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39.xml" ContentType="application/vnd.openxmlformats-officedocument.drawing+xml"/>
  <Override PartName="/xl/externalLinks/externalLink27.xml" ContentType="application/vnd.openxmlformats-officedocument.spreadsheetml.externalLink+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69.xml" ContentType="application/vnd.openxmlformats-officedocument.drawing+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58.xml" ContentType="application/vnd.openxmlformats-officedocument.drawing+xml"/>
  <Override PartName="/xl/drawings/drawing76.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Default Extension="emf" ContentType="image/x-emf"/>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drawings/drawing3.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charts/chart1.xml" ContentType="application/vnd.openxmlformats-officedocument.drawingml.chart+xml"/>
  <Override PartName="/xl/drawings/drawing72.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drawings/drawing32.xml" ContentType="application/vnd.openxmlformats-officedocument.drawing+xml"/>
  <Override PartName="/xl/drawings/drawing61.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drawings/drawing66.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drawings/drawing15.xml" ContentType="application/vnd.openxmlformats-officedocument.drawing+xml"/>
  <Override PartName="/xl/embeddings/oleObject2.bin" ContentType="application/vnd.openxmlformats-officedocument.oleObject"/>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73.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externalLinks/externalLink21.xml" ContentType="application/vnd.openxmlformats-officedocument.spreadsheetml.externalLink+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27.xml" ContentType="application/vnd.openxmlformats-officedocument.drawing+xml"/>
  <Default Extension="jpeg" ContentType="image/jpeg"/>
  <Override PartName="/xl/drawings/drawing45.xml" ContentType="application/vnd.openxmlformats-officedocument.drawing+xml"/>
  <Override PartName="/xl/drawings/drawing56.xml" ContentType="application/vnd.openxmlformats-officedocument.drawing+xml"/>
  <Override PartName="/xl/drawings/drawing74.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drawings/drawing16.xml" ContentType="application/vnd.openxmlformats-officedocument.drawing+xml"/>
  <Override PartName="/xl/drawings/drawing34.xml" ContentType="application/vnd.openxmlformats-officedocument.drawing+xml"/>
  <Override PartName="/xl/drawings/drawing63.xml" ContentType="application/vnd.openxmlformats-officedocument.drawing+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70.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externalLinks/externalLink11.xml" ContentType="application/vnd.openxmlformats-officedocument.spreadsheetml.externalLink+xml"/>
  <Override PartName="/xl/drawings/drawing12.xml" ContentType="application/vnd.openxmlformats-officedocument.drawing+xml"/>
  <Override PartName="/xl/drawings/drawing30.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53.xml" ContentType="application/vnd.openxmlformats-officedocument.spreadsheetml.worksheet+xml"/>
  <Override PartName="/xl/drawings/drawing68.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externalLinks/externalLink34.xml" ContentType="application/vnd.openxmlformats-officedocument.spreadsheetml.externalLink+xml"/>
  <Override PartName="/xl/drawings/drawing3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EstaPasta_de_trabalho" defaultThemeVersion="124226"/>
  <bookViews>
    <workbookView xWindow="0" yWindow="0" windowWidth="20730" windowHeight="11730" tabRatio="928" firstSheet="3" activeTab="6"/>
  </bookViews>
  <sheets>
    <sheet name="SERVIÇOS SINAPI" sheetId="216" state="hidden" r:id="rId1"/>
    <sheet name="INSUMOS SINAPI" sheetId="217" state="hidden" r:id="rId2"/>
    <sheet name="COMPOSIÇÕES" sheetId="281" state="hidden" r:id="rId3"/>
    <sheet name="QCI" sheetId="233" r:id="rId4"/>
    <sheet name="RESUMO" sheetId="8" r:id="rId5"/>
    <sheet name="1917065" sheetId="218" state="hidden" r:id="rId6"/>
    <sheet name="ORÇAMENTO" sheetId="97" r:id="rId7"/>
    <sheet name="BDI-SERVIÇOS" sheetId="235" r:id="rId8"/>
    <sheet name="Mob_Desmob " sheetId="361" r:id="rId9"/>
    <sheet name="CRONOGRAMA" sheetId="236" r:id="rId10"/>
    <sheet name="DMT" sheetId="348" state="hidden" r:id="rId11"/>
    <sheet name="QUADRO DE RUAS" sheetId="237" r:id="rId12"/>
    <sheet name="Mobilização_Desmobilização" sheetId="280" state="hidden" r:id="rId13"/>
    <sheet name="Mem. Calc. Pav. Flex - DNER I" sheetId="263" r:id="rId14"/>
    <sheet name="Mem.Calc.Pav.Flex-DNER II - 02" sheetId="264" r:id="rId15"/>
    <sheet name="Mem.Calc.Pav.Flex-DNER II - 03" sheetId="350" r:id="rId16"/>
    <sheet name="REG. SUBLEITO" sheetId="241" r:id="rId17"/>
    <sheet name="BASE" sheetId="238" r:id="rId18"/>
    <sheet name="SUB BASE" sheetId="239" r:id="rId19"/>
    <sheet name="REF. SUBLEITO" sheetId="240" state="hidden" r:id="rId20"/>
    <sheet name="IMPRIMAÇÃO" sheetId="242" r:id="rId21"/>
    <sheet name="TSD" sheetId="243" r:id="rId22"/>
    <sheet name="CM-30" sheetId="246" r:id="rId23"/>
    <sheet name="RR-2C" sheetId="354" r:id="rId24"/>
    <sheet name="TRANSP. BRITA" sheetId="244" r:id="rId25"/>
    <sheet name="TRANSP. EMULSÃO" sheetId="245" r:id="rId26"/>
    <sheet name="CÁLCULO DE MEIO-FIO E SARJETA" sheetId="265" r:id="rId27"/>
    <sheet name="MEIO-FIO E SARJETA" sheetId="252" r:id="rId28"/>
    <sheet name="CÁLCULO DE MEIO-FIO SIMPLES" sheetId="358" r:id="rId29"/>
    <sheet name="MEIO-FIO SIMPLES" sheetId="359" r:id="rId30"/>
    <sheet name="CÁLCULO DE CALÇADAS" sheetId="266" r:id="rId31"/>
    <sheet name="CALÇADA" sheetId="253" r:id="rId32"/>
    <sheet name="TRANSP. BRITA (CALÇADA)" sheetId="360" state="hidden" r:id="rId33"/>
    <sheet name="CALCULO DE PISO TATÍL" sheetId="267" r:id="rId34"/>
    <sheet name="PISO TATIL" sheetId="268" r:id="rId35"/>
    <sheet name="TRANSP. PISO TATÍL" sheetId="276" r:id="rId36"/>
    <sheet name="SIN. HORIZ" sheetId="255" r:id="rId37"/>
    <sheet name="SIN. VERTICAL" sheetId="256" r:id="rId38"/>
    <sheet name="DIMENSÃO CHAPA" sheetId="257" state="hidden" r:id="rId39"/>
    <sheet name="TERRAPLANAGEM" sheetId="355" r:id="rId40"/>
    <sheet name="AV. DOS EVANGÉLICOS LD" sheetId="356" r:id="rId41"/>
    <sheet name="AV. DOS EVANGÉLICOS LE" sheetId="357" r:id="rId42"/>
    <sheet name="DREN. SARJETA" sheetId="366" r:id="rId43"/>
    <sheet name="DREN. REDE" sheetId="367" r:id="rId44"/>
    <sheet name="DREN. MEM. CAL." sheetId="368" r:id="rId45"/>
    <sheet name="COMP PAV ADM" sheetId="234" r:id="rId46"/>
    <sheet name="COMP.02 IMPRIMAÇÃO" sheetId="248" r:id="rId47"/>
    <sheet name="COMP. 03TSD" sheetId="250" r:id="rId48"/>
    <sheet name="COMP.04 PISO TATIL" sheetId="254" r:id="rId49"/>
    <sheet name="COMP.05 SIN-001" sheetId="259" state="hidden" r:id="rId50"/>
    <sheet name="COMP.06 SIN-002" sheetId="260" state="hidden" r:id="rId51"/>
    <sheet name="COMP. DREN 001" sheetId="288" state="hidden" r:id="rId52"/>
    <sheet name="COMP. DREN 002" sheetId="290" state="hidden" r:id="rId53"/>
    <sheet name="COMP. DREN 003" sheetId="291" state="hidden" r:id="rId54"/>
    <sheet name="COMP. DREN 004" sheetId="336" state="hidden" r:id="rId55"/>
    <sheet name="COMP. DREN 005" sheetId="337" state="hidden" r:id="rId56"/>
    <sheet name="COMP. DREN 006" sheetId="335" state="hidden" r:id="rId57"/>
    <sheet name="COMP. DREN 007" sheetId="293" state="hidden" r:id="rId58"/>
    <sheet name="COMP. DREN 008" sheetId="294" state="hidden" r:id="rId59"/>
    <sheet name="COMP. DREN 009" sheetId="295" state="hidden" r:id="rId60"/>
    <sheet name="COMP. DREN 010" sheetId="299" state="hidden" r:id="rId61"/>
    <sheet name="COMP. DREN 011" sheetId="302" state="hidden" r:id="rId62"/>
    <sheet name="COMP. DREN 012" sheetId="303" state="hidden" r:id="rId63"/>
    <sheet name="COMP. DREN 013" sheetId="289" state="hidden" r:id="rId64"/>
    <sheet name="COMP. DREN 014" sheetId="298" state="hidden" r:id="rId65"/>
    <sheet name="COMP. DREN 015" sheetId="340" state="hidden" r:id="rId66"/>
    <sheet name="COMP. DREN 016" sheetId="341" state="hidden" r:id="rId67"/>
    <sheet name="COMP. SIN-001" sheetId="349" r:id="rId68"/>
    <sheet name="COTAÇÃO PLACAS" sheetId="270" state="hidden" r:id="rId69"/>
    <sheet name="COTAÇÃO PISO TATÍL" sheetId="279" r:id="rId70"/>
    <sheet name="AMM 001" sheetId="222" state="hidden" r:id="rId71"/>
    <sheet name="FIT" sheetId="232" state="hidden" r:id="rId72"/>
    <sheet name="COTAÇÃO PEDRA BRITADA N.0" sheetId="297" r:id="rId73"/>
    <sheet name="COTAÇÃO PEDRA BRITADA N.1" sheetId="296" r:id="rId74"/>
    <sheet name="CUSTO BRITA" sheetId="365" r:id="rId75"/>
    <sheet name="COTAÇÃO PEDRA BRITADA N.2" sheetId="300" state="hidden" r:id="rId76"/>
    <sheet name="BDI-AQUISIÇÃO" sheetId="278" state="hidden" r:id="rId77"/>
    <sheet name="COMP. PADRÃO" sheetId="249" state="hidden" r:id="rId78"/>
    <sheet name="COTAÇÃO PADRÃO" sheetId="251" state="hidden" r:id="rId79"/>
    <sheet name="DISTÂNCIAS" sheetId="219" state="hidden"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________________________________________________cab1" localSheetId="41">#REF!</definedName>
    <definedName name="_________________________________________________cab1" localSheetId="28">#REF!</definedName>
    <definedName name="_________________________________________________cab1" localSheetId="29">#REF!</definedName>
    <definedName name="_________________________________________________cab1" localSheetId="15">#REF!</definedName>
    <definedName name="_________________________________________________cab1" localSheetId="8">#REF!</definedName>
    <definedName name="_________________________________________________cab1" localSheetId="23">#REF!</definedName>
    <definedName name="_________________________________________________cab1">#REF!</definedName>
    <definedName name="________________________________________________cab1" localSheetId="41">#REF!</definedName>
    <definedName name="________________________________________________cab1" localSheetId="28">#REF!</definedName>
    <definedName name="________________________________________________cab1" localSheetId="29">#REF!</definedName>
    <definedName name="________________________________________________cab1" localSheetId="15">#REF!</definedName>
    <definedName name="________________________________________________cab1" localSheetId="8">#REF!</definedName>
    <definedName name="________________________________________________cab1" localSheetId="23">#REF!</definedName>
    <definedName name="________________________________________________cab1">#REF!</definedName>
    <definedName name="______________________________________________cab1" localSheetId="41">#REF!</definedName>
    <definedName name="______________________________________________cab1" localSheetId="28">#REF!</definedName>
    <definedName name="______________________________________________cab1" localSheetId="29">#REF!</definedName>
    <definedName name="______________________________________________cab1" localSheetId="15">#REF!</definedName>
    <definedName name="______________________________________________cab1" localSheetId="8">#REF!</definedName>
    <definedName name="______________________________________________cab1" localSheetId="23">#REF!</definedName>
    <definedName name="______________________________________________cab1">#REF!</definedName>
    <definedName name="______________________________________________RET1" localSheetId="41">#REF!</definedName>
    <definedName name="______________________________________________RET1" localSheetId="28">#REF!</definedName>
    <definedName name="______________________________________________RET1" localSheetId="29">#REF!</definedName>
    <definedName name="______________________________________________RET1" localSheetId="15">#REF!</definedName>
    <definedName name="______________________________________________RET1" localSheetId="8">#REF!</definedName>
    <definedName name="______________________________________________RET1" localSheetId="23">#REF!</definedName>
    <definedName name="______________________________________________RET1">#REF!</definedName>
    <definedName name="_____________________________________________cab1" localSheetId="41">#REF!</definedName>
    <definedName name="_____________________________________________cab1" localSheetId="28">#REF!</definedName>
    <definedName name="_____________________________________________cab1" localSheetId="29">#REF!</definedName>
    <definedName name="_____________________________________________cab1" localSheetId="15">#REF!</definedName>
    <definedName name="_____________________________________________cab1" localSheetId="8">#REF!</definedName>
    <definedName name="_____________________________________________cab1" localSheetId="23">#REF!</definedName>
    <definedName name="_____________________________________________cab1">#REF!</definedName>
    <definedName name="_____________________________________________oac2" localSheetId="41">#REF!</definedName>
    <definedName name="_____________________________________________oac2" localSheetId="28">#REF!</definedName>
    <definedName name="_____________________________________________oac2" localSheetId="29">#REF!</definedName>
    <definedName name="_____________________________________________oac2" localSheetId="15">#REF!</definedName>
    <definedName name="_____________________________________________oac2" localSheetId="8">#REF!</definedName>
    <definedName name="_____________________________________________oac2" localSheetId="23">#REF!</definedName>
    <definedName name="_____________________________________________oac2">#REF!</definedName>
    <definedName name="_____________________________________________RET1" localSheetId="41">#REF!</definedName>
    <definedName name="_____________________________________________RET1" localSheetId="28">#REF!</definedName>
    <definedName name="_____________________________________________RET1" localSheetId="29">#REF!</definedName>
    <definedName name="_____________________________________________RET1" localSheetId="15">#REF!</definedName>
    <definedName name="_____________________________________________RET1" localSheetId="8">#REF!</definedName>
    <definedName name="_____________________________________________RET1" localSheetId="23">#REF!</definedName>
    <definedName name="_____________________________________________RET1">#REF!</definedName>
    <definedName name="____________________________________________cab1" localSheetId="41">#REF!</definedName>
    <definedName name="____________________________________________cab1" localSheetId="28">#REF!</definedName>
    <definedName name="____________________________________________cab1" localSheetId="29">#REF!</definedName>
    <definedName name="____________________________________________cab1" localSheetId="15">#REF!</definedName>
    <definedName name="____________________________________________cab1" localSheetId="8">#REF!</definedName>
    <definedName name="____________________________________________cab1" localSheetId="23">#REF!</definedName>
    <definedName name="____________________________________________cab1">#REF!</definedName>
    <definedName name="____________________________________________JAZ1" localSheetId="41">#REF!</definedName>
    <definedName name="____________________________________________JAZ1" localSheetId="28">#REF!</definedName>
    <definedName name="____________________________________________JAZ1" localSheetId="29">#REF!</definedName>
    <definedName name="____________________________________________JAZ1" localSheetId="15">#REF!</definedName>
    <definedName name="____________________________________________JAZ1" localSheetId="8">#REF!</definedName>
    <definedName name="____________________________________________JAZ1" localSheetId="23">#REF!</definedName>
    <definedName name="____________________________________________JAZ1">#REF!</definedName>
    <definedName name="____________________________________________JAZ11" localSheetId="41">#REF!</definedName>
    <definedName name="____________________________________________JAZ11" localSheetId="28">#REF!</definedName>
    <definedName name="____________________________________________JAZ11" localSheetId="29">#REF!</definedName>
    <definedName name="____________________________________________JAZ11" localSheetId="15">#REF!</definedName>
    <definedName name="____________________________________________JAZ11" localSheetId="8">#REF!</definedName>
    <definedName name="____________________________________________JAZ11" localSheetId="23">#REF!</definedName>
    <definedName name="____________________________________________JAZ11">#REF!</definedName>
    <definedName name="____________________________________________JAZ2" localSheetId="41">#REF!</definedName>
    <definedName name="____________________________________________JAZ2" localSheetId="28">#REF!</definedName>
    <definedName name="____________________________________________JAZ2" localSheetId="29">#REF!</definedName>
    <definedName name="____________________________________________JAZ2" localSheetId="15">#REF!</definedName>
    <definedName name="____________________________________________JAZ2" localSheetId="8">#REF!</definedName>
    <definedName name="____________________________________________JAZ2" localSheetId="23">#REF!</definedName>
    <definedName name="____________________________________________JAZ2">#REF!</definedName>
    <definedName name="____________________________________________JAZ22" localSheetId="41">#REF!</definedName>
    <definedName name="____________________________________________JAZ22" localSheetId="28">#REF!</definedName>
    <definedName name="____________________________________________JAZ22" localSheetId="29">#REF!</definedName>
    <definedName name="____________________________________________JAZ22" localSheetId="15">#REF!</definedName>
    <definedName name="____________________________________________JAZ22" localSheetId="8">#REF!</definedName>
    <definedName name="____________________________________________JAZ22" localSheetId="23">#REF!</definedName>
    <definedName name="____________________________________________JAZ22">#REF!</definedName>
    <definedName name="____________________________________________JAZ3" localSheetId="41">#REF!</definedName>
    <definedName name="____________________________________________JAZ3" localSheetId="28">#REF!</definedName>
    <definedName name="____________________________________________JAZ3" localSheetId="29">#REF!</definedName>
    <definedName name="____________________________________________JAZ3" localSheetId="15">#REF!</definedName>
    <definedName name="____________________________________________JAZ3" localSheetId="8">#REF!</definedName>
    <definedName name="____________________________________________JAZ3" localSheetId="23">#REF!</definedName>
    <definedName name="____________________________________________JAZ3">#REF!</definedName>
    <definedName name="____________________________________________JAZ33" localSheetId="41">#REF!</definedName>
    <definedName name="____________________________________________JAZ33" localSheetId="28">#REF!</definedName>
    <definedName name="____________________________________________JAZ33" localSheetId="29">#REF!</definedName>
    <definedName name="____________________________________________JAZ33" localSheetId="15">#REF!</definedName>
    <definedName name="____________________________________________JAZ33" localSheetId="8">#REF!</definedName>
    <definedName name="____________________________________________JAZ33" localSheetId="23">#REF!</definedName>
    <definedName name="____________________________________________JAZ33">#REF!</definedName>
    <definedName name="____________________________________________oac2" localSheetId="41">#REF!</definedName>
    <definedName name="____________________________________________oac2" localSheetId="28">#REF!</definedName>
    <definedName name="____________________________________________oac2" localSheetId="29">#REF!</definedName>
    <definedName name="____________________________________________oac2" localSheetId="15">#REF!</definedName>
    <definedName name="____________________________________________oac2" localSheetId="8">#REF!</definedName>
    <definedName name="____________________________________________oac2" localSheetId="23">#REF!</definedName>
    <definedName name="____________________________________________oac2">#REF!</definedName>
    <definedName name="____________________________________________RET1" localSheetId="41">#REF!</definedName>
    <definedName name="____________________________________________RET1" localSheetId="28">#REF!</definedName>
    <definedName name="____________________________________________RET1" localSheetId="29">#REF!</definedName>
    <definedName name="____________________________________________RET1" localSheetId="15">#REF!</definedName>
    <definedName name="____________________________________________RET1" localSheetId="8">#REF!</definedName>
    <definedName name="____________________________________________RET1" localSheetId="23">#REF!</definedName>
    <definedName name="____________________________________________RET1">#REF!</definedName>
    <definedName name="____________________________________________TT21" localSheetId="41">[1]RELATÓRIO!#REF!</definedName>
    <definedName name="____________________________________________TT21" localSheetId="28">[1]RELATÓRIO!#REF!</definedName>
    <definedName name="____________________________________________TT21" localSheetId="29">[1]RELATÓRIO!#REF!</definedName>
    <definedName name="____________________________________________TT21" localSheetId="15">[1]RELATÓRIO!#REF!</definedName>
    <definedName name="____________________________________________TT21" localSheetId="8">[1]RELATÓRIO!#REF!</definedName>
    <definedName name="____________________________________________TT21" localSheetId="23">[1]RELATÓRIO!#REF!</definedName>
    <definedName name="____________________________________________TT21">[1]RELATÓRIO!#REF!</definedName>
    <definedName name="____________________________________________TT22" localSheetId="41">[1]RELATÓRIO!#REF!</definedName>
    <definedName name="____________________________________________TT22" localSheetId="28">[1]RELATÓRIO!#REF!</definedName>
    <definedName name="____________________________________________TT22" localSheetId="29">[1]RELATÓRIO!#REF!</definedName>
    <definedName name="____________________________________________TT22" localSheetId="15">[1]RELATÓRIO!#REF!</definedName>
    <definedName name="____________________________________________TT22" localSheetId="8">[1]RELATÓRIO!#REF!</definedName>
    <definedName name="____________________________________________TT22" localSheetId="23">[1]RELATÓRIO!#REF!</definedName>
    <definedName name="____________________________________________TT22">[1]RELATÓRIO!#REF!</definedName>
    <definedName name="___________________________________________cab1" localSheetId="41">#REF!</definedName>
    <definedName name="___________________________________________cab1" localSheetId="28">#REF!</definedName>
    <definedName name="___________________________________________cab1" localSheetId="29">#REF!</definedName>
    <definedName name="___________________________________________cab1" localSheetId="15">#REF!</definedName>
    <definedName name="___________________________________________cab1" localSheetId="8">#REF!</definedName>
    <definedName name="___________________________________________cab1" localSheetId="23">#REF!</definedName>
    <definedName name="___________________________________________cab1">#REF!</definedName>
    <definedName name="___________________________________________JAZ1" localSheetId="41">#REF!</definedName>
    <definedName name="___________________________________________JAZ1" localSheetId="28">#REF!</definedName>
    <definedName name="___________________________________________JAZ1" localSheetId="29">#REF!</definedName>
    <definedName name="___________________________________________JAZ1" localSheetId="15">#REF!</definedName>
    <definedName name="___________________________________________JAZ1" localSheetId="8">#REF!</definedName>
    <definedName name="___________________________________________JAZ1" localSheetId="23">#REF!</definedName>
    <definedName name="___________________________________________JAZ1">#REF!</definedName>
    <definedName name="___________________________________________JAZ11" localSheetId="41">#REF!</definedName>
    <definedName name="___________________________________________JAZ11" localSheetId="28">#REF!</definedName>
    <definedName name="___________________________________________JAZ11" localSheetId="29">#REF!</definedName>
    <definedName name="___________________________________________JAZ11" localSheetId="15">#REF!</definedName>
    <definedName name="___________________________________________JAZ11" localSheetId="8">#REF!</definedName>
    <definedName name="___________________________________________JAZ11" localSheetId="23">#REF!</definedName>
    <definedName name="___________________________________________JAZ11">#REF!</definedName>
    <definedName name="___________________________________________JAZ2" localSheetId="41">#REF!</definedName>
    <definedName name="___________________________________________JAZ2" localSheetId="28">#REF!</definedName>
    <definedName name="___________________________________________JAZ2" localSheetId="29">#REF!</definedName>
    <definedName name="___________________________________________JAZ2" localSheetId="15">#REF!</definedName>
    <definedName name="___________________________________________JAZ2" localSheetId="8">#REF!</definedName>
    <definedName name="___________________________________________JAZ2" localSheetId="23">#REF!</definedName>
    <definedName name="___________________________________________JAZ2">#REF!</definedName>
    <definedName name="___________________________________________JAZ22" localSheetId="41">#REF!</definedName>
    <definedName name="___________________________________________JAZ22" localSheetId="28">#REF!</definedName>
    <definedName name="___________________________________________JAZ22" localSheetId="29">#REF!</definedName>
    <definedName name="___________________________________________JAZ22" localSheetId="15">#REF!</definedName>
    <definedName name="___________________________________________JAZ22" localSheetId="8">#REF!</definedName>
    <definedName name="___________________________________________JAZ22" localSheetId="23">#REF!</definedName>
    <definedName name="___________________________________________JAZ22">#REF!</definedName>
    <definedName name="___________________________________________JAZ3" localSheetId="41">#REF!</definedName>
    <definedName name="___________________________________________JAZ3" localSheetId="28">#REF!</definedName>
    <definedName name="___________________________________________JAZ3" localSheetId="29">#REF!</definedName>
    <definedName name="___________________________________________JAZ3" localSheetId="15">#REF!</definedName>
    <definedName name="___________________________________________JAZ3" localSheetId="8">#REF!</definedName>
    <definedName name="___________________________________________JAZ3" localSheetId="23">#REF!</definedName>
    <definedName name="___________________________________________JAZ3">#REF!</definedName>
    <definedName name="___________________________________________JAZ33" localSheetId="41">#REF!</definedName>
    <definedName name="___________________________________________JAZ33" localSheetId="28">#REF!</definedName>
    <definedName name="___________________________________________JAZ33" localSheetId="29">#REF!</definedName>
    <definedName name="___________________________________________JAZ33" localSheetId="15">#REF!</definedName>
    <definedName name="___________________________________________JAZ33" localSheetId="8">#REF!</definedName>
    <definedName name="___________________________________________JAZ33" localSheetId="23">#REF!</definedName>
    <definedName name="___________________________________________JAZ33">#REF!</definedName>
    <definedName name="___________________________________________RET1" localSheetId="41">#REF!</definedName>
    <definedName name="___________________________________________RET1" localSheetId="28">#REF!</definedName>
    <definedName name="___________________________________________RET1" localSheetId="29">#REF!</definedName>
    <definedName name="___________________________________________RET1" localSheetId="15">#REF!</definedName>
    <definedName name="___________________________________________RET1" localSheetId="8">#REF!</definedName>
    <definedName name="___________________________________________RET1" localSheetId="23">#REF!</definedName>
    <definedName name="___________________________________________RET1">#REF!</definedName>
    <definedName name="___________________________________________TT21" localSheetId="41">[1]RELATÓRIO!#REF!</definedName>
    <definedName name="___________________________________________TT21" localSheetId="28">[1]RELATÓRIO!#REF!</definedName>
    <definedName name="___________________________________________TT21" localSheetId="29">[1]RELATÓRIO!#REF!</definedName>
    <definedName name="___________________________________________TT21" localSheetId="15">[1]RELATÓRIO!#REF!</definedName>
    <definedName name="___________________________________________TT21" localSheetId="8">[1]RELATÓRIO!#REF!</definedName>
    <definedName name="___________________________________________TT21" localSheetId="23">[1]RELATÓRIO!#REF!</definedName>
    <definedName name="___________________________________________TT21">[1]RELATÓRIO!#REF!</definedName>
    <definedName name="___________________________________________TT22" localSheetId="41">[1]RELATÓRIO!#REF!</definedName>
    <definedName name="___________________________________________TT22" localSheetId="28">[1]RELATÓRIO!#REF!</definedName>
    <definedName name="___________________________________________TT22" localSheetId="29">[1]RELATÓRIO!#REF!</definedName>
    <definedName name="___________________________________________TT22" localSheetId="15">[1]RELATÓRIO!#REF!</definedName>
    <definedName name="___________________________________________TT22" localSheetId="8">[1]RELATÓRIO!#REF!</definedName>
    <definedName name="___________________________________________TT22" localSheetId="23">[1]RELATÓRIO!#REF!</definedName>
    <definedName name="___________________________________________TT22">[1]RELATÓRIO!#REF!</definedName>
    <definedName name="__________________________________________cab1" localSheetId="41">#REF!</definedName>
    <definedName name="__________________________________________cab1" localSheetId="28">#REF!</definedName>
    <definedName name="__________________________________________cab1" localSheetId="29">#REF!</definedName>
    <definedName name="__________________________________________cab1" localSheetId="15">#REF!</definedName>
    <definedName name="__________________________________________cab1" localSheetId="8">#REF!</definedName>
    <definedName name="__________________________________________cab1" localSheetId="23">#REF!</definedName>
    <definedName name="__________________________________________cab1">#REF!</definedName>
    <definedName name="__________________________________________ind100" localSheetId="41">#REF!</definedName>
    <definedName name="__________________________________________ind100" localSheetId="28">#REF!</definedName>
    <definedName name="__________________________________________ind100" localSheetId="29">#REF!</definedName>
    <definedName name="__________________________________________ind100" localSheetId="15">#REF!</definedName>
    <definedName name="__________________________________________ind100" localSheetId="8">#REF!</definedName>
    <definedName name="__________________________________________ind100" localSheetId="23">#REF!</definedName>
    <definedName name="__________________________________________ind100">#REF!</definedName>
    <definedName name="__________________________________________JAZ1" localSheetId="41">#REF!</definedName>
    <definedName name="__________________________________________JAZ1" localSheetId="28">#REF!</definedName>
    <definedName name="__________________________________________JAZ1" localSheetId="29">#REF!</definedName>
    <definedName name="__________________________________________JAZ1" localSheetId="15">#REF!</definedName>
    <definedName name="__________________________________________JAZ1" localSheetId="8">#REF!</definedName>
    <definedName name="__________________________________________JAZ1" localSheetId="23">#REF!</definedName>
    <definedName name="__________________________________________JAZ1">#REF!</definedName>
    <definedName name="__________________________________________JAZ11" localSheetId="41">#REF!</definedName>
    <definedName name="__________________________________________JAZ11" localSheetId="28">#REF!</definedName>
    <definedName name="__________________________________________JAZ11" localSheetId="29">#REF!</definedName>
    <definedName name="__________________________________________JAZ11" localSheetId="15">#REF!</definedName>
    <definedName name="__________________________________________JAZ11" localSheetId="8">#REF!</definedName>
    <definedName name="__________________________________________JAZ11" localSheetId="23">#REF!</definedName>
    <definedName name="__________________________________________JAZ11">#REF!</definedName>
    <definedName name="__________________________________________JAZ2" localSheetId="41">#REF!</definedName>
    <definedName name="__________________________________________JAZ2" localSheetId="28">#REF!</definedName>
    <definedName name="__________________________________________JAZ2" localSheetId="29">#REF!</definedName>
    <definedName name="__________________________________________JAZ2" localSheetId="15">#REF!</definedName>
    <definedName name="__________________________________________JAZ2" localSheetId="8">#REF!</definedName>
    <definedName name="__________________________________________JAZ2" localSheetId="23">#REF!</definedName>
    <definedName name="__________________________________________JAZ2">#REF!</definedName>
    <definedName name="__________________________________________JAZ22" localSheetId="41">#REF!</definedName>
    <definedName name="__________________________________________JAZ22" localSheetId="28">#REF!</definedName>
    <definedName name="__________________________________________JAZ22" localSheetId="29">#REF!</definedName>
    <definedName name="__________________________________________JAZ22" localSheetId="15">#REF!</definedName>
    <definedName name="__________________________________________JAZ22" localSheetId="8">#REF!</definedName>
    <definedName name="__________________________________________JAZ22" localSheetId="23">#REF!</definedName>
    <definedName name="__________________________________________JAZ22">#REF!</definedName>
    <definedName name="__________________________________________JAZ3" localSheetId="41">#REF!</definedName>
    <definedName name="__________________________________________JAZ3" localSheetId="28">#REF!</definedName>
    <definedName name="__________________________________________JAZ3" localSheetId="29">#REF!</definedName>
    <definedName name="__________________________________________JAZ3" localSheetId="15">#REF!</definedName>
    <definedName name="__________________________________________JAZ3" localSheetId="8">#REF!</definedName>
    <definedName name="__________________________________________JAZ3" localSheetId="23">#REF!</definedName>
    <definedName name="__________________________________________JAZ3">#REF!</definedName>
    <definedName name="__________________________________________JAZ33" localSheetId="41">#REF!</definedName>
    <definedName name="__________________________________________JAZ33" localSheetId="28">#REF!</definedName>
    <definedName name="__________________________________________JAZ33" localSheetId="29">#REF!</definedName>
    <definedName name="__________________________________________JAZ33" localSheetId="15">#REF!</definedName>
    <definedName name="__________________________________________JAZ33" localSheetId="8">#REF!</definedName>
    <definedName name="__________________________________________JAZ33" localSheetId="23">#REF!</definedName>
    <definedName name="__________________________________________JAZ33">#REF!</definedName>
    <definedName name="__________________________________________oac2" localSheetId="41">#REF!</definedName>
    <definedName name="__________________________________________oac2" localSheetId="28">#REF!</definedName>
    <definedName name="__________________________________________oac2" localSheetId="29">#REF!</definedName>
    <definedName name="__________________________________________oac2" localSheetId="15">#REF!</definedName>
    <definedName name="__________________________________________oac2" localSheetId="8">#REF!</definedName>
    <definedName name="__________________________________________oac2" localSheetId="23">#REF!</definedName>
    <definedName name="__________________________________________oac2">#REF!</definedName>
    <definedName name="__________________________________________RET1" localSheetId="41">#REF!</definedName>
    <definedName name="__________________________________________RET1" localSheetId="28">#REF!</definedName>
    <definedName name="__________________________________________RET1" localSheetId="29">#REF!</definedName>
    <definedName name="__________________________________________RET1" localSheetId="15">#REF!</definedName>
    <definedName name="__________________________________________RET1" localSheetId="8">#REF!</definedName>
    <definedName name="__________________________________________RET1" localSheetId="23">#REF!</definedName>
    <definedName name="__________________________________________RET1">#REF!</definedName>
    <definedName name="_________________________________________ind100" localSheetId="41">#REF!</definedName>
    <definedName name="_________________________________________ind100" localSheetId="28">#REF!</definedName>
    <definedName name="_________________________________________ind100" localSheetId="29">#REF!</definedName>
    <definedName name="_________________________________________ind100" localSheetId="15">#REF!</definedName>
    <definedName name="_________________________________________ind100" localSheetId="8">#REF!</definedName>
    <definedName name="_________________________________________ind100" localSheetId="23">#REF!</definedName>
    <definedName name="_________________________________________ind100">#REF!</definedName>
    <definedName name="_________________________________________JAZ1" localSheetId="41">#REF!</definedName>
    <definedName name="_________________________________________JAZ1" localSheetId="28">#REF!</definedName>
    <definedName name="_________________________________________JAZ1" localSheetId="29">#REF!</definedName>
    <definedName name="_________________________________________JAZ1" localSheetId="15">#REF!</definedName>
    <definedName name="_________________________________________JAZ1" localSheetId="8">#REF!</definedName>
    <definedName name="_________________________________________JAZ1" localSheetId="23">#REF!</definedName>
    <definedName name="_________________________________________JAZ1">#REF!</definedName>
    <definedName name="_________________________________________JAZ11" localSheetId="41">#REF!</definedName>
    <definedName name="_________________________________________JAZ11" localSheetId="28">#REF!</definedName>
    <definedName name="_________________________________________JAZ11" localSheetId="29">#REF!</definedName>
    <definedName name="_________________________________________JAZ11" localSheetId="15">#REF!</definedName>
    <definedName name="_________________________________________JAZ11" localSheetId="8">#REF!</definedName>
    <definedName name="_________________________________________JAZ11" localSheetId="23">#REF!</definedName>
    <definedName name="_________________________________________JAZ11">#REF!</definedName>
    <definedName name="_________________________________________JAZ2" localSheetId="41">#REF!</definedName>
    <definedName name="_________________________________________JAZ2" localSheetId="28">#REF!</definedName>
    <definedName name="_________________________________________JAZ2" localSheetId="29">#REF!</definedName>
    <definedName name="_________________________________________JAZ2" localSheetId="15">#REF!</definedName>
    <definedName name="_________________________________________JAZ2" localSheetId="8">#REF!</definedName>
    <definedName name="_________________________________________JAZ2" localSheetId="23">#REF!</definedName>
    <definedName name="_________________________________________JAZ2">#REF!</definedName>
    <definedName name="_________________________________________JAZ22" localSheetId="41">#REF!</definedName>
    <definedName name="_________________________________________JAZ22" localSheetId="28">#REF!</definedName>
    <definedName name="_________________________________________JAZ22" localSheetId="29">#REF!</definedName>
    <definedName name="_________________________________________JAZ22" localSheetId="15">#REF!</definedName>
    <definedName name="_________________________________________JAZ22" localSheetId="8">#REF!</definedName>
    <definedName name="_________________________________________JAZ22" localSheetId="23">#REF!</definedName>
    <definedName name="_________________________________________JAZ22">#REF!</definedName>
    <definedName name="_________________________________________JAZ3" localSheetId="41">#REF!</definedName>
    <definedName name="_________________________________________JAZ3" localSheetId="28">#REF!</definedName>
    <definedName name="_________________________________________JAZ3" localSheetId="29">#REF!</definedName>
    <definedName name="_________________________________________JAZ3" localSheetId="15">#REF!</definedName>
    <definedName name="_________________________________________JAZ3" localSheetId="8">#REF!</definedName>
    <definedName name="_________________________________________JAZ3" localSheetId="23">#REF!</definedName>
    <definedName name="_________________________________________JAZ3">#REF!</definedName>
    <definedName name="_________________________________________JAZ33" localSheetId="41">#REF!</definedName>
    <definedName name="_________________________________________JAZ33" localSheetId="28">#REF!</definedName>
    <definedName name="_________________________________________JAZ33" localSheetId="29">#REF!</definedName>
    <definedName name="_________________________________________JAZ33" localSheetId="15">#REF!</definedName>
    <definedName name="_________________________________________JAZ33" localSheetId="8">#REF!</definedName>
    <definedName name="_________________________________________JAZ33" localSheetId="23">#REF!</definedName>
    <definedName name="_________________________________________JAZ33">#REF!</definedName>
    <definedName name="_________________________________________oac2" localSheetId="41">#REF!</definedName>
    <definedName name="_________________________________________oac2" localSheetId="28">#REF!</definedName>
    <definedName name="_________________________________________oac2" localSheetId="29">#REF!</definedName>
    <definedName name="_________________________________________oac2" localSheetId="15">#REF!</definedName>
    <definedName name="_________________________________________oac2" localSheetId="8">#REF!</definedName>
    <definedName name="_________________________________________oac2" localSheetId="23">#REF!</definedName>
    <definedName name="_________________________________________oac2">#REF!</definedName>
    <definedName name="_________________________________________TT21" localSheetId="41">[1]RELATÓRIO!#REF!</definedName>
    <definedName name="_________________________________________TT21" localSheetId="28">[1]RELATÓRIO!#REF!</definedName>
    <definedName name="_________________________________________TT21" localSheetId="29">[1]RELATÓRIO!#REF!</definedName>
    <definedName name="_________________________________________TT21" localSheetId="15">[1]RELATÓRIO!#REF!</definedName>
    <definedName name="_________________________________________TT21" localSheetId="8">[1]RELATÓRIO!#REF!</definedName>
    <definedName name="_________________________________________TT21" localSheetId="23">[1]RELATÓRIO!#REF!</definedName>
    <definedName name="_________________________________________TT21">[1]RELATÓRIO!#REF!</definedName>
    <definedName name="_________________________________________TT22" localSheetId="41">[1]RELATÓRIO!#REF!</definedName>
    <definedName name="_________________________________________TT22" localSheetId="28">[1]RELATÓRIO!#REF!</definedName>
    <definedName name="_________________________________________TT22" localSheetId="29">[1]RELATÓRIO!#REF!</definedName>
    <definedName name="_________________________________________TT22" localSheetId="15">[1]RELATÓRIO!#REF!</definedName>
    <definedName name="_________________________________________TT22" localSheetId="8">[1]RELATÓRIO!#REF!</definedName>
    <definedName name="_________________________________________TT22" localSheetId="23">[1]RELATÓRIO!#REF!</definedName>
    <definedName name="_________________________________________TT22">[1]RELATÓRIO!#REF!</definedName>
    <definedName name="________________________________________EXT1" localSheetId="41">#REF!</definedName>
    <definedName name="________________________________________EXT1" localSheetId="28">#REF!</definedName>
    <definedName name="________________________________________EXT1" localSheetId="29">#REF!</definedName>
    <definedName name="________________________________________EXT1" localSheetId="15">#REF!</definedName>
    <definedName name="________________________________________EXT1" localSheetId="8">#REF!</definedName>
    <definedName name="________________________________________EXT1" localSheetId="23">#REF!</definedName>
    <definedName name="________________________________________EXT1">#REF!</definedName>
    <definedName name="________________________________________ind100" localSheetId="41">#REF!</definedName>
    <definedName name="________________________________________ind100" localSheetId="28">#REF!</definedName>
    <definedName name="________________________________________ind100" localSheetId="29">#REF!</definedName>
    <definedName name="________________________________________ind100" localSheetId="15">#REF!</definedName>
    <definedName name="________________________________________ind100" localSheetId="8">#REF!</definedName>
    <definedName name="________________________________________ind100" localSheetId="23">#REF!</definedName>
    <definedName name="________________________________________ind100">#REF!</definedName>
    <definedName name="________________________________________JAZ1" localSheetId="41">#REF!</definedName>
    <definedName name="________________________________________JAZ1" localSheetId="28">#REF!</definedName>
    <definedName name="________________________________________JAZ1" localSheetId="29">#REF!</definedName>
    <definedName name="________________________________________JAZ1" localSheetId="15">#REF!</definedName>
    <definedName name="________________________________________JAZ1" localSheetId="8">#REF!</definedName>
    <definedName name="________________________________________JAZ1" localSheetId="23">#REF!</definedName>
    <definedName name="________________________________________JAZ1">#REF!</definedName>
    <definedName name="________________________________________JAZ11" localSheetId="41">#REF!</definedName>
    <definedName name="________________________________________JAZ11" localSheetId="28">#REF!</definedName>
    <definedName name="________________________________________JAZ11" localSheetId="29">#REF!</definedName>
    <definedName name="________________________________________JAZ11" localSheetId="15">#REF!</definedName>
    <definedName name="________________________________________JAZ11" localSheetId="8">#REF!</definedName>
    <definedName name="________________________________________JAZ11" localSheetId="23">#REF!</definedName>
    <definedName name="________________________________________JAZ11">#REF!</definedName>
    <definedName name="________________________________________JAZ2" localSheetId="41">#REF!</definedName>
    <definedName name="________________________________________JAZ2" localSheetId="28">#REF!</definedName>
    <definedName name="________________________________________JAZ2" localSheetId="29">#REF!</definedName>
    <definedName name="________________________________________JAZ2" localSheetId="15">#REF!</definedName>
    <definedName name="________________________________________JAZ2" localSheetId="8">#REF!</definedName>
    <definedName name="________________________________________JAZ2" localSheetId="23">#REF!</definedName>
    <definedName name="________________________________________JAZ2">#REF!</definedName>
    <definedName name="________________________________________JAZ22" localSheetId="41">#REF!</definedName>
    <definedName name="________________________________________JAZ22" localSheetId="28">#REF!</definedName>
    <definedName name="________________________________________JAZ22" localSheetId="29">#REF!</definedName>
    <definedName name="________________________________________JAZ22" localSheetId="15">#REF!</definedName>
    <definedName name="________________________________________JAZ22" localSheetId="8">#REF!</definedName>
    <definedName name="________________________________________JAZ22" localSheetId="23">#REF!</definedName>
    <definedName name="________________________________________JAZ22">#REF!</definedName>
    <definedName name="________________________________________JAZ3" localSheetId="41">#REF!</definedName>
    <definedName name="________________________________________JAZ3" localSheetId="28">#REF!</definedName>
    <definedName name="________________________________________JAZ3" localSheetId="29">#REF!</definedName>
    <definedName name="________________________________________JAZ3" localSheetId="15">#REF!</definedName>
    <definedName name="________________________________________JAZ3" localSheetId="8">#REF!</definedName>
    <definedName name="________________________________________JAZ3" localSheetId="23">#REF!</definedName>
    <definedName name="________________________________________JAZ3">#REF!</definedName>
    <definedName name="________________________________________JAZ33" localSheetId="41">#REF!</definedName>
    <definedName name="________________________________________JAZ33" localSheetId="28">#REF!</definedName>
    <definedName name="________________________________________JAZ33" localSheetId="29">#REF!</definedName>
    <definedName name="________________________________________JAZ33" localSheetId="15">#REF!</definedName>
    <definedName name="________________________________________JAZ33" localSheetId="8">#REF!</definedName>
    <definedName name="________________________________________JAZ33" localSheetId="23">#REF!</definedName>
    <definedName name="________________________________________JAZ33">#REF!</definedName>
    <definedName name="________________________________________oac2" localSheetId="41">#REF!</definedName>
    <definedName name="________________________________________oac2" localSheetId="28">#REF!</definedName>
    <definedName name="________________________________________oac2" localSheetId="29">#REF!</definedName>
    <definedName name="________________________________________oac2" localSheetId="15">#REF!</definedName>
    <definedName name="________________________________________oac2" localSheetId="8">#REF!</definedName>
    <definedName name="________________________________________oac2" localSheetId="23">#REF!</definedName>
    <definedName name="________________________________________oac2">#REF!</definedName>
    <definedName name="________________________________________tsd4" localSheetId="41">#REF!</definedName>
    <definedName name="________________________________________tsd4" localSheetId="28">#REF!</definedName>
    <definedName name="________________________________________tsd4" localSheetId="29">#REF!</definedName>
    <definedName name="________________________________________tsd4" localSheetId="15">#REF!</definedName>
    <definedName name="________________________________________tsd4" localSheetId="8">#REF!</definedName>
    <definedName name="________________________________________tsd4" localSheetId="23">#REF!</definedName>
    <definedName name="________________________________________tsd4">#REF!</definedName>
    <definedName name="________________________________________TT21" localSheetId="41">[1]RELATÓRIO!#REF!</definedName>
    <definedName name="________________________________________TT21" localSheetId="28">[1]RELATÓRIO!#REF!</definedName>
    <definedName name="________________________________________TT21" localSheetId="29">[1]RELATÓRIO!#REF!</definedName>
    <definedName name="________________________________________TT21" localSheetId="15">[1]RELATÓRIO!#REF!</definedName>
    <definedName name="________________________________________TT21" localSheetId="8">[1]RELATÓRIO!#REF!</definedName>
    <definedName name="________________________________________TT21" localSheetId="23">[1]RELATÓRIO!#REF!</definedName>
    <definedName name="________________________________________TT21">[1]RELATÓRIO!#REF!</definedName>
    <definedName name="________________________________________TT22" localSheetId="41">[1]RELATÓRIO!#REF!</definedName>
    <definedName name="________________________________________TT22" localSheetId="28">[1]RELATÓRIO!#REF!</definedName>
    <definedName name="________________________________________TT22" localSheetId="29">[1]RELATÓRIO!#REF!</definedName>
    <definedName name="________________________________________TT22" localSheetId="15">[1]RELATÓRIO!#REF!</definedName>
    <definedName name="________________________________________TT22" localSheetId="8">[1]RELATÓRIO!#REF!</definedName>
    <definedName name="________________________________________TT22" localSheetId="23">[1]RELATÓRIO!#REF!</definedName>
    <definedName name="________________________________________TT22">[1]RELATÓRIO!#REF!</definedName>
    <definedName name="_______________________________________cab1" localSheetId="41">#REF!</definedName>
    <definedName name="_______________________________________cab1" localSheetId="28">#REF!</definedName>
    <definedName name="_______________________________________cab1" localSheetId="29">#REF!</definedName>
    <definedName name="_______________________________________cab1" localSheetId="15">#REF!</definedName>
    <definedName name="_______________________________________cab1" localSheetId="8">#REF!</definedName>
    <definedName name="_______________________________________cab1" localSheetId="23">#REF!</definedName>
    <definedName name="_______________________________________cab1">#REF!</definedName>
    <definedName name="_______________________________________EXT1" localSheetId="41">#REF!</definedName>
    <definedName name="_______________________________________EXT1" localSheetId="28">#REF!</definedName>
    <definedName name="_______________________________________EXT1" localSheetId="29">#REF!</definedName>
    <definedName name="_______________________________________EXT1" localSheetId="15">#REF!</definedName>
    <definedName name="_______________________________________EXT1" localSheetId="8">#REF!</definedName>
    <definedName name="_______________________________________EXT1" localSheetId="23">#REF!</definedName>
    <definedName name="_______________________________________EXT1">#REF!</definedName>
    <definedName name="_______________________________________ind100" localSheetId="41">#REF!</definedName>
    <definedName name="_______________________________________ind100" localSheetId="28">#REF!</definedName>
    <definedName name="_______________________________________ind100" localSheetId="29">#REF!</definedName>
    <definedName name="_______________________________________ind100" localSheetId="15">#REF!</definedName>
    <definedName name="_______________________________________ind100" localSheetId="8">#REF!</definedName>
    <definedName name="_______________________________________ind100" localSheetId="23">#REF!</definedName>
    <definedName name="_______________________________________ind100">#REF!</definedName>
    <definedName name="_______________________________________oac2" localSheetId="41">#REF!</definedName>
    <definedName name="_______________________________________oac2" localSheetId="28">#REF!</definedName>
    <definedName name="_______________________________________oac2" localSheetId="29">#REF!</definedName>
    <definedName name="_______________________________________oac2" localSheetId="15">#REF!</definedName>
    <definedName name="_______________________________________oac2" localSheetId="8">#REF!</definedName>
    <definedName name="_______________________________________oac2" localSheetId="23">#REF!</definedName>
    <definedName name="_______________________________________oac2">#REF!</definedName>
    <definedName name="_______________________________________RET1" localSheetId="41">#REF!</definedName>
    <definedName name="_______________________________________RET1" localSheetId="28">#REF!</definedName>
    <definedName name="_______________________________________RET1" localSheetId="29">#REF!</definedName>
    <definedName name="_______________________________________RET1" localSheetId="15">#REF!</definedName>
    <definedName name="_______________________________________RET1" localSheetId="8">#REF!</definedName>
    <definedName name="_______________________________________RET1" localSheetId="23">#REF!</definedName>
    <definedName name="_______________________________________RET1">#REF!</definedName>
    <definedName name="_______________________________________tsd4" localSheetId="41">#REF!</definedName>
    <definedName name="_______________________________________tsd4" localSheetId="28">#REF!</definedName>
    <definedName name="_______________________________________tsd4" localSheetId="29">#REF!</definedName>
    <definedName name="_______________________________________tsd4" localSheetId="15">#REF!</definedName>
    <definedName name="_______________________________________tsd4" localSheetId="8">#REF!</definedName>
    <definedName name="_______________________________________tsd4" localSheetId="23">#REF!</definedName>
    <definedName name="_______________________________________tsd4">#REF!</definedName>
    <definedName name="_______________________________________TT21" localSheetId="41">[1]RELATÓRIO!#REF!</definedName>
    <definedName name="_______________________________________TT21" localSheetId="28">[1]RELATÓRIO!#REF!</definedName>
    <definedName name="_______________________________________TT21" localSheetId="29">[1]RELATÓRIO!#REF!</definedName>
    <definedName name="_______________________________________TT21" localSheetId="15">[1]RELATÓRIO!#REF!</definedName>
    <definedName name="_______________________________________TT21" localSheetId="8">[1]RELATÓRIO!#REF!</definedName>
    <definedName name="_______________________________________TT21" localSheetId="23">[1]RELATÓRIO!#REF!</definedName>
    <definedName name="_______________________________________TT21">[1]RELATÓRIO!#REF!</definedName>
    <definedName name="_______________________________________TT22" localSheetId="41">[1]RELATÓRIO!#REF!</definedName>
    <definedName name="_______________________________________TT22" localSheetId="28">[1]RELATÓRIO!#REF!</definedName>
    <definedName name="_______________________________________TT22" localSheetId="29">[1]RELATÓRIO!#REF!</definedName>
    <definedName name="_______________________________________TT22" localSheetId="15">[1]RELATÓRIO!#REF!</definedName>
    <definedName name="_______________________________________TT22" localSheetId="8">[1]RELATÓRIO!#REF!</definedName>
    <definedName name="_______________________________________TT22" localSheetId="23">[1]RELATÓRIO!#REF!</definedName>
    <definedName name="_______________________________________TT22">[1]RELATÓRIO!#REF!</definedName>
    <definedName name="______________________________________cab1" localSheetId="41">#REF!</definedName>
    <definedName name="______________________________________cab1" localSheetId="28">#REF!</definedName>
    <definedName name="______________________________________cab1" localSheetId="29">#REF!</definedName>
    <definedName name="______________________________________cab1" localSheetId="15">#REF!</definedName>
    <definedName name="______________________________________cab1" localSheetId="8">#REF!</definedName>
    <definedName name="______________________________________cab1" localSheetId="23">#REF!</definedName>
    <definedName name="______________________________________cab1">#REF!</definedName>
    <definedName name="______________________________________EXT1" localSheetId="41">#REF!</definedName>
    <definedName name="______________________________________EXT1" localSheetId="28">#REF!</definedName>
    <definedName name="______________________________________EXT1" localSheetId="29">#REF!</definedName>
    <definedName name="______________________________________EXT1" localSheetId="15">#REF!</definedName>
    <definedName name="______________________________________EXT1" localSheetId="8">#REF!</definedName>
    <definedName name="______________________________________EXT1" localSheetId="23">#REF!</definedName>
    <definedName name="______________________________________EXT1">#REF!</definedName>
    <definedName name="______________________________________ind100" localSheetId="41">#REF!</definedName>
    <definedName name="______________________________________ind100" localSheetId="28">#REF!</definedName>
    <definedName name="______________________________________ind100" localSheetId="29">#REF!</definedName>
    <definedName name="______________________________________ind100" localSheetId="15">#REF!</definedName>
    <definedName name="______________________________________ind100" localSheetId="8">#REF!</definedName>
    <definedName name="______________________________________ind100" localSheetId="23">#REF!</definedName>
    <definedName name="______________________________________ind100">#REF!</definedName>
    <definedName name="______________________________________oac2" localSheetId="41">#REF!</definedName>
    <definedName name="______________________________________oac2" localSheetId="28">#REF!</definedName>
    <definedName name="______________________________________oac2" localSheetId="29">#REF!</definedName>
    <definedName name="______________________________________oac2" localSheetId="15">#REF!</definedName>
    <definedName name="______________________________________oac2" localSheetId="8">#REF!</definedName>
    <definedName name="______________________________________oac2" localSheetId="23">#REF!</definedName>
    <definedName name="______________________________________oac2">#REF!</definedName>
    <definedName name="______________________________________RET1" localSheetId="41">#REF!</definedName>
    <definedName name="______________________________________RET1" localSheetId="28">#REF!</definedName>
    <definedName name="______________________________________RET1" localSheetId="29">#REF!</definedName>
    <definedName name="______________________________________RET1" localSheetId="15">#REF!</definedName>
    <definedName name="______________________________________RET1" localSheetId="8">#REF!</definedName>
    <definedName name="______________________________________RET1" localSheetId="23">#REF!</definedName>
    <definedName name="______________________________________RET1">#REF!</definedName>
    <definedName name="______________________________________tsd4" localSheetId="41">#REF!</definedName>
    <definedName name="______________________________________tsd4" localSheetId="28">#REF!</definedName>
    <definedName name="______________________________________tsd4" localSheetId="29">#REF!</definedName>
    <definedName name="______________________________________tsd4" localSheetId="15">#REF!</definedName>
    <definedName name="______________________________________tsd4" localSheetId="8">#REF!</definedName>
    <definedName name="______________________________________tsd4" localSheetId="23">#REF!</definedName>
    <definedName name="______________________________________tsd4">#REF!</definedName>
    <definedName name="______________________________________TT21" localSheetId="41">[1]RELATÓRIO!#REF!</definedName>
    <definedName name="______________________________________TT21" localSheetId="28">[1]RELATÓRIO!#REF!</definedName>
    <definedName name="______________________________________TT21" localSheetId="29">[1]RELATÓRIO!#REF!</definedName>
    <definedName name="______________________________________TT21" localSheetId="15">[1]RELATÓRIO!#REF!</definedName>
    <definedName name="______________________________________TT21" localSheetId="8">[1]RELATÓRIO!#REF!</definedName>
    <definedName name="______________________________________TT21" localSheetId="23">[1]RELATÓRIO!#REF!</definedName>
    <definedName name="______________________________________TT21">[1]RELATÓRIO!#REF!</definedName>
    <definedName name="______________________________________TT22" localSheetId="41">[1]RELATÓRIO!#REF!</definedName>
    <definedName name="______________________________________TT22" localSheetId="28">[1]RELATÓRIO!#REF!</definedName>
    <definedName name="______________________________________TT22" localSheetId="29">[1]RELATÓRIO!#REF!</definedName>
    <definedName name="______________________________________TT22" localSheetId="15">[1]RELATÓRIO!#REF!</definedName>
    <definedName name="______________________________________TT22" localSheetId="8">[1]RELATÓRIO!#REF!</definedName>
    <definedName name="______________________________________TT22" localSheetId="23">[1]RELATÓRIO!#REF!</definedName>
    <definedName name="______________________________________TT22">[1]RELATÓRIO!#REF!</definedName>
    <definedName name="_____________________________________cab1" localSheetId="41">#REF!</definedName>
    <definedName name="_____________________________________cab1" localSheetId="28">#REF!</definedName>
    <definedName name="_____________________________________cab1" localSheetId="29">#REF!</definedName>
    <definedName name="_____________________________________cab1" localSheetId="15">#REF!</definedName>
    <definedName name="_____________________________________cab1" localSheetId="8">#REF!</definedName>
    <definedName name="_____________________________________cab1" localSheetId="23">#REF!</definedName>
    <definedName name="_____________________________________cab1">#REF!</definedName>
    <definedName name="_____________________________________EXT1" localSheetId="41">#REF!</definedName>
    <definedName name="_____________________________________EXT1" localSheetId="28">#REF!</definedName>
    <definedName name="_____________________________________EXT1" localSheetId="29">#REF!</definedName>
    <definedName name="_____________________________________EXT1" localSheetId="15">#REF!</definedName>
    <definedName name="_____________________________________EXT1" localSheetId="8">#REF!</definedName>
    <definedName name="_____________________________________EXT1" localSheetId="23">#REF!</definedName>
    <definedName name="_____________________________________EXT1">#REF!</definedName>
    <definedName name="_____________________________________JAZ1" localSheetId="41">#REF!</definedName>
    <definedName name="_____________________________________JAZ1" localSheetId="28">#REF!</definedName>
    <definedName name="_____________________________________JAZ1" localSheetId="29">#REF!</definedName>
    <definedName name="_____________________________________JAZ1" localSheetId="15">#REF!</definedName>
    <definedName name="_____________________________________JAZ1" localSheetId="8">#REF!</definedName>
    <definedName name="_____________________________________JAZ1" localSheetId="23">#REF!</definedName>
    <definedName name="_____________________________________JAZ1">#REF!</definedName>
    <definedName name="_____________________________________JAZ11" localSheetId="41">#REF!</definedName>
    <definedName name="_____________________________________JAZ11" localSheetId="28">#REF!</definedName>
    <definedName name="_____________________________________JAZ11" localSheetId="29">#REF!</definedName>
    <definedName name="_____________________________________JAZ11" localSheetId="15">#REF!</definedName>
    <definedName name="_____________________________________JAZ11" localSheetId="8">#REF!</definedName>
    <definedName name="_____________________________________JAZ11" localSheetId="23">#REF!</definedName>
    <definedName name="_____________________________________JAZ11">#REF!</definedName>
    <definedName name="_____________________________________JAZ2" localSheetId="41">#REF!</definedName>
    <definedName name="_____________________________________JAZ2" localSheetId="28">#REF!</definedName>
    <definedName name="_____________________________________JAZ2" localSheetId="29">#REF!</definedName>
    <definedName name="_____________________________________JAZ2" localSheetId="15">#REF!</definedName>
    <definedName name="_____________________________________JAZ2" localSheetId="8">#REF!</definedName>
    <definedName name="_____________________________________JAZ2" localSheetId="23">#REF!</definedName>
    <definedName name="_____________________________________JAZ2">#REF!</definedName>
    <definedName name="_____________________________________JAZ22" localSheetId="41">#REF!</definedName>
    <definedName name="_____________________________________JAZ22" localSheetId="28">#REF!</definedName>
    <definedName name="_____________________________________JAZ22" localSheetId="29">#REF!</definedName>
    <definedName name="_____________________________________JAZ22" localSheetId="15">#REF!</definedName>
    <definedName name="_____________________________________JAZ22" localSheetId="8">#REF!</definedName>
    <definedName name="_____________________________________JAZ22" localSheetId="23">#REF!</definedName>
    <definedName name="_____________________________________JAZ22">#REF!</definedName>
    <definedName name="_____________________________________JAZ3" localSheetId="41">#REF!</definedName>
    <definedName name="_____________________________________JAZ3" localSheetId="28">#REF!</definedName>
    <definedName name="_____________________________________JAZ3" localSheetId="29">#REF!</definedName>
    <definedName name="_____________________________________JAZ3" localSheetId="15">#REF!</definedName>
    <definedName name="_____________________________________JAZ3" localSheetId="8">#REF!</definedName>
    <definedName name="_____________________________________JAZ3" localSheetId="23">#REF!</definedName>
    <definedName name="_____________________________________JAZ3">#REF!</definedName>
    <definedName name="_____________________________________JAZ33" localSheetId="41">#REF!</definedName>
    <definedName name="_____________________________________JAZ33" localSheetId="28">#REF!</definedName>
    <definedName name="_____________________________________JAZ33" localSheetId="29">#REF!</definedName>
    <definedName name="_____________________________________JAZ33" localSheetId="15">#REF!</definedName>
    <definedName name="_____________________________________JAZ33" localSheetId="8">#REF!</definedName>
    <definedName name="_____________________________________JAZ33" localSheetId="23">#REF!</definedName>
    <definedName name="_____________________________________JAZ33">#REF!</definedName>
    <definedName name="_____________________________________RET1" localSheetId="41">#REF!</definedName>
    <definedName name="_____________________________________RET1" localSheetId="28">#REF!</definedName>
    <definedName name="_____________________________________RET1" localSheetId="29">#REF!</definedName>
    <definedName name="_____________________________________RET1" localSheetId="15">#REF!</definedName>
    <definedName name="_____________________________________RET1" localSheetId="8">#REF!</definedName>
    <definedName name="_____________________________________RET1" localSheetId="23">#REF!</definedName>
    <definedName name="_____________________________________RET1">#REF!</definedName>
    <definedName name="_____________________________________tsd4" localSheetId="41">#REF!</definedName>
    <definedName name="_____________________________________tsd4" localSheetId="28">#REF!</definedName>
    <definedName name="_____________________________________tsd4" localSheetId="29">#REF!</definedName>
    <definedName name="_____________________________________tsd4" localSheetId="15">#REF!</definedName>
    <definedName name="_____________________________________tsd4" localSheetId="8">#REF!</definedName>
    <definedName name="_____________________________________tsd4" localSheetId="23">#REF!</definedName>
    <definedName name="_____________________________________tsd4">#REF!</definedName>
    <definedName name="_____________________________________TT21" localSheetId="41">[1]RELATÓRIO!#REF!</definedName>
    <definedName name="_____________________________________TT21" localSheetId="28">[1]RELATÓRIO!#REF!</definedName>
    <definedName name="_____________________________________TT21" localSheetId="29">[1]RELATÓRIO!#REF!</definedName>
    <definedName name="_____________________________________TT21" localSheetId="15">[1]RELATÓRIO!#REF!</definedName>
    <definedName name="_____________________________________TT21" localSheetId="8">[1]RELATÓRIO!#REF!</definedName>
    <definedName name="_____________________________________TT21" localSheetId="23">[1]RELATÓRIO!#REF!</definedName>
    <definedName name="_____________________________________TT21">[1]RELATÓRIO!#REF!</definedName>
    <definedName name="_____________________________________TT22" localSheetId="41">[1]RELATÓRIO!#REF!</definedName>
    <definedName name="_____________________________________TT22" localSheetId="28">[1]RELATÓRIO!#REF!</definedName>
    <definedName name="_____________________________________TT22" localSheetId="29">[1]RELATÓRIO!#REF!</definedName>
    <definedName name="_____________________________________TT22" localSheetId="15">[1]RELATÓRIO!#REF!</definedName>
    <definedName name="_____________________________________TT22" localSheetId="8">[1]RELATÓRIO!#REF!</definedName>
    <definedName name="_____________________________________TT22" localSheetId="23">[1]RELATÓRIO!#REF!</definedName>
    <definedName name="_____________________________________TT22">[1]RELATÓRIO!#REF!</definedName>
    <definedName name="____________________________________cab1" localSheetId="41">#REF!</definedName>
    <definedName name="____________________________________cab1" localSheetId="28">#REF!</definedName>
    <definedName name="____________________________________cab1" localSheetId="29">#REF!</definedName>
    <definedName name="____________________________________cab1" localSheetId="15">#REF!</definedName>
    <definedName name="____________________________________cab1" localSheetId="8">#REF!</definedName>
    <definedName name="____________________________________cab1" localSheetId="23">#REF!</definedName>
    <definedName name="____________________________________cab1">#REF!</definedName>
    <definedName name="____________________________________EXT1" localSheetId="41">#REF!</definedName>
    <definedName name="____________________________________EXT1" localSheetId="28">#REF!</definedName>
    <definedName name="____________________________________EXT1" localSheetId="29">#REF!</definedName>
    <definedName name="____________________________________EXT1" localSheetId="15">#REF!</definedName>
    <definedName name="____________________________________EXT1" localSheetId="8">#REF!</definedName>
    <definedName name="____________________________________EXT1" localSheetId="23">#REF!</definedName>
    <definedName name="____________________________________EXT1">#REF!</definedName>
    <definedName name="____________________________________JAZ1" localSheetId="41">#REF!</definedName>
    <definedName name="____________________________________JAZ1" localSheetId="28">#REF!</definedName>
    <definedName name="____________________________________JAZ1" localSheetId="29">#REF!</definedName>
    <definedName name="____________________________________JAZ1" localSheetId="15">#REF!</definedName>
    <definedName name="____________________________________JAZ1" localSheetId="8">#REF!</definedName>
    <definedName name="____________________________________JAZ1" localSheetId="23">#REF!</definedName>
    <definedName name="____________________________________JAZ1">#REF!</definedName>
    <definedName name="____________________________________JAZ11" localSheetId="41">#REF!</definedName>
    <definedName name="____________________________________JAZ11" localSheetId="28">#REF!</definedName>
    <definedName name="____________________________________JAZ11" localSheetId="29">#REF!</definedName>
    <definedName name="____________________________________JAZ11" localSheetId="15">#REF!</definedName>
    <definedName name="____________________________________JAZ11" localSheetId="8">#REF!</definedName>
    <definedName name="____________________________________JAZ11" localSheetId="23">#REF!</definedName>
    <definedName name="____________________________________JAZ11">#REF!</definedName>
    <definedName name="____________________________________JAZ2" localSheetId="41">#REF!</definedName>
    <definedName name="____________________________________JAZ2" localSheetId="28">#REF!</definedName>
    <definedName name="____________________________________JAZ2" localSheetId="29">#REF!</definedName>
    <definedName name="____________________________________JAZ2" localSheetId="15">#REF!</definedName>
    <definedName name="____________________________________JAZ2" localSheetId="8">#REF!</definedName>
    <definedName name="____________________________________JAZ2" localSheetId="23">#REF!</definedName>
    <definedName name="____________________________________JAZ2">#REF!</definedName>
    <definedName name="____________________________________JAZ22" localSheetId="41">#REF!</definedName>
    <definedName name="____________________________________JAZ22" localSheetId="28">#REF!</definedName>
    <definedName name="____________________________________JAZ22" localSheetId="29">#REF!</definedName>
    <definedName name="____________________________________JAZ22" localSheetId="15">#REF!</definedName>
    <definedName name="____________________________________JAZ22" localSheetId="8">#REF!</definedName>
    <definedName name="____________________________________JAZ22" localSheetId="23">#REF!</definedName>
    <definedName name="____________________________________JAZ22">#REF!</definedName>
    <definedName name="____________________________________JAZ3" localSheetId="41">#REF!</definedName>
    <definedName name="____________________________________JAZ3" localSheetId="28">#REF!</definedName>
    <definedName name="____________________________________JAZ3" localSheetId="29">#REF!</definedName>
    <definedName name="____________________________________JAZ3" localSheetId="15">#REF!</definedName>
    <definedName name="____________________________________JAZ3" localSheetId="8">#REF!</definedName>
    <definedName name="____________________________________JAZ3" localSheetId="23">#REF!</definedName>
    <definedName name="____________________________________JAZ3">#REF!</definedName>
    <definedName name="____________________________________JAZ33" localSheetId="41">#REF!</definedName>
    <definedName name="____________________________________JAZ33" localSheetId="28">#REF!</definedName>
    <definedName name="____________________________________JAZ33" localSheetId="29">#REF!</definedName>
    <definedName name="____________________________________JAZ33" localSheetId="15">#REF!</definedName>
    <definedName name="____________________________________JAZ33" localSheetId="8">#REF!</definedName>
    <definedName name="____________________________________JAZ33" localSheetId="23">#REF!</definedName>
    <definedName name="____________________________________JAZ33">#REF!</definedName>
    <definedName name="____________________________________RET1" localSheetId="41">#REF!</definedName>
    <definedName name="____________________________________RET1" localSheetId="28">#REF!</definedName>
    <definedName name="____________________________________RET1" localSheetId="29">#REF!</definedName>
    <definedName name="____________________________________RET1" localSheetId="15">#REF!</definedName>
    <definedName name="____________________________________RET1" localSheetId="8">#REF!</definedName>
    <definedName name="____________________________________RET1" localSheetId="23">#REF!</definedName>
    <definedName name="____________________________________RET1">#REF!</definedName>
    <definedName name="____________________________________tsd4" localSheetId="41">#REF!</definedName>
    <definedName name="____________________________________tsd4" localSheetId="28">#REF!</definedName>
    <definedName name="____________________________________tsd4" localSheetId="29">#REF!</definedName>
    <definedName name="____________________________________tsd4" localSheetId="15">#REF!</definedName>
    <definedName name="____________________________________tsd4" localSheetId="8">#REF!</definedName>
    <definedName name="____________________________________tsd4" localSheetId="23">#REF!</definedName>
    <definedName name="____________________________________tsd4">#REF!</definedName>
    <definedName name="____________________________________TT21" localSheetId="41">[1]RELATÓRIO!#REF!</definedName>
    <definedName name="____________________________________TT21" localSheetId="28">[1]RELATÓRIO!#REF!</definedName>
    <definedName name="____________________________________TT21" localSheetId="29">[1]RELATÓRIO!#REF!</definedName>
    <definedName name="____________________________________TT21" localSheetId="15">[1]RELATÓRIO!#REF!</definedName>
    <definedName name="____________________________________TT21" localSheetId="8">[1]RELATÓRIO!#REF!</definedName>
    <definedName name="____________________________________TT21" localSheetId="23">[1]RELATÓRIO!#REF!</definedName>
    <definedName name="____________________________________TT21">[1]RELATÓRIO!#REF!</definedName>
    <definedName name="____________________________________TT22" localSheetId="41">[1]RELATÓRIO!#REF!</definedName>
    <definedName name="____________________________________TT22" localSheetId="28">[1]RELATÓRIO!#REF!</definedName>
    <definedName name="____________________________________TT22" localSheetId="29">[1]RELATÓRIO!#REF!</definedName>
    <definedName name="____________________________________TT22" localSheetId="15">[1]RELATÓRIO!#REF!</definedName>
    <definedName name="____________________________________TT22" localSheetId="8">[1]RELATÓRIO!#REF!</definedName>
    <definedName name="____________________________________TT22" localSheetId="23">[1]RELATÓRIO!#REF!</definedName>
    <definedName name="____________________________________TT22">[1]RELATÓRIO!#REF!</definedName>
    <definedName name="___________________________________cab1" localSheetId="41">#REF!</definedName>
    <definedName name="___________________________________cab1" localSheetId="28">#REF!</definedName>
    <definedName name="___________________________________cab1" localSheetId="29">#REF!</definedName>
    <definedName name="___________________________________cab1" localSheetId="15">#REF!</definedName>
    <definedName name="___________________________________cab1" localSheetId="8">#REF!</definedName>
    <definedName name="___________________________________cab1" localSheetId="23">#REF!</definedName>
    <definedName name="___________________________________cab1">#REF!</definedName>
    <definedName name="___________________________________emp2">'[2]DMT modelo'!$AA$13</definedName>
    <definedName name="___________________________________ind100" localSheetId="41">#REF!</definedName>
    <definedName name="___________________________________ind100" localSheetId="28">#REF!</definedName>
    <definedName name="___________________________________ind100" localSheetId="29">#REF!</definedName>
    <definedName name="___________________________________ind100" localSheetId="15">#REF!</definedName>
    <definedName name="___________________________________ind100" localSheetId="8">#REF!</definedName>
    <definedName name="___________________________________ind100" localSheetId="23">#REF!</definedName>
    <definedName name="___________________________________ind100">#REF!</definedName>
    <definedName name="___________________________________JAZ1" localSheetId="41">#REF!</definedName>
    <definedName name="___________________________________JAZ1" localSheetId="28">#REF!</definedName>
    <definedName name="___________________________________JAZ1" localSheetId="29">#REF!</definedName>
    <definedName name="___________________________________JAZ1" localSheetId="15">#REF!</definedName>
    <definedName name="___________________________________JAZ1" localSheetId="8">#REF!</definedName>
    <definedName name="___________________________________JAZ1" localSheetId="23">#REF!</definedName>
    <definedName name="___________________________________JAZ1">#REF!</definedName>
    <definedName name="___________________________________JAZ11" localSheetId="41">#REF!</definedName>
    <definedName name="___________________________________JAZ11" localSheetId="28">#REF!</definedName>
    <definedName name="___________________________________JAZ11" localSheetId="29">#REF!</definedName>
    <definedName name="___________________________________JAZ11" localSheetId="15">#REF!</definedName>
    <definedName name="___________________________________JAZ11" localSheetId="8">#REF!</definedName>
    <definedName name="___________________________________JAZ11" localSheetId="23">#REF!</definedName>
    <definedName name="___________________________________JAZ11">#REF!</definedName>
    <definedName name="___________________________________JAZ2" localSheetId="41">#REF!</definedName>
    <definedName name="___________________________________JAZ2" localSheetId="28">#REF!</definedName>
    <definedName name="___________________________________JAZ2" localSheetId="29">#REF!</definedName>
    <definedName name="___________________________________JAZ2" localSheetId="15">#REF!</definedName>
    <definedName name="___________________________________JAZ2" localSheetId="8">#REF!</definedName>
    <definedName name="___________________________________JAZ2" localSheetId="23">#REF!</definedName>
    <definedName name="___________________________________JAZ2">#REF!</definedName>
    <definedName name="___________________________________JAZ22" localSheetId="41">#REF!</definedName>
    <definedName name="___________________________________JAZ22" localSheetId="28">#REF!</definedName>
    <definedName name="___________________________________JAZ22" localSheetId="29">#REF!</definedName>
    <definedName name="___________________________________JAZ22" localSheetId="15">#REF!</definedName>
    <definedName name="___________________________________JAZ22" localSheetId="8">#REF!</definedName>
    <definedName name="___________________________________JAZ22" localSheetId="23">#REF!</definedName>
    <definedName name="___________________________________JAZ22">#REF!</definedName>
    <definedName name="___________________________________JAZ3" localSheetId="41">#REF!</definedName>
    <definedName name="___________________________________JAZ3" localSheetId="28">#REF!</definedName>
    <definedName name="___________________________________JAZ3" localSheetId="29">#REF!</definedName>
    <definedName name="___________________________________JAZ3" localSheetId="15">#REF!</definedName>
    <definedName name="___________________________________JAZ3" localSheetId="8">#REF!</definedName>
    <definedName name="___________________________________JAZ3" localSheetId="23">#REF!</definedName>
    <definedName name="___________________________________JAZ3">#REF!</definedName>
    <definedName name="___________________________________JAZ33" localSheetId="41">#REF!</definedName>
    <definedName name="___________________________________JAZ33" localSheetId="28">#REF!</definedName>
    <definedName name="___________________________________JAZ33" localSheetId="29">#REF!</definedName>
    <definedName name="___________________________________JAZ33" localSheetId="15">#REF!</definedName>
    <definedName name="___________________________________JAZ33" localSheetId="8">#REF!</definedName>
    <definedName name="___________________________________JAZ33" localSheetId="23">#REF!</definedName>
    <definedName name="___________________________________JAZ33">#REF!</definedName>
    <definedName name="___________________________________mem2">'[3]Mat Asf'!$H$37</definedName>
    <definedName name="___________________________________oac2" localSheetId="41">#REF!</definedName>
    <definedName name="___________________________________oac2" localSheetId="28">#REF!</definedName>
    <definedName name="___________________________________oac2" localSheetId="29">#REF!</definedName>
    <definedName name="___________________________________oac2" localSheetId="15">#REF!</definedName>
    <definedName name="___________________________________oac2" localSheetId="8">#REF!</definedName>
    <definedName name="___________________________________oac2" localSheetId="23">#REF!</definedName>
    <definedName name="___________________________________oac2">#REF!</definedName>
    <definedName name="___________________________________RET1" localSheetId="41">#REF!</definedName>
    <definedName name="___________________________________RET1" localSheetId="28">#REF!</definedName>
    <definedName name="___________________________________RET1" localSheetId="29">#REF!</definedName>
    <definedName name="___________________________________RET1" localSheetId="15">#REF!</definedName>
    <definedName name="___________________________________RET1" localSheetId="8">#REF!</definedName>
    <definedName name="___________________________________RET1" localSheetId="23">#REF!</definedName>
    <definedName name="___________________________________RET1">#REF!</definedName>
    <definedName name="__________________________________cab1" localSheetId="41">#REF!</definedName>
    <definedName name="__________________________________cab1" localSheetId="28">#REF!</definedName>
    <definedName name="__________________________________cab1" localSheetId="29">#REF!</definedName>
    <definedName name="__________________________________cab1" localSheetId="15">#REF!</definedName>
    <definedName name="__________________________________cab1" localSheetId="8">#REF!</definedName>
    <definedName name="__________________________________cab1" localSheetId="23">#REF!</definedName>
    <definedName name="__________________________________cab1">#REF!</definedName>
    <definedName name="__________________________________emp2">'[2]DMT modelo'!$AA$13</definedName>
    <definedName name="__________________________________ind100" localSheetId="41">#REF!</definedName>
    <definedName name="__________________________________ind100" localSheetId="28">#REF!</definedName>
    <definedName name="__________________________________ind100" localSheetId="29">#REF!</definedName>
    <definedName name="__________________________________ind100" localSheetId="15">#REF!</definedName>
    <definedName name="__________________________________ind100" localSheetId="8">#REF!</definedName>
    <definedName name="__________________________________ind100" localSheetId="23">#REF!</definedName>
    <definedName name="__________________________________ind100">#REF!</definedName>
    <definedName name="__________________________________JAZ1" localSheetId="41">#REF!</definedName>
    <definedName name="__________________________________JAZ1" localSheetId="28">#REF!</definedName>
    <definedName name="__________________________________JAZ1" localSheetId="29">#REF!</definedName>
    <definedName name="__________________________________JAZ1" localSheetId="15">#REF!</definedName>
    <definedName name="__________________________________JAZ1" localSheetId="8">#REF!</definedName>
    <definedName name="__________________________________JAZ1" localSheetId="23">#REF!</definedName>
    <definedName name="__________________________________JAZ1">#REF!</definedName>
    <definedName name="__________________________________JAZ11" localSheetId="41">#REF!</definedName>
    <definedName name="__________________________________JAZ11" localSheetId="28">#REF!</definedName>
    <definedName name="__________________________________JAZ11" localSheetId="29">#REF!</definedName>
    <definedName name="__________________________________JAZ11" localSheetId="15">#REF!</definedName>
    <definedName name="__________________________________JAZ11" localSheetId="8">#REF!</definedName>
    <definedName name="__________________________________JAZ11" localSheetId="23">#REF!</definedName>
    <definedName name="__________________________________JAZ11">#REF!</definedName>
    <definedName name="__________________________________JAZ2" localSheetId="41">#REF!</definedName>
    <definedName name="__________________________________JAZ2" localSheetId="28">#REF!</definedName>
    <definedName name="__________________________________JAZ2" localSheetId="29">#REF!</definedName>
    <definedName name="__________________________________JAZ2" localSheetId="15">#REF!</definedName>
    <definedName name="__________________________________JAZ2" localSheetId="8">#REF!</definedName>
    <definedName name="__________________________________JAZ2" localSheetId="23">#REF!</definedName>
    <definedName name="__________________________________JAZ2">#REF!</definedName>
    <definedName name="__________________________________JAZ22" localSheetId="41">#REF!</definedName>
    <definedName name="__________________________________JAZ22" localSheetId="28">#REF!</definedName>
    <definedName name="__________________________________JAZ22" localSheetId="29">#REF!</definedName>
    <definedName name="__________________________________JAZ22" localSheetId="15">#REF!</definedName>
    <definedName name="__________________________________JAZ22" localSheetId="8">#REF!</definedName>
    <definedName name="__________________________________JAZ22" localSheetId="23">#REF!</definedName>
    <definedName name="__________________________________JAZ22">#REF!</definedName>
    <definedName name="__________________________________JAZ3" localSheetId="41">#REF!</definedName>
    <definedName name="__________________________________JAZ3" localSheetId="28">#REF!</definedName>
    <definedName name="__________________________________JAZ3" localSheetId="29">#REF!</definedName>
    <definedName name="__________________________________JAZ3" localSheetId="15">#REF!</definedName>
    <definedName name="__________________________________JAZ3" localSheetId="8">#REF!</definedName>
    <definedName name="__________________________________JAZ3" localSheetId="23">#REF!</definedName>
    <definedName name="__________________________________JAZ3">#REF!</definedName>
    <definedName name="__________________________________JAZ33" localSheetId="41">#REF!</definedName>
    <definedName name="__________________________________JAZ33" localSheetId="28">#REF!</definedName>
    <definedName name="__________________________________JAZ33" localSheetId="29">#REF!</definedName>
    <definedName name="__________________________________JAZ33" localSheetId="15">#REF!</definedName>
    <definedName name="__________________________________JAZ33" localSheetId="8">#REF!</definedName>
    <definedName name="__________________________________JAZ33" localSheetId="23">#REF!</definedName>
    <definedName name="__________________________________JAZ33">#REF!</definedName>
    <definedName name="__________________________________mem2">'[3]Mat Asf'!$H$37</definedName>
    <definedName name="__________________________________oac2" localSheetId="41">#REF!</definedName>
    <definedName name="__________________________________oac2" localSheetId="28">#REF!</definedName>
    <definedName name="__________________________________oac2" localSheetId="29">#REF!</definedName>
    <definedName name="__________________________________oac2" localSheetId="15">#REF!</definedName>
    <definedName name="__________________________________oac2" localSheetId="8">#REF!</definedName>
    <definedName name="__________________________________oac2" localSheetId="23">#REF!</definedName>
    <definedName name="__________________________________oac2">#REF!</definedName>
    <definedName name="__________________________________RET1" localSheetId="41">#REF!</definedName>
    <definedName name="__________________________________RET1" localSheetId="28">#REF!</definedName>
    <definedName name="__________________________________RET1" localSheetId="29">#REF!</definedName>
    <definedName name="__________________________________RET1" localSheetId="15">#REF!</definedName>
    <definedName name="__________________________________RET1" localSheetId="8">#REF!</definedName>
    <definedName name="__________________________________RET1" localSheetId="23">#REF!</definedName>
    <definedName name="__________________________________RET1">#REF!</definedName>
    <definedName name="__________________________________TT21" localSheetId="41">[1]RELATÓRIO!#REF!</definedName>
    <definedName name="__________________________________TT21" localSheetId="28">[1]RELATÓRIO!#REF!</definedName>
    <definedName name="__________________________________TT21" localSheetId="29">[1]RELATÓRIO!#REF!</definedName>
    <definedName name="__________________________________TT21" localSheetId="15">[1]RELATÓRIO!#REF!</definedName>
    <definedName name="__________________________________TT21" localSheetId="8">[1]RELATÓRIO!#REF!</definedName>
    <definedName name="__________________________________TT21" localSheetId="23">[1]RELATÓRIO!#REF!</definedName>
    <definedName name="__________________________________TT21">[1]RELATÓRIO!#REF!</definedName>
    <definedName name="__________________________________TT22" localSheetId="41">[1]RELATÓRIO!#REF!</definedName>
    <definedName name="__________________________________TT22" localSheetId="28">[1]RELATÓRIO!#REF!</definedName>
    <definedName name="__________________________________TT22" localSheetId="29">[1]RELATÓRIO!#REF!</definedName>
    <definedName name="__________________________________TT22" localSheetId="15">[1]RELATÓRIO!#REF!</definedName>
    <definedName name="__________________________________TT22" localSheetId="8">[1]RELATÓRIO!#REF!</definedName>
    <definedName name="__________________________________TT22" localSheetId="23">[1]RELATÓRIO!#REF!</definedName>
    <definedName name="__________________________________TT22">[1]RELATÓRIO!#REF!</definedName>
    <definedName name="_________________________________cab1" localSheetId="41">#REF!</definedName>
    <definedName name="_________________________________cab1" localSheetId="28">#REF!</definedName>
    <definedName name="_________________________________cab1" localSheetId="29">#REF!</definedName>
    <definedName name="_________________________________cab1" localSheetId="15">#REF!</definedName>
    <definedName name="_________________________________cab1" localSheetId="8">#REF!</definedName>
    <definedName name="_________________________________cab1" localSheetId="23">#REF!</definedName>
    <definedName name="_________________________________cab1">#REF!</definedName>
    <definedName name="_________________________________emp2">'[2]DMT modelo'!$AA$13</definedName>
    <definedName name="_________________________________EXT1" localSheetId="41">#REF!</definedName>
    <definedName name="_________________________________EXT1" localSheetId="28">#REF!</definedName>
    <definedName name="_________________________________EXT1" localSheetId="29">#REF!</definedName>
    <definedName name="_________________________________EXT1" localSheetId="15">#REF!</definedName>
    <definedName name="_________________________________EXT1" localSheetId="8">#REF!</definedName>
    <definedName name="_________________________________EXT1" localSheetId="23">#REF!</definedName>
    <definedName name="_________________________________EXT1">#REF!</definedName>
    <definedName name="_________________________________ind100" localSheetId="41">#REF!</definedName>
    <definedName name="_________________________________ind100" localSheetId="28">#REF!</definedName>
    <definedName name="_________________________________ind100" localSheetId="29">#REF!</definedName>
    <definedName name="_________________________________ind100" localSheetId="15">#REF!</definedName>
    <definedName name="_________________________________ind100" localSheetId="8">#REF!</definedName>
    <definedName name="_________________________________ind100" localSheetId="23">#REF!</definedName>
    <definedName name="_________________________________ind100">#REF!</definedName>
    <definedName name="_________________________________JAZ1" localSheetId="41">#REF!</definedName>
    <definedName name="_________________________________JAZ1" localSheetId="28">#REF!</definedName>
    <definedName name="_________________________________JAZ1" localSheetId="29">#REF!</definedName>
    <definedName name="_________________________________JAZ1" localSheetId="15">#REF!</definedName>
    <definedName name="_________________________________JAZ1" localSheetId="8">#REF!</definedName>
    <definedName name="_________________________________JAZ1" localSheetId="23">#REF!</definedName>
    <definedName name="_________________________________JAZ1">#REF!</definedName>
    <definedName name="_________________________________JAZ11" localSheetId="41">#REF!</definedName>
    <definedName name="_________________________________JAZ11" localSheetId="28">#REF!</definedName>
    <definedName name="_________________________________JAZ11" localSheetId="29">#REF!</definedName>
    <definedName name="_________________________________JAZ11" localSheetId="15">#REF!</definedName>
    <definedName name="_________________________________JAZ11" localSheetId="8">#REF!</definedName>
    <definedName name="_________________________________JAZ11" localSheetId="23">#REF!</definedName>
    <definedName name="_________________________________JAZ11">#REF!</definedName>
    <definedName name="_________________________________JAZ2" localSheetId="41">#REF!</definedName>
    <definedName name="_________________________________JAZ2" localSheetId="28">#REF!</definedName>
    <definedName name="_________________________________JAZ2" localSheetId="29">#REF!</definedName>
    <definedName name="_________________________________JAZ2" localSheetId="15">#REF!</definedName>
    <definedName name="_________________________________JAZ2" localSheetId="8">#REF!</definedName>
    <definedName name="_________________________________JAZ2" localSheetId="23">#REF!</definedName>
    <definedName name="_________________________________JAZ2">#REF!</definedName>
    <definedName name="_________________________________JAZ22" localSheetId="41">#REF!</definedName>
    <definedName name="_________________________________JAZ22" localSheetId="28">#REF!</definedName>
    <definedName name="_________________________________JAZ22" localSheetId="29">#REF!</definedName>
    <definedName name="_________________________________JAZ22" localSheetId="15">#REF!</definedName>
    <definedName name="_________________________________JAZ22" localSheetId="8">#REF!</definedName>
    <definedName name="_________________________________JAZ22" localSheetId="23">#REF!</definedName>
    <definedName name="_________________________________JAZ22">#REF!</definedName>
    <definedName name="_________________________________JAZ3" localSheetId="41">#REF!</definedName>
    <definedName name="_________________________________JAZ3" localSheetId="28">#REF!</definedName>
    <definedName name="_________________________________JAZ3" localSheetId="29">#REF!</definedName>
    <definedName name="_________________________________JAZ3" localSheetId="15">#REF!</definedName>
    <definedName name="_________________________________JAZ3" localSheetId="8">#REF!</definedName>
    <definedName name="_________________________________JAZ3" localSheetId="23">#REF!</definedName>
    <definedName name="_________________________________JAZ3">#REF!</definedName>
    <definedName name="_________________________________JAZ33" localSheetId="41">#REF!</definedName>
    <definedName name="_________________________________JAZ33" localSheetId="28">#REF!</definedName>
    <definedName name="_________________________________JAZ33" localSheetId="29">#REF!</definedName>
    <definedName name="_________________________________JAZ33" localSheetId="15">#REF!</definedName>
    <definedName name="_________________________________JAZ33" localSheetId="8">#REF!</definedName>
    <definedName name="_________________________________JAZ33" localSheetId="23">#REF!</definedName>
    <definedName name="_________________________________JAZ33">#REF!</definedName>
    <definedName name="_________________________________mem2">'[3]Mat Asf'!$H$37</definedName>
    <definedName name="_________________________________oac2" localSheetId="41">#REF!</definedName>
    <definedName name="_________________________________oac2" localSheetId="28">#REF!</definedName>
    <definedName name="_________________________________oac2" localSheetId="29">#REF!</definedName>
    <definedName name="_________________________________oac2" localSheetId="15">#REF!</definedName>
    <definedName name="_________________________________oac2" localSheetId="8">#REF!</definedName>
    <definedName name="_________________________________oac2" localSheetId="23">#REF!</definedName>
    <definedName name="_________________________________oac2">#REF!</definedName>
    <definedName name="_________________________________RET1" localSheetId="41">#REF!</definedName>
    <definedName name="_________________________________RET1" localSheetId="28">#REF!</definedName>
    <definedName name="_________________________________RET1" localSheetId="29">#REF!</definedName>
    <definedName name="_________________________________RET1" localSheetId="15">#REF!</definedName>
    <definedName name="_________________________________RET1" localSheetId="8">#REF!</definedName>
    <definedName name="_________________________________RET1" localSheetId="23">#REF!</definedName>
    <definedName name="_________________________________RET1">#REF!</definedName>
    <definedName name="_________________________________tsd4" localSheetId="41">#REF!</definedName>
    <definedName name="_________________________________tsd4" localSheetId="28">#REF!</definedName>
    <definedName name="_________________________________tsd4" localSheetId="29">#REF!</definedName>
    <definedName name="_________________________________tsd4" localSheetId="15">#REF!</definedName>
    <definedName name="_________________________________tsd4" localSheetId="8">#REF!</definedName>
    <definedName name="_________________________________tsd4" localSheetId="23">#REF!</definedName>
    <definedName name="_________________________________tsd4">#REF!</definedName>
    <definedName name="_________________________________TT21" localSheetId="41">[1]RELATÓRIO!#REF!</definedName>
    <definedName name="_________________________________TT21" localSheetId="28">[1]RELATÓRIO!#REF!</definedName>
    <definedName name="_________________________________TT21" localSheetId="29">[1]RELATÓRIO!#REF!</definedName>
    <definedName name="_________________________________TT21" localSheetId="15">[1]RELATÓRIO!#REF!</definedName>
    <definedName name="_________________________________TT21" localSheetId="8">[1]RELATÓRIO!#REF!</definedName>
    <definedName name="_________________________________TT21" localSheetId="23">[1]RELATÓRIO!#REF!</definedName>
    <definedName name="_________________________________TT21">[1]RELATÓRIO!#REF!</definedName>
    <definedName name="_________________________________TT22" localSheetId="41">[1]RELATÓRIO!#REF!</definedName>
    <definedName name="_________________________________TT22" localSheetId="28">[1]RELATÓRIO!#REF!</definedName>
    <definedName name="_________________________________TT22" localSheetId="29">[1]RELATÓRIO!#REF!</definedName>
    <definedName name="_________________________________TT22" localSheetId="15">[1]RELATÓRIO!#REF!</definedName>
    <definedName name="_________________________________TT22" localSheetId="8">[1]RELATÓRIO!#REF!</definedName>
    <definedName name="_________________________________TT22" localSheetId="23">[1]RELATÓRIO!#REF!</definedName>
    <definedName name="_________________________________TT22">[1]RELATÓRIO!#REF!</definedName>
    <definedName name="________________________________cab1" localSheetId="41">#REF!</definedName>
    <definedName name="________________________________cab1" localSheetId="28">#REF!</definedName>
    <definedName name="________________________________cab1" localSheetId="29">#REF!</definedName>
    <definedName name="________________________________cab1" localSheetId="15">#REF!</definedName>
    <definedName name="________________________________cab1" localSheetId="8">#REF!</definedName>
    <definedName name="________________________________cab1" localSheetId="23">#REF!</definedName>
    <definedName name="________________________________cab1">#REF!</definedName>
    <definedName name="________________________________emp2">'[2]DMT modelo'!$AA$13</definedName>
    <definedName name="________________________________EXT1" localSheetId="41">#REF!</definedName>
    <definedName name="________________________________EXT1" localSheetId="28">#REF!</definedName>
    <definedName name="________________________________EXT1" localSheetId="29">#REF!</definedName>
    <definedName name="________________________________EXT1" localSheetId="15">#REF!</definedName>
    <definedName name="________________________________EXT1" localSheetId="8">#REF!</definedName>
    <definedName name="________________________________EXT1" localSheetId="23">#REF!</definedName>
    <definedName name="________________________________EXT1">#REF!</definedName>
    <definedName name="________________________________ind100" localSheetId="41">#REF!</definedName>
    <definedName name="________________________________ind100" localSheetId="28">#REF!</definedName>
    <definedName name="________________________________ind100" localSheetId="29">#REF!</definedName>
    <definedName name="________________________________ind100" localSheetId="15">#REF!</definedName>
    <definedName name="________________________________ind100" localSheetId="8">#REF!</definedName>
    <definedName name="________________________________ind100" localSheetId="23">#REF!</definedName>
    <definedName name="________________________________ind100">#REF!</definedName>
    <definedName name="________________________________JAZ1" localSheetId="41">#REF!</definedName>
    <definedName name="________________________________JAZ1" localSheetId="28">#REF!</definedName>
    <definedName name="________________________________JAZ1" localSheetId="29">#REF!</definedName>
    <definedName name="________________________________JAZ1" localSheetId="15">#REF!</definedName>
    <definedName name="________________________________JAZ1" localSheetId="8">#REF!</definedName>
    <definedName name="________________________________JAZ1" localSheetId="23">#REF!</definedName>
    <definedName name="________________________________JAZ1">#REF!</definedName>
    <definedName name="________________________________JAZ11" localSheetId="41">#REF!</definedName>
    <definedName name="________________________________JAZ11" localSheetId="28">#REF!</definedName>
    <definedName name="________________________________JAZ11" localSheetId="29">#REF!</definedName>
    <definedName name="________________________________JAZ11" localSheetId="15">#REF!</definedName>
    <definedName name="________________________________JAZ11" localSheetId="8">#REF!</definedName>
    <definedName name="________________________________JAZ11" localSheetId="23">#REF!</definedName>
    <definedName name="________________________________JAZ11">#REF!</definedName>
    <definedName name="________________________________JAZ2" localSheetId="41">#REF!</definedName>
    <definedName name="________________________________JAZ2" localSheetId="28">#REF!</definedName>
    <definedName name="________________________________JAZ2" localSheetId="29">#REF!</definedName>
    <definedName name="________________________________JAZ2" localSheetId="15">#REF!</definedName>
    <definedName name="________________________________JAZ2" localSheetId="8">#REF!</definedName>
    <definedName name="________________________________JAZ2" localSheetId="23">#REF!</definedName>
    <definedName name="________________________________JAZ2">#REF!</definedName>
    <definedName name="________________________________JAZ22" localSheetId="41">#REF!</definedName>
    <definedName name="________________________________JAZ22" localSheetId="28">#REF!</definedName>
    <definedName name="________________________________JAZ22" localSheetId="29">#REF!</definedName>
    <definedName name="________________________________JAZ22" localSheetId="15">#REF!</definedName>
    <definedName name="________________________________JAZ22" localSheetId="8">#REF!</definedName>
    <definedName name="________________________________JAZ22" localSheetId="23">#REF!</definedName>
    <definedName name="________________________________JAZ22">#REF!</definedName>
    <definedName name="________________________________JAZ3" localSheetId="41">#REF!</definedName>
    <definedName name="________________________________JAZ3" localSheetId="28">#REF!</definedName>
    <definedName name="________________________________JAZ3" localSheetId="29">#REF!</definedName>
    <definedName name="________________________________JAZ3" localSheetId="15">#REF!</definedName>
    <definedName name="________________________________JAZ3" localSheetId="8">#REF!</definedName>
    <definedName name="________________________________JAZ3" localSheetId="23">#REF!</definedName>
    <definedName name="________________________________JAZ3">#REF!</definedName>
    <definedName name="________________________________JAZ33" localSheetId="41">#REF!</definedName>
    <definedName name="________________________________JAZ33" localSheetId="28">#REF!</definedName>
    <definedName name="________________________________JAZ33" localSheetId="29">#REF!</definedName>
    <definedName name="________________________________JAZ33" localSheetId="15">#REF!</definedName>
    <definedName name="________________________________JAZ33" localSheetId="8">#REF!</definedName>
    <definedName name="________________________________JAZ33" localSheetId="23">#REF!</definedName>
    <definedName name="________________________________JAZ33">#REF!</definedName>
    <definedName name="________________________________mem2">'[3]Mat Asf'!$H$37</definedName>
    <definedName name="________________________________oac2" localSheetId="41">#REF!</definedName>
    <definedName name="________________________________oac2" localSheetId="28">#REF!</definedName>
    <definedName name="________________________________oac2" localSheetId="29">#REF!</definedName>
    <definedName name="________________________________oac2" localSheetId="15">#REF!</definedName>
    <definedName name="________________________________oac2" localSheetId="8">#REF!</definedName>
    <definedName name="________________________________oac2" localSheetId="23">#REF!</definedName>
    <definedName name="________________________________oac2">#REF!</definedName>
    <definedName name="________________________________RET1" localSheetId="41">#REF!</definedName>
    <definedName name="________________________________RET1" localSheetId="28">#REF!</definedName>
    <definedName name="________________________________RET1" localSheetId="29">#REF!</definedName>
    <definedName name="________________________________RET1" localSheetId="15">#REF!</definedName>
    <definedName name="________________________________RET1" localSheetId="8">#REF!</definedName>
    <definedName name="________________________________RET1" localSheetId="23">#REF!</definedName>
    <definedName name="________________________________RET1">#REF!</definedName>
    <definedName name="________________________________tsd4" localSheetId="41">#REF!</definedName>
    <definedName name="________________________________tsd4" localSheetId="28">#REF!</definedName>
    <definedName name="________________________________tsd4" localSheetId="29">#REF!</definedName>
    <definedName name="________________________________tsd4" localSheetId="15">#REF!</definedName>
    <definedName name="________________________________tsd4" localSheetId="8">#REF!</definedName>
    <definedName name="________________________________tsd4" localSheetId="23">#REF!</definedName>
    <definedName name="________________________________tsd4">#REF!</definedName>
    <definedName name="________________________________TT21" localSheetId="41">[1]RELATÓRIO!#REF!</definedName>
    <definedName name="________________________________TT21" localSheetId="28">[1]RELATÓRIO!#REF!</definedName>
    <definedName name="________________________________TT21" localSheetId="29">[1]RELATÓRIO!#REF!</definedName>
    <definedName name="________________________________TT21" localSheetId="15">[1]RELATÓRIO!#REF!</definedName>
    <definedName name="________________________________TT21" localSheetId="8">[1]RELATÓRIO!#REF!</definedName>
    <definedName name="________________________________TT21" localSheetId="23">[1]RELATÓRIO!#REF!</definedName>
    <definedName name="________________________________TT21">[1]RELATÓRIO!#REF!</definedName>
    <definedName name="________________________________TT22" localSheetId="41">[1]RELATÓRIO!#REF!</definedName>
    <definedName name="________________________________TT22" localSheetId="28">[1]RELATÓRIO!#REF!</definedName>
    <definedName name="________________________________TT22" localSheetId="29">[1]RELATÓRIO!#REF!</definedName>
    <definedName name="________________________________TT22" localSheetId="15">[1]RELATÓRIO!#REF!</definedName>
    <definedName name="________________________________TT22" localSheetId="8">[1]RELATÓRIO!#REF!</definedName>
    <definedName name="________________________________TT22" localSheetId="23">[1]RELATÓRIO!#REF!</definedName>
    <definedName name="________________________________TT22">[1]RELATÓRIO!#REF!</definedName>
    <definedName name="_______________________________cab1" localSheetId="41">#REF!</definedName>
    <definedName name="_______________________________cab1" localSheetId="28">#REF!</definedName>
    <definedName name="_______________________________cab1" localSheetId="29">#REF!</definedName>
    <definedName name="_______________________________cab1" localSheetId="15">#REF!</definedName>
    <definedName name="_______________________________cab1" localSheetId="8">#REF!</definedName>
    <definedName name="_______________________________cab1" localSheetId="23">#REF!</definedName>
    <definedName name="_______________________________cab1">#REF!</definedName>
    <definedName name="_______________________________emp2">'[2]DMT modelo'!$AA$13</definedName>
    <definedName name="_______________________________EXT1" localSheetId="41">#REF!</definedName>
    <definedName name="_______________________________EXT1" localSheetId="28">#REF!</definedName>
    <definedName name="_______________________________EXT1" localSheetId="29">#REF!</definedName>
    <definedName name="_______________________________EXT1" localSheetId="15">#REF!</definedName>
    <definedName name="_______________________________EXT1" localSheetId="8">#REF!</definedName>
    <definedName name="_______________________________EXT1" localSheetId="23">#REF!</definedName>
    <definedName name="_______________________________EXT1">#REF!</definedName>
    <definedName name="_______________________________ind100" localSheetId="41">#REF!</definedName>
    <definedName name="_______________________________ind100" localSheetId="28">#REF!</definedName>
    <definedName name="_______________________________ind100" localSheetId="29">#REF!</definedName>
    <definedName name="_______________________________ind100" localSheetId="15">#REF!</definedName>
    <definedName name="_______________________________ind100" localSheetId="8">#REF!</definedName>
    <definedName name="_______________________________ind100" localSheetId="23">#REF!</definedName>
    <definedName name="_______________________________ind100">#REF!</definedName>
    <definedName name="_______________________________JAZ1" localSheetId="41">#REF!</definedName>
    <definedName name="_______________________________JAZ1" localSheetId="28">#REF!</definedName>
    <definedName name="_______________________________JAZ1" localSheetId="29">#REF!</definedName>
    <definedName name="_______________________________JAZ1" localSheetId="15">#REF!</definedName>
    <definedName name="_______________________________JAZ1" localSheetId="8">#REF!</definedName>
    <definedName name="_______________________________JAZ1" localSheetId="23">#REF!</definedName>
    <definedName name="_______________________________JAZ1">#REF!</definedName>
    <definedName name="_______________________________JAZ11" localSheetId="41">#REF!</definedName>
    <definedName name="_______________________________JAZ11" localSheetId="28">#REF!</definedName>
    <definedName name="_______________________________JAZ11" localSheetId="29">#REF!</definedName>
    <definedName name="_______________________________JAZ11" localSheetId="15">#REF!</definedName>
    <definedName name="_______________________________JAZ11" localSheetId="8">#REF!</definedName>
    <definedName name="_______________________________JAZ11" localSheetId="23">#REF!</definedName>
    <definedName name="_______________________________JAZ11">#REF!</definedName>
    <definedName name="_______________________________JAZ2" localSheetId="41">#REF!</definedName>
    <definedName name="_______________________________JAZ2" localSheetId="28">#REF!</definedName>
    <definedName name="_______________________________JAZ2" localSheetId="29">#REF!</definedName>
    <definedName name="_______________________________JAZ2" localSheetId="15">#REF!</definedName>
    <definedName name="_______________________________JAZ2" localSheetId="8">#REF!</definedName>
    <definedName name="_______________________________JAZ2" localSheetId="23">#REF!</definedName>
    <definedName name="_______________________________JAZ2">#REF!</definedName>
    <definedName name="_______________________________JAZ22" localSheetId="41">#REF!</definedName>
    <definedName name="_______________________________JAZ22" localSheetId="28">#REF!</definedName>
    <definedName name="_______________________________JAZ22" localSheetId="29">#REF!</definedName>
    <definedName name="_______________________________JAZ22" localSheetId="15">#REF!</definedName>
    <definedName name="_______________________________JAZ22" localSheetId="8">#REF!</definedName>
    <definedName name="_______________________________JAZ22" localSheetId="23">#REF!</definedName>
    <definedName name="_______________________________JAZ22">#REF!</definedName>
    <definedName name="_______________________________JAZ3" localSheetId="41">#REF!</definedName>
    <definedName name="_______________________________JAZ3" localSheetId="28">#REF!</definedName>
    <definedName name="_______________________________JAZ3" localSheetId="29">#REF!</definedName>
    <definedName name="_______________________________JAZ3" localSheetId="15">#REF!</definedName>
    <definedName name="_______________________________JAZ3" localSheetId="8">#REF!</definedName>
    <definedName name="_______________________________JAZ3" localSheetId="23">#REF!</definedName>
    <definedName name="_______________________________JAZ3">#REF!</definedName>
    <definedName name="_______________________________JAZ33" localSheetId="41">#REF!</definedName>
    <definedName name="_______________________________JAZ33" localSheetId="28">#REF!</definedName>
    <definedName name="_______________________________JAZ33" localSheetId="29">#REF!</definedName>
    <definedName name="_______________________________JAZ33" localSheetId="15">#REF!</definedName>
    <definedName name="_______________________________JAZ33" localSheetId="8">#REF!</definedName>
    <definedName name="_______________________________JAZ33" localSheetId="23">#REF!</definedName>
    <definedName name="_______________________________JAZ33">#REF!</definedName>
    <definedName name="_______________________________mem2">'[3]Mat Asf'!$H$37</definedName>
    <definedName name="_______________________________oac2" localSheetId="41">#REF!</definedName>
    <definedName name="_______________________________oac2" localSheetId="28">#REF!</definedName>
    <definedName name="_______________________________oac2" localSheetId="29">#REF!</definedName>
    <definedName name="_______________________________oac2" localSheetId="15">#REF!</definedName>
    <definedName name="_______________________________oac2" localSheetId="8">#REF!</definedName>
    <definedName name="_______________________________oac2" localSheetId="23">#REF!</definedName>
    <definedName name="_______________________________oac2">#REF!</definedName>
    <definedName name="_______________________________RET1" localSheetId="41">#REF!</definedName>
    <definedName name="_______________________________RET1" localSheetId="28">#REF!</definedName>
    <definedName name="_______________________________RET1" localSheetId="29">#REF!</definedName>
    <definedName name="_______________________________RET1" localSheetId="15">#REF!</definedName>
    <definedName name="_______________________________RET1" localSheetId="8">#REF!</definedName>
    <definedName name="_______________________________RET1" localSheetId="23">#REF!</definedName>
    <definedName name="_______________________________RET1">#REF!</definedName>
    <definedName name="_______________________________tsd4" localSheetId="41">#REF!</definedName>
    <definedName name="_______________________________tsd4" localSheetId="28">#REF!</definedName>
    <definedName name="_______________________________tsd4" localSheetId="29">#REF!</definedName>
    <definedName name="_______________________________tsd4" localSheetId="15">#REF!</definedName>
    <definedName name="_______________________________tsd4" localSheetId="8">#REF!</definedName>
    <definedName name="_______________________________tsd4" localSheetId="23">#REF!</definedName>
    <definedName name="_______________________________tsd4">#REF!</definedName>
    <definedName name="_______________________________TT21" localSheetId="41">[1]RELATÓRIO!#REF!</definedName>
    <definedName name="_______________________________TT21" localSheetId="28">[1]RELATÓRIO!#REF!</definedName>
    <definedName name="_______________________________TT21" localSheetId="29">[1]RELATÓRIO!#REF!</definedName>
    <definedName name="_______________________________TT21" localSheetId="15">[1]RELATÓRIO!#REF!</definedName>
    <definedName name="_______________________________TT21" localSheetId="8">[1]RELATÓRIO!#REF!</definedName>
    <definedName name="_______________________________TT21" localSheetId="23">[1]RELATÓRIO!#REF!</definedName>
    <definedName name="_______________________________TT21">[1]RELATÓRIO!#REF!</definedName>
    <definedName name="_______________________________TT22" localSheetId="41">[1]RELATÓRIO!#REF!</definedName>
    <definedName name="_______________________________TT22" localSheetId="28">[1]RELATÓRIO!#REF!</definedName>
    <definedName name="_______________________________TT22" localSheetId="29">[1]RELATÓRIO!#REF!</definedName>
    <definedName name="_______________________________TT22" localSheetId="15">[1]RELATÓRIO!#REF!</definedName>
    <definedName name="_______________________________TT22" localSheetId="8">[1]RELATÓRIO!#REF!</definedName>
    <definedName name="_______________________________TT22" localSheetId="23">[1]RELATÓRIO!#REF!</definedName>
    <definedName name="_______________________________TT22">[1]RELATÓRIO!#REF!</definedName>
    <definedName name="______________________________cab1" localSheetId="41">#REF!</definedName>
    <definedName name="______________________________cab1" localSheetId="28">#REF!</definedName>
    <definedName name="______________________________cab1" localSheetId="29">#REF!</definedName>
    <definedName name="______________________________cab1" localSheetId="15">#REF!</definedName>
    <definedName name="______________________________cab1" localSheetId="8">#REF!</definedName>
    <definedName name="______________________________cab1" localSheetId="23">#REF!</definedName>
    <definedName name="______________________________cab1">#REF!</definedName>
    <definedName name="______________________________emp2">'[2]DMT modelo'!$AA$13</definedName>
    <definedName name="______________________________EXT1" localSheetId="41">#REF!</definedName>
    <definedName name="______________________________EXT1" localSheetId="28">#REF!</definedName>
    <definedName name="______________________________EXT1" localSheetId="29">#REF!</definedName>
    <definedName name="______________________________EXT1" localSheetId="15">#REF!</definedName>
    <definedName name="______________________________EXT1" localSheetId="8">#REF!</definedName>
    <definedName name="______________________________EXT1" localSheetId="23">#REF!</definedName>
    <definedName name="______________________________EXT1">#REF!</definedName>
    <definedName name="______________________________ind100" localSheetId="41">#REF!</definedName>
    <definedName name="______________________________ind100" localSheetId="28">#REF!</definedName>
    <definedName name="______________________________ind100" localSheetId="29">#REF!</definedName>
    <definedName name="______________________________ind100" localSheetId="15">#REF!</definedName>
    <definedName name="______________________________ind100" localSheetId="8">#REF!</definedName>
    <definedName name="______________________________ind100" localSheetId="23">#REF!</definedName>
    <definedName name="______________________________ind100">#REF!</definedName>
    <definedName name="______________________________JAZ1" localSheetId="41">#REF!</definedName>
    <definedName name="______________________________JAZ1" localSheetId="28">#REF!</definedName>
    <definedName name="______________________________JAZ1" localSheetId="29">#REF!</definedName>
    <definedName name="______________________________JAZ1" localSheetId="15">#REF!</definedName>
    <definedName name="______________________________JAZ1" localSheetId="8">#REF!</definedName>
    <definedName name="______________________________JAZ1" localSheetId="23">#REF!</definedName>
    <definedName name="______________________________JAZ1">#REF!</definedName>
    <definedName name="______________________________JAZ11" localSheetId="41">#REF!</definedName>
    <definedName name="______________________________JAZ11" localSheetId="28">#REF!</definedName>
    <definedName name="______________________________JAZ11" localSheetId="29">#REF!</definedName>
    <definedName name="______________________________JAZ11" localSheetId="15">#REF!</definedName>
    <definedName name="______________________________JAZ11" localSheetId="8">#REF!</definedName>
    <definedName name="______________________________JAZ11" localSheetId="23">#REF!</definedName>
    <definedName name="______________________________JAZ11">#REF!</definedName>
    <definedName name="______________________________JAZ2" localSheetId="41">#REF!</definedName>
    <definedName name="______________________________JAZ2" localSheetId="28">#REF!</definedName>
    <definedName name="______________________________JAZ2" localSheetId="29">#REF!</definedName>
    <definedName name="______________________________JAZ2" localSheetId="15">#REF!</definedName>
    <definedName name="______________________________JAZ2" localSheetId="8">#REF!</definedName>
    <definedName name="______________________________JAZ2" localSheetId="23">#REF!</definedName>
    <definedName name="______________________________JAZ2">#REF!</definedName>
    <definedName name="______________________________JAZ22" localSheetId="41">#REF!</definedName>
    <definedName name="______________________________JAZ22" localSheetId="28">#REF!</definedName>
    <definedName name="______________________________JAZ22" localSheetId="29">#REF!</definedName>
    <definedName name="______________________________JAZ22" localSheetId="15">#REF!</definedName>
    <definedName name="______________________________JAZ22" localSheetId="8">#REF!</definedName>
    <definedName name="______________________________JAZ22" localSheetId="23">#REF!</definedName>
    <definedName name="______________________________JAZ22">#REF!</definedName>
    <definedName name="______________________________JAZ3" localSheetId="41">#REF!</definedName>
    <definedName name="______________________________JAZ3" localSheetId="28">#REF!</definedName>
    <definedName name="______________________________JAZ3" localSheetId="29">#REF!</definedName>
    <definedName name="______________________________JAZ3" localSheetId="15">#REF!</definedName>
    <definedName name="______________________________JAZ3" localSheetId="8">#REF!</definedName>
    <definedName name="______________________________JAZ3" localSheetId="23">#REF!</definedName>
    <definedName name="______________________________JAZ3">#REF!</definedName>
    <definedName name="______________________________JAZ33" localSheetId="41">#REF!</definedName>
    <definedName name="______________________________JAZ33" localSheetId="28">#REF!</definedName>
    <definedName name="______________________________JAZ33" localSheetId="29">#REF!</definedName>
    <definedName name="______________________________JAZ33" localSheetId="15">#REF!</definedName>
    <definedName name="______________________________JAZ33" localSheetId="8">#REF!</definedName>
    <definedName name="______________________________JAZ33" localSheetId="23">#REF!</definedName>
    <definedName name="______________________________JAZ33">#REF!</definedName>
    <definedName name="______________________________mem2">'[3]Mat Asf'!$H$37</definedName>
    <definedName name="______________________________oac2" localSheetId="41">#REF!</definedName>
    <definedName name="______________________________oac2" localSheetId="28">#REF!</definedName>
    <definedName name="______________________________oac2" localSheetId="29">#REF!</definedName>
    <definedName name="______________________________oac2" localSheetId="15">#REF!</definedName>
    <definedName name="______________________________oac2" localSheetId="8">#REF!</definedName>
    <definedName name="______________________________oac2" localSheetId="23">#REF!</definedName>
    <definedName name="______________________________oac2">#REF!</definedName>
    <definedName name="______________________________RET1" localSheetId="41">#REF!</definedName>
    <definedName name="______________________________RET1" localSheetId="28">#REF!</definedName>
    <definedName name="______________________________RET1" localSheetId="29">#REF!</definedName>
    <definedName name="______________________________RET1" localSheetId="15">#REF!</definedName>
    <definedName name="______________________________RET1" localSheetId="8">#REF!</definedName>
    <definedName name="______________________________RET1" localSheetId="23">#REF!</definedName>
    <definedName name="______________________________RET1">#REF!</definedName>
    <definedName name="______________________________tsd4" localSheetId="41">#REF!</definedName>
    <definedName name="______________________________tsd4" localSheetId="28">#REF!</definedName>
    <definedName name="______________________________tsd4" localSheetId="29">#REF!</definedName>
    <definedName name="______________________________tsd4" localSheetId="15">#REF!</definedName>
    <definedName name="______________________________tsd4" localSheetId="8">#REF!</definedName>
    <definedName name="______________________________tsd4" localSheetId="23">#REF!</definedName>
    <definedName name="______________________________tsd4">#REF!</definedName>
    <definedName name="______________________________TT21" localSheetId="41">[1]RELATÓRIO!#REF!</definedName>
    <definedName name="______________________________TT21" localSheetId="28">[1]RELATÓRIO!#REF!</definedName>
    <definedName name="______________________________TT21" localSheetId="29">[1]RELATÓRIO!#REF!</definedName>
    <definedName name="______________________________TT21" localSheetId="15">[1]RELATÓRIO!#REF!</definedName>
    <definedName name="______________________________TT21" localSheetId="8">[1]RELATÓRIO!#REF!</definedName>
    <definedName name="______________________________TT21" localSheetId="23">[1]RELATÓRIO!#REF!</definedName>
    <definedName name="______________________________TT21">[1]RELATÓRIO!#REF!</definedName>
    <definedName name="______________________________TT22" localSheetId="41">[1]RELATÓRIO!#REF!</definedName>
    <definedName name="______________________________TT22" localSheetId="28">[1]RELATÓRIO!#REF!</definedName>
    <definedName name="______________________________TT22" localSheetId="29">[1]RELATÓRIO!#REF!</definedName>
    <definedName name="______________________________TT22" localSheetId="15">[1]RELATÓRIO!#REF!</definedName>
    <definedName name="______________________________TT22" localSheetId="8">[1]RELATÓRIO!#REF!</definedName>
    <definedName name="______________________________TT22" localSheetId="23">[1]RELATÓRIO!#REF!</definedName>
    <definedName name="______________________________TT22">[1]RELATÓRIO!#REF!</definedName>
    <definedName name="_____________________________cab1" localSheetId="41">#REF!</definedName>
    <definedName name="_____________________________cab1" localSheetId="28">#REF!</definedName>
    <definedName name="_____________________________cab1" localSheetId="29">#REF!</definedName>
    <definedName name="_____________________________cab1" localSheetId="15">#REF!</definedName>
    <definedName name="_____________________________cab1" localSheetId="8">#REF!</definedName>
    <definedName name="_____________________________cab1" localSheetId="23">#REF!</definedName>
    <definedName name="_____________________________cab1">#REF!</definedName>
    <definedName name="_____________________________emp2">'[2]DMT modelo'!$AA$13</definedName>
    <definedName name="_____________________________EXT1" localSheetId="41">#REF!</definedName>
    <definedName name="_____________________________EXT1" localSheetId="28">#REF!</definedName>
    <definedName name="_____________________________EXT1" localSheetId="29">#REF!</definedName>
    <definedName name="_____________________________EXT1" localSheetId="15">#REF!</definedName>
    <definedName name="_____________________________EXT1" localSheetId="8">#REF!</definedName>
    <definedName name="_____________________________EXT1" localSheetId="23">#REF!</definedName>
    <definedName name="_____________________________EXT1">#REF!</definedName>
    <definedName name="_____________________________ind100" localSheetId="41">#REF!</definedName>
    <definedName name="_____________________________ind100" localSheetId="28">#REF!</definedName>
    <definedName name="_____________________________ind100" localSheetId="29">#REF!</definedName>
    <definedName name="_____________________________ind100" localSheetId="15">#REF!</definedName>
    <definedName name="_____________________________ind100" localSheetId="8">#REF!</definedName>
    <definedName name="_____________________________ind100" localSheetId="23">#REF!</definedName>
    <definedName name="_____________________________ind100">#REF!</definedName>
    <definedName name="_____________________________JAZ1" localSheetId="41">#REF!</definedName>
    <definedName name="_____________________________JAZ1" localSheetId="28">#REF!</definedName>
    <definedName name="_____________________________JAZ1" localSheetId="29">#REF!</definedName>
    <definedName name="_____________________________JAZ1" localSheetId="15">#REF!</definedName>
    <definedName name="_____________________________JAZ1" localSheetId="8">#REF!</definedName>
    <definedName name="_____________________________JAZ1" localSheetId="23">#REF!</definedName>
    <definedName name="_____________________________JAZ1">#REF!</definedName>
    <definedName name="_____________________________JAZ11" localSheetId="41">#REF!</definedName>
    <definedName name="_____________________________JAZ11" localSheetId="28">#REF!</definedName>
    <definedName name="_____________________________JAZ11" localSheetId="29">#REF!</definedName>
    <definedName name="_____________________________JAZ11" localSheetId="15">#REF!</definedName>
    <definedName name="_____________________________JAZ11" localSheetId="8">#REF!</definedName>
    <definedName name="_____________________________JAZ11" localSheetId="23">#REF!</definedName>
    <definedName name="_____________________________JAZ11">#REF!</definedName>
    <definedName name="_____________________________JAZ2" localSheetId="41">#REF!</definedName>
    <definedName name="_____________________________JAZ2" localSheetId="28">#REF!</definedName>
    <definedName name="_____________________________JAZ2" localSheetId="29">#REF!</definedName>
    <definedName name="_____________________________JAZ2" localSheetId="15">#REF!</definedName>
    <definedName name="_____________________________JAZ2" localSheetId="8">#REF!</definedName>
    <definedName name="_____________________________JAZ2" localSheetId="23">#REF!</definedName>
    <definedName name="_____________________________JAZ2">#REF!</definedName>
    <definedName name="_____________________________JAZ22" localSheetId="41">#REF!</definedName>
    <definedName name="_____________________________JAZ22" localSheetId="28">#REF!</definedName>
    <definedName name="_____________________________JAZ22" localSheetId="29">#REF!</definedName>
    <definedName name="_____________________________JAZ22" localSheetId="15">#REF!</definedName>
    <definedName name="_____________________________JAZ22" localSheetId="8">#REF!</definedName>
    <definedName name="_____________________________JAZ22" localSheetId="23">#REF!</definedName>
    <definedName name="_____________________________JAZ22">#REF!</definedName>
    <definedName name="_____________________________JAZ3" localSheetId="41">#REF!</definedName>
    <definedName name="_____________________________JAZ3" localSheetId="28">#REF!</definedName>
    <definedName name="_____________________________JAZ3" localSheetId="29">#REF!</definedName>
    <definedName name="_____________________________JAZ3" localSheetId="15">#REF!</definedName>
    <definedName name="_____________________________JAZ3" localSheetId="8">#REF!</definedName>
    <definedName name="_____________________________JAZ3" localSheetId="23">#REF!</definedName>
    <definedName name="_____________________________JAZ3">#REF!</definedName>
    <definedName name="_____________________________JAZ33" localSheetId="41">#REF!</definedName>
    <definedName name="_____________________________JAZ33" localSheetId="28">#REF!</definedName>
    <definedName name="_____________________________JAZ33" localSheetId="29">#REF!</definedName>
    <definedName name="_____________________________JAZ33" localSheetId="15">#REF!</definedName>
    <definedName name="_____________________________JAZ33" localSheetId="8">#REF!</definedName>
    <definedName name="_____________________________JAZ33" localSheetId="23">#REF!</definedName>
    <definedName name="_____________________________JAZ33">#REF!</definedName>
    <definedName name="_____________________________mem2">'[3]Mat Asf'!$H$37</definedName>
    <definedName name="_____________________________oac2" localSheetId="41">#REF!</definedName>
    <definedName name="_____________________________oac2" localSheetId="28">#REF!</definedName>
    <definedName name="_____________________________oac2" localSheetId="29">#REF!</definedName>
    <definedName name="_____________________________oac2" localSheetId="15">#REF!</definedName>
    <definedName name="_____________________________oac2" localSheetId="8">#REF!</definedName>
    <definedName name="_____________________________oac2" localSheetId="23">#REF!</definedName>
    <definedName name="_____________________________oac2">#REF!</definedName>
    <definedName name="_____________________________RET1" localSheetId="41">#REF!</definedName>
    <definedName name="_____________________________RET1" localSheetId="28">#REF!</definedName>
    <definedName name="_____________________________RET1" localSheetId="29">#REF!</definedName>
    <definedName name="_____________________________RET1" localSheetId="15">#REF!</definedName>
    <definedName name="_____________________________RET1" localSheetId="8">#REF!</definedName>
    <definedName name="_____________________________RET1" localSheetId="23">#REF!</definedName>
    <definedName name="_____________________________RET1">#REF!</definedName>
    <definedName name="_____________________________tsd4" localSheetId="41">#REF!</definedName>
    <definedName name="_____________________________tsd4" localSheetId="28">#REF!</definedName>
    <definedName name="_____________________________tsd4" localSheetId="29">#REF!</definedName>
    <definedName name="_____________________________tsd4" localSheetId="15">#REF!</definedName>
    <definedName name="_____________________________tsd4" localSheetId="8">#REF!</definedName>
    <definedName name="_____________________________tsd4" localSheetId="23">#REF!</definedName>
    <definedName name="_____________________________tsd4">#REF!</definedName>
    <definedName name="_____________________________TT21" localSheetId="41">[1]RELATÓRIO!#REF!</definedName>
    <definedName name="_____________________________TT21" localSheetId="28">[1]RELATÓRIO!#REF!</definedName>
    <definedName name="_____________________________TT21" localSheetId="29">[1]RELATÓRIO!#REF!</definedName>
    <definedName name="_____________________________TT21" localSheetId="15">[1]RELATÓRIO!#REF!</definedName>
    <definedName name="_____________________________TT21" localSheetId="8">[1]RELATÓRIO!#REF!</definedName>
    <definedName name="_____________________________TT21" localSheetId="23">[1]RELATÓRIO!#REF!</definedName>
    <definedName name="_____________________________TT21">[1]RELATÓRIO!#REF!</definedName>
    <definedName name="_____________________________TT22" localSheetId="41">[1]RELATÓRIO!#REF!</definedName>
    <definedName name="_____________________________TT22" localSheetId="28">[1]RELATÓRIO!#REF!</definedName>
    <definedName name="_____________________________TT22" localSheetId="29">[1]RELATÓRIO!#REF!</definedName>
    <definedName name="_____________________________TT22" localSheetId="15">[1]RELATÓRIO!#REF!</definedName>
    <definedName name="_____________________________TT22" localSheetId="8">[1]RELATÓRIO!#REF!</definedName>
    <definedName name="_____________________________TT22" localSheetId="23">[1]RELATÓRIO!#REF!</definedName>
    <definedName name="_____________________________TT22">[1]RELATÓRIO!#REF!</definedName>
    <definedName name="____________________________emp2">'[2]DMT modelo'!$AA$13</definedName>
    <definedName name="____________________________EXT1" localSheetId="41">#REF!</definedName>
    <definedName name="____________________________EXT1" localSheetId="28">#REF!</definedName>
    <definedName name="____________________________EXT1" localSheetId="29">#REF!</definedName>
    <definedName name="____________________________EXT1" localSheetId="15">#REF!</definedName>
    <definedName name="____________________________EXT1" localSheetId="8">#REF!</definedName>
    <definedName name="____________________________EXT1" localSheetId="23">#REF!</definedName>
    <definedName name="____________________________EXT1">#REF!</definedName>
    <definedName name="____________________________ind100" localSheetId="41">#REF!</definedName>
    <definedName name="____________________________ind100" localSheetId="28">#REF!</definedName>
    <definedName name="____________________________ind100" localSheetId="29">#REF!</definedName>
    <definedName name="____________________________ind100" localSheetId="15">#REF!</definedName>
    <definedName name="____________________________ind100" localSheetId="8">#REF!</definedName>
    <definedName name="____________________________ind100" localSheetId="23">#REF!</definedName>
    <definedName name="____________________________ind100">#REF!</definedName>
    <definedName name="____________________________JAZ1" localSheetId="41">#REF!</definedName>
    <definedName name="____________________________JAZ1" localSheetId="28">#REF!</definedName>
    <definedName name="____________________________JAZ1" localSheetId="29">#REF!</definedName>
    <definedName name="____________________________JAZ1" localSheetId="15">#REF!</definedName>
    <definedName name="____________________________JAZ1" localSheetId="8">#REF!</definedName>
    <definedName name="____________________________JAZ1" localSheetId="23">#REF!</definedName>
    <definedName name="____________________________JAZ1">#REF!</definedName>
    <definedName name="____________________________JAZ11" localSheetId="41">#REF!</definedName>
    <definedName name="____________________________JAZ11" localSheetId="28">#REF!</definedName>
    <definedName name="____________________________JAZ11" localSheetId="29">#REF!</definedName>
    <definedName name="____________________________JAZ11" localSheetId="15">#REF!</definedName>
    <definedName name="____________________________JAZ11" localSheetId="8">#REF!</definedName>
    <definedName name="____________________________JAZ11" localSheetId="23">#REF!</definedName>
    <definedName name="____________________________JAZ11">#REF!</definedName>
    <definedName name="____________________________JAZ2" localSheetId="41">#REF!</definedName>
    <definedName name="____________________________JAZ2" localSheetId="28">#REF!</definedName>
    <definedName name="____________________________JAZ2" localSheetId="29">#REF!</definedName>
    <definedName name="____________________________JAZ2" localSheetId="15">#REF!</definedName>
    <definedName name="____________________________JAZ2" localSheetId="8">#REF!</definedName>
    <definedName name="____________________________JAZ2" localSheetId="23">#REF!</definedName>
    <definedName name="____________________________JAZ2">#REF!</definedName>
    <definedName name="____________________________JAZ22" localSheetId="41">#REF!</definedName>
    <definedName name="____________________________JAZ22" localSheetId="28">#REF!</definedName>
    <definedName name="____________________________JAZ22" localSheetId="29">#REF!</definedName>
    <definedName name="____________________________JAZ22" localSheetId="15">#REF!</definedName>
    <definedName name="____________________________JAZ22" localSheetId="8">#REF!</definedName>
    <definedName name="____________________________JAZ22" localSheetId="23">#REF!</definedName>
    <definedName name="____________________________JAZ22">#REF!</definedName>
    <definedName name="____________________________JAZ3" localSheetId="41">#REF!</definedName>
    <definedName name="____________________________JAZ3" localSheetId="28">#REF!</definedName>
    <definedName name="____________________________JAZ3" localSheetId="29">#REF!</definedName>
    <definedName name="____________________________JAZ3" localSheetId="15">#REF!</definedName>
    <definedName name="____________________________JAZ3" localSheetId="8">#REF!</definedName>
    <definedName name="____________________________JAZ3" localSheetId="23">#REF!</definedName>
    <definedName name="____________________________JAZ3">#REF!</definedName>
    <definedName name="____________________________JAZ33" localSheetId="41">#REF!</definedName>
    <definedName name="____________________________JAZ33" localSheetId="28">#REF!</definedName>
    <definedName name="____________________________JAZ33" localSheetId="29">#REF!</definedName>
    <definedName name="____________________________JAZ33" localSheetId="15">#REF!</definedName>
    <definedName name="____________________________JAZ33" localSheetId="8">#REF!</definedName>
    <definedName name="____________________________JAZ33" localSheetId="23">#REF!</definedName>
    <definedName name="____________________________JAZ33">#REF!</definedName>
    <definedName name="____________________________mem2">'[3]Mat Asf'!$H$37</definedName>
    <definedName name="____________________________oac2" localSheetId="41">#REF!</definedName>
    <definedName name="____________________________oac2" localSheetId="28">#REF!</definedName>
    <definedName name="____________________________oac2" localSheetId="29">#REF!</definedName>
    <definedName name="____________________________oac2" localSheetId="15">#REF!</definedName>
    <definedName name="____________________________oac2" localSheetId="8">#REF!</definedName>
    <definedName name="____________________________oac2" localSheetId="23">#REF!</definedName>
    <definedName name="____________________________oac2">#REF!</definedName>
    <definedName name="____________________________tsd4" localSheetId="41">#REF!</definedName>
    <definedName name="____________________________tsd4" localSheetId="28">#REF!</definedName>
    <definedName name="____________________________tsd4" localSheetId="29">#REF!</definedName>
    <definedName name="____________________________tsd4" localSheetId="15">#REF!</definedName>
    <definedName name="____________________________tsd4" localSheetId="8">#REF!</definedName>
    <definedName name="____________________________tsd4" localSheetId="23">#REF!</definedName>
    <definedName name="____________________________tsd4">#REF!</definedName>
    <definedName name="____________________________TT21" localSheetId="41">[1]RELATÓRIO!#REF!</definedName>
    <definedName name="____________________________TT21" localSheetId="28">[1]RELATÓRIO!#REF!</definedName>
    <definedName name="____________________________TT21" localSheetId="29">[1]RELATÓRIO!#REF!</definedName>
    <definedName name="____________________________TT21" localSheetId="15">[1]RELATÓRIO!#REF!</definedName>
    <definedName name="____________________________TT21" localSheetId="8">[1]RELATÓRIO!#REF!</definedName>
    <definedName name="____________________________TT21" localSheetId="23">[1]RELATÓRIO!#REF!</definedName>
    <definedName name="____________________________TT21">[1]RELATÓRIO!#REF!</definedName>
    <definedName name="____________________________TT22" localSheetId="41">[1]RELATÓRIO!#REF!</definedName>
    <definedName name="____________________________TT22" localSheetId="28">[1]RELATÓRIO!#REF!</definedName>
    <definedName name="____________________________TT22" localSheetId="29">[1]RELATÓRIO!#REF!</definedName>
    <definedName name="____________________________TT22" localSheetId="15">[1]RELATÓRIO!#REF!</definedName>
    <definedName name="____________________________TT22" localSheetId="8">[1]RELATÓRIO!#REF!</definedName>
    <definedName name="____________________________TT22" localSheetId="23">[1]RELATÓRIO!#REF!</definedName>
    <definedName name="____________________________TT22">[1]RELATÓRIO!#REF!</definedName>
    <definedName name="___________________________cab1" localSheetId="41">#REF!</definedName>
    <definedName name="___________________________cab1" localSheetId="28">#REF!</definedName>
    <definedName name="___________________________cab1" localSheetId="29">#REF!</definedName>
    <definedName name="___________________________cab1" localSheetId="15">#REF!</definedName>
    <definedName name="___________________________cab1" localSheetId="8">#REF!</definedName>
    <definedName name="___________________________cab1" localSheetId="23">#REF!</definedName>
    <definedName name="___________________________cab1">#REF!</definedName>
    <definedName name="___________________________emp2">'[2]DMT modelo'!$AA$13</definedName>
    <definedName name="___________________________EXT1" localSheetId="41">#REF!</definedName>
    <definedName name="___________________________EXT1" localSheetId="28">#REF!</definedName>
    <definedName name="___________________________EXT1" localSheetId="29">#REF!</definedName>
    <definedName name="___________________________EXT1" localSheetId="15">#REF!</definedName>
    <definedName name="___________________________EXT1" localSheetId="8">#REF!</definedName>
    <definedName name="___________________________EXT1" localSheetId="23">#REF!</definedName>
    <definedName name="___________________________EXT1">#REF!</definedName>
    <definedName name="___________________________ind100" localSheetId="41">#REF!</definedName>
    <definedName name="___________________________ind100" localSheetId="28">#REF!</definedName>
    <definedName name="___________________________ind100" localSheetId="29">#REF!</definedName>
    <definedName name="___________________________ind100" localSheetId="15">#REF!</definedName>
    <definedName name="___________________________ind100" localSheetId="8">#REF!</definedName>
    <definedName name="___________________________ind100" localSheetId="23">#REF!</definedName>
    <definedName name="___________________________ind100">#REF!</definedName>
    <definedName name="___________________________JAZ1" localSheetId="41">#REF!</definedName>
    <definedName name="___________________________JAZ1" localSheetId="28">#REF!</definedName>
    <definedName name="___________________________JAZ1" localSheetId="29">#REF!</definedName>
    <definedName name="___________________________JAZ1" localSheetId="15">#REF!</definedName>
    <definedName name="___________________________JAZ1" localSheetId="8">#REF!</definedName>
    <definedName name="___________________________JAZ1" localSheetId="23">#REF!</definedName>
    <definedName name="___________________________JAZ1">#REF!</definedName>
    <definedName name="___________________________JAZ11" localSheetId="41">#REF!</definedName>
    <definedName name="___________________________JAZ11" localSheetId="28">#REF!</definedName>
    <definedName name="___________________________JAZ11" localSheetId="29">#REF!</definedName>
    <definedName name="___________________________JAZ11" localSheetId="15">#REF!</definedName>
    <definedName name="___________________________JAZ11" localSheetId="8">#REF!</definedName>
    <definedName name="___________________________JAZ11" localSheetId="23">#REF!</definedName>
    <definedName name="___________________________JAZ11">#REF!</definedName>
    <definedName name="___________________________JAZ2" localSheetId="41">#REF!</definedName>
    <definedName name="___________________________JAZ2" localSheetId="28">#REF!</definedName>
    <definedName name="___________________________JAZ2" localSheetId="29">#REF!</definedName>
    <definedName name="___________________________JAZ2" localSheetId="15">#REF!</definedName>
    <definedName name="___________________________JAZ2" localSheetId="8">#REF!</definedName>
    <definedName name="___________________________JAZ2" localSheetId="23">#REF!</definedName>
    <definedName name="___________________________JAZ2">#REF!</definedName>
    <definedName name="___________________________JAZ22" localSheetId="41">#REF!</definedName>
    <definedName name="___________________________JAZ22" localSheetId="28">#REF!</definedName>
    <definedName name="___________________________JAZ22" localSheetId="29">#REF!</definedName>
    <definedName name="___________________________JAZ22" localSheetId="15">#REF!</definedName>
    <definedName name="___________________________JAZ22" localSheetId="8">#REF!</definedName>
    <definedName name="___________________________JAZ22" localSheetId="23">#REF!</definedName>
    <definedName name="___________________________JAZ22">#REF!</definedName>
    <definedName name="___________________________JAZ3" localSheetId="41">#REF!</definedName>
    <definedName name="___________________________JAZ3" localSheetId="28">#REF!</definedName>
    <definedName name="___________________________JAZ3" localSheetId="29">#REF!</definedName>
    <definedName name="___________________________JAZ3" localSheetId="15">#REF!</definedName>
    <definedName name="___________________________JAZ3" localSheetId="8">#REF!</definedName>
    <definedName name="___________________________JAZ3" localSheetId="23">#REF!</definedName>
    <definedName name="___________________________JAZ3">#REF!</definedName>
    <definedName name="___________________________JAZ33" localSheetId="41">#REF!</definedName>
    <definedName name="___________________________JAZ33" localSheetId="28">#REF!</definedName>
    <definedName name="___________________________JAZ33" localSheetId="29">#REF!</definedName>
    <definedName name="___________________________JAZ33" localSheetId="15">#REF!</definedName>
    <definedName name="___________________________JAZ33" localSheetId="8">#REF!</definedName>
    <definedName name="___________________________JAZ33" localSheetId="23">#REF!</definedName>
    <definedName name="___________________________JAZ33">#REF!</definedName>
    <definedName name="___________________________mem2">'[3]Mat Asf'!$H$37</definedName>
    <definedName name="___________________________oac2" localSheetId="41">#REF!</definedName>
    <definedName name="___________________________oac2" localSheetId="28">#REF!</definedName>
    <definedName name="___________________________oac2" localSheetId="29">#REF!</definedName>
    <definedName name="___________________________oac2" localSheetId="15">#REF!</definedName>
    <definedName name="___________________________oac2" localSheetId="8">#REF!</definedName>
    <definedName name="___________________________oac2" localSheetId="23">#REF!</definedName>
    <definedName name="___________________________oac2">#REF!</definedName>
    <definedName name="___________________________RET1" localSheetId="41">#REF!</definedName>
    <definedName name="___________________________RET1" localSheetId="28">#REF!</definedName>
    <definedName name="___________________________RET1" localSheetId="29">#REF!</definedName>
    <definedName name="___________________________RET1" localSheetId="15">#REF!</definedName>
    <definedName name="___________________________RET1" localSheetId="8">#REF!</definedName>
    <definedName name="___________________________RET1" localSheetId="23">#REF!</definedName>
    <definedName name="___________________________RET1">#REF!</definedName>
    <definedName name="___________________________tsd4" localSheetId="41">#REF!</definedName>
    <definedName name="___________________________tsd4" localSheetId="28">#REF!</definedName>
    <definedName name="___________________________tsd4" localSheetId="29">#REF!</definedName>
    <definedName name="___________________________tsd4" localSheetId="15">#REF!</definedName>
    <definedName name="___________________________tsd4" localSheetId="8">#REF!</definedName>
    <definedName name="___________________________tsd4" localSheetId="23">#REF!</definedName>
    <definedName name="___________________________tsd4">#REF!</definedName>
    <definedName name="___________________________TT21" localSheetId="41">[1]RELATÓRIO!#REF!</definedName>
    <definedName name="___________________________TT21" localSheetId="28">[1]RELATÓRIO!#REF!</definedName>
    <definedName name="___________________________TT21" localSheetId="29">[1]RELATÓRIO!#REF!</definedName>
    <definedName name="___________________________TT21" localSheetId="15">[1]RELATÓRIO!#REF!</definedName>
    <definedName name="___________________________TT21" localSheetId="8">[1]RELATÓRIO!#REF!</definedName>
    <definedName name="___________________________TT21" localSheetId="23">[1]RELATÓRIO!#REF!</definedName>
    <definedName name="___________________________TT21">[1]RELATÓRIO!#REF!</definedName>
    <definedName name="___________________________TT22" localSheetId="41">[1]RELATÓRIO!#REF!</definedName>
    <definedName name="___________________________TT22" localSheetId="28">[1]RELATÓRIO!#REF!</definedName>
    <definedName name="___________________________TT22" localSheetId="29">[1]RELATÓRIO!#REF!</definedName>
    <definedName name="___________________________TT22" localSheetId="15">[1]RELATÓRIO!#REF!</definedName>
    <definedName name="___________________________TT22" localSheetId="8">[1]RELATÓRIO!#REF!</definedName>
    <definedName name="___________________________TT22" localSheetId="23">[1]RELATÓRIO!#REF!</definedName>
    <definedName name="___________________________TT22">[1]RELATÓRIO!#REF!</definedName>
    <definedName name="__________________________cab1" localSheetId="41">#REF!</definedName>
    <definedName name="__________________________cab1" localSheetId="28">#REF!</definedName>
    <definedName name="__________________________cab1" localSheetId="29">#REF!</definedName>
    <definedName name="__________________________cab1" localSheetId="15">#REF!</definedName>
    <definedName name="__________________________cab1" localSheetId="8">#REF!</definedName>
    <definedName name="__________________________cab1" localSheetId="23">#REF!</definedName>
    <definedName name="__________________________cab1">#REF!</definedName>
    <definedName name="__________________________emp2">'[2]DMT modelo'!$AA$13</definedName>
    <definedName name="__________________________EXT1" localSheetId="41">#REF!</definedName>
    <definedName name="__________________________EXT1" localSheetId="28">#REF!</definedName>
    <definedName name="__________________________EXT1" localSheetId="29">#REF!</definedName>
    <definedName name="__________________________EXT1" localSheetId="15">#REF!</definedName>
    <definedName name="__________________________EXT1" localSheetId="8">#REF!</definedName>
    <definedName name="__________________________EXT1" localSheetId="23">#REF!</definedName>
    <definedName name="__________________________EXT1">#REF!</definedName>
    <definedName name="__________________________ind100" localSheetId="41">#REF!</definedName>
    <definedName name="__________________________ind100" localSheetId="28">#REF!</definedName>
    <definedName name="__________________________ind100" localSheetId="29">#REF!</definedName>
    <definedName name="__________________________ind100" localSheetId="15">#REF!</definedName>
    <definedName name="__________________________ind100" localSheetId="8">#REF!</definedName>
    <definedName name="__________________________ind100" localSheetId="23">#REF!</definedName>
    <definedName name="__________________________ind100">#REF!</definedName>
    <definedName name="__________________________JAZ1" localSheetId="41">#REF!</definedName>
    <definedName name="__________________________JAZ1" localSheetId="28">#REF!</definedName>
    <definedName name="__________________________JAZ1" localSheetId="29">#REF!</definedName>
    <definedName name="__________________________JAZ1" localSheetId="15">#REF!</definedName>
    <definedName name="__________________________JAZ1" localSheetId="8">#REF!</definedName>
    <definedName name="__________________________JAZ1" localSheetId="23">#REF!</definedName>
    <definedName name="__________________________JAZ1">#REF!</definedName>
    <definedName name="__________________________JAZ11" localSheetId="41">#REF!</definedName>
    <definedName name="__________________________JAZ11" localSheetId="28">#REF!</definedName>
    <definedName name="__________________________JAZ11" localSheetId="29">#REF!</definedName>
    <definedName name="__________________________JAZ11" localSheetId="15">#REF!</definedName>
    <definedName name="__________________________JAZ11" localSheetId="8">#REF!</definedName>
    <definedName name="__________________________JAZ11" localSheetId="23">#REF!</definedName>
    <definedName name="__________________________JAZ11">#REF!</definedName>
    <definedName name="__________________________JAZ2" localSheetId="41">#REF!</definedName>
    <definedName name="__________________________JAZ2" localSheetId="28">#REF!</definedName>
    <definedName name="__________________________JAZ2" localSheetId="29">#REF!</definedName>
    <definedName name="__________________________JAZ2" localSheetId="15">#REF!</definedName>
    <definedName name="__________________________JAZ2" localSheetId="8">#REF!</definedName>
    <definedName name="__________________________JAZ2" localSheetId="23">#REF!</definedName>
    <definedName name="__________________________JAZ2">#REF!</definedName>
    <definedName name="__________________________JAZ22" localSheetId="41">#REF!</definedName>
    <definedName name="__________________________JAZ22" localSheetId="28">#REF!</definedName>
    <definedName name="__________________________JAZ22" localSheetId="29">#REF!</definedName>
    <definedName name="__________________________JAZ22" localSheetId="15">#REF!</definedName>
    <definedName name="__________________________JAZ22" localSheetId="8">#REF!</definedName>
    <definedName name="__________________________JAZ22" localSheetId="23">#REF!</definedName>
    <definedName name="__________________________JAZ22">#REF!</definedName>
    <definedName name="__________________________JAZ3" localSheetId="41">#REF!</definedName>
    <definedName name="__________________________JAZ3" localSheetId="28">#REF!</definedName>
    <definedName name="__________________________JAZ3" localSheetId="29">#REF!</definedName>
    <definedName name="__________________________JAZ3" localSheetId="15">#REF!</definedName>
    <definedName name="__________________________JAZ3" localSheetId="8">#REF!</definedName>
    <definedName name="__________________________JAZ3" localSheetId="23">#REF!</definedName>
    <definedName name="__________________________JAZ3">#REF!</definedName>
    <definedName name="__________________________JAZ33" localSheetId="41">#REF!</definedName>
    <definedName name="__________________________JAZ33" localSheetId="28">#REF!</definedName>
    <definedName name="__________________________JAZ33" localSheetId="29">#REF!</definedName>
    <definedName name="__________________________JAZ33" localSheetId="15">#REF!</definedName>
    <definedName name="__________________________JAZ33" localSheetId="8">#REF!</definedName>
    <definedName name="__________________________JAZ33" localSheetId="23">#REF!</definedName>
    <definedName name="__________________________JAZ33">#REF!</definedName>
    <definedName name="__________________________mem2">'[3]Mat Asf'!$H$37</definedName>
    <definedName name="__________________________oac2" localSheetId="41">#REF!</definedName>
    <definedName name="__________________________oac2" localSheetId="28">#REF!</definedName>
    <definedName name="__________________________oac2" localSheetId="29">#REF!</definedName>
    <definedName name="__________________________oac2" localSheetId="15">#REF!</definedName>
    <definedName name="__________________________oac2" localSheetId="8">#REF!</definedName>
    <definedName name="__________________________oac2" localSheetId="23">#REF!</definedName>
    <definedName name="__________________________oac2">#REF!</definedName>
    <definedName name="__________________________RET1" localSheetId="41">#REF!</definedName>
    <definedName name="__________________________RET1" localSheetId="28">#REF!</definedName>
    <definedName name="__________________________RET1" localSheetId="29">#REF!</definedName>
    <definedName name="__________________________RET1" localSheetId="15">#REF!</definedName>
    <definedName name="__________________________RET1" localSheetId="8">#REF!</definedName>
    <definedName name="__________________________RET1" localSheetId="23">#REF!</definedName>
    <definedName name="__________________________RET1">#REF!</definedName>
    <definedName name="__________________________tsd4" localSheetId="41">#REF!</definedName>
    <definedName name="__________________________tsd4" localSheetId="28">#REF!</definedName>
    <definedName name="__________________________tsd4" localSheetId="29">#REF!</definedName>
    <definedName name="__________________________tsd4" localSheetId="15">#REF!</definedName>
    <definedName name="__________________________tsd4" localSheetId="8">#REF!</definedName>
    <definedName name="__________________________tsd4" localSheetId="23">#REF!</definedName>
    <definedName name="__________________________tsd4">#REF!</definedName>
    <definedName name="__________________________TT21" localSheetId="41">[1]RELATÓRIO!#REF!</definedName>
    <definedName name="__________________________TT21" localSheetId="28">[1]RELATÓRIO!#REF!</definedName>
    <definedName name="__________________________TT21" localSheetId="29">[1]RELATÓRIO!#REF!</definedName>
    <definedName name="__________________________TT21" localSheetId="15">[1]RELATÓRIO!#REF!</definedName>
    <definedName name="__________________________TT21" localSheetId="8">[1]RELATÓRIO!#REF!</definedName>
    <definedName name="__________________________TT21" localSheetId="23">[1]RELATÓRIO!#REF!</definedName>
    <definedName name="__________________________TT21">[1]RELATÓRIO!#REF!</definedName>
    <definedName name="__________________________TT22" localSheetId="41">[1]RELATÓRIO!#REF!</definedName>
    <definedName name="__________________________TT22" localSheetId="28">[1]RELATÓRIO!#REF!</definedName>
    <definedName name="__________________________TT22" localSheetId="29">[1]RELATÓRIO!#REF!</definedName>
    <definedName name="__________________________TT22" localSheetId="15">[1]RELATÓRIO!#REF!</definedName>
    <definedName name="__________________________TT22" localSheetId="8">[1]RELATÓRIO!#REF!</definedName>
    <definedName name="__________________________TT22" localSheetId="23">[1]RELATÓRIO!#REF!</definedName>
    <definedName name="__________________________TT22">[1]RELATÓRIO!#REF!</definedName>
    <definedName name="_________________________cab1" localSheetId="41">#REF!</definedName>
    <definedName name="_________________________cab1" localSheetId="28">#REF!</definedName>
    <definedName name="_________________________cab1" localSheetId="29">#REF!</definedName>
    <definedName name="_________________________cab1" localSheetId="15">#REF!</definedName>
    <definedName name="_________________________cab1" localSheetId="8">#REF!</definedName>
    <definedName name="_________________________cab1" localSheetId="23">#REF!</definedName>
    <definedName name="_________________________cab1">#REF!</definedName>
    <definedName name="_________________________emp2">'[2]DMT modelo'!$AA$13</definedName>
    <definedName name="_________________________EXT1" localSheetId="41">#REF!</definedName>
    <definedName name="_________________________EXT1" localSheetId="28">#REF!</definedName>
    <definedName name="_________________________EXT1" localSheetId="29">#REF!</definedName>
    <definedName name="_________________________EXT1" localSheetId="15">#REF!</definedName>
    <definedName name="_________________________EXT1" localSheetId="8">#REF!</definedName>
    <definedName name="_________________________EXT1" localSheetId="23">#REF!</definedName>
    <definedName name="_________________________EXT1">#REF!</definedName>
    <definedName name="_________________________ind100" localSheetId="41">#REF!</definedName>
    <definedName name="_________________________ind100" localSheetId="28">#REF!</definedName>
    <definedName name="_________________________ind100" localSheetId="29">#REF!</definedName>
    <definedName name="_________________________ind100" localSheetId="15">#REF!</definedName>
    <definedName name="_________________________ind100" localSheetId="8">#REF!</definedName>
    <definedName name="_________________________ind100" localSheetId="23">#REF!</definedName>
    <definedName name="_________________________ind100">#REF!</definedName>
    <definedName name="_________________________JAZ1" localSheetId="41">#REF!</definedName>
    <definedName name="_________________________JAZ1" localSheetId="28">#REF!</definedName>
    <definedName name="_________________________JAZ1" localSheetId="29">#REF!</definedName>
    <definedName name="_________________________JAZ1" localSheetId="15">#REF!</definedName>
    <definedName name="_________________________JAZ1" localSheetId="8">#REF!</definedName>
    <definedName name="_________________________JAZ1" localSheetId="23">#REF!</definedName>
    <definedName name="_________________________JAZ1">#REF!</definedName>
    <definedName name="_________________________JAZ11" localSheetId="41">#REF!</definedName>
    <definedName name="_________________________JAZ11" localSheetId="28">#REF!</definedName>
    <definedName name="_________________________JAZ11" localSheetId="29">#REF!</definedName>
    <definedName name="_________________________JAZ11" localSheetId="15">#REF!</definedName>
    <definedName name="_________________________JAZ11" localSheetId="8">#REF!</definedName>
    <definedName name="_________________________JAZ11" localSheetId="23">#REF!</definedName>
    <definedName name="_________________________JAZ11">#REF!</definedName>
    <definedName name="_________________________JAZ2" localSheetId="41">#REF!</definedName>
    <definedName name="_________________________JAZ2" localSheetId="28">#REF!</definedName>
    <definedName name="_________________________JAZ2" localSheetId="29">#REF!</definedName>
    <definedName name="_________________________JAZ2" localSheetId="15">#REF!</definedName>
    <definedName name="_________________________JAZ2" localSheetId="8">#REF!</definedName>
    <definedName name="_________________________JAZ2" localSheetId="23">#REF!</definedName>
    <definedName name="_________________________JAZ2">#REF!</definedName>
    <definedName name="_________________________JAZ22" localSheetId="41">#REF!</definedName>
    <definedName name="_________________________JAZ22" localSheetId="28">#REF!</definedName>
    <definedName name="_________________________JAZ22" localSheetId="29">#REF!</definedName>
    <definedName name="_________________________JAZ22" localSheetId="15">#REF!</definedName>
    <definedName name="_________________________JAZ22" localSheetId="8">#REF!</definedName>
    <definedName name="_________________________JAZ22" localSheetId="23">#REF!</definedName>
    <definedName name="_________________________JAZ22">#REF!</definedName>
    <definedName name="_________________________JAZ3" localSheetId="41">#REF!</definedName>
    <definedName name="_________________________JAZ3" localSheetId="28">#REF!</definedName>
    <definedName name="_________________________JAZ3" localSheetId="29">#REF!</definedName>
    <definedName name="_________________________JAZ3" localSheetId="15">#REF!</definedName>
    <definedName name="_________________________JAZ3" localSheetId="8">#REF!</definedName>
    <definedName name="_________________________JAZ3" localSheetId="23">#REF!</definedName>
    <definedName name="_________________________JAZ3">#REF!</definedName>
    <definedName name="_________________________JAZ33" localSheetId="41">#REF!</definedName>
    <definedName name="_________________________JAZ33" localSheetId="28">#REF!</definedName>
    <definedName name="_________________________JAZ33" localSheetId="29">#REF!</definedName>
    <definedName name="_________________________JAZ33" localSheetId="15">#REF!</definedName>
    <definedName name="_________________________JAZ33" localSheetId="8">#REF!</definedName>
    <definedName name="_________________________JAZ33" localSheetId="23">#REF!</definedName>
    <definedName name="_________________________JAZ33">#REF!</definedName>
    <definedName name="_________________________mem2">'[3]Mat Asf'!$H$37</definedName>
    <definedName name="_________________________oac2" localSheetId="41">#REF!</definedName>
    <definedName name="_________________________oac2" localSheetId="28">#REF!</definedName>
    <definedName name="_________________________oac2" localSheetId="29">#REF!</definedName>
    <definedName name="_________________________oac2" localSheetId="15">#REF!</definedName>
    <definedName name="_________________________oac2" localSheetId="8">#REF!</definedName>
    <definedName name="_________________________oac2" localSheetId="23">#REF!</definedName>
    <definedName name="_________________________oac2">#REF!</definedName>
    <definedName name="_________________________RET1" localSheetId="41">#REF!</definedName>
    <definedName name="_________________________RET1" localSheetId="28">#REF!</definedName>
    <definedName name="_________________________RET1" localSheetId="29">#REF!</definedName>
    <definedName name="_________________________RET1" localSheetId="15">#REF!</definedName>
    <definedName name="_________________________RET1" localSheetId="8">#REF!</definedName>
    <definedName name="_________________________RET1" localSheetId="23">#REF!</definedName>
    <definedName name="_________________________RET1">#REF!</definedName>
    <definedName name="_________________________tsd4" localSheetId="41">#REF!</definedName>
    <definedName name="_________________________tsd4" localSheetId="28">#REF!</definedName>
    <definedName name="_________________________tsd4" localSheetId="29">#REF!</definedName>
    <definedName name="_________________________tsd4" localSheetId="15">#REF!</definedName>
    <definedName name="_________________________tsd4" localSheetId="8">#REF!</definedName>
    <definedName name="_________________________tsd4" localSheetId="23">#REF!</definedName>
    <definedName name="_________________________tsd4">#REF!</definedName>
    <definedName name="_________________________TT21" localSheetId="41">[1]RELATÓRIO!#REF!</definedName>
    <definedName name="_________________________TT21" localSheetId="28">[1]RELATÓRIO!#REF!</definedName>
    <definedName name="_________________________TT21" localSheetId="29">[1]RELATÓRIO!#REF!</definedName>
    <definedName name="_________________________TT21" localSheetId="15">[1]RELATÓRIO!#REF!</definedName>
    <definedName name="_________________________TT21" localSheetId="8">[1]RELATÓRIO!#REF!</definedName>
    <definedName name="_________________________TT21" localSheetId="23">[1]RELATÓRIO!#REF!</definedName>
    <definedName name="_________________________TT21">[1]RELATÓRIO!#REF!</definedName>
    <definedName name="_________________________TT22" localSheetId="41">[1]RELATÓRIO!#REF!</definedName>
    <definedName name="_________________________TT22" localSheetId="28">[1]RELATÓRIO!#REF!</definedName>
    <definedName name="_________________________TT22" localSheetId="29">[1]RELATÓRIO!#REF!</definedName>
    <definedName name="_________________________TT22" localSheetId="15">[1]RELATÓRIO!#REF!</definedName>
    <definedName name="_________________________TT22" localSheetId="8">[1]RELATÓRIO!#REF!</definedName>
    <definedName name="_________________________TT22" localSheetId="23">[1]RELATÓRIO!#REF!</definedName>
    <definedName name="_________________________TT22">[1]RELATÓRIO!#REF!</definedName>
    <definedName name="________________________cab1" localSheetId="41">#REF!</definedName>
    <definedName name="________________________cab1" localSheetId="28">#REF!</definedName>
    <definedName name="________________________cab1" localSheetId="29">#REF!</definedName>
    <definedName name="________________________cab1" localSheetId="15">#REF!</definedName>
    <definedName name="________________________cab1" localSheetId="8">#REF!</definedName>
    <definedName name="________________________cab1" localSheetId="23">#REF!</definedName>
    <definedName name="________________________cab1">#REF!</definedName>
    <definedName name="________________________emp2">'[2]DMT modelo'!$AA$13</definedName>
    <definedName name="________________________EXT1" localSheetId="41">#REF!</definedName>
    <definedName name="________________________EXT1" localSheetId="28">#REF!</definedName>
    <definedName name="________________________EXT1" localSheetId="29">#REF!</definedName>
    <definedName name="________________________EXT1" localSheetId="15">#REF!</definedName>
    <definedName name="________________________EXT1" localSheetId="8">#REF!</definedName>
    <definedName name="________________________EXT1" localSheetId="23">#REF!</definedName>
    <definedName name="________________________EXT1">#REF!</definedName>
    <definedName name="________________________JAZ1" localSheetId="41">#REF!</definedName>
    <definedName name="________________________JAZ1" localSheetId="28">#REF!</definedName>
    <definedName name="________________________JAZ1" localSheetId="29">#REF!</definedName>
    <definedName name="________________________JAZ1" localSheetId="15">#REF!</definedName>
    <definedName name="________________________JAZ1" localSheetId="8">#REF!</definedName>
    <definedName name="________________________JAZ1" localSheetId="23">#REF!</definedName>
    <definedName name="________________________JAZ1">#REF!</definedName>
    <definedName name="________________________JAZ11" localSheetId="41">#REF!</definedName>
    <definedName name="________________________JAZ11" localSheetId="28">#REF!</definedName>
    <definedName name="________________________JAZ11" localSheetId="29">#REF!</definedName>
    <definedName name="________________________JAZ11" localSheetId="15">#REF!</definedName>
    <definedName name="________________________JAZ11" localSheetId="8">#REF!</definedName>
    <definedName name="________________________JAZ11" localSheetId="23">#REF!</definedName>
    <definedName name="________________________JAZ11">#REF!</definedName>
    <definedName name="________________________JAZ2" localSheetId="41">#REF!</definedName>
    <definedName name="________________________JAZ2" localSheetId="28">#REF!</definedName>
    <definedName name="________________________JAZ2" localSheetId="29">#REF!</definedName>
    <definedName name="________________________JAZ2" localSheetId="15">#REF!</definedName>
    <definedName name="________________________JAZ2" localSheetId="8">#REF!</definedName>
    <definedName name="________________________JAZ2" localSheetId="23">#REF!</definedName>
    <definedName name="________________________JAZ2">#REF!</definedName>
    <definedName name="________________________JAZ22" localSheetId="41">#REF!</definedName>
    <definedName name="________________________JAZ22" localSheetId="28">#REF!</definedName>
    <definedName name="________________________JAZ22" localSheetId="29">#REF!</definedName>
    <definedName name="________________________JAZ22" localSheetId="15">#REF!</definedName>
    <definedName name="________________________JAZ22" localSheetId="8">#REF!</definedName>
    <definedName name="________________________JAZ22" localSheetId="23">#REF!</definedName>
    <definedName name="________________________JAZ22">#REF!</definedName>
    <definedName name="________________________JAZ3" localSheetId="41">#REF!</definedName>
    <definedName name="________________________JAZ3" localSheetId="28">#REF!</definedName>
    <definedName name="________________________JAZ3" localSheetId="29">#REF!</definedName>
    <definedName name="________________________JAZ3" localSheetId="15">#REF!</definedName>
    <definedName name="________________________JAZ3" localSheetId="8">#REF!</definedName>
    <definedName name="________________________JAZ3" localSheetId="23">#REF!</definedName>
    <definedName name="________________________JAZ3">#REF!</definedName>
    <definedName name="________________________JAZ33" localSheetId="41">#REF!</definedName>
    <definedName name="________________________JAZ33" localSheetId="28">#REF!</definedName>
    <definedName name="________________________JAZ33" localSheetId="29">#REF!</definedName>
    <definedName name="________________________JAZ33" localSheetId="15">#REF!</definedName>
    <definedName name="________________________JAZ33" localSheetId="8">#REF!</definedName>
    <definedName name="________________________JAZ33" localSheetId="23">#REF!</definedName>
    <definedName name="________________________JAZ33">#REF!</definedName>
    <definedName name="________________________mem2">'[3]Mat Asf'!$H$37</definedName>
    <definedName name="________________________RET1" localSheetId="41">#REF!</definedName>
    <definedName name="________________________RET1" localSheetId="28">#REF!</definedName>
    <definedName name="________________________RET1" localSheetId="29">#REF!</definedName>
    <definedName name="________________________RET1" localSheetId="15">#REF!</definedName>
    <definedName name="________________________RET1" localSheetId="8">#REF!</definedName>
    <definedName name="________________________RET1" localSheetId="23">#REF!</definedName>
    <definedName name="________________________RET1">#REF!</definedName>
    <definedName name="________________________tsd4" localSheetId="41">#REF!</definedName>
    <definedName name="________________________tsd4" localSheetId="28">#REF!</definedName>
    <definedName name="________________________tsd4" localSheetId="29">#REF!</definedName>
    <definedName name="________________________tsd4" localSheetId="15">#REF!</definedName>
    <definedName name="________________________tsd4" localSheetId="8">#REF!</definedName>
    <definedName name="________________________tsd4" localSheetId="23">#REF!</definedName>
    <definedName name="________________________tsd4">#REF!</definedName>
    <definedName name="________________________TT21" localSheetId="41">[1]RELATÓRIO!#REF!</definedName>
    <definedName name="________________________TT21" localSheetId="28">[1]RELATÓRIO!#REF!</definedName>
    <definedName name="________________________TT21" localSheetId="29">[1]RELATÓRIO!#REF!</definedName>
    <definedName name="________________________TT21" localSheetId="15">[1]RELATÓRIO!#REF!</definedName>
    <definedName name="________________________TT21" localSheetId="8">[1]RELATÓRIO!#REF!</definedName>
    <definedName name="________________________TT21" localSheetId="23">[1]RELATÓRIO!#REF!</definedName>
    <definedName name="________________________TT21">[1]RELATÓRIO!#REF!</definedName>
    <definedName name="________________________TT22" localSheetId="41">[1]RELATÓRIO!#REF!</definedName>
    <definedName name="________________________TT22" localSheetId="28">[1]RELATÓRIO!#REF!</definedName>
    <definedName name="________________________TT22" localSheetId="29">[1]RELATÓRIO!#REF!</definedName>
    <definedName name="________________________TT22" localSheetId="15">[1]RELATÓRIO!#REF!</definedName>
    <definedName name="________________________TT22" localSheetId="8">[1]RELATÓRIO!#REF!</definedName>
    <definedName name="________________________TT22" localSheetId="23">[1]RELATÓRIO!#REF!</definedName>
    <definedName name="________________________TT22">[1]RELATÓRIO!#REF!</definedName>
    <definedName name="_______________________emp2">'[2]DMT modelo'!$AA$13</definedName>
    <definedName name="_______________________EXT1" localSheetId="41">#REF!</definedName>
    <definedName name="_______________________EXT1" localSheetId="28">#REF!</definedName>
    <definedName name="_______________________EXT1" localSheetId="29">#REF!</definedName>
    <definedName name="_______________________EXT1" localSheetId="15">#REF!</definedName>
    <definedName name="_______________________EXT1" localSheetId="8">#REF!</definedName>
    <definedName name="_______________________EXT1" localSheetId="23">#REF!</definedName>
    <definedName name="_______________________EXT1">#REF!</definedName>
    <definedName name="_______________________ind100" localSheetId="41">#REF!</definedName>
    <definedName name="_______________________ind100" localSheetId="28">#REF!</definedName>
    <definedName name="_______________________ind100" localSheetId="29">#REF!</definedName>
    <definedName name="_______________________ind100" localSheetId="15">#REF!</definedName>
    <definedName name="_______________________ind100" localSheetId="8">#REF!</definedName>
    <definedName name="_______________________ind100" localSheetId="23">#REF!</definedName>
    <definedName name="_______________________ind100">#REF!</definedName>
    <definedName name="_______________________JAZ1" localSheetId="41">#REF!</definedName>
    <definedName name="_______________________JAZ1" localSheetId="28">#REF!</definedName>
    <definedName name="_______________________JAZ1" localSheetId="29">#REF!</definedName>
    <definedName name="_______________________JAZ1" localSheetId="15">#REF!</definedName>
    <definedName name="_______________________JAZ1" localSheetId="8">#REF!</definedName>
    <definedName name="_______________________JAZ1" localSheetId="23">#REF!</definedName>
    <definedName name="_______________________JAZ1">#REF!</definedName>
    <definedName name="_______________________JAZ11" localSheetId="41">#REF!</definedName>
    <definedName name="_______________________JAZ11" localSheetId="28">#REF!</definedName>
    <definedName name="_______________________JAZ11" localSheetId="29">#REF!</definedName>
    <definedName name="_______________________JAZ11" localSheetId="15">#REF!</definedName>
    <definedName name="_______________________JAZ11" localSheetId="8">#REF!</definedName>
    <definedName name="_______________________JAZ11" localSheetId="23">#REF!</definedName>
    <definedName name="_______________________JAZ11">#REF!</definedName>
    <definedName name="_______________________JAZ2" localSheetId="41">#REF!</definedName>
    <definedName name="_______________________JAZ2" localSheetId="28">#REF!</definedName>
    <definedName name="_______________________JAZ2" localSheetId="29">#REF!</definedName>
    <definedName name="_______________________JAZ2" localSheetId="15">#REF!</definedName>
    <definedName name="_______________________JAZ2" localSheetId="8">#REF!</definedName>
    <definedName name="_______________________JAZ2" localSheetId="23">#REF!</definedName>
    <definedName name="_______________________JAZ2">#REF!</definedName>
    <definedName name="_______________________JAZ22" localSheetId="41">#REF!</definedName>
    <definedName name="_______________________JAZ22" localSheetId="28">#REF!</definedName>
    <definedName name="_______________________JAZ22" localSheetId="29">#REF!</definedName>
    <definedName name="_______________________JAZ22" localSheetId="15">#REF!</definedName>
    <definedName name="_______________________JAZ22" localSheetId="8">#REF!</definedName>
    <definedName name="_______________________JAZ22" localSheetId="23">#REF!</definedName>
    <definedName name="_______________________JAZ22">#REF!</definedName>
    <definedName name="_______________________JAZ3" localSheetId="41">#REF!</definedName>
    <definedName name="_______________________JAZ3" localSheetId="28">#REF!</definedName>
    <definedName name="_______________________JAZ3" localSheetId="29">#REF!</definedName>
    <definedName name="_______________________JAZ3" localSheetId="15">#REF!</definedName>
    <definedName name="_______________________JAZ3" localSheetId="8">#REF!</definedName>
    <definedName name="_______________________JAZ3" localSheetId="23">#REF!</definedName>
    <definedName name="_______________________JAZ3">#REF!</definedName>
    <definedName name="_______________________JAZ33" localSheetId="41">#REF!</definedName>
    <definedName name="_______________________JAZ33" localSheetId="28">#REF!</definedName>
    <definedName name="_______________________JAZ33" localSheetId="29">#REF!</definedName>
    <definedName name="_______________________JAZ33" localSheetId="15">#REF!</definedName>
    <definedName name="_______________________JAZ33" localSheetId="8">#REF!</definedName>
    <definedName name="_______________________JAZ33" localSheetId="23">#REF!</definedName>
    <definedName name="_______________________JAZ33">#REF!</definedName>
    <definedName name="_______________________mem2">'[3]Mat Asf'!$H$37</definedName>
    <definedName name="_______________________oac2" localSheetId="41">#REF!</definedName>
    <definedName name="_______________________oac2" localSheetId="28">#REF!</definedName>
    <definedName name="_______________________oac2" localSheetId="29">#REF!</definedName>
    <definedName name="_______________________oac2" localSheetId="15">#REF!</definedName>
    <definedName name="_______________________oac2" localSheetId="8">#REF!</definedName>
    <definedName name="_______________________oac2" localSheetId="23">#REF!</definedName>
    <definedName name="_______________________oac2">#REF!</definedName>
    <definedName name="_______________________RET1" localSheetId="41">#REF!</definedName>
    <definedName name="_______________________RET1" localSheetId="28">#REF!</definedName>
    <definedName name="_______________________RET1" localSheetId="29">#REF!</definedName>
    <definedName name="_______________________RET1" localSheetId="15">#REF!</definedName>
    <definedName name="_______________________RET1" localSheetId="8">#REF!</definedName>
    <definedName name="_______________________RET1" localSheetId="23">#REF!</definedName>
    <definedName name="_______________________RET1">#REF!</definedName>
    <definedName name="_______________________tsd4" localSheetId="41">#REF!</definedName>
    <definedName name="_______________________tsd4" localSheetId="28">#REF!</definedName>
    <definedName name="_______________________tsd4" localSheetId="29">#REF!</definedName>
    <definedName name="_______________________tsd4" localSheetId="15">#REF!</definedName>
    <definedName name="_______________________tsd4" localSheetId="8">#REF!</definedName>
    <definedName name="_______________________tsd4" localSheetId="23">#REF!</definedName>
    <definedName name="_______________________tsd4">#REF!</definedName>
    <definedName name="_______________________TT21" localSheetId="41">[1]RELATÓRIO!#REF!</definedName>
    <definedName name="_______________________TT21" localSheetId="28">[1]RELATÓRIO!#REF!</definedName>
    <definedName name="_______________________TT21" localSheetId="29">[1]RELATÓRIO!#REF!</definedName>
    <definedName name="_______________________TT21" localSheetId="15">[1]RELATÓRIO!#REF!</definedName>
    <definedName name="_______________________TT21" localSheetId="8">[1]RELATÓRIO!#REF!</definedName>
    <definedName name="_______________________TT21" localSheetId="23">[1]RELATÓRIO!#REF!</definedName>
    <definedName name="_______________________TT21">[1]RELATÓRIO!#REF!</definedName>
    <definedName name="_______________________TT22" localSheetId="41">[1]RELATÓRIO!#REF!</definedName>
    <definedName name="_______________________TT22" localSheetId="28">[1]RELATÓRIO!#REF!</definedName>
    <definedName name="_______________________TT22" localSheetId="29">[1]RELATÓRIO!#REF!</definedName>
    <definedName name="_______________________TT22" localSheetId="15">[1]RELATÓRIO!#REF!</definedName>
    <definedName name="_______________________TT22" localSheetId="8">[1]RELATÓRIO!#REF!</definedName>
    <definedName name="_______________________TT22" localSheetId="23">[1]RELATÓRIO!#REF!</definedName>
    <definedName name="_______________________TT22">[1]RELATÓRIO!#REF!</definedName>
    <definedName name="______________________cab1" localSheetId="41">#REF!</definedName>
    <definedName name="______________________cab1" localSheetId="28">#REF!</definedName>
    <definedName name="______________________cab1" localSheetId="29">#REF!</definedName>
    <definedName name="______________________cab1" localSheetId="15">#REF!</definedName>
    <definedName name="______________________cab1" localSheetId="8">#REF!</definedName>
    <definedName name="______________________cab1" localSheetId="23">#REF!</definedName>
    <definedName name="______________________cab1">#REF!</definedName>
    <definedName name="______________________emp2">'[2]DMT modelo'!$AA$13</definedName>
    <definedName name="______________________EXT1" localSheetId="41">#REF!</definedName>
    <definedName name="______________________EXT1" localSheetId="28">#REF!</definedName>
    <definedName name="______________________EXT1" localSheetId="29">#REF!</definedName>
    <definedName name="______________________EXT1" localSheetId="15">#REF!</definedName>
    <definedName name="______________________EXT1" localSheetId="8">#REF!</definedName>
    <definedName name="______________________EXT1" localSheetId="23">#REF!</definedName>
    <definedName name="______________________EXT1">#REF!</definedName>
    <definedName name="______________________ind100" localSheetId="41">#REF!</definedName>
    <definedName name="______________________ind100" localSheetId="28">#REF!</definedName>
    <definedName name="______________________ind100" localSheetId="29">#REF!</definedName>
    <definedName name="______________________ind100" localSheetId="15">#REF!</definedName>
    <definedName name="______________________ind100" localSheetId="8">#REF!</definedName>
    <definedName name="______________________ind100" localSheetId="23">#REF!</definedName>
    <definedName name="______________________ind100">#REF!</definedName>
    <definedName name="______________________JAZ1" localSheetId="41">#REF!</definedName>
    <definedName name="______________________JAZ1" localSheetId="28">#REF!</definedName>
    <definedName name="______________________JAZ1" localSheetId="29">#REF!</definedName>
    <definedName name="______________________JAZ1" localSheetId="15">#REF!</definedName>
    <definedName name="______________________JAZ1" localSheetId="8">#REF!</definedName>
    <definedName name="______________________JAZ1" localSheetId="23">#REF!</definedName>
    <definedName name="______________________JAZ1">#REF!</definedName>
    <definedName name="______________________JAZ11" localSheetId="41">#REF!</definedName>
    <definedName name="______________________JAZ11" localSheetId="28">#REF!</definedName>
    <definedName name="______________________JAZ11" localSheetId="29">#REF!</definedName>
    <definedName name="______________________JAZ11" localSheetId="15">#REF!</definedName>
    <definedName name="______________________JAZ11" localSheetId="8">#REF!</definedName>
    <definedName name="______________________JAZ11" localSheetId="23">#REF!</definedName>
    <definedName name="______________________JAZ11">#REF!</definedName>
    <definedName name="______________________JAZ2" localSheetId="41">#REF!</definedName>
    <definedName name="______________________JAZ2" localSheetId="28">#REF!</definedName>
    <definedName name="______________________JAZ2" localSheetId="29">#REF!</definedName>
    <definedName name="______________________JAZ2" localSheetId="15">#REF!</definedName>
    <definedName name="______________________JAZ2" localSheetId="8">#REF!</definedName>
    <definedName name="______________________JAZ2" localSheetId="23">#REF!</definedName>
    <definedName name="______________________JAZ2">#REF!</definedName>
    <definedName name="______________________JAZ22" localSheetId="41">#REF!</definedName>
    <definedName name="______________________JAZ22" localSheetId="28">#REF!</definedName>
    <definedName name="______________________JAZ22" localSheetId="29">#REF!</definedName>
    <definedName name="______________________JAZ22" localSheetId="15">#REF!</definedName>
    <definedName name="______________________JAZ22" localSheetId="8">#REF!</definedName>
    <definedName name="______________________JAZ22" localSheetId="23">#REF!</definedName>
    <definedName name="______________________JAZ22">#REF!</definedName>
    <definedName name="______________________JAZ3" localSheetId="41">#REF!</definedName>
    <definedName name="______________________JAZ3" localSheetId="28">#REF!</definedName>
    <definedName name="______________________JAZ3" localSheetId="29">#REF!</definedName>
    <definedName name="______________________JAZ3" localSheetId="15">#REF!</definedName>
    <definedName name="______________________JAZ3" localSheetId="8">#REF!</definedName>
    <definedName name="______________________JAZ3" localSheetId="23">#REF!</definedName>
    <definedName name="______________________JAZ3">#REF!</definedName>
    <definedName name="______________________JAZ33" localSheetId="41">#REF!</definedName>
    <definedName name="______________________JAZ33" localSheetId="28">#REF!</definedName>
    <definedName name="______________________JAZ33" localSheetId="29">#REF!</definedName>
    <definedName name="______________________JAZ33" localSheetId="15">#REF!</definedName>
    <definedName name="______________________JAZ33" localSheetId="8">#REF!</definedName>
    <definedName name="______________________JAZ33" localSheetId="23">#REF!</definedName>
    <definedName name="______________________JAZ33">#REF!</definedName>
    <definedName name="______________________mem2">'[3]Mat Asf'!$H$37</definedName>
    <definedName name="______________________oac2" localSheetId="41">#REF!</definedName>
    <definedName name="______________________oac2" localSheetId="28">#REF!</definedName>
    <definedName name="______________________oac2" localSheetId="29">#REF!</definedName>
    <definedName name="______________________oac2" localSheetId="15">#REF!</definedName>
    <definedName name="______________________oac2" localSheetId="8">#REF!</definedName>
    <definedName name="______________________oac2" localSheetId="23">#REF!</definedName>
    <definedName name="______________________oac2">#REF!</definedName>
    <definedName name="______________________RET1" localSheetId="41">#REF!</definedName>
    <definedName name="______________________RET1" localSheetId="28">#REF!</definedName>
    <definedName name="______________________RET1" localSheetId="29">#REF!</definedName>
    <definedName name="______________________RET1" localSheetId="15">#REF!</definedName>
    <definedName name="______________________RET1" localSheetId="8">#REF!</definedName>
    <definedName name="______________________RET1" localSheetId="23">#REF!</definedName>
    <definedName name="______________________RET1">#REF!</definedName>
    <definedName name="______________________tsd4" localSheetId="41">#REF!</definedName>
    <definedName name="______________________tsd4" localSheetId="28">#REF!</definedName>
    <definedName name="______________________tsd4" localSheetId="29">#REF!</definedName>
    <definedName name="______________________tsd4" localSheetId="15">#REF!</definedName>
    <definedName name="______________________tsd4" localSheetId="8">#REF!</definedName>
    <definedName name="______________________tsd4" localSheetId="23">#REF!</definedName>
    <definedName name="______________________tsd4">#REF!</definedName>
    <definedName name="_____________________cab1" localSheetId="41">#REF!</definedName>
    <definedName name="_____________________cab1" localSheetId="28">#REF!</definedName>
    <definedName name="_____________________cab1" localSheetId="29">#REF!</definedName>
    <definedName name="_____________________cab1" localSheetId="15">#REF!</definedName>
    <definedName name="_____________________cab1" localSheetId="8">#REF!</definedName>
    <definedName name="_____________________cab1" localSheetId="23">#REF!</definedName>
    <definedName name="_____________________cab1">#REF!</definedName>
    <definedName name="_____________________emp2">'[2]DMT modelo'!$AA$13</definedName>
    <definedName name="_____________________EXT1" localSheetId="41">#REF!</definedName>
    <definedName name="_____________________EXT1" localSheetId="28">#REF!</definedName>
    <definedName name="_____________________EXT1" localSheetId="29">#REF!</definedName>
    <definedName name="_____________________EXT1" localSheetId="15">#REF!</definedName>
    <definedName name="_____________________EXT1" localSheetId="8">#REF!</definedName>
    <definedName name="_____________________EXT1" localSheetId="23">#REF!</definedName>
    <definedName name="_____________________EXT1">#REF!</definedName>
    <definedName name="_____________________ind100" localSheetId="41">#REF!</definedName>
    <definedName name="_____________________ind100" localSheetId="28">#REF!</definedName>
    <definedName name="_____________________ind100" localSheetId="29">#REF!</definedName>
    <definedName name="_____________________ind100" localSheetId="15">#REF!</definedName>
    <definedName name="_____________________ind100" localSheetId="8">#REF!</definedName>
    <definedName name="_____________________ind100" localSheetId="23">#REF!</definedName>
    <definedName name="_____________________ind100">#REF!</definedName>
    <definedName name="_____________________JAZ1" localSheetId="41">#REF!</definedName>
    <definedName name="_____________________JAZ1" localSheetId="28">#REF!</definedName>
    <definedName name="_____________________JAZ1" localSheetId="29">#REF!</definedName>
    <definedName name="_____________________JAZ1" localSheetId="15">#REF!</definedName>
    <definedName name="_____________________JAZ1" localSheetId="8">#REF!</definedName>
    <definedName name="_____________________JAZ1" localSheetId="23">#REF!</definedName>
    <definedName name="_____________________JAZ1">#REF!</definedName>
    <definedName name="_____________________JAZ11" localSheetId="41">#REF!</definedName>
    <definedName name="_____________________JAZ11" localSheetId="28">#REF!</definedName>
    <definedName name="_____________________JAZ11" localSheetId="29">#REF!</definedName>
    <definedName name="_____________________JAZ11" localSheetId="15">#REF!</definedName>
    <definedName name="_____________________JAZ11" localSheetId="8">#REF!</definedName>
    <definedName name="_____________________JAZ11" localSheetId="23">#REF!</definedName>
    <definedName name="_____________________JAZ11">#REF!</definedName>
    <definedName name="_____________________JAZ2" localSheetId="41">#REF!</definedName>
    <definedName name="_____________________JAZ2" localSheetId="28">#REF!</definedName>
    <definedName name="_____________________JAZ2" localSheetId="29">#REF!</definedName>
    <definedName name="_____________________JAZ2" localSheetId="15">#REF!</definedName>
    <definedName name="_____________________JAZ2" localSheetId="8">#REF!</definedName>
    <definedName name="_____________________JAZ2" localSheetId="23">#REF!</definedName>
    <definedName name="_____________________JAZ2">#REF!</definedName>
    <definedName name="_____________________JAZ22" localSheetId="41">#REF!</definedName>
    <definedName name="_____________________JAZ22" localSheetId="28">#REF!</definedName>
    <definedName name="_____________________JAZ22" localSheetId="29">#REF!</definedName>
    <definedName name="_____________________JAZ22" localSheetId="15">#REF!</definedName>
    <definedName name="_____________________JAZ22" localSheetId="8">#REF!</definedName>
    <definedName name="_____________________JAZ22" localSheetId="23">#REF!</definedName>
    <definedName name="_____________________JAZ22">#REF!</definedName>
    <definedName name="_____________________JAZ3" localSheetId="41">#REF!</definedName>
    <definedName name="_____________________JAZ3" localSheetId="28">#REF!</definedName>
    <definedName name="_____________________JAZ3" localSheetId="29">#REF!</definedName>
    <definedName name="_____________________JAZ3" localSheetId="15">#REF!</definedName>
    <definedName name="_____________________JAZ3" localSheetId="8">#REF!</definedName>
    <definedName name="_____________________JAZ3" localSheetId="23">#REF!</definedName>
    <definedName name="_____________________JAZ3">#REF!</definedName>
    <definedName name="_____________________JAZ33" localSheetId="41">#REF!</definedName>
    <definedName name="_____________________JAZ33" localSheetId="28">#REF!</definedName>
    <definedName name="_____________________JAZ33" localSheetId="29">#REF!</definedName>
    <definedName name="_____________________JAZ33" localSheetId="15">#REF!</definedName>
    <definedName name="_____________________JAZ33" localSheetId="8">#REF!</definedName>
    <definedName name="_____________________JAZ33" localSheetId="23">#REF!</definedName>
    <definedName name="_____________________JAZ33">#REF!</definedName>
    <definedName name="_____________________mem2">'[3]Mat Asf'!$H$37</definedName>
    <definedName name="_____________________oac2" localSheetId="41">#REF!</definedName>
    <definedName name="_____________________oac2" localSheetId="28">#REF!</definedName>
    <definedName name="_____________________oac2" localSheetId="29">#REF!</definedName>
    <definedName name="_____________________oac2" localSheetId="15">#REF!</definedName>
    <definedName name="_____________________oac2" localSheetId="8">#REF!</definedName>
    <definedName name="_____________________oac2" localSheetId="23">#REF!</definedName>
    <definedName name="_____________________oac2">#REF!</definedName>
    <definedName name="_____________________tsd4" localSheetId="41">#REF!</definedName>
    <definedName name="_____________________tsd4" localSheetId="28">#REF!</definedName>
    <definedName name="_____________________tsd4" localSheetId="29">#REF!</definedName>
    <definedName name="_____________________tsd4" localSheetId="15">#REF!</definedName>
    <definedName name="_____________________tsd4" localSheetId="8">#REF!</definedName>
    <definedName name="_____________________tsd4" localSheetId="23">#REF!</definedName>
    <definedName name="_____________________tsd4">#REF!</definedName>
    <definedName name="_____________________TT21" localSheetId="41">[1]RELATÓRIO!#REF!</definedName>
    <definedName name="_____________________TT21" localSheetId="28">[1]RELATÓRIO!#REF!</definedName>
    <definedName name="_____________________TT21" localSheetId="29">[1]RELATÓRIO!#REF!</definedName>
    <definedName name="_____________________TT21" localSheetId="15">[1]RELATÓRIO!#REF!</definedName>
    <definedName name="_____________________TT21" localSheetId="8">[1]RELATÓRIO!#REF!</definedName>
    <definedName name="_____________________TT21" localSheetId="23">[1]RELATÓRIO!#REF!</definedName>
    <definedName name="_____________________TT21">[1]RELATÓRIO!#REF!</definedName>
    <definedName name="_____________________TT22" localSheetId="41">[1]RELATÓRIO!#REF!</definedName>
    <definedName name="_____________________TT22" localSheetId="28">[1]RELATÓRIO!#REF!</definedName>
    <definedName name="_____________________TT22" localSheetId="29">[1]RELATÓRIO!#REF!</definedName>
    <definedName name="_____________________TT22" localSheetId="15">[1]RELATÓRIO!#REF!</definedName>
    <definedName name="_____________________TT22" localSheetId="8">[1]RELATÓRIO!#REF!</definedName>
    <definedName name="_____________________TT22" localSheetId="23">[1]RELATÓRIO!#REF!</definedName>
    <definedName name="_____________________TT22">[1]RELATÓRIO!#REF!</definedName>
    <definedName name="____________________cab1" localSheetId="41">#REF!</definedName>
    <definedName name="____________________cab1" localSheetId="28">#REF!</definedName>
    <definedName name="____________________cab1" localSheetId="29">#REF!</definedName>
    <definedName name="____________________cab1" localSheetId="15">#REF!</definedName>
    <definedName name="____________________cab1" localSheetId="8">#REF!</definedName>
    <definedName name="____________________cab1" localSheetId="23">#REF!</definedName>
    <definedName name="____________________cab1">#REF!</definedName>
    <definedName name="____________________emp2">'[2]DMT modelo'!$AA$13</definedName>
    <definedName name="____________________EXT1" localSheetId="41">#REF!</definedName>
    <definedName name="____________________EXT1" localSheetId="28">#REF!</definedName>
    <definedName name="____________________EXT1" localSheetId="29">#REF!</definedName>
    <definedName name="____________________EXT1" localSheetId="15">#REF!</definedName>
    <definedName name="____________________EXT1" localSheetId="8">#REF!</definedName>
    <definedName name="____________________EXT1" localSheetId="23">#REF!</definedName>
    <definedName name="____________________EXT1">#REF!</definedName>
    <definedName name="____________________ind100" localSheetId="41">#REF!</definedName>
    <definedName name="____________________ind100" localSheetId="28">#REF!</definedName>
    <definedName name="____________________ind100" localSheetId="29">#REF!</definedName>
    <definedName name="____________________ind100" localSheetId="15">#REF!</definedName>
    <definedName name="____________________ind100" localSheetId="8">#REF!</definedName>
    <definedName name="____________________ind100" localSheetId="23">#REF!</definedName>
    <definedName name="____________________ind100">#REF!</definedName>
    <definedName name="____________________JAZ1" localSheetId="41">#REF!</definedName>
    <definedName name="____________________JAZ1" localSheetId="28">#REF!</definedName>
    <definedName name="____________________JAZ1" localSheetId="29">#REF!</definedName>
    <definedName name="____________________JAZ1" localSheetId="15">#REF!</definedName>
    <definedName name="____________________JAZ1" localSheetId="8">#REF!</definedName>
    <definedName name="____________________JAZ1" localSheetId="23">#REF!</definedName>
    <definedName name="____________________JAZ1">#REF!</definedName>
    <definedName name="____________________JAZ11" localSheetId="41">#REF!</definedName>
    <definedName name="____________________JAZ11" localSheetId="28">#REF!</definedName>
    <definedName name="____________________JAZ11" localSheetId="29">#REF!</definedName>
    <definedName name="____________________JAZ11" localSheetId="15">#REF!</definedName>
    <definedName name="____________________JAZ11" localSheetId="8">#REF!</definedName>
    <definedName name="____________________JAZ11" localSheetId="23">#REF!</definedName>
    <definedName name="____________________JAZ11">#REF!</definedName>
    <definedName name="____________________JAZ2" localSheetId="41">#REF!</definedName>
    <definedName name="____________________JAZ2" localSheetId="28">#REF!</definedName>
    <definedName name="____________________JAZ2" localSheetId="29">#REF!</definedName>
    <definedName name="____________________JAZ2" localSheetId="15">#REF!</definedName>
    <definedName name="____________________JAZ2" localSheetId="8">#REF!</definedName>
    <definedName name="____________________JAZ2" localSheetId="23">#REF!</definedName>
    <definedName name="____________________JAZ2">#REF!</definedName>
    <definedName name="____________________JAZ22" localSheetId="41">#REF!</definedName>
    <definedName name="____________________JAZ22" localSheetId="28">#REF!</definedName>
    <definedName name="____________________JAZ22" localSheetId="29">#REF!</definedName>
    <definedName name="____________________JAZ22" localSheetId="15">#REF!</definedName>
    <definedName name="____________________JAZ22" localSheetId="8">#REF!</definedName>
    <definedName name="____________________JAZ22" localSheetId="23">#REF!</definedName>
    <definedName name="____________________JAZ22">#REF!</definedName>
    <definedName name="____________________JAZ3" localSheetId="41">#REF!</definedName>
    <definedName name="____________________JAZ3" localSheetId="28">#REF!</definedName>
    <definedName name="____________________JAZ3" localSheetId="29">#REF!</definedName>
    <definedName name="____________________JAZ3" localSheetId="15">#REF!</definedName>
    <definedName name="____________________JAZ3" localSheetId="8">#REF!</definedName>
    <definedName name="____________________JAZ3" localSheetId="23">#REF!</definedName>
    <definedName name="____________________JAZ3">#REF!</definedName>
    <definedName name="____________________JAZ33" localSheetId="41">#REF!</definedName>
    <definedName name="____________________JAZ33" localSheetId="28">#REF!</definedName>
    <definedName name="____________________JAZ33" localSheetId="29">#REF!</definedName>
    <definedName name="____________________JAZ33" localSheetId="15">#REF!</definedName>
    <definedName name="____________________JAZ33" localSheetId="8">#REF!</definedName>
    <definedName name="____________________JAZ33" localSheetId="23">#REF!</definedName>
    <definedName name="____________________JAZ33">#REF!</definedName>
    <definedName name="____________________mem2">'[3]Mat Asf'!$H$37</definedName>
    <definedName name="____________________oac2" localSheetId="41">#REF!</definedName>
    <definedName name="____________________oac2" localSheetId="28">#REF!</definedName>
    <definedName name="____________________oac2" localSheetId="29">#REF!</definedName>
    <definedName name="____________________oac2" localSheetId="15">#REF!</definedName>
    <definedName name="____________________oac2" localSheetId="8">#REF!</definedName>
    <definedName name="____________________oac2" localSheetId="23">#REF!</definedName>
    <definedName name="____________________oac2">#REF!</definedName>
    <definedName name="____________________RET1" localSheetId="41">#REF!</definedName>
    <definedName name="____________________RET1" localSheetId="28">#REF!</definedName>
    <definedName name="____________________RET1" localSheetId="29">#REF!</definedName>
    <definedName name="____________________RET1" localSheetId="15">#REF!</definedName>
    <definedName name="____________________RET1" localSheetId="8">#REF!</definedName>
    <definedName name="____________________RET1" localSheetId="23">#REF!</definedName>
    <definedName name="____________________RET1">#REF!</definedName>
    <definedName name="____________________tsd4" localSheetId="41">#REF!</definedName>
    <definedName name="____________________tsd4" localSheetId="28">#REF!</definedName>
    <definedName name="____________________tsd4" localSheetId="29">#REF!</definedName>
    <definedName name="____________________tsd4" localSheetId="15">#REF!</definedName>
    <definedName name="____________________tsd4" localSheetId="8">#REF!</definedName>
    <definedName name="____________________tsd4" localSheetId="23">#REF!</definedName>
    <definedName name="____________________tsd4">#REF!</definedName>
    <definedName name="____________________TT21" localSheetId="41">[1]RELATÓRIO!#REF!</definedName>
    <definedName name="____________________TT21" localSheetId="28">[1]RELATÓRIO!#REF!</definedName>
    <definedName name="____________________TT21" localSheetId="29">[1]RELATÓRIO!#REF!</definedName>
    <definedName name="____________________TT21" localSheetId="15">[1]RELATÓRIO!#REF!</definedName>
    <definedName name="____________________TT21" localSheetId="8">[1]RELATÓRIO!#REF!</definedName>
    <definedName name="____________________TT21" localSheetId="23">[1]RELATÓRIO!#REF!</definedName>
    <definedName name="____________________TT21">[1]RELATÓRIO!#REF!</definedName>
    <definedName name="____________________TT22" localSheetId="41">[1]RELATÓRIO!#REF!</definedName>
    <definedName name="____________________TT22" localSheetId="28">[1]RELATÓRIO!#REF!</definedName>
    <definedName name="____________________TT22" localSheetId="29">[1]RELATÓRIO!#REF!</definedName>
    <definedName name="____________________TT22" localSheetId="15">[1]RELATÓRIO!#REF!</definedName>
    <definedName name="____________________TT22" localSheetId="8">[1]RELATÓRIO!#REF!</definedName>
    <definedName name="____________________TT22" localSheetId="23">[1]RELATÓRIO!#REF!</definedName>
    <definedName name="____________________TT22">[1]RELATÓRIO!#REF!</definedName>
    <definedName name="___________________cab1" localSheetId="41">#REF!</definedName>
    <definedName name="___________________cab1" localSheetId="28">#REF!</definedName>
    <definedName name="___________________cab1" localSheetId="29">#REF!</definedName>
    <definedName name="___________________cab1" localSheetId="15">#REF!</definedName>
    <definedName name="___________________cab1" localSheetId="8">#REF!</definedName>
    <definedName name="___________________cab1" localSheetId="23">#REF!</definedName>
    <definedName name="___________________cab1">#REF!</definedName>
    <definedName name="___________________emp2">'[2]DMT modelo'!$AA$13</definedName>
    <definedName name="___________________EXT1" localSheetId="41">#REF!</definedName>
    <definedName name="___________________EXT1" localSheetId="28">#REF!</definedName>
    <definedName name="___________________EXT1" localSheetId="29">#REF!</definedName>
    <definedName name="___________________EXT1" localSheetId="15">#REF!</definedName>
    <definedName name="___________________EXT1" localSheetId="8">#REF!</definedName>
    <definedName name="___________________EXT1" localSheetId="23">#REF!</definedName>
    <definedName name="___________________EXT1">#REF!</definedName>
    <definedName name="___________________ind100" localSheetId="41">#REF!</definedName>
    <definedName name="___________________ind100" localSheetId="28">#REF!</definedName>
    <definedName name="___________________ind100" localSheetId="29">#REF!</definedName>
    <definedName name="___________________ind100" localSheetId="15">#REF!</definedName>
    <definedName name="___________________ind100" localSheetId="8">#REF!</definedName>
    <definedName name="___________________ind100" localSheetId="23">#REF!</definedName>
    <definedName name="___________________ind100">#REF!</definedName>
    <definedName name="___________________JAZ1" localSheetId="41">#REF!</definedName>
    <definedName name="___________________JAZ1" localSheetId="28">#REF!</definedName>
    <definedName name="___________________JAZ1" localSheetId="29">#REF!</definedName>
    <definedName name="___________________JAZ1" localSheetId="15">#REF!</definedName>
    <definedName name="___________________JAZ1" localSheetId="8">#REF!</definedName>
    <definedName name="___________________JAZ1" localSheetId="23">#REF!</definedName>
    <definedName name="___________________JAZ1">#REF!</definedName>
    <definedName name="___________________JAZ11" localSheetId="41">#REF!</definedName>
    <definedName name="___________________JAZ11" localSheetId="28">#REF!</definedName>
    <definedName name="___________________JAZ11" localSheetId="29">#REF!</definedName>
    <definedName name="___________________JAZ11" localSheetId="15">#REF!</definedName>
    <definedName name="___________________JAZ11" localSheetId="8">#REF!</definedName>
    <definedName name="___________________JAZ11" localSheetId="23">#REF!</definedName>
    <definedName name="___________________JAZ11">#REF!</definedName>
    <definedName name="___________________JAZ2" localSheetId="41">#REF!</definedName>
    <definedName name="___________________JAZ2" localSheetId="28">#REF!</definedName>
    <definedName name="___________________JAZ2" localSheetId="29">#REF!</definedName>
    <definedName name="___________________JAZ2" localSheetId="15">#REF!</definedName>
    <definedName name="___________________JAZ2" localSheetId="8">#REF!</definedName>
    <definedName name="___________________JAZ2" localSheetId="23">#REF!</definedName>
    <definedName name="___________________JAZ2">#REF!</definedName>
    <definedName name="___________________JAZ22" localSheetId="41">#REF!</definedName>
    <definedName name="___________________JAZ22" localSheetId="28">#REF!</definedName>
    <definedName name="___________________JAZ22" localSheetId="29">#REF!</definedName>
    <definedName name="___________________JAZ22" localSheetId="15">#REF!</definedName>
    <definedName name="___________________JAZ22" localSheetId="8">#REF!</definedName>
    <definedName name="___________________JAZ22" localSheetId="23">#REF!</definedName>
    <definedName name="___________________JAZ22">#REF!</definedName>
    <definedName name="___________________JAZ3" localSheetId="41">#REF!</definedName>
    <definedName name="___________________JAZ3" localSheetId="28">#REF!</definedName>
    <definedName name="___________________JAZ3" localSheetId="29">#REF!</definedName>
    <definedName name="___________________JAZ3" localSheetId="15">#REF!</definedName>
    <definedName name="___________________JAZ3" localSheetId="8">#REF!</definedName>
    <definedName name="___________________JAZ3" localSheetId="23">#REF!</definedName>
    <definedName name="___________________JAZ3">#REF!</definedName>
    <definedName name="___________________JAZ33" localSheetId="41">#REF!</definedName>
    <definedName name="___________________JAZ33" localSheetId="28">#REF!</definedName>
    <definedName name="___________________JAZ33" localSheetId="29">#REF!</definedName>
    <definedName name="___________________JAZ33" localSheetId="15">#REF!</definedName>
    <definedName name="___________________JAZ33" localSheetId="8">#REF!</definedName>
    <definedName name="___________________JAZ33" localSheetId="23">#REF!</definedName>
    <definedName name="___________________JAZ33">#REF!</definedName>
    <definedName name="___________________mem2">'[3]Mat Asf'!$H$37</definedName>
    <definedName name="___________________RET1" localSheetId="41">#REF!</definedName>
    <definedName name="___________________RET1" localSheetId="28">#REF!</definedName>
    <definedName name="___________________RET1" localSheetId="29">#REF!</definedName>
    <definedName name="___________________RET1" localSheetId="15">#REF!</definedName>
    <definedName name="___________________RET1" localSheetId="8">#REF!</definedName>
    <definedName name="___________________RET1" localSheetId="23">#REF!</definedName>
    <definedName name="___________________RET1">#REF!</definedName>
    <definedName name="___________________tsd4" localSheetId="41">#REF!</definedName>
    <definedName name="___________________tsd4" localSheetId="28">#REF!</definedName>
    <definedName name="___________________tsd4" localSheetId="29">#REF!</definedName>
    <definedName name="___________________tsd4" localSheetId="15">#REF!</definedName>
    <definedName name="___________________tsd4" localSheetId="8">#REF!</definedName>
    <definedName name="___________________tsd4" localSheetId="23">#REF!</definedName>
    <definedName name="___________________tsd4">#REF!</definedName>
    <definedName name="___________________TT21" localSheetId="41">[1]RELATÓRIO!#REF!</definedName>
    <definedName name="___________________TT21" localSheetId="28">[1]RELATÓRIO!#REF!</definedName>
    <definedName name="___________________TT21" localSheetId="29">[1]RELATÓRIO!#REF!</definedName>
    <definedName name="___________________TT21" localSheetId="15">[1]RELATÓRIO!#REF!</definedName>
    <definedName name="___________________TT21" localSheetId="8">[1]RELATÓRIO!#REF!</definedName>
    <definedName name="___________________TT21" localSheetId="23">[1]RELATÓRIO!#REF!</definedName>
    <definedName name="___________________TT21">[1]RELATÓRIO!#REF!</definedName>
    <definedName name="___________________TT22" localSheetId="41">[1]RELATÓRIO!#REF!</definedName>
    <definedName name="___________________TT22" localSheetId="28">[1]RELATÓRIO!#REF!</definedName>
    <definedName name="___________________TT22" localSheetId="29">[1]RELATÓRIO!#REF!</definedName>
    <definedName name="___________________TT22" localSheetId="15">[1]RELATÓRIO!#REF!</definedName>
    <definedName name="___________________TT22" localSheetId="8">[1]RELATÓRIO!#REF!</definedName>
    <definedName name="___________________TT22" localSheetId="23">[1]RELATÓRIO!#REF!</definedName>
    <definedName name="___________________TT22">[1]RELATÓRIO!#REF!</definedName>
    <definedName name="__________________cab1" localSheetId="41">#REF!</definedName>
    <definedName name="__________________cab1" localSheetId="28">#REF!</definedName>
    <definedName name="__________________cab1" localSheetId="29">#REF!</definedName>
    <definedName name="__________________cab1" localSheetId="15">#REF!</definedName>
    <definedName name="__________________cab1" localSheetId="8">#REF!</definedName>
    <definedName name="__________________cab1" localSheetId="23">#REF!</definedName>
    <definedName name="__________________cab1">#REF!</definedName>
    <definedName name="__________________emp2">'[2]DMT modelo'!$AA$13</definedName>
    <definedName name="__________________EXT1" localSheetId="41">#REF!</definedName>
    <definedName name="__________________EXT1" localSheetId="28">#REF!</definedName>
    <definedName name="__________________EXT1" localSheetId="29">#REF!</definedName>
    <definedName name="__________________EXT1" localSheetId="15">#REF!</definedName>
    <definedName name="__________________EXT1" localSheetId="8">#REF!</definedName>
    <definedName name="__________________EXT1" localSheetId="23">#REF!</definedName>
    <definedName name="__________________EXT1">#REF!</definedName>
    <definedName name="__________________ind100" localSheetId="41">#REF!</definedName>
    <definedName name="__________________ind100" localSheetId="28">#REF!</definedName>
    <definedName name="__________________ind100" localSheetId="29">#REF!</definedName>
    <definedName name="__________________ind100" localSheetId="15">#REF!</definedName>
    <definedName name="__________________ind100" localSheetId="8">#REF!</definedName>
    <definedName name="__________________ind100" localSheetId="23">#REF!</definedName>
    <definedName name="__________________ind100">#REF!</definedName>
    <definedName name="__________________JAZ1" localSheetId="41">#REF!</definedName>
    <definedName name="__________________JAZ1" localSheetId="28">#REF!</definedName>
    <definedName name="__________________JAZ1" localSheetId="29">#REF!</definedName>
    <definedName name="__________________JAZ1" localSheetId="15">#REF!</definedName>
    <definedName name="__________________JAZ1" localSheetId="8">#REF!</definedName>
    <definedName name="__________________JAZ1" localSheetId="23">#REF!</definedName>
    <definedName name="__________________JAZ1">#REF!</definedName>
    <definedName name="__________________JAZ11" localSheetId="41">#REF!</definedName>
    <definedName name="__________________JAZ11" localSheetId="28">#REF!</definedName>
    <definedName name="__________________JAZ11" localSheetId="29">#REF!</definedName>
    <definedName name="__________________JAZ11" localSheetId="15">#REF!</definedName>
    <definedName name="__________________JAZ11" localSheetId="8">#REF!</definedName>
    <definedName name="__________________JAZ11" localSheetId="23">#REF!</definedName>
    <definedName name="__________________JAZ11">#REF!</definedName>
    <definedName name="__________________JAZ2" localSheetId="41">#REF!</definedName>
    <definedName name="__________________JAZ2" localSheetId="28">#REF!</definedName>
    <definedName name="__________________JAZ2" localSheetId="29">#REF!</definedName>
    <definedName name="__________________JAZ2" localSheetId="15">#REF!</definedName>
    <definedName name="__________________JAZ2" localSheetId="8">#REF!</definedName>
    <definedName name="__________________JAZ2" localSheetId="23">#REF!</definedName>
    <definedName name="__________________JAZ2">#REF!</definedName>
    <definedName name="__________________JAZ22" localSheetId="41">#REF!</definedName>
    <definedName name="__________________JAZ22" localSheetId="28">#REF!</definedName>
    <definedName name="__________________JAZ22" localSheetId="29">#REF!</definedName>
    <definedName name="__________________JAZ22" localSheetId="15">#REF!</definedName>
    <definedName name="__________________JAZ22" localSheetId="8">#REF!</definedName>
    <definedName name="__________________JAZ22" localSheetId="23">#REF!</definedName>
    <definedName name="__________________JAZ22">#REF!</definedName>
    <definedName name="__________________JAZ3" localSheetId="41">#REF!</definedName>
    <definedName name="__________________JAZ3" localSheetId="28">#REF!</definedName>
    <definedName name="__________________JAZ3" localSheetId="29">#REF!</definedName>
    <definedName name="__________________JAZ3" localSheetId="15">#REF!</definedName>
    <definedName name="__________________JAZ3" localSheetId="8">#REF!</definedName>
    <definedName name="__________________JAZ3" localSheetId="23">#REF!</definedName>
    <definedName name="__________________JAZ3">#REF!</definedName>
    <definedName name="__________________JAZ33" localSheetId="41">#REF!</definedName>
    <definedName name="__________________JAZ33" localSheetId="28">#REF!</definedName>
    <definedName name="__________________JAZ33" localSheetId="29">#REF!</definedName>
    <definedName name="__________________JAZ33" localSheetId="15">#REF!</definedName>
    <definedName name="__________________JAZ33" localSheetId="8">#REF!</definedName>
    <definedName name="__________________JAZ33" localSheetId="23">#REF!</definedName>
    <definedName name="__________________JAZ33">#REF!</definedName>
    <definedName name="__________________mem2">'[3]Mat Asf'!$H$37</definedName>
    <definedName name="__________________oac2" localSheetId="41">#REF!</definedName>
    <definedName name="__________________oac2" localSheetId="28">#REF!</definedName>
    <definedName name="__________________oac2" localSheetId="29">#REF!</definedName>
    <definedName name="__________________oac2" localSheetId="15">#REF!</definedName>
    <definedName name="__________________oac2" localSheetId="8">#REF!</definedName>
    <definedName name="__________________oac2" localSheetId="23">#REF!</definedName>
    <definedName name="__________________oac2">#REF!</definedName>
    <definedName name="__________________RET1" localSheetId="41">#REF!</definedName>
    <definedName name="__________________RET1" localSheetId="28">#REF!</definedName>
    <definedName name="__________________RET1" localSheetId="29">#REF!</definedName>
    <definedName name="__________________RET1" localSheetId="15">#REF!</definedName>
    <definedName name="__________________RET1" localSheetId="8">#REF!</definedName>
    <definedName name="__________________RET1" localSheetId="23">#REF!</definedName>
    <definedName name="__________________RET1">#REF!</definedName>
    <definedName name="__________________tsd4" localSheetId="41">#REF!</definedName>
    <definedName name="__________________tsd4" localSheetId="28">#REF!</definedName>
    <definedName name="__________________tsd4" localSheetId="29">#REF!</definedName>
    <definedName name="__________________tsd4" localSheetId="15">#REF!</definedName>
    <definedName name="__________________tsd4" localSheetId="8">#REF!</definedName>
    <definedName name="__________________tsd4" localSheetId="23">#REF!</definedName>
    <definedName name="__________________tsd4">#REF!</definedName>
    <definedName name="__________________TT21" localSheetId="41">[1]RELATÓRIO!#REF!</definedName>
    <definedName name="__________________TT21" localSheetId="28">[1]RELATÓRIO!#REF!</definedName>
    <definedName name="__________________TT21" localSheetId="29">[1]RELATÓRIO!#REF!</definedName>
    <definedName name="__________________TT21" localSheetId="15">[1]RELATÓRIO!#REF!</definedName>
    <definedName name="__________________TT21" localSheetId="8">[1]RELATÓRIO!#REF!</definedName>
    <definedName name="__________________TT21" localSheetId="23">[1]RELATÓRIO!#REF!</definedName>
    <definedName name="__________________TT21">[1]RELATÓRIO!#REF!</definedName>
    <definedName name="__________________TT22" localSheetId="41">[1]RELATÓRIO!#REF!</definedName>
    <definedName name="__________________TT22" localSheetId="28">[1]RELATÓRIO!#REF!</definedName>
    <definedName name="__________________TT22" localSheetId="29">[1]RELATÓRIO!#REF!</definedName>
    <definedName name="__________________TT22" localSheetId="15">[1]RELATÓRIO!#REF!</definedName>
    <definedName name="__________________TT22" localSheetId="8">[1]RELATÓRIO!#REF!</definedName>
    <definedName name="__________________TT22" localSheetId="23">[1]RELATÓRIO!#REF!</definedName>
    <definedName name="__________________TT22">[1]RELATÓRIO!#REF!</definedName>
    <definedName name="_________________cab1" localSheetId="41">#REF!</definedName>
    <definedName name="_________________cab1" localSheetId="28">#REF!</definedName>
    <definedName name="_________________cab1" localSheetId="29">#REF!</definedName>
    <definedName name="_________________cab1" localSheetId="15">#REF!</definedName>
    <definedName name="_________________cab1" localSheetId="8">#REF!</definedName>
    <definedName name="_________________cab1" localSheetId="23">#REF!</definedName>
    <definedName name="_________________cab1">#REF!</definedName>
    <definedName name="_________________emp2">'[2]DMT modelo'!$AA$13</definedName>
    <definedName name="_________________EXT1" localSheetId="41">#REF!</definedName>
    <definedName name="_________________EXT1" localSheetId="28">#REF!</definedName>
    <definedName name="_________________EXT1" localSheetId="29">#REF!</definedName>
    <definedName name="_________________EXT1" localSheetId="15">#REF!</definedName>
    <definedName name="_________________EXT1" localSheetId="8">#REF!</definedName>
    <definedName name="_________________EXT1" localSheetId="23">#REF!</definedName>
    <definedName name="_________________EXT1">#REF!</definedName>
    <definedName name="_________________JAZ1" localSheetId="41">#REF!</definedName>
    <definedName name="_________________JAZ1" localSheetId="28">#REF!</definedName>
    <definedName name="_________________JAZ1" localSheetId="29">#REF!</definedName>
    <definedName name="_________________JAZ1" localSheetId="15">#REF!</definedName>
    <definedName name="_________________JAZ1" localSheetId="8">#REF!</definedName>
    <definedName name="_________________JAZ1" localSheetId="23">#REF!</definedName>
    <definedName name="_________________JAZ1">#REF!</definedName>
    <definedName name="_________________JAZ11" localSheetId="41">#REF!</definedName>
    <definedName name="_________________JAZ11" localSheetId="28">#REF!</definedName>
    <definedName name="_________________JAZ11" localSheetId="29">#REF!</definedName>
    <definedName name="_________________JAZ11" localSheetId="15">#REF!</definedName>
    <definedName name="_________________JAZ11" localSheetId="8">#REF!</definedName>
    <definedName name="_________________JAZ11" localSheetId="23">#REF!</definedName>
    <definedName name="_________________JAZ11">#REF!</definedName>
    <definedName name="_________________JAZ2" localSheetId="41">#REF!</definedName>
    <definedName name="_________________JAZ2" localSheetId="28">#REF!</definedName>
    <definedName name="_________________JAZ2" localSheetId="29">#REF!</definedName>
    <definedName name="_________________JAZ2" localSheetId="15">#REF!</definedName>
    <definedName name="_________________JAZ2" localSheetId="8">#REF!</definedName>
    <definedName name="_________________JAZ2" localSheetId="23">#REF!</definedName>
    <definedName name="_________________JAZ2">#REF!</definedName>
    <definedName name="_________________JAZ22" localSheetId="41">#REF!</definedName>
    <definedName name="_________________JAZ22" localSheetId="28">#REF!</definedName>
    <definedName name="_________________JAZ22" localSheetId="29">#REF!</definedName>
    <definedName name="_________________JAZ22" localSheetId="15">#REF!</definedName>
    <definedName name="_________________JAZ22" localSheetId="8">#REF!</definedName>
    <definedName name="_________________JAZ22" localSheetId="23">#REF!</definedName>
    <definedName name="_________________JAZ22">#REF!</definedName>
    <definedName name="_________________JAZ3" localSheetId="41">#REF!</definedName>
    <definedName name="_________________JAZ3" localSheetId="28">#REF!</definedName>
    <definedName name="_________________JAZ3" localSheetId="29">#REF!</definedName>
    <definedName name="_________________JAZ3" localSheetId="15">#REF!</definedName>
    <definedName name="_________________JAZ3" localSheetId="8">#REF!</definedName>
    <definedName name="_________________JAZ3" localSheetId="23">#REF!</definedName>
    <definedName name="_________________JAZ3">#REF!</definedName>
    <definedName name="_________________JAZ33" localSheetId="41">#REF!</definedName>
    <definedName name="_________________JAZ33" localSheetId="28">#REF!</definedName>
    <definedName name="_________________JAZ33" localSheetId="29">#REF!</definedName>
    <definedName name="_________________JAZ33" localSheetId="15">#REF!</definedName>
    <definedName name="_________________JAZ33" localSheetId="8">#REF!</definedName>
    <definedName name="_________________JAZ33" localSheetId="23">#REF!</definedName>
    <definedName name="_________________JAZ33">#REF!</definedName>
    <definedName name="_________________mem2">'[3]Mat Asf'!$H$37</definedName>
    <definedName name="_________________oac2" localSheetId="41">#REF!</definedName>
    <definedName name="_________________oac2" localSheetId="28">#REF!</definedName>
    <definedName name="_________________oac2" localSheetId="29">#REF!</definedName>
    <definedName name="_________________oac2" localSheetId="15">#REF!</definedName>
    <definedName name="_________________oac2" localSheetId="8">#REF!</definedName>
    <definedName name="_________________oac2" localSheetId="23">#REF!</definedName>
    <definedName name="_________________oac2">#REF!</definedName>
    <definedName name="_________________RET1" localSheetId="41">#REF!</definedName>
    <definedName name="_________________RET1" localSheetId="28">#REF!</definedName>
    <definedName name="_________________RET1" localSheetId="29">#REF!</definedName>
    <definedName name="_________________RET1" localSheetId="15">#REF!</definedName>
    <definedName name="_________________RET1" localSheetId="8">#REF!</definedName>
    <definedName name="_________________RET1" localSheetId="23">#REF!</definedName>
    <definedName name="_________________RET1">#REF!</definedName>
    <definedName name="_________________tsd4" localSheetId="41">#REF!</definedName>
    <definedName name="_________________tsd4" localSheetId="28">#REF!</definedName>
    <definedName name="_________________tsd4" localSheetId="29">#REF!</definedName>
    <definedName name="_________________tsd4" localSheetId="15">#REF!</definedName>
    <definedName name="_________________tsd4" localSheetId="8">#REF!</definedName>
    <definedName name="_________________tsd4" localSheetId="23">#REF!</definedName>
    <definedName name="_________________tsd4">#REF!</definedName>
    <definedName name="_________________TT21" localSheetId="41">[1]RELATÓRIO!#REF!</definedName>
    <definedName name="_________________TT21" localSheetId="28">[1]RELATÓRIO!#REF!</definedName>
    <definedName name="_________________TT21" localSheetId="29">[1]RELATÓRIO!#REF!</definedName>
    <definedName name="_________________TT21" localSheetId="15">[1]RELATÓRIO!#REF!</definedName>
    <definedName name="_________________TT21" localSheetId="8">[1]RELATÓRIO!#REF!</definedName>
    <definedName name="_________________TT21" localSheetId="23">[1]RELATÓRIO!#REF!</definedName>
    <definedName name="_________________TT21">[1]RELATÓRIO!#REF!</definedName>
    <definedName name="_________________TT22" localSheetId="41">[1]RELATÓRIO!#REF!</definedName>
    <definedName name="_________________TT22" localSheetId="28">[1]RELATÓRIO!#REF!</definedName>
    <definedName name="_________________TT22" localSheetId="29">[1]RELATÓRIO!#REF!</definedName>
    <definedName name="_________________TT22" localSheetId="15">[1]RELATÓRIO!#REF!</definedName>
    <definedName name="_________________TT22" localSheetId="8">[1]RELATÓRIO!#REF!</definedName>
    <definedName name="_________________TT22" localSheetId="23">[1]RELATÓRIO!#REF!</definedName>
    <definedName name="_________________TT22">[1]RELATÓRIO!#REF!</definedName>
    <definedName name="________________cab1" localSheetId="41">#REF!</definedName>
    <definedName name="________________cab1" localSheetId="28">#REF!</definedName>
    <definedName name="________________cab1" localSheetId="29">#REF!</definedName>
    <definedName name="________________cab1" localSheetId="15">#REF!</definedName>
    <definedName name="________________cab1" localSheetId="8">#REF!</definedName>
    <definedName name="________________cab1" localSheetId="23">#REF!</definedName>
    <definedName name="________________cab1">#REF!</definedName>
    <definedName name="________________emp2">'[2]DMT modelo'!$AA$13</definedName>
    <definedName name="________________EXT1" localSheetId="41">#REF!</definedName>
    <definedName name="________________EXT1" localSheetId="28">#REF!</definedName>
    <definedName name="________________EXT1" localSheetId="29">#REF!</definedName>
    <definedName name="________________EXT1" localSheetId="15">#REF!</definedName>
    <definedName name="________________EXT1" localSheetId="8">#REF!</definedName>
    <definedName name="________________EXT1" localSheetId="23">#REF!</definedName>
    <definedName name="________________EXT1">#REF!</definedName>
    <definedName name="________________ind100" localSheetId="41">#REF!</definedName>
    <definedName name="________________ind100" localSheetId="28">#REF!</definedName>
    <definedName name="________________ind100" localSheetId="29">#REF!</definedName>
    <definedName name="________________ind100" localSheetId="15">#REF!</definedName>
    <definedName name="________________ind100" localSheetId="8">#REF!</definedName>
    <definedName name="________________ind100" localSheetId="23">#REF!</definedName>
    <definedName name="________________ind100">#REF!</definedName>
    <definedName name="________________JAZ1" localSheetId="41">#REF!</definedName>
    <definedName name="________________JAZ1" localSheetId="28">#REF!</definedName>
    <definedName name="________________JAZ1" localSheetId="29">#REF!</definedName>
    <definedName name="________________JAZ1" localSheetId="15">#REF!</definedName>
    <definedName name="________________JAZ1" localSheetId="8">#REF!</definedName>
    <definedName name="________________JAZ1" localSheetId="23">#REF!</definedName>
    <definedName name="________________JAZ1">#REF!</definedName>
    <definedName name="________________JAZ11" localSheetId="41">#REF!</definedName>
    <definedName name="________________JAZ11" localSheetId="28">#REF!</definedName>
    <definedName name="________________JAZ11" localSheetId="29">#REF!</definedName>
    <definedName name="________________JAZ11" localSheetId="15">#REF!</definedName>
    <definedName name="________________JAZ11" localSheetId="8">#REF!</definedName>
    <definedName name="________________JAZ11" localSheetId="23">#REF!</definedName>
    <definedName name="________________JAZ11">#REF!</definedName>
    <definedName name="________________JAZ2" localSheetId="41">#REF!</definedName>
    <definedName name="________________JAZ2" localSheetId="28">#REF!</definedName>
    <definedName name="________________JAZ2" localSheetId="29">#REF!</definedName>
    <definedName name="________________JAZ2" localSheetId="15">#REF!</definedName>
    <definedName name="________________JAZ2" localSheetId="8">#REF!</definedName>
    <definedName name="________________JAZ2" localSheetId="23">#REF!</definedName>
    <definedName name="________________JAZ2">#REF!</definedName>
    <definedName name="________________JAZ22" localSheetId="41">#REF!</definedName>
    <definedName name="________________JAZ22" localSheetId="28">#REF!</definedName>
    <definedName name="________________JAZ22" localSheetId="29">#REF!</definedName>
    <definedName name="________________JAZ22" localSheetId="15">#REF!</definedName>
    <definedName name="________________JAZ22" localSheetId="8">#REF!</definedName>
    <definedName name="________________JAZ22" localSheetId="23">#REF!</definedName>
    <definedName name="________________JAZ22">#REF!</definedName>
    <definedName name="________________JAZ3" localSheetId="41">#REF!</definedName>
    <definedName name="________________JAZ3" localSheetId="28">#REF!</definedName>
    <definedName name="________________JAZ3" localSheetId="29">#REF!</definedName>
    <definedName name="________________JAZ3" localSheetId="15">#REF!</definedName>
    <definedName name="________________JAZ3" localSheetId="8">#REF!</definedName>
    <definedName name="________________JAZ3" localSheetId="23">#REF!</definedName>
    <definedName name="________________JAZ3">#REF!</definedName>
    <definedName name="________________JAZ33" localSheetId="41">#REF!</definedName>
    <definedName name="________________JAZ33" localSheetId="28">#REF!</definedName>
    <definedName name="________________JAZ33" localSheetId="29">#REF!</definedName>
    <definedName name="________________JAZ33" localSheetId="15">#REF!</definedName>
    <definedName name="________________JAZ33" localSheetId="8">#REF!</definedName>
    <definedName name="________________JAZ33" localSheetId="23">#REF!</definedName>
    <definedName name="________________JAZ33">#REF!</definedName>
    <definedName name="________________mem2">'[3]Mat Asf'!$H$37</definedName>
    <definedName name="________________oac2" localSheetId="41">#REF!</definedName>
    <definedName name="________________oac2" localSheetId="28">#REF!</definedName>
    <definedName name="________________oac2" localSheetId="29">#REF!</definedName>
    <definedName name="________________oac2" localSheetId="15">#REF!</definedName>
    <definedName name="________________oac2" localSheetId="8">#REF!</definedName>
    <definedName name="________________oac2" localSheetId="23">#REF!</definedName>
    <definedName name="________________oac2">#REF!</definedName>
    <definedName name="________________RET1" localSheetId="41">#REF!</definedName>
    <definedName name="________________RET1" localSheetId="28">#REF!</definedName>
    <definedName name="________________RET1" localSheetId="29">#REF!</definedName>
    <definedName name="________________RET1" localSheetId="15">#REF!</definedName>
    <definedName name="________________RET1" localSheetId="8">#REF!</definedName>
    <definedName name="________________RET1" localSheetId="23">#REF!</definedName>
    <definedName name="________________RET1">#REF!</definedName>
    <definedName name="________________tsd4" localSheetId="41">#REF!</definedName>
    <definedName name="________________tsd4" localSheetId="28">#REF!</definedName>
    <definedName name="________________tsd4" localSheetId="29">#REF!</definedName>
    <definedName name="________________tsd4" localSheetId="15">#REF!</definedName>
    <definedName name="________________tsd4" localSheetId="8">#REF!</definedName>
    <definedName name="________________tsd4" localSheetId="23">#REF!</definedName>
    <definedName name="________________tsd4">#REF!</definedName>
    <definedName name="_______________cab1" localSheetId="41">#REF!</definedName>
    <definedName name="_______________cab1" localSheetId="28">#REF!</definedName>
    <definedName name="_______________cab1" localSheetId="29">#REF!</definedName>
    <definedName name="_______________cab1" localSheetId="15">#REF!</definedName>
    <definedName name="_______________cab1" localSheetId="8">#REF!</definedName>
    <definedName name="_______________cab1" localSheetId="23">#REF!</definedName>
    <definedName name="_______________cab1">#REF!</definedName>
    <definedName name="_______________emp2">'[2]DMT modelo'!$AA$13</definedName>
    <definedName name="_______________EXT1" localSheetId="41">#REF!</definedName>
    <definedName name="_______________EXT1" localSheetId="28">#REF!</definedName>
    <definedName name="_______________EXT1" localSheetId="29">#REF!</definedName>
    <definedName name="_______________EXT1" localSheetId="15">#REF!</definedName>
    <definedName name="_______________EXT1" localSheetId="8">#REF!</definedName>
    <definedName name="_______________EXT1" localSheetId="23">#REF!</definedName>
    <definedName name="_______________EXT1">#REF!</definedName>
    <definedName name="_______________ind100" localSheetId="41">#REF!</definedName>
    <definedName name="_______________ind100" localSheetId="28">#REF!</definedName>
    <definedName name="_______________ind100" localSheetId="29">#REF!</definedName>
    <definedName name="_______________ind100" localSheetId="15">#REF!</definedName>
    <definedName name="_______________ind100" localSheetId="8">#REF!</definedName>
    <definedName name="_______________ind100" localSheetId="23">#REF!</definedName>
    <definedName name="_______________ind100">#REF!</definedName>
    <definedName name="_______________JAZ1" localSheetId="41">#REF!</definedName>
    <definedName name="_______________JAZ1" localSheetId="28">#REF!</definedName>
    <definedName name="_______________JAZ1" localSheetId="29">#REF!</definedName>
    <definedName name="_______________JAZ1" localSheetId="15">#REF!</definedName>
    <definedName name="_______________JAZ1" localSheetId="8">#REF!</definedName>
    <definedName name="_______________JAZ1" localSheetId="23">#REF!</definedName>
    <definedName name="_______________JAZ1">#REF!</definedName>
    <definedName name="_______________JAZ11" localSheetId="41">#REF!</definedName>
    <definedName name="_______________JAZ11" localSheetId="28">#REF!</definedName>
    <definedName name="_______________JAZ11" localSheetId="29">#REF!</definedName>
    <definedName name="_______________JAZ11" localSheetId="15">#REF!</definedName>
    <definedName name="_______________JAZ11" localSheetId="8">#REF!</definedName>
    <definedName name="_______________JAZ11" localSheetId="23">#REF!</definedName>
    <definedName name="_______________JAZ11">#REF!</definedName>
    <definedName name="_______________JAZ2" localSheetId="41">#REF!</definedName>
    <definedName name="_______________JAZ2" localSheetId="28">#REF!</definedName>
    <definedName name="_______________JAZ2" localSheetId="29">#REF!</definedName>
    <definedName name="_______________JAZ2" localSheetId="15">#REF!</definedName>
    <definedName name="_______________JAZ2" localSheetId="8">#REF!</definedName>
    <definedName name="_______________JAZ2" localSheetId="23">#REF!</definedName>
    <definedName name="_______________JAZ2">#REF!</definedName>
    <definedName name="_______________JAZ22" localSheetId="41">#REF!</definedName>
    <definedName name="_______________JAZ22" localSheetId="28">#REF!</definedName>
    <definedName name="_______________JAZ22" localSheetId="29">#REF!</definedName>
    <definedName name="_______________JAZ22" localSheetId="15">#REF!</definedName>
    <definedName name="_______________JAZ22" localSheetId="8">#REF!</definedName>
    <definedName name="_______________JAZ22" localSheetId="23">#REF!</definedName>
    <definedName name="_______________JAZ22">#REF!</definedName>
    <definedName name="_______________JAZ3" localSheetId="41">#REF!</definedName>
    <definedName name="_______________JAZ3" localSheetId="28">#REF!</definedName>
    <definedName name="_______________JAZ3" localSheetId="29">#REF!</definedName>
    <definedName name="_______________JAZ3" localSheetId="15">#REF!</definedName>
    <definedName name="_______________JAZ3" localSheetId="8">#REF!</definedName>
    <definedName name="_______________JAZ3" localSheetId="23">#REF!</definedName>
    <definedName name="_______________JAZ3">#REF!</definedName>
    <definedName name="_______________JAZ33" localSheetId="41">#REF!</definedName>
    <definedName name="_______________JAZ33" localSheetId="28">#REF!</definedName>
    <definedName name="_______________JAZ33" localSheetId="29">#REF!</definedName>
    <definedName name="_______________JAZ33" localSheetId="15">#REF!</definedName>
    <definedName name="_______________JAZ33" localSheetId="8">#REF!</definedName>
    <definedName name="_______________JAZ33" localSheetId="23">#REF!</definedName>
    <definedName name="_______________JAZ33">#REF!</definedName>
    <definedName name="_______________mem2">'[3]Mat Asf'!$H$37</definedName>
    <definedName name="_______________oac2" localSheetId="41">#REF!</definedName>
    <definedName name="_______________oac2" localSheetId="28">#REF!</definedName>
    <definedName name="_______________oac2" localSheetId="29">#REF!</definedName>
    <definedName name="_______________oac2" localSheetId="15">#REF!</definedName>
    <definedName name="_______________oac2" localSheetId="8">#REF!</definedName>
    <definedName name="_______________oac2" localSheetId="23">#REF!</definedName>
    <definedName name="_______________oac2">#REF!</definedName>
    <definedName name="_______________RET1" localSheetId="41">#REF!</definedName>
    <definedName name="_______________RET1" localSheetId="28">#REF!</definedName>
    <definedName name="_______________RET1" localSheetId="29">#REF!</definedName>
    <definedName name="_______________RET1" localSheetId="15">#REF!</definedName>
    <definedName name="_______________RET1" localSheetId="8">#REF!</definedName>
    <definedName name="_______________RET1" localSheetId="23">#REF!</definedName>
    <definedName name="_______________RET1">#REF!</definedName>
    <definedName name="_______________tsd4" localSheetId="41">#REF!</definedName>
    <definedName name="_______________tsd4" localSheetId="28">#REF!</definedName>
    <definedName name="_______________tsd4" localSheetId="29">#REF!</definedName>
    <definedName name="_______________tsd4" localSheetId="15">#REF!</definedName>
    <definedName name="_______________tsd4" localSheetId="8">#REF!</definedName>
    <definedName name="_______________tsd4" localSheetId="23">#REF!</definedName>
    <definedName name="_______________tsd4">#REF!</definedName>
    <definedName name="_______________TT21" localSheetId="41">[1]RELATÓRIO!#REF!</definedName>
    <definedName name="_______________TT21" localSheetId="28">[1]RELATÓRIO!#REF!</definedName>
    <definedName name="_______________TT21" localSheetId="29">[1]RELATÓRIO!#REF!</definedName>
    <definedName name="_______________TT21" localSheetId="15">[1]RELATÓRIO!#REF!</definedName>
    <definedName name="_______________TT21" localSheetId="8">[1]RELATÓRIO!#REF!</definedName>
    <definedName name="_______________TT21" localSheetId="23">[1]RELATÓRIO!#REF!</definedName>
    <definedName name="_______________TT21">[1]RELATÓRIO!#REF!</definedName>
    <definedName name="_______________TT22" localSheetId="41">[1]RELATÓRIO!#REF!</definedName>
    <definedName name="_______________TT22" localSheetId="28">[1]RELATÓRIO!#REF!</definedName>
    <definedName name="_______________TT22" localSheetId="29">[1]RELATÓRIO!#REF!</definedName>
    <definedName name="_______________TT22" localSheetId="15">[1]RELATÓRIO!#REF!</definedName>
    <definedName name="_______________TT22" localSheetId="8">[1]RELATÓRIO!#REF!</definedName>
    <definedName name="_______________TT22" localSheetId="23">[1]RELATÓRIO!#REF!</definedName>
    <definedName name="_______________TT22">[1]RELATÓRIO!#REF!</definedName>
    <definedName name="______________cab1" localSheetId="41">#REF!</definedName>
    <definedName name="______________cab1" localSheetId="28">#REF!</definedName>
    <definedName name="______________cab1" localSheetId="29">#REF!</definedName>
    <definedName name="______________cab1" localSheetId="15">#REF!</definedName>
    <definedName name="______________cab1" localSheetId="8">#REF!</definedName>
    <definedName name="______________cab1" localSheetId="23">#REF!</definedName>
    <definedName name="______________cab1">#REF!</definedName>
    <definedName name="______________emp2">'[2]DMT modelo'!$AA$13</definedName>
    <definedName name="______________EXT1" localSheetId="41">#REF!</definedName>
    <definedName name="______________EXT1" localSheetId="28">#REF!</definedName>
    <definedName name="______________EXT1" localSheetId="29">#REF!</definedName>
    <definedName name="______________EXT1" localSheetId="15">#REF!</definedName>
    <definedName name="______________EXT1" localSheetId="8">#REF!</definedName>
    <definedName name="______________EXT1" localSheetId="23">#REF!</definedName>
    <definedName name="______________EXT1">#REF!</definedName>
    <definedName name="______________ind100" localSheetId="41">#REF!</definedName>
    <definedName name="______________ind100" localSheetId="28">#REF!</definedName>
    <definedName name="______________ind100" localSheetId="29">#REF!</definedName>
    <definedName name="______________ind100" localSheetId="15">#REF!</definedName>
    <definedName name="______________ind100" localSheetId="8">#REF!</definedName>
    <definedName name="______________ind100" localSheetId="23">#REF!</definedName>
    <definedName name="______________ind100">#REF!</definedName>
    <definedName name="______________JAZ1" localSheetId="41">#REF!</definedName>
    <definedName name="______________JAZ1" localSheetId="28">#REF!</definedName>
    <definedName name="______________JAZ1" localSheetId="29">#REF!</definedName>
    <definedName name="______________JAZ1" localSheetId="15">#REF!</definedName>
    <definedName name="______________JAZ1" localSheetId="8">#REF!</definedName>
    <definedName name="______________JAZ1" localSheetId="23">#REF!</definedName>
    <definedName name="______________JAZ1">#REF!</definedName>
    <definedName name="______________JAZ11" localSheetId="41">#REF!</definedName>
    <definedName name="______________JAZ11" localSheetId="28">#REF!</definedName>
    <definedName name="______________JAZ11" localSheetId="29">#REF!</definedName>
    <definedName name="______________JAZ11" localSheetId="15">#REF!</definedName>
    <definedName name="______________JAZ11" localSheetId="8">#REF!</definedName>
    <definedName name="______________JAZ11" localSheetId="23">#REF!</definedName>
    <definedName name="______________JAZ11">#REF!</definedName>
    <definedName name="______________JAZ2" localSheetId="41">#REF!</definedName>
    <definedName name="______________JAZ2" localSheetId="28">#REF!</definedName>
    <definedName name="______________JAZ2" localSheetId="29">#REF!</definedName>
    <definedName name="______________JAZ2" localSheetId="15">#REF!</definedName>
    <definedName name="______________JAZ2" localSheetId="8">#REF!</definedName>
    <definedName name="______________JAZ2" localSheetId="23">#REF!</definedName>
    <definedName name="______________JAZ2">#REF!</definedName>
    <definedName name="______________JAZ22" localSheetId="41">#REF!</definedName>
    <definedName name="______________JAZ22" localSheetId="28">#REF!</definedName>
    <definedName name="______________JAZ22" localSheetId="29">#REF!</definedName>
    <definedName name="______________JAZ22" localSheetId="15">#REF!</definedName>
    <definedName name="______________JAZ22" localSheetId="8">#REF!</definedName>
    <definedName name="______________JAZ22" localSheetId="23">#REF!</definedName>
    <definedName name="______________JAZ22">#REF!</definedName>
    <definedName name="______________JAZ3" localSheetId="41">#REF!</definedName>
    <definedName name="______________JAZ3" localSheetId="28">#REF!</definedName>
    <definedName name="______________JAZ3" localSheetId="29">#REF!</definedName>
    <definedName name="______________JAZ3" localSheetId="15">#REF!</definedName>
    <definedName name="______________JAZ3" localSheetId="8">#REF!</definedName>
    <definedName name="______________JAZ3" localSheetId="23">#REF!</definedName>
    <definedName name="______________JAZ3">#REF!</definedName>
    <definedName name="______________JAZ33" localSheetId="41">#REF!</definedName>
    <definedName name="______________JAZ33" localSheetId="28">#REF!</definedName>
    <definedName name="______________JAZ33" localSheetId="29">#REF!</definedName>
    <definedName name="______________JAZ33" localSheetId="15">#REF!</definedName>
    <definedName name="______________JAZ33" localSheetId="8">#REF!</definedName>
    <definedName name="______________JAZ33" localSheetId="23">#REF!</definedName>
    <definedName name="______________JAZ33">#REF!</definedName>
    <definedName name="______________mem2">'[3]Mat Asf'!$H$37</definedName>
    <definedName name="______________oac2" localSheetId="41">#REF!</definedName>
    <definedName name="______________oac2" localSheetId="28">#REF!</definedName>
    <definedName name="______________oac2" localSheetId="29">#REF!</definedName>
    <definedName name="______________oac2" localSheetId="15">#REF!</definedName>
    <definedName name="______________oac2" localSheetId="8">#REF!</definedName>
    <definedName name="______________oac2" localSheetId="23">#REF!</definedName>
    <definedName name="______________oac2">#REF!</definedName>
    <definedName name="______________RET1" localSheetId="41">#REF!</definedName>
    <definedName name="______________RET1" localSheetId="28">#REF!</definedName>
    <definedName name="______________RET1" localSheetId="29">#REF!</definedName>
    <definedName name="______________RET1" localSheetId="15">#REF!</definedName>
    <definedName name="______________RET1" localSheetId="8">#REF!</definedName>
    <definedName name="______________RET1" localSheetId="23">#REF!</definedName>
    <definedName name="______________RET1">#REF!</definedName>
    <definedName name="______________tsd4" localSheetId="41">#REF!</definedName>
    <definedName name="______________tsd4" localSheetId="28">#REF!</definedName>
    <definedName name="______________tsd4" localSheetId="29">#REF!</definedName>
    <definedName name="______________tsd4" localSheetId="15">#REF!</definedName>
    <definedName name="______________tsd4" localSheetId="8">#REF!</definedName>
    <definedName name="______________tsd4" localSheetId="23">#REF!</definedName>
    <definedName name="______________tsd4">#REF!</definedName>
    <definedName name="______________TT21" localSheetId="41">[1]RELATÓRIO!#REF!</definedName>
    <definedName name="______________TT21" localSheetId="28">[1]RELATÓRIO!#REF!</definedName>
    <definedName name="______________TT21" localSheetId="29">[1]RELATÓRIO!#REF!</definedName>
    <definedName name="______________TT21" localSheetId="15">[1]RELATÓRIO!#REF!</definedName>
    <definedName name="______________TT21" localSheetId="8">[1]RELATÓRIO!#REF!</definedName>
    <definedName name="______________TT21" localSheetId="23">[1]RELATÓRIO!#REF!</definedName>
    <definedName name="______________TT21">[1]RELATÓRIO!#REF!</definedName>
    <definedName name="______________TT22" localSheetId="41">[1]RELATÓRIO!#REF!</definedName>
    <definedName name="______________TT22" localSheetId="28">[1]RELATÓRIO!#REF!</definedName>
    <definedName name="______________TT22" localSheetId="29">[1]RELATÓRIO!#REF!</definedName>
    <definedName name="______________TT22" localSheetId="15">[1]RELATÓRIO!#REF!</definedName>
    <definedName name="______________TT22" localSheetId="8">[1]RELATÓRIO!#REF!</definedName>
    <definedName name="______________TT22" localSheetId="23">[1]RELATÓRIO!#REF!</definedName>
    <definedName name="______________TT22">[1]RELATÓRIO!#REF!</definedName>
    <definedName name="_____________cab1" localSheetId="41">#REF!</definedName>
    <definedName name="_____________cab1" localSheetId="28">#REF!</definedName>
    <definedName name="_____________cab1" localSheetId="29">#REF!</definedName>
    <definedName name="_____________cab1" localSheetId="15">#REF!</definedName>
    <definedName name="_____________cab1" localSheetId="8">#REF!</definedName>
    <definedName name="_____________cab1" localSheetId="23">#REF!</definedName>
    <definedName name="_____________cab1">#REF!</definedName>
    <definedName name="_____________emp2">'[2]DMT modelo'!$AA$13</definedName>
    <definedName name="_____________EXT1" localSheetId="41">#REF!</definedName>
    <definedName name="_____________EXT1" localSheetId="28">#REF!</definedName>
    <definedName name="_____________EXT1" localSheetId="29">#REF!</definedName>
    <definedName name="_____________EXT1" localSheetId="15">#REF!</definedName>
    <definedName name="_____________EXT1" localSheetId="8">#REF!</definedName>
    <definedName name="_____________EXT1" localSheetId="23">#REF!</definedName>
    <definedName name="_____________EXT1">#REF!</definedName>
    <definedName name="_____________ind100" localSheetId="41">#REF!</definedName>
    <definedName name="_____________ind100" localSheetId="28">#REF!</definedName>
    <definedName name="_____________ind100" localSheetId="29">#REF!</definedName>
    <definedName name="_____________ind100" localSheetId="15">#REF!</definedName>
    <definedName name="_____________ind100" localSheetId="8">#REF!</definedName>
    <definedName name="_____________ind100" localSheetId="23">#REF!</definedName>
    <definedName name="_____________ind100">#REF!</definedName>
    <definedName name="_____________JAZ1" localSheetId="41">#REF!</definedName>
    <definedName name="_____________JAZ1" localSheetId="28">#REF!</definedName>
    <definedName name="_____________JAZ1" localSheetId="29">#REF!</definedName>
    <definedName name="_____________JAZ1" localSheetId="15">#REF!</definedName>
    <definedName name="_____________JAZ1" localSheetId="8">#REF!</definedName>
    <definedName name="_____________JAZ1" localSheetId="23">#REF!</definedName>
    <definedName name="_____________JAZ1">#REF!</definedName>
    <definedName name="_____________JAZ11" localSheetId="41">#REF!</definedName>
    <definedName name="_____________JAZ11" localSheetId="28">#REF!</definedName>
    <definedName name="_____________JAZ11" localSheetId="29">#REF!</definedName>
    <definedName name="_____________JAZ11" localSheetId="15">#REF!</definedName>
    <definedName name="_____________JAZ11" localSheetId="8">#REF!</definedName>
    <definedName name="_____________JAZ11" localSheetId="23">#REF!</definedName>
    <definedName name="_____________JAZ11">#REF!</definedName>
    <definedName name="_____________JAZ2" localSheetId="41">#REF!</definedName>
    <definedName name="_____________JAZ2" localSheetId="28">#REF!</definedName>
    <definedName name="_____________JAZ2" localSheetId="29">#REF!</definedName>
    <definedName name="_____________JAZ2" localSheetId="15">#REF!</definedName>
    <definedName name="_____________JAZ2" localSheetId="8">#REF!</definedName>
    <definedName name="_____________JAZ2" localSheetId="23">#REF!</definedName>
    <definedName name="_____________JAZ2">#REF!</definedName>
    <definedName name="_____________JAZ22" localSheetId="41">#REF!</definedName>
    <definedName name="_____________JAZ22" localSheetId="28">#REF!</definedName>
    <definedName name="_____________JAZ22" localSheetId="29">#REF!</definedName>
    <definedName name="_____________JAZ22" localSheetId="15">#REF!</definedName>
    <definedName name="_____________JAZ22" localSheetId="8">#REF!</definedName>
    <definedName name="_____________JAZ22" localSheetId="23">#REF!</definedName>
    <definedName name="_____________JAZ22">#REF!</definedName>
    <definedName name="_____________JAZ3" localSheetId="41">#REF!</definedName>
    <definedName name="_____________JAZ3" localSheetId="28">#REF!</definedName>
    <definedName name="_____________JAZ3" localSheetId="29">#REF!</definedName>
    <definedName name="_____________JAZ3" localSheetId="15">#REF!</definedName>
    <definedName name="_____________JAZ3" localSheetId="8">#REF!</definedName>
    <definedName name="_____________JAZ3" localSheetId="23">#REF!</definedName>
    <definedName name="_____________JAZ3">#REF!</definedName>
    <definedName name="_____________JAZ33" localSheetId="41">#REF!</definedName>
    <definedName name="_____________JAZ33" localSheetId="28">#REF!</definedName>
    <definedName name="_____________JAZ33" localSheetId="29">#REF!</definedName>
    <definedName name="_____________JAZ33" localSheetId="15">#REF!</definedName>
    <definedName name="_____________JAZ33" localSheetId="8">#REF!</definedName>
    <definedName name="_____________JAZ33" localSheetId="23">#REF!</definedName>
    <definedName name="_____________JAZ33">#REF!</definedName>
    <definedName name="_____________mem2">'[3]Mat Asf'!$H$37</definedName>
    <definedName name="_____________RET1" localSheetId="41">#REF!</definedName>
    <definedName name="_____________RET1" localSheetId="28">#REF!</definedName>
    <definedName name="_____________RET1" localSheetId="29">#REF!</definedName>
    <definedName name="_____________RET1" localSheetId="15">#REF!</definedName>
    <definedName name="_____________RET1" localSheetId="8">#REF!</definedName>
    <definedName name="_____________RET1" localSheetId="23">#REF!</definedName>
    <definedName name="_____________RET1">#REF!</definedName>
    <definedName name="_____________tsd4" localSheetId="41">#REF!</definedName>
    <definedName name="_____________tsd4" localSheetId="28">#REF!</definedName>
    <definedName name="_____________tsd4" localSheetId="29">#REF!</definedName>
    <definedName name="_____________tsd4" localSheetId="15">#REF!</definedName>
    <definedName name="_____________tsd4" localSheetId="8">#REF!</definedName>
    <definedName name="_____________tsd4" localSheetId="23">#REF!</definedName>
    <definedName name="_____________tsd4">#REF!</definedName>
    <definedName name="_____________TT21" localSheetId="41">[1]RELATÓRIO!#REF!</definedName>
    <definedName name="_____________TT21" localSheetId="28">[1]RELATÓRIO!#REF!</definedName>
    <definedName name="_____________TT21" localSheetId="29">[1]RELATÓRIO!#REF!</definedName>
    <definedName name="_____________TT21" localSheetId="15">[1]RELATÓRIO!#REF!</definedName>
    <definedName name="_____________TT21" localSheetId="8">[1]RELATÓRIO!#REF!</definedName>
    <definedName name="_____________TT21" localSheetId="23">[1]RELATÓRIO!#REF!</definedName>
    <definedName name="_____________TT21">[1]RELATÓRIO!#REF!</definedName>
    <definedName name="_____________TT22" localSheetId="41">[1]RELATÓRIO!#REF!</definedName>
    <definedName name="_____________TT22" localSheetId="28">[1]RELATÓRIO!#REF!</definedName>
    <definedName name="_____________TT22" localSheetId="29">[1]RELATÓRIO!#REF!</definedName>
    <definedName name="_____________TT22" localSheetId="15">[1]RELATÓRIO!#REF!</definedName>
    <definedName name="_____________TT22" localSheetId="8">[1]RELATÓRIO!#REF!</definedName>
    <definedName name="_____________TT22" localSheetId="23">[1]RELATÓRIO!#REF!</definedName>
    <definedName name="_____________TT22">[1]RELATÓRIO!#REF!</definedName>
    <definedName name="____________cab1" localSheetId="41">#REF!</definedName>
    <definedName name="____________cab1" localSheetId="28">#REF!</definedName>
    <definedName name="____________cab1" localSheetId="29">#REF!</definedName>
    <definedName name="____________cab1" localSheetId="15">#REF!</definedName>
    <definedName name="____________cab1" localSheetId="8">#REF!</definedName>
    <definedName name="____________cab1" localSheetId="23">#REF!</definedName>
    <definedName name="____________cab1">#REF!</definedName>
    <definedName name="____________emp2">'[2]DMT modelo'!$AA$13</definedName>
    <definedName name="____________EXT1" localSheetId="41">#REF!</definedName>
    <definedName name="____________EXT1" localSheetId="28">#REF!</definedName>
    <definedName name="____________EXT1" localSheetId="29">#REF!</definedName>
    <definedName name="____________EXT1" localSheetId="15">#REF!</definedName>
    <definedName name="____________EXT1" localSheetId="8">#REF!</definedName>
    <definedName name="____________EXT1" localSheetId="23">#REF!</definedName>
    <definedName name="____________EXT1">#REF!</definedName>
    <definedName name="____________ind100" localSheetId="41">#REF!</definedName>
    <definedName name="____________ind100" localSheetId="28">#REF!</definedName>
    <definedName name="____________ind100" localSheetId="29">#REF!</definedName>
    <definedName name="____________ind100" localSheetId="15">#REF!</definedName>
    <definedName name="____________ind100" localSheetId="8">#REF!</definedName>
    <definedName name="____________ind100" localSheetId="23">#REF!</definedName>
    <definedName name="____________ind100">#REF!</definedName>
    <definedName name="____________JAZ1" localSheetId="41">#REF!</definedName>
    <definedName name="____________JAZ1" localSheetId="28">#REF!</definedName>
    <definedName name="____________JAZ1" localSheetId="29">#REF!</definedName>
    <definedName name="____________JAZ1" localSheetId="15">#REF!</definedName>
    <definedName name="____________JAZ1" localSheetId="8">#REF!</definedName>
    <definedName name="____________JAZ1" localSheetId="23">#REF!</definedName>
    <definedName name="____________JAZ1">#REF!</definedName>
    <definedName name="____________JAZ11" localSheetId="41">#REF!</definedName>
    <definedName name="____________JAZ11" localSheetId="28">#REF!</definedName>
    <definedName name="____________JAZ11" localSheetId="29">#REF!</definedName>
    <definedName name="____________JAZ11" localSheetId="15">#REF!</definedName>
    <definedName name="____________JAZ11" localSheetId="8">#REF!</definedName>
    <definedName name="____________JAZ11" localSheetId="23">#REF!</definedName>
    <definedName name="____________JAZ11">#REF!</definedName>
    <definedName name="____________JAZ2" localSheetId="41">#REF!</definedName>
    <definedName name="____________JAZ2" localSheetId="28">#REF!</definedName>
    <definedName name="____________JAZ2" localSheetId="29">#REF!</definedName>
    <definedName name="____________JAZ2" localSheetId="15">#REF!</definedName>
    <definedName name="____________JAZ2" localSheetId="8">#REF!</definedName>
    <definedName name="____________JAZ2" localSheetId="23">#REF!</definedName>
    <definedName name="____________JAZ2">#REF!</definedName>
    <definedName name="____________JAZ22" localSheetId="41">#REF!</definedName>
    <definedName name="____________JAZ22" localSheetId="28">#REF!</definedName>
    <definedName name="____________JAZ22" localSheetId="29">#REF!</definedName>
    <definedName name="____________JAZ22" localSheetId="15">#REF!</definedName>
    <definedName name="____________JAZ22" localSheetId="8">#REF!</definedName>
    <definedName name="____________JAZ22" localSheetId="23">#REF!</definedName>
    <definedName name="____________JAZ22">#REF!</definedName>
    <definedName name="____________JAZ3" localSheetId="41">#REF!</definedName>
    <definedName name="____________JAZ3" localSheetId="28">#REF!</definedName>
    <definedName name="____________JAZ3" localSheetId="29">#REF!</definedName>
    <definedName name="____________JAZ3" localSheetId="15">#REF!</definedName>
    <definedName name="____________JAZ3" localSheetId="8">#REF!</definedName>
    <definedName name="____________JAZ3" localSheetId="23">#REF!</definedName>
    <definedName name="____________JAZ3">#REF!</definedName>
    <definedName name="____________JAZ33" localSheetId="41">#REF!</definedName>
    <definedName name="____________JAZ33" localSheetId="28">#REF!</definedName>
    <definedName name="____________JAZ33" localSheetId="29">#REF!</definedName>
    <definedName name="____________JAZ33" localSheetId="15">#REF!</definedName>
    <definedName name="____________JAZ33" localSheetId="8">#REF!</definedName>
    <definedName name="____________JAZ33" localSheetId="23">#REF!</definedName>
    <definedName name="____________JAZ33">#REF!</definedName>
    <definedName name="____________mem2">'[3]Mat Asf'!$H$37</definedName>
    <definedName name="____________oac2" localSheetId="41">#REF!</definedName>
    <definedName name="____________oac2" localSheetId="28">#REF!</definedName>
    <definedName name="____________oac2" localSheetId="29">#REF!</definedName>
    <definedName name="____________oac2" localSheetId="15">#REF!</definedName>
    <definedName name="____________oac2" localSheetId="8">#REF!</definedName>
    <definedName name="____________oac2" localSheetId="23">#REF!</definedName>
    <definedName name="____________oac2">#REF!</definedName>
    <definedName name="____________RET1" localSheetId="41">#REF!</definedName>
    <definedName name="____________RET1" localSheetId="28">#REF!</definedName>
    <definedName name="____________RET1" localSheetId="29">#REF!</definedName>
    <definedName name="____________RET1" localSheetId="15">#REF!</definedName>
    <definedName name="____________RET1" localSheetId="8">#REF!</definedName>
    <definedName name="____________RET1" localSheetId="23">#REF!</definedName>
    <definedName name="____________RET1">#REF!</definedName>
    <definedName name="____________tsd4" localSheetId="41">#REF!</definedName>
    <definedName name="____________tsd4" localSheetId="28">#REF!</definedName>
    <definedName name="____________tsd4" localSheetId="29">#REF!</definedName>
    <definedName name="____________tsd4" localSheetId="15">#REF!</definedName>
    <definedName name="____________tsd4" localSheetId="8">#REF!</definedName>
    <definedName name="____________tsd4" localSheetId="23">#REF!</definedName>
    <definedName name="____________tsd4">#REF!</definedName>
    <definedName name="____________TT21" localSheetId="41">[1]RELATÓRIO!#REF!</definedName>
    <definedName name="____________TT21" localSheetId="28">[1]RELATÓRIO!#REF!</definedName>
    <definedName name="____________TT21" localSheetId="29">[1]RELATÓRIO!#REF!</definedName>
    <definedName name="____________TT21" localSheetId="15">[1]RELATÓRIO!#REF!</definedName>
    <definedName name="____________TT21" localSheetId="8">[1]RELATÓRIO!#REF!</definedName>
    <definedName name="____________TT21" localSheetId="23">[1]RELATÓRIO!#REF!</definedName>
    <definedName name="____________TT21">[1]RELATÓRIO!#REF!</definedName>
    <definedName name="____________TT22" localSheetId="41">[1]RELATÓRIO!#REF!</definedName>
    <definedName name="____________TT22" localSheetId="28">[1]RELATÓRIO!#REF!</definedName>
    <definedName name="____________TT22" localSheetId="29">[1]RELATÓRIO!#REF!</definedName>
    <definedName name="____________TT22" localSheetId="15">[1]RELATÓRIO!#REF!</definedName>
    <definedName name="____________TT22" localSheetId="8">[1]RELATÓRIO!#REF!</definedName>
    <definedName name="____________TT22" localSheetId="23">[1]RELATÓRIO!#REF!</definedName>
    <definedName name="____________TT22">[1]RELATÓRIO!#REF!</definedName>
    <definedName name="___________cab1" localSheetId="41">#REF!</definedName>
    <definedName name="___________cab1" localSheetId="28">#REF!</definedName>
    <definedName name="___________cab1" localSheetId="29">#REF!</definedName>
    <definedName name="___________cab1" localSheetId="15">#REF!</definedName>
    <definedName name="___________cab1" localSheetId="8">#REF!</definedName>
    <definedName name="___________cab1" localSheetId="23">#REF!</definedName>
    <definedName name="___________cab1">#REF!</definedName>
    <definedName name="___________emp2">'[2]DMT modelo'!$AA$13</definedName>
    <definedName name="___________EXT1" localSheetId="41">#REF!</definedName>
    <definedName name="___________EXT1" localSheetId="28">#REF!</definedName>
    <definedName name="___________EXT1" localSheetId="29">#REF!</definedName>
    <definedName name="___________EXT1" localSheetId="15">#REF!</definedName>
    <definedName name="___________EXT1" localSheetId="8">#REF!</definedName>
    <definedName name="___________EXT1" localSheetId="23">#REF!</definedName>
    <definedName name="___________EXT1">#REF!</definedName>
    <definedName name="___________ind100" localSheetId="41">#REF!</definedName>
    <definedName name="___________ind100" localSheetId="28">#REF!</definedName>
    <definedName name="___________ind100" localSheetId="29">#REF!</definedName>
    <definedName name="___________ind100" localSheetId="15">#REF!</definedName>
    <definedName name="___________ind100" localSheetId="8">#REF!</definedName>
    <definedName name="___________ind100" localSheetId="23">#REF!</definedName>
    <definedName name="___________ind100">#REF!</definedName>
    <definedName name="___________JAZ1" localSheetId="41">#REF!</definedName>
    <definedName name="___________JAZ1" localSheetId="28">#REF!</definedName>
    <definedName name="___________JAZ1" localSheetId="29">#REF!</definedName>
    <definedName name="___________JAZ1" localSheetId="15">#REF!</definedName>
    <definedName name="___________JAZ1" localSheetId="8">#REF!</definedName>
    <definedName name="___________JAZ1" localSheetId="23">#REF!</definedName>
    <definedName name="___________JAZ1">#REF!</definedName>
    <definedName name="___________JAZ11" localSheetId="41">#REF!</definedName>
    <definedName name="___________JAZ11" localSheetId="28">#REF!</definedName>
    <definedName name="___________JAZ11" localSheetId="29">#REF!</definedName>
    <definedName name="___________JAZ11" localSheetId="15">#REF!</definedName>
    <definedName name="___________JAZ11" localSheetId="8">#REF!</definedName>
    <definedName name="___________JAZ11" localSheetId="23">#REF!</definedName>
    <definedName name="___________JAZ11">#REF!</definedName>
    <definedName name="___________JAZ2" localSheetId="41">#REF!</definedName>
    <definedName name="___________JAZ2" localSheetId="28">#REF!</definedName>
    <definedName name="___________JAZ2" localSheetId="29">#REF!</definedName>
    <definedName name="___________JAZ2" localSheetId="15">#REF!</definedName>
    <definedName name="___________JAZ2" localSheetId="8">#REF!</definedName>
    <definedName name="___________JAZ2" localSheetId="23">#REF!</definedName>
    <definedName name="___________JAZ2">#REF!</definedName>
    <definedName name="___________JAZ22" localSheetId="41">#REF!</definedName>
    <definedName name="___________JAZ22" localSheetId="28">#REF!</definedName>
    <definedName name="___________JAZ22" localSheetId="29">#REF!</definedName>
    <definedName name="___________JAZ22" localSheetId="15">#REF!</definedName>
    <definedName name="___________JAZ22" localSheetId="8">#REF!</definedName>
    <definedName name="___________JAZ22" localSheetId="23">#REF!</definedName>
    <definedName name="___________JAZ22">#REF!</definedName>
    <definedName name="___________JAZ3" localSheetId="41">#REF!</definedName>
    <definedName name="___________JAZ3" localSheetId="28">#REF!</definedName>
    <definedName name="___________JAZ3" localSheetId="29">#REF!</definedName>
    <definedName name="___________JAZ3" localSheetId="15">#REF!</definedName>
    <definedName name="___________JAZ3" localSheetId="8">#REF!</definedName>
    <definedName name="___________JAZ3" localSheetId="23">#REF!</definedName>
    <definedName name="___________JAZ3">#REF!</definedName>
    <definedName name="___________JAZ33" localSheetId="41">#REF!</definedName>
    <definedName name="___________JAZ33" localSheetId="28">#REF!</definedName>
    <definedName name="___________JAZ33" localSheetId="29">#REF!</definedName>
    <definedName name="___________JAZ33" localSheetId="15">#REF!</definedName>
    <definedName name="___________JAZ33" localSheetId="8">#REF!</definedName>
    <definedName name="___________JAZ33" localSheetId="23">#REF!</definedName>
    <definedName name="___________JAZ33">#REF!</definedName>
    <definedName name="___________mem2">'[3]Mat Asf'!$H$37</definedName>
    <definedName name="___________oac2" localSheetId="41">#REF!</definedName>
    <definedName name="___________oac2" localSheetId="28">#REF!</definedName>
    <definedName name="___________oac2" localSheetId="29">#REF!</definedName>
    <definedName name="___________oac2" localSheetId="15">#REF!</definedName>
    <definedName name="___________oac2" localSheetId="8">#REF!</definedName>
    <definedName name="___________oac2" localSheetId="23">#REF!</definedName>
    <definedName name="___________oac2">#REF!</definedName>
    <definedName name="___________RET1" localSheetId="41">#REF!</definedName>
    <definedName name="___________RET1" localSheetId="28">#REF!</definedName>
    <definedName name="___________RET1" localSheetId="29">#REF!</definedName>
    <definedName name="___________RET1" localSheetId="15">#REF!</definedName>
    <definedName name="___________RET1" localSheetId="8">#REF!</definedName>
    <definedName name="___________RET1" localSheetId="23">#REF!</definedName>
    <definedName name="___________RET1">#REF!</definedName>
    <definedName name="___________tsd4" localSheetId="41">#REF!</definedName>
    <definedName name="___________tsd4" localSheetId="28">#REF!</definedName>
    <definedName name="___________tsd4" localSheetId="29">#REF!</definedName>
    <definedName name="___________tsd4" localSheetId="15">#REF!</definedName>
    <definedName name="___________tsd4" localSheetId="8">#REF!</definedName>
    <definedName name="___________tsd4" localSheetId="23">#REF!</definedName>
    <definedName name="___________tsd4">#REF!</definedName>
    <definedName name="___________TT21" localSheetId="41">[1]RELATÓRIO!#REF!</definedName>
    <definedName name="___________TT21" localSheetId="28">[1]RELATÓRIO!#REF!</definedName>
    <definedName name="___________TT21" localSheetId="29">[1]RELATÓRIO!#REF!</definedName>
    <definedName name="___________TT21" localSheetId="15">[1]RELATÓRIO!#REF!</definedName>
    <definedName name="___________TT21" localSheetId="8">[1]RELATÓRIO!#REF!</definedName>
    <definedName name="___________TT21" localSheetId="23">[1]RELATÓRIO!#REF!</definedName>
    <definedName name="___________TT21">[1]RELATÓRIO!#REF!</definedName>
    <definedName name="___________TT22" localSheetId="41">[1]RELATÓRIO!#REF!</definedName>
    <definedName name="___________TT22" localSheetId="28">[1]RELATÓRIO!#REF!</definedName>
    <definedName name="___________TT22" localSheetId="29">[1]RELATÓRIO!#REF!</definedName>
    <definedName name="___________TT22" localSheetId="15">[1]RELATÓRIO!#REF!</definedName>
    <definedName name="___________TT22" localSheetId="8">[1]RELATÓRIO!#REF!</definedName>
    <definedName name="___________TT22" localSheetId="23">[1]RELATÓRIO!#REF!</definedName>
    <definedName name="___________TT22">[1]RELATÓRIO!#REF!</definedName>
    <definedName name="__________cab1" localSheetId="41">#REF!</definedName>
    <definedName name="__________cab1" localSheetId="28">#REF!</definedName>
    <definedName name="__________cab1" localSheetId="29">#REF!</definedName>
    <definedName name="__________cab1" localSheetId="15">#REF!</definedName>
    <definedName name="__________cab1" localSheetId="8">#REF!</definedName>
    <definedName name="__________cab1" localSheetId="23">#REF!</definedName>
    <definedName name="__________cab1">#REF!</definedName>
    <definedName name="__________emp2">'[2]DMT modelo'!$AA$13</definedName>
    <definedName name="__________EXT1" localSheetId="41">#REF!</definedName>
    <definedName name="__________EXT1" localSheetId="28">#REF!</definedName>
    <definedName name="__________EXT1" localSheetId="29">#REF!</definedName>
    <definedName name="__________EXT1" localSheetId="15">#REF!</definedName>
    <definedName name="__________EXT1" localSheetId="8">#REF!</definedName>
    <definedName name="__________EXT1" localSheetId="23">#REF!</definedName>
    <definedName name="__________EXT1">#REF!</definedName>
    <definedName name="__________ind100" localSheetId="41">#REF!</definedName>
    <definedName name="__________ind100" localSheetId="28">#REF!</definedName>
    <definedName name="__________ind100" localSheetId="29">#REF!</definedName>
    <definedName name="__________ind100" localSheetId="15">#REF!</definedName>
    <definedName name="__________ind100" localSheetId="8">#REF!</definedName>
    <definedName name="__________ind100" localSheetId="23">#REF!</definedName>
    <definedName name="__________ind100">#REF!</definedName>
    <definedName name="__________JAZ1" localSheetId="41">#REF!</definedName>
    <definedName name="__________JAZ1" localSheetId="28">#REF!</definedName>
    <definedName name="__________JAZ1" localSheetId="29">#REF!</definedName>
    <definedName name="__________JAZ1" localSheetId="15">#REF!</definedName>
    <definedName name="__________JAZ1" localSheetId="8">#REF!</definedName>
    <definedName name="__________JAZ1" localSheetId="23">#REF!</definedName>
    <definedName name="__________JAZ1">#REF!</definedName>
    <definedName name="__________JAZ11" localSheetId="41">#REF!</definedName>
    <definedName name="__________JAZ11" localSheetId="28">#REF!</definedName>
    <definedName name="__________JAZ11" localSheetId="29">#REF!</definedName>
    <definedName name="__________JAZ11" localSheetId="15">#REF!</definedName>
    <definedName name="__________JAZ11" localSheetId="8">#REF!</definedName>
    <definedName name="__________JAZ11" localSheetId="23">#REF!</definedName>
    <definedName name="__________JAZ11">#REF!</definedName>
    <definedName name="__________JAZ2" localSheetId="41">#REF!</definedName>
    <definedName name="__________JAZ2" localSheetId="28">#REF!</definedName>
    <definedName name="__________JAZ2" localSheetId="29">#REF!</definedName>
    <definedName name="__________JAZ2" localSheetId="15">#REF!</definedName>
    <definedName name="__________JAZ2" localSheetId="8">#REF!</definedName>
    <definedName name="__________JAZ2" localSheetId="23">#REF!</definedName>
    <definedName name="__________JAZ2">#REF!</definedName>
    <definedName name="__________JAZ22" localSheetId="41">#REF!</definedName>
    <definedName name="__________JAZ22" localSheetId="28">#REF!</definedName>
    <definedName name="__________JAZ22" localSheetId="29">#REF!</definedName>
    <definedName name="__________JAZ22" localSheetId="15">#REF!</definedName>
    <definedName name="__________JAZ22" localSheetId="8">#REF!</definedName>
    <definedName name="__________JAZ22" localSheetId="23">#REF!</definedName>
    <definedName name="__________JAZ22">#REF!</definedName>
    <definedName name="__________JAZ3" localSheetId="41">#REF!</definedName>
    <definedName name="__________JAZ3" localSheetId="28">#REF!</definedName>
    <definedName name="__________JAZ3" localSheetId="29">#REF!</definedName>
    <definedName name="__________JAZ3" localSheetId="15">#REF!</definedName>
    <definedName name="__________JAZ3" localSheetId="8">#REF!</definedName>
    <definedName name="__________JAZ3" localSheetId="23">#REF!</definedName>
    <definedName name="__________JAZ3">#REF!</definedName>
    <definedName name="__________JAZ33" localSheetId="41">#REF!</definedName>
    <definedName name="__________JAZ33" localSheetId="28">#REF!</definedName>
    <definedName name="__________JAZ33" localSheetId="29">#REF!</definedName>
    <definedName name="__________JAZ33" localSheetId="15">#REF!</definedName>
    <definedName name="__________JAZ33" localSheetId="8">#REF!</definedName>
    <definedName name="__________JAZ33" localSheetId="23">#REF!</definedName>
    <definedName name="__________JAZ33">#REF!</definedName>
    <definedName name="__________mem2">'[3]Mat Asf'!$H$37</definedName>
    <definedName name="__________oac2" localSheetId="41">#REF!</definedName>
    <definedName name="__________oac2" localSheetId="28">#REF!</definedName>
    <definedName name="__________oac2" localSheetId="29">#REF!</definedName>
    <definedName name="__________oac2" localSheetId="15">#REF!</definedName>
    <definedName name="__________oac2" localSheetId="8">#REF!</definedName>
    <definedName name="__________oac2" localSheetId="23">#REF!</definedName>
    <definedName name="__________oac2">#REF!</definedName>
    <definedName name="__________R" localSheetId="41">'[4]Relatório-1ª med.'!#REF!</definedName>
    <definedName name="__________R" localSheetId="28">'[4]Relatório-1ª med.'!#REF!</definedName>
    <definedName name="__________R" localSheetId="29">'[4]Relatório-1ª med.'!#REF!</definedName>
    <definedName name="__________R" localSheetId="15">'[4]Relatório-1ª med.'!#REF!</definedName>
    <definedName name="__________R" localSheetId="8">'[4]Relatório-1ª med.'!#REF!</definedName>
    <definedName name="__________R" localSheetId="23">'[4]Relatório-1ª med.'!#REF!</definedName>
    <definedName name="__________R">'[4]Relatório-1ª med.'!#REF!</definedName>
    <definedName name="__________RET1" localSheetId="41">#REF!</definedName>
    <definedName name="__________RET1" localSheetId="28">#REF!</definedName>
    <definedName name="__________RET1" localSheetId="29">#REF!</definedName>
    <definedName name="__________RET1" localSheetId="15">#REF!</definedName>
    <definedName name="__________RET1" localSheetId="8">#REF!</definedName>
    <definedName name="__________RET1" localSheetId="23">#REF!</definedName>
    <definedName name="__________RET1">#REF!</definedName>
    <definedName name="__________tsd4" localSheetId="41">#REF!</definedName>
    <definedName name="__________tsd4" localSheetId="28">#REF!</definedName>
    <definedName name="__________tsd4" localSheetId="29">#REF!</definedName>
    <definedName name="__________tsd4" localSheetId="15">#REF!</definedName>
    <definedName name="__________tsd4" localSheetId="8">#REF!</definedName>
    <definedName name="__________tsd4" localSheetId="23">#REF!</definedName>
    <definedName name="__________tsd4">#REF!</definedName>
    <definedName name="__________TT21" localSheetId="41">[1]RELATÓRIO!#REF!</definedName>
    <definedName name="__________TT21" localSheetId="28">[1]RELATÓRIO!#REF!</definedName>
    <definedName name="__________TT21" localSheetId="29">[1]RELATÓRIO!#REF!</definedName>
    <definedName name="__________TT21" localSheetId="15">[1]RELATÓRIO!#REF!</definedName>
    <definedName name="__________TT21" localSheetId="8">[1]RELATÓRIO!#REF!</definedName>
    <definedName name="__________TT21" localSheetId="23">[1]RELATÓRIO!#REF!</definedName>
    <definedName name="__________TT21">[1]RELATÓRIO!#REF!</definedName>
    <definedName name="__________TT22" localSheetId="41">[1]RELATÓRIO!#REF!</definedName>
    <definedName name="__________TT22" localSheetId="28">[1]RELATÓRIO!#REF!</definedName>
    <definedName name="__________TT22" localSheetId="29">[1]RELATÓRIO!#REF!</definedName>
    <definedName name="__________TT22" localSheetId="15">[1]RELATÓRIO!#REF!</definedName>
    <definedName name="__________TT22" localSheetId="8">[1]RELATÓRIO!#REF!</definedName>
    <definedName name="__________TT22" localSheetId="23">[1]RELATÓRIO!#REF!</definedName>
    <definedName name="__________TT22">[1]RELATÓRIO!#REF!</definedName>
    <definedName name="_________cab1" localSheetId="41">#REF!</definedName>
    <definedName name="_________cab1" localSheetId="28">#REF!</definedName>
    <definedName name="_________cab1" localSheetId="29">#REF!</definedName>
    <definedName name="_________cab1" localSheetId="15">#REF!</definedName>
    <definedName name="_________cab1" localSheetId="8">#REF!</definedName>
    <definedName name="_________cab1" localSheetId="23">#REF!</definedName>
    <definedName name="_________cab1">#REF!</definedName>
    <definedName name="_________emp2">'[2]DMT modelo'!$AA$13</definedName>
    <definedName name="_________EXT1" localSheetId="41">#REF!</definedName>
    <definedName name="_________EXT1" localSheetId="28">#REF!</definedName>
    <definedName name="_________EXT1" localSheetId="29">#REF!</definedName>
    <definedName name="_________EXT1" localSheetId="15">#REF!</definedName>
    <definedName name="_________EXT1" localSheetId="8">#REF!</definedName>
    <definedName name="_________EXT1" localSheetId="23">#REF!</definedName>
    <definedName name="_________EXT1">#REF!</definedName>
    <definedName name="_________ind100" localSheetId="41">#REF!</definedName>
    <definedName name="_________ind100" localSheetId="28">#REF!</definedName>
    <definedName name="_________ind100" localSheetId="29">#REF!</definedName>
    <definedName name="_________ind100" localSheetId="15">#REF!</definedName>
    <definedName name="_________ind100" localSheetId="8">#REF!</definedName>
    <definedName name="_________ind100" localSheetId="23">#REF!</definedName>
    <definedName name="_________ind100">#REF!</definedName>
    <definedName name="_________JAZ1" localSheetId="41">#REF!</definedName>
    <definedName name="_________JAZ1" localSheetId="28">#REF!</definedName>
    <definedName name="_________JAZ1" localSheetId="29">#REF!</definedName>
    <definedName name="_________JAZ1" localSheetId="15">#REF!</definedName>
    <definedName name="_________JAZ1" localSheetId="8">#REF!</definedName>
    <definedName name="_________JAZ1" localSheetId="23">#REF!</definedName>
    <definedName name="_________JAZ1">#REF!</definedName>
    <definedName name="_________JAZ11" localSheetId="41">#REF!</definedName>
    <definedName name="_________JAZ11" localSheetId="28">#REF!</definedName>
    <definedName name="_________JAZ11" localSheetId="29">#REF!</definedName>
    <definedName name="_________JAZ11" localSheetId="15">#REF!</definedName>
    <definedName name="_________JAZ11" localSheetId="8">#REF!</definedName>
    <definedName name="_________JAZ11" localSheetId="23">#REF!</definedName>
    <definedName name="_________JAZ11">#REF!</definedName>
    <definedName name="_________JAZ2" localSheetId="41">#REF!</definedName>
    <definedName name="_________JAZ2" localSheetId="28">#REF!</definedName>
    <definedName name="_________JAZ2" localSheetId="29">#REF!</definedName>
    <definedName name="_________JAZ2" localSheetId="15">#REF!</definedName>
    <definedName name="_________JAZ2" localSheetId="8">#REF!</definedName>
    <definedName name="_________JAZ2" localSheetId="23">#REF!</definedName>
    <definedName name="_________JAZ2">#REF!</definedName>
    <definedName name="_________JAZ22" localSheetId="41">#REF!</definedName>
    <definedName name="_________JAZ22" localSheetId="28">#REF!</definedName>
    <definedName name="_________JAZ22" localSheetId="29">#REF!</definedName>
    <definedName name="_________JAZ22" localSheetId="15">#REF!</definedName>
    <definedName name="_________JAZ22" localSheetId="8">#REF!</definedName>
    <definedName name="_________JAZ22" localSheetId="23">#REF!</definedName>
    <definedName name="_________JAZ22">#REF!</definedName>
    <definedName name="_________JAZ3" localSheetId="41">#REF!</definedName>
    <definedName name="_________JAZ3" localSheetId="28">#REF!</definedName>
    <definedName name="_________JAZ3" localSheetId="29">#REF!</definedName>
    <definedName name="_________JAZ3" localSheetId="15">#REF!</definedName>
    <definedName name="_________JAZ3" localSheetId="8">#REF!</definedName>
    <definedName name="_________JAZ3" localSheetId="23">#REF!</definedName>
    <definedName name="_________JAZ3">#REF!</definedName>
    <definedName name="_________JAZ33" localSheetId="41">#REF!</definedName>
    <definedName name="_________JAZ33" localSheetId="28">#REF!</definedName>
    <definedName name="_________JAZ33" localSheetId="29">#REF!</definedName>
    <definedName name="_________JAZ33" localSheetId="15">#REF!</definedName>
    <definedName name="_________JAZ33" localSheetId="8">#REF!</definedName>
    <definedName name="_________JAZ33" localSheetId="23">#REF!</definedName>
    <definedName name="_________JAZ33">#REF!</definedName>
    <definedName name="_________mem2">'[3]Mat Asf'!$H$37</definedName>
    <definedName name="_________oac2" localSheetId="41">#REF!</definedName>
    <definedName name="_________oac2" localSheetId="28">#REF!</definedName>
    <definedName name="_________oac2" localSheetId="29">#REF!</definedName>
    <definedName name="_________oac2" localSheetId="15">#REF!</definedName>
    <definedName name="_________oac2" localSheetId="8">#REF!</definedName>
    <definedName name="_________oac2" localSheetId="23">#REF!</definedName>
    <definedName name="_________oac2">#REF!</definedName>
    <definedName name="_________RET1" localSheetId="41">#REF!</definedName>
    <definedName name="_________RET1" localSheetId="28">#REF!</definedName>
    <definedName name="_________RET1" localSheetId="29">#REF!</definedName>
    <definedName name="_________RET1" localSheetId="15">#REF!</definedName>
    <definedName name="_________RET1" localSheetId="8">#REF!</definedName>
    <definedName name="_________RET1" localSheetId="23">#REF!</definedName>
    <definedName name="_________RET1">#REF!</definedName>
    <definedName name="_________tsd4" localSheetId="41">#REF!</definedName>
    <definedName name="_________tsd4" localSheetId="28">#REF!</definedName>
    <definedName name="_________tsd4" localSheetId="29">#REF!</definedName>
    <definedName name="_________tsd4" localSheetId="15">#REF!</definedName>
    <definedName name="_________tsd4" localSheetId="8">#REF!</definedName>
    <definedName name="_________tsd4" localSheetId="23">#REF!</definedName>
    <definedName name="_________tsd4">#REF!</definedName>
    <definedName name="_________TT21" localSheetId="41">[1]RELATÓRIO!#REF!</definedName>
    <definedName name="_________TT21" localSheetId="28">[1]RELATÓRIO!#REF!</definedName>
    <definedName name="_________TT21" localSheetId="29">[1]RELATÓRIO!#REF!</definedName>
    <definedName name="_________TT21" localSheetId="15">[1]RELATÓRIO!#REF!</definedName>
    <definedName name="_________TT21" localSheetId="8">[1]RELATÓRIO!#REF!</definedName>
    <definedName name="_________TT21" localSheetId="23">[1]RELATÓRIO!#REF!</definedName>
    <definedName name="_________TT21">[1]RELATÓRIO!#REF!</definedName>
    <definedName name="_________TT22" localSheetId="41">[1]RELATÓRIO!#REF!</definedName>
    <definedName name="_________TT22" localSheetId="28">[1]RELATÓRIO!#REF!</definedName>
    <definedName name="_________TT22" localSheetId="29">[1]RELATÓRIO!#REF!</definedName>
    <definedName name="_________TT22" localSheetId="15">[1]RELATÓRIO!#REF!</definedName>
    <definedName name="_________TT22" localSheetId="8">[1]RELATÓRIO!#REF!</definedName>
    <definedName name="_________TT22" localSheetId="23">[1]RELATÓRIO!#REF!</definedName>
    <definedName name="_________TT22">[1]RELATÓRIO!#REF!</definedName>
    <definedName name="________cab1" localSheetId="41">#REF!</definedName>
    <definedName name="________cab1" localSheetId="28">#REF!</definedName>
    <definedName name="________cab1" localSheetId="67">#REF!</definedName>
    <definedName name="________cab1" localSheetId="29">#REF!</definedName>
    <definedName name="________cab1" localSheetId="15">#REF!</definedName>
    <definedName name="________cab1" localSheetId="8">#REF!</definedName>
    <definedName name="________cab1" localSheetId="23">#REF!</definedName>
    <definedName name="________cab1">#REF!</definedName>
    <definedName name="________emp2">'[2]DMT modelo'!$AA$13</definedName>
    <definedName name="________EXT1" localSheetId="41">#REF!</definedName>
    <definedName name="________EXT1" localSheetId="28">#REF!</definedName>
    <definedName name="________EXT1" localSheetId="29">#REF!</definedName>
    <definedName name="________EXT1" localSheetId="15">#REF!</definedName>
    <definedName name="________EXT1" localSheetId="8">#REF!</definedName>
    <definedName name="________EXT1" localSheetId="23">#REF!</definedName>
    <definedName name="________EXT1">#REF!</definedName>
    <definedName name="________ind100" localSheetId="41">#REF!</definedName>
    <definedName name="________ind100" localSheetId="28">#REF!</definedName>
    <definedName name="________ind100" localSheetId="29">#REF!</definedName>
    <definedName name="________ind100" localSheetId="15">#REF!</definedName>
    <definedName name="________ind100" localSheetId="8">#REF!</definedName>
    <definedName name="________ind100" localSheetId="23">#REF!</definedName>
    <definedName name="________ind100">#REF!</definedName>
    <definedName name="________JAZ1" localSheetId="41">#REF!</definedName>
    <definedName name="________JAZ1" localSheetId="28">#REF!</definedName>
    <definedName name="________JAZ1" localSheetId="29">#REF!</definedName>
    <definedName name="________JAZ1" localSheetId="15">#REF!</definedName>
    <definedName name="________JAZ1" localSheetId="8">#REF!</definedName>
    <definedName name="________JAZ1" localSheetId="23">#REF!</definedName>
    <definedName name="________JAZ1">#REF!</definedName>
    <definedName name="________JAZ11" localSheetId="41">#REF!</definedName>
    <definedName name="________JAZ11" localSheetId="28">#REF!</definedName>
    <definedName name="________JAZ11" localSheetId="29">#REF!</definedName>
    <definedName name="________JAZ11" localSheetId="15">#REF!</definedName>
    <definedName name="________JAZ11" localSheetId="8">#REF!</definedName>
    <definedName name="________JAZ11" localSheetId="23">#REF!</definedName>
    <definedName name="________JAZ11">#REF!</definedName>
    <definedName name="________JAZ2" localSheetId="41">#REF!</definedName>
    <definedName name="________JAZ2" localSheetId="28">#REF!</definedName>
    <definedName name="________JAZ2" localSheetId="29">#REF!</definedName>
    <definedName name="________JAZ2" localSheetId="15">#REF!</definedName>
    <definedName name="________JAZ2" localSheetId="8">#REF!</definedName>
    <definedName name="________JAZ2" localSheetId="23">#REF!</definedName>
    <definedName name="________JAZ2">#REF!</definedName>
    <definedName name="________JAZ22" localSheetId="41">#REF!</definedName>
    <definedName name="________JAZ22" localSheetId="28">#REF!</definedName>
    <definedName name="________JAZ22" localSheetId="29">#REF!</definedName>
    <definedName name="________JAZ22" localSheetId="15">#REF!</definedName>
    <definedName name="________JAZ22" localSheetId="8">#REF!</definedName>
    <definedName name="________JAZ22" localSheetId="23">#REF!</definedName>
    <definedName name="________JAZ22">#REF!</definedName>
    <definedName name="________JAZ3" localSheetId="41">#REF!</definedName>
    <definedName name="________JAZ3" localSheetId="28">#REF!</definedName>
    <definedName name="________JAZ3" localSheetId="29">#REF!</definedName>
    <definedName name="________JAZ3" localSheetId="15">#REF!</definedName>
    <definedName name="________JAZ3" localSheetId="8">#REF!</definedName>
    <definedName name="________JAZ3" localSheetId="23">#REF!</definedName>
    <definedName name="________JAZ3">#REF!</definedName>
    <definedName name="________JAZ33" localSheetId="41">#REF!</definedName>
    <definedName name="________JAZ33" localSheetId="28">#REF!</definedName>
    <definedName name="________JAZ33" localSheetId="29">#REF!</definedName>
    <definedName name="________JAZ33" localSheetId="15">#REF!</definedName>
    <definedName name="________JAZ33" localSheetId="8">#REF!</definedName>
    <definedName name="________JAZ33" localSheetId="23">#REF!</definedName>
    <definedName name="________JAZ33">#REF!</definedName>
    <definedName name="________mem2">'[3]Mat Asf'!$H$37</definedName>
    <definedName name="________oac2" localSheetId="41">#REF!</definedName>
    <definedName name="________oac2" localSheetId="28">#REF!</definedName>
    <definedName name="________oac2" localSheetId="29">#REF!</definedName>
    <definedName name="________oac2" localSheetId="15">#REF!</definedName>
    <definedName name="________oac2" localSheetId="8">#REF!</definedName>
    <definedName name="________oac2" localSheetId="23">#REF!</definedName>
    <definedName name="________oac2">#REF!</definedName>
    <definedName name="________RET1" localSheetId="41">#REF!</definedName>
    <definedName name="________RET1" localSheetId="28">#REF!</definedName>
    <definedName name="________RET1" localSheetId="29">#REF!</definedName>
    <definedName name="________RET1" localSheetId="15">#REF!</definedName>
    <definedName name="________RET1" localSheetId="8">#REF!</definedName>
    <definedName name="________RET1" localSheetId="23">#REF!</definedName>
    <definedName name="________RET1">#REF!</definedName>
    <definedName name="________tsd4" localSheetId="41">#REF!</definedName>
    <definedName name="________tsd4" localSheetId="28">#REF!</definedName>
    <definedName name="________tsd4" localSheetId="29">#REF!</definedName>
    <definedName name="________tsd4" localSheetId="15">#REF!</definedName>
    <definedName name="________tsd4" localSheetId="8">#REF!</definedName>
    <definedName name="________tsd4" localSheetId="23">#REF!</definedName>
    <definedName name="________tsd4">#REF!</definedName>
    <definedName name="________TT21" localSheetId="41">[1]RELATÓRIO!#REF!</definedName>
    <definedName name="________TT21" localSheetId="28">[1]RELATÓRIO!#REF!</definedName>
    <definedName name="________TT21" localSheetId="29">[1]RELATÓRIO!#REF!</definedName>
    <definedName name="________TT21" localSheetId="15">[1]RELATÓRIO!#REF!</definedName>
    <definedName name="________TT21" localSheetId="8">[1]RELATÓRIO!#REF!</definedName>
    <definedName name="________TT21" localSheetId="23">[1]RELATÓRIO!#REF!</definedName>
    <definedName name="________TT21">[1]RELATÓRIO!#REF!</definedName>
    <definedName name="________TT22" localSheetId="41">[1]RELATÓRIO!#REF!</definedName>
    <definedName name="________TT22" localSheetId="28">[1]RELATÓRIO!#REF!</definedName>
    <definedName name="________TT22" localSheetId="29">[1]RELATÓRIO!#REF!</definedName>
    <definedName name="________TT22" localSheetId="15">[1]RELATÓRIO!#REF!</definedName>
    <definedName name="________TT22" localSheetId="8">[1]RELATÓRIO!#REF!</definedName>
    <definedName name="________TT22" localSheetId="23">[1]RELATÓRIO!#REF!</definedName>
    <definedName name="________TT22">[1]RELATÓRIO!#REF!</definedName>
    <definedName name="_______cab1" localSheetId="41">#REF!</definedName>
    <definedName name="_______cab1" localSheetId="28">#REF!</definedName>
    <definedName name="_______cab1" localSheetId="29">#REF!</definedName>
    <definedName name="_______cab1" localSheetId="15">#REF!</definedName>
    <definedName name="_______cab1" localSheetId="8">#REF!</definedName>
    <definedName name="_______cab1" localSheetId="23">#REF!</definedName>
    <definedName name="_______cab1">#REF!</definedName>
    <definedName name="_______emp2">'[2]DMT modelo'!$AA$13</definedName>
    <definedName name="_______EXT1" localSheetId="41">#REF!</definedName>
    <definedName name="_______EXT1" localSheetId="28">#REF!</definedName>
    <definedName name="_______EXT1" localSheetId="29">#REF!</definedName>
    <definedName name="_______EXT1" localSheetId="15">#REF!</definedName>
    <definedName name="_______EXT1" localSheetId="8">#REF!</definedName>
    <definedName name="_______EXT1" localSheetId="23">#REF!</definedName>
    <definedName name="_______EXT1">#REF!</definedName>
    <definedName name="_______ind100" localSheetId="41">#REF!</definedName>
    <definedName name="_______ind100" localSheetId="28">#REF!</definedName>
    <definedName name="_______ind100" localSheetId="29">#REF!</definedName>
    <definedName name="_______ind100" localSheetId="15">#REF!</definedName>
    <definedName name="_______ind100" localSheetId="8">#REF!</definedName>
    <definedName name="_______ind100" localSheetId="23">#REF!</definedName>
    <definedName name="_______ind100">#REF!</definedName>
    <definedName name="_______JAZ1" localSheetId="41">#REF!</definedName>
    <definedName name="_______JAZ1" localSheetId="28">#REF!</definedName>
    <definedName name="_______JAZ1" localSheetId="29">#REF!</definedName>
    <definedName name="_______JAZ1" localSheetId="15">#REF!</definedName>
    <definedName name="_______JAZ1" localSheetId="8">#REF!</definedName>
    <definedName name="_______JAZ1" localSheetId="23">#REF!</definedName>
    <definedName name="_______JAZ1">#REF!</definedName>
    <definedName name="_______JAZ11" localSheetId="41">#REF!</definedName>
    <definedName name="_______JAZ11" localSheetId="28">#REF!</definedName>
    <definedName name="_______JAZ11" localSheetId="29">#REF!</definedName>
    <definedName name="_______JAZ11" localSheetId="15">#REF!</definedName>
    <definedName name="_______JAZ11" localSheetId="8">#REF!</definedName>
    <definedName name="_______JAZ11" localSheetId="23">#REF!</definedName>
    <definedName name="_______JAZ11">#REF!</definedName>
    <definedName name="_______JAZ2" localSheetId="41">#REF!</definedName>
    <definedName name="_______JAZ2" localSheetId="28">#REF!</definedName>
    <definedName name="_______JAZ2" localSheetId="29">#REF!</definedName>
    <definedName name="_______JAZ2" localSheetId="15">#REF!</definedName>
    <definedName name="_______JAZ2" localSheetId="8">#REF!</definedName>
    <definedName name="_______JAZ2" localSheetId="23">#REF!</definedName>
    <definedName name="_______JAZ2">#REF!</definedName>
    <definedName name="_______JAZ22" localSheetId="41">#REF!</definedName>
    <definedName name="_______JAZ22" localSheetId="28">#REF!</definedName>
    <definedName name="_______JAZ22" localSheetId="29">#REF!</definedName>
    <definedName name="_______JAZ22" localSheetId="15">#REF!</definedName>
    <definedName name="_______JAZ22" localSheetId="8">#REF!</definedName>
    <definedName name="_______JAZ22" localSheetId="23">#REF!</definedName>
    <definedName name="_______JAZ22">#REF!</definedName>
    <definedName name="_______JAZ3" localSheetId="41">#REF!</definedName>
    <definedName name="_______JAZ3" localSheetId="28">#REF!</definedName>
    <definedName name="_______JAZ3" localSheetId="29">#REF!</definedName>
    <definedName name="_______JAZ3" localSheetId="15">#REF!</definedName>
    <definedName name="_______JAZ3" localSheetId="8">#REF!</definedName>
    <definedName name="_______JAZ3" localSheetId="23">#REF!</definedName>
    <definedName name="_______JAZ3">#REF!</definedName>
    <definedName name="_______JAZ33" localSheetId="41">#REF!</definedName>
    <definedName name="_______JAZ33" localSheetId="28">#REF!</definedName>
    <definedName name="_______JAZ33" localSheetId="29">#REF!</definedName>
    <definedName name="_______JAZ33" localSheetId="15">#REF!</definedName>
    <definedName name="_______JAZ33" localSheetId="8">#REF!</definedName>
    <definedName name="_______JAZ33" localSheetId="23">#REF!</definedName>
    <definedName name="_______JAZ33">#REF!</definedName>
    <definedName name="_______mem2">'[3]Mat Asf'!$H$37</definedName>
    <definedName name="_______oac2" localSheetId="41">#REF!</definedName>
    <definedName name="_______oac2" localSheetId="28">#REF!</definedName>
    <definedName name="_______oac2" localSheetId="29">#REF!</definedName>
    <definedName name="_______oac2" localSheetId="15">#REF!</definedName>
    <definedName name="_______oac2" localSheetId="8">#REF!</definedName>
    <definedName name="_______oac2" localSheetId="23">#REF!</definedName>
    <definedName name="_______oac2">#REF!</definedName>
    <definedName name="_______RET1" localSheetId="41">#REF!</definedName>
    <definedName name="_______RET1" localSheetId="28">#REF!</definedName>
    <definedName name="_______RET1" localSheetId="67">#REF!</definedName>
    <definedName name="_______RET1" localSheetId="29">#REF!</definedName>
    <definedName name="_______RET1" localSheetId="15">#REF!</definedName>
    <definedName name="_______RET1" localSheetId="8">#REF!</definedName>
    <definedName name="_______RET1" localSheetId="23">#REF!</definedName>
    <definedName name="_______RET1">#REF!</definedName>
    <definedName name="_______tsd4" localSheetId="41">#REF!</definedName>
    <definedName name="_______tsd4" localSheetId="28">#REF!</definedName>
    <definedName name="_______tsd4" localSheetId="29">#REF!</definedName>
    <definedName name="_______tsd4" localSheetId="15">#REF!</definedName>
    <definedName name="_______tsd4" localSheetId="8">#REF!</definedName>
    <definedName name="_______tsd4" localSheetId="23">#REF!</definedName>
    <definedName name="_______tsd4">#REF!</definedName>
    <definedName name="_______TT21" localSheetId="41">[1]RELATÓRIO!#REF!</definedName>
    <definedName name="_______TT21" localSheetId="28">[1]RELATÓRIO!#REF!</definedName>
    <definedName name="_______TT21" localSheetId="29">[1]RELATÓRIO!#REF!</definedName>
    <definedName name="_______TT21" localSheetId="15">[1]RELATÓRIO!#REF!</definedName>
    <definedName name="_______TT21" localSheetId="8">[1]RELATÓRIO!#REF!</definedName>
    <definedName name="_______TT21" localSheetId="23">[1]RELATÓRIO!#REF!</definedName>
    <definedName name="_______TT21">[1]RELATÓRIO!#REF!</definedName>
    <definedName name="_______TT22" localSheetId="41">[1]RELATÓRIO!#REF!</definedName>
    <definedName name="_______TT22" localSheetId="28">[1]RELATÓRIO!#REF!</definedName>
    <definedName name="_______TT22" localSheetId="29">[1]RELATÓRIO!#REF!</definedName>
    <definedName name="_______TT22" localSheetId="15">[1]RELATÓRIO!#REF!</definedName>
    <definedName name="_______TT22" localSheetId="8">[1]RELATÓRIO!#REF!</definedName>
    <definedName name="_______TT22" localSheetId="23">[1]RELATÓRIO!#REF!</definedName>
    <definedName name="_______TT22">[1]RELATÓRIO!#REF!</definedName>
    <definedName name="______cab1" localSheetId="41">#REF!</definedName>
    <definedName name="______cab1" localSheetId="28">#REF!</definedName>
    <definedName name="______cab1" localSheetId="29">#REF!</definedName>
    <definedName name="______cab1" localSheetId="15">#REF!</definedName>
    <definedName name="______cab1" localSheetId="8">#REF!</definedName>
    <definedName name="______cab1" localSheetId="23">#REF!</definedName>
    <definedName name="______cab1">#REF!</definedName>
    <definedName name="______emp2">'[2]DMT modelo'!$AA$13</definedName>
    <definedName name="______EXT1" localSheetId="41">#REF!</definedName>
    <definedName name="______EXT1" localSheetId="28">#REF!</definedName>
    <definedName name="______EXT1" localSheetId="29">#REF!</definedName>
    <definedName name="______EXT1" localSheetId="15">#REF!</definedName>
    <definedName name="______EXT1" localSheetId="8">#REF!</definedName>
    <definedName name="______EXT1" localSheetId="23">#REF!</definedName>
    <definedName name="______EXT1">#REF!</definedName>
    <definedName name="______ind100" localSheetId="41">#REF!</definedName>
    <definedName name="______ind100" localSheetId="28">#REF!</definedName>
    <definedName name="______ind100" localSheetId="29">#REF!</definedName>
    <definedName name="______ind100" localSheetId="15">#REF!</definedName>
    <definedName name="______ind100" localSheetId="8">#REF!</definedName>
    <definedName name="______ind100" localSheetId="23">#REF!</definedName>
    <definedName name="______ind100">#REF!</definedName>
    <definedName name="______JAZ1" localSheetId="41">#REF!</definedName>
    <definedName name="______JAZ1" localSheetId="28">#REF!</definedName>
    <definedName name="______JAZ1" localSheetId="67">#REF!</definedName>
    <definedName name="______JAZ1" localSheetId="29">#REF!</definedName>
    <definedName name="______JAZ1" localSheetId="15">#REF!</definedName>
    <definedName name="______JAZ1" localSheetId="8">#REF!</definedName>
    <definedName name="______JAZ1" localSheetId="23">#REF!</definedName>
    <definedName name="______JAZ1">#REF!</definedName>
    <definedName name="______JAZ11" localSheetId="41">#REF!</definedName>
    <definedName name="______JAZ11" localSheetId="28">#REF!</definedName>
    <definedName name="______JAZ11" localSheetId="67">#REF!</definedName>
    <definedName name="______JAZ11" localSheetId="29">#REF!</definedName>
    <definedName name="______JAZ11" localSheetId="15">#REF!</definedName>
    <definedName name="______JAZ11" localSheetId="8">#REF!</definedName>
    <definedName name="______JAZ11" localSheetId="23">#REF!</definedName>
    <definedName name="______JAZ11">#REF!</definedName>
    <definedName name="______JAZ2" localSheetId="41">#REF!</definedName>
    <definedName name="______JAZ2" localSheetId="28">#REF!</definedName>
    <definedName name="______JAZ2" localSheetId="67">#REF!</definedName>
    <definedName name="______JAZ2" localSheetId="29">#REF!</definedName>
    <definedName name="______JAZ2" localSheetId="15">#REF!</definedName>
    <definedName name="______JAZ2" localSheetId="8">#REF!</definedName>
    <definedName name="______JAZ2" localSheetId="23">#REF!</definedName>
    <definedName name="______JAZ2">#REF!</definedName>
    <definedName name="______JAZ22" localSheetId="41">#REF!</definedName>
    <definedName name="______JAZ22" localSheetId="28">#REF!</definedName>
    <definedName name="______JAZ22" localSheetId="67">#REF!</definedName>
    <definedName name="______JAZ22" localSheetId="29">#REF!</definedName>
    <definedName name="______JAZ22" localSheetId="15">#REF!</definedName>
    <definedName name="______JAZ22" localSheetId="8">#REF!</definedName>
    <definedName name="______JAZ22" localSheetId="23">#REF!</definedName>
    <definedName name="______JAZ22">#REF!</definedName>
    <definedName name="______JAZ3" localSheetId="41">#REF!</definedName>
    <definedName name="______JAZ3" localSheetId="28">#REF!</definedName>
    <definedName name="______JAZ3" localSheetId="67">#REF!</definedName>
    <definedName name="______JAZ3" localSheetId="29">#REF!</definedName>
    <definedName name="______JAZ3" localSheetId="15">#REF!</definedName>
    <definedName name="______JAZ3" localSheetId="8">#REF!</definedName>
    <definedName name="______JAZ3" localSheetId="23">#REF!</definedName>
    <definedName name="______JAZ3">#REF!</definedName>
    <definedName name="______JAZ33" localSheetId="41">#REF!</definedName>
    <definedName name="______JAZ33" localSheetId="28">#REF!</definedName>
    <definedName name="______JAZ33" localSheetId="67">#REF!</definedName>
    <definedName name="______JAZ33" localSheetId="29">#REF!</definedName>
    <definedName name="______JAZ33" localSheetId="15">#REF!</definedName>
    <definedName name="______JAZ33" localSheetId="8">#REF!</definedName>
    <definedName name="______JAZ33" localSheetId="23">#REF!</definedName>
    <definedName name="______JAZ33">#REF!</definedName>
    <definedName name="______mem2">'[3]Mat Asf'!$H$37</definedName>
    <definedName name="______oac2" localSheetId="41">#REF!</definedName>
    <definedName name="______oac2" localSheetId="28">#REF!</definedName>
    <definedName name="______oac2" localSheetId="29">#REF!</definedName>
    <definedName name="______oac2" localSheetId="15">#REF!</definedName>
    <definedName name="______oac2" localSheetId="8">#REF!</definedName>
    <definedName name="______oac2" localSheetId="23">#REF!</definedName>
    <definedName name="______oac2">#REF!</definedName>
    <definedName name="______RET1" localSheetId="41">#REF!</definedName>
    <definedName name="______RET1" localSheetId="28">#REF!</definedName>
    <definedName name="______RET1" localSheetId="67">#REF!</definedName>
    <definedName name="______RET1" localSheetId="29">#REF!</definedName>
    <definedName name="______RET1" localSheetId="15">#REF!</definedName>
    <definedName name="______RET1" localSheetId="8">#REF!</definedName>
    <definedName name="______RET1" localSheetId="23">#REF!</definedName>
    <definedName name="______RET1">#REF!</definedName>
    <definedName name="______tsd4" localSheetId="41">#REF!</definedName>
    <definedName name="______tsd4" localSheetId="28">#REF!</definedName>
    <definedName name="______tsd4" localSheetId="29">#REF!</definedName>
    <definedName name="______tsd4" localSheetId="15">#REF!</definedName>
    <definedName name="______tsd4" localSheetId="8">#REF!</definedName>
    <definedName name="______tsd4" localSheetId="23">#REF!</definedName>
    <definedName name="______tsd4">#REF!</definedName>
    <definedName name="______TT21" localSheetId="41">[1]RELATÓRIO!#REF!</definedName>
    <definedName name="______TT21" localSheetId="28">[1]RELATÓRIO!#REF!</definedName>
    <definedName name="______TT21" localSheetId="67">[1]RELATÓRIO!#REF!</definedName>
    <definedName name="______TT21" localSheetId="29">[1]RELATÓRIO!#REF!</definedName>
    <definedName name="______TT21" localSheetId="15">[1]RELATÓRIO!#REF!</definedName>
    <definedName name="______TT21" localSheetId="8">[1]RELATÓRIO!#REF!</definedName>
    <definedName name="______TT21" localSheetId="23">[1]RELATÓRIO!#REF!</definedName>
    <definedName name="______TT21">[1]RELATÓRIO!#REF!</definedName>
    <definedName name="______TT22" localSheetId="41">[1]RELATÓRIO!#REF!</definedName>
    <definedName name="______TT22" localSheetId="28">[1]RELATÓRIO!#REF!</definedName>
    <definedName name="______TT22" localSheetId="67">[1]RELATÓRIO!#REF!</definedName>
    <definedName name="______TT22" localSheetId="29">[1]RELATÓRIO!#REF!</definedName>
    <definedName name="______TT22" localSheetId="15">[1]RELATÓRIO!#REF!</definedName>
    <definedName name="______TT22" localSheetId="8">[1]RELATÓRIO!#REF!</definedName>
    <definedName name="______TT22" localSheetId="23">[1]RELATÓRIO!#REF!</definedName>
    <definedName name="______TT22">[1]RELATÓRIO!#REF!</definedName>
    <definedName name="_____cab1" localSheetId="41">#REF!</definedName>
    <definedName name="_____cab1" localSheetId="28">#REF!</definedName>
    <definedName name="_____cab1" localSheetId="67">#REF!</definedName>
    <definedName name="_____cab1" localSheetId="29">#REF!</definedName>
    <definedName name="_____cab1" localSheetId="15">#REF!</definedName>
    <definedName name="_____cab1" localSheetId="8">#REF!</definedName>
    <definedName name="_____cab1" localSheetId="23">#REF!</definedName>
    <definedName name="_____cab1">#REF!</definedName>
    <definedName name="_____emp2">'[2]DMT modelo'!$AA$13</definedName>
    <definedName name="_____EXT1" localSheetId="41">#REF!</definedName>
    <definedName name="_____EXT1" localSheetId="28">#REF!</definedName>
    <definedName name="_____EXT1" localSheetId="29">#REF!</definedName>
    <definedName name="_____EXT1" localSheetId="15">#REF!</definedName>
    <definedName name="_____EXT1" localSheetId="8">#REF!</definedName>
    <definedName name="_____EXT1" localSheetId="23">#REF!</definedName>
    <definedName name="_____EXT1">#REF!</definedName>
    <definedName name="_____ind100" localSheetId="41">#REF!</definedName>
    <definedName name="_____ind100" localSheetId="28">#REF!</definedName>
    <definedName name="_____ind100" localSheetId="29">#REF!</definedName>
    <definedName name="_____ind100" localSheetId="15">#REF!</definedName>
    <definedName name="_____ind100" localSheetId="8">#REF!</definedName>
    <definedName name="_____ind100" localSheetId="23">#REF!</definedName>
    <definedName name="_____ind100">#REF!</definedName>
    <definedName name="_____JAZ1" localSheetId="41">#REF!</definedName>
    <definedName name="_____JAZ1" localSheetId="28">#REF!</definedName>
    <definedName name="_____JAZ1" localSheetId="67">#REF!</definedName>
    <definedName name="_____JAZ1" localSheetId="29">#REF!</definedName>
    <definedName name="_____JAZ1" localSheetId="15">#REF!</definedName>
    <definedName name="_____JAZ1" localSheetId="8">#REF!</definedName>
    <definedName name="_____JAZ1" localSheetId="23">#REF!</definedName>
    <definedName name="_____JAZ1">#REF!</definedName>
    <definedName name="_____JAZ11" localSheetId="41">#REF!</definedName>
    <definedName name="_____JAZ11" localSheetId="28">#REF!</definedName>
    <definedName name="_____JAZ11" localSheetId="67">#REF!</definedName>
    <definedName name="_____JAZ11" localSheetId="29">#REF!</definedName>
    <definedName name="_____JAZ11" localSheetId="15">#REF!</definedName>
    <definedName name="_____JAZ11" localSheetId="8">#REF!</definedName>
    <definedName name="_____JAZ11" localSheetId="23">#REF!</definedName>
    <definedName name="_____JAZ11">#REF!</definedName>
    <definedName name="_____JAZ2" localSheetId="41">#REF!</definedName>
    <definedName name="_____JAZ2" localSheetId="28">#REF!</definedName>
    <definedName name="_____JAZ2" localSheetId="67">#REF!</definedName>
    <definedName name="_____JAZ2" localSheetId="29">#REF!</definedName>
    <definedName name="_____JAZ2" localSheetId="15">#REF!</definedName>
    <definedName name="_____JAZ2" localSheetId="8">#REF!</definedName>
    <definedName name="_____JAZ2" localSheetId="23">#REF!</definedName>
    <definedName name="_____JAZ2">#REF!</definedName>
    <definedName name="_____JAZ22" localSheetId="41">#REF!</definedName>
    <definedName name="_____JAZ22" localSheetId="28">#REF!</definedName>
    <definedName name="_____JAZ22" localSheetId="67">#REF!</definedName>
    <definedName name="_____JAZ22" localSheetId="29">#REF!</definedName>
    <definedName name="_____JAZ22" localSheetId="15">#REF!</definedName>
    <definedName name="_____JAZ22" localSheetId="8">#REF!</definedName>
    <definedName name="_____JAZ22" localSheetId="23">#REF!</definedName>
    <definedName name="_____JAZ22">#REF!</definedName>
    <definedName name="_____JAZ3" localSheetId="41">#REF!</definedName>
    <definedName name="_____JAZ3" localSheetId="28">#REF!</definedName>
    <definedName name="_____JAZ3" localSheetId="67">#REF!</definedName>
    <definedName name="_____JAZ3" localSheetId="29">#REF!</definedName>
    <definedName name="_____JAZ3" localSheetId="15">#REF!</definedName>
    <definedName name="_____JAZ3" localSheetId="8">#REF!</definedName>
    <definedName name="_____JAZ3" localSheetId="23">#REF!</definedName>
    <definedName name="_____JAZ3">#REF!</definedName>
    <definedName name="_____JAZ33" localSheetId="41">#REF!</definedName>
    <definedName name="_____JAZ33" localSheetId="28">#REF!</definedName>
    <definedName name="_____JAZ33" localSheetId="67">#REF!</definedName>
    <definedName name="_____JAZ33" localSheetId="29">#REF!</definedName>
    <definedName name="_____JAZ33" localSheetId="15">#REF!</definedName>
    <definedName name="_____JAZ33" localSheetId="8">#REF!</definedName>
    <definedName name="_____JAZ33" localSheetId="23">#REF!</definedName>
    <definedName name="_____JAZ33">#REF!</definedName>
    <definedName name="_____mem2">'[3]Mat Asf'!$H$37</definedName>
    <definedName name="_____oac2" localSheetId="41">#REF!</definedName>
    <definedName name="_____oac2" localSheetId="28">#REF!</definedName>
    <definedName name="_____oac2" localSheetId="29">#REF!</definedName>
    <definedName name="_____oac2" localSheetId="15">#REF!</definedName>
    <definedName name="_____oac2" localSheetId="8">#REF!</definedName>
    <definedName name="_____oac2" localSheetId="23">#REF!</definedName>
    <definedName name="_____oac2">#REF!</definedName>
    <definedName name="_____RET1" localSheetId="41">#REF!</definedName>
    <definedName name="_____RET1" localSheetId="28">#REF!</definedName>
    <definedName name="_____RET1" localSheetId="67">#REF!</definedName>
    <definedName name="_____RET1" localSheetId="29">#REF!</definedName>
    <definedName name="_____RET1" localSheetId="15">#REF!</definedName>
    <definedName name="_____RET1" localSheetId="8">#REF!</definedName>
    <definedName name="_____RET1" localSheetId="23">#REF!</definedName>
    <definedName name="_____RET1">#REF!</definedName>
    <definedName name="_____tsd4" localSheetId="41">#REF!</definedName>
    <definedName name="_____tsd4" localSheetId="28">#REF!</definedName>
    <definedName name="_____tsd4" localSheetId="29">#REF!</definedName>
    <definedName name="_____tsd4" localSheetId="15">#REF!</definedName>
    <definedName name="_____tsd4" localSheetId="8">#REF!</definedName>
    <definedName name="_____tsd4" localSheetId="23">#REF!</definedName>
    <definedName name="_____tsd4">#REF!</definedName>
    <definedName name="_____TT102" localSheetId="41">'[4]Relatório-1ª med.'!#REF!</definedName>
    <definedName name="_____TT102" localSheetId="28">'[4]Relatório-1ª med.'!#REF!</definedName>
    <definedName name="_____TT102" localSheetId="67">'[4]Relatório-1ª med.'!#REF!</definedName>
    <definedName name="_____TT102" localSheetId="29">'[4]Relatório-1ª med.'!#REF!</definedName>
    <definedName name="_____TT102" localSheetId="15">'[4]Relatório-1ª med.'!#REF!</definedName>
    <definedName name="_____TT102" localSheetId="8">'[4]Relatório-1ª med.'!#REF!</definedName>
    <definedName name="_____TT102" localSheetId="23">'[4]Relatório-1ª med.'!#REF!</definedName>
    <definedName name="_____TT102">'[4]Relatório-1ª med.'!#REF!</definedName>
    <definedName name="_____TT107" localSheetId="41">'[4]Relatório-1ª med.'!#REF!</definedName>
    <definedName name="_____TT107" localSheetId="28">'[4]Relatório-1ª med.'!#REF!</definedName>
    <definedName name="_____TT107" localSheetId="67">'[4]Relatório-1ª med.'!#REF!</definedName>
    <definedName name="_____TT107" localSheetId="29">'[4]Relatório-1ª med.'!#REF!</definedName>
    <definedName name="_____TT107" localSheetId="15">'[4]Relatório-1ª med.'!#REF!</definedName>
    <definedName name="_____TT107" localSheetId="8">'[4]Relatório-1ª med.'!#REF!</definedName>
    <definedName name="_____TT107" localSheetId="23">'[4]Relatório-1ª med.'!#REF!</definedName>
    <definedName name="_____TT107">'[4]Relatório-1ª med.'!#REF!</definedName>
    <definedName name="_____TT121" localSheetId="41">'[4]Relatório-1ª med.'!#REF!</definedName>
    <definedName name="_____TT121" localSheetId="28">'[4]Relatório-1ª med.'!#REF!</definedName>
    <definedName name="_____TT121" localSheetId="67">'[4]Relatório-1ª med.'!#REF!</definedName>
    <definedName name="_____TT121" localSheetId="29">'[4]Relatório-1ª med.'!#REF!</definedName>
    <definedName name="_____TT121" localSheetId="15">'[4]Relatório-1ª med.'!#REF!</definedName>
    <definedName name="_____TT121" localSheetId="8">'[4]Relatório-1ª med.'!#REF!</definedName>
    <definedName name="_____TT121" localSheetId="23">'[4]Relatório-1ª med.'!#REF!</definedName>
    <definedName name="_____TT121">'[4]Relatório-1ª med.'!#REF!</definedName>
    <definedName name="_____TT123" localSheetId="41">'[4]Relatório-1ª med.'!#REF!</definedName>
    <definedName name="_____TT123" localSheetId="28">'[4]Relatório-1ª med.'!#REF!</definedName>
    <definedName name="_____TT123" localSheetId="67">'[4]Relatório-1ª med.'!#REF!</definedName>
    <definedName name="_____TT123" localSheetId="29">'[4]Relatório-1ª med.'!#REF!</definedName>
    <definedName name="_____TT123" localSheetId="15">'[4]Relatório-1ª med.'!#REF!</definedName>
    <definedName name="_____TT123" localSheetId="8">'[4]Relatório-1ª med.'!#REF!</definedName>
    <definedName name="_____TT123" localSheetId="23">'[4]Relatório-1ª med.'!#REF!</definedName>
    <definedName name="_____TT123">'[4]Relatório-1ª med.'!#REF!</definedName>
    <definedName name="_____TT19" localSheetId="41">'[4]Relatório-1ª med.'!#REF!</definedName>
    <definedName name="_____TT19" localSheetId="28">'[4]Relatório-1ª med.'!#REF!</definedName>
    <definedName name="_____TT19" localSheetId="29">'[4]Relatório-1ª med.'!#REF!</definedName>
    <definedName name="_____TT19" localSheetId="15">'[4]Relatório-1ª med.'!#REF!</definedName>
    <definedName name="_____TT19" localSheetId="8">'[4]Relatório-1ª med.'!#REF!</definedName>
    <definedName name="_____TT19" localSheetId="23">'[4]Relatório-1ª med.'!#REF!</definedName>
    <definedName name="_____TT19">'[4]Relatório-1ª med.'!#REF!</definedName>
    <definedName name="_____TT20" localSheetId="41">'[4]Relatório-1ª med.'!#REF!</definedName>
    <definedName name="_____TT20" localSheetId="28">'[4]Relatório-1ª med.'!#REF!</definedName>
    <definedName name="_____TT20" localSheetId="29">'[4]Relatório-1ª med.'!#REF!</definedName>
    <definedName name="_____TT20" localSheetId="15">'[4]Relatório-1ª med.'!#REF!</definedName>
    <definedName name="_____TT20" localSheetId="8">'[4]Relatório-1ª med.'!#REF!</definedName>
    <definedName name="_____TT20" localSheetId="23">'[4]Relatório-1ª med.'!#REF!</definedName>
    <definedName name="_____TT20">'[4]Relatório-1ª med.'!#REF!</definedName>
    <definedName name="_____TT21" localSheetId="41">'[4]Relatório-1ª med.'!#REF!</definedName>
    <definedName name="_____TT21" localSheetId="28">'[4]Relatório-1ª med.'!#REF!</definedName>
    <definedName name="_____TT21" localSheetId="29">'[4]Relatório-1ª med.'!#REF!</definedName>
    <definedName name="_____TT21" localSheetId="15">'[4]Relatório-1ª med.'!#REF!</definedName>
    <definedName name="_____TT21" localSheetId="8">'[4]Relatório-1ª med.'!#REF!</definedName>
    <definedName name="_____TT21" localSheetId="23">'[4]Relatório-1ª med.'!#REF!</definedName>
    <definedName name="_____TT21">'[4]Relatório-1ª med.'!#REF!</definedName>
    <definedName name="_____TT22" localSheetId="41">'[4]Relatório-1ª med.'!#REF!</definedName>
    <definedName name="_____TT22" localSheetId="28">'[4]Relatório-1ª med.'!#REF!</definedName>
    <definedName name="_____TT22" localSheetId="29">'[4]Relatório-1ª med.'!#REF!</definedName>
    <definedName name="_____TT22" localSheetId="15">'[4]Relatório-1ª med.'!#REF!</definedName>
    <definedName name="_____TT22" localSheetId="8">'[4]Relatório-1ª med.'!#REF!</definedName>
    <definedName name="_____TT22" localSheetId="23">'[4]Relatório-1ª med.'!#REF!</definedName>
    <definedName name="_____TT22">'[4]Relatório-1ª med.'!#REF!</definedName>
    <definedName name="_____TT26" localSheetId="41">'[4]Relatório-1ª med.'!#REF!</definedName>
    <definedName name="_____TT26" localSheetId="28">'[4]Relatório-1ª med.'!#REF!</definedName>
    <definedName name="_____TT26" localSheetId="29">'[4]Relatório-1ª med.'!#REF!</definedName>
    <definedName name="_____TT26" localSheetId="15">'[4]Relatório-1ª med.'!#REF!</definedName>
    <definedName name="_____TT26" localSheetId="8">'[4]Relatório-1ª med.'!#REF!</definedName>
    <definedName name="_____TT26" localSheetId="23">'[4]Relatório-1ª med.'!#REF!</definedName>
    <definedName name="_____TT26">'[4]Relatório-1ª med.'!#REF!</definedName>
    <definedName name="_____TT27" localSheetId="41">'[4]Relatório-1ª med.'!#REF!</definedName>
    <definedName name="_____TT27" localSheetId="28">'[4]Relatório-1ª med.'!#REF!</definedName>
    <definedName name="_____TT27" localSheetId="29">'[4]Relatório-1ª med.'!#REF!</definedName>
    <definedName name="_____TT27" localSheetId="15">'[4]Relatório-1ª med.'!#REF!</definedName>
    <definedName name="_____TT27" localSheetId="8">'[4]Relatório-1ª med.'!#REF!</definedName>
    <definedName name="_____TT27" localSheetId="23">'[4]Relatório-1ª med.'!#REF!</definedName>
    <definedName name="_____TT27">'[4]Relatório-1ª med.'!#REF!</definedName>
    <definedName name="_____TT28" localSheetId="41">'[4]Relatório-1ª med.'!#REF!</definedName>
    <definedName name="_____TT28" localSheetId="28">'[4]Relatório-1ª med.'!#REF!</definedName>
    <definedName name="_____TT28" localSheetId="29">'[4]Relatório-1ª med.'!#REF!</definedName>
    <definedName name="_____TT28" localSheetId="15">'[4]Relatório-1ª med.'!#REF!</definedName>
    <definedName name="_____TT28" localSheetId="8">'[4]Relatório-1ª med.'!#REF!</definedName>
    <definedName name="_____TT28" localSheetId="23">'[4]Relatório-1ª med.'!#REF!</definedName>
    <definedName name="_____TT28">'[4]Relatório-1ª med.'!#REF!</definedName>
    <definedName name="_____TT30" localSheetId="41">'[4]Relatório-1ª med.'!#REF!</definedName>
    <definedName name="_____TT30" localSheetId="28">'[4]Relatório-1ª med.'!#REF!</definedName>
    <definedName name="_____TT30" localSheetId="29">'[4]Relatório-1ª med.'!#REF!</definedName>
    <definedName name="_____TT30" localSheetId="15">'[4]Relatório-1ª med.'!#REF!</definedName>
    <definedName name="_____TT30" localSheetId="8">'[4]Relatório-1ª med.'!#REF!</definedName>
    <definedName name="_____TT30" localSheetId="23">'[4]Relatório-1ª med.'!#REF!</definedName>
    <definedName name="_____TT30">'[4]Relatório-1ª med.'!#REF!</definedName>
    <definedName name="_____TT31" localSheetId="41">'[4]Relatório-1ª med.'!#REF!</definedName>
    <definedName name="_____TT31" localSheetId="28">'[4]Relatório-1ª med.'!#REF!</definedName>
    <definedName name="_____TT31" localSheetId="29">'[4]Relatório-1ª med.'!#REF!</definedName>
    <definedName name="_____TT31" localSheetId="15">'[4]Relatório-1ª med.'!#REF!</definedName>
    <definedName name="_____TT31" localSheetId="8">'[4]Relatório-1ª med.'!#REF!</definedName>
    <definedName name="_____TT31" localSheetId="23">'[4]Relatório-1ª med.'!#REF!</definedName>
    <definedName name="_____TT31">'[4]Relatório-1ª med.'!#REF!</definedName>
    <definedName name="_____TT32" localSheetId="41">'[4]Relatório-1ª med.'!#REF!</definedName>
    <definedName name="_____TT32" localSheetId="28">'[4]Relatório-1ª med.'!#REF!</definedName>
    <definedName name="_____TT32" localSheetId="29">'[4]Relatório-1ª med.'!#REF!</definedName>
    <definedName name="_____TT32" localSheetId="15">'[4]Relatório-1ª med.'!#REF!</definedName>
    <definedName name="_____TT32" localSheetId="8">'[4]Relatório-1ª med.'!#REF!</definedName>
    <definedName name="_____TT32" localSheetId="23">'[4]Relatório-1ª med.'!#REF!</definedName>
    <definedName name="_____TT32">'[4]Relatório-1ª med.'!#REF!</definedName>
    <definedName name="_____TT33" localSheetId="41">'[4]Relatório-1ª med.'!#REF!</definedName>
    <definedName name="_____TT33" localSheetId="28">'[4]Relatório-1ª med.'!#REF!</definedName>
    <definedName name="_____TT33" localSheetId="29">'[4]Relatório-1ª med.'!#REF!</definedName>
    <definedName name="_____TT33" localSheetId="15">'[4]Relatório-1ª med.'!#REF!</definedName>
    <definedName name="_____TT33" localSheetId="8">'[4]Relatório-1ª med.'!#REF!</definedName>
    <definedName name="_____TT33" localSheetId="23">'[4]Relatório-1ª med.'!#REF!</definedName>
    <definedName name="_____TT33">'[4]Relatório-1ª med.'!#REF!</definedName>
    <definedName name="_____TT34" localSheetId="41">'[4]Relatório-1ª med.'!#REF!</definedName>
    <definedName name="_____TT34" localSheetId="28">'[4]Relatório-1ª med.'!#REF!</definedName>
    <definedName name="_____TT34" localSheetId="29">'[4]Relatório-1ª med.'!#REF!</definedName>
    <definedName name="_____TT34" localSheetId="15">'[4]Relatório-1ª med.'!#REF!</definedName>
    <definedName name="_____TT34" localSheetId="8">'[4]Relatório-1ª med.'!#REF!</definedName>
    <definedName name="_____TT34" localSheetId="23">'[4]Relatório-1ª med.'!#REF!</definedName>
    <definedName name="_____TT34">'[4]Relatório-1ª med.'!#REF!</definedName>
    <definedName name="_____TT36" localSheetId="41">'[4]Relatório-1ª med.'!#REF!</definedName>
    <definedName name="_____TT36" localSheetId="28">'[4]Relatório-1ª med.'!#REF!</definedName>
    <definedName name="_____TT36" localSheetId="29">'[4]Relatório-1ª med.'!#REF!</definedName>
    <definedName name="_____TT36" localSheetId="15">'[4]Relatório-1ª med.'!#REF!</definedName>
    <definedName name="_____TT36" localSheetId="8">'[4]Relatório-1ª med.'!#REF!</definedName>
    <definedName name="_____TT36" localSheetId="23">'[4]Relatório-1ª med.'!#REF!</definedName>
    <definedName name="_____TT36">'[4]Relatório-1ª med.'!#REF!</definedName>
    <definedName name="_____TT37" localSheetId="41">'[4]Relatório-1ª med.'!#REF!</definedName>
    <definedName name="_____TT37" localSheetId="28">'[4]Relatório-1ª med.'!#REF!</definedName>
    <definedName name="_____TT37" localSheetId="29">'[4]Relatório-1ª med.'!#REF!</definedName>
    <definedName name="_____TT37" localSheetId="15">'[4]Relatório-1ª med.'!#REF!</definedName>
    <definedName name="_____TT37" localSheetId="8">'[4]Relatório-1ª med.'!#REF!</definedName>
    <definedName name="_____TT37" localSheetId="23">'[4]Relatório-1ª med.'!#REF!</definedName>
    <definedName name="_____TT37">'[4]Relatório-1ª med.'!#REF!</definedName>
    <definedName name="_____TT38" localSheetId="41">'[4]Relatório-1ª med.'!#REF!</definedName>
    <definedName name="_____TT38" localSheetId="28">'[4]Relatório-1ª med.'!#REF!</definedName>
    <definedName name="_____TT38" localSheetId="29">'[4]Relatório-1ª med.'!#REF!</definedName>
    <definedName name="_____TT38" localSheetId="15">'[4]Relatório-1ª med.'!#REF!</definedName>
    <definedName name="_____TT38" localSheetId="8">'[4]Relatório-1ª med.'!#REF!</definedName>
    <definedName name="_____TT38" localSheetId="23">'[4]Relatório-1ª med.'!#REF!</definedName>
    <definedName name="_____TT38">'[4]Relatório-1ª med.'!#REF!</definedName>
    <definedName name="_____TT39" localSheetId="41">'[4]Relatório-1ª med.'!#REF!</definedName>
    <definedName name="_____TT39" localSheetId="28">'[4]Relatório-1ª med.'!#REF!</definedName>
    <definedName name="_____TT39" localSheetId="29">'[4]Relatório-1ª med.'!#REF!</definedName>
    <definedName name="_____TT39" localSheetId="15">'[4]Relatório-1ª med.'!#REF!</definedName>
    <definedName name="_____TT39" localSheetId="8">'[4]Relatório-1ª med.'!#REF!</definedName>
    <definedName name="_____TT39" localSheetId="23">'[4]Relatório-1ª med.'!#REF!</definedName>
    <definedName name="_____TT39">'[4]Relatório-1ª med.'!#REF!</definedName>
    <definedName name="_____TT40" localSheetId="41">'[4]Relatório-1ª med.'!#REF!</definedName>
    <definedName name="_____TT40" localSheetId="28">'[4]Relatório-1ª med.'!#REF!</definedName>
    <definedName name="_____TT40" localSheetId="29">'[4]Relatório-1ª med.'!#REF!</definedName>
    <definedName name="_____TT40" localSheetId="15">'[4]Relatório-1ª med.'!#REF!</definedName>
    <definedName name="_____TT40" localSheetId="8">'[4]Relatório-1ª med.'!#REF!</definedName>
    <definedName name="_____TT40" localSheetId="23">'[4]Relatório-1ª med.'!#REF!</definedName>
    <definedName name="_____TT40">'[4]Relatório-1ª med.'!#REF!</definedName>
    <definedName name="_____TT5" localSheetId="41">'[4]Relatório-1ª med.'!#REF!</definedName>
    <definedName name="_____TT5" localSheetId="28">'[4]Relatório-1ª med.'!#REF!</definedName>
    <definedName name="_____TT5" localSheetId="29">'[4]Relatório-1ª med.'!#REF!</definedName>
    <definedName name="_____TT5" localSheetId="15">'[4]Relatório-1ª med.'!#REF!</definedName>
    <definedName name="_____TT5" localSheetId="8">'[4]Relatório-1ª med.'!#REF!</definedName>
    <definedName name="_____TT5" localSheetId="23">'[4]Relatório-1ª med.'!#REF!</definedName>
    <definedName name="_____TT5">'[4]Relatório-1ª med.'!#REF!</definedName>
    <definedName name="_____TT52" localSheetId="41">'[4]Relatório-1ª med.'!#REF!</definedName>
    <definedName name="_____TT52" localSheetId="28">'[4]Relatório-1ª med.'!#REF!</definedName>
    <definedName name="_____TT52" localSheetId="29">'[4]Relatório-1ª med.'!#REF!</definedName>
    <definedName name="_____TT52" localSheetId="15">'[4]Relatório-1ª med.'!#REF!</definedName>
    <definedName name="_____TT52" localSheetId="8">'[4]Relatório-1ª med.'!#REF!</definedName>
    <definedName name="_____TT52" localSheetId="23">'[4]Relatório-1ª med.'!#REF!</definedName>
    <definedName name="_____TT52">'[4]Relatório-1ª med.'!#REF!</definedName>
    <definedName name="_____TT53" localSheetId="41">'[4]Relatório-1ª med.'!#REF!</definedName>
    <definedName name="_____TT53" localSheetId="28">'[4]Relatório-1ª med.'!#REF!</definedName>
    <definedName name="_____TT53" localSheetId="29">'[4]Relatório-1ª med.'!#REF!</definedName>
    <definedName name="_____TT53" localSheetId="15">'[4]Relatório-1ª med.'!#REF!</definedName>
    <definedName name="_____TT53" localSheetId="8">'[4]Relatório-1ª med.'!#REF!</definedName>
    <definedName name="_____TT53" localSheetId="23">'[4]Relatório-1ª med.'!#REF!</definedName>
    <definedName name="_____TT53">'[4]Relatório-1ª med.'!#REF!</definedName>
    <definedName name="_____TT54" localSheetId="41">'[4]Relatório-1ª med.'!#REF!</definedName>
    <definedName name="_____TT54" localSheetId="28">'[4]Relatório-1ª med.'!#REF!</definedName>
    <definedName name="_____TT54" localSheetId="29">'[4]Relatório-1ª med.'!#REF!</definedName>
    <definedName name="_____TT54" localSheetId="15">'[4]Relatório-1ª med.'!#REF!</definedName>
    <definedName name="_____TT54" localSheetId="8">'[4]Relatório-1ª med.'!#REF!</definedName>
    <definedName name="_____TT54" localSheetId="23">'[4]Relatório-1ª med.'!#REF!</definedName>
    <definedName name="_____TT54">'[4]Relatório-1ª med.'!#REF!</definedName>
    <definedName name="_____TT55" localSheetId="41">'[4]Relatório-1ª med.'!#REF!</definedName>
    <definedName name="_____TT55" localSheetId="28">'[4]Relatório-1ª med.'!#REF!</definedName>
    <definedName name="_____TT55" localSheetId="29">'[4]Relatório-1ª med.'!#REF!</definedName>
    <definedName name="_____TT55" localSheetId="15">'[4]Relatório-1ª med.'!#REF!</definedName>
    <definedName name="_____TT55" localSheetId="8">'[4]Relatório-1ª med.'!#REF!</definedName>
    <definedName name="_____TT55" localSheetId="23">'[4]Relatório-1ª med.'!#REF!</definedName>
    <definedName name="_____TT55">'[4]Relatório-1ª med.'!#REF!</definedName>
    <definedName name="_____TT6" localSheetId="41">'[4]Relatório-1ª med.'!#REF!</definedName>
    <definedName name="_____TT6" localSheetId="28">'[4]Relatório-1ª med.'!#REF!</definedName>
    <definedName name="_____TT6" localSheetId="29">'[4]Relatório-1ª med.'!#REF!</definedName>
    <definedName name="_____TT6" localSheetId="15">'[4]Relatório-1ª med.'!#REF!</definedName>
    <definedName name="_____TT6" localSheetId="8">'[4]Relatório-1ª med.'!#REF!</definedName>
    <definedName name="_____TT6" localSheetId="23">'[4]Relatório-1ª med.'!#REF!</definedName>
    <definedName name="_____TT6">'[4]Relatório-1ª med.'!#REF!</definedName>
    <definedName name="_____TT60" localSheetId="41">'[4]Relatório-1ª med.'!#REF!</definedName>
    <definedName name="_____TT60" localSheetId="28">'[4]Relatório-1ª med.'!#REF!</definedName>
    <definedName name="_____TT60" localSheetId="29">'[4]Relatório-1ª med.'!#REF!</definedName>
    <definedName name="_____TT60" localSheetId="15">'[4]Relatório-1ª med.'!#REF!</definedName>
    <definedName name="_____TT60" localSheetId="8">'[4]Relatório-1ª med.'!#REF!</definedName>
    <definedName name="_____TT60" localSheetId="23">'[4]Relatório-1ª med.'!#REF!</definedName>
    <definedName name="_____TT60">'[4]Relatório-1ª med.'!#REF!</definedName>
    <definedName name="_____TT61" localSheetId="41">'[4]Relatório-1ª med.'!#REF!</definedName>
    <definedName name="_____TT61" localSheetId="28">'[4]Relatório-1ª med.'!#REF!</definedName>
    <definedName name="_____TT61" localSheetId="29">'[4]Relatório-1ª med.'!#REF!</definedName>
    <definedName name="_____TT61" localSheetId="15">'[4]Relatório-1ª med.'!#REF!</definedName>
    <definedName name="_____TT61" localSheetId="8">'[4]Relatório-1ª med.'!#REF!</definedName>
    <definedName name="_____TT61" localSheetId="23">'[4]Relatório-1ª med.'!#REF!</definedName>
    <definedName name="_____TT61">'[4]Relatório-1ª med.'!#REF!</definedName>
    <definedName name="_____TT69" localSheetId="41">'[4]Relatório-1ª med.'!#REF!</definedName>
    <definedName name="_____TT69" localSheetId="28">'[4]Relatório-1ª med.'!#REF!</definedName>
    <definedName name="_____TT69" localSheetId="29">'[4]Relatório-1ª med.'!#REF!</definedName>
    <definedName name="_____TT69" localSheetId="15">'[4]Relatório-1ª med.'!#REF!</definedName>
    <definedName name="_____TT69" localSheetId="8">'[4]Relatório-1ª med.'!#REF!</definedName>
    <definedName name="_____TT69" localSheetId="23">'[4]Relatório-1ª med.'!#REF!</definedName>
    <definedName name="_____TT69">'[4]Relatório-1ª med.'!#REF!</definedName>
    <definedName name="_____TT7" localSheetId="41">'[4]Relatório-1ª med.'!#REF!</definedName>
    <definedName name="_____TT7" localSheetId="28">'[4]Relatório-1ª med.'!#REF!</definedName>
    <definedName name="_____TT7" localSheetId="29">'[4]Relatório-1ª med.'!#REF!</definedName>
    <definedName name="_____TT7" localSheetId="15">'[4]Relatório-1ª med.'!#REF!</definedName>
    <definedName name="_____TT7" localSheetId="8">'[4]Relatório-1ª med.'!#REF!</definedName>
    <definedName name="_____TT7" localSheetId="23">'[4]Relatório-1ª med.'!#REF!</definedName>
    <definedName name="_____TT7">'[4]Relatório-1ª med.'!#REF!</definedName>
    <definedName name="_____TT70" localSheetId="41">'[4]Relatório-1ª med.'!#REF!</definedName>
    <definedName name="_____TT70" localSheetId="28">'[4]Relatório-1ª med.'!#REF!</definedName>
    <definedName name="_____TT70" localSheetId="29">'[4]Relatório-1ª med.'!#REF!</definedName>
    <definedName name="_____TT70" localSheetId="15">'[4]Relatório-1ª med.'!#REF!</definedName>
    <definedName name="_____TT70" localSheetId="8">'[4]Relatório-1ª med.'!#REF!</definedName>
    <definedName name="_____TT70" localSheetId="23">'[4]Relatório-1ª med.'!#REF!</definedName>
    <definedName name="_____TT70">'[4]Relatório-1ª med.'!#REF!</definedName>
    <definedName name="_____TT71" localSheetId="41">'[4]Relatório-1ª med.'!#REF!</definedName>
    <definedName name="_____TT71" localSheetId="28">'[4]Relatório-1ª med.'!#REF!</definedName>
    <definedName name="_____TT71" localSheetId="29">'[4]Relatório-1ª med.'!#REF!</definedName>
    <definedName name="_____TT71" localSheetId="15">'[4]Relatório-1ª med.'!#REF!</definedName>
    <definedName name="_____TT71" localSheetId="8">'[4]Relatório-1ª med.'!#REF!</definedName>
    <definedName name="_____TT71" localSheetId="23">'[4]Relatório-1ª med.'!#REF!</definedName>
    <definedName name="_____TT71">'[4]Relatório-1ª med.'!#REF!</definedName>
    <definedName name="_____TT74" localSheetId="41">'[4]Relatório-1ª med.'!#REF!</definedName>
    <definedName name="_____TT74" localSheetId="28">'[4]Relatório-1ª med.'!#REF!</definedName>
    <definedName name="_____TT74" localSheetId="29">'[4]Relatório-1ª med.'!#REF!</definedName>
    <definedName name="_____TT74" localSheetId="15">'[4]Relatório-1ª med.'!#REF!</definedName>
    <definedName name="_____TT74" localSheetId="8">'[4]Relatório-1ª med.'!#REF!</definedName>
    <definedName name="_____TT74" localSheetId="23">'[4]Relatório-1ª med.'!#REF!</definedName>
    <definedName name="_____TT74">'[4]Relatório-1ª med.'!#REF!</definedName>
    <definedName name="_____TT75" localSheetId="41">'[4]Relatório-1ª med.'!#REF!</definedName>
    <definedName name="_____TT75" localSheetId="28">'[4]Relatório-1ª med.'!#REF!</definedName>
    <definedName name="_____TT75" localSheetId="29">'[4]Relatório-1ª med.'!#REF!</definedName>
    <definedName name="_____TT75" localSheetId="15">'[4]Relatório-1ª med.'!#REF!</definedName>
    <definedName name="_____TT75" localSheetId="8">'[4]Relatório-1ª med.'!#REF!</definedName>
    <definedName name="_____TT75" localSheetId="23">'[4]Relatório-1ª med.'!#REF!</definedName>
    <definedName name="_____TT75">'[4]Relatório-1ª med.'!#REF!</definedName>
    <definedName name="_____TT76" localSheetId="41">'[4]Relatório-1ª med.'!#REF!</definedName>
    <definedName name="_____TT76" localSheetId="28">'[4]Relatório-1ª med.'!#REF!</definedName>
    <definedName name="_____TT76" localSheetId="29">'[4]Relatório-1ª med.'!#REF!</definedName>
    <definedName name="_____TT76" localSheetId="15">'[4]Relatório-1ª med.'!#REF!</definedName>
    <definedName name="_____TT76" localSheetId="8">'[4]Relatório-1ª med.'!#REF!</definedName>
    <definedName name="_____TT76" localSheetId="23">'[4]Relatório-1ª med.'!#REF!</definedName>
    <definedName name="_____TT76">'[4]Relatório-1ª med.'!#REF!</definedName>
    <definedName name="_____TT77" localSheetId="41">'[4]Relatório-1ª med.'!#REF!</definedName>
    <definedName name="_____TT77" localSheetId="28">'[4]Relatório-1ª med.'!#REF!</definedName>
    <definedName name="_____TT77" localSheetId="29">'[4]Relatório-1ª med.'!#REF!</definedName>
    <definedName name="_____TT77" localSheetId="15">'[4]Relatório-1ª med.'!#REF!</definedName>
    <definedName name="_____TT77" localSheetId="8">'[4]Relatório-1ª med.'!#REF!</definedName>
    <definedName name="_____TT77" localSheetId="23">'[4]Relatório-1ª med.'!#REF!</definedName>
    <definedName name="_____TT77">'[4]Relatório-1ª med.'!#REF!</definedName>
    <definedName name="_____TT78" localSheetId="41">'[4]Relatório-1ª med.'!#REF!</definedName>
    <definedName name="_____TT78" localSheetId="28">'[4]Relatório-1ª med.'!#REF!</definedName>
    <definedName name="_____TT78" localSheetId="29">'[4]Relatório-1ª med.'!#REF!</definedName>
    <definedName name="_____TT78" localSheetId="15">'[4]Relatório-1ª med.'!#REF!</definedName>
    <definedName name="_____TT78" localSheetId="8">'[4]Relatório-1ª med.'!#REF!</definedName>
    <definedName name="_____TT78" localSheetId="23">'[4]Relatório-1ª med.'!#REF!</definedName>
    <definedName name="_____TT78">'[4]Relatório-1ª med.'!#REF!</definedName>
    <definedName name="_____TT79" localSheetId="41">'[4]Relatório-1ª med.'!#REF!</definedName>
    <definedName name="_____TT79" localSheetId="28">'[4]Relatório-1ª med.'!#REF!</definedName>
    <definedName name="_____TT79" localSheetId="29">'[4]Relatório-1ª med.'!#REF!</definedName>
    <definedName name="_____TT79" localSheetId="15">'[4]Relatório-1ª med.'!#REF!</definedName>
    <definedName name="_____TT79" localSheetId="8">'[4]Relatório-1ª med.'!#REF!</definedName>
    <definedName name="_____TT79" localSheetId="23">'[4]Relatório-1ª med.'!#REF!</definedName>
    <definedName name="_____TT79">'[4]Relatório-1ª med.'!#REF!</definedName>
    <definedName name="_____TT94" localSheetId="41">'[4]Relatório-1ª med.'!#REF!</definedName>
    <definedName name="_____TT94" localSheetId="28">'[4]Relatório-1ª med.'!#REF!</definedName>
    <definedName name="_____TT94" localSheetId="29">'[4]Relatório-1ª med.'!#REF!</definedName>
    <definedName name="_____TT94" localSheetId="15">'[4]Relatório-1ª med.'!#REF!</definedName>
    <definedName name="_____TT94" localSheetId="8">'[4]Relatório-1ª med.'!#REF!</definedName>
    <definedName name="_____TT94" localSheetId="23">'[4]Relatório-1ª med.'!#REF!</definedName>
    <definedName name="_____TT94">'[4]Relatório-1ª med.'!#REF!</definedName>
    <definedName name="_____TT95" localSheetId="41">'[4]Relatório-1ª med.'!#REF!</definedName>
    <definedName name="_____TT95" localSheetId="28">'[4]Relatório-1ª med.'!#REF!</definedName>
    <definedName name="_____TT95" localSheetId="29">'[4]Relatório-1ª med.'!#REF!</definedName>
    <definedName name="_____TT95" localSheetId="15">'[4]Relatório-1ª med.'!#REF!</definedName>
    <definedName name="_____TT95" localSheetId="8">'[4]Relatório-1ª med.'!#REF!</definedName>
    <definedName name="_____TT95" localSheetId="23">'[4]Relatório-1ª med.'!#REF!</definedName>
    <definedName name="_____TT95">'[4]Relatório-1ª med.'!#REF!</definedName>
    <definedName name="_____TT97" localSheetId="41">'[4]Relatório-1ª med.'!#REF!</definedName>
    <definedName name="_____TT97" localSheetId="28">'[4]Relatório-1ª med.'!#REF!</definedName>
    <definedName name="_____TT97" localSheetId="29">'[4]Relatório-1ª med.'!#REF!</definedName>
    <definedName name="_____TT97" localSheetId="15">'[4]Relatório-1ª med.'!#REF!</definedName>
    <definedName name="_____TT97" localSheetId="8">'[4]Relatório-1ª med.'!#REF!</definedName>
    <definedName name="_____TT97" localSheetId="23">'[4]Relatório-1ª med.'!#REF!</definedName>
    <definedName name="_____TT97">'[4]Relatório-1ª med.'!#REF!</definedName>
    <definedName name="____cab1" localSheetId="41">#REF!</definedName>
    <definedName name="____cab1" localSheetId="28">#REF!</definedName>
    <definedName name="____cab1" localSheetId="29">#REF!</definedName>
    <definedName name="____cab1" localSheetId="15">#REF!</definedName>
    <definedName name="____cab1" localSheetId="8">#REF!</definedName>
    <definedName name="____cab1" localSheetId="23">#REF!</definedName>
    <definedName name="____cab1">#REF!</definedName>
    <definedName name="____emp2">'[2]DMT modelo'!$AA$13</definedName>
    <definedName name="____EXT1" localSheetId="41">#REF!</definedName>
    <definedName name="____EXT1" localSheetId="28">#REF!</definedName>
    <definedName name="____EXT1" localSheetId="29">#REF!</definedName>
    <definedName name="____EXT1" localSheetId="15">#REF!</definedName>
    <definedName name="____EXT1" localSheetId="8">#REF!</definedName>
    <definedName name="____EXT1" localSheetId="23">#REF!</definedName>
    <definedName name="____EXT1">#REF!</definedName>
    <definedName name="____ind100" localSheetId="41">#REF!</definedName>
    <definedName name="____ind100" localSheetId="28">#REF!</definedName>
    <definedName name="____ind100" localSheetId="29">#REF!</definedName>
    <definedName name="____ind100" localSheetId="15">#REF!</definedName>
    <definedName name="____ind100" localSheetId="8">#REF!</definedName>
    <definedName name="____ind100" localSheetId="23">#REF!</definedName>
    <definedName name="____ind100">#REF!</definedName>
    <definedName name="____JAZ1" localSheetId="41">#REF!</definedName>
    <definedName name="____JAZ1" localSheetId="28">#REF!</definedName>
    <definedName name="____JAZ1" localSheetId="67">#REF!</definedName>
    <definedName name="____JAZ1" localSheetId="29">#REF!</definedName>
    <definedName name="____JAZ1" localSheetId="15">#REF!</definedName>
    <definedName name="____JAZ1" localSheetId="8">#REF!</definedName>
    <definedName name="____JAZ1" localSheetId="23">#REF!</definedName>
    <definedName name="____JAZ1">#REF!</definedName>
    <definedName name="____JAZ11" localSheetId="41">#REF!</definedName>
    <definedName name="____JAZ11" localSheetId="28">#REF!</definedName>
    <definedName name="____JAZ11" localSheetId="67">#REF!</definedName>
    <definedName name="____JAZ11" localSheetId="29">#REF!</definedName>
    <definedName name="____JAZ11" localSheetId="15">#REF!</definedName>
    <definedName name="____JAZ11" localSheetId="8">#REF!</definedName>
    <definedName name="____JAZ11" localSheetId="23">#REF!</definedName>
    <definedName name="____JAZ11">#REF!</definedName>
    <definedName name="____JAZ2" localSheetId="41">#REF!</definedName>
    <definedName name="____JAZ2" localSheetId="28">#REF!</definedName>
    <definedName name="____JAZ2" localSheetId="67">#REF!</definedName>
    <definedName name="____JAZ2" localSheetId="29">#REF!</definedName>
    <definedName name="____JAZ2" localSheetId="15">#REF!</definedName>
    <definedName name="____JAZ2" localSheetId="8">#REF!</definedName>
    <definedName name="____JAZ2" localSheetId="23">#REF!</definedName>
    <definedName name="____JAZ2">#REF!</definedName>
    <definedName name="____JAZ22" localSheetId="41">#REF!</definedName>
    <definedName name="____JAZ22" localSheetId="28">#REF!</definedName>
    <definedName name="____JAZ22" localSheetId="67">#REF!</definedName>
    <definedName name="____JAZ22" localSheetId="29">#REF!</definedName>
    <definedName name="____JAZ22" localSheetId="15">#REF!</definedName>
    <definedName name="____JAZ22" localSheetId="8">#REF!</definedName>
    <definedName name="____JAZ22" localSheetId="23">#REF!</definedName>
    <definedName name="____JAZ22">#REF!</definedName>
    <definedName name="____JAZ3" localSheetId="41">#REF!</definedName>
    <definedName name="____JAZ3" localSheetId="28">#REF!</definedName>
    <definedName name="____JAZ3" localSheetId="67">#REF!</definedName>
    <definedName name="____JAZ3" localSheetId="29">#REF!</definedName>
    <definedName name="____JAZ3" localSheetId="15">#REF!</definedName>
    <definedName name="____JAZ3" localSheetId="8">#REF!</definedName>
    <definedName name="____JAZ3" localSheetId="23">#REF!</definedName>
    <definedName name="____JAZ3">#REF!</definedName>
    <definedName name="____JAZ33" localSheetId="41">#REF!</definedName>
    <definedName name="____JAZ33" localSheetId="28">#REF!</definedName>
    <definedName name="____JAZ33" localSheetId="67">#REF!</definedName>
    <definedName name="____JAZ33" localSheetId="29">#REF!</definedName>
    <definedName name="____JAZ33" localSheetId="15">#REF!</definedName>
    <definedName name="____JAZ33" localSheetId="8">#REF!</definedName>
    <definedName name="____JAZ33" localSheetId="23">#REF!</definedName>
    <definedName name="____JAZ33">#REF!</definedName>
    <definedName name="____mem2">'[3]Mat Asf'!$H$37</definedName>
    <definedName name="____oac2" localSheetId="41">#REF!</definedName>
    <definedName name="____oac2" localSheetId="28">#REF!</definedName>
    <definedName name="____oac2" localSheetId="29">#REF!</definedName>
    <definedName name="____oac2" localSheetId="15">#REF!</definedName>
    <definedName name="____oac2" localSheetId="8">#REF!</definedName>
    <definedName name="____oac2" localSheetId="23">#REF!</definedName>
    <definedName name="____oac2">#REF!</definedName>
    <definedName name="____RET1" localSheetId="41">#REF!</definedName>
    <definedName name="____RET1" localSheetId="28">#REF!</definedName>
    <definedName name="____RET1" localSheetId="67">#REF!</definedName>
    <definedName name="____RET1" localSheetId="29">#REF!</definedName>
    <definedName name="____RET1" localSheetId="15">#REF!</definedName>
    <definedName name="____RET1" localSheetId="8">#REF!</definedName>
    <definedName name="____RET1" localSheetId="23">#REF!</definedName>
    <definedName name="____RET1">#REF!</definedName>
    <definedName name="____tsd4" localSheetId="41">#REF!</definedName>
    <definedName name="____tsd4" localSheetId="28">#REF!</definedName>
    <definedName name="____tsd4" localSheetId="29">#REF!</definedName>
    <definedName name="____tsd4" localSheetId="15">#REF!</definedName>
    <definedName name="____tsd4" localSheetId="8">#REF!</definedName>
    <definedName name="____tsd4" localSheetId="23">#REF!</definedName>
    <definedName name="____tsd4">#REF!</definedName>
    <definedName name="____TT102" localSheetId="41">'[4]Relatório-1ª med.'!#REF!</definedName>
    <definedName name="____TT102" localSheetId="28">'[4]Relatório-1ª med.'!#REF!</definedName>
    <definedName name="____TT102" localSheetId="67">'[4]Relatório-1ª med.'!#REF!</definedName>
    <definedName name="____TT102" localSheetId="29">'[4]Relatório-1ª med.'!#REF!</definedName>
    <definedName name="____TT102" localSheetId="15">'[4]Relatório-1ª med.'!#REF!</definedName>
    <definedName name="____TT102" localSheetId="8">'[4]Relatório-1ª med.'!#REF!</definedName>
    <definedName name="____TT102" localSheetId="23">'[4]Relatório-1ª med.'!#REF!</definedName>
    <definedName name="____TT102">'[4]Relatório-1ª med.'!#REF!</definedName>
    <definedName name="____TT107" localSheetId="41">'[4]Relatório-1ª med.'!#REF!</definedName>
    <definedName name="____TT107" localSheetId="28">'[4]Relatório-1ª med.'!#REF!</definedName>
    <definedName name="____TT107" localSheetId="67">'[4]Relatório-1ª med.'!#REF!</definedName>
    <definedName name="____TT107" localSheetId="29">'[4]Relatório-1ª med.'!#REF!</definedName>
    <definedName name="____TT107" localSheetId="15">'[4]Relatório-1ª med.'!#REF!</definedName>
    <definedName name="____TT107" localSheetId="8">'[4]Relatório-1ª med.'!#REF!</definedName>
    <definedName name="____TT107" localSheetId="23">'[4]Relatório-1ª med.'!#REF!</definedName>
    <definedName name="____TT107">'[4]Relatório-1ª med.'!#REF!</definedName>
    <definedName name="____TT121" localSheetId="41">'[4]Relatório-1ª med.'!#REF!</definedName>
    <definedName name="____TT121" localSheetId="28">'[4]Relatório-1ª med.'!#REF!</definedName>
    <definedName name="____TT121" localSheetId="67">'[4]Relatório-1ª med.'!#REF!</definedName>
    <definedName name="____TT121" localSheetId="29">'[4]Relatório-1ª med.'!#REF!</definedName>
    <definedName name="____TT121" localSheetId="15">'[4]Relatório-1ª med.'!#REF!</definedName>
    <definedName name="____TT121" localSheetId="8">'[4]Relatório-1ª med.'!#REF!</definedName>
    <definedName name="____TT121" localSheetId="23">'[4]Relatório-1ª med.'!#REF!</definedName>
    <definedName name="____TT121">'[4]Relatório-1ª med.'!#REF!</definedName>
    <definedName name="____TT123" localSheetId="41">'[4]Relatório-1ª med.'!#REF!</definedName>
    <definedName name="____TT123" localSheetId="28">'[4]Relatório-1ª med.'!#REF!</definedName>
    <definedName name="____TT123" localSheetId="67">'[4]Relatório-1ª med.'!#REF!</definedName>
    <definedName name="____TT123" localSheetId="29">'[4]Relatório-1ª med.'!#REF!</definedName>
    <definedName name="____TT123" localSheetId="15">'[4]Relatório-1ª med.'!#REF!</definedName>
    <definedName name="____TT123" localSheetId="8">'[4]Relatório-1ª med.'!#REF!</definedName>
    <definedName name="____TT123" localSheetId="23">'[4]Relatório-1ª med.'!#REF!</definedName>
    <definedName name="____TT123">'[4]Relatório-1ª med.'!#REF!</definedName>
    <definedName name="____TT19" localSheetId="41">'[4]Relatório-1ª med.'!#REF!</definedName>
    <definedName name="____TT19" localSheetId="28">'[4]Relatório-1ª med.'!#REF!</definedName>
    <definedName name="____TT19" localSheetId="29">'[4]Relatório-1ª med.'!#REF!</definedName>
    <definedName name="____TT19" localSheetId="15">'[4]Relatório-1ª med.'!#REF!</definedName>
    <definedName name="____TT19" localSheetId="8">'[4]Relatório-1ª med.'!#REF!</definedName>
    <definedName name="____TT19" localSheetId="23">'[4]Relatório-1ª med.'!#REF!</definedName>
    <definedName name="____TT19">'[4]Relatório-1ª med.'!#REF!</definedName>
    <definedName name="____TT20" localSheetId="41">'[4]Relatório-1ª med.'!#REF!</definedName>
    <definedName name="____TT20" localSheetId="28">'[4]Relatório-1ª med.'!#REF!</definedName>
    <definedName name="____TT20" localSheetId="29">'[4]Relatório-1ª med.'!#REF!</definedName>
    <definedName name="____TT20" localSheetId="15">'[4]Relatório-1ª med.'!#REF!</definedName>
    <definedName name="____TT20" localSheetId="8">'[4]Relatório-1ª med.'!#REF!</definedName>
    <definedName name="____TT20" localSheetId="23">'[4]Relatório-1ª med.'!#REF!</definedName>
    <definedName name="____TT20">'[4]Relatório-1ª med.'!#REF!</definedName>
    <definedName name="____TT21" localSheetId="41">'[4]Relatório-1ª med.'!#REF!</definedName>
    <definedName name="____TT21" localSheetId="28">'[4]Relatório-1ª med.'!#REF!</definedName>
    <definedName name="____TT21" localSheetId="29">'[4]Relatório-1ª med.'!#REF!</definedName>
    <definedName name="____TT21" localSheetId="15">'[4]Relatório-1ª med.'!#REF!</definedName>
    <definedName name="____TT21" localSheetId="8">'[4]Relatório-1ª med.'!#REF!</definedName>
    <definedName name="____TT21" localSheetId="23">'[4]Relatório-1ª med.'!#REF!</definedName>
    <definedName name="____TT21">'[4]Relatório-1ª med.'!#REF!</definedName>
    <definedName name="____TT22" localSheetId="41">'[4]Relatório-1ª med.'!#REF!</definedName>
    <definedName name="____TT22" localSheetId="28">'[4]Relatório-1ª med.'!#REF!</definedName>
    <definedName name="____TT22" localSheetId="29">'[4]Relatório-1ª med.'!#REF!</definedName>
    <definedName name="____TT22" localSheetId="15">'[4]Relatório-1ª med.'!#REF!</definedName>
    <definedName name="____TT22" localSheetId="8">'[4]Relatório-1ª med.'!#REF!</definedName>
    <definedName name="____TT22" localSheetId="23">'[4]Relatório-1ª med.'!#REF!</definedName>
    <definedName name="____TT22">'[4]Relatório-1ª med.'!#REF!</definedName>
    <definedName name="____TT236" localSheetId="41">'[4]Relatório-1ª med.'!#REF!</definedName>
    <definedName name="____TT236" localSheetId="28">'[4]Relatório-1ª med.'!#REF!</definedName>
    <definedName name="____TT236" localSheetId="29">'[4]Relatório-1ª med.'!#REF!</definedName>
    <definedName name="____TT236" localSheetId="15">'[4]Relatório-1ª med.'!#REF!</definedName>
    <definedName name="____TT236" localSheetId="8">'[4]Relatório-1ª med.'!#REF!</definedName>
    <definedName name="____TT236" localSheetId="23">'[4]Relatório-1ª med.'!#REF!</definedName>
    <definedName name="____TT236">'[4]Relatório-1ª med.'!#REF!</definedName>
    <definedName name="____TT26" localSheetId="41">'[4]Relatório-1ª med.'!#REF!</definedName>
    <definedName name="____TT26" localSheetId="28">'[4]Relatório-1ª med.'!#REF!</definedName>
    <definedName name="____TT26" localSheetId="29">'[4]Relatório-1ª med.'!#REF!</definedName>
    <definedName name="____TT26" localSheetId="15">'[4]Relatório-1ª med.'!#REF!</definedName>
    <definedName name="____TT26" localSheetId="8">'[4]Relatório-1ª med.'!#REF!</definedName>
    <definedName name="____TT26" localSheetId="23">'[4]Relatório-1ª med.'!#REF!</definedName>
    <definedName name="____TT26">'[4]Relatório-1ª med.'!#REF!</definedName>
    <definedName name="____TT27" localSheetId="41">'[4]Relatório-1ª med.'!#REF!</definedName>
    <definedName name="____TT27" localSheetId="28">'[4]Relatório-1ª med.'!#REF!</definedName>
    <definedName name="____TT27" localSheetId="29">'[4]Relatório-1ª med.'!#REF!</definedName>
    <definedName name="____TT27" localSheetId="15">'[4]Relatório-1ª med.'!#REF!</definedName>
    <definedName name="____TT27" localSheetId="8">'[4]Relatório-1ª med.'!#REF!</definedName>
    <definedName name="____TT27" localSheetId="23">'[4]Relatório-1ª med.'!#REF!</definedName>
    <definedName name="____TT27">'[4]Relatório-1ª med.'!#REF!</definedName>
    <definedName name="____TT28" localSheetId="41">'[4]Relatório-1ª med.'!#REF!</definedName>
    <definedName name="____TT28" localSheetId="28">'[4]Relatório-1ª med.'!#REF!</definedName>
    <definedName name="____TT28" localSheetId="29">'[4]Relatório-1ª med.'!#REF!</definedName>
    <definedName name="____TT28" localSheetId="15">'[4]Relatório-1ª med.'!#REF!</definedName>
    <definedName name="____TT28" localSheetId="8">'[4]Relatório-1ª med.'!#REF!</definedName>
    <definedName name="____TT28" localSheetId="23">'[4]Relatório-1ª med.'!#REF!</definedName>
    <definedName name="____TT28">'[4]Relatório-1ª med.'!#REF!</definedName>
    <definedName name="____TT30" localSheetId="41">'[4]Relatório-1ª med.'!#REF!</definedName>
    <definedName name="____TT30" localSheetId="28">'[4]Relatório-1ª med.'!#REF!</definedName>
    <definedName name="____TT30" localSheetId="29">'[4]Relatório-1ª med.'!#REF!</definedName>
    <definedName name="____TT30" localSheetId="15">'[4]Relatório-1ª med.'!#REF!</definedName>
    <definedName name="____TT30" localSheetId="8">'[4]Relatório-1ª med.'!#REF!</definedName>
    <definedName name="____TT30" localSheetId="23">'[4]Relatório-1ª med.'!#REF!</definedName>
    <definedName name="____TT30">'[4]Relatório-1ª med.'!#REF!</definedName>
    <definedName name="____TT31" localSheetId="41">'[4]Relatório-1ª med.'!#REF!</definedName>
    <definedName name="____TT31" localSheetId="28">'[4]Relatório-1ª med.'!#REF!</definedName>
    <definedName name="____TT31" localSheetId="29">'[4]Relatório-1ª med.'!#REF!</definedName>
    <definedName name="____TT31" localSheetId="15">'[4]Relatório-1ª med.'!#REF!</definedName>
    <definedName name="____TT31" localSheetId="8">'[4]Relatório-1ª med.'!#REF!</definedName>
    <definedName name="____TT31" localSheetId="23">'[4]Relatório-1ª med.'!#REF!</definedName>
    <definedName name="____TT31">'[4]Relatório-1ª med.'!#REF!</definedName>
    <definedName name="____TT32" localSheetId="41">'[4]Relatório-1ª med.'!#REF!</definedName>
    <definedName name="____TT32" localSheetId="28">'[4]Relatório-1ª med.'!#REF!</definedName>
    <definedName name="____TT32" localSheetId="29">'[4]Relatório-1ª med.'!#REF!</definedName>
    <definedName name="____TT32" localSheetId="15">'[4]Relatório-1ª med.'!#REF!</definedName>
    <definedName name="____TT32" localSheetId="8">'[4]Relatório-1ª med.'!#REF!</definedName>
    <definedName name="____TT32" localSheetId="23">'[4]Relatório-1ª med.'!#REF!</definedName>
    <definedName name="____TT32">'[4]Relatório-1ª med.'!#REF!</definedName>
    <definedName name="____TT33" localSheetId="41">'[4]Relatório-1ª med.'!#REF!</definedName>
    <definedName name="____TT33" localSheetId="28">'[4]Relatório-1ª med.'!#REF!</definedName>
    <definedName name="____TT33" localSheetId="29">'[4]Relatório-1ª med.'!#REF!</definedName>
    <definedName name="____TT33" localSheetId="15">'[4]Relatório-1ª med.'!#REF!</definedName>
    <definedName name="____TT33" localSheetId="8">'[4]Relatório-1ª med.'!#REF!</definedName>
    <definedName name="____TT33" localSheetId="23">'[4]Relatório-1ª med.'!#REF!</definedName>
    <definedName name="____TT33">'[4]Relatório-1ª med.'!#REF!</definedName>
    <definedName name="____TT34" localSheetId="41">'[4]Relatório-1ª med.'!#REF!</definedName>
    <definedName name="____TT34" localSheetId="28">'[4]Relatório-1ª med.'!#REF!</definedName>
    <definedName name="____TT34" localSheetId="29">'[4]Relatório-1ª med.'!#REF!</definedName>
    <definedName name="____TT34" localSheetId="15">'[4]Relatório-1ª med.'!#REF!</definedName>
    <definedName name="____TT34" localSheetId="8">'[4]Relatório-1ª med.'!#REF!</definedName>
    <definedName name="____TT34" localSheetId="23">'[4]Relatório-1ª med.'!#REF!</definedName>
    <definedName name="____TT34">'[4]Relatório-1ª med.'!#REF!</definedName>
    <definedName name="____TT36" localSheetId="41">'[4]Relatório-1ª med.'!#REF!</definedName>
    <definedName name="____TT36" localSheetId="28">'[4]Relatório-1ª med.'!#REF!</definedName>
    <definedName name="____TT36" localSheetId="29">'[4]Relatório-1ª med.'!#REF!</definedName>
    <definedName name="____TT36" localSheetId="15">'[4]Relatório-1ª med.'!#REF!</definedName>
    <definedName name="____TT36" localSheetId="8">'[4]Relatório-1ª med.'!#REF!</definedName>
    <definedName name="____TT36" localSheetId="23">'[4]Relatório-1ª med.'!#REF!</definedName>
    <definedName name="____TT36">'[4]Relatório-1ª med.'!#REF!</definedName>
    <definedName name="____TT37" localSheetId="41">'[4]Relatório-1ª med.'!#REF!</definedName>
    <definedName name="____TT37" localSheetId="28">'[4]Relatório-1ª med.'!#REF!</definedName>
    <definedName name="____TT37" localSheetId="29">'[4]Relatório-1ª med.'!#REF!</definedName>
    <definedName name="____TT37" localSheetId="15">'[4]Relatório-1ª med.'!#REF!</definedName>
    <definedName name="____TT37" localSheetId="8">'[4]Relatório-1ª med.'!#REF!</definedName>
    <definedName name="____TT37" localSheetId="23">'[4]Relatório-1ª med.'!#REF!</definedName>
    <definedName name="____TT37">'[4]Relatório-1ª med.'!#REF!</definedName>
    <definedName name="____TT38" localSheetId="41">'[4]Relatório-1ª med.'!#REF!</definedName>
    <definedName name="____TT38" localSheetId="28">'[4]Relatório-1ª med.'!#REF!</definedName>
    <definedName name="____TT38" localSheetId="29">'[4]Relatório-1ª med.'!#REF!</definedName>
    <definedName name="____TT38" localSheetId="15">'[4]Relatório-1ª med.'!#REF!</definedName>
    <definedName name="____TT38" localSheetId="8">'[4]Relatório-1ª med.'!#REF!</definedName>
    <definedName name="____TT38" localSheetId="23">'[4]Relatório-1ª med.'!#REF!</definedName>
    <definedName name="____TT38">'[4]Relatório-1ª med.'!#REF!</definedName>
    <definedName name="____TT39" localSheetId="41">'[4]Relatório-1ª med.'!#REF!</definedName>
    <definedName name="____TT39" localSheetId="28">'[4]Relatório-1ª med.'!#REF!</definedName>
    <definedName name="____TT39" localSheetId="29">'[4]Relatório-1ª med.'!#REF!</definedName>
    <definedName name="____TT39" localSheetId="15">'[4]Relatório-1ª med.'!#REF!</definedName>
    <definedName name="____TT39" localSheetId="8">'[4]Relatório-1ª med.'!#REF!</definedName>
    <definedName name="____TT39" localSheetId="23">'[4]Relatório-1ª med.'!#REF!</definedName>
    <definedName name="____TT39">'[4]Relatório-1ª med.'!#REF!</definedName>
    <definedName name="____TT40" localSheetId="41">'[4]Relatório-1ª med.'!#REF!</definedName>
    <definedName name="____TT40" localSheetId="28">'[4]Relatório-1ª med.'!#REF!</definedName>
    <definedName name="____TT40" localSheetId="29">'[4]Relatório-1ª med.'!#REF!</definedName>
    <definedName name="____TT40" localSheetId="15">'[4]Relatório-1ª med.'!#REF!</definedName>
    <definedName name="____TT40" localSheetId="8">'[4]Relatório-1ª med.'!#REF!</definedName>
    <definedName name="____TT40" localSheetId="23">'[4]Relatório-1ª med.'!#REF!</definedName>
    <definedName name="____TT40">'[4]Relatório-1ª med.'!#REF!</definedName>
    <definedName name="____TT5" localSheetId="41">'[4]Relatório-1ª med.'!#REF!</definedName>
    <definedName name="____TT5" localSheetId="28">'[4]Relatório-1ª med.'!#REF!</definedName>
    <definedName name="____TT5" localSheetId="29">'[4]Relatório-1ª med.'!#REF!</definedName>
    <definedName name="____TT5" localSheetId="15">'[4]Relatório-1ª med.'!#REF!</definedName>
    <definedName name="____TT5" localSheetId="8">'[4]Relatório-1ª med.'!#REF!</definedName>
    <definedName name="____TT5" localSheetId="23">'[4]Relatório-1ª med.'!#REF!</definedName>
    <definedName name="____TT5">'[4]Relatório-1ª med.'!#REF!</definedName>
    <definedName name="____TT52" localSheetId="41">'[4]Relatório-1ª med.'!#REF!</definedName>
    <definedName name="____TT52" localSheetId="28">'[4]Relatório-1ª med.'!#REF!</definedName>
    <definedName name="____TT52" localSheetId="29">'[4]Relatório-1ª med.'!#REF!</definedName>
    <definedName name="____TT52" localSheetId="15">'[4]Relatório-1ª med.'!#REF!</definedName>
    <definedName name="____TT52" localSheetId="8">'[4]Relatório-1ª med.'!#REF!</definedName>
    <definedName name="____TT52" localSheetId="23">'[4]Relatório-1ª med.'!#REF!</definedName>
    <definedName name="____TT52">'[4]Relatório-1ª med.'!#REF!</definedName>
    <definedName name="____TT53" localSheetId="41">'[4]Relatório-1ª med.'!#REF!</definedName>
    <definedName name="____TT53" localSheetId="28">'[4]Relatório-1ª med.'!#REF!</definedName>
    <definedName name="____TT53" localSheetId="29">'[4]Relatório-1ª med.'!#REF!</definedName>
    <definedName name="____TT53" localSheetId="15">'[4]Relatório-1ª med.'!#REF!</definedName>
    <definedName name="____TT53" localSheetId="8">'[4]Relatório-1ª med.'!#REF!</definedName>
    <definedName name="____TT53" localSheetId="23">'[4]Relatório-1ª med.'!#REF!</definedName>
    <definedName name="____TT53">'[4]Relatório-1ª med.'!#REF!</definedName>
    <definedName name="____TT54" localSheetId="41">'[4]Relatório-1ª med.'!#REF!</definedName>
    <definedName name="____TT54" localSheetId="28">'[4]Relatório-1ª med.'!#REF!</definedName>
    <definedName name="____TT54" localSheetId="29">'[4]Relatório-1ª med.'!#REF!</definedName>
    <definedName name="____TT54" localSheetId="15">'[4]Relatório-1ª med.'!#REF!</definedName>
    <definedName name="____TT54" localSheetId="8">'[4]Relatório-1ª med.'!#REF!</definedName>
    <definedName name="____TT54" localSheetId="23">'[4]Relatório-1ª med.'!#REF!</definedName>
    <definedName name="____TT54">'[4]Relatório-1ª med.'!#REF!</definedName>
    <definedName name="____TT55" localSheetId="41">'[4]Relatório-1ª med.'!#REF!</definedName>
    <definedName name="____TT55" localSheetId="28">'[4]Relatório-1ª med.'!#REF!</definedName>
    <definedName name="____TT55" localSheetId="29">'[4]Relatório-1ª med.'!#REF!</definedName>
    <definedName name="____TT55" localSheetId="15">'[4]Relatório-1ª med.'!#REF!</definedName>
    <definedName name="____TT55" localSheetId="8">'[4]Relatório-1ª med.'!#REF!</definedName>
    <definedName name="____TT55" localSheetId="23">'[4]Relatório-1ª med.'!#REF!</definedName>
    <definedName name="____TT55">'[4]Relatório-1ª med.'!#REF!</definedName>
    <definedName name="____TT6" localSheetId="41">'[4]Relatório-1ª med.'!#REF!</definedName>
    <definedName name="____TT6" localSheetId="28">'[4]Relatório-1ª med.'!#REF!</definedName>
    <definedName name="____TT6" localSheetId="29">'[4]Relatório-1ª med.'!#REF!</definedName>
    <definedName name="____TT6" localSheetId="15">'[4]Relatório-1ª med.'!#REF!</definedName>
    <definedName name="____TT6" localSheetId="8">'[4]Relatório-1ª med.'!#REF!</definedName>
    <definedName name="____TT6" localSheetId="23">'[4]Relatório-1ª med.'!#REF!</definedName>
    <definedName name="____TT6">'[4]Relatório-1ª med.'!#REF!</definedName>
    <definedName name="____TT60" localSheetId="41">'[4]Relatório-1ª med.'!#REF!</definedName>
    <definedName name="____TT60" localSheetId="28">'[4]Relatório-1ª med.'!#REF!</definedName>
    <definedName name="____TT60" localSheetId="29">'[4]Relatório-1ª med.'!#REF!</definedName>
    <definedName name="____TT60" localSheetId="15">'[4]Relatório-1ª med.'!#REF!</definedName>
    <definedName name="____TT60" localSheetId="8">'[4]Relatório-1ª med.'!#REF!</definedName>
    <definedName name="____TT60" localSheetId="23">'[4]Relatório-1ª med.'!#REF!</definedName>
    <definedName name="____TT60">'[4]Relatório-1ª med.'!#REF!</definedName>
    <definedName name="____TT61" localSheetId="41">'[4]Relatório-1ª med.'!#REF!</definedName>
    <definedName name="____TT61" localSheetId="28">'[4]Relatório-1ª med.'!#REF!</definedName>
    <definedName name="____TT61" localSheetId="29">'[4]Relatório-1ª med.'!#REF!</definedName>
    <definedName name="____TT61" localSheetId="15">'[4]Relatório-1ª med.'!#REF!</definedName>
    <definedName name="____TT61" localSheetId="8">'[4]Relatório-1ª med.'!#REF!</definedName>
    <definedName name="____TT61" localSheetId="23">'[4]Relatório-1ª med.'!#REF!</definedName>
    <definedName name="____TT61">'[4]Relatório-1ª med.'!#REF!</definedName>
    <definedName name="____TT69" localSheetId="41">'[4]Relatório-1ª med.'!#REF!</definedName>
    <definedName name="____TT69" localSheetId="28">'[4]Relatório-1ª med.'!#REF!</definedName>
    <definedName name="____TT69" localSheetId="29">'[4]Relatório-1ª med.'!#REF!</definedName>
    <definedName name="____TT69" localSheetId="15">'[4]Relatório-1ª med.'!#REF!</definedName>
    <definedName name="____TT69" localSheetId="8">'[4]Relatório-1ª med.'!#REF!</definedName>
    <definedName name="____TT69" localSheetId="23">'[4]Relatório-1ª med.'!#REF!</definedName>
    <definedName name="____TT69">'[4]Relatório-1ª med.'!#REF!</definedName>
    <definedName name="____TT7" localSheetId="41">'[4]Relatório-1ª med.'!#REF!</definedName>
    <definedName name="____TT7" localSheetId="28">'[4]Relatório-1ª med.'!#REF!</definedName>
    <definedName name="____TT7" localSheetId="29">'[4]Relatório-1ª med.'!#REF!</definedName>
    <definedName name="____TT7" localSheetId="15">'[4]Relatório-1ª med.'!#REF!</definedName>
    <definedName name="____TT7" localSheetId="8">'[4]Relatório-1ª med.'!#REF!</definedName>
    <definedName name="____TT7" localSheetId="23">'[4]Relatório-1ª med.'!#REF!</definedName>
    <definedName name="____TT7">'[4]Relatório-1ª med.'!#REF!</definedName>
    <definedName name="____TT70" localSheetId="41">'[4]Relatório-1ª med.'!#REF!</definedName>
    <definedName name="____TT70" localSheetId="28">'[4]Relatório-1ª med.'!#REF!</definedName>
    <definedName name="____TT70" localSheetId="29">'[4]Relatório-1ª med.'!#REF!</definedName>
    <definedName name="____TT70" localSheetId="15">'[4]Relatório-1ª med.'!#REF!</definedName>
    <definedName name="____TT70" localSheetId="8">'[4]Relatório-1ª med.'!#REF!</definedName>
    <definedName name="____TT70" localSheetId="23">'[4]Relatório-1ª med.'!#REF!</definedName>
    <definedName name="____TT70">'[4]Relatório-1ª med.'!#REF!</definedName>
    <definedName name="____TT71" localSheetId="41">'[4]Relatório-1ª med.'!#REF!</definedName>
    <definedName name="____TT71" localSheetId="28">'[4]Relatório-1ª med.'!#REF!</definedName>
    <definedName name="____TT71" localSheetId="29">'[4]Relatório-1ª med.'!#REF!</definedName>
    <definedName name="____TT71" localSheetId="15">'[4]Relatório-1ª med.'!#REF!</definedName>
    <definedName name="____TT71" localSheetId="8">'[4]Relatório-1ª med.'!#REF!</definedName>
    <definedName name="____TT71" localSheetId="23">'[4]Relatório-1ª med.'!#REF!</definedName>
    <definedName name="____TT71">'[4]Relatório-1ª med.'!#REF!</definedName>
    <definedName name="____TT74" localSheetId="41">'[4]Relatório-1ª med.'!#REF!</definedName>
    <definedName name="____TT74" localSheetId="28">'[4]Relatório-1ª med.'!#REF!</definedName>
    <definedName name="____TT74" localSheetId="29">'[4]Relatório-1ª med.'!#REF!</definedName>
    <definedName name="____TT74" localSheetId="15">'[4]Relatório-1ª med.'!#REF!</definedName>
    <definedName name="____TT74" localSheetId="8">'[4]Relatório-1ª med.'!#REF!</definedName>
    <definedName name="____TT74" localSheetId="23">'[4]Relatório-1ª med.'!#REF!</definedName>
    <definedName name="____TT74">'[4]Relatório-1ª med.'!#REF!</definedName>
    <definedName name="____TT75" localSheetId="41">'[4]Relatório-1ª med.'!#REF!</definedName>
    <definedName name="____TT75" localSheetId="28">'[4]Relatório-1ª med.'!#REF!</definedName>
    <definedName name="____TT75" localSheetId="29">'[4]Relatório-1ª med.'!#REF!</definedName>
    <definedName name="____TT75" localSheetId="15">'[4]Relatório-1ª med.'!#REF!</definedName>
    <definedName name="____TT75" localSheetId="8">'[4]Relatório-1ª med.'!#REF!</definedName>
    <definedName name="____TT75" localSheetId="23">'[4]Relatório-1ª med.'!#REF!</definedName>
    <definedName name="____TT75">'[4]Relatório-1ª med.'!#REF!</definedName>
    <definedName name="____TT76" localSheetId="41">'[4]Relatório-1ª med.'!#REF!</definedName>
    <definedName name="____TT76" localSheetId="28">'[4]Relatório-1ª med.'!#REF!</definedName>
    <definedName name="____TT76" localSheetId="29">'[4]Relatório-1ª med.'!#REF!</definedName>
    <definedName name="____TT76" localSheetId="15">'[4]Relatório-1ª med.'!#REF!</definedName>
    <definedName name="____TT76" localSheetId="8">'[4]Relatório-1ª med.'!#REF!</definedName>
    <definedName name="____TT76" localSheetId="23">'[4]Relatório-1ª med.'!#REF!</definedName>
    <definedName name="____TT76">'[4]Relatório-1ª med.'!#REF!</definedName>
    <definedName name="____TT77" localSheetId="41">'[4]Relatório-1ª med.'!#REF!</definedName>
    <definedName name="____TT77" localSheetId="28">'[4]Relatório-1ª med.'!#REF!</definedName>
    <definedName name="____TT77" localSheetId="29">'[4]Relatório-1ª med.'!#REF!</definedName>
    <definedName name="____TT77" localSheetId="15">'[4]Relatório-1ª med.'!#REF!</definedName>
    <definedName name="____TT77" localSheetId="8">'[4]Relatório-1ª med.'!#REF!</definedName>
    <definedName name="____TT77" localSheetId="23">'[4]Relatório-1ª med.'!#REF!</definedName>
    <definedName name="____TT77">'[4]Relatório-1ª med.'!#REF!</definedName>
    <definedName name="____TT78" localSheetId="41">'[4]Relatório-1ª med.'!#REF!</definedName>
    <definedName name="____TT78" localSheetId="28">'[4]Relatório-1ª med.'!#REF!</definedName>
    <definedName name="____TT78" localSheetId="29">'[4]Relatório-1ª med.'!#REF!</definedName>
    <definedName name="____TT78" localSheetId="15">'[4]Relatório-1ª med.'!#REF!</definedName>
    <definedName name="____TT78" localSheetId="8">'[4]Relatório-1ª med.'!#REF!</definedName>
    <definedName name="____TT78" localSheetId="23">'[4]Relatório-1ª med.'!#REF!</definedName>
    <definedName name="____TT78">'[4]Relatório-1ª med.'!#REF!</definedName>
    <definedName name="____TT78954" localSheetId="41">'[4]Relatório-1ª med.'!#REF!</definedName>
    <definedName name="____TT78954" localSheetId="28">'[4]Relatório-1ª med.'!#REF!</definedName>
    <definedName name="____TT78954" localSheetId="29">'[4]Relatório-1ª med.'!#REF!</definedName>
    <definedName name="____TT78954" localSheetId="15">'[4]Relatório-1ª med.'!#REF!</definedName>
    <definedName name="____TT78954" localSheetId="8">'[4]Relatório-1ª med.'!#REF!</definedName>
    <definedName name="____TT78954" localSheetId="23">'[4]Relatório-1ª med.'!#REF!</definedName>
    <definedName name="____TT78954">'[4]Relatório-1ª med.'!#REF!</definedName>
    <definedName name="____TT79" localSheetId="41">'[4]Relatório-1ª med.'!#REF!</definedName>
    <definedName name="____TT79" localSheetId="28">'[4]Relatório-1ª med.'!#REF!</definedName>
    <definedName name="____TT79" localSheetId="29">'[4]Relatório-1ª med.'!#REF!</definedName>
    <definedName name="____TT79" localSheetId="15">'[4]Relatório-1ª med.'!#REF!</definedName>
    <definedName name="____TT79" localSheetId="8">'[4]Relatório-1ª med.'!#REF!</definedName>
    <definedName name="____TT79" localSheetId="23">'[4]Relatório-1ª med.'!#REF!</definedName>
    <definedName name="____TT79">'[4]Relatório-1ª med.'!#REF!</definedName>
    <definedName name="____TT94" localSheetId="41">'[4]Relatório-1ª med.'!#REF!</definedName>
    <definedName name="____TT94" localSheetId="28">'[4]Relatório-1ª med.'!#REF!</definedName>
    <definedName name="____TT94" localSheetId="29">'[4]Relatório-1ª med.'!#REF!</definedName>
    <definedName name="____TT94" localSheetId="15">'[4]Relatório-1ª med.'!#REF!</definedName>
    <definedName name="____TT94" localSheetId="8">'[4]Relatório-1ª med.'!#REF!</definedName>
    <definedName name="____TT94" localSheetId="23">'[4]Relatório-1ª med.'!#REF!</definedName>
    <definedName name="____TT94">'[4]Relatório-1ª med.'!#REF!</definedName>
    <definedName name="____TT95" localSheetId="41">'[4]Relatório-1ª med.'!#REF!</definedName>
    <definedName name="____TT95" localSheetId="28">'[4]Relatório-1ª med.'!#REF!</definedName>
    <definedName name="____TT95" localSheetId="29">'[4]Relatório-1ª med.'!#REF!</definedName>
    <definedName name="____TT95" localSheetId="15">'[4]Relatório-1ª med.'!#REF!</definedName>
    <definedName name="____TT95" localSheetId="8">'[4]Relatório-1ª med.'!#REF!</definedName>
    <definedName name="____TT95" localSheetId="23">'[4]Relatório-1ª med.'!#REF!</definedName>
    <definedName name="____TT95">'[4]Relatório-1ª med.'!#REF!</definedName>
    <definedName name="____TT97" localSheetId="41">'[4]Relatório-1ª med.'!#REF!</definedName>
    <definedName name="____TT97" localSheetId="28">'[4]Relatório-1ª med.'!#REF!</definedName>
    <definedName name="____TT97" localSheetId="29">'[4]Relatório-1ª med.'!#REF!</definedName>
    <definedName name="____TT97" localSheetId="15">'[4]Relatório-1ª med.'!#REF!</definedName>
    <definedName name="____TT97" localSheetId="8">'[4]Relatório-1ª med.'!#REF!</definedName>
    <definedName name="____TT97" localSheetId="23">'[4]Relatório-1ª med.'!#REF!</definedName>
    <definedName name="____TT97">'[4]Relatório-1ª med.'!#REF!</definedName>
    <definedName name="___cab1" localSheetId="41">#REF!</definedName>
    <definedName name="___cab1" localSheetId="28">#REF!</definedName>
    <definedName name="___cab1" localSheetId="29">#REF!</definedName>
    <definedName name="___cab1" localSheetId="15">#REF!</definedName>
    <definedName name="___cab1" localSheetId="8">#REF!</definedName>
    <definedName name="___cab1" localSheetId="23">#REF!</definedName>
    <definedName name="___cab1">#REF!</definedName>
    <definedName name="___emp2">'[2]DMT modelo'!$AA$13</definedName>
    <definedName name="___EXT1" localSheetId="41">#REF!</definedName>
    <definedName name="___EXT1" localSheetId="28">#REF!</definedName>
    <definedName name="___EXT1" localSheetId="67">#REF!</definedName>
    <definedName name="___EXT1" localSheetId="29">#REF!</definedName>
    <definedName name="___EXT1" localSheetId="15">#REF!</definedName>
    <definedName name="___EXT1" localSheetId="8">#REF!</definedName>
    <definedName name="___EXT1" localSheetId="23">#REF!</definedName>
    <definedName name="___EXT1">#REF!</definedName>
    <definedName name="___ind100" localSheetId="41">#REF!</definedName>
    <definedName name="___ind100" localSheetId="28">#REF!</definedName>
    <definedName name="___ind100" localSheetId="67">#REF!</definedName>
    <definedName name="___ind100" localSheetId="29">#REF!</definedName>
    <definedName name="___ind100" localSheetId="15">#REF!</definedName>
    <definedName name="___ind100" localSheetId="8">#REF!</definedName>
    <definedName name="___ind100" localSheetId="23">#REF!</definedName>
    <definedName name="___ind100">#REF!</definedName>
    <definedName name="___JAZ1" localSheetId="41">#REF!</definedName>
    <definedName name="___JAZ1" localSheetId="28">#REF!</definedName>
    <definedName name="___JAZ1" localSheetId="67">#REF!</definedName>
    <definedName name="___JAZ1" localSheetId="29">#REF!</definedName>
    <definedName name="___JAZ1" localSheetId="15">#REF!</definedName>
    <definedName name="___JAZ1" localSheetId="8">#REF!</definedName>
    <definedName name="___JAZ1" localSheetId="23">#REF!</definedName>
    <definedName name="___JAZ1">#REF!</definedName>
    <definedName name="___JAZ11" localSheetId="41">#REF!</definedName>
    <definedName name="___JAZ11" localSheetId="28">#REF!</definedName>
    <definedName name="___JAZ11" localSheetId="67">#REF!</definedName>
    <definedName name="___JAZ11" localSheetId="29">#REF!</definedName>
    <definedName name="___JAZ11" localSheetId="15">#REF!</definedName>
    <definedName name="___JAZ11" localSheetId="8">#REF!</definedName>
    <definedName name="___JAZ11" localSheetId="23">#REF!</definedName>
    <definedName name="___JAZ11">#REF!</definedName>
    <definedName name="___JAZ2" localSheetId="41">#REF!</definedName>
    <definedName name="___JAZ2" localSheetId="28">#REF!</definedName>
    <definedName name="___JAZ2" localSheetId="67">#REF!</definedName>
    <definedName name="___JAZ2" localSheetId="29">#REF!</definedName>
    <definedName name="___JAZ2" localSheetId="15">#REF!</definedName>
    <definedName name="___JAZ2" localSheetId="8">#REF!</definedName>
    <definedName name="___JAZ2" localSheetId="23">#REF!</definedName>
    <definedName name="___JAZ2">#REF!</definedName>
    <definedName name="___JAZ22" localSheetId="41">#REF!</definedName>
    <definedName name="___JAZ22" localSheetId="28">#REF!</definedName>
    <definedName name="___JAZ22" localSheetId="67">#REF!</definedName>
    <definedName name="___JAZ22" localSheetId="29">#REF!</definedName>
    <definedName name="___JAZ22" localSheetId="15">#REF!</definedName>
    <definedName name="___JAZ22" localSheetId="8">#REF!</definedName>
    <definedName name="___JAZ22" localSheetId="23">#REF!</definedName>
    <definedName name="___JAZ22">#REF!</definedName>
    <definedName name="___JAZ3" localSheetId="41">#REF!</definedName>
    <definedName name="___JAZ3" localSheetId="28">#REF!</definedName>
    <definedName name="___JAZ3" localSheetId="67">#REF!</definedName>
    <definedName name="___JAZ3" localSheetId="29">#REF!</definedName>
    <definedName name="___JAZ3" localSheetId="15">#REF!</definedName>
    <definedName name="___JAZ3" localSheetId="8">#REF!</definedName>
    <definedName name="___JAZ3" localSheetId="23">#REF!</definedName>
    <definedName name="___JAZ3">#REF!</definedName>
    <definedName name="___JAZ33" localSheetId="41">#REF!</definedName>
    <definedName name="___JAZ33" localSheetId="28">#REF!</definedName>
    <definedName name="___JAZ33" localSheetId="67">#REF!</definedName>
    <definedName name="___JAZ33" localSheetId="29">#REF!</definedName>
    <definedName name="___JAZ33" localSheetId="15">#REF!</definedName>
    <definedName name="___JAZ33" localSheetId="8">#REF!</definedName>
    <definedName name="___JAZ33" localSheetId="23">#REF!</definedName>
    <definedName name="___JAZ33">#REF!</definedName>
    <definedName name="___mem2">'[3]Mat Asf'!$H$37</definedName>
    <definedName name="___oac2" localSheetId="41">#REF!</definedName>
    <definedName name="___oac2" localSheetId="28">#REF!</definedName>
    <definedName name="___oac2" localSheetId="29">#REF!</definedName>
    <definedName name="___oac2" localSheetId="15">#REF!</definedName>
    <definedName name="___oac2" localSheetId="8">#REF!</definedName>
    <definedName name="___oac2" localSheetId="23">#REF!</definedName>
    <definedName name="___oac2">#REF!</definedName>
    <definedName name="___RET1" localSheetId="41">#REF!</definedName>
    <definedName name="___RET1" localSheetId="28">#REF!</definedName>
    <definedName name="___RET1" localSheetId="67">#REF!</definedName>
    <definedName name="___RET1" localSheetId="29">#REF!</definedName>
    <definedName name="___RET1" localSheetId="15">#REF!</definedName>
    <definedName name="___RET1" localSheetId="8">#REF!</definedName>
    <definedName name="___RET1" localSheetId="23">#REF!</definedName>
    <definedName name="___RET1">#REF!</definedName>
    <definedName name="___tsd4" localSheetId="41">#REF!</definedName>
    <definedName name="___tsd4" localSheetId="28">#REF!</definedName>
    <definedName name="___tsd4" localSheetId="29">#REF!</definedName>
    <definedName name="___tsd4" localSheetId="15">#REF!</definedName>
    <definedName name="___tsd4" localSheetId="8">#REF!</definedName>
    <definedName name="___tsd4" localSheetId="23">#REF!</definedName>
    <definedName name="___tsd4">#REF!</definedName>
    <definedName name="___TT102" localSheetId="41">'[4]Relatório-1ª med.'!#REF!</definedName>
    <definedName name="___TT102" localSheetId="28">'[4]Relatório-1ª med.'!#REF!</definedName>
    <definedName name="___TT102" localSheetId="67">'[4]Relatório-1ª med.'!#REF!</definedName>
    <definedName name="___TT102" localSheetId="29">'[4]Relatório-1ª med.'!#REF!</definedName>
    <definedName name="___TT102" localSheetId="15">'[4]Relatório-1ª med.'!#REF!</definedName>
    <definedName name="___TT102" localSheetId="8">'[4]Relatório-1ª med.'!#REF!</definedName>
    <definedName name="___TT102" localSheetId="23">'[4]Relatório-1ª med.'!#REF!</definedName>
    <definedName name="___TT102">'[4]Relatório-1ª med.'!#REF!</definedName>
    <definedName name="___TT107" localSheetId="41">'[4]Relatório-1ª med.'!#REF!</definedName>
    <definedName name="___TT107" localSheetId="28">'[4]Relatório-1ª med.'!#REF!</definedName>
    <definedName name="___TT107" localSheetId="67">'[4]Relatório-1ª med.'!#REF!</definedName>
    <definedName name="___TT107" localSheetId="29">'[4]Relatório-1ª med.'!#REF!</definedName>
    <definedName name="___TT107" localSheetId="15">'[4]Relatório-1ª med.'!#REF!</definedName>
    <definedName name="___TT107" localSheetId="8">'[4]Relatório-1ª med.'!#REF!</definedName>
    <definedName name="___TT107" localSheetId="23">'[4]Relatório-1ª med.'!#REF!</definedName>
    <definedName name="___TT107">'[4]Relatório-1ª med.'!#REF!</definedName>
    <definedName name="___TT121" localSheetId="41">'[4]Relatório-1ª med.'!#REF!</definedName>
    <definedName name="___TT121" localSheetId="28">'[4]Relatório-1ª med.'!#REF!</definedName>
    <definedName name="___TT121" localSheetId="29">'[4]Relatório-1ª med.'!#REF!</definedName>
    <definedName name="___TT121" localSheetId="15">'[4]Relatório-1ª med.'!#REF!</definedName>
    <definedName name="___TT121" localSheetId="8">'[4]Relatório-1ª med.'!#REF!</definedName>
    <definedName name="___TT121" localSheetId="23">'[4]Relatório-1ª med.'!#REF!</definedName>
    <definedName name="___TT121">'[4]Relatório-1ª med.'!#REF!</definedName>
    <definedName name="___TT123" localSheetId="41">'[4]Relatório-1ª med.'!#REF!</definedName>
    <definedName name="___TT123" localSheetId="28">'[4]Relatório-1ª med.'!#REF!</definedName>
    <definedName name="___TT123" localSheetId="29">'[4]Relatório-1ª med.'!#REF!</definedName>
    <definedName name="___TT123" localSheetId="15">'[4]Relatório-1ª med.'!#REF!</definedName>
    <definedName name="___TT123" localSheetId="8">'[4]Relatório-1ª med.'!#REF!</definedName>
    <definedName name="___TT123" localSheetId="23">'[4]Relatório-1ª med.'!#REF!</definedName>
    <definedName name="___TT123">'[4]Relatório-1ª med.'!#REF!</definedName>
    <definedName name="___TT19" localSheetId="41">'[4]Relatório-1ª med.'!#REF!</definedName>
    <definedName name="___TT19" localSheetId="28">'[4]Relatório-1ª med.'!#REF!</definedName>
    <definedName name="___TT19" localSheetId="29">'[4]Relatório-1ª med.'!#REF!</definedName>
    <definedName name="___TT19" localSheetId="15">'[4]Relatório-1ª med.'!#REF!</definedName>
    <definedName name="___TT19" localSheetId="8">'[4]Relatório-1ª med.'!#REF!</definedName>
    <definedName name="___TT19" localSheetId="23">'[4]Relatório-1ª med.'!#REF!</definedName>
    <definedName name="___TT19">'[4]Relatório-1ª med.'!#REF!</definedName>
    <definedName name="___TT20" localSheetId="41">'[4]Relatório-1ª med.'!#REF!</definedName>
    <definedName name="___TT20" localSheetId="28">'[4]Relatório-1ª med.'!#REF!</definedName>
    <definedName name="___TT20" localSheetId="29">'[4]Relatório-1ª med.'!#REF!</definedName>
    <definedName name="___TT20" localSheetId="15">'[4]Relatório-1ª med.'!#REF!</definedName>
    <definedName name="___TT20" localSheetId="8">'[4]Relatório-1ª med.'!#REF!</definedName>
    <definedName name="___TT20" localSheetId="23">'[4]Relatório-1ª med.'!#REF!</definedName>
    <definedName name="___TT20">'[4]Relatório-1ª med.'!#REF!</definedName>
    <definedName name="___TT21" localSheetId="41">'[4]Relatório-1ª med.'!#REF!</definedName>
    <definedName name="___TT21" localSheetId="28">'[4]Relatório-1ª med.'!#REF!</definedName>
    <definedName name="___TT21" localSheetId="29">'[4]Relatório-1ª med.'!#REF!</definedName>
    <definedName name="___TT21" localSheetId="15">'[4]Relatório-1ª med.'!#REF!</definedName>
    <definedName name="___TT21" localSheetId="8">'[4]Relatório-1ª med.'!#REF!</definedName>
    <definedName name="___TT21" localSheetId="23">'[4]Relatório-1ª med.'!#REF!</definedName>
    <definedName name="___TT21">'[4]Relatório-1ª med.'!#REF!</definedName>
    <definedName name="___TT22" localSheetId="41">'[4]Relatório-1ª med.'!#REF!</definedName>
    <definedName name="___TT22" localSheetId="28">'[4]Relatório-1ª med.'!#REF!</definedName>
    <definedName name="___TT22" localSheetId="29">'[4]Relatório-1ª med.'!#REF!</definedName>
    <definedName name="___TT22" localSheetId="15">'[4]Relatório-1ª med.'!#REF!</definedName>
    <definedName name="___TT22" localSheetId="8">'[4]Relatório-1ª med.'!#REF!</definedName>
    <definedName name="___TT22" localSheetId="23">'[4]Relatório-1ª med.'!#REF!</definedName>
    <definedName name="___TT22">'[4]Relatório-1ª med.'!#REF!</definedName>
    <definedName name="___TT26" localSheetId="41">'[4]Relatório-1ª med.'!#REF!</definedName>
    <definedName name="___TT26" localSheetId="28">'[4]Relatório-1ª med.'!#REF!</definedName>
    <definedName name="___TT26" localSheetId="29">'[4]Relatório-1ª med.'!#REF!</definedName>
    <definedName name="___TT26" localSheetId="15">'[4]Relatório-1ª med.'!#REF!</definedName>
    <definedName name="___TT26" localSheetId="8">'[4]Relatório-1ª med.'!#REF!</definedName>
    <definedName name="___TT26" localSheetId="23">'[4]Relatório-1ª med.'!#REF!</definedName>
    <definedName name="___TT26">'[4]Relatório-1ª med.'!#REF!</definedName>
    <definedName name="___TT27" localSheetId="41">'[4]Relatório-1ª med.'!#REF!</definedName>
    <definedName name="___TT27" localSheetId="28">'[4]Relatório-1ª med.'!#REF!</definedName>
    <definedName name="___TT27" localSheetId="29">'[4]Relatório-1ª med.'!#REF!</definedName>
    <definedName name="___TT27" localSheetId="15">'[4]Relatório-1ª med.'!#REF!</definedName>
    <definedName name="___TT27" localSheetId="8">'[4]Relatório-1ª med.'!#REF!</definedName>
    <definedName name="___TT27" localSheetId="23">'[4]Relatório-1ª med.'!#REF!</definedName>
    <definedName name="___TT27">'[4]Relatório-1ª med.'!#REF!</definedName>
    <definedName name="___TT28" localSheetId="41">'[4]Relatório-1ª med.'!#REF!</definedName>
    <definedName name="___TT28" localSheetId="28">'[4]Relatório-1ª med.'!#REF!</definedName>
    <definedName name="___TT28" localSheetId="29">'[4]Relatório-1ª med.'!#REF!</definedName>
    <definedName name="___TT28" localSheetId="15">'[4]Relatório-1ª med.'!#REF!</definedName>
    <definedName name="___TT28" localSheetId="8">'[4]Relatório-1ª med.'!#REF!</definedName>
    <definedName name="___TT28" localSheetId="23">'[4]Relatório-1ª med.'!#REF!</definedName>
    <definedName name="___TT28">'[4]Relatório-1ª med.'!#REF!</definedName>
    <definedName name="___TT30" localSheetId="41">'[4]Relatório-1ª med.'!#REF!</definedName>
    <definedName name="___TT30" localSheetId="28">'[4]Relatório-1ª med.'!#REF!</definedName>
    <definedName name="___TT30" localSheetId="29">'[4]Relatório-1ª med.'!#REF!</definedName>
    <definedName name="___TT30" localSheetId="15">'[4]Relatório-1ª med.'!#REF!</definedName>
    <definedName name="___TT30" localSheetId="8">'[4]Relatório-1ª med.'!#REF!</definedName>
    <definedName name="___TT30" localSheetId="23">'[4]Relatório-1ª med.'!#REF!</definedName>
    <definedName name="___TT30">'[4]Relatório-1ª med.'!#REF!</definedName>
    <definedName name="___TT31" localSheetId="41">'[4]Relatório-1ª med.'!#REF!</definedName>
    <definedName name="___TT31" localSheetId="28">'[4]Relatório-1ª med.'!#REF!</definedName>
    <definedName name="___TT31" localSheetId="29">'[4]Relatório-1ª med.'!#REF!</definedName>
    <definedName name="___TT31" localSheetId="15">'[4]Relatório-1ª med.'!#REF!</definedName>
    <definedName name="___TT31" localSheetId="8">'[4]Relatório-1ª med.'!#REF!</definedName>
    <definedName name="___TT31" localSheetId="23">'[4]Relatório-1ª med.'!#REF!</definedName>
    <definedName name="___TT31">'[4]Relatório-1ª med.'!#REF!</definedName>
    <definedName name="___TT32" localSheetId="41">'[4]Relatório-1ª med.'!#REF!</definedName>
    <definedName name="___TT32" localSheetId="28">'[4]Relatório-1ª med.'!#REF!</definedName>
    <definedName name="___TT32" localSheetId="29">'[4]Relatório-1ª med.'!#REF!</definedName>
    <definedName name="___TT32" localSheetId="15">'[4]Relatório-1ª med.'!#REF!</definedName>
    <definedName name="___TT32" localSheetId="8">'[4]Relatório-1ª med.'!#REF!</definedName>
    <definedName name="___TT32" localSheetId="23">'[4]Relatório-1ª med.'!#REF!</definedName>
    <definedName name="___TT32">'[4]Relatório-1ª med.'!#REF!</definedName>
    <definedName name="___TT33" localSheetId="41">'[4]Relatório-1ª med.'!#REF!</definedName>
    <definedName name="___TT33" localSheetId="28">'[4]Relatório-1ª med.'!#REF!</definedName>
    <definedName name="___TT33" localSheetId="29">'[4]Relatório-1ª med.'!#REF!</definedName>
    <definedName name="___TT33" localSheetId="15">'[4]Relatório-1ª med.'!#REF!</definedName>
    <definedName name="___TT33" localSheetId="8">'[4]Relatório-1ª med.'!#REF!</definedName>
    <definedName name="___TT33" localSheetId="23">'[4]Relatório-1ª med.'!#REF!</definedName>
    <definedName name="___TT33">'[4]Relatório-1ª med.'!#REF!</definedName>
    <definedName name="___TT34" localSheetId="41">'[4]Relatório-1ª med.'!#REF!</definedName>
    <definedName name="___TT34" localSheetId="28">'[4]Relatório-1ª med.'!#REF!</definedName>
    <definedName name="___TT34" localSheetId="29">'[4]Relatório-1ª med.'!#REF!</definedName>
    <definedName name="___TT34" localSheetId="15">'[4]Relatório-1ª med.'!#REF!</definedName>
    <definedName name="___TT34" localSheetId="8">'[4]Relatório-1ª med.'!#REF!</definedName>
    <definedName name="___TT34" localSheetId="23">'[4]Relatório-1ª med.'!#REF!</definedName>
    <definedName name="___TT34">'[4]Relatório-1ª med.'!#REF!</definedName>
    <definedName name="___TT36" localSheetId="41">'[4]Relatório-1ª med.'!#REF!</definedName>
    <definedName name="___TT36" localSheetId="28">'[4]Relatório-1ª med.'!#REF!</definedName>
    <definedName name="___TT36" localSheetId="29">'[4]Relatório-1ª med.'!#REF!</definedName>
    <definedName name="___TT36" localSheetId="15">'[4]Relatório-1ª med.'!#REF!</definedName>
    <definedName name="___TT36" localSheetId="8">'[4]Relatório-1ª med.'!#REF!</definedName>
    <definedName name="___TT36" localSheetId="23">'[4]Relatório-1ª med.'!#REF!</definedName>
    <definedName name="___TT36">'[4]Relatório-1ª med.'!#REF!</definedName>
    <definedName name="___TT37" localSheetId="41">'[4]Relatório-1ª med.'!#REF!</definedName>
    <definedName name="___TT37" localSheetId="28">'[4]Relatório-1ª med.'!#REF!</definedName>
    <definedName name="___TT37" localSheetId="29">'[4]Relatório-1ª med.'!#REF!</definedName>
    <definedName name="___TT37" localSheetId="15">'[4]Relatório-1ª med.'!#REF!</definedName>
    <definedName name="___TT37" localSheetId="8">'[4]Relatório-1ª med.'!#REF!</definedName>
    <definedName name="___TT37" localSheetId="23">'[4]Relatório-1ª med.'!#REF!</definedName>
    <definedName name="___TT37">'[4]Relatório-1ª med.'!#REF!</definedName>
    <definedName name="___TT38" localSheetId="41">'[4]Relatório-1ª med.'!#REF!</definedName>
    <definedName name="___TT38" localSheetId="28">'[4]Relatório-1ª med.'!#REF!</definedName>
    <definedName name="___TT38" localSheetId="29">'[4]Relatório-1ª med.'!#REF!</definedName>
    <definedName name="___TT38" localSheetId="15">'[4]Relatório-1ª med.'!#REF!</definedName>
    <definedName name="___TT38" localSheetId="8">'[4]Relatório-1ª med.'!#REF!</definedName>
    <definedName name="___TT38" localSheetId="23">'[4]Relatório-1ª med.'!#REF!</definedName>
    <definedName name="___TT38">'[4]Relatório-1ª med.'!#REF!</definedName>
    <definedName name="___TT39" localSheetId="41">'[4]Relatório-1ª med.'!#REF!</definedName>
    <definedName name="___TT39" localSheetId="28">'[4]Relatório-1ª med.'!#REF!</definedName>
    <definedName name="___TT39" localSheetId="29">'[4]Relatório-1ª med.'!#REF!</definedName>
    <definedName name="___TT39" localSheetId="15">'[4]Relatório-1ª med.'!#REF!</definedName>
    <definedName name="___TT39" localSheetId="8">'[4]Relatório-1ª med.'!#REF!</definedName>
    <definedName name="___TT39" localSheetId="23">'[4]Relatório-1ª med.'!#REF!</definedName>
    <definedName name="___TT39">'[4]Relatório-1ª med.'!#REF!</definedName>
    <definedName name="___TT40" localSheetId="41">'[4]Relatório-1ª med.'!#REF!</definedName>
    <definedName name="___TT40" localSheetId="28">'[4]Relatório-1ª med.'!#REF!</definedName>
    <definedName name="___TT40" localSheetId="29">'[4]Relatório-1ª med.'!#REF!</definedName>
    <definedName name="___TT40" localSheetId="15">'[4]Relatório-1ª med.'!#REF!</definedName>
    <definedName name="___TT40" localSheetId="8">'[4]Relatório-1ª med.'!#REF!</definedName>
    <definedName name="___TT40" localSheetId="23">'[4]Relatório-1ª med.'!#REF!</definedName>
    <definedName name="___TT40">'[4]Relatório-1ª med.'!#REF!</definedName>
    <definedName name="___TT5" localSheetId="41">'[4]Relatório-1ª med.'!#REF!</definedName>
    <definedName name="___TT5" localSheetId="28">'[4]Relatório-1ª med.'!#REF!</definedName>
    <definedName name="___TT5" localSheetId="29">'[4]Relatório-1ª med.'!#REF!</definedName>
    <definedName name="___TT5" localSheetId="15">'[4]Relatório-1ª med.'!#REF!</definedName>
    <definedName name="___TT5" localSheetId="8">'[4]Relatório-1ª med.'!#REF!</definedName>
    <definedName name="___TT5" localSheetId="23">'[4]Relatório-1ª med.'!#REF!</definedName>
    <definedName name="___TT5">'[4]Relatório-1ª med.'!#REF!</definedName>
    <definedName name="___TT52" localSheetId="41">'[4]Relatório-1ª med.'!#REF!</definedName>
    <definedName name="___TT52" localSheetId="28">'[4]Relatório-1ª med.'!#REF!</definedName>
    <definedName name="___TT52" localSheetId="29">'[4]Relatório-1ª med.'!#REF!</definedName>
    <definedName name="___TT52" localSheetId="15">'[4]Relatório-1ª med.'!#REF!</definedName>
    <definedName name="___TT52" localSheetId="8">'[4]Relatório-1ª med.'!#REF!</definedName>
    <definedName name="___TT52" localSheetId="23">'[4]Relatório-1ª med.'!#REF!</definedName>
    <definedName name="___TT52">'[4]Relatório-1ª med.'!#REF!</definedName>
    <definedName name="___TT53" localSheetId="41">'[4]Relatório-1ª med.'!#REF!</definedName>
    <definedName name="___TT53" localSheetId="28">'[4]Relatório-1ª med.'!#REF!</definedName>
    <definedName name="___TT53" localSheetId="29">'[4]Relatório-1ª med.'!#REF!</definedName>
    <definedName name="___TT53" localSheetId="15">'[4]Relatório-1ª med.'!#REF!</definedName>
    <definedName name="___TT53" localSheetId="8">'[4]Relatório-1ª med.'!#REF!</definedName>
    <definedName name="___TT53" localSheetId="23">'[4]Relatório-1ª med.'!#REF!</definedName>
    <definedName name="___TT53">'[4]Relatório-1ª med.'!#REF!</definedName>
    <definedName name="___TT54" localSheetId="41">'[4]Relatório-1ª med.'!#REF!</definedName>
    <definedName name="___TT54" localSheetId="28">'[4]Relatório-1ª med.'!#REF!</definedName>
    <definedName name="___TT54" localSheetId="29">'[4]Relatório-1ª med.'!#REF!</definedName>
    <definedName name="___TT54" localSheetId="15">'[4]Relatório-1ª med.'!#REF!</definedName>
    <definedName name="___TT54" localSheetId="8">'[4]Relatório-1ª med.'!#REF!</definedName>
    <definedName name="___TT54" localSheetId="23">'[4]Relatório-1ª med.'!#REF!</definedName>
    <definedName name="___TT54">'[4]Relatório-1ª med.'!#REF!</definedName>
    <definedName name="___TT55" localSheetId="41">'[4]Relatório-1ª med.'!#REF!</definedName>
    <definedName name="___TT55" localSheetId="28">'[4]Relatório-1ª med.'!#REF!</definedName>
    <definedName name="___TT55" localSheetId="29">'[4]Relatório-1ª med.'!#REF!</definedName>
    <definedName name="___TT55" localSheetId="15">'[4]Relatório-1ª med.'!#REF!</definedName>
    <definedName name="___TT55" localSheetId="8">'[4]Relatório-1ª med.'!#REF!</definedName>
    <definedName name="___TT55" localSheetId="23">'[4]Relatório-1ª med.'!#REF!</definedName>
    <definedName name="___TT55">'[4]Relatório-1ª med.'!#REF!</definedName>
    <definedName name="___TT6" localSheetId="41">'[4]Relatório-1ª med.'!#REF!</definedName>
    <definedName name="___TT6" localSheetId="28">'[4]Relatório-1ª med.'!#REF!</definedName>
    <definedName name="___TT6" localSheetId="29">'[4]Relatório-1ª med.'!#REF!</definedName>
    <definedName name="___TT6" localSheetId="15">'[4]Relatório-1ª med.'!#REF!</definedName>
    <definedName name="___TT6" localSheetId="8">'[4]Relatório-1ª med.'!#REF!</definedName>
    <definedName name="___TT6" localSheetId="23">'[4]Relatório-1ª med.'!#REF!</definedName>
    <definedName name="___TT6">'[4]Relatório-1ª med.'!#REF!</definedName>
    <definedName name="___TT60" localSheetId="41">'[4]Relatório-1ª med.'!#REF!</definedName>
    <definedName name="___TT60" localSheetId="28">'[4]Relatório-1ª med.'!#REF!</definedName>
    <definedName name="___TT60" localSheetId="29">'[4]Relatório-1ª med.'!#REF!</definedName>
    <definedName name="___TT60" localSheetId="15">'[4]Relatório-1ª med.'!#REF!</definedName>
    <definedName name="___TT60" localSheetId="8">'[4]Relatório-1ª med.'!#REF!</definedName>
    <definedName name="___TT60" localSheetId="23">'[4]Relatório-1ª med.'!#REF!</definedName>
    <definedName name="___TT60">'[4]Relatório-1ª med.'!#REF!</definedName>
    <definedName name="___TT61" localSheetId="41">'[4]Relatório-1ª med.'!#REF!</definedName>
    <definedName name="___TT61" localSheetId="28">'[4]Relatório-1ª med.'!#REF!</definedName>
    <definedName name="___TT61" localSheetId="29">'[4]Relatório-1ª med.'!#REF!</definedName>
    <definedName name="___TT61" localSheetId="15">'[4]Relatório-1ª med.'!#REF!</definedName>
    <definedName name="___TT61" localSheetId="8">'[4]Relatório-1ª med.'!#REF!</definedName>
    <definedName name="___TT61" localSheetId="23">'[4]Relatório-1ª med.'!#REF!</definedName>
    <definedName name="___TT61">'[4]Relatório-1ª med.'!#REF!</definedName>
    <definedName name="___TT69" localSheetId="41">'[4]Relatório-1ª med.'!#REF!</definedName>
    <definedName name="___TT69" localSheetId="28">'[4]Relatório-1ª med.'!#REF!</definedName>
    <definedName name="___TT69" localSheetId="29">'[4]Relatório-1ª med.'!#REF!</definedName>
    <definedName name="___TT69" localSheetId="15">'[4]Relatório-1ª med.'!#REF!</definedName>
    <definedName name="___TT69" localSheetId="8">'[4]Relatório-1ª med.'!#REF!</definedName>
    <definedName name="___TT69" localSheetId="23">'[4]Relatório-1ª med.'!#REF!</definedName>
    <definedName name="___TT69">'[4]Relatório-1ª med.'!#REF!</definedName>
    <definedName name="___TT7" localSheetId="41">'[4]Relatório-1ª med.'!#REF!</definedName>
    <definedName name="___TT7" localSheetId="28">'[4]Relatório-1ª med.'!#REF!</definedName>
    <definedName name="___TT7" localSheetId="29">'[4]Relatório-1ª med.'!#REF!</definedName>
    <definedName name="___TT7" localSheetId="15">'[4]Relatório-1ª med.'!#REF!</definedName>
    <definedName name="___TT7" localSheetId="8">'[4]Relatório-1ª med.'!#REF!</definedName>
    <definedName name="___TT7" localSheetId="23">'[4]Relatório-1ª med.'!#REF!</definedName>
    <definedName name="___TT7">'[4]Relatório-1ª med.'!#REF!</definedName>
    <definedName name="___TT70" localSheetId="41">'[4]Relatório-1ª med.'!#REF!</definedName>
    <definedName name="___TT70" localSheetId="28">'[4]Relatório-1ª med.'!#REF!</definedName>
    <definedName name="___TT70" localSheetId="29">'[4]Relatório-1ª med.'!#REF!</definedName>
    <definedName name="___TT70" localSheetId="15">'[4]Relatório-1ª med.'!#REF!</definedName>
    <definedName name="___TT70" localSheetId="8">'[4]Relatório-1ª med.'!#REF!</definedName>
    <definedName name="___TT70" localSheetId="23">'[4]Relatório-1ª med.'!#REF!</definedName>
    <definedName name="___TT70">'[4]Relatório-1ª med.'!#REF!</definedName>
    <definedName name="___TT71" localSheetId="41">'[4]Relatório-1ª med.'!#REF!</definedName>
    <definedName name="___TT71" localSheetId="28">'[4]Relatório-1ª med.'!#REF!</definedName>
    <definedName name="___TT71" localSheetId="29">'[4]Relatório-1ª med.'!#REF!</definedName>
    <definedName name="___TT71" localSheetId="15">'[4]Relatório-1ª med.'!#REF!</definedName>
    <definedName name="___TT71" localSheetId="8">'[4]Relatório-1ª med.'!#REF!</definedName>
    <definedName name="___TT71" localSheetId="23">'[4]Relatório-1ª med.'!#REF!</definedName>
    <definedName name="___TT71">'[4]Relatório-1ª med.'!#REF!</definedName>
    <definedName name="___TT74" localSheetId="41">'[4]Relatório-1ª med.'!#REF!</definedName>
    <definedName name="___TT74" localSheetId="28">'[4]Relatório-1ª med.'!#REF!</definedName>
    <definedName name="___TT74" localSheetId="29">'[4]Relatório-1ª med.'!#REF!</definedName>
    <definedName name="___TT74" localSheetId="15">'[4]Relatório-1ª med.'!#REF!</definedName>
    <definedName name="___TT74" localSheetId="8">'[4]Relatório-1ª med.'!#REF!</definedName>
    <definedName name="___TT74" localSheetId="23">'[4]Relatório-1ª med.'!#REF!</definedName>
    <definedName name="___TT74">'[4]Relatório-1ª med.'!#REF!</definedName>
    <definedName name="___TT75" localSheetId="41">'[4]Relatório-1ª med.'!#REF!</definedName>
    <definedName name="___TT75" localSheetId="28">'[4]Relatório-1ª med.'!#REF!</definedName>
    <definedName name="___TT75" localSheetId="29">'[4]Relatório-1ª med.'!#REF!</definedName>
    <definedName name="___TT75" localSheetId="15">'[4]Relatório-1ª med.'!#REF!</definedName>
    <definedName name="___TT75" localSheetId="8">'[4]Relatório-1ª med.'!#REF!</definedName>
    <definedName name="___TT75" localSheetId="23">'[4]Relatório-1ª med.'!#REF!</definedName>
    <definedName name="___TT75">'[4]Relatório-1ª med.'!#REF!</definedName>
    <definedName name="___TT76" localSheetId="41">'[4]Relatório-1ª med.'!#REF!</definedName>
    <definedName name="___TT76" localSheetId="28">'[4]Relatório-1ª med.'!#REF!</definedName>
    <definedName name="___TT76" localSheetId="29">'[4]Relatório-1ª med.'!#REF!</definedName>
    <definedName name="___TT76" localSheetId="15">'[4]Relatório-1ª med.'!#REF!</definedName>
    <definedName name="___TT76" localSheetId="8">'[4]Relatório-1ª med.'!#REF!</definedName>
    <definedName name="___TT76" localSheetId="23">'[4]Relatório-1ª med.'!#REF!</definedName>
    <definedName name="___TT76">'[4]Relatório-1ª med.'!#REF!</definedName>
    <definedName name="___TT77" localSheetId="41">'[4]Relatório-1ª med.'!#REF!</definedName>
    <definedName name="___TT77" localSheetId="28">'[4]Relatório-1ª med.'!#REF!</definedName>
    <definedName name="___TT77" localSheetId="29">'[4]Relatório-1ª med.'!#REF!</definedName>
    <definedName name="___TT77" localSheetId="15">'[4]Relatório-1ª med.'!#REF!</definedName>
    <definedName name="___TT77" localSheetId="8">'[4]Relatório-1ª med.'!#REF!</definedName>
    <definedName name="___TT77" localSheetId="23">'[4]Relatório-1ª med.'!#REF!</definedName>
    <definedName name="___TT77">'[4]Relatório-1ª med.'!#REF!</definedName>
    <definedName name="___TT78" localSheetId="41">'[4]Relatório-1ª med.'!#REF!</definedName>
    <definedName name="___TT78" localSheetId="28">'[4]Relatório-1ª med.'!#REF!</definedName>
    <definedName name="___TT78" localSheetId="29">'[4]Relatório-1ª med.'!#REF!</definedName>
    <definedName name="___TT78" localSheetId="15">'[4]Relatório-1ª med.'!#REF!</definedName>
    <definedName name="___TT78" localSheetId="8">'[4]Relatório-1ª med.'!#REF!</definedName>
    <definedName name="___TT78" localSheetId="23">'[4]Relatório-1ª med.'!#REF!</definedName>
    <definedName name="___TT78">'[4]Relatório-1ª med.'!#REF!</definedName>
    <definedName name="___TT79" localSheetId="41">'[4]Relatório-1ª med.'!#REF!</definedName>
    <definedName name="___TT79" localSheetId="28">'[4]Relatório-1ª med.'!#REF!</definedName>
    <definedName name="___TT79" localSheetId="29">'[4]Relatório-1ª med.'!#REF!</definedName>
    <definedName name="___TT79" localSheetId="15">'[4]Relatório-1ª med.'!#REF!</definedName>
    <definedName name="___TT79" localSheetId="8">'[4]Relatório-1ª med.'!#REF!</definedName>
    <definedName name="___TT79" localSheetId="23">'[4]Relatório-1ª med.'!#REF!</definedName>
    <definedName name="___TT79">'[4]Relatório-1ª med.'!#REF!</definedName>
    <definedName name="___TT94" localSheetId="41">'[4]Relatório-1ª med.'!#REF!</definedName>
    <definedName name="___TT94" localSheetId="28">'[4]Relatório-1ª med.'!#REF!</definedName>
    <definedName name="___TT94" localSheetId="29">'[4]Relatório-1ª med.'!#REF!</definedName>
    <definedName name="___TT94" localSheetId="15">'[4]Relatório-1ª med.'!#REF!</definedName>
    <definedName name="___TT94" localSheetId="8">'[4]Relatório-1ª med.'!#REF!</definedName>
    <definedName name="___TT94" localSheetId="23">'[4]Relatório-1ª med.'!#REF!</definedName>
    <definedName name="___TT94">'[4]Relatório-1ª med.'!#REF!</definedName>
    <definedName name="___TT95" localSheetId="41">'[4]Relatório-1ª med.'!#REF!</definedName>
    <definedName name="___TT95" localSheetId="28">'[4]Relatório-1ª med.'!#REF!</definedName>
    <definedName name="___TT95" localSheetId="29">'[4]Relatório-1ª med.'!#REF!</definedName>
    <definedName name="___TT95" localSheetId="15">'[4]Relatório-1ª med.'!#REF!</definedName>
    <definedName name="___TT95" localSheetId="8">'[4]Relatório-1ª med.'!#REF!</definedName>
    <definedName name="___TT95" localSheetId="23">'[4]Relatório-1ª med.'!#REF!</definedName>
    <definedName name="___TT95">'[4]Relatório-1ª med.'!#REF!</definedName>
    <definedName name="___TT97" localSheetId="41">'[4]Relatório-1ª med.'!#REF!</definedName>
    <definedName name="___TT97" localSheetId="28">'[4]Relatório-1ª med.'!#REF!</definedName>
    <definedName name="___TT97" localSheetId="29">'[4]Relatório-1ª med.'!#REF!</definedName>
    <definedName name="___TT97" localSheetId="15">'[4]Relatório-1ª med.'!#REF!</definedName>
    <definedName name="___TT97" localSheetId="8">'[4]Relatório-1ª med.'!#REF!</definedName>
    <definedName name="___TT97" localSheetId="23">'[4]Relatório-1ª med.'!#REF!</definedName>
    <definedName name="___TT97">'[4]Relatório-1ª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41">#REF!</definedName>
    <definedName name="__cab1" localSheetId="28">#REF!</definedName>
    <definedName name="__cab1" localSheetId="67">#REF!</definedName>
    <definedName name="__cab1" localSheetId="29">#REF!</definedName>
    <definedName name="__cab1" localSheetId="15">#REF!</definedName>
    <definedName name="__cab1" localSheetId="8">#REF!</definedName>
    <definedName name="__cab1" localSheetId="23">#REF!</definedName>
    <definedName name="__cab1">#REF!</definedName>
    <definedName name="__emp2">'[2]DMT modelo'!$AA$13</definedName>
    <definedName name="__EXT1" localSheetId="41">#REF!</definedName>
    <definedName name="__EXT1" localSheetId="28">#REF!</definedName>
    <definedName name="__EXT1" localSheetId="67">#REF!</definedName>
    <definedName name="__EXT1" localSheetId="29">#REF!</definedName>
    <definedName name="__EXT1" localSheetId="15">#REF!</definedName>
    <definedName name="__EXT1" localSheetId="8">#REF!</definedName>
    <definedName name="__EXT1" localSheetId="23">#REF!</definedName>
    <definedName name="__EXT1">#REF!</definedName>
    <definedName name="__ind100" localSheetId="41">#REF!</definedName>
    <definedName name="__ind100" localSheetId="28">#REF!</definedName>
    <definedName name="__ind100" localSheetId="67">#REF!</definedName>
    <definedName name="__ind100" localSheetId="29">#REF!</definedName>
    <definedName name="__ind100" localSheetId="15">#REF!</definedName>
    <definedName name="__ind100" localSheetId="8">#REF!</definedName>
    <definedName name="__ind100" localSheetId="23">#REF!</definedName>
    <definedName name="__ind100">#REF!</definedName>
    <definedName name="__JAZ1" localSheetId="41">#REF!</definedName>
    <definedName name="__JAZ1" localSheetId="28">#REF!</definedName>
    <definedName name="__JAZ1" localSheetId="67">#REF!</definedName>
    <definedName name="__JAZ1" localSheetId="29">#REF!</definedName>
    <definedName name="__JAZ1" localSheetId="15">#REF!</definedName>
    <definedName name="__JAZ1" localSheetId="8">#REF!</definedName>
    <definedName name="__JAZ1" localSheetId="23">#REF!</definedName>
    <definedName name="__JAZ1">#REF!</definedName>
    <definedName name="__JAZ11" localSheetId="41">#REF!</definedName>
    <definedName name="__JAZ11" localSheetId="28">#REF!</definedName>
    <definedName name="__JAZ11" localSheetId="67">#REF!</definedName>
    <definedName name="__JAZ11" localSheetId="29">#REF!</definedName>
    <definedName name="__JAZ11" localSheetId="15">#REF!</definedName>
    <definedName name="__JAZ11" localSheetId="8">#REF!</definedName>
    <definedName name="__JAZ11" localSheetId="23">#REF!</definedName>
    <definedName name="__JAZ11">#REF!</definedName>
    <definedName name="__JAZ2" localSheetId="41">#REF!</definedName>
    <definedName name="__JAZ2" localSheetId="28">#REF!</definedName>
    <definedName name="__JAZ2" localSheetId="67">#REF!</definedName>
    <definedName name="__JAZ2" localSheetId="29">#REF!</definedName>
    <definedName name="__JAZ2" localSheetId="15">#REF!</definedName>
    <definedName name="__JAZ2" localSheetId="8">#REF!</definedName>
    <definedName name="__JAZ2" localSheetId="23">#REF!</definedName>
    <definedName name="__JAZ2">#REF!</definedName>
    <definedName name="__JAZ22" localSheetId="41">#REF!</definedName>
    <definedName name="__JAZ22" localSheetId="28">#REF!</definedName>
    <definedName name="__JAZ22" localSheetId="67">#REF!</definedName>
    <definedName name="__JAZ22" localSheetId="29">#REF!</definedName>
    <definedName name="__JAZ22" localSheetId="15">#REF!</definedName>
    <definedName name="__JAZ22" localSheetId="8">#REF!</definedName>
    <definedName name="__JAZ22" localSheetId="23">#REF!</definedName>
    <definedName name="__JAZ22">#REF!</definedName>
    <definedName name="__JAZ3" localSheetId="41">#REF!</definedName>
    <definedName name="__JAZ3" localSheetId="28">#REF!</definedName>
    <definedName name="__JAZ3" localSheetId="67">#REF!</definedName>
    <definedName name="__JAZ3" localSheetId="29">#REF!</definedName>
    <definedName name="__JAZ3" localSheetId="15">#REF!</definedName>
    <definedName name="__JAZ3" localSheetId="8">#REF!</definedName>
    <definedName name="__JAZ3" localSheetId="23">#REF!</definedName>
    <definedName name="__JAZ3">#REF!</definedName>
    <definedName name="__JAZ33" localSheetId="41">#REF!</definedName>
    <definedName name="__JAZ33" localSheetId="28">#REF!</definedName>
    <definedName name="__JAZ33" localSheetId="67">#REF!</definedName>
    <definedName name="__JAZ33" localSheetId="29">#REF!</definedName>
    <definedName name="__JAZ33" localSheetId="15">#REF!</definedName>
    <definedName name="__JAZ33" localSheetId="8">#REF!</definedName>
    <definedName name="__JAZ33" localSheetId="23">#REF!</definedName>
    <definedName name="__JAZ33">#REF!</definedName>
    <definedName name="__mem2">'[3]Mat Asf'!$H$37</definedName>
    <definedName name="__oac2" localSheetId="41">#REF!</definedName>
    <definedName name="__oac2" localSheetId="28">#REF!</definedName>
    <definedName name="__oac2" localSheetId="67">#REF!</definedName>
    <definedName name="__oac2" localSheetId="29">#REF!</definedName>
    <definedName name="__oac2" localSheetId="15">#REF!</definedName>
    <definedName name="__oac2" localSheetId="8">#REF!</definedName>
    <definedName name="__oac2" localSheetId="23">#REF!</definedName>
    <definedName name="__oac2">#REF!</definedName>
    <definedName name="__RET1" localSheetId="41">#REF!</definedName>
    <definedName name="__RET1" localSheetId="28">#REF!</definedName>
    <definedName name="__RET1" localSheetId="67">#REF!</definedName>
    <definedName name="__RET1" localSheetId="29">#REF!</definedName>
    <definedName name="__RET1" localSheetId="15">#REF!</definedName>
    <definedName name="__RET1" localSheetId="8">#REF!</definedName>
    <definedName name="__RET1" localSheetId="23">#REF!</definedName>
    <definedName name="__RET1">#REF!</definedName>
    <definedName name="__tsd4" localSheetId="41">#REF!</definedName>
    <definedName name="__tsd4" localSheetId="28">#REF!</definedName>
    <definedName name="__tsd4" localSheetId="67">#REF!</definedName>
    <definedName name="__tsd4" localSheetId="29">#REF!</definedName>
    <definedName name="__tsd4" localSheetId="15">#REF!</definedName>
    <definedName name="__tsd4" localSheetId="8">#REF!</definedName>
    <definedName name="__tsd4" localSheetId="23">#REF!</definedName>
    <definedName name="__tsd4">#REF!</definedName>
    <definedName name="__TT102" localSheetId="41">'[4]Relatório-1ª med.'!#REF!</definedName>
    <definedName name="__TT102" localSheetId="28">'[4]Relatório-1ª med.'!#REF!</definedName>
    <definedName name="__TT102" localSheetId="67">'[4]Relatório-1ª med.'!#REF!</definedName>
    <definedName name="__TT102" localSheetId="29">'[4]Relatório-1ª med.'!#REF!</definedName>
    <definedName name="__TT102" localSheetId="15">'[4]Relatório-1ª med.'!#REF!</definedName>
    <definedName name="__TT102" localSheetId="8">'[4]Relatório-1ª med.'!#REF!</definedName>
    <definedName name="__TT102" localSheetId="23">'[4]Relatório-1ª med.'!#REF!</definedName>
    <definedName name="__TT102">'[4]Relatório-1ª med.'!#REF!</definedName>
    <definedName name="__TT107" localSheetId="41">'[4]Relatório-1ª med.'!#REF!</definedName>
    <definedName name="__TT107" localSheetId="28">'[4]Relatório-1ª med.'!#REF!</definedName>
    <definedName name="__TT107" localSheetId="67">'[4]Relatório-1ª med.'!#REF!</definedName>
    <definedName name="__TT107" localSheetId="29">'[4]Relatório-1ª med.'!#REF!</definedName>
    <definedName name="__TT107" localSheetId="15">'[4]Relatório-1ª med.'!#REF!</definedName>
    <definedName name="__TT107" localSheetId="8">'[4]Relatório-1ª med.'!#REF!</definedName>
    <definedName name="__TT107" localSheetId="23">'[4]Relatório-1ª med.'!#REF!</definedName>
    <definedName name="__TT107">'[4]Relatório-1ª med.'!#REF!</definedName>
    <definedName name="__TT121" localSheetId="41">'[4]Relatório-1ª med.'!#REF!</definedName>
    <definedName name="__TT121" localSheetId="28">'[4]Relatório-1ª med.'!#REF!</definedName>
    <definedName name="__TT121" localSheetId="67">'[4]Relatório-1ª med.'!#REF!</definedName>
    <definedName name="__TT121" localSheetId="29">'[4]Relatório-1ª med.'!#REF!</definedName>
    <definedName name="__TT121" localSheetId="15">'[4]Relatório-1ª med.'!#REF!</definedName>
    <definedName name="__TT121" localSheetId="8">'[4]Relatório-1ª med.'!#REF!</definedName>
    <definedName name="__TT121" localSheetId="23">'[4]Relatório-1ª med.'!#REF!</definedName>
    <definedName name="__TT121">'[4]Relatório-1ª med.'!#REF!</definedName>
    <definedName name="__TT123" localSheetId="41">'[4]Relatório-1ª med.'!#REF!</definedName>
    <definedName name="__TT123" localSheetId="28">'[4]Relatório-1ª med.'!#REF!</definedName>
    <definedName name="__TT123" localSheetId="67">'[4]Relatório-1ª med.'!#REF!</definedName>
    <definedName name="__TT123" localSheetId="29">'[4]Relatório-1ª med.'!#REF!</definedName>
    <definedName name="__TT123" localSheetId="15">'[4]Relatório-1ª med.'!#REF!</definedName>
    <definedName name="__TT123" localSheetId="8">'[4]Relatório-1ª med.'!#REF!</definedName>
    <definedName name="__TT123" localSheetId="23">'[4]Relatório-1ª med.'!#REF!</definedName>
    <definedName name="__TT123">'[4]Relatório-1ª med.'!#REF!</definedName>
    <definedName name="__TT19" localSheetId="41">'[4]Relatório-1ª med.'!#REF!</definedName>
    <definedName name="__TT19" localSheetId="28">'[4]Relatório-1ª med.'!#REF!</definedName>
    <definedName name="__TT19" localSheetId="29">'[4]Relatório-1ª med.'!#REF!</definedName>
    <definedName name="__TT19" localSheetId="15">'[4]Relatório-1ª med.'!#REF!</definedName>
    <definedName name="__TT19" localSheetId="8">'[4]Relatório-1ª med.'!#REF!</definedName>
    <definedName name="__TT19" localSheetId="23">'[4]Relatório-1ª med.'!#REF!</definedName>
    <definedName name="__TT19">'[4]Relatório-1ª med.'!#REF!</definedName>
    <definedName name="__TT20" localSheetId="41">'[4]Relatório-1ª med.'!#REF!</definedName>
    <definedName name="__TT20" localSheetId="28">'[4]Relatório-1ª med.'!#REF!</definedName>
    <definedName name="__TT20" localSheetId="29">'[4]Relatório-1ª med.'!#REF!</definedName>
    <definedName name="__TT20" localSheetId="15">'[4]Relatório-1ª med.'!#REF!</definedName>
    <definedName name="__TT20" localSheetId="8">'[4]Relatório-1ª med.'!#REF!</definedName>
    <definedName name="__TT20" localSheetId="23">'[4]Relatório-1ª med.'!#REF!</definedName>
    <definedName name="__TT20">'[4]Relatório-1ª med.'!#REF!</definedName>
    <definedName name="__TT21" localSheetId="41">'[4]Relatório-1ª med.'!#REF!</definedName>
    <definedName name="__TT21" localSheetId="28">'[4]Relatório-1ª med.'!#REF!</definedName>
    <definedName name="__TT21" localSheetId="29">'[4]Relatório-1ª med.'!#REF!</definedName>
    <definedName name="__TT21" localSheetId="15">'[4]Relatório-1ª med.'!#REF!</definedName>
    <definedName name="__TT21" localSheetId="8">'[4]Relatório-1ª med.'!#REF!</definedName>
    <definedName name="__TT21" localSheetId="23">'[4]Relatório-1ª med.'!#REF!</definedName>
    <definedName name="__TT21">'[4]Relatório-1ª med.'!#REF!</definedName>
    <definedName name="__TT22" localSheetId="41">'[4]Relatório-1ª med.'!#REF!</definedName>
    <definedName name="__TT22" localSheetId="28">'[4]Relatório-1ª med.'!#REF!</definedName>
    <definedName name="__TT22" localSheetId="29">'[4]Relatório-1ª med.'!#REF!</definedName>
    <definedName name="__TT22" localSheetId="15">'[4]Relatório-1ª med.'!#REF!</definedName>
    <definedName name="__TT22" localSheetId="8">'[4]Relatório-1ª med.'!#REF!</definedName>
    <definedName name="__TT22" localSheetId="23">'[4]Relatório-1ª med.'!#REF!</definedName>
    <definedName name="__TT22">'[4]Relatório-1ª med.'!#REF!</definedName>
    <definedName name="__TT26" localSheetId="41">'[4]Relatório-1ª med.'!#REF!</definedName>
    <definedName name="__TT26" localSheetId="28">'[4]Relatório-1ª med.'!#REF!</definedName>
    <definedName name="__TT26" localSheetId="29">'[4]Relatório-1ª med.'!#REF!</definedName>
    <definedName name="__TT26" localSheetId="15">'[4]Relatório-1ª med.'!#REF!</definedName>
    <definedName name="__TT26" localSheetId="8">'[4]Relatório-1ª med.'!#REF!</definedName>
    <definedName name="__TT26" localSheetId="23">'[4]Relatório-1ª med.'!#REF!</definedName>
    <definedName name="__TT26">'[4]Relatório-1ª med.'!#REF!</definedName>
    <definedName name="__TT27" localSheetId="41">'[4]Relatório-1ª med.'!#REF!</definedName>
    <definedName name="__TT27" localSheetId="28">'[4]Relatório-1ª med.'!#REF!</definedName>
    <definedName name="__TT27" localSheetId="29">'[4]Relatório-1ª med.'!#REF!</definedName>
    <definedName name="__TT27" localSheetId="15">'[4]Relatório-1ª med.'!#REF!</definedName>
    <definedName name="__TT27" localSheetId="8">'[4]Relatório-1ª med.'!#REF!</definedName>
    <definedName name="__TT27" localSheetId="23">'[4]Relatório-1ª med.'!#REF!</definedName>
    <definedName name="__TT27">'[4]Relatório-1ª med.'!#REF!</definedName>
    <definedName name="__TT28" localSheetId="41">'[4]Relatório-1ª med.'!#REF!</definedName>
    <definedName name="__TT28" localSheetId="28">'[4]Relatório-1ª med.'!#REF!</definedName>
    <definedName name="__TT28" localSheetId="29">'[4]Relatório-1ª med.'!#REF!</definedName>
    <definedName name="__TT28" localSheetId="15">'[4]Relatório-1ª med.'!#REF!</definedName>
    <definedName name="__TT28" localSheetId="8">'[4]Relatório-1ª med.'!#REF!</definedName>
    <definedName name="__TT28" localSheetId="23">'[4]Relatório-1ª med.'!#REF!</definedName>
    <definedName name="__TT28">'[4]Relatório-1ª med.'!#REF!</definedName>
    <definedName name="__TT30" localSheetId="41">'[4]Relatório-1ª med.'!#REF!</definedName>
    <definedName name="__TT30" localSheetId="28">'[4]Relatório-1ª med.'!#REF!</definedName>
    <definedName name="__TT30" localSheetId="29">'[4]Relatório-1ª med.'!#REF!</definedName>
    <definedName name="__TT30" localSheetId="15">'[4]Relatório-1ª med.'!#REF!</definedName>
    <definedName name="__TT30" localSheetId="8">'[4]Relatório-1ª med.'!#REF!</definedName>
    <definedName name="__TT30" localSheetId="23">'[4]Relatório-1ª med.'!#REF!</definedName>
    <definedName name="__TT30">'[4]Relatório-1ª med.'!#REF!</definedName>
    <definedName name="__TT31" localSheetId="41">'[4]Relatório-1ª med.'!#REF!</definedName>
    <definedName name="__TT31" localSheetId="28">'[4]Relatório-1ª med.'!#REF!</definedName>
    <definedName name="__TT31" localSheetId="29">'[4]Relatório-1ª med.'!#REF!</definedName>
    <definedName name="__TT31" localSheetId="15">'[4]Relatório-1ª med.'!#REF!</definedName>
    <definedName name="__TT31" localSheetId="8">'[4]Relatório-1ª med.'!#REF!</definedName>
    <definedName name="__TT31" localSheetId="23">'[4]Relatório-1ª med.'!#REF!</definedName>
    <definedName name="__TT31">'[4]Relatório-1ª med.'!#REF!</definedName>
    <definedName name="__TT32" localSheetId="41">'[4]Relatório-1ª med.'!#REF!</definedName>
    <definedName name="__TT32" localSheetId="28">'[4]Relatório-1ª med.'!#REF!</definedName>
    <definedName name="__TT32" localSheetId="29">'[4]Relatório-1ª med.'!#REF!</definedName>
    <definedName name="__TT32" localSheetId="15">'[4]Relatório-1ª med.'!#REF!</definedName>
    <definedName name="__TT32" localSheetId="8">'[4]Relatório-1ª med.'!#REF!</definedName>
    <definedName name="__TT32" localSheetId="23">'[4]Relatório-1ª med.'!#REF!</definedName>
    <definedName name="__TT32">'[4]Relatório-1ª med.'!#REF!</definedName>
    <definedName name="__TT33" localSheetId="41">'[4]Relatório-1ª med.'!#REF!</definedName>
    <definedName name="__TT33" localSheetId="28">'[4]Relatório-1ª med.'!#REF!</definedName>
    <definedName name="__TT33" localSheetId="29">'[4]Relatório-1ª med.'!#REF!</definedName>
    <definedName name="__TT33" localSheetId="15">'[4]Relatório-1ª med.'!#REF!</definedName>
    <definedName name="__TT33" localSheetId="8">'[4]Relatório-1ª med.'!#REF!</definedName>
    <definedName name="__TT33" localSheetId="23">'[4]Relatório-1ª med.'!#REF!</definedName>
    <definedName name="__TT33">'[4]Relatório-1ª med.'!#REF!</definedName>
    <definedName name="__TT34" localSheetId="41">'[4]Relatório-1ª med.'!#REF!</definedName>
    <definedName name="__TT34" localSheetId="28">'[4]Relatório-1ª med.'!#REF!</definedName>
    <definedName name="__TT34" localSheetId="29">'[4]Relatório-1ª med.'!#REF!</definedName>
    <definedName name="__TT34" localSheetId="15">'[4]Relatório-1ª med.'!#REF!</definedName>
    <definedName name="__TT34" localSheetId="8">'[4]Relatório-1ª med.'!#REF!</definedName>
    <definedName name="__TT34" localSheetId="23">'[4]Relatório-1ª med.'!#REF!</definedName>
    <definedName name="__TT34">'[4]Relatório-1ª med.'!#REF!</definedName>
    <definedName name="__TT36" localSheetId="41">'[4]Relatório-1ª med.'!#REF!</definedName>
    <definedName name="__TT36" localSheetId="28">'[4]Relatório-1ª med.'!#REF!</definedName>
    <definedName name="__TT36" localSheetId="29">'[4]Relatório-1ª med.'!#REF!</definedName>
    <definedName name="__TT36" localSheetId="15">'[4]Relatório-1ª med.'!#REF!</definedName>
    <definedName name="__TT36" localSheetId="8">'[4]Relatório-1ª med.'!#REF!</definedName>
    <definedName name="__TT36" localSheetId="23">'[4]Relatório-1ª med.'!#REF!</definedName>
    <definedName name="__TT36">'[4]Relatório-1ª med.'!#REF!</definedName>
    <definedName name="__TT37" localSheetId="41">'[4]Relatório-1ª med.'!#REF!</definedName>
    <definedName name="__TT37" localSheetId="28">'[4]Relatório-1ª med.'!#REF!</definedName>
    <definedName name="__TT37" localSheetId="29">'[4]Relatório-1ª med.'!#REF!</definedName>
    <definedName name="__TT37" localSheetId="15">'[4]Relatório-1ª med.'!#REF!</definedName>
    <definedName name="__TT37" localSheetId="8">'[4]Relatório-1ª med.'!#REF!</definedName>
    <definedName name="__TT37" localSheetId="23">'[4]Relatório-1ª med.'!#REF!</definedName>
    <definedName name="__TT37">'[4]Relatório-1ª med.'!#REF!</definedName>
    <definedName name="__TT38" localSheetId="41">'[4]Relatório-1ª med.'!#REF!</definedName>
    <definedName name="__TT38" localSheetId="28">'[4]Relatório-1ª med.'!#REF!</definedName>
    <definedName name="__TT38" localSheetId="29">'[4]Relatório-1ª med.'!#REF!</definedName>
    <definedName name="__TT38" localSheetId="15">'[4]Relatório-1ª med.'!#REF!</definedName>
    <definedName name="__TT38" localSheetId="8">'[4]Relatório-1ª med.'!#REF!</definedName>
    <definedName name="__TT38" localSheetId="23">'[4]Relatório-1ª med.'!#REF!</definedName>
    <definedName name="__TT38">'[4]Relatório-1ª med.'!#REF!</definedName>
    <definedName name="__TT39" localSheetId="41">'[4]Relatório-1ª med.'!#REF!</definedName>
    <definedName name="__TT39" localSheetId="28">'[4]Relatório-1ª med.'!#REF!</definedName>
    <definedName name="__TT39" localSheetId="29">'[4]Relatório-1ª med.'!#REF!</definedName>
    <definedName name="__TT39" localSheetId="15">'[4]Relatório-1ª med.'!#REF!</definedName>
    <definedName name="__TT39" localSheetId="8">'[4]Relatório-1ª med.'!#REF!</definedName>
    <definedName name="__TT39" localSheetId="23">'[4]Relatório-1ª med.'!#REF!</definedName>
    <definedName name="__TT39">'[4]Relatório-1ª med.'!#REF!</definedName>
    <definedName name="__TT40" localSheetId="41">'[4]Relatório-1ª med.'!#REF!</definedName>
    <definedName name="__TT40" localSheetId="28">'[4]Relatório-1ª med.'!#REF!</definedName>
    <definedName name="__TT40" localSheetId="29">'[4]Relatório-1ª med.'!#REF!</definedName>
    <definedName name="__TT40" localSheetId="15">'[4]Relatório-1ª med.'!#REF!</definedName>
    <definedName name="__TT40" localSheetId="8">'[4]Relatório-1ª med.'!#REF!</definedName>
    <definedName name="__TT40" localSheetId="23">'[4]Relatório-1ª med.'!#REF!</definedName>
    <definedName name="__TT40">'[4]Relatório-1ª med.'!#REF!</definedName>
    <definedName name="__TT5" localSheetId="41">'[4]Relatório-1ª med.'!#REF!</definedName>
    <definedName name="__TT5" localSheetId="28">'[4]Relatório-1ª med.'!#REF!</definedName>
    <definedName name="__TT5" localSheetId="29">'[4]Relatório-1ª med.'!#REF!</definedName>
    <definedName name="__TT5" localSheetId="15">'[4]Relatório-1ª med.'!#REF!</definedName>
    <definedName name="__TT5" localSheetId="8">'[4]Relatório-1ª med.'!#REF!</definedName>
    <definedName name="__TT5" localSheetId="23">'[4]Relatório-1ª med.'!#REF!</definedName>
    <definedName name="__TT5">'[4]Relatório-1ª med.'!#REF!</definedName>
    <definedName name="__TT52" localSheetId="41">'[4]Relatório-1ª med.'!#REF!</definedName>
    <definedName name="__TT52" localSheetId="28">'[4]Relatório-1ª med.'!#REF!</definedName>
    <definedName name="__TT52" localSheetId="29">'[4]Relatório-1ª med.'!#REF!</definedName>
    <definedName name="__TT52" localSheetId="15">'[4]Relatório-1ª med.'!#REF!</definedName>
    <definedName name="__TT52" localSheetId="8">'[4]Relatório-1ª med.'!#REF!</definedName>
    <definedName name="__TT52" localSheetId="23">'[4]Relatório-1ª med.'!#REF!</definedName>
    <definedName name="__TT52">'[4]Relatório-1ª med.'!#REF!</definedName>
    <definedName name="__TT53" localSheetId="41">'[4]Relatório-1ª med.'!#REF!</definedName>
    <definedName name="__TT53" localSheetId="28">'[4]Relatório-1ª med.'!#REF!</definedName>
    <definedName name="__TT53" localSheetId="29">'[4]Relatório-1ª med.'!#REF!</definedName>
    <definedName name="__TT53" localSheetId="15">'[4]Relatório-1ª med.'!#REF!</definedName>
    <definedName name="__TT53" localSheetId="8">'[4]Relatório-1ª med.'!#REF!</definedName>
    <definedName name="__TT53" localSheetId="23">'[4]Relatório-1ª med.'!#REF!</definedName>
    <definedName name="__TT53">'[4]Relatório-1ª med.'!#REF!</definedName>
    <definedName name="__TT54" localSheetId="41">'[4]Relatório-1ª med.'!#REF!</definedName>
    <definedName name="__TT54" localSheetId="28">'[4]Relatório-1ª med.'!#REF!</definedName>
    <definedName name="__TT54" localSheetId="29">'[4]Relatório-1ª med.'!#REF!</definedName>
    <definedName name="__TT54" localSheetId="15">'[4]Relatório-1ª med.'!#REF!</definedName>
    <definedName name="__TT54" localSheetId="8">'[4]Relatório-1ª med.'!#REF!</definedName>
    <definedName name="__TT54" localSheetId="23">'[4]Relatório-1ª med.'!#REF!</definedName>
    <definedName name="__TT54">'[4]Relatório-1ª med.'!#REF!</definedName>
    <definedName name="__TT55" localSheetId="41">'[4]Relatório-1ª med.'!#REF!</definedName>
    <definedName name="__TT55" localSheetId="28">'[4]Relatório-1ª med.'!#REF!</definedName>
    <definedName name="__TT55" localSheetId="29">'[4]Relatório-1ª med.'!#REF!</definedName>
    <definedName name="__TT55" localSheetId="15">'[4]Relatório-1ª med.'!#REF!</definedName>
    <definedName name="__TT55" localSheetId="8">'[4]Relatório-1ª med.'!#REF!</definedName>
    <definedName name="__TT55" localSheetId="23">'[4]Relatório-1ª med.'!#REF!</definedName>
    <definedName name="__TT55">'[4]Relatório-1ª med.'!#REF!</definedName>
    <definedName name="__TT6" localSheetId="41">'[4]Relatório-1ª med.'!#REF!</definedName>
    <definedName name="__TT6" localSheetId="28">'[4]Relatório-1ª med.'!#REF!</definedName>
    <definedName name="__TT6" localSheetId="29">'[4]Relatório-1ª med.'!#REF!</definedName>
    <definedName name="__TT6" localSheetId="15">'[4]Relatório-1ª med.'!#REF!</definedName>
    <definedName name="__TT6" localSheetId="8">'[4]Relatório-1ª med.'!#REF!</definedName>
    <definedName name="__TT6" localSheetId="23">'[4]Relatório-1ª med.'!#REF!</definedName>
    <definedName name="__TT6">'[4]Relatório-1ª med.'!#REF!</definedName>
    <definedName name="__TT60" localSheetId="41">'[4]Relatório-1ª med.'!#REF!</definedName>
    <definedName name="__TT60" localSheetId="28">'[4]Relatório-1ª med.'!#REF!</definedName>
    <definedName name="__TT60" localSheetId="29">'[4]Relatório-1ª med.'!#REF!</definedName>
    <definedName name="__TT60" localSheetId="15">'[4]Relatório-1ª med.'!#REF!</definedName>
    <definedName name="__TT60" localSheetId="8">'[4]Relatório-1ª med.'!#REF!</definedName>
    <definedName name="__TT60" localSheetId="23">'[4]Relatório-1ª med.'!#REF!</definedName>
    <definedName name="__TT60">'[4]Relatório-1ª med.'!#REF!</definedName>
    <definedName name="__TT61" localSheetId="41">'[4]Relatório-1ª med.'!#REF!</definedName>
    <definedName name="__TT61" localSheetId="28">'[4]Relatório-1ª med.'!#REF!</definedName>
    <definedName name="__TT61" localSheetId="29">'[4]Relatório-1ª med.'!#REF!</definedName>
    <definedName name="__TT61" localSheetId="15">'[4]Relatório-1ª med.'!#REF!</definedName>
    <definedName name="__TT61" localSheetId="8">'[4]Relatório-1ª med.'!#REF!</definedName>
    <definedName name="__TT61" localSheetId="23">'[4]Relatório-1ª med.'!#REF!</definedName>
    <definedName name="__TT61">'[4]Relatório-1ª med.'!#REF!</definedName>
    <definedName name="__TT69" localSheetId="41">'[4]Relatório-1ª med.'!#REF!</definedName>
    <definedName name="__TT69" localSheetId="28">'[4]Relatório-1ª med.'!#REF!</definedName>
    <definedName name="__TT69" localSheetId="29">'[4]Relatório-1ª med.'!#REF!</definedName>
    <definedName name="__TT69" localSheetId="15">'[4]Relatório-1ª med.'!#REF!</definedName>
    <definedName name="__TT69" localSheetId="8">'[4]Relatório-1ª med.'!#REF!</definedName>
    <definedName name="__TT69" localSheetId="23">'[4]Relatório-1ª med.'!#REF!</definedName>
    <definedName name="__TT69">'[4]Relatório-1ª med.'!#REF!</definedName>
    <definedName name="__TT7" localSheetId="41">'[4]Relatório-1ª med.'!#REF!</definedName>
    <definedName name="__TT7" localSheetId="28">'[4]Relatório-1ª med.'!#REF!</definedName>
    <definedName name="__TT7" localSheetId="29">'[4]Relatório-1ª med.'!#REF!</definedName>
    <definedName name="__TT7" localSheetId="15">'[4]Relatório-1ª med.'!#REF!</definedName>
    <definedName name="__TT7" localSheetId="8">'[4]Relatório-1ª med.'!#REF!</definedName>
    <definedName name="__TT7" localSheetId="23">'[4]Relatório-1ª med.'!#REF!</definedName>
    <definedName name="__TT7">'[4]Relatório-1ª med.'!#REF!</definedName>
    <definedName name="__TT70" localSheetId="41">'[4]Relatório-1ª med.'!#REF!</definedName>
    <definedName name="__TT70" localSheetId="28">'[4]Relatório-1ª med.'!#REF!</definedName>
    <definedName name="__TT70" localSheetId="29">'[4]Relatório-1ª med.'!#REF!</definedName>
    <definedName name="__TT70" localSheetId="15">'[4]Relatório-1ª med.'!#REF!</definedName>
    <definedName name="__TT70" localSheetId="8">'[4]Relatório-1ª med.'!#REF!</definedName>
    <definedName name="__TT70" localSheetId="23">'[4]Relatório-1ª med.'!#REF!</definedName>
    <definedName name="__TT70">'[4]Relatório-1ª med.'!#REF!</definedName>
    <definedName name="__TT71" localSheetId="41">'[4]Relatório-1ª med.'!#REF!</definedName>
    <definedName name="__TT71" localSheetId="28">'[4]Relatório-1ª med.'!#REF!</definedName>
    <definedName name="__TT71" localSheetId="29">'[4]Relatório-1ª med.'!#REF!</definedName>
    <definedName name="__TT71" localSheetId="15">'[4]Relatório-1ª med.'!#REF!</definedName>
    <definedName name="__TT71" localSheetId="8">'[4]Relatório-1ª med.'!#REF!</definedName>
    <definedName name="__TT71" localSheetId="23">'[4]Relatório-1ª med.'!#REF!</definedName>
    <definedName name="__TT71">'[4]Relatório-1ª med.'!#REF!</definedName>
    <definedName name="__TT74" localSheetId="41">'[4]Relatório-1ª med.'!#REF!</definedName>
    <definedName name="__TT74" localSheetId="28">'[4]Relatório-1ª med.'!#REF!</definedName>
    <definedName name="__TT74" localSheetId="29">'[4]Relatório-1ª med.'!#REF!</definedName>
    <definedName name="__TT74" localSheetId="15">'[4]Relatório-1ª med.'!#REF!</definedName>
    <definedName name="__TT74" localSheetId="8">'[4]Relatório-1ª med.'!#REF!</definedName>
    <definedName name="__TT74" localSheetId="23">'[4]Relatório-1ª med.'!#REF!</definedName>
    <definedName name="__TT74">'[4]Relatório-1ª med.'!#REF!</definedName>
    <definedName name="__TT75" localSheetId="41">'[4]Relatório-1ª med.'!#REF!</definedName>
    <definedName name="__TT75" localSheetId="28">'[4]Relatório-1ª med.'!#REF!</definedName>
    <definedName name="__TT75" localSheetId="29">'[4]Relatório-1ª med.'!#REF!</definedName>
    <definedName name="__TT75" localSheetId="15">'[4]Relatório-1ª med.'!#REF!</definedName>
    <definedName name="__TT75" localSheetId="8">'[4]Relatório-1ª med.'!#REF!</definedName>
    <definedName name="__TT75" localSheetId="23">'[4]Relatório-1ª med.'!#REF!</definedName>
    <definedName name="__TT75">'[4]Relatório-1ª med.'!#REF!</definedName>
    <definedName name="__TT76" localSheetId="41">'[4]Relatório-1ª med.'!#REF!</definedName>
    <definedName name="__TT76" localSheetId="28">'[4]Relatório-1ª med.'!#REF!</definedName>
    <definedName name="__TT76" localSheetId="29">'[4]Relatório-1ª med.'!#REF!</definedName>
    <definedName name="__TT76" localSheetId="15">'[4]Relatório-1ª med.'!#REF!</definedName>
    <definedName name="__TT76" localSheetId="8">'[4]Relatório-1ª med.'!#REF!</definedName>
    <definedName name="__TT76" localSheetId="23">'[4]Relatório-1ª med.'!#REF!</definedName>
    <definedName name="__TT76">'[4]Relatório-1ª med.'!#REF!</definedName>
    <definedName name="__TT77" localSheetId="41">'[4]Relatório-1ª med.'!#REF!</definedName>
    <definedName name="__TT77" localSheetId="28">'[4]Relatório-1ª med.'!#REF!</definedName>
    <definedName name="__TT77" localSheetId="29">'[4]Relatório-1ª med.'!#REF!</definedName>
    <definedName name="__TT77" localSheetId="15">'[4]Relatório-1ª med.'!#REF!</definedName>
    <definedName name="__TT77" localSheetId="8">'[4]Relatório-1ª med.'!#REF!</definedName>
    <definedName name="__TT77" localSheetId="23">'[4]Relatório-1ª med.'!#REF!</definedName>
    <definedName name="__TT77">'[4]Relatório-1ª med.'!#REF!</definedName>
    <definedName name="__TT78" localSheetId="41">'[4]Relatório-1ª med.'!#REF!</definedName>
    <definedName name="__TT78" localSheetId="28">'[4]Relatório-1ª med.'!#REF!</definedName>
    <definedName name="__TT78" localSheetId="29">'[4]Relatório-1ª med.'!#REF!</definedName>
    <definedName name="__TT78" localSheetId="15">'[4]Relatório-1ª med.'!#REF!</definedName>
    <definedName name="__TT78" localSheetId="8">'[4]Relatório-1ª med.'!#REF!</definedName>
    <definedName name="__TT78" localSheetId="23">'[4]Relatório-1ª med.'!#REF!</definedName>
    <definedName name="__TT78">'[4]Relatório-1ª med.'!#REF!</definedName>
    <definedName name="__TT79" localSheetId="41">'[4]Relatório-1ª med.'!#REF!</definedName>
    <definedName name="__TT79" localSheetId="28">'[4]Relatório-1ª med.'!#REF!</definedName>
    <definedName name="__TT79" localSheetId="29">'[4]Relatório-1ª med.'!#REF!</definedName>
    <definedName name="__TT79" localSheetId="15">'[4]Relatório-1ª med.'!#REF!</definedName>
    <definedName name="__TT79" localSheetId="8">'[4]Relatório-1ª med.'!#REF!</definedName>
    <definedName name="__TT79" localSheetId="23">'[4]Relatório-1ª med.'!#REF!</definedName>
    <definedName name="__TT79">'[4]Relatório-1ª med.'!#REF!</definedName>
    <definedName name="__TT94" localSheetId="41">'[4]Relatório-1ª med.'!#REF!</definedName>
    <definedName name="__TT94" localSheetId="28">'[4]Relatório-1ª med.'!#REF!</definedName>
    <definedName name="__TT94" localSheetId="29">'[4]Relatório-1ª med.'!#REF!</definedName>
    <definedName name="__TT94" localSheetId="15">'[4]Relatório-1ª med.'!#REF!</definedName>
    <definedName name="__TT94" localSheetId="8">'[4]Relatório-1ª med.'!#REF!</definedName>
    <definedName name="__TT94" localSheetId="23">'[4]Relatório-1ª med.'!#REF!</definedName>
    <definedName name="__TT94">'[4]Relatório-1ª med.'!#REF!</definedName>
    <definedName name="__TT95" localSheetId="41">'[4]Relatório-1ª med.'!#REF!</definedName>
    <definedName name="__TT95" localSheetId="28">'[4]Relatório-1ª med.'!#REF!</definedName>
    <definedName name="__TT95" localSheetId="29">'[4]Relatório-1ª med.'!#REF!</definedName>
    <definedName name="__TT95" localSheetId="15">'[4]Relatório-1ª med.'!#REF!</definedName>
    <definedName name="__TT95" localSheetId="8">'[4]Relatório-1ª med.'!#REF!</definedName>
    <definedName name="__TT95" localSheetId="23">'[4]Relatório-1ª med.'!#REF!</definedName>
    <definedName name="__TT95">'[4]Relatório-1ª med.'!#REF!</definedName>
    <definedName name="__TT97" localSheetId="41">'[4]Relatório-1ª med.'!#REF!</definedName>
    <definedName name="__TT97" localSheetId="28">'[4]Relatório-1ª med.'!#REF!</definedName>
    <definedName name="__TT97" localSheetId="29">'[4]Relatório-1ª med.'!#REF!</definedName>
    <definedName name="__TT97" localSheetId="15">'[4]Relatório-1ª med.'!#REF!</definedName>
    <definedName name="__TT97" localSheetId="8">'[4]Relatório-1ª med.'!#REF!</definedName>
    <definedName name="__TT97" localSheetId="23">'[4]Relatório-1ª med.'!#REF!</definedName>
    <definedName name="__TT97">'[4]Relatório-1ª med.'!#REF!</definedName>
    <definedName name="__xlfn_SUMIFS">NA()</definedName>
    <definedName name="_cab1" localSheetId="41">#REF!</definedName>
    <definedName name="_cab1" localSheetId="28">#REF!</definedName>
    <definedName name="_cab1" localSheetId="67">#REF!</definedName>
    <definedName name="_cab1" localSheetId="29">#REF!</definedName>
    <definedName name="_cab1" localSheetId="15">#REF!</definedName>
    <definedName name="_cab1" localSheetId="8">#REF!</definedName>
    <definedName name="_cab1" localSheetId="23">#REF!</definedName>
    <definedName name="_cab1">#REF!</definedName>
    <definedName name="_dre2" localSheetId="41">#REF!</definedName>
    <definedName name="_dre2" localSheetId="28">#REF!</definedName>
    <definedName name="_dre2" localSheetId="67">#REF!</definedName>
    <definedName name="_dre2" localSheetId="29">#REF!</definedName>
    <definedName name="_dre2" localSheetId="15">#REF!</definedName>
    <definedName name="_dre2" localSheetId="8">#REF!</definedName>
    <definedName name="_dre2" localSheetId="23">#REF!</definedName>
    <definedName name="_dre2">#REF!</definedName>
    <definedName name="_ELE1" localSheetId="41">#REF!</definedName>
    <definedName name="_ELE1" localSheetId="28">#REF!</definedName>
    <definedName name="_ELE1" localSheetId="29">#REF!</definedName>
    <definedName name="_ELE1" localSheetId="15">#REF!</definedName>
    <definedName name="_ELE1" localSheetId="23">#REF!</definedName>
    <definedName name="_ELE1">#REF!</definedName>
    <definedName name="_ELE2" localSheetId="41">#REF!</definedName>
    <definedName name="_ELE2" localSheetId="28">#REF!</definedName>
    <definedName name="_ELE2" localSheetId="29">#REF!</definedName>
    <definedName name="_ELE2" localSheetId="15">#REF!</definedName>
    <definedName name="_ELE2" localSheetId="23">#REF!</definedName>
    <definedName name="_ELE2">#REF!</definedName>
    <definedName name="_ELE3" localSheetId="41">#REF!</definedName>
    <definedName name="_ELE3" localSheetId="28">#REF!</definedName>
    <definedName name="_ELE3" localSheetId="29">#REF!</definedName>
    <definedName name="_ELE3" localSheetId="15">#REF!</definedName>
    <definedName name="_ELE3" localSheetId="23">#REF!</definedName>
    <definedName name="_ELE3">#REF!</definedName>
    <definedName name="_emp2">'[2]DMT modelo'!$AA$13</definedName>
    <definedName name="_EXT1" localSheetId="41">#REF!</definedName>
    <definedName name="_EXT1" localSheetId="28">#REF!</definedName>
    <definedName name="_EXT1" localSheetId="67">#REF!</definedName>
    <definedName name="_EXT1" localSheetId="29">#REF!</definedName>
    <definedName name="_EXT1" localSheetId="15">#REF!</definedName>
    <definedName name="_EXT1" localSheetId="8">#REF!</definedName>
    <definedName name="_EXT1" localSheetId="23">#REF!</definedName>
    <definedName name="_EXT1">#REF!</definedName>
    <definedName name="_xlnm._FilterDatabase" localSheetId="42" hidden="1">'DREN. SARJETA'!$B$12:$S$52</definedName>
    <definedName name="_xlnm._FilterDatabase" hidden="1">[6]Orçamento!$A$13:$H$24</definedName>
    <definedName name="_ind100" localSheetId="41">#REF!</definedName>
    <definedName name="_ind100" localSheetId="28">#REF!</definedName>
    <definedName name="_ind100" localSheetId="67">#REF!</definedName>
    <definedName name="_ind100" localSheetId="29">#REF!</definedName>
    <definedName name="_ind100" localSheetId="15">#REF!</definedName>
    <definedName name="_ind100" localSheetId="8">#REF!</definedName>
    <definedName name="_ind100" localSheetId="23">#REF!</definedName>
    <definedName name="_ind100">#REF!</definedName>
    <definedName name="_JAZ1" localSheetId="41">#REF!</definedName>
    <definedName name="_JAZ1" localSheetId="28">#REF!</definedName>
    <definedName name="_JAZ1" localSheetId="67">#REF!</definedName>
    <definedName name="_JAZ1" localSheetId="29">#REF!</definedName>
    <definedName name="_JAZ1" localSheetId="15">#REF!</definedName>
    <definedName name="_JAZ1" localSheetId="8">#REF!</definedName>
    <definedName name="_JAZ1" localSheetId="23">#REF!</definedName>
    <definedName name="_JAZ1">#REF!</definedName>
    <definedName name="_JAZ11" localSheetId="41">#REF!</definedName>
    <definedName name="_JAZ11" localSheetId="28">#REF!</definedName>
    <definedName name="_JAZ11" localSheetId="67">#REF!</definedName>
    <definedName name="_JAZ11" localSheetId="29">#REF!</definedName>
    <definedName name="_JAZ11" localSheetId="15">#REF!</definedName>
    <definedName name="_JAZ11" localSheetId="8">#REF!</definedName>
    <definedName name="_JAZ11" localSheetId="23">#REF!</definedName>
    <definedName name="_JAZ11">#REF!</definedName>
    <definedName name="_JAZ2" localSheetId="41">#REF!</definedName>
    <definedName name="_JAZ2" localSheetId="28">#REF!</definedName>
    <definedName name="_JAZ2" localSheetId="67">#REF!</definedName>
    <definedName name="_JAZ2" localSheetId="29">#REF!</definedName>
    <definedName name="_JAZ2" localSheetId="15">#REF!</definedName>
    <definedName name="_JAZ2" localSheetId="8">#REF!</definedName>
    <definedName name="_JAZ2" localSheetId="23">#REF!</definedName>
    <definedName name="_JAZ2">#REF!</definedName>
    <definedName name="_JAZ22" localSheetId="41">#REF!</definedName>
    <definedName name="_JAZ22" localSheetId="28">#REF!</definedName>
    <definedName name="_JAZ22" localSheetId="67">#REF!</definedName>
    <definedName name="_JAZ22" localSheetId="29">#REF!</definedName>
    <definedName name="_JAZ22" localSheetId="15">#REF!</definedName>
    <definedName name="_JAZ22" localSheetId="8">#REF!</definedName>
    <definedName name="_JAZ22" localSheetId="23">#REF!</definedName>
    <definedName name="_JAZ22">#REF!</definedName>
    <definedName name="_JAZ3" localSheetId="41">#REF!</definedName>
    <definedName name="_JAZ3" localSheetId="28">#REF!</definedName>
    <definedName name="_JAZ3" localSheetId="67">#REF!</definedName>
    <definedName name="_JAZ3" localSheetId="29">#REF!</definedName>
    <definedName name="_JAZ3" localSheetId="15">#REF!</definedName>
    <definedName name="_JAZ3" localSheetId="8">#REF!</definedName>
    <definedName name="_JAZ3" localSheetId="23">#REF!</definedName>
    <definedName name="_JAZ3">#REF!</definedName>
    <definedName name="_JAZ33" localSheetId="41">#REF!</definedName>
    <definedName name="_JAZ33" localSheetId="28">#REF!</definedName>
    <definedName name="_JAZ33" localSheetId="67">#REF!</definedName>
    <definedName name="_JAZ33" localSheetId="29">#REF!</definedName>
    <definedName name="_JAZ33" localSheetId="15">#REF!</definedName>
    <definedName name="_JAZ33" localSheetId="8">#REF!</definedName>
    <definedName name="_JAZ33" localSheetId="23">#REF!</definedName>
    <definedName name="_JAZ33">#REF!</definedName>
    <definedName name="_mem2">'[3]Mat Asf'!$H$37</definedName>
    <definedName name="_oac2" localSheetId="41">#REF!</definedName>
    <definedName name="_oac2" localSheetId="28">#REF!</definedName>
    <definedName name="_oac2" localSheetId="67">#REF!</definedName>
    <definedName name="_oac2" localSheetId="29">#REF!</definedName>
    <definedName name="_oac2" localSheetId="15">#REF!</definedName>
    <definedName name="_oac2" localSheetId="8">#REF!</definedName>
    <definedName name="_oac2" localSheetId="23">#REF!</definedName>
    <definedName name="_oac2">#REF!</definedName>
    <definedName name="_oae2" localSheetId="41">#REF!</definedName>
    <definedName name="_oae2" localSheetId="28">#REF!</definedName>
    <definedName name="_oae2" localSheetId="67">#REF!</definedName>
    <definedName name="_oae2" localSheetId="29">#REF!</definedName>
    <definedName name="_oae2" localSheetId="15">#REF!</definedName>
    <definedName name="_oae2" localSheetId="8">#REF!</definedName>
    <definedName name="_oae2" localSheetId="23">#REF!</definedName>
    <definedName name="_oae2">#REF!</definedName>
    <definedName name="_oco2" localSheetId="41">#REF!</definedName>
    <definedName name="_oco2" localSheetId="28">#REF!</definedName>
    <definedName name="_oco2" localSheetId="67">#REF!</definedName>
    <definedName name="_oco2" localSheetId="29">#REF!</definedName>
    <definedName name="_oco2" localSheetId="15">#REF!</definedName>
    <definedName name="_oco2" localSheetId="8">#REF!</definedName>
    <definedName name="_oco2" localSheetId="23">#REF!</definedName>
    <definedName name="_oco2">#REF!</definedName>
    <definedName name="_Order1" hidden="1">255</definedName>
    <definedName name="_Order2" hidden="1">255</definedName>
    <definedName name="_pav2" localSheetId="41">#REF!</definedName>
    <definedName name="_pav2" localSheetId="28">#REF!</definedName>
    <definedName name="_pav2" localSheetId="67">#REF!</definedName>
    <definedName name="_pav2" localSheetId="29">#REF!</definedName>
    <definedName name="_pav2" localSheetId="15">#REF!</definedName>
    <definedName name="_pav2" localSheetId="8">#REF!</definedName>
    <definedName name="_pav2" localSheetId="23">#REF!</definedName>
    <definedName name="_pav2">#REF!</definedName>
    <definedName name="_RET1" localSheetId="41">#REF!</definedName>
    <definedName name="_RET1" localSheetId="28">#REF!</definedName>
    <definedName name="_RET1" localSheetId="67">#REF!</definedName>
    <definedName name="_RET1" localSheetId="29">#REF!</definedName>
    <definedName name="_RET1" localSheetId="15">#REF!</definedName>
    <definedName name="_RET1" localSheetId="8">#REF!</definedName>
    <definedName name="_RET1" localSheetId="23">#REF!</definedName>
    <definedName name="_RET1">#REF!</definedName>
    <definedName name="_sub1" localSheetId="41">#REF!</definedName>
    <definedName name="_sub1" localSheetId="28">#REF!</definedName>
    <definedName name="_sub1" localSheetId="29">#REF!</definedName>
    <definedName name="_sub1" localSheetId="15">#REF!</definedName>
    <definedName name="_sub1" localSheetId="23">#REF!</definedName>
    <definedName name="_sub1">#REF!</definedName>
    <definedName name="_sub2" localSheetId="41">#REF!</definedName>
    <definedName name="_sub2" localSheetId="28">#REF!</definedName>
    <definedName name="_sub2" localSheetId="29">#REF!</definedName>
    <definedName name="_sub2" localSheetId="15">#REF!</definedName>
    <definedName name="_sub2" localSheetId="23">#REF!</definedName>
    <definedName name="_sub2">#REF!</definedName>
    <definedName name="_sub3" localSheetId="41">#REF!</definedName>
    <definedName name="_sub3" localSheetId="28">#REF!</definedName>
    <definedName name="_sub3" localSheetId="29">#REF!</definedName>
    <definedName name="_sub3" localSheetId="15">#REF!</definedName>
    <definedName name="_sub3" localSheetId="23">#REF!</definedName>
    <definedName name="_sub3">#REF!</definedName>
    <definedName name="_sub4" localSheetId="41">#REF!</definedName>
    <definedName name="_sub4" localSheetId="28">#REF!</definedName>
    <definedName name="_sub4" localSheetId="29">#REF!</definedName>
    <definedName name="_sub4" localSheetId="15">#REF!</definedName>
    <definedName name="_sub4" localSheetId="23">#REF!</definedName>
    <definedName name="_sub4">#REF!</definedName>
    <definedName name="_ter2" localSheetId="41">#REF!</definedName>
    <definedName name="_ter2" localSheetId="28">#REF!</definedName>
    <definedName name="_ter2" localSheetId="67">#REF!</definedName>
    <definedName name="_ter2" localSheetId="29">#REF!</definedName>
    <definedName name="_ter2" localSheetId="15">#REF!</definedName>
    <definedName name="_ter2" localSheetId="8">#REF!</definedName>
    <definedName name="_ter2" localSheetId="23">#REF!</definedName>
    <definedName name="_ter2">#REF!</definedName>
    <definedName name="_tot1" localSheetId="41">#REF!</definedName>
    <definedName name="_tot1" localSheetId="28">#REF!</definedName>
    <definedName name="_tot1" localSheetId="29">#REF!</definedName>
    <definedName name="_tot1" localSheetId="15">#REF!</definedName>
    <definedName name="_tot1" localSheetId="23">#REF!</definedName>
    <definedName name="_tot1">#REF!</definedName>
    <definedName name="_tot2" localSheetId="41">#REF!</definedName>
    <definedName name="_tot2" localSheetId="28">#REF!</definedName>
    <definedName name="_tot2" localSheetId="29">#REF!</definedName>
    <definedName name="_tot2" localSheetId="15">#REF!</definedName>
    <definedName name="_tot2" localSheetId="23">#REF!</definedName>
    <definedName name="_tot2">#REF!</definedName>
    <definedName name="_tot3" localSheetId="41">#REF!</definedName>
    <definedName name="_tot3" localSheetId="28">#REF!</definedName>
    <definedName name="_tot3" localSheetId="29">#REF!</definedName>
    <definedName name="_tot3" localSheetId="15">#REF!</definedName>
    <definedName name="_tot3" localSheetId="23">#REF!</definedName>
    <definedName name="_tot3">#REF!</definedName>
    <definedName name="_tot4" localSheetId="41">#REF!</definedName>
    <definedName name="_tot4" localSheetId="28">#REF!</definedName>
    <definedName name="_tot4" localSheetId="29">#REF!</definedName>
    <definedName name="_tot4" localSheetId="15">#REF!</definedName>
    <definedName name="_tot4" localSheetId="23">#REF!</definedName>
    <definedName name="_tot4">#REF!</definedName>
    <definedName name="_tot5" localSheetId="41">#REF!</definedName>
    <definedName name="_tot5" localSheetId="28">#REF!</definedName>
    <definedName name="_tot5" localSheetId="29">#REF!</definedName>
    <definedName name="_tot5" localSheetId="15">#REF!</definedName>
    <definedName name="_tot5" localSheetId="23">#REF!</definedName>
    <definedName name="_tot5">#REF!</definedName>
    <definedName name="_tot6" localSheetId="41">#REF!</definedName>
    <definedName name="_tot6" localSheetId="28">#REF!</definedName>
    <definedName name="_tot6" localSheetId="29">#REF!</definedName>
    <definedName name="_tot6" localSheetId="15">#REF!</definedName>
    <definedName name="_tot6" localSheetId="23">#REF!</definedName>
    <definedName name="_tot6">#REF!</definedName>
    <definedName name="_tot7" localSheetId="41">#REF!</definedName>
    <definedName name="_tot7" localSheetId="28">#REF!</definedName>
    <definedName name="_tot7" localSheetId="29">#REF!</definedName>
    <definedName name="_tot7" localSheetId="15">#REF!</definedName>
    <definedName name="_tot7" localSheetId="23">#REF!</definedName>
    <definedName name="_tot7">#REF!</definedName>
    <definedName name="_tot8" localSheetId="41">#REF!</definedName>
    <definedName name="_tot8" localSheetId="28">#REF!</definedName>
    <definedName name="_tot8" localSheetId="29">#REF!</definedName>
    <definedName name="_tot8" localSheetId="15">#REF!</definedName>
    <definedName name="_tot8" localSheetId="23">#REF!</definedName>
    <definedName name="_tot8">#REF!</definedName>
    <definedName name="_tsd4" localSheetId="41">#REF!</definedName>
    <definedName name="_tsd4" localSheetId="28">#REF!</definedName>
    <definedName name="_tsd4" localSheetId="67">#REF!</definedName>
    <definedName name="_tsd4" localSheetId="29">#REF!</definedName>
    <definedName name="_tsd4" localSheetId="15">#REF!</definedName>
    <definedName name="_tsd4" localSheetId="8">#REF!</definedName>
    <definedName name="_tsd4" localSheetId="23">#REF!</definedName>
    <definedName name="_tsd4">#REF!</definedName>
    <definedName name="_TT102" localSheetId="41">'[4]Relatório-1ª med.'!#REF!</definedName>
    <definedName name="_TT102" localSheetId="28">'[4]Relatório-1ª med.'!#REF!</definedName>
    <definedName name="_TT102" localSheetId="67">'[4]Relatório-1ª med.'!#REF!</definedName>
    <definedName name="_TT102" localSheetId="29">'[4]Relatório-1ª med.'!#REF!</definedName>
    <definedName name="_TT102" localSheetId="15">'[4]Relatório-1ª med.'!#REF!</definedName>
    <definedName name="_TT102" localSheetId="8">'[4]Relatório-1ª med.'!#REF!</definedName>
    <definedName name="_TT102" localSheetId="23">'[4]Relatório-1ª med.'!#REF!</definedName>
    <definedName name="_TT102">'[4]Relatório-1ª med.'!#REF!</definedName>
    <definedName name="_TT107" localSheetId="41">'[4]Relatório-1ª med.'!#REF!</definedName>
    <definedName name="_TT107" localSheetId="28">'[4]Relatório-1ª med.'!#REF!</definedName>
    <definedName name="_TT107" localSheetId="67">'[4]Relatório-1ª med.'!#REF!</definedName>
    <definedName name="_TT107" localSheetId="29">'[4]Relatório-1ª med.'!#REF!</definedName>
    <definedName name="_TT107" localSheetId="15">'[4]Relatório-1ª med.'!#REF!</definedName>
    <definedName name="_TT107" localSheetId="8">'[4]Relatório-1ª med.'!#REF!</definedName>
    <definedName name="_TT107" localSheetId="23">'[4]Relatório-1ª med.'!#REF!</definedName>
    <definedName name="_TT107">'[4]Relatório-1ª med.'!#REF!</definedName>
    <definedName name="_TT121" localSheetId="41">'[4]Relatório-1ª med.'!#REF!</definedName>
    <definedName name="_TT121" localSheetId="28">'[4]Relatório-1ª med.'!#REF!</definedName>
    <definedName name="_TT121" localSheetId="67">'[4]Relatório-1ª med.'!#REF!</definedName>
    <definedName name="_TT121" localSheetId="29">'[4]Relatório-1ª med.'!#REF!</definedName>
    <definedName name="_TT121" localSheetId="15">'[4]Relatório-1ª med.'!#REF!</definedName>
    <definedName name="_TT121" localSheetId="8">'[4]Relatório-1ª med.'!#REF!</definedName>
    <definedName name="_TT121" localSheetId="23">'[4]Relatório-1ª med.'!#REF!</definedName>
    <definedName name="_TT121">'[4]Relatório-1ª med.'!#REF!</definedName>
    <definedName name="_TT123" localSheetId="41">'[4]Relatório-1ª med.'!#REF!</definedName>
    <definedName name="_TT123" localSheetId="28">'[4]Relatório-1ª med.'!#REF!</definedName>
    <definedName name="_TT123" localSheetId="67">'[4]Relatório-1ª med.'!#REF!</definedName>
    <definedName name="_TT123" localSheetId="29">'[4]Relatório-1ª med.'!#REF!</definedName>
    <definedName name="_TT123" localSheetId="15">'[4]Relatório-1ª med.'!#REF!</definedName>
    <definedName name="_TT123" localSheetId="8">'[4]Relatório-1ª med.'!#REF!</definedName>
    <definedName name="_TT123" localSheetId="23">'[4]Relatório-1ª med.'!#REF!</definedName>
    <definedName name="_TT123">'[4]Relatório-1ª med.'!#REF!</definedName>
    <definedName name="_TT18" localSheetId="41">[7]RELATÓRIO!#REF!</definedName>
    <definedName name="_TT18" localSheetId="28">[7]RELATÓRIO!#REF!</definedName>
    <definedName name="_TT18" localSheetId="67">[8]RELATÓRIO!#REF!</definedName>
    <definedName name="_TT18" localSheetId="29">[7]RELATÓRIO!#REF!</definedName>
    <definedName name="_TT18" localSheetId="15">[7]RELATÓRIO!#REF!</definedName>
    <definedName name="_TT18" localSheetId="8">[8]RELATÓRIO!#REF!</definedName>
    <definedName name="_TT18" localSheetId="23">[7]RELATÓRIO!#REF!</definedName>
    <definedName name="_TT18">[7]RELATÓRIO!#REF!</definedName>
    <definedName name="_TT19" localSheetId="41">'[4]Relatório-1ª med.'!#REF!</definedName>
    <definedName name="_TT19" localSheetId="28">'[4]Relatório-1ª med.'!#REF!</definedName>
    <definedName name="_TT19" localSheetId="29">'[4]Relatório-1ª med.'!#REF!</definedName>
    <definedName name="_TT19" localSheetId="15">'[4]Relatório-1ª med.'!#REF!</definedName>
    <definedName name="_TT19" localSheetId="8">'[4]Relatório-1ª med.'!#REF!</definedName>
    <definedName name="_TT19" localSheetId="23">'[4]Relatório-1ª med.'!#REF!</definedName>
    <definedName name="_TT19">'[4]Relatório-1ª med.'!#REF!</definedName>
    <definedName name="_TT20" localSheetId="41">'[4]Relatório-1ª med.'!#REF!</definedName>
    <definedName name="_TT20" localSheetId="28">'[4]Relatório-1ª med.'!#REF!</definedName>
    <definedName name="_TT20" localSheetId="29">'[4]Relatório-1ª med.'!#REF!</definedName>
    <definedName name="_TT20" localSheetId="15">'[4]Relatório-1ª med.'!#REF!</definedName>
    <definedName name="_TT20" localSheetId="8">'[4]Relatório-1ª med.'!#REF!</definedName>
    <definedName name="_TT20" localSheetId="23">'[4]Relatório-1ª med.'!#REF!</definedName>
    <definedName name="_TT20">'[4]Relatório-1ª med.'!#REF!</definedName>
    <definedName name="_TT21" localSheetId="41">'[4]Relatório-1ª med.'!#REF!</definedName>
    <definedName name="_TT21" localSheetId="28">'[4]Relatório-1ª med.'!#REF!</definedName>
    <definedName name="_TT21" localSheetId="29">'[4]Relatório-1ª med.'!#REF!</definedName>
    <definedName name="_TT21" localSheetId="15">'[4]Relatório-1ª med.'!#REF!</definedName>
    <definedName name="_TT21" localSheetId="8">'[4]Relatório-1ª med.'!#REF!</definedName>
    <definedName name="_TT21" localSheetId="23">'[4]Relatório-1ª med.'!#REF!</definedName>
    <definedName name="_TT21">'[4]Relatório-1ª med.'!#REF!</definedName>
    <definedName name="_TT22" localSheetId="41">'[4]Relatório-1ª med.'!#REF!</definedName>
    <definedName name="_TT22" localSheetId="28">'[4]Relatório-1ª med.'!#REF!</definedName>
    <definedName name="_TT22" localSheetId="29">'[4]Relatório-1ª med.'!#REF!</definedName>
    <definedName name="_TT22" localSheetId="15">'[4]Relatório-1ª med.'!#REF!</definedName>
    <definedName name="_TT22" localSheetId="8">'[4]Relatório-1ª med.'!#REF!</definedName>
    <definedName name="_TT22" localSheetId="23">'[4]Relatório-1ª med.'!#REF!</definedName>
    <definedName name="_TT22">'[4]Relatório-1ª med.'!#REF!</definedName>
    <definedName name="_TT26" localSheetId="41">'[4]Relatório-1ª med.'!#REF!</definedName>
    <definedName name="_TT26" localSheetId="28">'[4]Relatório-1ª med.'!#REF!</definedName>
    <definedName name="_TT26" localSheetId="29">'[4]Relatório-1ª med.'!#REF!</definedName>
    <definedName name="_TT26" localSheetId="15">'[4]Relatório-1ª med.'!#REF!</definedName>
    <definedName name="_TT26" localSheetId="8">'[4]Relatório-1ª med.'!#REF!</definedName>
    <definedName name="_TT26" localSheetId="23">'[4]Relatório-1ª med.'!#REF!</definedName>
    <definedName name="_TT26">'[4]Relatório-1ª med.'!#REF!</definedName>
    <definedName name="_TT27" localSheetId="41">'[4]Relatório-1ª med.'!#REF!</definedName>
    <definedName name="_TT27" localSheetId="28">'[4]Relatório-1ª med.'!#REF!</definedName>
    <definedName name="_TT27" localSheetId="29">'[4]Relatório-1ª med.'!#REF!</definedName>
    <definedName name="_TT27" localSheetId="15">'[4]Relatório-1ª med.'!#REF!</definedName>
    <definedName name="_TT27" localSheetId="8">'[4]Relatório-1ª med.'!#REF!</definedName>
    <definedName name="_TT27" localSheetId="23">'[4]Relatório-1ª med.'!#REF!</definedName>
    <definedName name="_TT27">'[4]Relatório-1ª med.'!#REF!</definedName>
    <definedName name="_TT28" localSheetId="41">'[4]Relatório-1ª med.'!#REF!</definedName>
    <definedName name="_TT28" localSheetId="28">'[4]Relatório-1ª med.'!#REF!</definedName>
    <definedName name="_TT28" localSheetId="29">'[4]Relatório-1ª med.'!#REF!</definedName>
    <definedName name="_TT28" localSheetId="15">'[4]Relatório-1ª med.'!#REF!</definedName>
    <definedName name="_TT28" localSheetId="8">'[4]Relatório-1ª med.'!#REF!</definedName>
    <definedName name="_TT28" localSheetId="23">'[4]Relatório-1ª med.'!#REF!</definedName>
    <definedName name="_TT28">'[4]Relatório-1ª med.'!#REF!</definedName>
    <definedName name="_TT30" localSheetId="41">'[4]Relatório-1ª med.'!#REF!</definedName>
    <definedName name="_TT30" localSheetId="28">'[4]Relatório-1ª med.'!#REF!</definedName>
    <definedName name="_TT30" localSheetId="29">'[4]Relatório-1ª med.'!#REF!</definedName>
    <definedName name="_TT30" localSheetId="15">'[4]Relatório-1ª med.'!#REF!</definedName>
    <definedName name="_TT30" localSheetId="8">'[4]Relatório-1ª med.'!#REF!</definedName>
    <definedName name="_TT30" localSheetId="23">'[4]Relatório-1ª med.'!#REF!</definedName>
    <definedName name="_TT30">'[4]Relatório-1ª med.'!#REF!</definedName>
    <definedName name="_TT31" localSheetId="41">'[4]Relatório-1ª med.'!#REF!</definedName>
    <definedName name="_TT31" localSheetId="28">'[4]Relatório-1ª med.'!#REF!</definedName>
    <definedName name="_TT31" localSheetId="29">'[4]Relatório-1ª med.'!#REF!</definedName>
    <definedName name="_TT31" localSheetId="15">'[4]Relatório-1ª med.'!#REF!</definedName>
    <definedName name="_TT31" localSheetId="8">'[4]Relatório-1ª med.'!#REF!</definedName>
    <definedName name="_TT31" localSheetId="23">'[4]Relatório-1ª med.'!#REF!</definedName>
    <definedName name="_TT31">'[4]Relatório-1ª med.'!#REF!</definedName>
    <definedName name="_TT32" localSheetId="41">'[4]Relatório-1ª med.'!#REF!</definedName>
    <definedName name="_TT32" localSheetId="28">'[4]Relatório-1ª med.'!#REF!</definedName>
    <definedName name="_TT32" localSheetId="29">'[4]Relatório-1ª med.'!#REF!</definedName>
    <definedName name="_TT32" localSheetId="15">'[4]Relatório-1ª med.'!#REF!</definedName>
    <definedName name="_TT32" localSheetId="8">'[4]Relatório-1ª med.'!#REF!</definedName>
    <definedName name="_TT32" localSheetId="23">'[4]Relatório-1ª med.'!#REF!</definedName>
    <definedName name="_TT32">'[4]Relatório-1ª med.'!#REF!</definedName>
    <definedName name="_TT33" localSheetId="41">'[4]Relatório-1ª med.'!#REF!</definedName>
    <definedName name="_TT33" localSheetId="28">'[4]Relatório-1ª med.'!#REF!</definedName>
    <definedName name="_TT33" localSheetId="29">'[4]Relatório-1ª med.'!#REF!</definedName>
    <definedName name="_TT33" localSheetId="15">'[4]Relatório-1ª med.'!#REF!</definedName>
    <definedName name="_TT33" localSheetId="8">'[4]Relatório-1ª med.'!#REF!</definedName>
    <definedName name="_TT33" localSheetId="23">'[4]Relatório-1ª med.'!#REF!</definedName>
    <definedName name="_TT33">'[4]Relatório-1ª med.'!#REF!</definedName>
    <definedName name="_TT34" localSheetId="41">'[4]Relatório-1ª med.'!#REF!</definedName>
    <definedName name="_TT34" localSheetId="28">'[4]Relatório-1ª med.'!#REF!</definedName>
    <definedName name="_TT34" localSheetId="29">'[4]Relatório-1ª med.'!#REF!</definedName>
    <definedName name="_TT34" localSheetId="15">'[4]Relatório-1ª med.'!#REF!</definedName>
    <definedName name="_TT34" localSheetId="8">'[4]Relatório-1ª med.'!#REF!</definedName>
    <definedName name="_TT34" localSheetId="23">'[4]Relatório-1ª med.'!#REF!</definedName>
    <definedName name="_TT34">'[4]Relatório-1ª med.'!#REF!</definedName>
    <definedName name="_TT36" localSheetId="41">'[4]Relatório-1ª med.'!#REF!</definedName>
    <definedName name="_TT36" localSheetId="28">'[4]Relatório-1ª med.'!#REF!</definedName>
    <definedName name="_TT36" localSheetId="29">'[4]Relatório-1ª med.'!#REF!</definedName>
    <definedName name="_TT36" localSheetId="15">'[4]Relatório-1ª med.'!#REF!</definedName>
    <definedName name="_TT36" localSheetId="8">'[4]Relatório-1ª med.'!#REF!</definedName>
    <definedName name="_TT36" localSheetId="23">'[4]Relatório-1ª med.'!#REF!</definedName>
    <definedName name="_TT36">'[4]Relatório-1ª med.'!#REF!</definedName>
    <definedName name="_TT37" localSheetId="41">'[4]Relatório-1ª med.'!#REF!</definedName>
    <definedName name="_TT37" localSheetId="28">'[4]Relatório-1ª med.'!#REF!</definedName>
    <definedName name="_TT37" localSheetId="29">'[4]Relatório-1ª med.'!#REF!</definedName>
    <definedName name="_TT37" localSheetId="15">'[4]Relatório-1ª med.'!#REF!</definedName>
    <definedName name="_TT37" localSheetId="8">'[4]Relatório-1ª med.'!#REF!</definedName>
    <definedName name="_TT37" localSheetId="23">'[4]Relatório-1ª med.'!#REF!</definedName>
    <definedName name="_TT37">'[4]Relatório-1ª med.'!#REF!</definedName>
    <definedName name="_TT38" localSheetId="41">'[4]Relatório-1ª med.'!#REF!</definedName>
    <definedName name="_TT38" localSheetId="28">'[4]Relatório-1ª med.'!#REF!</definedName>
    <definedName name="_TT38" localSheetId="29">'[4]Relatório-1ª med.'!#REF!</definedName>
    <definedName name="_TT38" localSheetId="15">'[4]Relatório-1ª med.'!#REF!</definedName>
    <definedName name="_TT38" localSheetId="8">'[4]Relatório-1ª med.'!#REF!</definedName>
    <definedName name="_TT38" localSheetId="23">'[4]Relatório-1ª med.'!#REF!</definedName>
    <definedName name="_TT38">'[4]Relatório-1ª med.'!#REF!</definedName>
    <definedName name="_TT39" localSheetId="41">'[4]Relatório-1ª med.'!#REF!</definedName>
    <definedName name="_TT39" localSheetId="28">'[4]Relatório-1ª med.'!#REF!</definedName>
    <definedName name="_TT39" localSheetId="29">'[4]Relatório-1ª med.'!#REF!</definedName>
    <definedName name="_TT39" localSheetId="15">'[4]Relatório-1ª med.'!#REF!</definedName>
    <definedName name="_TT39" localSheetId="8">'[4]Relatório-1ª med.'!#REF!</definedName>
    <definedName name="_TT39" localSheetId="23">'[4]Relatório-1ª med.'!#REF!</definedName>
    <definedName name="_TT39">'[4]Relatório-1ª med.'!#REF!</definedName>
    <definedName name="_TT40" localSheetId="41">'[4]Relatório-1ª med.'!#REF!</definedName>
    <definedName name="_TT40" localSheetId="28">'[4]Relatório-1ª med.'!#REF!</definedName>
    <definedName name="_TT40" localSheetId="29">'[4]Relatório-1ª med.'!#REF!</definedName>
    <definedName name="_TT40" localSheetId="15">'[4]Relatório-1ª med.'!#REF!</definedName>
    <definedName name="_TT40" localSheetId="8">'[4]Relatório-1ª med.'!#REF!</definedName>
    <definedName name="_TT40" localSheetId="23">'[4]Relatório-1ª med.'!#REF!</definedName>
    <definedName name="_TT40">'[4]Relatório-1ª med.'!#REF!</definedName>
    <definedName name="_TT5" localSheetId="41">'[4]Relatório-1ª med.'!#REF!</definedName>
    <definedName name="_TT5" localSheetId="28">'[4]Relatório-1ª med.'!#REF!</definedName>
    <definedName name="_TT5" localSheetId="29">'[4]Relatório-1ª med.'!#REF!</definedName>
    <definedName name="_TT5" localSheetId="15">'[4]Relatório-1ª med.'!#REF!</definedName>
    <definedName name="_TT5" localSheetId="8">'[4]Relatório-1ª med.'!#REF!</definedName>
    <definedName name="_TT5" localSheetId="23">'[4]Relatório-1ª med.'!#REF!</definedName>
    <definedName name="_TT5">'[4]Relatório-1ª med.'!#REF!</definedName>
    <definedName name="_TT52" localSheetId="41">'[4]Relatório-1ª med.'!#REF!</definedName>
    <definedName name="_TT52" localSheetId="28">'[4]Relatório-1ª med.'!#REF!</definedName>
    <definedName name="_TT52" localSheetId="29">'[4]Relatório-1ª med.'!#REF!</definedName>
    <definedName name="_TT52" localSheetId="15">'[4]Relatório-1ª med.'!#REF!</definedName>
    <definedName name="_TT52" localSheetId="8">'[4]Relatório-1ª med.'!#REF!</definedName>
    <definedName name="_TT52" localSheetId="23">'[4]Relatório-1ª med.'!#REF!</definedName>
    <definedName name="_TT52">'[4]Relatório-1ª med.'!#REF!</definedName>
    <definedName name="_TT53" localSheetId="41">'[4]Relatório-1ª med.'!#REF!</definedName>
    <definedName name="_TT53" localSheetId="28">'[4]Relatório-1ª med.'!#REF!</definedName>
    <definedName name="_TT53" localSheetId="29">'[4]Relatório-1ª med.'!#REF!</definedName>
    <definedName name="_TT53" localSheetId="15">'[4]Relatório-1ª med.'!#REF!</definedName>
    <definedName name="_TT53" localSheetId="8">'[4]Relatório-1ª med.'!#REF!</definedName>
    <definedName name="_TT53" localSheetId="23">'[4]Relatório-1ª med.'!#REF!</definedName>
    <definedName name="_TT53">'[4]Relatório-1ª med.'!#REF!</definedName>
    <definedName name="_TT54" localSheetId="41">'[4]Relatório-1ª med.'!#REF!</definedName>
    <definedName name="_TT54" localSheetId="28">'[4]Relatório-1ª med.'!#REF!</definedName>
    <definedName name="_TT54" localSheetId="29">'[4]Relatório-1ª med.'!#REF!</definedName>
    <definedName name="_TT54" localSheetId="15">'[4]Relatório-1ª med.'!#REF!</definedName>
    <definedName name="_TT54" localSheetId="8">'[4]Relatório-1ª med.'!#REF!</definedName>
    <definedName name="_TT54" localSheetId="23">'[4]Relatório-1ª med.'!#REF!</definedName>
    <definedName name="_TT54">'[4]Relatório-1ª med.'!#REF!</definedName>
    <definedName name="_TT55" localSheetId="41">'[4]Relatório-1ª med.'!#REF!</definedName>
    <definedName name="_TT55" localSheetId="28">'[4]Relatório-1ª med.'!#REF!</definedName>
    <definedName name="_TT55" localSheetId="29">'[4]Relatório-1ª med.'!#REF!</definedName>
    <definedName name="_TT55" localSheetId="15">'[4]Relatório-1ª med.'!#REF!</definedName>
    <definedName name="_TT55" localSheetId="8">'[4]Relatório-1ª med.'!#REF!</definedName>
    <definedName name="_TT55" localSheetId="23">'[4]Relatório-1ª med.'!#REF!</definedName>
    <definedName name="_TT55">'[4]Relatório-1ª med.'!#REF!</definedName>
    <definedName name="_TT6" localSheetId="41">'[4]Relatório-1ª med.'!#REF!</definedName>
    <definedName name="_TT6" localSheetId="28">'[4]Relatório-1ª med.'!#REF!</definedName>
    <definedName name="_TT6" localSheetId="29">'[4]Relatório-1ª med.'!#REF!</definedName>
    <definedName name="_TT6" localSheetId="15">'[4]Relatório-1ª med.'!#REF!</definedName>
    <definedName name="_TT6" localSheetId="8">'[4]Relatório-1ª med.'!#REF!</definedName>
    <definedName name="_TT6" localSheetId="23">'[4]Relatório-1ª med.'!#REF!</definedName>
    <definedName name="_TT6">'[4]Relatório-1ª med.'!#REF!</definedName>
    <definedName name="_TT60" localSheetId="41">'[4]Relatório-1ª med.'!#REF!</definedName>
    <definedName name="_TT60" localSheetId="28">'[4]Relatório-1ª med.'!#REF!</definedName>
    <definedName name="_TT60" localSheetId="29">'[4]Relatório-1ª med.'!#REF!</definedName>
    <definedName name="_TT60" localSheetId="15">'[4]Relatório-1ª med.'!#REF!</definedName>
    <definedName name="_TT60" localSheetId="8">'[4]Relatório-1ª med.'!#REF!</definedName>
    <definedName name="_TT60" localSheetId="23">'[4]Relatório-1ª med.'!#REF!</definedName>
    <definedName name="_TT60">'[4]Relatório-1ª med.'!#REF!</definedName>
    <definedName name="_TT61" localSheetId="41">'[4]Relatório-1ª med.'!#REF!</definedName>
    <definedName name="_TT61" localSheetId="28">'[4]Relatório-1ª med.'!#REF!</definedName>
    <definedName name="_TT61" localSheetId="29">'[4]Relatório-1ª med.'!#REF!</definedName>
    <definedName name="_TT61" localSheetId="15">'[4]Relatório-1ª med.'!#REF!</definedName>
    <definedName name="_TT61" localSheetId="8">'[4]Relatório-1ª med.'!#REF!</definedName>
    <definedName name="_TT61" localSheetId="23">'[4]Relatório-1ª med.'!#REF!</definedName>
    <definedName name="_TT61">'[4]Relatório-1ª med.'!#REF!</definedName>
    <definedName name="_TT69" localSheetId="41">'[4]Relatório-1ª med.'!#REF!</definedName>
    <definedName name="_TT69" localSheetId="28">'[4]Relatório-1ª med.'!#REF!</definedName>
    <definedName name="_TT69" localSheetId="29">'[4]Relatório-1ª med.'!#REF!</definedName>
    <definedName name="_TT69" localSheetId="15">'[4]Relatório-1ª med.'!#REF!</definedName>
    <definedName name="_TT69" localSheetId="8">'[4]Relatório-1ª med.'!#REF!</definedName>
    <definedName name="_TT69" localSheetId="23">'[4]Relatório-1ª med.'!#REF!</definedName>
    <definedName name="_TT69">'[4]Relatório-1ª med.'!#REF!</definedName>
    <definedName name="_TT7" localSheetId="41">'[4]Relatório-1ª med.'!#REF!</definedName>
    <definedName name="_TT7" localSheetId="28">'[4]Relatório-1ª med.'!#REF!</definedName>
    <definedName name="_TT7" localSheetId="29">'[4]Relatório-1ª med.'!#REF!</definedName>
    <definedName name="_TT7" localSheetId="15">'[4]Relatório-1ª med.'!#REF!</definedName>
    <definedName name="_TT7" localSheetId="8">'[4]Relatório-1ª med.'!#REF!</definedName>
    <definedName name="_TT7" localSheetId="23">'[4]Relatório-1ª med.'!#REF!</definedName>
    <definedName name="_TT7">'[4]Relatório-1ª med.'!#REF!</definedName>
    <definedName name="_TT70" localSheetId="41">'[4]Relatório-1ª med.'!#REF!</definedName>
    <definedName name="_TT70" localSheetId="28">'[4]Relatório-1ª med.'!#REF!</definedName>
    <definedName name="_TT70" localSheetId="29">'[4]Relatório-1ª med.'!#REF!</definedName>
    <definedName name="_TT70" localSheetId="15">'[4]Relatório-1ª med.'!#REF!</definedName>
    <definedName name="_TT70" localSheetId="8">'[4]Relatório-1ª med.'!#REF!</definedName>
    <definedName name="_TT70" localSheetId="23">'[4]Relatório-1ª med.'!#REF!</definedName>
    <definedName name="_TT70">'[4]Relatório-1ª med.'!#REF!</definedName>
    <definedName name="_TT71" localSheetId="41">'[4]Relatório-1ª med.'!#REF!</definedName>
    <definedName name="_TT71" localSheetId="28">'[4]Relatório-1ª med.'!#REF!</definedName>
    <definedName name="_TT71" localSheetId="29">'[4]Relatório-1ª med.'!#REF!</definedName>
    <definedName name="_TT71" localSheetId="15">'[4]Relatório-1ª med.'!#REF!</definedName>
    <definedName name="_TT71" localSheetId="8">'[4]Relatório-1ª med.'!#REF!</definedName>
    <definedName name="_TT71" localSheetId="23">'[4]Relatório-1ª med.'!#REF!</definedName>
    <definedName name="_TT71">'[4]Relatório-1ª med.'!#REF!</definedName>
    <definedName name="_TT74" localSheetId="41">'[4]Relatório-1ª med.'!#REF!</definedName>
    <definedName name="_TT74" localSheetId="28">'[4]Relatório-1ª med.'!#REF!</definedName>
    <definedName name="_TT74" localSheetId="29">'[4]Relatório-1ª med.'!#REF!</definedName>
    <definedName name="_TT74" localSheetId="15">'[4]Relatório-1ª med.'!#REF!</definedName>
    <definedName name="_TT74" localSheetId="8">'[4]Relatório-1ª med.'!#REF!</definedName>
    <definedName name="_TT74" localSheetId="23">'[4]Relatório-1ª med.'!#REF!</definedName>
    <definedName name="_TT74">'[4]Relatório-1ª med.'!#REF!</definedName>
    <definedName name="_TT75" localSheetId="41">'[4]Relatório-1ª med.'!#REF!</definedName>
    <definedName name="_TT75" localSheetId="28">'[4]Relatório-1ª med.'!#REF!</definedName>
    <definedName name="_TT75" localSheetId="29">'[4]Relatório-1ª med.'!#REF!</definedName>
    <definedName name="_TT75" localSheetId="15">'[4]Relatório-1ª med.'!#REF!</definedName>
    <definedName name="_TT75" localSheetId="8">'[4]Relatório-1ª med.'!#REF!</definedName>
    <definedName name="_TT75" localSheetId="23">'[4]Relatório-1ª med.'!#REF!</definedName>
    <definedName name="_TT75">'[4]Relatório-1ª med.'!#REF!</definedName>
    <definedName name="_TT76" localSheetId="41">'[4]Relatório-1ª med.'!#REF!</definedName>
    <definedName name="_TT76" localSheetId="28">'[4]Relatório-1ª med.'!#REF!</definedName>
    <definedName name="_TT76" localSheetId="29">'[4]Relatório-1ª med.'!#REF!</definedName>
    <definedName name="_TT76" localSheetId="15">'[4]Relatório-1ª med.'!#REF!</definedName>
    <definedName name="_TT76" localSheetId="8">'[4]Relatório-1ª med.'!#REF!</definedName>
    <definedName name="_TT76" localSheetId="23">'[4]Relatório-1ª med.'!#REF!</definedName>
    <definedName name="_TT76">'[4]Relatório-1ª med.'!#REF!</definedName>
    <definedName name="_TT77" localSheetId="41">'[4]Relatório-1ª med.'!#REF!</definedName>
    <definedName name="_TT77" localSheetId="28">'[4]Relatório-1ª med.'!#REF!</definedName>
    <definedName name="_TT77" localSheetId="29">'[4]Relatório-1ª med.'!#REF!</definedName>
    <definedName name="_TT77" localSheetId="15">'[4]Relatório-1ª med.'!#REF!</definedName>
    <definedName name="_TT77" localSheetId="8">'[4]Relatório-1ª med.'!#REF!</definedName>
    <definedName name="_TT77" localSheetId="23">'[4]Relatório-1ª med.'!#REF!</definedName>
    <definedName name="_TT77">'[4]Relatório-1ª med.'!#REF!</definedName>
    <definedName name="_TT78" localSheetId="41">'[4]Relatório-1ª med.'!#REF!</definedName>
    <definedName name="_TT78" localSheetId="28">'[4]Relatório-1ª med.'!#REF!</definedName>
    <definedName name="_TT78" localSheetId="29">'[4]Relatório-1ª med.'!#REF!</definedName>
    <definedName name="_TT78" localSheetId="15">'[4]Relatório-1ª med.'!#REF!</definedName>
    <definedName name="_TT78" localSheetId="8">'[4]Relatório-1ª med.'!#REF!</definedName>
    <definedName name="_TT78" localSheetId="23">'[4]Relatório-1ª med.'!#REF!</definedName>
    <definedName name="_TT78">'[4]Relatório-1ª med.'!#REF!</definedName>
    <definedName name="_TT79" localSheetId="41">'[4]Relatório-1ª med.'!#REF!</definedName>
    <definedName name="_TT79" localSheetId="28">'[4]Relatório-1ª med.'!#REF!</definedName>
    <definedName name="_TT79" localSheetId="29">'[4]Relatório-1ª med.'!#REF!</definedName>
    <definedName name="_TT79" localSheetId="15">'[4]Relatório-1ª med.'!#REF!</definedName>
    <definedName name="_TT79" localSheetId="8">'[4]Relatório-1ª med.'!#REF!</definedName>
    <definedName name="_TT79" localSheetId="23">'[4]Relatório-1ª med.'!#REF!</definedName>
    <definedName name="_TT79">'[4]Relatório-1ª med.'!#REF!</definedName>
    <definedName name="_TT94" localSheetId="41">'[4]Relatório-1ª med.'!#REF!</definedName>
    <definedName name="_TT94" localSheetId="28">'[4]Relatório-1ª med.'!#REF!</definedName>
    <definedName name="_TT94" localSheetId="29">'[4]Relatório-1ª med.'!#REF!</definedName>
    <definedName name="_TT94" localSheetId="15">'[4]Relatório-1ª med.'!#REF!</definedName>
    <definedName name="_TT94" localSheetId="8">'[4]Relatório-1ª med.'!#REF!</definedName>
    <definedName name="_TT94" localSheetId="23">'[4]Relatório-1ª med.'!#REF!</definedName>
    <definedName name="_TT94">'[4]Relatório-1ª med.'!#REF!</definedName>
    <definedName name="_TT95" localSheetId="41">'[4]Relatório-1ª med.'!#REF!</definedName>
    <definedName name="_TT95" localSheetId="28">'[4]Relatório-1ª med.'!#REF!</definedName>
    <definedName name="_TT95" localSheetId="29">'[4]Relatório-1ª med.'!#REF!</definedName>
    <definedName name="_TT95" localSheetId="15">'[4]Relatório-1ª med.'!#REF!</definedName>
    <definedName name="_TT95" localSheetId="8">'[4]Relatório-1ª med.'!#REF!</definedName>
    <definedName name="_TT95" localSheetId="23">'[4]Relatório-1ª med.'!#REF!</definedName>
    <definedName name="_TT95">'[4]Relatório-1ª med.'!#REF!</definedName>
    <definedName name="_TT97" localSheetId="41">'[4]Relatório-1ª med.'!#REF!</definedName>
    <definedName name="_TT97" localSheetId="28">'[4]Relatório-1ª med.'!#REF!</definedName>
    <definedName name="_TT97" localSheetId="29">'[4]Relatório-1ª med.'!#REF!</definedName>
    <definedName name="_TT97" localSheetId="15">'[4]Relatório-1ª med.'!#REF!</definedName>
    <definedName name="_TT97" localSheetId="8">'[4]Relatório-1ª med.'!#REF!</definedName>
    <definedName name="_TT97" localSheetId="23">'[4]Relatório-1ª med.'!#REF!</definedName>
    <definedName name="_TT97">'[4]Relatório-1ª med.'!#REF!</definedName>
    <definedName name="A" localSheetId="67">#REF!</definedName>
    <definedName name="A" localSheetId="8" hidden="1">{#N/A,#N/A,FALSE,"Planilha";#N/A,#N/A,FALSE,"Resumo";#N/A,#N/A,FALSE,"Fisico";#N/A,#N/A,FALSE,"Financeiro";#N/A,#N/A,FALSE,"Financeiro"}</definedName>
    <definedName name="A" hidden="1">{#N/A,#N/A,FALSE,"Planilha";#N/A,#N/A,FALSE,"Resumo";#N/A,#N/A,FALSE,"Fisico";#N/A,#N/A,FALSE,"Financeiro";#N/A,#N/A,FALSE,"Financeiro"}</definedName>
    <definedName name="AA" localSheetId="41">#REF!</definedName>
    <definedName name="AA" localSheetId="28">#REF!</definedName>
    <definedName name="AA" localSheetId="67">#REF!</definedName>
    <definedName name="AA" localSheetId="29">#REF!</definedName>
    <definedName name="AA" localSheetId="15">#REF!</definedName>
    <definedName name="AA" localSheetId="8">#REF!</definedName>
    <definedName name="AA" localSheetId="23">#REF!</definedName>
    <definedName name="AA">#REF!</definedName>
    <definedName name="AAAA" localSheetId="41">'[4]Relatório-1ª med.'!#REF!</definedName>
    <definedName name="AAAA" localSheetId="28">'[4]Relatório-1ª med.'!#REF!</definedName>
    <definedName name="AAAA" localSheetId="67">'[4]Relatório-1ª med.'!#REF!</definedName>
    <definedName name="AAAA" localSheetId="29">'[4]Relatório-1ª med.'!#REF!</definedName>
    <definedName name="AAAA" localSheetId="15">'[4]Relatório-1ª med.'!#REF!</definedName>
    <definedName name="AAAA" localSheetId="8">'[4]Relatório-1ª med.'!#REF!</definedName>
    <definedName name="AAAA" localSheetId="23">'[4]Relatório-1ª med.'!#REF!</definedName>
    <definedName name="AAAA">'[4]Relatório-1ª med.'!#REF!</definedName>
    <definedName name="AAAAA" localSheetId="41">#REF!</definedName>
    <definedName name="AAAAA" localSheetId="28">#REF!</definedName>
    <definedName name="AAAAA" localSheetId="67">#REF!</definedName>
    <definedName name="AAAAA" localSheetId="29">#REF!</definedName>
    <definedName name="AAAAA" localSheetId="15">#REF!</definedName>
    <definedName name="AAAAA" localSheetId="8">#REF!</definedName>
    <definedName name="AAAAA" localSheetId="23">#REF!</definedName>
    <definedName name="AAAAA">#REF!</definedName>
    <definedName name="ABCD23" localSheetId="41">'[4]Relatório-1ª med.'!#REF!</definedName>
    <definedName name="ABCD23" localSheetId="28">'[4]Relatório-1ª med.'!#REF!</definedName>
    <definedName name="ABCD23" localSheetId="67">'[4]Relatório-1ª med.'!#REF!</definedName>
    <definedName name="ABCD23" localSheetId="29">'[4]Relatório-1ª med.'!#REF!</definedName>
    <definedName name="ABCD23" localSheetId="15">'[4]Relatório-1ª med.'!#REF!</definedName>
    <definedName name="ABCD23" localSheetId="8">'[4]Relatório-1ª med.'!#REF!</definedName>
    <definedName name="ABCD23" localSheetId="23">'[4]Relatório-1ª med.'!#REF!</definedName>
    <definedName name="ABCD23">'[4]Relatório-1ª med.'!#REF!</definedName>
    <definedName name="ACADGDDJSDJSBDJSJFSF" localSheetId="41">'[4]Relatório-1ª med.'!#REF!</definedName>
    <definedName name="ACADGDDJSDJSBDJSJFSF" localSheetId="28">'[4]Relatório-1ª med.'!#REF!</definedName>
    <definedName name="ACADGDDJSDJSBDJSJFSF" localSheetId="67">'[4]Relatório-1ª med.'!#REF!</definedName>
    <definedName name="ACADGDDJSDJSBDJSJFSF" localSheetId="29">'[4]Relatório-1ª med.'!#REF!</definedName>
    <definedName name="ACADGDDJSDJSBDJSJFSF" localSheetId="15">'[4]Relatório-1ª med.'!#REF!</definedName>
    <definedName name="ACADGDDJSDJSBDJSJFSF" localSheetId="8">'[4]Relatório-1ª med.'!#REF!</definedName>
    <definedName name="ACADGDDJSDJSBDJSJFSF" localSheetId="23">'[4]Relatório-1ª med.'!#REF!</definedName>
    <definedName name="ACADGDDJSDJSBDJSJFSF">'[4]Relatório-1ª med.'!#REF!</definedName>
    <definedName name="AÇO_CA_50" localSheetId="41">#REF!</definedName>
    <definedName name="AÇO_CA_50" localSheetId="28">#REF!</definedName>
    <definedName name="AÇO_CA_50" localSheetId="67">#REF!</definedName>
    <definedName name="AÇO_CA_50" localSheetId="29">#REF!</definedName>
    <definedName name="AÇO_CA_50" localSheetId="15">#REF!</definedName>
    <definedName name="AÇO_CA_50" localSheetId="8">#REF!</definedName>
    <definedName name="AÇO_CA_50" localSheetId="23">#REF!</definedName>
    <definedName name="AÇO_CA_50">#REF!</definedName>
    <definedName name="aditivo" localSheetId="41">#REF!</definedName>
    <definedName name="aditivo" localSheetId="28">#REF!</definedName>
    <definedName name="aditivo" localSheetId="67">#REF!</definedName>
    <definedName name="aditivo" localSheetId="29">#REF!</definedName>
    <definedName name="aditivo" localSheetId="15">#REF!</definedName>
    <definedName name="aditivo" localSheetId="8">#REF!</definedName>
    <definedName name="aditivo" localSheetId="23">#REF!</definedName>
    <definedName name="aditivo">#REF!</definedName>
    <definedName name="AGREGADO" localSheetId="41">#REF!</definedName>
    <definedName name="AGREGADO" localSheetId="28">#REF!</definedName>
    <definedName name="AGREGADO" localSheetId="67">#REF!</definedName>
    <definedName name="AGREGADO" localSheetId="29">#REF!</definedName>
    <definedName name="AGREGADO" localSheetId="15">#REF!</definedName>
    <definedName name="AGREGADO" localSheetId="8">#REF!</definedName>
    <definedName name="AGREGADO" localSheetId="23">#REF!</definedName>
    <definedName name="AGREGADO">#REF!</definedName>
    <definedName name="AJ" localSheetId="41">#REF!</definedName>
    <definedName name="AJ" localSheetId="28">#REF!</definedName>
    <definedName name="AJ" localSheetId="67">#REF!</definedName>
    <definedName name="AJ" localSheetId="29">#REF!</definedName>
    <definedName name="AJ" localSheetId="15">#REF!</definedName>
    <definedName name="AJ" localSheetId="8">#REF!</definedName>
    <definedName name="AJ" localSheetId="23">#REF!</definedName>
    <definedName name="AJ">#REF!</definedName>
    <definedName name="AJA" localSheetId="41">#REF!</definedName>
    <definedName name="AJA" localSheetId="28">#REF!</definedName>
    <definedName name="AJA" localSheetId="67">#REF!</definedName>
    <definedName name="AJA" localSheetId="29">#REF!</definedName>
    <definedName name="AJA" localSheetId="15">#REF!</definedName>
    <definedName name="AJA" localSheetId="8">#REF!</definedName>
    <definedName name="AJA" localSheetId="23">#REF!</definedName>
    <definedName name="AJA">#REF!</definedName>
    <definedName name="Alvenaria_vedação" localSheetId="41">#REF!</definedName>
    <definedName name="Alvenaria_vedação" localSheetId="28">#REF!</definedName>
    <definedName name="Alvenaria_vedação" localSheetId="29">#REF!</definedName>
    <definedName name="Alvenaria_vedação" localSheetId="15">#REF!</definedName>
    <definedName name="Alvenaria_vedação" localSheetId="23">#REF!</definedName>
    <definedName name="Alvenaria_vedação">#REF!</definedName>
    <definedName name="AND" localSheetId="41">#REF!</definedName>
    <definedName name="AND" localSheetId="28">#REF!</definedName>
    <definedName name="AND" localSheetId="67">#REF!</definedName>
    <definedName name="AND" localSheetId="29">#REF!</definedName>
    <definedName name="AND" localSheetId="15">#REF!</definedName>
    <definedName name="AND" localSheetId="8">#REF!</definedName>
    <definedName name="AND" localSheetId="23">#REF!</definedName>
    <definedName name="AND">#REF!</definedName>
    <definedName name="ant" localSheetId="40" hidden="1">{#N/A,#N/A,FALSE,"MO (2)"}</definedName>
    <definedName name="ant" localSheetId="41" hidden="1">{#N/A,#N/A,FALSE,"MO (2)"}</definedName>
    <definedName name="ant" localSheetId="67" hidden="1">{#N/A,#N/A,FALSE,"MO (2)"}</definedName>
    <definedName name="ant" localSheetId="74" hidden="1">{#N/A,#N/A,FALSE,"MO (2)"}</definedName>
    <definedName name="ant" localSheetId="8" hidden="1">{#N/A,#N/A,FALSE,"MO (2)"}</definedName>
    <definedName name="ant" localSheetId="6" hidden="1">{#N/A,#N/A,FALSE,"MO (2)"}</definedName>
    <definedName name="ant" localSheetId="39" hidden="1">{#N/A,#N/A,FALSE,"MO (2)"}</definedName>
    <definedName name="ant" localSheetId="32" hidden="1">{#N/A,#N/A,FALSE,"MO (2)"}</definedName>
    <definedName name="ant" hidden="1">{#N/A,#N/A,FALSE,"MO (2)"}</definedName>
    <definedName name="ant_1" localSheetId="40" hidden="1">{#N/A,#N/A,FALSE,"MO (2)"}</definedName>
    <definedName name="ant_1" localSheetId="41" hidden="1">{#N/A,#N/A,FALSE,"MO (2)"}</definedName>
    <definedName name="ant_1" localSheetId="67" hidden="1">{#N/A,#N/A,FALSE,"MO (2)"}</definedName>
    <definedName name="ant_1" localSheetId="74" hidden="1">{#N/A,#N/A,FALSE,"MO (2)"}</definedName>
    <definedName name="ant_1" localSheetId="8" hidden="1">{#N/A,#N/A,FALSE,"MO (2)"}</definedName>
    <definedName name="ant_1" localSheetId="6" hidden="1">{#N/A,#N/A,FALSE,"MO (2)"}</definedName>
    <definedName name="ant_1" localSheetId="39" hidden="1">{#N/A,#N/A,FALSE,"MO (2)"}</definedName>
    <definedName name="ant_1" localSheetId="32" hidden="1">{#N/A,#N/A,FALSE,"MO (2)"}</definedName>
    <definedName name="ant_1" hidden="1">{#N/A,#N/A,FALSE,"MO (2)"}</definedName>
    <definedName name="area_base" localSheetId="41">#REF!</definedName>
    <definedName name="area_base" localSheetId="28">#REF!</definedName>
    <definedName name="area_base" localSheetId="67">#REF!</definedName>
    <definedName name="area_base" localSheetId="29">#REF!</definedName>
    <definedName name="area_base" localSheetId="15">#REF!</definedName>
    <definedName name="area_base" localSheetId="8">#REF!</definedName>
    <definedName name="area_base" localSheetId="23">#REF!</definedName>
    <definedName name="area_base">#REF!</definedName>
    <definedName name="_xlnm.Extract" localSheetId="41">#REF!</definedName>
    <definedName name="_xlnm.Extract" localSheetId="28">#REF!</definedName>
    <definedName name="_xlnm.Extract" localSheetId="67">#REF!</definedName>
    <definedName name="_xlnm.Extract" localSheetId="29">#REF!</definedName>
    <definedName name="_xlnm.Extract" localSheetId="15">#REF!</definedName>
    <definedName name="_xlnm.Extract" localSheetId="8">#REF!</definedName>
    <definedName name="_xlnm.Extract" localSheetId="23">#REF!</definedName>
    <definedName name="_xlnm.Extract">#REF!</definedName>
    <definedName name="_xlnm.Print_Area" localSheetId="70">'AMM 001'!$A$1:$N$82</definedName>
    <definedName name="_xlnm.Print_Area" localSheetId="17">BASE!$A$1:$P$19</definedName>
    <definedName name="_xlnm.Print_Area" localSheetId="76">'BDI-AQUISIÇÃO'!$E$1:$L$42</definedName>
    <definedName name="_xlnm.Print_Area" localSheetId="7">'BDI-SERVIÇOS'!$E$1:$L$43</definedName>
    <definedName name="_xlnm.Print_Area" localSheetId="31">CALÇADA!$A$1:$I$16</definedName>
    <definedName name="_xlnm.Print_Area" localSheetId="30">'CÁLCULO DE CALÇADAS'!$A$1:$I$23</definedName>
    <definedName name="_xlnm.Print_Area" localSheetId="26">'CÁLCULO DE MEIO-FIO E SARJETA'!$A$1:$I$24</definedName>
    <definedName name="_xlnm.Print_Area" localSheetId="28">'CÁLCULO DE MEIO-FIO SIMPLES'!$A$1:$I$22</definedName>
    <definedName name="_xlnm.Print_Area" localSheetId="22">'CM-30'!$A$1:$D$43</definedName>
    <definedName name="_xlnm.Print_Area" localSheetId="45">'COMP PAV ADM'!$A$1:$Q$23</definedName>
    <definedName name="_xlnm.Print_Area" localSheetId="47">'COMP. 03TSD'!$A$1:$N$35</definedName>
    <definedName name="_xlnm.Print_Area" localSheetId="51">'COMP. DREN 001'!$A$1:$N$28</definedName>
    <definedName name="_xlnm.Print_Area" localSheetId="52">'COMP. DREN 002'!$A$1:$N$33</definedName>
    <definedName name="_xlnm.Print_Area" localSheetId="53">'COMP. DREN 003'!$A$1:$N$32</definedName>
    <definedName name="_xlnm.Print_Area" localSheetId="54">'COMP. DREN 004'!$A$1:$N$33</definedName>
    <definedName name="_xlnm.Print_Area" localSheetId="55">'COMP. DREN 005'!$A$1:$N$33</definedName>
    <definedName name="_xlnm.Print_Area" localSheetId="56">'COMP. DREN 006'!$A$1:$N$35</definedName>
    <definedName name="_xlnm.Print_Area" localSheetId="57">'COMP. DREN 007'!$A$1:$N$28</definedName>
    <definedName name="_xlnm.Print_Area" localSheetId="58">'COMP. DREN 008'!$A$1:$N$28</definedName>
    <definedName name="_xlnm.Print_Area" localSheetId="59">'COMP. DREN 009'!$A$1:$N$28</definedName>
    <definedName name="_xlnm.Print_Area" localSheetId="60">'COMP. DREN 010'!$A$1:$N$35</definedName>
    <definedName name="_xlnm.Print_Area" localSheetId="61">'COMP. DREN 011'!$A$1:$N$28</definedName>
    <definedName name="_xlnm.Print_Area" localSheetId="62">'COMP. DREN 012'!$A$1:$N$26</definedName>
    <definedName name="_xlnm.Print_Area" localSheetId="63">'COMP. DREN 013'!$A$1:$N$26</definedName>
    <definedName name="_xlnm.Print_Area" localSheetId="64">'COMP. DREN 014'!$A$1:$N$26</definedName>
    <definedName name="_xlnm.Print_Area" localSheetId="65">'COMP. DREN 015'!$A$1:$N$26</definedName>
    <definedName name="_xlnm.Print_Area" localSheetId="66">'COMP. DREN 016'!$A$1:$N$26</definedName>
    <definedName name="_xlnm.Print_Area" localSheetId="77">'COMP. PADRÃO'!$A$1:$N$34</definedName>
    <definedName name="_xlnm.Print_Area" localSheetId="46">'COMP.02 IMPRIMAÇÃO'!$A$1:$N$28</definedName>
    <definedName name="_xlnm.Print_Area" localSheetId="48">'COMP.04 PISO TATIL'!$A$1:$N$26</definedName>
    <definedName name="_xlnm.Print_Area" localSheetId="49">'COMP.05 SIN-001'!$A$1:$N$29</definedName>
    <definedName name="_xlnm.Print_Area" localSheetId="50">'COMP.06 SIN-002'!$A$1:$N$32</definedName>
    <definedName name="_xlnm.Print_Area" localSheetId="78">'COTAÇÃO PADRÃO'!$A$1:$I$23</definedName>
    <definedName name="_xlnm.Print_Area" localSheetId="72">'COTAÇÃO PEDRA BRITADA N.0'!$A$1:$I$24</definedName>
    <definedName name="_xlnm.Print_Area" localSheetId="73">'COTAÇÃO PEDRA BRITADA N.1'!$A$1:$I$24</definedName>
    <definedName name="_xlnm.Print_Area" localSheetId="75">'COTAÇÃO PEDRA BRITADA N.2'!$A$1:$I$24</definedName>
    <definedName name="_xlnm.Print_Area" localSheetId="69">'COTAÇÃO PISO TATÍL'!$A$1:$I$24</definedName>
    <definedName name="_xlnm.Print_Area" localSheetId="68">'COTAÇÃO PLACAS'!$A$1:$J$45</definedName>
    <definedName name="_xlnm.Print_Area" localSheetId="9">CRONOGRAMA!$A$1:$L$25</definedName>
    <definedName name="_xlnm.Print_Area" localSheetId="38">'DIMENSÃO CHAPA'!$A$1:$O$61</definedName>
    <definedName name="_xlnm.Print_Area" localSheetId="10">DMT!$A$1:$K$28</definedName>
    <definedName name="_xlnm.Print_Area" localSheetId="44">'DREN. MEM. CAL.'!$B$1:$N$173</definedName>
    <definedName name="_xlnm.Print_Area" localSheetId="43">'DREN. REDE'!$A$1:$T$44</definedName>
    <definedName name="_xlnm.Print_Area" localSheetId="42">'DREN. SARJETA'!$A$1:$T$55</definedName>
    <definedName name="_xlnm.Print_Area" localSheetId="71">FIT!$A$1:$N$76</definedName>
    <definedName name="_xlnm.Print_Area" localSheetId="20">IMPRIMAÇÃO!$A$1:$J$16</definedName>
    <definedName name="_xlnm.Print_Area" localSheetId="27">'MEIO-FIO E SARJETA'!$A$1:$D$23</definedName>
    <definedName name="_xlnm.Print_Area" localSheetId="29">'MEIO-FIO SIMPLES'!$A$1:$D$23</definedName>
    <definedName name="_xlnm.Print_Area" localSheetId="14">'Mem.Calc.Pav.Flex-DNER II - 02'!$A$1:$U$63</definedName>
    <definedName name="_xlnm.Print_Area" localSheetId="15">'Mem.Calc.Pav.Flex-DNER II - 03'!$A$1:$U$63</definedName>
    <definedName name="_xlnm.Print_Area" localSheetId="8">'Mob_Desmob '!$A$1:$O$30</definedName>
    <definedName name="_xlnm.Print_Area" localSheetId="12">Mobilização_Desmobilização!$A$1:$N$48</definedName>
    <definedName name="_xlnm.Print_Area" localSheetId="6">ORÇAMENTO!$B$1:$L$114</definedName>
    <definedName name="_xlnm.Print_Area" localSheetId="3">QCI!$A$1:$G$15</definedName>
    <definedName name="_xlnm.Print_Area" localSheetId="11">'QUADRO DE RUAS'!$A$1:$P$18</definedName>
    <definedName name="_xlnm.Print_Area" localSheetId="19">'REF. SUBLEITO'!$A$1:$P$43</definedName>
    <definedName name="_xlnm.Print_Area" localSheetId="16">'REG. SUBLEITO'!$A$1:$H$16</definedName>
    <definedName name="_xlnm.Print_Area" localSheetId="4">RESUMO!$A$1:$F$23</definedName>
    <definedName name="_xlnm.Print_Area" localSheetId="23">'RR-2C'!$A$1:$D$43</definedName>
    <definedName name="_xlnm.Print_Area" localSheetId="36">'SIN. HORIZ'!$A$1:$O$72</definedName>
    <definedName name="_xlnm.Print_Area" localSheetId="37">'SIN. VERTICAL'!$A$1:$M$51</definedName>
    <definedName name="_xlnm.Print_Area" localSheetId="18">'SUB BASE'!$A$1:$P$19</definedName>
    <definedName name="_xlnm.Print_Area" localSheetId="24">'TRANSP. BRITA'!$A$1:$H$28</definedName>
    <definedName name="_xlnm.Print_Area" localSheetId="25">'TRANSP. EMULSÃO'!$A$1:$I$38</definedName>
    <definedName name="_xlnm.Print_Area" localSheetId="35">'TRANSP. PISO TATÍL'!$A$1:$I$21</definedName>
    <definedName name="_xlnm.Print_Area" localSheetId="21">TSD!$A$1:$J$16</definedName>
    <definedName name="_xlnm.Print_Area">#REF!</definedName>
    <definedName name="AREA_IMPRI" localSheetId="41">#REF!</definedName>
    <definedName name="AREA_IMPRI" localSheetId="28">#REF!</definedName>
    <definedName name="AREA_IMPRI" localSheetId="67">#REF!</definedName>
    <definedName name="AREA_IMPRI" localSheetId="29">#REF!</definedName>
    <definedName name="AREA_IMPRI" localSheetId="15">#REF!</definedName>
    <definedName name="AREA_IMPRI" localSheetId="8">#REF!</definedName>
    <definedName name="AREA_IMPRI" localSheetId="23">#REF!</definedName>
    <definedName name="AREA_IMPRI">#REF!</definedName>
    <definedName name="area_sub_base" localSheetId="41">#REF!</definedName>
    <definedName name="area_sub_base" localSheetId="28">#REF!</definedName>
    <definedName name="area_sub_base" localSheetId="67">#REF!</definedName>
    <definedName name="area_sub_base" localSheetId="29">#REF!</definedName>
    <definedName name="area_sub_base" localSheetId="15">#REF!</definedName>
    <definedName name="area_sub_base" localSheetId="8">#REF!</definedName>
    <definedName name="area_sub_base" localSheetId="23">#REF!</definedName>
    <definedName name="area_sub_base">#REF!</definedName>
    <definedName name="ARGAMASSA10">'[9]QUADRO 08 - COMPOSIÇÕES'!$H$715</definedName>
    <definedName name="ARGAMASSA10S">'[9]QUADRO 08 - COMPOSIÇÕES'!$H$713</definedName>
    <definedName name="as" hidden="1">{#N/A,#N/A,FALSE,"MO (2)"}</definedName>
    <definedName name="ASSEN_TUBO_EMISS" localSheetId="41">#REF!</definedName>
    <definedName name="ASSEN_TUBO_EMISS" localSheetId="28">#REF!</definedName>
    <definedName name="ASSEN_TUBO_EMISS" localSheetId="29">#REF!</definedName>
    <definedName name="ASSEN_TUBO_EMISS" localSheetId="15">#REF!</definedName>
    <definedName name="ASSEN_TUBO_EMISS" localSheetId="23">#REF!</definedName>
    <definedName name="ASSEN_TUBO_EMISS">#REF!</definedName>
    <definedName name="ASSEN_TUBO_EMISS2" localSheetId="41">#REF!</definedName>
    <definedName name="ASSEN_TUBO_EMISS2" localSheetId="28">#REF!</definedName>
    <definedName name="ASSEN_TUBO_EMISS2" localSheetId="29">#REF!</definedName>
    <definedName name="ASSEN_TUBO_EMISS2" localSheetId="15">#REF!</definedName>
    <definedName name="ASSEN_TUBO_EMISS2" localSheetId="23">#REF!</definedName>
    <definedName name="ASSEN_TUBO_EMISS2">#REF!</definedName>
    <definedName name="ASSENT_EMISS3_S" localSheetId="41">#REF!</definedName>
    <definedName name="ASSENT_EMISS3_S" localSheetId="28">#REF!</definedName>
    <definedName name="ASSENT_EMISS3_S" localSheetId="29">#REF!</definedName>
    <definedName name="ASSENT_EMISS3_S" localSheetId="15">#REF!</definedName>
    <definedName name="ASSENT_EMISS3_S" localSheetId="23">#REF!</definedName>
    <definedName name="ASSENT_EMISS3_S">#REF!</definedName>
    <definedName name="ASSENT_TUBO" localSheetId="41">#REF!</definedName>
    <definedName name="ASSENT_TUBO" localSheetId="28">#REF!</definedName>
    <definedName name="ASSENT_TUBO" localSheetId="29">#REF!</definedName>
    <definedName name="ASSENT_TUBO" localSheetId="15">#REF!</definedName>
    <definedName name="ASSENT_TUBO" localSheetId="23">#REF!</definedName>
    <definedName name="ASSENT_TUBO">#REF!</definedName>
    <definedName name="b" localSheetId="41">#REF!</definedName>
    <definedName name="b" localSheetId="28">#REF!</definedName>
    <definedName name="b" localSheetId="29">#REF!</definedName>
    <definedName name="b" localSheetId="15">#REF!</definedName>
    <definedName name="b" localSheetId="8">#REF!</definedName>
    <definedName name="b" localSheetId="23">#REF!</definedName>
    <definedName name="b">#REF!</definedName>
    <definedName name="bacia16" localSheetId="41">#REF!</definedName>
    <definedName name="bacia16" localSheetId="28">#REF!</definedName>
    <definedName name="bacia16" localSheetId="29">#REF!</definedName>
    <definedName name="bacia16" localSheetId="15">#REF!</definedName>
    <definedName name="bacia16" localSheetId="23">#REF!</definedName>
    <definedName name="bacia16">#REF!</definedName>
    <definedName name="_xlnm.Database" localSheetId="41">#REF!</definedName>
    <definedName name="_xlnm.Database" localSheetId="28">#REF!</definedName>
    <definedName name="_xlnm.Database" localSheetId="67">#REF!</definedName>
    <definedName name="_xlnm.Database" localSheetId="29">#REF!</definedName>
    <definedName name="_xlnm.Database" localSheetId="15">#REF!</definedName>
    <definedName name="_xlnm.Database" localSheetId="8">#REF!</definedName>
    <definedName name="_xlnm.Database" localSheetId="23">#REF!</definedName>
    <definedName name="_xlnm.Database">#REF!</definedName>
    <definedName name="BDI" localSheetId="41">#REF!</definedName>
    <definedName name="BDI" localSheetId="28">#REF!</definedName>
    <definedName name="BDI" localSheetId="67">#REF!</definedName>
    <definedName name="BDI" localSheetId="29">#REF!</definedName>
    <definedName name="BDI" localSheetId="15">#REF!</definedName>
    <definedName name="BDI" localSheetId="8">#REF!</definedName>
    <definedName name="BDI" localSheetId="23">#REF!</definedName>
    <definedName name="BDI">#REF!</definedName>
    <definedName name="BL_ANC_EMISS3_S" localSheetId="41">#REF!</definedName>
    <definedName name="BL_ANC_EMISS3_S" localSheetId="28">#REF!</definedName>
    <definedName name="BL_ANC_EMISS3_S" localSheetId="29">#REF!</definedName>
    <definedName name="BL_ANC_EMISS3_S" localSheetId="15">#REF!</definedName>
    <definedName name="BL_ANC_EMISS3_S" localSheetId="23">#REF!</definedName>
    <definedName name="BL_ANC_EMISS3_S">#REF!</definedName>
    <definedName name="BL_ANCO_EMISS2" localSheetId="41">#REF!</definedName>
    <definedName name="BL_ANCO_EMISS2" localSheetId="28">#REF!</definedName>
    <definedName name="BL_ANCO_EMISS2" localSheetId="29">#REF!</definedName>
    <definedName name="BL_ANCO_EMISS2" localSheetId="15">#REF!</definedName>
    <definedName name="BL_ANCO_EMISS2" localSheetId="23">#REF!</definedName>
    <definedName name="BL_ANCO_EMISS2">#REF!</definedName>
    <definedName name="BLOCO_ANCOR_EMISS" localSheetId="41">#REF!</definedName>
    <definedName name="BLOCO_ANCOR_EMISS" localSheetId="28">#REF!</definedName>
    <definedName name="BLOCO_ANCOR_EMISS" localSheetId="29">#REF!</definedName>
    <definedName name="BLOCO_ANCOR_EMISS" localSheetId="15">#REF!</definedName>
    <definedName name="BLOCO_ANCOR_EMISS" localSheetId="23">#REF!</definedName>
    <definedName name="BLOCO_ANCOR_EMISS">#REF!</definedName>
    <definedName name="BONI" localSheetId="41">#REF!</definedName>
    <definedName name="BONI" localSheetId="28">#REF!</definedName>
    <definedName name="BONI" localSheetId="67">#REF!</definedName>
    <definedName name="BONI" localSheetId="29">#REF!</definedName>
    <definedName name="BONI" localSheetId="15">#REF!</definedName>
    <definedName name="BONI" localSheetId="8">#REF!</definedName>
    <definedName name="BONI" localSheetId="23">#REF!</definedName>
    <definedName name="BONI">#REF!</definedName>
    <definedName name="bueiro" localSheetId="8" hidden="1">{#N/A,#N/A,FALSE,"MO (2)"}</definedName>
    <definedName name="bueiro" hidden="1">{#N/A,#N/A,FALSE,"MO (2)"}</definedName>
    <definedName name="c.drena" localSheetId="41">#REF!</definedName>
    <definedName name="c.drena" localSheetId="28">#REF!</definedName>
    <definedName name="c.drena" localSheetId="67">#REF!</definedName>
    <definedName name="c.drena" localSheetId="29">#REF!</definedName>
    <definedName name="c.drena" localSheetId="15">#REF!</definedName>
    <definedName name="c.drena" localSheetId="8">#REF!</definedName>
    <definedName name="c.drena" localSheetId="23">#REF!</definedName>
    <definedName name="c.drena">#REF!</definedName>
    <definedName name="cab" localSheetId="41">#REF!</definedName>
    <definedName name="cab" localSheetId="28">#REF!</definedName>
    <definedName name="cab" localSheetId="67">#REF!</definedName>
    <definedName name="cab" localSheetId="29">#REF!</definedName>
    <definedName name="cab" localSheetId="15">#REF!</definedName>
    <definedName name="cab" localSheetId="8">#REF!</definedName>
    <definedName name="cab" localSheetId="23">#REF!</definedName>
    <definedName name="cab">#REF!</definedName>
    <definedName name="CAB_ATERRO" localSheetId="41">#REF!</definedName>
    <definedName name="CAB_ATERRO" localSheetId="28">#REF!</definedName>
    <definedName name="CAB_ATERRO" localSheetId="67">#REF!</definedName>
    <definedName name="CAB_ATERRO" localSheetId="29">#REF!</definedName>
    <definedName name="CAB_ATERRO" localSheetId="15">#REF!</definedName>
    <definedName name="CAB_ATERRO" localSheetId="8">#REF!</definedName>
    <definedName name="CAB_ATERRO" localSheetId="23">#REF!</definedName>
    <definedName name="CAB_ATERRO">#REF!</definedName>
    <definedName name="cab_cortes" localSheetId="41">#REF!</definedName>
    <definedName name="cab_cortes" localSheetId="28">#REF!</definedName>
    <definedName name="cab_cortes" localSheetId="67">#REF!</definedName>
    <definedName name="cab_cortes" localSheetId="29">#REF!</definedName>
    <definedName name="cab_cortes" localSheetId="15">#REF!</definedName>
    <definedName name="cab_cortes" localSheetId="8">#REF!</definedName>
    <definedName name="cab_cortes" localSheetId="23">#REF!</definedName>
    <definedName name="cab_cortes">#REF!</definedName>
    <definedName name="cab_dmt" localSheetId="41">#REF!</definedName>
    <definedName name="cab_dmt" localSheetId="28">#REF!</definedName>
    <definedName name="cab_dmt" localSheetId="67">#REF!</definedName>
    <definedName name="cab_dmt" localSheetId="29">#REF!</definedName>
    <definedName name="cab_dmt" localSheetId="15">#REF!</definedName>
    <definedName name="cab_dmt" localSheetId="8">#REF!</definedName>
    <definedName name="cab_dmt" localSheetId="23">#REF!</definedName>
    <definedName name="cab_dmt">#REF!</definedName>
    <definedName name="cab_limpeza" localSheetId="41">#REF!</definedName>
    <definedName name="cab_limpeza" localSheetId="28">#REF!</definedName>
    <definedName name="cab_limpeza" localSheetId="67">#REF!</definedName>
    <definedName name="cab_limpeza" localSheetId="29">#REF!</definedName>
    <definedName name="cab_limpeza" localSheetId="15">#REF!</definedName>
    <definedName name="cab_limpeza" localSheetId="8">#REF!</definedName>
    <definedName name="cab_limpeza" localSheetId="23">#REF!</definedName>
    <definedName name="cab_limpeza">#REF!</definedName>
    <definedName name="CAB_PLANO" localSheetId="41">#REF!</definedName>
    <definedName name="CAB_PLANO" localSheetId="28">#REF!</definedName>
    <definedName name="CAB_PLANO" localSheetId="67">#REF!</definedName>
    <definedName name="CAB_PLANO" localSheetId="29">#REF!</definedName>
    <definedName name="CAB_PLANO" localSheetId="15">#REF!</definedName>
    <definedName name="CAB_PLANO" localSheetId="8">#REF!</definedName>
    <definedName name="CAB_PLANO" localSheetId="23">#REF!</definedName>
    <definedName name="CAB_PLANO">#REF!</definedName>
    <definedName name="cab_pmf" localSheetId="41">#REF!</definedName>
    <definedName name="cab_pmf" localSheetId="28">#REF!</definedName>
    <definedName name="cab_pmf" localSheetId="67">#REF!</definedName>
    <definedName name="cab_pmf" localSheetId="29">#REF!</definedName>
    <definedName name="cab_pmf" localSheetId="15">#REF!</definedName>
    <definedName name="cab_pmf" localSheetId="8">#REF!</definedName>
    <definedName name="cab_pmf" localSheetId="23">#REF!</definedName>
    <definedName name="cab_pmf">#REF!</definedName>
    <definedName name="cabeca" localSheetId="41">#REF!</definedName>
    <definedName name="cabeca" localSheetId="28">#REF!</definedName>
    <definedName name="cabeca" localSheetId="67">#REF!</definedName>
    <definedName name="cabeca" localSheetId="29">#REF!</definedName>
    <definedName name="cabeca" localSheetId="15">#REF!</definedName>
    <definedName name="cabeca" localSheetId="8">#REF!</definedName>
    <definedName name="cabeca" localSheetId="23">#REF!</definedName>
    <definedName name="cabeca">#REF!</definedName>
    <definedName name="CABEÇA" localSheetId="41">#REF!</definedName>
    <definedName name="CABEÇA" localSheetId="28">#REF!</definedName>
    <definedName name="CABEÇA" localSheetId="67">#REF!</definedName>
    <definedName name="CABEÇA" localSheetId="29">#REF!</definedName>
    <definedName name="CABEÇA" localSheetId="15">#REF!</definedName>
    <definedName name="CABEÇA" localSheetId="8">#REF!</definedName>
    <definedName name="CABEÇA" localSheetId="23">#REF!</definedName>
    <definedName name="CABEÇA">#REF!</definedName>
    <definedName name="cabeca1" localSheetId="41">#REF!</definedName>
    <definedName name="cabeca1" localSheetId="28">#REF!</definedName>
    <definedName name="cabeca1" localSheetId="67">#REF!</definedName>
    <definedName name="cabeca1" localSheetId="29">#REF!</definedName>
    <definedName name="cabeca1" localSheetId="15">#REF!</definedName>
    <definedName name="cabeca1" localSheetId="8">#REF!</definedName>
    <definedName name="cabeca1" localSheetId="23">#REF!</definedName>
    <definedName name="cabeca1">#REF!</definedName>
    <definedName name="cabeçalho" localSheetId="41">#REF!</definedName>
    <definedName name="cabeçalho" localSheetId="28">#REF!</definedName>
    <definedName name="cabeçalho" localSheetId="67">#REF!</definedName>
    <definedName name="cabeçalho" localSheetId="29">#REF!</definedName>
    <definedName name="cabeçalho" localSheetId="15">#REF!</definedName>
    <definedName name="cabeçalho" localSheetId="8">#REF!</definedName>
    <definedName name="cabeçalho" localSheetId="23">#REF!</definedName>
    <definedName name="cabeçalho">#REF!</definedName>
    <definedName name="cabeçalho1" localSheetId="41">#REF!</definedName>
    <definedName name="cabeçalho1" localSheetId="28">#REF!</definedName>
    <definedName name="cabeçalho1" localSheetId="67">#REF!</definedName>
    <definedName name="cabeçalho1" localSheetId="29">#REF!</definedName>
    <definedName name="cabeçalho1" localSheetId="15">#REF!</definedName>
    <definedName name="cabeçalho1" localSheetId="8">#REF!</definedName>
    <definedName name="cabeçalho1" localSheetId="23">#REF!</definedName>
    <definedName name="cabeçalho1">#REF!</definedName>
    <definedName name="cabmeio" localSheetId="41">#REF!</definedName>
    <definedName name="cabmeio" localSheetId="28">#REF!</definedName>
    <definedName name="cabmeio" localSheetId="67">#REF!</definedName>
    <definedName name="cabmeio" localSheetId="29">#REF!</definedName>
    <definedName name="cabmeio" localSheetId="15">#REF!</definedName>
    <definedName name="cabmeio" localSheetId="8">#REF!</definedName>
    <definedName name="cabmeio" localSheetId="23">#REF!</definedName>
    <definedName name="cabmeio">#REF!</definedName>
    <definedName name="CAD_EMISS3_S" localSheetId="41">#REF!</definedName>
    <definedName name="CAD_EMISS3_S" localSheetId="28">#REF!</definedName>
    <definedName name="CAD_EMISS3_S" localSheetId="29">#REF!</definedName>
    <definedName name="CAD_EMISS3_S" localSheetId="15">#REF!</definedName>
    <definedName name="CAD_EMISS3_S" localSheetId="23">#REF!</definedName>
    <definedName name="CAD_EMISS3_S">#REF!</definedName>
    <definedName name="CADASTRO" localSheetId="41">#REF!</definedName>
    <definedName name="CADASTRO" localSheetId="28">#REF!</definedName>
    <definedName name="CADASTRO" localSheetId="29">#REF!</definedName>
    <definedName name="CADASTRO" localSheetId="15">#REF!</definedName>
    <definedName name="CADASTRO" localSheetId="23">#REF!</definedName>
    <definedName name="CADASTRO">#REF!</definedName>
    <definedName name="CADASTRO_EMISS" localSheetId="41">#REF!</definedName>
    <definedName name="CADASTRO_EMISS" localSheetId="28">#REF!</definedName>
    <definedName name="CADASTRO_EMISS" localSheetId="29">#REF!</definedName>
    <definedName name="CADASTRO_EMISS" localSheetId="15">#REF!</definedName>
    <definedName name="CADASTRO_EMISS" localSheetId="23">#REF!</definedName>
    <definedName name="CADASTRO_EMISS">#REF!</definedName>
    <definedName name="CADASTRO_EMISS2" localSheetId="41">#REF!</definedName>
    <definedName name="CADASTRO_EMISS2" localSheetId="28">#REF!</definedName>
    <definedName name="CADASTRO_EMISS2" localSheetId="29">#REF!</definedName>
    <definedName name="CADASTRO_EMISS2" localSheetId="15">#REF!</definedName>
    <definedName name="CADASTRO_EMISS2" localSheetId="23">#REF!</definedName>
    <definedName name="CADASTRO_EMISS2">#REF!</definedName>
    <definedName name="CADASTRO_REDE_COL" localSheetId="41">#REF!</definedName>
    <definedName name="CADASTRO_REDE_COL" localSheetId="28">#REF!</definedName>
    <definedName name="CADASTRO_REDE_COL" localSheetId="29">#REF!</definedName>
    <definedName name="CADASTRO_REDE_COL" localSheetId="15">#REF!</definedName>
    <definedName name="CADASTRO_REDE_COL" localSheetId="23">#REF!</definedName>
    <definedName name="CADASTRO_REDE_COL">#REF!</definedName>
    <definedName name="caixa">'[1]RESUMO-DVOP'!$C$36</definedName>
    <definedName name="CAIXAS" localSheetId="41">#REF!</definedName>
    <definedName name="CAIXAS" localSheetId="28">#REF!</definedName>
    <definedName name="CAIXAS" localSheetId="29">#REF!</definedName>
    <definedName name="CAIXAS" localSheetId="15">#REF!</definedName>
    <definedName name="CAIXAS" localSheetId="23">#REF!</definedName>
    <definedName name="CAIXAS">#REF!</definedName>
    <definedName name="CAIXAS_EMISS3_S" localSheetId="41">#REF!</definedName>
    <definedName name="CAIXAS_EMISS3_S" localSheetId="28">#REF!</definedName>
    <definedName name="CAIXAS_EMISS3_S" localSheetId="29">#REF!</definedName>
    <definedName name="CAIXAS_EMISS3_S" localSheetId="15">#REF!</definedName>
    <definedName name="CAIXAS_EMISS3_S" localSheetId="23">#REF!</definedName>
    <definedName name="CAIXAS_EMISS3_S">#REF!</definedName>
    <definedName name="Camada_brita" localSheetId="41">#REF!</definedName>
    <definedName name="Camada_brita" localSheetId="28">#REF!</definedName>
    <definedName name="Camada_brita" localSheetId="29">#REF!</definedName>
    <definedName name="Camada_brita" localSheetId="15">#REF!</definedName>
    <definedName name="Camada_brita" localSheetId="23">#REF!</definedName>
    <definedName name="Camada_brita">#REF!</definedName>
    <definedName name="Camada_impermeabilizadora" localSheetId="41">#REF!</definedName>
    <definedName name="Camada_impermeabilizadora" localSheetId="28">#REF!</definedName>
    <definedName name="Camada_impermeabilizadora" localSheetId="29">#REF!</definedName>
    <definedName name="Camada_impermeabilizadora" localSheetId="15">#REF!</definedName>
    <definedName name="Camada_impermeabilizadora" localSheetId="23">#REF!</definedName>
    <definedName name="Camada_impermeabilizadora">#REF!</definedName>
    <definedName name="CAMPANARIO" localSheetId="41">'[10]UTR 2'!#REF!</definedName>
    <definedName name="CAMPANARIO" localSheetId="28">'[10]UTR 2'!#REF!</definedName>
    <definedName name="CAMPANARIO" localSheetId="29">'[10]UTR 2'!#REF!</definedName>
    <definedName name="CAMPANARIO" localSheetId="15">'[10]UTR 2'!#REF!</definedName>
    <definedName name="CAMPANARIO" localSheetId="23">'[10]UTR 2'!#REF!</definedName>
    <definedName name="CAMPANARIO">'[10]UTR 2'!#REF!</definedName>
    <definedName name="CANTEIRO_DE_OBRAS">[11]CANT_OBRAS!$H$8</definedName>
    <definedName name="CANTEIRO_OBRAS" localSheetId="41">#REF!</definedName>
    <definedName name="CANTEIRO_OBRAS" localSheetId="28">#REF!</definedName>
    <definedName name="CANTEIRO_OBRAS" localSheetId="29">#REF!</definedName>
    <definedName name="CANTEIRO_OBRAS" localSheetId="15">#REF!</definedName>
    <definedName name="CANTEIRO_OBRAS" localSheetId="23">#REF!</definedName>
    <definedName name="CANTEIRO_OBRAS">#REF!</definedName>
    <definedName name="cap">[1]RELATÓRIO!$U$31</definedName>
    <definedName name="cap_20" localSheetId="41">#REF!</definedName>
    <definedName name="cap_20" localSheetId="28">#REF!</definedName>
    <definedName name="cap_20" localSheetId="67">#REF!</definedName>
    <definedName name="cap_20" localSheetId="29">#REF!</definedName>
    <definedName name="cap_20" localSheetId="15">#REF!</definedName>
    <definedName name="cap_20" localSheetId="8">#REF!</definedName>
    <definedName name="cap_20" localSheetId="23">#REF!</definedName>
    <definedName name="cap_20">#REF!</definedName>
    <definedName name="cbuq" localSheetId="41">#REF!</definedName>
    <definedName name="cbuq" localSheetId="28">#REF!</definedName>
    <definedName name="cbuq" localSheetId="67">#REF!</definedName>
    <definedName name="cbuq" localSheetId="29">#REF!</definedName>
    <definedName name="cbuq" localSheetId="15">#REF!</definedName>
    <definedName name="cbuq" localSheetId="8">#REF!</definedName>
    <definedName name="cbuq" localSheetId="23">#REF!</definedName>
    <definedName name="cbuq">#REF!</definedName>
    <definedName name="cesar" localSheetId="41">#REF!</definedName>
    <definedName name="cesar" localSheetId="28">#REF!</definedName>
    <definedName name="cesar" localSheetId="67">#REF!</definedName>
    <definedName name="cesar" localSheetId="29">#REF!</definedName>
    <definedName name="cesar" localSheetId="15">#REF!</definedName>
    <definedName name="cesar" localSheetId="8">#REF!</definedName>
    <definedName name="cesar" localSheetId="23">#REF!</definedName>
    <definedName name="cesar">#REF!</definedName>
    <definedName name="Chapisco" localSheetId="41">#REF!</definedName>
    <definedName name="Chapisco" localSheetId="28">#REF!</definedName>
    <definedName name="Chapisco" localSheetId="29">#REF!</definedName>
    <definedName name="Chapisco" localSheetId="15">#REF!</definedName>
    <definedName name="Chapisco" localSheetId="23">#REF!</definedName>
    <definedName name="Chapisco">#REF!</definedName>
    <definedName name="CM_30" localSheetId="41">#REF!</definedName>
    <definedName name="CM_30" localSheetId="28">#REF!</definedName>
    <definedName name="CM_30" localSheetId="67">#REF!</definedName>
    <definedName name="CM_30" localSheetId="29">#REF!</definedName>
    <definedName name="CM_30" localSheetId="15">#REF!</definedName>
    <definedName name="CM_30" localSheetId="8">#REF!</definedName>
    <definedName name="CM_30" localSheetId="23">#REF!</definedName>
    <definedName name="CM_30">#REF!</definedName>
    <definedName name="Cobertura" localSheetId="41">#REF!</definedName>
    <definedName name="Cobertura" localSheetId="28">#REF!</definedName>
    <definedName name="Cobertura" localSheetId="29">#REF!</definedName>
    <definedName name="Cobertura" localSheetId="15">#REF!</definedName>
    <definedName name="Cobertura" localSheetId="23">#REF!</definedName>
    <definedName name="Cobertura">#REF!</definedName>
    <definedName name="Cobertura_canal" localSheetId="41">#REF!</definedName>
    <definedName name="Cobertura_canal" localSheetId="28">#REF!</definedName>
    <definedName name="Cobertura_canal" localSheetId="29">#REF!</definedName>
    <definedName name="Cobertura_canal" localSheetId="15">#REF!</definedName>
    <definedName name="Cobertura_canal" localSheetId="23">#REF!</definedName>
    <definedName name="Cobertura_canal">#REF!</definedName>
    <definedName name="Colchão" localSheetId="41">#REF!</definedName>
    <definedName name="Colchão" localSheetId="28">#REF!</definedName>
    <definedName name="Colchão" localSheetId="67">#REF!</definedName>
    <definedName name="Colchão" localSheetId="29">#REF!</definedName>
    <definedName name="Colchão" localSheetId="15">#REF!</definedName>
    <definedName name="Colchão" localSheetId="8">#REF!</definedName>
    <definedName name="Colchão" localSheetId="23">#REF!</definedName>
    <definedName name="Colchão">#REF!</definedName>
    <definedName name="composição" localSheetId="41">#REF!</definedName>
    <definedName name="composição" localSheetId="28">#REF!</definedName>
    <definedName name="composição" localSheetId="29">#REF!</definedName>
    <definedName name="composição" localSheetId="23">#REF!</definedName>
    <definedName name="composição">#REF!</definedName>
    <definedName name="CONCRETO">'[9]QUADRO 08 - COMPOSIÇÕES'!$H$129</definedName>
    <definedName name="Conser" localSheetId="41">#REF!</definedName>
    <definedName name="Conser" localSheetId="28">#REF!</definedName>
    <definedName name="Conser" localSheetId="67">#REF!</definedName>
    <definedName name="Conser" localSheetId="29">#REF!</definedName>
    <definedName name="Conser" localSheetId="15">#REF!</definedName>
    <definedName name="Conser" localSheetId="8">#REF!</definedName>
    <definedName name="Conser" localSheetId="23">#REF!</definedName>
    <definedName name="Conser">#REF!</definedName>
    <definedName name="conserva" localSheetId="41">#REF!</definedName>
    <definedName name="conserva" localSheetId="28">#REF!</definedName>
    <definedName name="conserva" localSheetId="67">#REF!</definedName>
    <definedName name="conserva" localSheetId="29">#REF!</definedName>
    <definedName name="conserva" localSheetId="15">#REF!</definedName>
    <definedName name="conserva" localSheetId="8">#REF!</definedName>
    <definedName name="conserva" localSheetId="23">#REF!</definedName>
    <definedName name="conserva">#REF!</definedName>
    <definedName name="cont" localSheetId="41">#REF!</definedName>
    <definedName name="cont" localSheetId="28">#REF!</definedName>
    <definedName name="cont" localSheetId="67">#REF!</definedName>
    <definedName name="cont" localSheetId="29">#REF!</definedName>
    <definedName name="cont" localSheetId="15">#REF!</definedName>
    <definedName name="cont" localSheetId="8">#REF!</definedName>
    <definedName name="cont" localSheetId="23">#REF!</definedName>
    <definedName name="cont">#REF!</definedName>
    <definedName name="CONT_CANTEIRO" localSheetId="41">#REF!</definedName>
    <definedName name="CONT_CANTEIRO" localSheetId="28">#REF!</definedName>
    <definedName name="CONT_CANTEIRO" localSheetId="29">#REF!</definedName>
    <definedName name="CONT_CANTEIRO" localSheetId="15">#REF!</definedName>
    <definedName name="CONT_CANTEIRO" localSheetId="23">#REF!</definedName>
    <definedName name="CONT_CANTEIRO">#REF!</definedName>
    <definedName name="contrapartida" localSheetId="41">#REF!</definedName>
    <definedName name="contrapartida" localSheetId="28">#REF!</definedName>
    <definedName name="contrapartida" localSheetId="67">#REF!</definedName>
    <definedName name="contrapartida" localSheetId="29">#REF!</definedName>
    <definedName name="contrapartida" localSheetId="15">#REF!</definedName>
    <definedName name="contrapartida" localSheetId="8">#REF!</definedName>
    <definedName name="contrapartida" localSheetId="23">#REF!</definedName>
    <definedName name="contrapartida">#REF!</definedName>
    <definedName name="CONTRATO" localSheetId="67">[12]APONT!$B$5:$G$426</definedName>
    <definedName name="CONTRATO" localSheetId="8">[13]APONT!$B$5:$G$426</definedName>
    <definedName name="CONTRATO">[13]APONT!$B$5:$G$426</definedName>
    <definedName name="cp.100" localSheetId="41">#REF!</definedName>
    <definedName name="cp.100" localSheetId="28">#REF!</definedName>
    <definedName name="cp.100" localSheetId="67">#REF!</definedName>
    <definedName name="cp.100" localSheetId="29">#REF!</definedName>
    <definedName name="cp.100" localSheetId="15">#REF!</definedName>
    <definedName name="cp.100" localSheetId="8">#REF!</definedName>
    <definedName name="cp.100" localSheetId="23">#REF!</definedName>
    <definedName name="cp.100">#REF!</definedName>
    <definedName name="cp.95" localSheetId="41">#REF!</definedName>
    <definedName name="cp.95" localSheetId="28">#REF!</definedName>
    <definedName name="cp.95" localSheetId="67">#REF!</definedName>
    <definedName name="cp.95" localSheetId="29">#REF!</definedName>
    <definedName name="cp.95" localSheetId="15">#REF!</definedName>
    <definedName name="cp.95" localSheetId="8">#REF!</definedName>
    <definedName name="cp.95" localSheetId="23">#REF!</definedName>
    <definedName name="cp.95">#REF!</definedName>
    <definedName name="_xlnm.Criteria" localSheetId="41">#REF!</definedName>
    <definedName name="_xlnm.Criteria" localSheetId="28">#REF!</definedName>
    <definedName name="_xlnm.Criteria" localSheetId="67">#REF!</definedName>
    <definedName name="_xlnm.Criteria" localSheetId="29">#REF!</definedName>
    <definedName name="_xlnm.Criteria" localSheetId="15">#REF!</definedName>
    <definedName name="_xlnm.Criteria" localSheetId="8">#REF!</definedName>
    <definedName name="_xlnm.Criteria" localSheetId="23">#REF!</definedName>
    <definedName name="_xlnm.Criteria">#REF!</definedName>
    <definedName name="Cron" localSheetId="40" hidden="1">{#N/A,#N/A,FALSE,"MO (2)"}</definedName>
    <definedName name="Cron" localSheetId="41" hidden="1">{#N/A,#N/A,FALSE,"MO (2)"}</definedName>
    <definedName name="Cron" localSheetId="67" hidden="1">{#N/A,#N/A,FALSE,"MO (2)"}</definedName>
    <definedName name="Cron" localSheetId="74" hidden="1">{#N/A,#N/A,FALSE,"MO (2)"}</definedName>
    <definedName name="Cron" localSheetId="8" hidden="1">{#N/A,#N/A,FALSE,"MO (2)"}</definedName>
    <definedName name="Cron" localSheetId="6" hidden="1">{#N/A,#N/A,FALSE,"MO (2)"}</definedName>
    <definedName name="Cron" localSheetId="39" hidden="1">{#N/A,#N/A,FALSE,"MO (2)"}</definedName>
    <definedName name="Cron" localSheetId="32" hidden="1">{#N/A,#N/A,FALSE,"MO (2)"}</definedName>
    <definedName name="Cron" hidden="1">{#N/A,#N/A,FALSE,"MO (2)"}</definedName>
    <definedName name="Cron_1" localSheetId="40" hidden="1">{#N/A,#N/A,FALSE,"MO (2)"}</definedName>
    <definedName name="Cron_1" localSheetId="41" hidden="1">{#N/A,#N/A,FALSE,"MO (2)"}</definedName>
    <definedName name="Cron_1" localSheetId="67" hidden="1">{#N/A,#N/A,FALSE,"MO (2)"}</definedName>
    <definedName name="Cron_1" localSheetId="74" hidden="1">{#N/A,#N/A,FALSE,"MO (2)"}</definedName>
    <definedName name="Cron_1" localSheetId="8" hidden="1">{#N/A,#N/A,FALSE,"MO (2)"}</definedName>
    <definedName name="Cron_1" localSheetId="6" hidden="1">{#N/A,#N/A,FALSE,"MO (2)"}</definedName>
    <definedName name="Cron_1" localSheetId="39" hidden="1">{#N/A,#N/A,FALSE,"MO (2)"}</definedName>
    <definedName name="Cron_1" localSheetId="32" hidden="1">{#N/A,#N/A,FALSE,"MO (2)"}</definedName>
    <definedName name="Cron_1" hidden="1">{#N/A,#N/A,FALSE,"MO (2)"}</definedName>
    <definedName name="crona" localSheetId="41">#REF!</definedName>
    <definedName name="crona" localSheetId="28">#REF!</definedName>
    <definedName name="crona" localSheetId="67">#REF!</definedName>
    <definedName name="crona" localSheetId="29">#REF!</definedName>
    <definedName name="crona" localSheetId="15">#REF!</definedName>
    <definedName name="crona" localSheetId="8">#REF!</definedName>
    <definedName name="crona" localSheetId="23">#REF!</definedName>
    <definedName name="crona">#REF!</definedName>
    <definedName name="CUBAÇÃO" localSheetId="41">#REF!</definedName>
    <definedName name="CUBAÇÃO" localSheetId="28">#REF!</definedName>
    <definedName name="CUBAÇÃO" localSheetId="67">#REF!</definedName>
    <definedName name="CUBAÇÃO" localSheetId="29">#REF!</definedName>
    <definedName name="CUBAÇÃO" localSheetId="15">#REF!</definedName>
    <definedName name="CUBAÇÃO" localSheetId="8">#REF!</definedName>
    <definedName name="CUBAÇÃO" localSheetId="23">#REF!</definedName>
    <definedName name="CUBAÇÃO">#REF!</definedName>
    <definedName name="cx.01" localSheetId="41">[14]Aterro!#REF!</definedName>
    <definedName name="cx.01" localSheetId="28">[14]Aterro!#REF!</definedName>
    <definedName name="cx.01" localSheetId="67">[14]Aterro!#REF!</definedName>
    <definedName name="cx.01" localSheetId="29">[14]Aterro!#REF!</definedName>
    <definedName name="cx.01" localSheetId="15">[14]Aterro!#REF!</definedName>
    <definedName name="cx.01" localSheetId="8">[14]Aterro!#REF!</definedName>
    <definedName name="cx.01" localSheetId="23">[14]Aterro!#REF!</definedName>
    <definedName name="cx.01">[14]Aterro!#REF!</definedName>
    <definedName name="cx_coletora" localSheetId="41">#REF!</definedName>
    <definedName name="cx_coletora" localSheetId="28">#REF!</definedName>
    <definedName name="cx_coletora" localSheetId="67">#REF!</definedName>
    <definedName name="cx_coletora" localSheetId="29">#REF!</definedName>
    <definedName name="cx_coletora" localSheetId="15">#REF!</definedName>
    <definedName name="cx_coletora" localSheetId="8">#REF!</definedName>
    <definedName name="cx_coletora" localSheetId="23">#REF!</definedName>
    <definedName name="cx_coletora">#REF!</definedName>
    <definedName name="DAS" localSheetId="40" hidden="1">{#N/A,#N/A,FALSE,"MO (2)"}</definedName>
    <definedName name="DAS" localSheetId="41" hidden="1">{#N/A,#N/A,FALSE,"MO (2)"}</definedName>
    <definedName name="DAS" localSheetId="67" hidden="1">{#N/A,#N/A,FALSE,"MO (2)"}</definedName>
    <definedName name="DAS" localSheetId="74" hidden="1">{#N/A,#N/A,FALSE,"MO (2)"}</definedName>
    <definedName name="DAS" localSheetId="8" hidden="1">{#N/A,#N/A,FALSE,"MO (2)"}</definedName>
    <definedName name="DAS" localSheetId="6" hidden="1">{#N/A,#N/A,FALSE,"MO (2)"}</definedName>
    <definedName name="DAS" localSheetId="39" hidden="1">{#N/A,#N/A,FALSE,"MO (2)"}</definedName>
    <definedName name="DAS" localSheetId="32" hidden="1">{#N/A,#N/A,FALSE,"MO (2)"}</definedName>
    <definedName name="DAS" hidden="1">{#N/A,#N/A,FALSE,"MO (2)"}</definedName>
    <definedName name="DAS_1" localSheetId="40" hidden="1">{#N/A,#N/A,FALSE,"MO (2)"}</definedName>
    <definedName name="DAS_1" localSheetId="41" hidden="1">{#N/A,#N/A,FALSE,"MO (2)"}</definedName>
    <definedName name="DAS_1" localSheetId="67" hidden="1">{#N/A,#N/A,FALSE,"MO (2)"}</definedName>
    <definedName name="DAS_1" localSheetId="74" hidden="1">{#N/A,#N/A,FALSE,"MO (2)"}</definedName>
    <definedName name="DAS_1" localSheetId="8" hidden="1">{#N/A,#N/A,FALSE,"MO (2)"}</definedName>
    <definedName name="DAS_1" localSheetId="6" hidden="1">{#N/A,#N/A,FALSE,"MO (2)"}</definedName>
    <definedName name="DAS_1" localSheetId="39" hidden="1">{#N/A,#N/A,FALSE,"MO (2)"}</definedName>
    <definedName name="DAS_1" localSheetId="32" hidden="1">{#N/A,#N/A,FALSE,"MO (2)"}</definedName>
    <definedName name="DAS_1" hidden="1">{#N/A,#N/A,FALSE,"MO (2)"}</definedName>
    <definedName name="DATA" localSheetId="41">#REF!</definedName>
    <definedName name="DATA" localSheetId="28">#REF!</definedName>
    <definedName name="DATA" localSheetId="67">#REF!</definedName>
    <definedName name="DATA" localSheetId="29">#REF!</definedName>
    <definedName name="DATA" localSheetId="15">#REF!</definedName>
    <definedName name="DATA" localSheetId="8">#REF!</definedName>
    <definedName name="DATA" localSheetId="23">#REF!</definedName>
    <definedName name="DATA">#REF!</definedName>
    <definedName name="data1" localSheetId="41">#REF!</definedName>
    <definedName name="data1" localSheetId="28">#REF!</definedName>
    <definedName name="data1" localSheetId="67">#REF!</definedName>
    <definedName name="data1" localSheetId="29">#REF!</definedName>
    <definedName name="data1" localSheetId="15">#REF!</definedName>
    <definedName name="data1" localSheetId="8">#REF!</definedName>
    <definedName name="data1" localSheetId="23">#REF!</definedName>
    <definedName name="data1">#REF!</definedName>
    <definedName name="DATA2" localSheetId="41">#REF!</definedName>
    <definedName name="DATA2" localSheetId="28">#REF!</definedName>
    <definedName name="DATA2" localSheetId="67">#REF!</definedName>
    <definedName name="DATA2" localSheetId="29">#REF!</definedName>
    <definedName name="DATA2" localSheetId="15">#REF!</definedName>
    <definedName name="DATA2" localSheetId="8">#REF!</definedName>
    <definedName name="DATA2" localSheetId="23">#REF!</definedName>
    <definedName name="DATA2">#REF!</definedName>
    <definedName name="DATA3" localSheetId="41">#REF!</definedName>
    <definedName name="DATA3" localSheetId="28">#REF!</definedName>
    <definedName name="DATA3" localSheetId="67">#REF!</definedName>
    <definedName name="DATA3" localSheetId="29">#REF!</definedName>
    <definedName name="DATA3" localSheetId="15">#REF!</definedName>
    <definedName name="DATA3" localSheetId="8">#REF!</definedName>
    <definedName name="DATA3" localSheetId="23">#REF!</definedName>
    <definedName name="DATA3">#REF!</definedName>
    <definedName name="DDDDE" localSheetId="40" hidden="1">{#N/A,#N/A,FALSE,"MO (2)"}</definedName>
    <definedName name="DDDDE" localSheetId="41" hidden="1">{#N/A,#N/A,FALSE,"MO (2)"}</definedName>
    <definedName name="DDDDE" localSheetId="67" hidden="1">{#N/A,#N/A,FALSE,"MO (2)"}</definedName>
    <definedName name="DDDDE" localSheetId="74" hidden="1">{#N/A,#N/A,FALSE,"MO (2)"}</definedName>
    <definedName name="DDDDE" localSheetId="8" hidden="1">{#N/A,#N/A,FALSE,"MO (2)"}</definedName>
    <definedName name="DDDDE" localSheetId="6" hidden="1">{#N/A,#N/A,FALSE,"MO (2)"}</definedName>
    <definedName name="DDDDE" localSheetId="39" hidden="1">{#N/A,#N/A,FALSE,"MO (2)"}</definedName>
    <definedName name="DDDDE" localSheetId="32" hidden="1">{#N/A,#N/A,FALSE,"MO (2)"}</definedName>
    <definedName name="DDDDE" hidden="1">{#N/A,#N/A,FALSE,"MO (2)"}</definedName>
    <definedName name="DDDDE_1" localSheetId="40" hidden="1">{#N/A,#N/A,FALSE,"MO (2)"}</definedName>
    <definedName name="DDDDE_1" localSheetId="41" hidden="1">{#N/A,#N/A,FALSE,"MO (2)"}</definedName>
    <definedName name="DDDDE_1" localSheetId="67" hidden="1">{#N/A,#N/A,FALSE,"MO (2)"}</definedName>
    <definedName name="DDDDE_1" localSheetId="74" hidden="1">{#N/A,#N/A,FALSE,"MO (2)"}</definedName>
    <definedName name="DDDDE_1" localSheetId="8" hidden="1">{#N/A,#N/A,FALSE,"MO (2)"}</definedName>
    <definedName name="DDDDE_1" localSheetId="6" hidden="1">{#N/A,#N/A,FALSE,"MO (2)"}</definedName>
    <definedName name="DDDDE_1" localSheetId="39" hidden="1">{#N/A,#N/A,FALSE,"MO (2)"}</definedName>
    <definedName name="DDDDE_1" localSheetId="32" hidden="1">{#N/A,#N/A,FALSE,"MO (2)"}</definedName>
    <definedName name="DDDDE_1" hidden="1">{#N/A,#N/A,FALSE,"MO (2)"}</definedName>
    <definedName name="ddlc" localSheetId="41">#REF!</definedName>
    <definedName name="ddlc" localSheetId="28">#REF!</definedName>
    <definedName name="ddlc" localSheetId="67">#REF!</definedName>
    <definedName name="ddlc" localSheetId="29">#REF!</definedName>
    <definedName name="ddlc" localSheetId="15">#REF!</definedName>
    <definedName name="ddlc" localSheetId="8">#REF!</definedName>
    <definedName name="ddlc" localSheetId="23">#REF!</definedName>
    <definedName name="ddlc">#REF!</definedName>
    <definedName name="defensas" localSheetId="41">#REF!</definedName>
    <definedName name="defensas" localSheetId="28">#REF!</definedName>
    <definedName name="defensas" localSheetId="67">#REF!</definedName>
    <definedName name="defensas" localSheetId="29">#REF!</definedName>
    <definedName name="defensas" localSheetId="15">#REF!</definedName>
    <definedName name="defensas" localSheetId="8">#REF!</definedName>
    <definedName name="defensas" localSheetId="23">#REF!</definedName>
    <definedName name="defensas">#REF!</definedName>
    <definedName name="densidade_cap" localSheetId="41">#REF!</definedName>
    <definedName name="densidade_cap" localSheetId="28">#REF!</definedName>
    <definedName name="densidade_cap" localSheetId="67">#REF!</definedName>
    <definedName name="densidade_cap" localSheetId="29">#REF!</definedName>
    <definedName name="densidade_cap" localSheetId="15">#REF!</definedName>
    <definedName name="densidade_cap" localSheetId="8">#REF!</definedName>
    <definedName name="densidade_cap" localSheetId="23">#REF!</definedName>
    <definedName name="densidade_cap">#REF!</definedName>
    <definedName name="DESAP" localSheetId="41">#REF!</definedName>
    <definedName name="DESAP" localSheetId="28">#REF!</definedName>
    <definedName name="DESAP" localSheetId="29">#REF!</definedName>
    <definedName name="DESAP" localSheetId="15">#REF!</definedName>
    <definedName name="DESAP" localSheetId="23">#REF!</definedName>
    <definedName name="DESAP">#REF!</definedName>
    <definedName name="DESAPROPRIAÇÃO">'[11]AQU TERRENO-'!$H$9</definedName>
    <definedName name="descida1" localSheetId="41">#REF!</definedName>
    <definedName name="descida1" localSheetId="28">#REF!</definedName>
    <definedName name="descida1" localSheetId="67">#REF!</definedName>
    <definedName name="descida1" localSheetId="29">#REF!</definedName>
    <definedName name="descida1" localSheetId="15">#REF!</definedName>
    <definedName name="descida1" localSheetId="8">#REF!</definedName>
    <definedName name="descida1" localSheetId="23">#REF!</definedName>
    <definedName name="descida1">#REF!</definedName>
    <definedName name="descida2" localSheetId="41">#REF!</definedName>
    <definedName name="descida2" localSheetId="28">#REF!</definedName>
    <definedName name="descida2" localSheetId="67">#REF!</definedName>
    <definedName name="descida2" localSheetId="29">#REF!</definedName>
    <definedName name="descida2" localSheetId="15">#REF!</definedName>
    <definedName name="descida2" localSheetId="8">#REF!</definedName>
    <definedName name="descida2" localSheetId="23">#REF!</definedName>
    <definedName name="descida2">#REF!</definedName>
    <definedName name="DFDFDGFGSG">[15]Serviços!$A$3:$F$1403</definedName>
    <definedName name="DIE">'[16]INSUMOS BÁSICOS'!$E$67</definedName>
    <definedName name="DIESEL" localSheetId="41">#REF!</definedName>
    <definedName name="DIESEL" localSheetId="28">#REF!</definedName>
    <definedName name="DIESEL" localSheetId="67">#REF!</definedName>
    <definedName name="DIESEL" localSheetId="29">#REF!</definedName>
    <definedName name="DIESEL" localSheetId="15">#REF!</definedName>
    <definedName name="DIESEL" localSheetId="8">#REF!</definedName>
    <definedName name="DIESEL" localSheetId="23">#REF!</definedName>
    <definedName name="DIESEL">#REF!</definedName>
    <definedName name="DMT_0_50" localSheetId="41">#REF!</definedName>
    <definedName name="DMT_0_50" localSheetId="28">#REF!</definedName>
    <definedName name="DMT_0_50" localSheetId="67">#REF!</definedName>
    <definedName name="DMT_0_50" localSheetId="29">#REF!</definedName>
    <definedName name="DMT_0_50" localSheetId="15">#REF!</definedName>
    <definedName name="DMT_0_50" localSheetId="8">#REF!</definedName>
    <definedName name="DMT_0_50" localSheetId="23">#REF!</definedName>
    <definedName name="DMT_0_50">#REF!</definedName>
    <definedName name="dmt_1000" localSheetId="41">#REF!</definedName>
    <definedName name="dmt_1000" localSheetId="28">#REF!</definedName>
    <definedName name="dmt_1000" localSheetId="67">#REF!</definedName>
    <definedName name="dmt_1000" localSheetId="29">#REF!</definedName>
    <definedName name="dmt_1000" localSheetId="15">#REF!</definedName>
    <definedName name="dmt_1000" localSheetId="8">#REF!</definedName>
    <definedName name="dmt_1000" localSheetId="23">#REF!</definedName>
    <definedName name="dmt_1000">#REF!</definedName>
    <definedName name="dmt_1200" localSheetId="41">#REF!</definedName>
    <definedName name="dmt_1200" localSheetId="28">#REF!</definedName>
    <definedName name="dmt_1200" localSheetId="67">#REF!</definedName>
    <definedName name="dmt_1200" localSheetId="29">#REF!</definedName>
    <definedName name="dmt_1200" localSheetId="15">#REF!</definedName>
    <definedName name="dmt_1200" localSheetId="8">#REF!</definedName>
    <definedName name="dmt_1200" localSheetId="23">#REF!</definedName>
    <definedName name="dmt_1200">#REF!</definedName>
    <definedName name="dmt_1400" localSheetId="41">#REF!</definedName>
    <definedName name="dmt_1400" localSheetId="28">#REF!</definedName>
    <definedName name="dmt_1400" localSheetId="67">#REF!</definedName>
    <definedName name="dmt_1400" localSheetId="29">#REF!</definedName>
    <definedName name="dmt_1400" localSheetId="15">#REF!</definedName>
    <definedName name="dmt_1400" localSheetId="8">#REF!</definedName>
    <definedName name="dmt_1400" localSheetId="23">#REF!</definedName>
    <definedName name="dmt_1400">#REF!</definedName>
    <definedName name="dmt_200" localSheetId="41">#REF!</definedName>
    <definedName name="dmt_200" localSheetId="28">#REF!</definedName>
    <definedName name="dmt_200" localSheetId="67">#REF!</definedName>
    <definedName name="dmt_200" localSheetId="29">#REF!</definedName>
    <definedName name="dmt_200" localSheetId="15">#REF!</definedName>
    <definedName name="dmt_200" localSheetId="8">#REF!</definedName>
    <definedName name="dmt_200" localSheetId="23">#REF!</definedName>
    <definedName name="dmt_200">#REF!</definedName>
    <definedName name="DMT_200_400" localSheetId="41">#REF!</definedName>
    <definedName name="DMT_200_400" localSheetId="28">#REF!</definedName>
    <definedName name="DMT_200_400" localSheetId="67">#REF!</definedName>
    <definedName name="DMT_200_400" localSheetId="29">#REF!</definedName>
    <definedName name="DMT_200_400" localSheetId="15">#REF!</definedName>
    <definedName name="DMT_200_400" localSheetId="8">#REF!</definedName>
    <definedName name="DMT_200_400" localSheetId="23">#REF!</definedName>
    <definedName name="DMT_200_400">#REF!</definedName>
    <definedName name="dmt_400" localSheetId="41">#REF!</definedName>
    <definedName name="dmt_400" localSheetId="28">#REF!</definedName>
    <definedName name="dmt_400" localSheetId="67">#REF!</definedName>
    <definedName name="dmt_400" localSheetId="29">#REF!</definedName>
    <definedName name="dmt_400" localSheetId="15">#REF!</definedName>
    <definedName name="dmt_400" localSheetId="8">#REF!</definedName>
    <definedName name="dmt_400" localSheetId="23">#REF!</definedName>
    <definedName name="dmt_400">#REF!</definedName>
    <definedName name="DMT_400_600" localSheetId="41">#REF!</definedName>
    <definedName name="DMT_400_600" localSheetId="28">#REF!</definedName>
    <definedName name="DMT_400_600" localSheetId="67">#REF!</definedName>
    <definedName name="DMT_400_600" localSheetId="29">#REF!</definedName>
    <definedName name="DMT_400_600" localSheetId="15">#REF!</definedName>
    <definedName name="DMT_400_600" localSheetId="8">#REF!</definedName>
    <definedName name="DMT_400_600" localSheetId="23">#REF!</definedName>
    <definedName name="DMT_400_600">#REF!</definedName>
    <definedName name="dmt_50" localSheetId="41">#REF!</definedName>
    <definedName name="dmt_50" localSheetId="28">#REF!</definedName>
    <definedName name="dmt_50" localSheetId="67">#REF!</definedName>
    <definedName name="dmt_50" localSheetId="29">#REF!</definedName>
    <definedName name="dmt_50" localSheetId="15">#REF!</definedName>
    <definedName name="dmt_50" localSheetId="8">#REF!</definedName>
    <definedName name="dmt_50" localSheetId="23">#REF!</definedName>
    <definedName name="dmt_50">#REF!</definedName>
    <definedName name="DMT_50_200" localSheetId="41">#REF!</definedName>
    <definedName name="DMT_50_200" localSheetId="28">#REF!</definedName>
    <definedName name="DMT_50_200" localSheetId="67">#REF!</definedName>
    <definedName name="DMT_50_200" localSheetId="29">#REF!</definedName>
    <definedName name="DMT_50_200" localSheetId="15">#REF!</definedName>
    <definedName name="DMT_50_200" localSheetId="8">#REF!</definedName>
    <definedName name="DMT_50_200" localSheetId="23">#REF!</definedName>
    <definedName name="DMT_50_200">#REF!</definedName>
    <definedName name="dmt_600" localSheetId="41">#REF!</definedName>
    <definedName name="dmt_600" localSheetId="28">#REF!</definedName>
    <definedName name="dmt_600" localSheetId="67">#REF!</definedName>
    <definedName name="dmt_600" localSheetId="29">#REF!</definedName>
    <definedName name="dmt_600" localSheetId="15">#REF!</definedName>
    <definedName name="dmt_600" localSheetId="8">#REF!</definedName>
    <definedName name="dmt_600" localSheetId="23">#REF!</definedName>
    <definedName name="dmt_600">#REF!</definedName>
    <definedName name="dmt_800" localSheetId="41">#REF!</definedName>
    <definedName name="dmt_800" localSheetId="28">#REF!</definedName>
    <definedName name="dmt_800" localSheetId="67">#REF!</definedName>
    <definedName name="dmt_800" localSheetId="29">#REF!</definedName>
    <definedName name="dmt_800" localSheetId="15">#REF!</definedName>
    <definedName name="dmt_800" localSheetId="8">#REF!</definedName>
    <definedName name="dmt_800" localSheetId="23">#REF!</definedName>
    <definedName name="dmt_800">#REF!</definedName>
    <definedName name="dren" localSheetId="41">#REF!</definedName>
    <definedName name="dren" localSheetId="28">#REF!</definedName>
    <definedName name="dren" localSheetId="67">#REF!</definedName>
    <definedName name="dren" localSheetId="29">#REF!</definedName>
    <definedName name="dren" localSheetId="15">#REF!</definedName>
    <definedName name="dren" localSheetId="8">#REF!</definedName>
    <definedName name="dren" localSheetId="23">#REF!</definedName>
    <definedName name="dren">#REF!</definedName>
    <definedName name="drena" localSheetId="41">#REF!</definedName>
    <definedName name="drena" localSheetId="28">#REF!</definedName>
    <definedName name="drena" localSheetId="67">#REF!</definedName>
    <definedName name="drena" localSheetId="29">#REF!</definedName>
    <definedName name="drena" localSheetId="15">#REF!</definedName>
    <definedName name="drena" localSheetId="8">#REF!</definedName>
    <definedName name="drena" localSheetId="23">#REF!</definedName>
    <definedName name="drena">#REF!</definedName>
    <definedName name="Drena2" localSheetId="41">#REF!</definedName>
    <definedName name="Drena2" localSheetId="28">#REF!</definedName>
    <definedName name="Drena2" localSheetId="67">#REF!</definedName>
    <definedName name="Drena2" localSheetId="29">#REF!</definedName>
    <definedName name="Drena2" localSheetId="15">#REF!</definedName>
    <definedName name="Drena2" localSheetId="8">#REF!</definedName>
    <definedName name="Drena2" localSheetId="23">#REF!</definedName>
    <definedName name="Drena2">#REF!</definedName>
    <definedName name="DRF" localSheetId="41">#REF!</definedName>
    <definedName name="DRF" localSheetId="28">#REF!</definedName>
    <definedName name="DRF" localSheetId="67">#REF!</definedName>
    <definedName name="DRF" localSheetId="29">#REF!</definedName>
    <definedName name="DRF" localSheetId="15">#REF!</definedName>
    <definedName name="DRF" localSheetId="8">#REF!</definedName>
    <definedName name="DRF" localSheetId="23">#REF!</definedName>
    <definedName name="DRF">#REF!</definedName>
    <definedName name="edefegeh" localSheetId="40" hidden="1">{#N/A,#N/A,FALSE,"MO (2)"}</definedName>
    <definedName name="edefegeh" localSheetId="41" hidden="1">{#N/A,#N/A,FALSE,"MO (2)"}</definedName>
    <definedName name="edefegeh" localSheetId="67" hidden="1">{#N/A,#N/A,FALSE,"MO (2)"}</definedName>
    <definedName name="edefegeh" localSheetId="74" hidden="1">{#N/A,#N/A,FALSE,"MO (2)"}</definedName>
    <definedName name="edefegeh" localSheetId="8" hidden="1">{#N/A,#N/A,FALSE,"MO (2)"}</definedName>
    <definedName name="edefegeh" localSheetId="6" hidden="1">{#N/A,#N/A,FALSE,"MO (2)"}</definedName>
    <definedName name="edefegeh" localSheetId="39" hidden="1">{#N/A,#N/A,FALSE,"MO (2)"}</definedName>
    <definedName name="edefegeh" localSheetId="32" hidden="1">{#N/A,#N/A,FALSE,"MO (2)"}</definedName>
    <definedName name="edefegeh" hidden="1">{#N/A,#N/A,FALSE,"MO (2)"}</definedName>
    <definedName name="edefegeh_1" localSheetId="40" hidden="1">{#N/A,#N/A,FALSE,"MO (2)"}</definedName>
    <definedName name="edefegeh_1" localSheetId="41" hidden="1">{#N/A,#N/A,FALSE,"MO (2)"}</definedName>
    <definedName name="edefegeh_1" localSheetId="67" hidden="1">{#N/A,#N/A,FALSE,"MO (2)"}</definedName>
    <definedName name="edefegeh_1" localSheetId="74" hidden="1">{#N/A,#N/A,FALSE,"MO (2)"}</definedName>
    <definedName name="edefegeh_1" localSheetId="8" hidden="1">{#N/A,#N/A,FALSE,"MO (2)"}</definedName>
    <definedName name="edefegeh_1" localSheetId="6" hidden="1">{#N/A,#N/A,FALSE,"MO (2)"}</definedName>
    <definedName name="edefegeh_1" localSheetId="39" hidden="1">{#N/A,#N/A,FALSE,"MO (2)"}</definedName>
    <definedName name="edefegeh_1" localSheetId="32" hidden="1">{#N/A,#N/A,FALSE,"MO (2)"}</definedName>
    <definedName name="edefegeh_1" hidden="1">{#N/A,#N/A,FALSE,"MO (2)"}</definedName>
    <definedName name="edit" localSheetId="41">#REF!</definedName>
    <definedName name="edit" localSheetId="28">#REF!</definedName>
    <definedName name="edit" localSheetId="67">#REF!</definedName>
    <definedName name="edit" localSheetId="29">#REF!</definedName>
    <definedName name="edit" localSheetId="15">#REF!</definedName>
    <definedName name="edit" localSheetId="8">#REF!</definedName>
    <definedName name="edit" localSheetId="23">#REF!</definedName>
    <definedName name="edit">#REF!</definedName>
    <definedName name="edita" localSheetId="41">#REF!</definedName>
    <definedName name="edita" localSheetId="28">#REF!</definedName>
    <definedName name="edita" localSheetId="67">#REF!</definedName>
    <definedName name="edita" localSheetId="29">#REF!</definedName>
    <definedName name="edita" localSheetId="15">#REF!</definedName>
    <definedName name="edita" localSheetId="8">#REF!</definedName>
    <definedName name="edita" localSheetId="23">#REF!</definedName>
    <definedName name="edita">#REF!</definedName>
    <definedName name="EDITA1" localSheetId="41">#REF!</definedName>
    <definedName name="EDITA1" localSheetId="28">#REF!</definedName>
    <definedName name="EDITA1" localSheetId="67">#REF!</definedName>
    <definedName name="EDITA1" localSheetId="29">#REF!</definedName>
    <definedName name="EDITA1" localSheetId="15">#REF!</definedName>
    <definedName name="EDITA1" localSheetId="8">#REF!</definedName>
    <definedName name="EDITA1" localSheetId="23">#REF!</definedName>
    <definedName name="EDITA1">#REF!</definedName>
    <definedName name="EDITA2" localSheetId="41">#REF!</definedName>
    <definedName name="EDITA2" localSheetId="28">#REF!</definedName>
    <definedName name="EDITA2" localSheetId="67">#REF!</definedName>
    <definedName name="EDITA2" localSheetId="29">#REF!</definedName>
    <definedName name="EDITA2" localSheetId="15">#REF!</definedName>
    <definedName name="EDITA2" localSheetId="8">#REF!</definedName>
    <definedName name="EDITA2" localSheetId="23">#REF!</definedName>
    <definedName name="EDITA2">#REF!</definedName>
    <definedName name="EDITAL" localSheetId="41">#REF!</definedName>
    <definedName name="EDITAL" localSheetId="28">#REF!</definedName>
    <definedName name="EDITAL" localSheetId="67">#REF!</definedName>
    <definedName name="EDITAL" localSheetId="29">#REF!</definedName>
    <definedName name="EDITAL" localSheetId="15">#REF!</definedName>
    <definedName name="EDITAL" localSheetId="8">#REF!</definedName>
    <definedName name="EDITAL" localSheetId="23">#REF!</definedName>
    <definedName name="EDITAL">#REF!</definedName>
    <definedName name="EDITAL2" localSheetId="41">#REF!</definedName>
    <definedName name="EDITAL2" localSheetId="28">#REF!</definedName>
    <definedName name="EDITAL2" localSheetId="67">#REF!</definedName>
    <definedName name="EDITAL2" localSheetId="29">#REF!</definedName>
    <definedName name="EDITAL2" localSheetId="15">#REF!</definedName>
    <definedName name="EDITAL2" localSheetId="8">#REF!</definedName>
    <definedName name="EDITAL2" localSheetId="23">#REF!</definedName>
    <definedName name="EDITAL2">#REF!</definedName>
    <definedName name="EDITALA" localSheetId="41">#REF!</definedName>
    <definedName name="EDITALA" localSheetId="28">#REF!</definedName>
    <definedName name="EDITALA" localSheetId="67">#REF!</definedName>
    <definedName name="EDITALA" localSheetId="29">#REF!</definedName>
    <definedName name="EDITALA" localSheetId="15">#REF!</definedName>
    <definedName name="EDITALA" localSheetId="8">#REF!</definedName>
    <definedName name="EDITALA" localSheetId="23">#REF!</definedName>
    <definedName name="EDITALA">#REF!</definedName>
    <definedName name="EE1_MAT" localSheetId="41">#REF!</definedName>
    <definedName name="EE1_MAT" localSheetId="28">#REF!</definedName>
    <definedName name="EE1_MAT" localSheetId="29">#REF!</definedName>
    <definedName name="EE1_MAT" localSheetId="15">#REF!</definedName>
    <definedName name="EE1_MAT" localSheetId="23">#REF!</definedName>
    <definedName name="EE1_MAT">#REF!</definedName>
    <definedName name="EE1_MATERIAIS">'[11]ESTA ELEVATÓRIA_'!$H$106</definedName>
    <definedName name="EE1_SERV" localSheetId="41">#REF!</definedName>
    <definedName name="EE1_SERV" localSheetId="28">#REF!</definedName>
    <definedName name="EE1_SERV" localSheetId="29">#REF!</definedName>
    <definedName name="EE1_SERV" localSheetId="15">#REF!</definedName>
    <definedName name="EE1_SERV" localSheetId="23">#REF!</definedName>
    <definedName name="EE1_SERV">#REF!</definedName>
    <definedName name="EE1_SERVIÇOS">'[11]ESTA ELEVATÓRIA_'!$H$9</definedName>
    <definedName name="EE2_MAT" localSheetId="41">#REF!</definedName>
    <definedName name="EE2_MAT" localSheetId="28">#REF!</definedName>
    <definedName name="EE2_MAT" localSheetId="29">#REF!</definedName>
    <definedName name="EE2_MAT" localSheetId="15">#REF!</definedName>
    <definedName name="EE2_MAT" localSheetId="23">#REF!</definedName>
    <definedName name="EE2_MAT">#REF!</definedName>
    <definedName name="EE2_MATERIAIS">'[11]ESTA ELEVATÓRIA_'!$H$244</definedName>
    <definedName name="EE2_SERV" localSheetId="41">#REF!</definedName>
    <definedName name="EE2_SERV" localSheetId="28">#REF!</definedName>
    <definedName name="EE2_SERV" localSheetId="29">#REF!</definedName>
    <definedName name="EE2_SERV" localSheetId="15">#REF!</definedName>
    <definedName name="EE2_SERV" localSheetId="23">#REF!</definedName>
    <definedName name="EE2_SERV">#REF!</definedName>
    <definedName name="EE2_SERVIÇOS">'[11]ESTA ELEVATÓRIA_'!$H$143</definedName>
    <definedName name="EE3_MAT" localSheetId="41">#REF!</definedName>
    <definedName name="EE3_MAT" localSheetId="28">#REF!</definedName>
    <definedName name="EE3_MAT" localSheetId="29">#REF!</definedName>
    <definedName name="EE3_MAT" localSheetId="15">#REF!</definedName>
    <definedName name="EE3_MAT" localSheetId="23">#REF!</definedName>
    <definedName name="EE3_MAT">#REF!</definedName>
    <definedName name="EE3_SERV" localSheetId="41">#REF!</definedName>
    <definedName name="EE3_SERV" localSheetId="28">#REF!</definedName>
    <definedName name="EE3_SERV" localSheetId="29">#REF!</definedName>
    <definedName name="EE3_SERV" localSheetId="15">#REF!</definedName>
    <definedName name="EE3_SERV" localSheetId="23">#REF!</definedName>
    <definedName name="EE3_SERV">#REF!</definedName>
    <definedName name="Elemento_vazado" localSheetId="41">#REF!</definedName>
    <definedName name="Elemento_vazado" localSheetId="28">#REF!</definedName>
    <definedName name="Elemento_vazado" localSheetId="29">#REF!</definedName>
    <definedName name="Elemento_vazado" localSheetId="15">#REF!</definedName>
    <definedName name="Elemento_vazado" localSheetId="23">#REF!</definedName>
    <definedName name="Elemento_vazado">#REF!</definedName>
    <definedName name="ELIAS" localSheetId="41">#REF!</definedName>
    <definedName name="ELIAS" localSheetId="28">#REF!</definedName>
    <definedName name="ELIAS" localSheetId="67">#REF!</definedName>
    <definedName name="ELIAS" localSheetId="29">#REF!</definedName>
    <definedName name="ELIAS" localSheetId="15">#REF!</definedName>
    <definedName name="ELIAS" localSheetId="8">#REF!</definedName>
    <definedName name="ELIAS" localSheetId="23">#REF!</definedName>
    <definedName name="ELIAS">#REF!</definedName>
    <definedName name="EMISS_1_MAT" localSheetId="41">#REF!</definedName>
    <definedName name="EMISS_1_MAT" localSheetId="28">#REF!</definedName>
    <definedName name="EMISS_1_MAT" localSheetId="29">#REF!</definedName>
    <definedName name="EMISS_1_MAT" localSheetId="15">#REF!</definedName>
    <definedName name="EMISS_1_MAT" localSheetId="23">#REF!</definedName>
    <definedName name="EMISS_1_MAT">#REF!</definedName>
    <definedName name="EMISS_1_SERV" localSheetId="41">#REF!</definedName>
    <definedName name="EMISS_1_SERV" localSheetId="28">#REF!</definedName>
    <definedName name="EMISS_1_SERV" localSheetId="29">#REF!</definedName>
    <definedName name="EMISS_1_SERV" localSheetId="15">#REF!</definedName>
    <definedName name="EMISS_1_SERV" localSheetId="23">#REF!</definedName>
    <definedName name="EMISS_1_SERV">#REF!</definedName>
    <definedName name="EMISS_2_MAT" localSheetId="41">#REF!</definedName>
    <definedName name="EMISS_2_MAT" localSheetId="28">#REF!</definedName>
    <definedName name="EMISS_2_MAT" localSheetId="29">#REF!</definedName>
    <definedName name="EMISS_2_MAT" localSheetId="15">#REF!</definedName>
    <definedName name="EMISS_2_MAT" localSheetId="23">#REF!</definedName>
    <definedName name="EMISS_2_MAT">#REF!</definedName>
    <definedName name="EMISS_2_SERV" localSheetId="41">#REF!</definedName>
    <definedName name="EMISS_2_SERV" localSheetId="28">#REF!</definedName>
    <definedName name="EMISS_2_SERV" localSheetId="29">#REF!</definedName>
    <definedName name="EMISS_2_SERV" localSheetId="15">#REF!</definedName>
    <definedName name="EMISS_2_SERV" localSheetId="23">#REF!</definedName>
    <definedName name="EMISS_2_SERV">#REF!</definedName>
    <definedName name="EMISS_3_MAT" localSheetId="41">#REF!</definedName>
    <definedName name="EMISS_3_MAT" localSheetId="28">#REF!</definedName>
    <definedName name="EMISS_3_MAT" localSheetId="29">#REF!</definedName>
    <definedName name="EMISS_3_MAT" localSheetId="15">#REF!</definedName>
    <definedName name="EMISS_3_MAT" localSheetId="23">#REF!</definedName>
    <definedName name="EMISS_3_MAT">#REF!</definedName>
    <definedName name="EMISS_3_SERV" localSheetId="41">#REF!</definedName>
    <definedName name="EMISS_3_SERV" localSheetId="28">#REF!</definedName>
    <definedName name="EMISS_3_SERV" localSheetId="29">#REF!</definedName>
    <definedName name="EMISS_3_SERV" localSheetId="15">#REF!</definedName>
    <definedName name="EMISS_3_SERV" localSheetId="23">#REF!</definedName>
    <definedName name="EMISS_3_SERV">#REF!</definedName>
    <definedName name="EMISSÁRIO1_MATERIAIS">[11]EMISSÁRIO_!$H$39</definedName>
    <definedName name="EMISSÁRIO1_SERVIÇOS">[11]EMISSÁRIO_!$H$9</definedName>
    <definedName name="EMISSÁRIO2_MATERIAIS">[11]EMISSÁRIO_!$H$80</definedName>
    <definedName name="EMISSÁRIO2_SERVIÇOS">[11]EMISSÁRIO_!$H$50</definedName>
    <definedName name="Empo" localSheetId="41">#REF!</definedName>
    <definedName name="Empo" localSheetId="28">#REF!</definedName>
    <definedName name="Empo" localSheetId="67">#REF!</definedName>
    <definedName name="Empo" localSheetId="29">#REF!</definedName>
    <definedName name="Empo" localSheetId="15">#REF!</definedName>
    <definedName name="Empo" localSheetId="8">#REF!</definedName>
    <definedName name="Empo" localSheetId="23">#REF!</definedName>
    <definedName name="Empo">#REF!</definedName>
    <definedName name="empo2" localSheetId="41">#REF!</definedName>
    <definedName name="empo2" localSheetId="28">#REF!</definedName>
    <definedName name="empo2" localSheetId="67">#REF!</definedName>
    <definedName name="empo2" localSheetId="29">#REF!</definedName>
    <definedName name="empo2" localSheetId="15">#REF!</definedName>
    <definedName name="empo2" localSheetId="8">#REF!</definedName>
    <definedName name="empo2" localSheetId="23">#REF!</definedName>
    <definedName name="empo2">#REF!</definedName>
    <definedName name="Empola2" localSheetId="41">#REF!</definedName>
    <definedName name="Empola2" localSheetId="28">#REF!</definedName>
    <definedName name="Empola2" localSheetId="67">#REF!</definedName>
    <definedName name="Empola2" localSheetId="29">#REF!</definedName>
    <definedName name="Empola2" localSheetId="15">#REF!</definedName>
    <definedName name="Empola2" localSheetId="8">#REF!</definedName>
    <definedName name="Empola2" localSheetId="23">#REF!</definedName>
    <definedName name="Empola2">#REF!</definedName>
    <definedName name="Empolamento" localSheetId="41">#REF!</definedName>
    <definedName name="Empolamento" localSheetId="28">#REF!</definedName>
    <definedName name="Empolamento" localSheetId="67">#REF!</definedName>
    <definedName name="Empolamento" localSheetId="29">#REF!</definedName>
    <definedName name="Empolamento" localSheetId="15">#REF!</definedName>
    <definedName name="Empolamento" localSheetId="8">#REF!</definedName>
    <definedName name="Empolamento" localSheetId="23">#REF!</definedName>
    <definedName name="Empolamento">#REF!</definedName>
    <definedName name="Empolo2" localSheetId="41">#REF!</definedName>
    <definedName name="Empolo2" localSheetId="28">#REF!</definedName>
    <definedName name="Empolo2" localSheetId="67">#REF!</definedName>
    <definedName name="Empolo2" localSheetId="29">#REF!</definedName>
    <definedName name="Empolo2" localSheetId="15">#REF!</definedName>
    <definedName name="Empolo2" localSheetId="8">#REF!</definedName>
    <definedName name="Empolo2" localSheetId="23">#REF!</definedName>
    <definedName name="Empolo2">#REF!</definedName>
    <definedName name="empolo3" localSheetId="41">#REF!</definedName>
    <definedName name="empolo3" localSheetId="28">#REF!</definedName>
    <definedName name="empolo3" localSheetId="67">#REF!</definedName>
    <definedName name="empolo3" localSheetId="29">#REF!</definedName>
    <definedName name="empolo3" localSheetId="15">#REF!</definedName>
    <definedName name="empolo3" localSheetId="8">#REF!</definedName>
    <definedName name="empolo3" localSheetId="23">#REF!</definedName>
    <definedName name="empolo3">#REF!</definedName>
    <definedName name="ENCP" localSheetId="41">#REF!</definedName>
    <definedName name="ENCP" localSheetId="28">#REF!</definedName>
    <definedName name="ENCP" localSheetId="67">#REF!</definedName>
    <definedName name="ENCP" localSheetId="29">#REF!</definedName>
    <definedName name="ENCP" localSheetId="15">#REF!</definedName>
    <definedName name="ENCP" localSheetId="8">#REF!</definedName>
    <definedName name="ENCP" localSheetId="23">#REF!</definedName>
    <definedName name="ENCP">#REF!</definedName>
    <definedName name="ENCPA" localSheetId="41">#REF!</definedName>
    <definedName name="ENCPA" localSheetId="28">#REF!</definedName>
    <definedName name="ENCPA" localSheetId="67">#REF!</definedName>
    <definedName name="ENCPA" localSheetId="29">#REF!</definedName>
    <definedName name="ENCPA" localSheetId="15">#REF!</definedName>
    <definedName name="ENCPA" localSheetId="8">#REF!</definedName>
    <definedName name="ENCPA" localSheetId="23">#REF!</definedName>
    <definedName name="ENCPA">#REF!</definedName>
    <definedName name="ENCT" localSheetId="41">#REF!</definedName>
    <definedName name="ENCT" localSheetId="28">#REF!</definedName>
    <definedName name="ENCT" localSheetId="67">#REF!</definedName>
    <definedName name="ENCT" localSheetId="29">#REF!</definedName>
    <definedName name="ENCT" localSheetId="15">#REF!</definedName>
    <definedName name="ENCT" localSheetId="8">#REF!</definedName>
    <definedName name="ENCT" localSheetId="23">#REF!</definedName>
    <definedName name="ENCT">#REF!</definedName>
    <definedName name="ENCTA" localSheetId="41">#REF!</definedName>
    <definedName name="ENCTA" localSheetId="28">#REF!</definedName>
    <definedName name="ENCTA" localSheetId="67">#REF!</definedName>
    <definedName name="ENCTA" localSheetId="29">#REF!</definedName>
    <definedName name="ENCTA" localSheetId="15">#REF!</definedName>
    <definedName name="ENCTA" localSheetId="8">#REF!</definedName>
    <definedName name="ENCTA" localSheetId="23">#REF!</definedName>
    <definedName name="ENCTA">#REF!</definedName>
    <definedName name="eng">'[3]Mat Asf'!$C$36</definedName>
    <definedName name="eng." localSheetId="40" hidden="1">{#N/A,#N/A,FALSE,"MO (2)"}</definedName>
    <definedName name="eng." localSheetId="41" hidden="1">{#N/A,#N/A,FALSE,"MO (2)"}</definedName>
    <definedName name="eng." localSheetId="67" hidden="1">{#N/A,#N/A,FALSE,"MO (2)"}</definedName>
    <definedName name="eng." localSheetId="74" hidden="1">{#N/A,#N/A,FALSE,"MO (2)"}</definedName>
    <definedName name="eng." localSheetId="8" hidden="1">{#N/A,#N/A,FALSE,"MO (2)"}</definedName>
    <definedName name="eng." localSheetId="6" hidden="1">{#N/A,#N/A,FALSE,"MO (2)"}</definedName>
    <definedName name="eng." localSheetId="39" hidden="1">{#N/A,#N/A,FALSE,"MO (2)"}</definedName>
    <definedName name="eng." localSheetId="32" hidden="1">{#N/A,#N/A,FALSE,"MO (2)"}</definedName>
    <definedName name="eng." hidden="1">{#N/A,#N/A,FALSE,"MO (2)"}</definedName>
    <definedName name="eng._1" localSheetId="40" hidden="1">{#N/A,#N/A,FALSE,"MO (2)"}</definedName>
    <definedName name="eng._1" localSheetId="41" hidden="1">{#N/A,#N/A,FALSE,"MO (2)"}</definedName>
    <definedName name="eng._1" localSheetId="67" hidden="1">{#N/A,#N/A,FALSE,"MO (2)"}</definedName>
    <definedName name="eng._1" localSheetId="74" hidden="1">{#N/A,#N/A,FALSE,"MO (2)"}</definedName>
    <definedName name="eng._1" localSheetId="8" hidden="1">{#N/A,#N/A,FALSE,"MO (2)"}</definedName>
    <definedName name="eng._1" localSheetId="6" hidden="1">{#N/A,#N/A,FALSE,"MO (2)"}</definedName>
    <definedName name="eng._1" localSheetId="39" hidden="1">{#N/A,#N/A,FALSE,"MO (2)"}</definedName>
    <definedName name="eng._1" localSheetId="32" hidden="1">{#N/A,#N/A,FALSE,"MO (2)"}</definedName>
    <definedName name="eng._1" hidden="1">{#N/A,#N/A,FALSE,"MO (2)"}</definedName>
    <definedName name="ENGENHARIA" localSheetId="40" hidden="1">{#N/A,#N/A,FALSE,"MO (2)"}</definedName>
    <definedName name="ENGENHARIA" localSheetId="41" hidden="1">{#N/A,#N/A,FALSE,"MO (2)"}</definedName>
    <definedName name="ENGENHARIA" localSheetId="67" hidden="1">{#N/A,#N/A,FALSE,"MO (2)"}</definedName>
    <definedName name="ENGENHARIA" localSheetId="74" hidden="1">{#N/A,#N/A,FALSE,"MO (2)"}</definedName>
    <definedName name="ENGENHARIA" localSheetId="8" hidden="1">{#N/A,#N/A,FALSE,"MO (2)"}</definedName>
    <definedName name="ENGENHARIA" localSheetId="6" hidden="1">{#N/A,#N/A,FALSE,"MO (2)"}</definedName>
    <definedName name="ENGENHARIA" localSheetId="39" hidden="1">{#N/A,#N/A,FALSE,"MO (2)"}</definedName>
    <definedName name="ENGENHARIA" localSheetId="32" hidden="1">{#N/A,#N/A,FALSE,"MO (2)"}</definedName>
    <definedName name="ENGENHARIA" hidden="1">{#N/A,#N/A,FALSE,"MO (2)"}</definedName>
    <definedName name="ENGENHARIA_1" localSheetId="40" hidden="1">{#N/A,#N/A,FALSE,"MO (2)"}</definedName>
    <definedName name="ENGENHARIA_1" localSheetId="41" hidden="1">{#N/A,#N/A,FALSE,"MO (2)"}</definedName>
    <definedName name="ENGENHARIA_1" localSheetId="67" hidden="1">{#N/A,#N/A,FALSE,"MO (2)"}</definedName>
    <definedName name="ENGENHARIA_1" localSheetId="74" hidden="1">{#N/A,#N/A,FALSE,"MO (2)"}</definedName>
    <definedName name="ENGENHARIA_1" localSheetId="8" hidden="1">{#N/A,#N/A,FALSE,"MO (2)"}</definedName>
    <definedName name="ENGENHARIA_1" localSheetId="6" hidden="1">{#N/A,#N/A,FALSE,"MO (2)"}</definedName>
    <definedName name="ENGENHARIA_1" localSheetId="39" hidden="1">{#N/A,#N/A,FALSE,"MO (2)"}</definedName>
    <definedName name="ENGENHARIA_1" localSheetId="32" hidden="1">{#N/A,#N/A,FALSE,"MO (2)"}</definedName>
    <definedName name="ENGENHARIA_1" hidden="1">{#N/A,#N/A,FALSE,"MO (2)"}</definedName>
    <definedName name="entrada1" localSheetId="41">#REF!</definedName>
    <definedName name="entrada1" localSheetId="28">#REF!</definedName>
    <definedName name="entrada1" localSheetId="67">#REF!</definedName>
    <definedName name="entrada1" localSheetId="29">#REF!</definedName>
    <definedName name="entrada1" localSheetId="15">#REF!</definedName>
    <definedName name="entrada1" localSheetId="8">#REF!</definedName>
    <definedName name="entrada1" localSheetId="23">#REF!</definedName>
    <definedName name="entrada1">#REF!</definedName>
    <definedName name="entrada2" localSheetId="41">#REF!</definedName>
    <definedName name="entrada2" localSheetId="28">#REF!</definedName>
    <definedName name="entrada2" localSheetId="67">#REF!</definedName>
    <definedName name="entrada2" localSheetId="29">#REF!</definedName>
    <definedName name="entrada2" localSheetId="15">#REF!</definedName>
    <definedName name="entrada2" localSheetId="8">#REF!</definedName>
    <definedName name="entrada2" localSheetId="23">#REF!</definedName>
    <definedName name="entrada2">#REF!</definedName>
    <definedName name="ESC" localSheetId="41">#REF!</definedName>
    <definedName name="ESC" localSheetId="28">#REF!</definedName>
    <definedName name="ESC" localSheetId="67">#REF!</definedName>
    <definedName name="ESC" localSheetId="29">#REF!</definedName>
    <definedName name="ESC" localSheetId="15">#REF!</definedName>
    <definedName name="ESC" localSheetId="8">#REF!</definedName>
    <definedName name="ESC" localSheetId="23">#REF!</definedName>
    <definedName name="ESC">#REF!</definedName>
    <definedName name="ESC_EMISS3_S" localSheetId="41">#REF!</definedName>
    <definedName name="ESC_EMISS3_S" localSheetId="28">#REF!</definedName>
    <definedName name="ESC_EMISS3_S" localSheetId="29">#REF!</definedName>
    <definedName name="ESC_EMISS3_S" localSheetId="15">#REF!</definedName>
    <definedName name="ESC_EMISS3_S" localSheetId="23">#REF!</definedName>
    <definedName name="ESC_EMISS3_S">#REF!</definedName>
    <definedName name="Escavação" localSheetId="41">#REF!</definedName>
    <definedName name="Escavação" localSheetId="28">#REF!</definedName>
    <definedName name="Escavação" localSheetId="29">#REF!</definedName>
    <definedName name="Escavação" localSheetId="15">#REF!</definedName>
    <definedName name="Escavação" localSheetId="23">#REF!</definedName>
    <definedName name="Escavação">#REF!</definedName>
    <definedName name="escavmec" localSheetId="41">#REF!</definedName>
    <definedName name="escavmec" localSheetId="28">#REF!</definedName>
    <definedName name="escavmec" localSheetId="67">#REF!</definedName>
    <definedName name="escavmec" localSheetId="29">#REF!</definedName>
    <definedName name="escavmec" localSheetId="15">#REF!</definedName>
    <definedName name="escavmec" localSheetId="8">#REF!</definedName>
    <definedName name="escavmec" localSheetId="23">#REF!</definedName>
    <definedName name="escavmec">#REF!</definedName>
    <definedName name="ESCORAMENTO" localSheetId="41">#REF!</definedName>
    <definedName name="ESCORAMENTO" localSheetId="28">#REF!</definedName>
    <definedName name="ESCORAMENTO" localSheetId="29">#REF!</definedName>
    <definedName name="ESCORAMENTO" localSheetId="15">#REF!</definedName>
    <definedName name="ESCORAMENTO" localSheetId="23">#REF!</definedName>
    <definedName name="ESCORAMENTO">#REF!</definedName>
    <definedName name="ESGOT_EMISS3_S" localSheetId="41">#REF!</definedName>
    <definedName name="ESGOT_EMISS3_S" localSheetId="28">#REF!</definedName>
    <definedName name="ESGOT_EMISS3_S" localSheetId="29">#REF!</definedName>
    <definedName name="ESGOT_EMISS3_S" localSheetId="15">#REF!</definedName>
    <definedName name="ESGOT_EMISS3_S" localSheetId="23">#REF!</definedName>
    <definedName name="ESGOT_EMISS3_S">#REF!</definedName>
    <definedName name="ESGOTAMENTO" localSheetId="41">#REF!</definedName>
    <definedName name="ESGOTAMENTO" localSheetId="28">#REF!</definedName>
    <definedName name="ESGOTAMENTO" localSheetId="29">#REF!</definedName>
    <definedName name="ESGOTAMENTO" localSheetId="15">#REF!</definedName>
    <definedName name="ESGOTAMENTO" localSheetId="23">#REF!</definedName>
    <definedName name="ESGOTAMENTO">#REF!</definedName>
    <definedName name="Esquadrias" localSheetId="41">#REF!</definedName>
    <definedName name="Esquadrias" localSheetId="28">#REF!</definedName>
    <definedName name="Esquadrias" localSheetId="29">#REF!</definedName>
    <definedName name="Esquadrias" localSheetId="15">#REF!</definedName>
    <definedName name="Esquadrias" localSheetId="23">#REF!</definedName>
    <definedName name="Esquadrias">#REF!</definedName>
    <definedName name="EU" localSheetId="40" hidden="1">{#N/A,#N/A,FALSE,"MO (2)"}</definedName>
    <definedName name="EU" localSheetId="41" hidden="1">{#N/A,#N/A,FALSE,"MO (2)"}</definedName>
    <definedName name="EU" localSheetId="67" hidden="1">{#N/A,#N/A,FALSE,"MO (2)"}</definedName>
    <definedName name="EU" localSheetId="74" hidden="1">{#N/A,#N/A,FALSE,"MO (2)"}</definedName>
    <definedName name="EU" localSheetId="8" hidden="1">{#N/A,#N/A,FALSE,"MO (2)"}</definedName>
    <definedName name="EU" localSheetId="6" hidden="1">{#N/A,#N/A,FALSE,"MO (2)"}</definedName>
    <definedName name="EU" localSheetId="39" hidden="1">{#N/A,#N/A,FALSE,"MO (2)"}</definedName>
    <definedName name="EU" localSheetId="32" hidden="1">{#N/A,#N/A,FALSE,"MO (2)"}</definedName>
    <definedName name="EU" hidden="1">{#N/A,#N/A,FALSE,"MO (2)"}</definedName>
    <definedName name="EU_1" localSheetId="40" hidden="1">{#N/A,#N/A,FALSE,"MO (2)"}</definedName>
    <definedName name="EU_1" localSheetId="41" hidden="1">{#N/A,#N/A,FALSE,"MO (2)"}</definedName>
    <definedName name="EU_1" localSheetId="67" hidden="1">{#N/A,#N/A,FALSE,"MO (2)"}</definedName>
    <definedName name="EU_1" localSheetId="74" hidden="1">{#N/A,#N/A,FALSE,"MO (2)"}</definedName>
    <definedName name="EU_1" localSheetId="8" hidden="1">{#N/A,#N/A,FALSE,"MO (2)"}</definedName>
    <definedName name="EU_1" localSheetId="6" hidden="1">{#N/A,#N/A,FALSE,"MO (2)"}</definedName>
    <definedName name="EU_1" localSheetId="39" hidden="1">{#N/A,#N/A,FALSE,"MO (2)"}</definedName>
    <definedName name="EU_1" localSheetId="32" hidden="1">{#N/A,#N/A,FALSE,"MO (2)"}</definedName>
    <definedName name="EU_1" hidden="1">{#N/A,#N/A,FALSE,"MO (2)"}</definedName>
    <definedName name="EXER" localSheetId="41">#REF!</definedName>
    <definedName name="EXER" localSheetId="28">#REF!</definedName>
    <definedName name="EXER" localSheetId="67">#REF!</definedName>
    <definedName name="EXER" localSheetId="29">#REF!</definedName>
    <definedName name="EXER" localSheetId="15">#REF!</definedName>
    <definedName name="EXER" localSheetId="8">#REF!</definedName>
    <definedName name="EXER" localSheetId="23">#REF!</definedName>
    <definedName name="EXER">#REF!</definedName>
    <definedName name="EXPU" localSheetId="41">#REF!</definedName>
    <definedName name="EXPU" localSheetId="28">#REF!</definedName>
    <definedName name="EXPU" localSheetId="67">#REF!</definedName>
    <definedName name="EXPU" localSheetId="29">#REF!</definedName>
    <definedName name="EXPU" localSheetId="15">#REF!</definedName>
    <definedName name="EXPU" localSheetId="8">#REF!</definedName>
    <definedName name="EXPU" localSheetId="23">#REF!</definedName>
    <definedName name="EXPU">#REF!</definedName>
    <definedName name="EXT" localSheetId="41">#REF!</definedName>
    <definedName name="EXT" localSheetId="28">#REF!</definedName>
    <definedName name="EXT" localSheetId="67">#REF!</definedName>
    <definedName name="EXT" localSheetId="29">#REF!</definedName>
    <definedName name="EXT" localSheetId="15">#REF!</definedName>
    <definedName name="EXT" localSheetId="8">#REF!</definedName>
    <definedName name="EXT" localSheetId="23">#REF!</definedName>
    <definedName name="EXT">#REF!</definedName>
    <definedName name="EXTA" localSheetId="41">#REF!</definedName>
    <definedName name="EXTA" localSheetId="28">#REF!</definedName>
    <definedName name="EXTA" localSheetId="67">#REF!</definedName>
    <definedName name="EXTA" localSheetId="29">#REF!</definedName>
    <definedName name="EXTA" localSheetId="15">#REF!</definedName>
    <definedName name="EXTA" localSheetId="8">#REF!</definedName>
    <definedName name="EXTA" localSheetId="23">#REF!</definedName>
    <definedName name="EXTA">#REF!</definedName>
    <definedName name="EXTENSÃO1" localSheetId="41">#REF!</definedName>
    <definedName name="EXTENSÃO1" localSheetId="28">#REF!</definedName>
    <definedName name="EXTENSÃO1" localSheetId="67">#REF!</definedName>
    <definedName name="EXTENSÃO1" localSheetId="29">#REF!</definedName>
    <definedName name="EXTENSÃO1" localSheetId="15">#REF!</definedName>
    <definedName name="EXTENSÃO1" localSheetId="8">#REF!</definedName>
    <definedName name="EXTENSÃO1" localSheetId="23">#REF!</definedName>
    <definedName name="EXTENSÃO1">#REF!</definedName>
    <definedName name="F_01_120" localSheetId="41">#REF!</definedName>
    <definedName name="F_01_120" localSheetId="28">#REF!</definedName>
    <definedName name="F_01_120" localSheetId="29">#REF!</definedName>
    <definedName name="F_01_120" localSheetId="15">#REF!</definedName>
    <definedName name="F_01_120" localSheetId="23">#REF!</definedName>
    <definedName name="F_01_120">#REF!</definedName>
    <definedName name="F_01_150" localSheetId="41">#REF!</definedName>
    <definedName name="F_01_150" localSheetId="28">#REF!</definedName>
    <definedName name="F_01_150" localSheetId="29">#REF!</definedName>
    <definedName name="F_01_150" localSheetId="15">#REF!</definedName>
    <definedName name="F_01_150" localSheetId="23">#REF!</definedName>
    <definedName name="F_01_150">#REF!</definedName>
    <definedName name="F_01_180" localSheetId="41">#REF!</definedName>
    <definedName name="F_01_180" localSheetId="28">#REF!</definedName>
    <definedName name="F_01_180" localSheetId="29">#REF!</definedName>
    <definedName name="F_01_180" localSheetId="15">#REF!</definedName>
    <definedName name="F_01_180" localSheetId="23">#REF!</definedName>
    <definedName name="F_01_180">#REF!</definedName>
    <definedName name="F_01_210" localSheetId="41">#REF!</definedName>
    <definedName name="F_01_210" localSheetId="28">#REF!</definedName>
    <definedName name="F_01_210" localSheetId="29">#REF!</definedName>
    <definedName name="F_01_210" localSheetId="15">#REF!</definedName>
    <definedName name="F_01_210" localSheetId="23">#REF!</definedName>
    <definedName name="F_01_210">#REF!</definedName>
    <definedName name="F_01_240" localSheetId="41">#REF!</definedName>
    <definedName name="F_01_240" localSheetId="28">#REF!</definedName>
    <definedName name="F_01_240" localSheetId="29">#REF!</definedName>
    <definedName name="F_01_240" localSheetId="15">#REF!</definedName>
    <definedName name="F_01_240" localSheetId="23">#REF!</definedName>
    <definedName name="F_01_240">#REF!</definedName>
    <definedName name="F_01_270" localSheetId="41">#REF!</definedName>
    <definedName name="F_01_270" localSheetId="28">#REF!</definedName>
    <definedName name="F_01_270" localSheetId="29">#REF!</definedName>
    <definedName name="F_01_270" localSheetId="15">#REF!</definedName>
    <definedName name="F_01_270" localSheetId="23">#REF!</definedName>
    <definedName name="F_01_270">#REF!</definedName>
    <definedName name="F_01_30" localSheetId="41">#REF!</definedName>
    <definedName name="F_01_30" localSheetId="28">#REF!</definedName>
    <definedName name="F_01_30" localSheetId="29">#REF!</definedName>
    <definedName name="F_01_30" localSheetId="15">#REF!</definedName>
    <definedName name="F_01_30" localSheetId="23">#REF!</definedName>
    <definedName name="F_01_30">#REF!</definedName>
    <definedName name="F_01_300" localSheetId="41">#REF!</definedName>
    <definedName name="F_01_300" localSheetId="28">#REF!</definedName>
    <definedName name="F_01_300" localSheetId="29">#REF!</definedName>
    <definedName name="F_01_300" localSheetId="15">#REF!</definedName>
    <definedName name="F_01_300" localSheetId="23">#REF!</definedName>
    <definedName name="F_01_300">#REF!</definedName>
    <definedName name="F_01_330" localSheetId="41">#REF!</definedName>
    <definedName name="F_01_330" localSheetId="28">#REF!</definedName>
    <definedName name="F_01_330" localSheetId="29">#REF!</definedName>
    <definedName name="F_01_330" localSheetId="15">#REF!</definedName>
    <definedName name="F_01_330" localSheetId="23">#REF!</definedName>
    <definedName name="F_01_330">#REF!</definedName>
    <definedName name="F_01_360" localSheetId="41">#REF!</definedName>
    <definedName name="F_01_360" localSheetId="28">#REF!</definedName>
    <definedName name="F_01_360" localSheetId="29">#REF!</definedName>
    <definedName name="F_01_360" localSheetId="15">#REF!</definedName>
    <definedName name="F_01_360" localSheetId="23">#REF!</definedName>
    <definedName name="F_01_360">#REF!</definedName>
    <definedName name="F_01_390" localSheetId="41">#REF!</definedName>
    <definedName name="F_01_390" localSheetId="28">#REF!</definedName>
    <definedName name="F_01_390" localSheetId="29">#REF!</definedName>
    <definedName name="F_01_390" localSheetId="15">#REF!</definedName>
    <definedName name="F_01_390" localSheetId="23">#REF!</definedName>
    <definedName name="F_01_390">#REF!</definedName>
    <definedName name="F_01_420" localSheetId="41">#REF!</definedName>
    <definedName name="F_01_420" localSheetId="28">#REF!</definedName>
    <definedName name="F_01_420" localSheetId="29">#REF!</definedName>
    <definedName name="F_01_420" localSheetId="15">#REF!</definedName>
    <definedName name="F_01_420" localSheetId="23">#REF!</definedName>
    <definedName name="F_01_420">#REF!</definedName>
    <definedName name="F_01_450" localSheetId="41">#REF!</definedName>
    <definedName name="F_01_450" localSheetId="28">#REF!</definedName>
    <definedName name="F_01_450" localSheetId="29">#REF!</definedName>
    <definedName name="F_01_450" localSheetId="15">#REF!</definedName>
    <definedName name="F_01_450" localSheetId="23">#REF!</definedName>
    <definedName name="F_01_450">#REF!</definedName>
    <definedName name="F_01_480" localSheetId="41">#REF!</definedName>
    <definedName name="F_01_480" localSheetId="28">#REF!</definedName>
    <definedName name="F_01_480" localSheetId="29">#REF!</definedName>
    <definedName name="F_01_480" localSheetId="15">#REF!</definedName>
    <definedName name="F_01_480" localSheetId="23">#REF!</definedName>
    <definedName name="F_01_480">#REF!</definedName>
    <definedName name="F_01_510" localSheetId="41">#REF!</definedName>
    <definedName name="F_01_510" localSheetId="28">#REF!</definedName>
    <definedName name="F_01_510" localSheetId="29">#REF!</definedName>
    <definedName name="F_01_510" localSheetId="15">#REF!</definedName>
    <definedName name="F_01_510" localSheetId="23">#REF!</definedName>
    <definedName name="F_01_510">#REF!</definedName>
    <definedName name="F_01_540" localSheetId="41">#REF!</definedName>
    <definedName name="F_01_540" localSheetId="28">#REF!</definedName>
    <definedName name="F_01_540" localSheetId="29">#REF!</definedName>
    <definedName name="F_01_540" localSheetId="15">#REF!</definedName>
    <definedName name="F_01_540" localSheetId="23">#REF!</definedName>
    <definedName name="F_01_540">#REF!</definedName>
    <definedName name="F_01_570" localSheetId="41">#REF!</definedName>
    <definedName name="F_01_570" localSheetId="28">#REF!</definedName>
    <definedName name="F_01_570" localSheetId="29">#REF!</definedName>
    <definedName name="F_01_570" localSheetId="15">#REF!</definedName>
    <definedName name="F_01_570" localSheetId="23">#REF!</definedName>
    <definedName name="F_01_570">#REF!</definedName>
    <definedName name="F_01_60" localSheetId="41">#REF!</definedName>
    <definedName name="F_01_60" localSheetId="28">#REF!</definedName>
    <definedName name="F_01_60" localSheetId="29">#REF!</definedName>
    <definedName name="F_01_60" localSheetId="15">#REF!</definedName>
    <definedName name="F_01_60" localSheetId="23">#REF!</definedName>
    <definedName name="F_01_60">#REF!</definedName>
    <definedName name="F_01_600" localSheetId="41">#REF!</definedName>
    <definedName name="F_01_600" localSheetId="28">#REF!</definedName>
    <definedName name="F_01_600" localSheetId="29">#REF!</definedName>
    <definedName name="F_01_600" localSheetId="15">#REF!</definedName>
    <definedName name="F_01_600" localSheetId="23">#REF!</definedName>
    <definedName name="F_01_600">#REF!</definedName>
    <definedName name="F_01_630" localSheetId="41">#REF!</definedName>
    <definedName name="F_01_630" localSheetId="28">#REF!</definedName>
    <definedName name="F_01_630" localSheetId="29">#REF!</definedName>
    <definedName name="F_01_630" localSheetId="15">#REF!</definedName>
    <definedName name="F_01_630" localSheetId="23">#REF!</definedName>
    <definedName name="F_01_630">#REF!</definedName>
    <definedName name="F_01_660" localSheetId="41">#REF!</definedName>
    <definedName name="F_01_660" localSheetId="28">#REF!</definedName>
    <definedName name="F_01_660" localSheetId="29">#REF!</definedName>
    <definedName name="F_01_660" localSheetId="15">#REF!</definedName>
    <definedName name="F_01_660" localSheetId="23">#REF!</definedName>
    <definedName name="F_01_660">#REF!</definedName>
    <definedName name="F_01_690" localSheetId="41">#REF!</definedName>
    <definedName name="F_01_690" localSheetId="28">#REF!</definedName>
    <definedName name="F_01_690" localSheetId="29">#REF!</definedName>
    <definedName name="F_01_690" localSheetId="15">#REF!</definedName>
    <definedName name="F_01_690" localSheetId="23">#REF!</definedName>
    <definedName name="F_01_690">#REF!</definedName>
    <definedName name="F_01_720" localSheetId="41">#REF!</definedName>
    <definedName name="F_01_720" localSheetId="28">#REF!</definedName>
    <definedName name="F_01_720" localSheetId="29">#REF!</definedName>
    <definedName name="F_01_720" localSheetId="15">#REF!</definedName>
    <definedName name="F_01_720" localSheetId="23">#REF!</definedName>
    <definedName name="F_01_720">#REF!</definedName>
    <definedName name="F_01_90" localSheetId="41">#REF!</definedName>
    <definedName name="F_01_90" localSheetId="28">#REF!</definedName>
    <definedName name="F_01_90" localSheetId="29">#REF!</definedName>
    <definedName name="F_01_90" localSheetId="15">#REF!</definedName>
    <definedName name="F_01_90" localSheetId="23">#REF!</definedName>
    <definedName name="F_01_90">#REF!</definedName>
    <definedName name="F_02_120" localSheetId="41">#REF!</definedName>
    <definedName name="F_02_120" localSheetId="28">#REF!</definedName>
    <definedName name="F_02_120" localSheetId="29">#REF!</definedName>
    <definedName name="F_02_120" localSheetId="15">#REF!</definedName>
    <definedName name="F_02_120" localSheetId="23">#REF!</definedName>
    <definedName name="F_02_120">#REF!</definedName>
    <definedName name="F_02_150" localSheetId="41">#REF!</definedName>
    <definedName name="F_02_150" localSheetId="28">#REF!</definedName>
    <definedName name="F_02_150" localSheetId="29">#REF!</definedName>
    <definedName name="F_02_150" localSheetId="15">#REF!</definedName>
    <definedName name="F_02_150" localSheetId="23">#REF!</definedName>
    <definedName name="F_02_150">#REF!</definedName>
    <definedName name="F_02_180" localSheetId="41">#REF!</definedName>
    <definedName name="F_02_180" localSheetId="28">#REF!</definedName>
    <definedName name="F_02_180" localSheetId="29">#REF!</definedName>
    <definedName name="F_02_180" localSheetId="15">#REF!</definedName>
    <definedName name="F_02_180" localSheetId="23">#REF!</definedName>
    <definedName name="F_02_180">#REF!</definedName>
    <definedName name="F_02_210" localSheetId="41">#REF!</definedName>
    <definedName name="F_02_210" localSheetId="28">#REF!</definedName>
    <definedName name="F_02_210" localSheetId="29">#REF!</definedName>
    <definedName name="F_02_210" localSheetId="15">#REF!</definedName>
    <definedName name="F_02_210" localSheetId="23">#REF!</definedName>
    <definedName name="F_02_210">#REF!</definedName>
    <definedName name="F_02_240" localSheetId="41">#REF!</definedName>
    <definedName name="F_02_240" localSheetId="28">#REF!</definedName>
    <definedName name="F_02_240" localSheetId="29">#REF!</definedName>
    <definedName name="F_02_240" localSheetId="15">#REF!</definedName>
    <definedName name="F_02_240" localSheetId="23">#REF!</definedName>
    <definedName name="F_02_240">#REF!</definedName>
    <definedName name="F_02_270" localSheetId="41">#REF!</definedName>
    <definedName name="F_02_270" localSheetId="28">#REF!</definedName>
    <definedName name="F_02_270" localSheetId="29">#REF!</definedName>
    <definedName name="F_02_270" localSheetId="15">#REF!</definedName>
    <definedName name="F_02_270" localSheetId="23">#REF!</definedName>
    <definedName name="F_02_270">#REF!</definedName>
    <definedName name="F_02_30" localSheetId="41">#REF!</definedName>
    <definedName name="F_02_30" localSheetId="28">#REF!</definedName>
    <definedName name="F_02_30" localSheetId="29">#REF!</definedName>
    <definedName name="F_02_30" localSheetId="15">#REF!</definedName>
    <definedName name="F_02_30" localSheetId="23">#REF!</definedName>
    <definedName name="F_02_30">#REF!</definedName>
    <definedName name="F_02_300" localSheetId="41">#REF!</definedName>
    <definedName name="F_02_300" localSheetId="28">#REF!</definedName>
    <definedName name="F_02_300" localSheetId="29">#REF!</definedName>
    <definedName name="F_02_300" localSheetId="15">#REF!</definedName>
    <definedName name="F_02_300" localSheetId="23">#REF!</definedName>
    <definedName name="F_02_300">#REF!</definedName>
    <definedName name="F_02_330" localSheetId="41">#REF!</definedName>
    <definedName name="F_02_330" localSheetId="28">#REF!</definedName>
    <definedName name="F_02_330" localSheetId="29">#REF!</definedName>
    <definedName name="F_02_330" localSheetId="15">#REF!</definedName>
    <definedName name="F_02_330" localSheetId="23">#REF!</definedName>
    <definedName name="F_02_330">#REF!</definedName>
    <definedName name="F_02_360" localSheetId="41">#REF!</definedName>
    <definedName name="F_02_360" localSheetId="28">#REF!</definedName>
    <definedName name="F_02_360" localSheetId="29">#REF!</definedName>
    <definedName name="F_02_360" localSheetId="15">#REF!</definedName>
    <definedName name="F_02_360" localSheetId="23">#REF!</definedName>
    <definedName name="F_02_360">#REF!</definedName>
    <definedName name="F_02_390" localSheetId="41">#REF!</definedName>
    <definedName name="F_02_390" localSheetId="28">#REF!</definedName>
    <definedName name="F_02_390" localSheetId="29">#REF!</definedName>
    <definedName name="F_02_390" localSheetId="15">#REF!</definedName>
    <definedName name="F_02_390" localSheetId="23">#REF!</definedName>
    <definedName name="F_02_390">#REF!</definedName>
    <definedName name="F_02_420" localSheetId="41">#REF!</definedName>
    <definedName name="F_02_420" localSheetId="28">#REF!</definedName>
    <definedName name="F_02_420" localSheetId="29">#REF!</definedName>
    <definedName name="F_02_420" localSheetId="15">#REF!</definedName>
    <definedName name="F_02_420" localSheetId="23">#REF!</definedName>
    <definedName name="F_02_420">#REF!</definedName>
    <definedName name="F_02_450" localSheetId="41">#REF!</definedName>
    <definedName name="F_02_450" localSheetId="28">#REF!</definedName>
    <definedName name="F_02_450" localSheetId="29">#REF!</definedName>
    <definedName name="F_02_450" localSheetId="15">#REF!</definedName>
    <definedName name="F_02_450" localSheetId="23">#REF!</definedName>
    <definedName name="F_02_450">#REF!</definedName>
    <definedName name="F_02_480" localSheetId="41">#REF!</definedName>
    <definedName name="F_02_480" localSheetId="28">#REF!</definedName>
    <definedName name="F_02_480" localSheetId="29">#REF!</definedName>
    <definedName name="F_02_480" localSheetId="15">#REF!</definedName>
    <definedName name="F_02_480" localSheetId="23">#REF!</definedName>
    <definedName name="F_02_480">#REF!</definedName>
    <definedName name="F_02_510" localSheetId="41">#REF!</definedName>
    <definedName name="F_02_510" localSheetId="28">#REF!</definedName>
    <definedName name="F_02_510" localSheetId="29">#REF!</definedName>
    <definedName name="F_02_510" localSheetId="15">#REF!</definedName>
    <definedName name="F_02_510" localSheetId="23">#REF!</definedName>
    <definedName name="F_02_510">#REF!</definedName>
    <definedName name="F_02_540" localSheetId="41">#REF!</definedName>
    <definedName name="F_02_540" localSheetId="28">#REF!</definedName>
    <definedName name="F_02_540" localSheetId="29">#REF!</definedName>
    <definedName name="F_02_540" localSheetId="15">#REF!</definedName>
    <definedName name="F_02_540" localSheetId="23">#REF!</definedName>
    <definedName name="F_02_540">#REF!</definedName>
    <definedName name="F_02_570" localSheetId="41">#REF!</definedName>
    <definedName name="F_02_570" localSheetId="28">#REF!</definedName>
    <definedName name="F_02_570" localSheetId="29">#REF!</definedName>
    <definedName name="F_02_570" localSheetId="15">#REF!</definedName>
    <definedName name="F_02_570" localSheetId="23">#REF!</definedName>
    <definedName name="F_02_570">#REF!</definedName>
    <definedName name="F_02_60" localSheetId="41">#REF!</definedName>
    <definedName name="F_02_60" localSheetId="28">#REF!</definedName>
    <definedName name="F_02_60" localSheetId="29">#REF!</definedName>
    <definedName name="F_02_60" localSheetId="15">#REF!</definedName>
    <definedName name="F_02_60" localSheetId="23">#REF!</definedName>
    <definedName name="F_02_60">#REF!</definedName>
    <definedName name="F_02_600" localSheetId="41">#REF!</definedName>
    <definedName name="F_02_600" localSheetId="28">#REF!</definedName>
    <definedName name="F_02_600" localSheetId="29">#REF!</definedName>
    <definedName name="F_02_600" localSheetId="15">#REF!</definedName>
    <definedName name="F_02_600" localSheetId="23">#REF!</definedName>
    <definedName name="F_02_600">#REF!</definedName>
    <definedName name="F_02_630" localSheetId="41">#REF!</definedName>
    <definedName name="F_02_630" localSheetId="28">#REF!</definedName>
    <definedName name="F_02_630" localSheetId="29">#REF!</definedName>
    <definedName name="F_02_630" localSheetId="15">#REF!</definedName>
    <definedName name="F_02_630" localSheetId="23">#REF!</definedName>
    <definedName name="F_02_630">#REF!</definedName>
    <definedName name="F_02_660" localSheetId="41">#REF!</definedName>
    <definedName name="F_02_660" localSheetId="28">#REF!</definedName>
    <definedName name="F_02_660" localSheetId="29">#REF!</definedName>
    <definedName name="F_02_660" localSheetId="15">#REF!</definedName>
    <definedName name="F_02_660" localSheetId="23">#REF!</definedName>
    <definedName name="F_02_660">#REF!</definedName>
    <definedName name="F_02_690" localSheetId="41">#REF!</definedName>
    <definedName name="F_02_690" localSheetId="28">#REF!</definedName>
    <definedName name="F_02_690" localSheetId="29">#REF!</definedName>
    <definedName name="F_02_690" localSheetId="15">#REF!</definedName>
    <definedName name="F_02_690" localSheetId="23">#REF!</definedName>
    <definedName name="F_02_690">#REF!</definedName>
    <definedName name="F_02_720" localSheetId="41">#REF!</definedName>
    <definedName name="F_02_720" localSheetId="28">#REF!</definedName>
    <definedName name="F_02_720" localSheetId="29">#REF!</definedName>
    <definedName name="F_02_720" localSheetId="15">#REF!</definedName>
    <definedName name="F_02_720" localSheetId="23">#REF!</definedName>
    <definedName name="F_02_720">#REF!</definedName>
    <definedName name="F_02_90" localSheetId="41">#REF!</definedName>
    <definedName name="F_02_90" localSheetId="28">#REF!</definedName>
    <definedName name="F_02_90" localSheetId="29">#REF!</definedName>
    <definedName name="F_02_90" localSheetId="15">#REF!</definedName>
    <definedName name="F_02_90" localSheetId="23">#REF!</definedName>
    <definedName name="F_02_90">#REF!</definedName>
    <definedName name="F_03_120" localSheetId="41">#REF!</definedName>
    <definedName name="F_03_120" localSheetId="28">#REF!</definedName>
    <definedName name="F_03_120" localSheetId="29">#REF!</definedName>
    <definedName name="F_03_120" localSheetId="15">#REF!</definedName>
    <definedName name="F_03_120" localSheetId="23">#REF!</definedName>
    <definedName name="F_03_120">#REF!</definedName>
    <definedName name="F_03_150" localSheetId="41">#REF!</definedName>
    <definedName name="F_03_150" localSheetId="28">#REF!</definedName>
    <definedName name="F_03_150" localSheetId="29">#REF!</definedName>
    <definedName name="F_03_150" localSheetId="15">#REF!</definedName>
    <definedName name="F_03_150" localSheetId="23">#REF!</definedName>
    <definedName name="F_03_150">#REF!</definedName>
    <definedName name="F_03_180" localSheetId="41">#REF!</definedName>
    <definedName name="F_03_180" localSheetId="28">#REF!</definedName>
    <definedName name="F_03_180" localSheetId="29">#REF!</definedName>
    <definedName name="F_03_180" localSheetId="15">#REF!</definedName>
    <definedName name="F_03_180" localSheetId="23">#REF!</definedName>
    <definedName name="F_03_180">#REF!</definedName>
    <definedName name="F_03_210" localSheetId="41">#REF!</definedName>
    <definedName name="F_03_210" localSheetId="28">#REF!</definedName>
    <definedName name="F_03_210" localSheetId="29">#REF!</definedName>
    <definedName name="F_03_210" localSheetId="15">#REF!</definedName>
    <definedName name="F_03_210" localSheetId="23">#REF!</definedName>
    <definedName name="F_03_210">#REF!</definedName>
    <definedName name="F_03_240" localSheetId="41">#REF!</definedName>
    <definedName name="F_03_240" localSheetId="28">#REF!</definedName>
    <definedName name="F_03_240" localSheetId="29">#REF!</definedName>
    <definedName name="F_03_240" localSheetId="15">#REF!</definedName>
    <definedName name="F_03_240" localSheetId="23">#REF!</definedName>
    <definedName name="F_03_240">#REF!</definedName>
    <definedName name="F_03_270" localSheetId="41">#REF!</definedName>
    <definedName name="F_03_270" localSheetId="28">#REF!</definedName>
    <definedName name="F_03_270" localSheetId="29">#REF!</definedName>
    <definedName name="F_03_270" localSheetId="15">#REF!</definedName>
    <definedName name="F_03_270" localSheetId="23">#REF!</definedName>
    <definedName name="F_03_270">#REF!</definedName>
    <definedName name="F_03_30" localSheetId="41">#REF!</definedName>
    <definedName name="F_03_30" localSheetId="28">#REF!</definedName>
    <definedName name="F_03_30" localSheetId="29">#REF!</definedName>
    <definedName name="F_03_30" localSheetId="15">#REF!</definedName>
    <definedName name="F_03_30" localSheetId="23">#REF!</definedName>
    <definedName name="F_03_30">#REF!</definedName>
    <definedName name="F_03_300" localSheetId="41">#REF!</definedName>
    <definedName name="F_03_300" localSheetId="28">#REF!</definedName>
    <definedName name="F_03_300" localSheetId="29">#REF!</definedName>
    <definedName name="F_03_300" localSheetId="15">#REF!</definedName>
    <definedName name="F_03_300" localSheetId="23">#REF!</definedName>
    <definedName name="F_03_300">#REF!</definedName>
    <definedName name="F_03_330" localSheetId="41">#REF!</definedName>
    <definedName name="F_03_330" localSheetId="28">#REF!</definedName>
    <definedName name="F_03_330" localSheetId="29">#REF!</definedName>
    <definedName name="F_03_330" localSheetId="15">#REF!</definedName>
    <definedName name="F_03_330" localSheetId="23">#REF!</definedName>
    <definedName name="F_03_330">#REF!</definedName>
    <definedName name="F_03_360" localSheetId="41">#REF!</definedName>
    <definedName name="F_03_360" localSheetId="28">#REF!</definedName>
    <definedName name="F_03_360" localSheetId="29">#REF!</definedName>
    <definedName name="F_03_360" localSheetId="15">#REF!</definedName>
    <definedName name="F_03_360" localSheetId="23">#REF!</definedName>
    <definedName name="F_03_360">#REF!</definedName>
    <definedName name="F_03_390" localSheetId="41">#REF!</definedName>
    <definedName name="F_03_390" localSheetId="28">#REF!</definedName>
    <definedName name="F_03_390" localSheetId="29">#REF!</definedName>
    <definedName name="F_03_390" localSheetId="15">#REF!</definedName>
    <definedName name="F_03_390" localSheetId="23">#REF!</definedName>
    <definedName name="F_03_390">#REF!</definedName>
    <definedName name="F_03_420" localSheetId="41">#REF!</definedName>
    <definedName name="F_03_420" localSheetId="28">#REF!</definedName>
    <definedName name="F_03_420" localSheetId="29">#REF!</definedName>
    <definedName name="F_03_420" localSheetId="15">#REF!</definedName>
    <definedName name="F_03_420" localSheetId="23">#REF!</definedName>
    <definedName name="F_03_420">#REF!</definedName>
    <definedName name="F_03_450" localSheetId="41">#REF!</definedName>
    <definedName name="F_03_450" localSheetId="28">#REF!</definedName>
    <definedName name="F_03_450" localSheetId="29">#REF!</definedName>
    <definedName name="F_03_450" localSheetId="15">#REF!</definedName>
    <definedName name="F_03_450" localSheetId="23">#REF!</definedName>
    <definedName name="F_03_450">#REF!</definedName>
    <definedName name="F_03_480" localSheetId="41">#REF!</definedName>
    <definedName name="F_03_480" localSheetId="28">#REF!</definedName>
    <definedName name="F_03_480" localSheetId="29">#REF!</definedName>
    <definedName name="F_03_480" localSheetId="15">#REF!</definedName>
    <definedName name="F_03_480" localSheetId="23">#REF!</definedName>
    <definedName name="F_03_480">#REF!</definedName>
    <definedName name="F_03_510" localSheetId="41">#REF!</definedName>
    <definedName name="F_03_510" localSheetId="28">#REF!</definedName>
    <definedName name="F_03_510" localSheetId="29">#REF!</definedName>
    <definedName name="F_03_510" localSheetId="15">#REF!</definedName>
    <definedName name="F_03_510" localSheetId="23">#REF!</definedName>
    <definedName name="F_03_510">#REF!</definedName>
    <definedName name="F_03_540" localSheetId="41">#REF!</definedName>
    <definedName name="F_03_540" localSheetId="28">#REF!</definedName>
    <definedName name="F_03_540" localSheetId="29">#REF!</definedName>
    <definedName name="F_03_540" localSheetId="15">#REF!</definedName>
    <definedName name="F_03_540" localSheetId="23">#REF!</definedName>
    <definedName name="F_03_540">#REF!</definedName>
    <definedName name="F_03_570" localSheetId="41">#REF!</definedName>
    <definedName name="F_03_570" localSheetId="28">#REF!</definedName>
    <definedName name="F_03_570" localSheetId="29">#REF!</definedName>
    <definedName name="F_03_570" localSheetId="15">#REF!</definedName>
    <definedName name="F_03_570" localSheetId="23">#REF!</definedName>
    <definedName name="F_03_570">#REF!</definedName>
    <definedName name="F_03_60" localSheetId="41">#REF!</definedName>
    <definedName name="F_03_60" localSheetId="28">#REF!</definedName>
    <definedName name="F_03_60" localSheetId="29">#REF!</definedName>
    <definedName name="F_03_60" localSheetId="15">#REF!</definedName>
    <definedName name="F_03_60" localSheetId="23">#REF!</definedName>
    <definedName name="F_03_60">#REF!</definedName>
    <definedName name="F_03_600" localSheetId="41">#REF!</definedName>
    <definedName name="F_03_600" localSheetId="28">#REF!</definedName>
    <definedName name="F_03_600" localSheetId="29">#REF!</definedName>
    <definedName name="F_03_600" localSheetId="15">#REF!</definedName>
    <definedName name="F_03_600" localSheetId="23">#REF!</definedName>
    <definedName name="F_03_600">#REF!</definedName>
    <definedName name="F_03_630" localSheetId="41">#REF!</definedName>
    <definedName name="F_03_630" localSheetId="28">#REF!</definedName>
    <definedName name="F_03_630" localSheetId="29">#REF!</definedName>
    <definedName name="F_03_630" localSheetId="15">#REF!</definedName>
    <definedName name="F_03_630" localSheetId="23">#REF!</definedName>
    <definedName name="F_03_630">#REF!</definedName>
    <definedName name="F_03_660" localSheetId="41">#REF!</definedName>
    <definedName name="F_03_660" localSheetId="28">#REF!</definedName>
    <definedName name="F_03_660" localSheetId="29">#REF!</definedName>
    <definedName name="F_03_660" localSheetId="15">#REF!</definedName>
    <definedName name="F_03_660" localSheetId="23">#REF!</definedName>
    <definedName name="F_03_660">#REF!</definedName>
    <definedName name="F_03_690" localSheetId="41">#REF!</definedName>
    <definedName name="F_03_690" localSheetId="28">#REF!</definedName>
    <definedName name="F_03_690" localSheetId="29">#REF!</definedName>
    <definedName name="F_03_690" localSheetId="15">#REF!</definedName>
    <definedName name="F_03_690" localSheetId="23">#REF!</definedName>
    <definedName name="F_03_690">#REF!</definedName>
    <definedName name="F_03_720" localSheetId="41">#REF!</definedName>
    <definedName name="F_03_720" localSheetId="28">#REF!</definedName>
    <definedName name="F_03_720" localSheetId="29">#REF!</definedName>
    <definedName name="F_03_720" localSheetId="15">#REF!</definedName>
    <definedName name="F_03_720" localSheetId="23">#REF!</definedName>
    <definedName name="F_03_720">#REF!</definedName>
    <definedName name="F_03_90" localSheetId="41">#REF!</definedName>
    <definedName name="F_03_90" localSheetId="28">#REF!</definedName>
    <definedName name="F_03_90" localSheetId="29">#REF!</definedName>
    <definedName name="F_03_90" localSheetId="15">#REF!</definedName>
    <definedName name="F_03_90" localSheetId="23">#REF!</definedName>
    <definedName name="F_03_90">#REF!</definedName>
    <definedName name="F_04_120" localSheetId="41">#REF!</definedName>
    <definedName name="F_04_120" localSheetId="28">#REF!</definedName>
    <definedName name="F_04_120" localSheetId="29">#REF!</definedName>
    <definedName name="F_04_120" localSheetId="15">#REF!</definedName>
    <definedName name="F_04_120" localSheetId="23">#REF!</definedName>
    <definedName name="F_04_120">#REF!</definedName>
    <definedName name="F_04_150" localSheetId="41">#REF!</definedName>
    <definedName name="F_04_150" localSheetId="28">#REF!</definedName>
    <definedName name="F_04_150" localSheetId="29">#REF!</definedName>
    <definedName name="F_04_150" localSheetId="15">#REF!</definedName>
    <definedName name="F_04_150" localSheetId="23">#REF!</definedName>
    <definedName name="F_04_150">#REF!</definedName>
    <definedName name="F_04_180" localSheetId="41">#REF!</definedName>
    <definedName name="F_04_180" localSheetId="28">#REF!</definedName>
    <definedName name="F_04_180" localSheetId="29">#REF!</definedName>
    <definedName name="F_04_180" localSheetId="15">#REF!</definedName>
    <definedName name="F_04_180" localSheetId="23">#REF!</definedName>
    <definedName name="F_04_180">#REF!</definedName>
    <definedName name="F_04_210" localSheetId="41">#REF!</definedName>
    <definedName name="F_04_210" localSheetId="28">#REF!</definedName>
    <definedName name="F_04_210" localSheetId="29">#REF!</definedName>
    <definedName name="F_04_210" localSheetId="15">#REF!</definedName>
    <definedName name="F_04_210" localSheetId="23">#REF!</definedName>
    <definedName name="F_04_210">#REF!</definedName>
    <definedName name="F_04_240" localSheetId="41">#REF!</definedName>
    <definedName name="F_04_240" localSheetId="28">#REF!</definedName>
    <definedName name="F_04_240" localSheetId="29">#REF!</definedName>
    <definedName name="F_04_240" localSheetId="15">#REF!</definedName>
    <definedName name="F_04_240" localSheetId="23">#REF!</definedName>
    <definedName name="F_04_240">#REF!</definedName>
    <definedName name="F_04_270" localSheetId="41">#REF!</definedName>
    <definedName name="F_04_270" localSheetId="28">#REF!</definedName>
    <definedName name="F_04_270" localSheetId="29">#REF!</definedName>
    <definedName name="F_04_270" localSheetId="15">#REF!</definedName>
    <definedName name="F_04_270" localSheetId="23">#REF!</definedName>
    <definedName name="F_04_270">#REF!</definedName>
    <definedName name="F_04_30" localSheetId="41">#REF!</definedName>
    <definedName name="F_04_30" localSheetId="28">#REF!</definedName>
    <definedName name="F_04_30" localSheetId="29">#REF!</definedName>
    <definedName name="F_04_30" localSheetId="15">#REF!</definedName>
    <definedName name="F_04_30" localSheetId="23">#REF!</definedName>
    <definedName name="F_04_30">#REF!</definedName>
    <definedName name="F_04_300" localSheetId="41">#REF!</definedName>
    <definedName name="F_04_300" localSheetId="28">#REF!</definedName>
    <definedName name="F_04_300" localSheetId="29">#REF!</definedName>
    <definedName name="F_04_300" localSheetId="15">#REF!</definedName>
    <definedName name="F_04_300" localSheetId="23">#REF!</definedName>
    <definedName name="F_04_300">#REF!</definedName>
    <definedName name="F_04_330" localSheetId="41">#REF!</definedName>
    <definedName name="F_04_330" localSheetId="28">#REF!</definedName>
    <definedName name="F_04_330" localSheetId="29">#REF!</definedName>
    <definedName name="F_04_330" localSheetId="15">#REF!</definedName>
    <definedName name="F_04_330" localSheetId="23">#REF!</definedName>
    <definedName name="F_04_330">#REF!</definedName>
    <definedName name="F_04_360" localSheetId="41">#REF!</definedName>
    <definedName name="F_04_360" localSheetId="28">#REF!</definedName>
    <definedName name="F_04_360" localSheetId="29">#REF!</definedName>
    <definedName name="F_04_360" localSheetId="15">#REF!</definedName>
    <definedName name="F_04_360" localSheetId="23">#REF!</definedName>
    <definedName name="F_04_360">#REF!</definedName>
    <definedName name="F_04_390" localSheetId="41">#REF!</definedName>
    <definedName name="F_04_390" localSheetId="28">#REF!</definedName>
    <definedName name="F_04_390" localSheetId="29">#REF!</definedName>
    <definedName name="F_04_390" localSheetId="15">#REF!</definedName>
    <definedName name="F_04_390" localSheetId="23">#REF!</definedName>
    <definedName name="F_04_390">#REF!</definedName>
    <definedName name="F_04_420" localSheetId="41">#REF!</definedName>
    <definedName name="F_04_420" localSheetId="28">#REF!</definedName>
    <definedName name="F_04_420" localSheetId="29">#REF!</definedName>
    <definedName name="F_04_420" localSheetId="15">#REF!</definedName>
    <definedName name="F_04_420" localSheetId="23">#REF!</definedName>
    <definedName name="F_04_420">#REF!</definedName>
    <definedName name="F_04_450" localSheetId="41">#REF!</definedName>
    <definedName name="F_04_450" localSheetId="28">#REF!</definedName>
    <definedName name="F_04_450" localSheetId="29">#REF!</definedName>
    <definedName name="F_04_450" localSheetId="15">#REF!</definedName>
    <definedName name="F_04_450" localSheetId="23">#REF!</definedName>
    <definedName name="F_04_450">#REF!</definedName>
    <definedName name="F_04_480" localSheetId="41">#REF!</definedName>
    <definedName name="F_04_480" localSheetId="28">#REF!</definedName>
    <definedName name="F_04_480" localSheetId="29">#REF!</definedName>
    <definedName name="F_04_480" localSheetId="15">#REF!</definedName>
    <definedName name="F_04_480" localSheetId="23">#REF!</definedName>
    <definedName name="F_04_480">#REF!</definedName>
    <definedName name="F_04_510" localSheetId="41">#REF!</definedName>
    <definedName name="F_04_510" localSheetId="28">#REF!</definedName>
    <definedName name="F_04_510" localSheetId="29">#REF!</definedName>
    <definedName name="F_04_510" localSheetId="15">#REF!</definedName>
    <definedName name="F_04_510" localSheetId="23">#REF!</definedName>
    <definedName name="F_04_510">#REF!</definedName>
    <definedName name="F_04_540" localSheetId="41">#REF!</definedName>
    <definedName name="F_04_540" localSheetId="28">#REF!</definedName>
    <definedName name="F_04_540" localSheetId="29">#REF!</definedName>
    <definedName name="F_04_540" localSheetId="15">#REF!</definedName>
    <definedName name="F_04_540" localSheetId="23">#REF!</definedName>
    <definedName name="F_04_540">#REF!</definedName>
    <definedName name="F_04_570" localSheetId="41">#REF!</definedName>
    <definedName name="F_04_570" localSheetId="28">#REF!</definedName>
    <definedName name="F_04_570" localSheetId="29">#REF!</definedName>
    <definedName name="F_04_570" localSheetId="15">#REF!</definedName>
    <definedName name="F_04_570" localSheetId="23">#REF!</definedName>
    <definedName name="F_04_570">#REF!</definedName>
    <definedName name="F_04_60" localSheetId="41">#REF!</definedName>
    <definedName name="F_04_60" localSheetId="28">#REF!</definedName>
    <definedName name="F_04_60" localSheetId="29">#REF!</definedName>
    <definedName name="F_04_60" localSheetId="15">#REF!</definedName>
    <definedName name="F_04_60" localSheetId="23">#REF!</definedName>
    <definedName name="F_04_60">#REF!</definedName>
    <definedName name="F_04_600" localSheetId="41">#REF!</definedName>
    <definedName name="F_04_600" localSheetId="28">#REF!</definedName>
    <definedName name="F_04_600" localSheetId="29">#REF!</definedName>
    <definedName name="F_04_600" localSheetId="15">#REF!</definedName>
    <definedName name="F_04_600" localSheetId="23">#REF!</definedName>
    <definedName name="F_04_600">#REF!</definedName>
    <definedName name="F_04_630" localSheetId="41">#REF!</definedName>
    <definedName name="F_04_630" localSheetId="28">#REF!</definedName>
    <definedName name="F_04_630" localSheetId="29">#REF!</definedName>
    <definedName name="F_04_630" localSheetId="15">#REF!</definedName>
    <definedName name="F_04_630" localSheetId="23">#REF!</definedName>
    <definedName name="F_04_630">#REF!</definedName>
    <definedName name="F_04_660" localSheetId="41">#REF!</definedName>
    <definedName name="F_04_660" localSheetId="28">#REF!</definedName>
    <definedName name="F_04_660" localSheetId="29">#REF!</definedName>
    <definedName name="F_04_660" localSheetId="15">#REF!</definedName>
    <definedName name="F_04_660" localSheetId="23">#REF!</definedName>
    <definedName name="F_04_660">#REF!</definedName>
    <definedName name="F_04_690" localSheetId="41">#REF!</definedName>
    <definedName name="F_04_690" localSheetId="28">#REF!</definedName>
    <definedName name="F_04_690" localSheetId="29">#REF!</definedName>
    <definedName name="F_04_690" localSheetId="15">#REF!</definedName>
    <definedName name="F_04_690" localSheetId="23">#REF!</definedName>
    <definedName name="F_04_690">#REF!</definedName>
    <definedName name="F_04_720" localSheetId="41">#REF!</definedName>
    <definedName name="F_04_720" localSheetId="28">#REF!</definedName>
    <definedName name="F_04_720" localSheetId="29">#REF!</definedName>
    <definedName name="F_04_720" localSheetId="15">#REF!</definedName>
    <definedName name="F_04_720" localSheetId="23">#REF!</definedName>
    <definedName name="F_04_720">#REF!</definedName>
    <definedName name="F_04_90" localSheetId="41">#REF!</definedName>
    <definedName name="F_04_90" localSheetId="28">#REF!</definedName>
    <definedName name="F_04_90" localSheetId="29">#REF!</definedName>
    <definedName name="F_04_90" localSheetId="15">#REF!</definedName>
    <definedName name="F_04_90" localSheetId="23">#REF!</definedName>
    <definedName name="F_04_90">#REF!</definedName>
    <definedName name="F_05_120" localSheetId="41">#REF!</definedName>
    <definedName name="F_05_120" localSheetId="28">#REF!</definedName>
    <definedName name="F_05_120" localSheetId="29">#REF!</definedName>
    <definedName name="F_05_120" localSheetId="15">#REF!</definedName>
    <definedName name="F_05_120" localSheetId="23">#REF!</definedName>
    <definedName name="F_05_120">#REF!</definedName>
    <definedName name="F_05_150" localSheetId="41">#REF!</definedName>
    <definedName name="F_05_150" localSheetId="28">#REF!</definedName>
    <definedName name="F_05_150" localSheetId="29">#REF!</definedName>
    <definedName name="F_05_150" localSheetId="15">#REF!</definedName>
    <definedName name="F_05_150" localSheetId="23">#REF!</definedName>
    <definedName name="F_05_150">#REF!</definedName>
    <definedName name="F_05_180" localSheetId="41">#REF!</definedName>
    <definedName name="F_05_180" localSheetId="28">#REF!</definedName>
    <definedName name="F_05_180" localSheetId="29">#REF!</definedName>
    <definedName name="F_05_180" localSheetId="15">#REF!</definedName>
    <definedName name="F_05_180" localSheetId="23">#REF!</definedName>
    <definedName name="F_05_180">#REF!</definedName>
    <definedName name="F_05_210" localSheetId="41">#REF!</definedName>
    <definedName name="F_05_210" localSheetId="28">#REF!</definedName>
    <definedName name="F_05_210" localSheetId="29">#REF!</definedName>
    <definedName name="F_05_210" localSheetId="15">#REF!</definedName>
    <definedName name="F_05_210" localSheetId="23">#REF!</definedName>
    <definedName name="F_05_210">#REF!</definedName>
    <definedName name="F_05_240" localSheetId="41">#REF!</definedName>
    <definedName name="F_05_240" localSheetId="28">#REF!</definedName>
    <definedName name="F_05_240" localSheetId="29">#REF!</definedName>
    <definedName name="F_05_240" localSheetId="15">#REF!</definedName>
    <definedName name="F_05_240" localSheetId="23">#REF!</definedName>
    <definedName name="F_05_240">#REF!</definedName>
    <definedName name="F_05_270" localSheetId="41">#REF!</definedName>
    <definedName name="F_05_270" localSheetId="28">#REF!</definedName>
    <definedName name="F_05_270" localSheetId="29">#REF!</definedName>
    <definedName name="F_05_270" localSheetId="15">#REF!</definedName>
    <definedName name="F_05_270" localSheetId="23">#REF!</definedName>
    <definedName name="F_05_270">#REF!</definedName>
    <definedName name="F_05_30" localSheetId="41">#REF!</definedName>
    <definedName name="F_05_30" localSheetId="28">#REF!</definedName>
    <definedName name="F_05_30" localSheetId="29">#REF!</definedName>
    <definedName name="F_05_30" localSheetId="15">#REF!</definedName>
    <definedName name="F_05_30" localSheetId="23">#REF!</definedName>
    <definedName name="F_05_30">#REF!</definedName>
    <definedName name="F_05_300" localSheetId="41">#REF!</definedName>
    <definedName name="F_05_300" localSheetId="28">#REF!</definedName>
    <definedName name="F_05_300" localSheetId="29">#REF!</definedName>
    <definedName name="F_05_300" localSheetId="15">#REF!</definedName>
    <definedName name="F_05_300" localSheetId="23">#REF!</definedName>
    <definedName name="F_05_300">#REF!</definedName>
    <definedName name="F_05_330" localSheetId="41">#REF!</definedName>
    <definedName name="F_05_330" localSheetId="28">#REF!</definedName>
    <definedName name="F_05_330" localSheetId="29">#REF!</definedName>
    <definedName name="F_05_330" localSheetId="15">#REF!</definedName>
    <definedName name="F_05_330" localSheetId="23">#REF!</definedName>
    <definedName name="F_05_330">#REF!</definedName>
    <definedName name="F_05_360" localSheetId="41">#REF!</definedName>
    <definedName name="F_05_360" localSheetId="28">#REF!</definedName>
    <definedName name="F_05_360" localSheetId="29">#REF!</definedName>
    <definedName name="F_05_360" localSheetId="15">#REF!</definedName>
    <definedName name="F_05_360" localSheetId="23">#REF!</definedName>
    <definedName name="F_05_360">#REF!</definedName>
    <definedName name="F_05_390" localSheetId="41">#REF!</definedName>
    <definedName name="F_05_390" localSheetId="28">#REF!</definedName>
    <definedName name="F_05_390" localSheetId="29">#REF!</definedName>
    <definedName name="F_05_390" localSheetId="15">#REF!</definedName>
    <definedName name="F_05_390" localSheetId="23">#REF!</definedName>
    <definedName name="F_05_390">#REF!</definedName>
    <definedName name="F_05_420" localSheetId="41">#REF!</definedName>
    <definedName name="F_05_420" localSheetId="28">#REF!</definedName>
    <definedName name="F_05_420" localSheetId="29">#REF!</definedName>
    <definedName name="F_05_420" localSheetId="15">#REF!</definedName>
    <definedName name="F_05_420" localSheetId="23">#REF!</definedName>
    <definedName name="F_05_420">#REF!</definedName>
    <definedName name="F_05_450" localSheetId="41">#REF!</definedName>
    <definedName name="F_05_450" localSheetId="28">#REF!</definedName>
    <definedName name="F_05_450" localSheetId="29">#REF!</definedName>
    <definedName name="F_05_450" localSheetId="15">#REF!</definedName>
    <definedName name="F_05_450" localSheetId="23">#REF!</definedName>
    <definedName name="F_05_450">#REF!</definedName>
    <definedName name="F_05_480" localSheetId="41">#REF!</definedName>
    <definedName name="F_05_480" localSheetId="28">#REF!</definedName>
    <definedName name="F_05_480" localSheetId="29">#REF!</definedName>
    <definedName name="F_05_480" localSheetId="15">#REF!</definedName>
    <definedName name="F_05_480" localSheetId="23">#REF!</definedName>
    <definedName name="F_05_480">#REF!</definedName>
    <definedName name="F_05_510" localSheetId="41">#REF!</definedName>
    <definedName name="F_05_510" localSheetId="28">#REF!</definedName>
    <definedName name="F_05_510" localSheetId="29">#REF!</definedName>
    <definedName name="F_05_510" localSheetId="15">#REF!</definedName>
    <definedName name="F_05_510" localSheetId="23">#REF!</definedName>
    <definedName name="F_05_510">#REF!</definedName>
    <definedName name="F_05_540" localSheetId="41">#REF!</definedName>
    <definedName name="F_05_540" localSheetId="28">#REF!</definedName>
    <definedName name="F_05_540" localSheetId="29">#REF!</definedName>
    <definedName name="F_05_540" localSheetId="15">#REF!</definedName>
    <definedName name="F_05_540" localSheetId="23">#REF!</definedName>
    <definedName name="F_05_540">#REF!</definedName>
    <definedName name="F_05_570" localSheetId="41">#REF!</definedName>
    <definedName name="F_05_570" localSheetId="28">#REF!</definedName>
    <definedName name="F_05_570" localSheetId="29">#REF!</definedName>
    <definedName name="F_05_570" localSheetId="15">#REF!</definedName>
    <definedName name="F_05_570" localSheetId="23">#REF!</definedName>
    <definedName name="F_05_570">#REF!</definedName>
    <definedName name="F_05_60" localSheetId="41">#REF!</definedName>
    <definedName name="F_05_60" localSheetId="28">#REF!</definedName>
    <definedName name="F_05_60" localSheetId="29">#REF!</definedName>
    <definedName name="F_05_60" localSheetId="15">#REF!</definedName>
    <definedName name="F_05_60" localSheetId="23">#REF!</definedName>
    <definedName name="F_05_60">#REF!</definedName>
    <definedName name="F_05_600" localSheetId="41">#REF!</definedName>
    <definedName name="F_05_600" localSheetId="28">#REF!</definedName>
    <definedName name="F_05_600" localSheetId="29">#REF!</definedName>
    <definedName name="F_05_600" localSheetId="15">#REF!</definedName>
    <definedName name="F_05_600" localSheetId="23">#REF!</definedName>
    <definedName name="F_05_600">#REF!</definedName>
    <definedName name="F_05_630" localSheetId="41">#REF!</definedName>
    <definedName name="F_05_630" localSheetId="28">#REF!</definedName>
    <definedName name="F_05_630" localSheetId="29">#REF!</definedName>
    <definedName name="F_05_630" localSheetId="15">#REF!</definedName>
    <definedName name="F_05_630" localSheetId="23">#REF!</definedName>
    <definedName name="F_05_630">#REF!</definedName>
    <definedName name="F_05_660" localSheetId="41">#REF!</definedName>
    <definedName name="F_05_660" localSheetId="28">#REF!</definedName>
    <definedName name="F_05_660" localSheetId="29">#REF!</definedName>
    <definedName name="F_05_660" localSheetId="15">#REF!</definedName>
    <definedName name="F_05_660" localSheetId="23">#REF!</definedName>
    <definedName name="F_05_660">#REF!</definedName>
    <definedName name="F_05_690" localSheetId="41">#REF!</definedName>
    <definedName name="F_05_690" localSheetId="28">#REF!</definedName>
    <definedName name="F_05_690" localSheetId="29">#REF!</definedName>
    <definedName name="F_05_690" localSheetId="15">#REF!</definedName>
    <definedName name="F_05_690" localSheetId="23">#REF!</definedName>
    <definedName name="F_05_690">#REF!</definedName>
    <definedName name="F_05_720" localSheetId="41">#REF!</definedName>
    <definedName name="F_05_720" localSheetId="28">#REF!</definedName>
    <definedName name="F_05_720" localSheetId="29">#REF!</definedName>
    <definedName name="F_05_720" localSheetId="15">#REF!</definedName>
    <definedName name="F_05_720" localSheetId="23">#REF!</definedName>
    <definedName name="F_05_720">#REF!</definedName>
    <definedName name="F_05_90" localSheetId="41">#REF!</definedName>
    <definedName name="F_05_90" localSheetId="28">#REF!</definedName>
    <definedName name="F_05_90" localSheetId="29">#REF!</definedName>
    <definedName name="F_05_90" localSheetId="15">#REF!</definedName>
    <definedName name="F_05_90" localSheetId="23">#REF!</definedName>
    <definedName name="F_05_90">#REF!</definedName>
    <definedName name="F_06_120" localSheetId="41">#REF!</definedName>
    <definedName name="F_06_120" localSheetId="28">#REF!</definedName>
    <definedName name="F_06_120" localSheetId="29">#REF!</definedName>
    <definedName name="F_06_120" localSheetId="15">#REF!</definedName>
    <definedName name="F_06_120" localSheetId="23">#REF!</definedName>
    <definedName name="F_06_120">#REF!</definedName>
    <definedName name="F_06_150" localSheetId="41">#REF!</definedName>
    <definedName name="F_06_150" localSheetId="28">#REF!</definedName>
    <definedName name="F_06_150" localSheetId="29">#REF!</definedName>
    <definedName name="F_06_150" localSheetId="15">#REF!</definedName>
    <definedName name="F_06_150" localSheetId="23">#REF!</definedName>
    <definedName name="F_06_150">#REF!</definedName>
    <definedName name="F_06_180" localSheetId="41">#REF!</definedName>
    <definedName name="F_06_180" localSheetId="28">#REF!</definedName>
    <definedName name="F_06_180" localSheetId="29">#REF!</definedName>
    <definedName name="F_06_180" localSheetId="15">#REF!</definedName>
    <definedName name="F_06_180" localSheetId="23">#REF!</definedName>
    <definedName name="F_06_180">#REF!</definedName>
    <definedName name="F_06_210" localSheetId="41">#REF!</definedName>
    <definedName name="F_06_210" localSheetId="28">#REF!</definedName>
    <definedName name="F_06_210" localSheetId="29">#REF!</definedName>
    <definedName name="F_06_210" localSheetId="15">#REF!</definedName>
    <definedName name="F_06_210" localSheetId="23">#REF!</definedName>
    <definedName name="F_06_210">#REF!</definedName>
    <definedName name="F_06_240" localSheetId="41">#REF!</definedName>
    <definedName name="F_06_240" localSheetId="28">#REF!</definedName>
    <definedName name="F_06_240" localSheetId="29">#REF!</definedName>
    <definedName name="F_06_240" localSheetId="15">#REF!</definedName>
    <definedName name="F_06_240" localSheetId="23">#REF!</definedName>
    <definedName name="F_06_240">#REF!</definedName>
    <definedName name="F_06_270" localSheetId="41">#REF!</definedName>
    <definedName name="F_06_270" localSheetId="28">#REF!</definedName>
    <definedName name="F_06_270" localSheetId="29">#REF!</definedName>
    <definedName name="F_06_270" localSheetId="15">#REF!</definedName>
    <definedName name="F_06_270" localSheetId="23">#REF!</definedName>
    <definedName name="F_06_270">#REF!</definedName>
    <definedName name="F_06_30" localSheetId="41">#REF!</definedName>
    <definedName name="F_06_30" localSheetId="28">#REF!</definedName>
    <definedName name="F_06_30" localSheetId="29">#REF!</definedName>
    <definedName name="F_06_30" localSheetId="15">#REF!</definedName>
    <definedName name="F_06_30" localSheetId="23">#REF!</definedName>
    <definedName name="F_06_30">#REF!</definedName>
    <definedName name="F_06_300" localSheetId="41">#REF!</definedName>
    <definedName name="F_06_300" localSheetId="28">#REF!</definedName>
    <definedName name="F_06_300" localSheetId="29">#REF!</definedName>
    <definedName name="F_06_300" localSheetId="15">#REF!</definedName>
    <definedName name="F_06_300" localSheetId="23">#REF!</definedName>
    <definedName name="F_06_300">#REF!</definedName>
    <definedName name="F_06_330" localSheetId="41">#REF!</definedName>
    <definedName name="F_06_330" localSheetId="28">#REF!</definedName>
    <definedName name="F_06_330" localSheetId="29">#REF!</definedName>
    <definedName name="F_06_330" localSheetId="15">#REF!</definedName>
    <definedName name="F_06_330" localSheetId="23">#REF!</definedName>
    <definedName name="F_06_330">#REF!</definedName>
    <definedName name="F_06_360" localSheetId="41">#REF!</definedName>
    <definedName name="F_06_360" localSheetId="28">#REF!</definedName>
    <definedName name="F_06_360" localSheetId="29">#REF!</definedName>
    <definedName name="F_06_360" localSheetId="15">#REF!</definedName>
    <definedName name="F_06_360" localSheetId="23">#REF!</definedName>
    <definedName name="F_06_360">#REF!</definedName>
    <definedName name="F_06_390" localSheetId="41">#REF!</definedName>
    <definedName name="F_06_390" localSheetId="28">#REF!</definedName>
    <definedName name="F_06_390" localSheetId="29">#REF!</definedName>
    <definedName name="F_06_390" localSheetId="15">#REF!</definedName>
    <definedName name="F_06_390" localSheetId="23">#REF!</definedName>
    <definedName name="F_06_390">#REF!</definedName>
    <definedName name="F_06_420" localSheetId="41">#REF!</definedName>
    <definedName name="F_06_420" localSheetId="28">#REF!</definedName>
    <definedName name="F_06_420" localSheetId="29">#REF!</definedName>
    <definedName name="F_06_420" localSheetId="15">#REF!</definedName>
    <definedName name="F_06_420" localSheetId="23">#REF!</definedName>
    <definedName name="F_06_420">#REF!</definedName>
    <definedName name="F_06_450" localSheetId="41">#REF!</definedName>
    <definedName name="F_06_450" localSheetId="28">#REF!</definedName>
    <definedName name="F_06_450" localSheetId="29">#REF!</definedName>
    <definedName name="F_06_450" localSheetId="15">#REF!</definedName>
    <definedName name="F_06_450" localSheetId="23">#REF!</definedName>
    <definedName name="F_06_450">#REF!</definedName>
    <definedName name="F_06_480" localSheetId="41">#REF!</definedName>
    <definedName name="F_06_480" localSheetId="28">#REF!</definedName>
    <definedName name="F_06_480" localSheetId="29">#REF!</definedName>
    <definedName name="F_06_480" localSheetId="15">#REF!</definedName>
    <definedName name="F_06_480" localSheetId="23">#REF!</definedName>
    <definedName name="F_06_480">#REF!</definedName>
    <definedName name="F_06_510" localSheetId="41">#REF!</definedName>
    <definedName name="F_06_510" localSheetId="28">#REF!</definedName>
    <definedName name="F_06_510" localSheetId="29">#REF!</definedName>
    <definedName name="F_06_510" localSheetId="15">#REF!</definedName>
    <definedName name="F_06_510" localSheetId="23">#REF!</definedName>
    <definedName name="F_06_510">#REF!</definedName>
    <definedName name="F_06_540" localSheetId="41">#REF!</definedName>
    <definedName name="F_06_540" localSheetId="28">#REF!</definedName>
    <definedName name="F_06_540" localSheetId="29">#REF!</definedName>
    <definedName name="F_06_540" localSheetId="15">#REF!</definedName>
    <definedName name="F_06_540" localSheetId="23">#REF!</definedName>
    <definedName name="F_06_540">#REF!</definedName>
    <definedName name="F_06_570" localSheetId="41">#REF!</definedName>
    <definedName name="F_06_570" localSheetId="28">#REF!</definedName>
    <definedName name="F_06_570" localSheetId="29">#REF!</definedName>
    <definedName name="F_06_570" localSheetId="15">#REF!</definedName>
    <definedName name="F_06_570" localSheetId="23">#REF!</definedName>
    <definedName name="F_06_570">#REF!</definedName>
    <definedName name="F_06_60" localSheetId="41">#REF!</definedName>
    <definedName name="F_06_60" localSheetId="28">#REF!</definedName>
    <definedName name="F_06_60" localSheetId="29">#REF!</definedName>
    <definedName name="F_06_60" localSheetId="15">#REF!</definedName>
    <definedName name="F_06_60" localSheetId="23">#REF!</definedName>
    <definedName name="F_06_60">#REF!</definedName>
    <definedName name="F_06_600" localSheetId="41">#REF!</definedName>
    <definedName name="F_06_600" localSheetId="28">#REF!</definedName>
    <definedName name="F_06_600" localSheetId="29">#REF!</definedName>
    <definedName name="F_06_600" localSheetId="15">#REF!</definedName>
    <definedName name="F_06_600" localSheetId="23">#REF!</definedName>
    <definedName name="F_06_600">#REF!</definedName>
    <definedName name="F_06_630" localSheetId="41">#REF!</definedName>
    <definedName name="F_06_630" localSheetId="28">#REF!</definedName>
    <definedName name="F_06_630" localSheetId="29">#REF!</definedName>
    <definedName name="F_06_630" localSheetId="15">#REF!</definedName>
    <definedName name="F_06_630" localSheetId="23">#REF!</definedName>
    <definedName name="F_06_630">#REF!</definedName>
    <definedName name="F_06_660" localSheetId="41">#REF!</definedName>
    <definedName name="F_06_660" localSheetId="28">#REF!</definedName>
    <definedName name="F_06_660" localSheetId="29">#REF!</definedName>
    <definedName name="F_06_660" localSheetId="15">#REF!</definedName>
    <definedName name="F_06_660" localSheetId="23">#REF!</definedName>
    <definedName name="F_06_660">#REF!</definedName>
    <definedName name="F_06_690" localSheetId="41">#REF!</definedName>
    <definedName name="F_06_690" localSheetId="28">#REF!</definedName>
    <definedName name="F_06_690" localSheetId="29">#REF!</definedName>
    <definedName name="F_06_690" localSheetId="15">#REF!</definedName>
    <definedName name="F_06_690" localSheetId="23">#REF!</definedName>
    <definedName name="F_06_690">#REF!</definedName>
    <definedName name="F_06_720" localSheetId="41">#REF!</definedName>
    <definedName name="F_06_720" localSheetId="28">#REF!</definedName>
    <definedName name="F_06_720" localSheetId="29">#REF!</definedName>
    <definedName name="F_06_720" localSheetId="15">#REF!</definedName>
    <definedName name="F_06_720" localSheetId="23">#REF!</definedName>
    <definedName name="F_06_720">#REF!</definedName>
    <definedName name="F_06_90" localSheetId="41">#REF!</definedName>
    <definedName name="F_06_90" localSheetId="28">#REF!</definedName>
    <definedName name="F_06_90" localSheetId="29">#REF!</definedName>
    <definedName name="F_06_90" localSheetId="15">#REF!</definedName>
    <definedName name="F_06_90" localSheetId="23">#REF!</definedName>
    <definedName name="F_06_90">#REF!</definedName>
    <definedName name="F_07_120" localSheetId="41">#REF!</definedName>
    <definedName name="F_07_120" localSheetId="28">#REF!</definedName>
    <definedName name="F_07_120" localSheetId="29">#REF!</definedName>
    <definedName name="F_07_120" localSheetId="15">#REF!</definedName>
    <definedName name="F_07_120" localSheetId="23">#REF!</definedName>
    <definedName name="F_07_120">#REF!</definedName>
    <definedName name="F_07_150" localSheetId="41">#REF!</definedName>
    <definedName name="F_07_150" localSheetId="28">#REF!</definedName>
    <definedName name="F_07_150" localSheetId="29">#REF!</definedName>
    <definedName name="F_07_150" localSheetId="15">#REF!</definedName>
    <definedName name="F_07_150" localSheetId="23">#REF!</definedName>
    <definedName name="F_07_150">#REF!</definedName>
    <definedName name="F_07_180" localSheetId="41">#REF!</definedName>
    <definedName name="F_07_180" localSheetId="28">#REF!</definedName>
    <definedName name="F_07_180" localSheetId="29">#REF!</definedName>
    <definedName name="F_07_180" localSheetId="15">#REF!</definedName>
    <definedName name="F_07_180" localSheetId="23">#REF!</definedName>
    <definedName name="F_07_180">#REF!</definedName>
    <definedName name="F_07_210" localSheetId="41">#REF!</definedName>
    <definedName name="F_07_210" localSheetId="28">#REF!</definedName>
    <definedName name="F_07_210" localSheetId="29">#REF!</definedName>
    <definedName name="F_07_210" localSheetId="15">#REF!</definedName>
    <definedName name="F_07_210" localSheetId="23">#REF!</definedName>
    <definedName name="F_07_210">#REF!</definedName>
    <definedName name="F_07_240" localSheetId="41">#REF!</definedName>
    <definedName name="F_07_240" localSheetId="28">#REF!</definedName>
    <definedName name="F_07_240" localSheetId="29">#REF!</definedName>
    <definedName name="F_07_240" localSheetId="15">#REF!</definedName>
    <definedName name="F_07_240" localSheetId="23">#REF!</definedName>
    <definedName name="F_07_240">#REF!</definedName>
    <definedName name="F_07_270" localSheetId="41">#REF!</definedName>
    <definedName name="F_07_270" localSheetId="28">#REF!</definedName>
    <definedName name="F_07_270" localSheetId="29">#REF!</definedName>
    <definedName name="F_07_270" localSheetId="15">#REF!</definedName>
    <definedName name="F_07_270" localSheetId="23">#REF!</definedName>
    <definedName name="F_07_270">#REF!</definedName>
    <definedName name="F_07_30" localSheetId="41">#REF!</definedName>
    <definedName name="F_07_30" localSheetId="28">#REF!</definedName>
    <definedName name="F_07_30" localSheetId="29">#REF!</definedName>
    <definedName name="F_07_30" localSheetId="15">#REF!</definedName>
    <definedName name="F_07_30" localSheetId="23">#REF!</definedName>
    <definedName name="F_07_30">#REF!</definedName>
    <definedName name="F_07_300" localSheetId="41">#REF!</definedName>
    <definedName name="F_07_300" localSheetId="28">#REF!</definedName>
    <definedName name="F_07_300" localSheetId="29">#REF!</definedName>
    <definedName name="F_07_300" localSheetId="15">#REF!</definedName>
    <definedName name="F_07_300" localSheetId="23">#REF!</definedName>
    <definedName name="F_07_300">#REF!</definedName>
    <definedName name="F_07_330" localSheetId="41">#REF!</definedName>
    <definedName name="F_07_330" localSheetId="28">#REF!</definedName>
    <definedName name="F_07_330" localSheetId="29">#REF!</definedName>
    <definedName name="F_07_330" localSheetId="15">#REF!</definedName>
    <definedName name="F_07_330" localSheetId="23">#REF!</definedName>
    <definedName name="F_07_330">#REF!</definedName>
    <definedName name="F_07_360" localSheetId="41">#REF!</definedName>
    <definedName name="F_07_360" localSheetId="28">#REF!</definedName>
    <definedName name="F_07_360" localSheetId="29">#REF!</definedName>
    <definedName name="F_07_360" localSheetId="15">#REF!</definedName>
    <definedName name="F_07_360" localSheetId="23">#REF!</definedName>
    <definedName name="F_07_360">#REF!</definedName>
    <definedName name="F_07_390" localSheetId="41">#REF!</definedName>
    <definedName name="F_07_390" localSheetId="28">#REF!</definedName>
    <definedName name="F_07_390" localSheetId="29">#REF!</definedName>
    <definedName name="F_07_390" localSheetId="15">#REF!</definedName>
    <definedName name="F_07_390" localSheetId="23">#REF!</definedName>
    <definedName name="F_07_390">#REF!</definedName>
    <definedName name="F_07_420" localSheetId="41">#REF!</definedName>
    <definedName name="F_07_420" localSheetId="28">#REF!</definedName>
    <definedName name="F_07_420" localSheetId="29">#REF!</definedName>
    <definedName name="F_07_420" localSheetId="15">#REF!</definedName>
    <definedName name="F_07_420" localSheetId="23">#REF!</definedName>
    <definedName name="F_07_420">#REF!</definedName>
    <definedName name="F_07_450" localSheetId="41">#REF!</definedName>
    <definedName name="F_07_450" localSheetId="28">#REF!</definedName>
    <definedName name="F_07_450" localSheetId="29">#REF!</definedName>
    <definedName name="F_07_450" localSheetId="15">#REF!</definedName>
    <definedName name="F_07_450" localSheetId="23">#REF!</definedName>
    <definedName name="F_07_450">#REF!</definedName>
    <definedName name="F_07_480" localSheetId="41">#REF!</definedName>
    <definedName name="F_07_480" localSheetId="28">#REF!</definedName>
    <definedName name="F_07_480" localSheetId="29">#REF!</definedName>
    <definedName name="F_07_480" localSheetId="15">#REF!</definedName>
    <definedName name="F_07_480" localSheetId="23">#REF!</definedName>
    <definedName name="F_07_480">#REF!</definedName>
    <definedName name="F_07_510" localSheetId="41">#REF!</definedName>
    <definedName name="F_07_510" localSheetId="28">#REF!</definedName>
    <definedName name="F_07_510" localSheetId="29">#REF!</definedName>
    <definedName name="F_07_510" localSheetId="15">#REF!</definedName>
    <definedName name="F_07_510" localSheetId="23">#REF!</definedName>
    <definedName name="F_07_510">#REF!</definedName>
    <definedName name="F_07_540" localSheetId="41">#REF!</definedName>
    <definedName name="F_07_540" localSheetId="28">#REF!</definedName>
    <definedName name="F_07_540" localSheetId="29">#REF!</definedName>
    <definedName name="F_07_540" localSheetId="15">#REF!</definedName>
    <definedName name="F_07_540" localSheetId="23">#REF!</definedName>
    <definedName name="F_07_540">#REF!</definedName>
    <definedName name="F_07_570" localSheetId="41">#REF!</definedName>
    <definedName name="F_07_570" localSheetId="28">#REF!</definedName>
    <definedName name="F_07_570" localSheetId="29">#REF!</definedName>
    <definedName name="F_07_570" localSheetId="15">#REF!</definedName>
    <definedName name="F_07_570" localSheetId="23">#REF!</definedName>
    <definedName name="F_07_570">#REF!</definedName>
    <definedName name="F_07_60" localSheetId="41">#REF!</definedName>
    <definedName name="F_07_60" localSheetId="28">#REF!</definedName>
    <definedName name="F_07_60" localSheetId="29">#REF!</definedName>
    <definedName name="F_07_60" localSheetId="15">#REF!</definedName>
    <definedName name="F_07_60" localSheetId="23">#REF!</definedName>
    <definedName name="F_07_60">#REF!</definedName>
    <definedName name="F_07_600" localSheetId="41">#REF!</definedName>
    <definedName name="F_07_600" localSheetId="28">#REF!</definedName>
    <definedName name="F_07_600" localSheetId="29">#REF!</definedName>
    <definedName name="F_07_600" localSheetId="15">#REF!</definedName>
    <definedName name="F_07_600" localSheetId="23">#REF!</definedName>
    <definedName name="F_07_600">#REF!</definedName>
    <definedName name="F_07_630" localSheetId="41">#REF!</definedName>
    <definedName name="F_07_630" localSheetId="28">#REF!</definedName>
    <definedName name="F_07_630" localSheetId="29">#REF!</definedName>
    <definedName name="F_07_630" localSheetId="15">#REF!</definedName>
    <definedName name="F_07_630" localSheetId="23">#REF!</definedName>
    <definedName name="F_07_630">#REF!</definedName>
    <definedName name="F_07_660" localSheetId="41">#REF!</definedName>
    <definedName name="F_07_660" localSheetId="28">#REF!</definedName>
    <definedName name="F_07_660" localSheetId="29">#REF!</definedName>
    <definedName name="F_07_660" localSheetId="15">#REF!</definedName>
    <definedName name="F_07_660" localSheetId="23">#REF!</definedName>
    <definedName name="F_07_660">#REF!</definedName>
    <definedName name="F_07_690" localSheetId="41">#REF!</definedName>
    <definedName name="F_07_690" localSheetId="28">#REF!</definedName>
    <definedName name="F_07_690" localSheetId="29">#REF!</definedName>
    <definedName name="F_07_690" localSheetId="15">#REF!</definedName>
    <definedName name="F_07_690" localSheetId="23">#REF!</definedName>
    <definedName name="F_07_690">#REF!</definedName>
    <definedName name="F_07_720" localSheetId="41">#REF!</definedName>
    <definedName name="F_07_720" localSheetId="28">#REF!</definedName>
    <definedName name="F_07_720" localSheetId="29">#REF!</definedName>
    <definedName name="F_07_720" localSheetId="15">#REF!</definedName>
    <definedName name="F_07_720" localSheetId="23">#REF!</definedName>
    <definedName name="F_07_720">#REF!</definedName>
    <definedName name="F_07_90" localSheetId="41">#REF!</definedName>
    <definedName name="F_07_90" localSheetId="28">#REF!</definedName>
    <definedName name="F_07_90" localSheetId="29">#REF!</definedName>
    <definedName name="F_07_90" localSheetId="15">#REF!</definedName>
    <definedName name="F_07_90" localSheetId="23">#REF!</definedName>
    <definedName name="F_07_90">#REF!</definedName>
    <definedName name="F_08_120" localSheetId="41">#REF!</definedName>
    <definedName name="F_08_120" localSheetId="28">#REF!</definedName>
    <definedName name="F_08_120" localSheetId="29">#REF!</definedName>
    <definedName name="F_08_120" localSheetId="15">#REF!</definedName>
    <definedName name="F_08_120" localSheetId="23">#REF!</definedName>
    <definedName name="F_08_120">#REF!</definedName>
    <definedName name="F_08_150" localSheetId="41">#REF!</definedName>
    <definedName name="F_08_150" localSheetId="28">#REF!</definedName>
    <definedName name="F_08_150" localSheetId="29">#REF!</definedName>
    <definedName name="F_08_150" localSheetId="15">#REF!</definedName>
    <definedName name="F_08_150" localSheetId="23">#REF!</definedName>
    <definedName name="F_08_150">#REF!</definedName>
    <definedName name="F_08_180" localSheetId="41">#REF!</definedName>
    <definedName name="F_08_180" localSheetId="28">#REF!</definedName>
    <definedName name="F_08_180" localSheetId="29">#REF!</definedName>
    <definedName name="F_08_180" localSheetId="15">#REF!</definedName>
    <definedName name="F_08_180" localSheetId="23">#REF!</definedName>
    <definedName name="F_08_180">#REF!</definedName>
    <definedName name="F_08_210" localSheetId="41">#REF!</definedName>
    <definedName name="F_08_210" localSheetId="28">#REF!</definedName>
    <definedName name="F_08_210" localSheetId="29">#REF!</definedName>
    <definedName name="F_08_210" localSheetId="15">#REF!</definedName>
    <definedName name="F_08_210" localSheetId="23">#REF!</definedName>
    <definedName name="F_08_210">#REF!</definedName>
    <definedName name="F_08_240" localSheetId="41">#REF!</definedName>
    <definedName name="F_08_240" localSheetId="28">#REF!</definedName>
    <definedName name="F_08_240" localSheetId="29">#REF!</definedName>
    <definedName name="F_08_240" localSheetId="15">#REF!</definedName>
    <definedName name="F_08_240" localSheetId="23">#REF!</definedName>
    <definedName name="F_08_240">#REF!</definedName>
    <definedName name="F_08_270" localSheetId="41">#REF!</definedName>
    <definedName name="F_08_270" localSheetId="28">#REF!</definedName>
    <definedName name="F_08_270" localSheetId="29">#REF!</definedName>
    <definedName name="F_08_270" localSheetId="15">#REF!</definedName>
    <definedName name="F_08_270" localSheetId="23">#REF!</definedName>
    <definedName name="F_08_270">#REF!</definedName>
    <definedName name="F_08_30" localSheetId="41">#REF!</definedName>
    <definedName name="F_08_30" localSheetId="28">#REF!</definedName>
    <definedName name="F_08_30" localSheetId="29">#REF!</definedName>
    <definedName name="F_08_30" localSheetId="15">#REF!</definedName>
    <definedName name="F_08_30" localSheetId="23">#REF!</definedName>
    <definedName name="F_08_30">#REF!</definedName>
    <definedName name="F_08_300" localSheetId="41">#REF!</definedName>
    <definedName name="F_08_300" localSheetId="28">#REF!</definedName>
    <definedName name="F_08_300" localSheetId="29">#REF!</definedName>
    <definedName name="F_08_300" localSheetId="15">#REF!</definedName>
    <definedName name="F_08_300" localSheetId="23">#REF!</definedName>
    <definedName name="F_08_300">#REF!</definedName>
    <definedName name="F_08_330" localSheetId="41">#REF!</definedName>
    <definedName name="F_08_330" localSheetId="28">#REF!</definedName>
    <definedName name="F_08_330" localSheetId="29">#REF!</definedName>
    <definedName name="F_08_330" localSheetId="15">#REF!</definedName>
    <definedName name="F_08_330" localSheetId="23">#REF!</definedName>
    <definedName name="F_08_330">#REF!</definedName>
    <definedName name="F_08_360" localSheetId="41">#REF!</definedName>
    <definedName name="F_08_360" localSheetId="28">#REF!</definedName>
    <definedName name="F_08_360" localSheetId="29">#REF!</definedName>
    <definedName name="F_08_360" localSheetId="15">#REF!</definedName>
    <definedName name="F_08_360" localSheetId="23">#REF!</definedName>
    <definedName name="F_08_360">#REF!</definedName>
    <definedName name="F_08_390" localSheetId="41">#REF!</definedName>
    <definedName name="F_08_390" localSheetId="28">#REF!</definedName>
    <definedName name="F_08_390" localSheetId="29">#REF!</definedName>
    <definedName name="F_08_390" localSheetId="15">#REF!</definedName>
    <definedName name="F_08_390" localSheetId="23">#REF!</definedName>
    <definedName name="F_08_390">#REF!</definedName>
    <definedName name="F_08_420" localSheetId="41">#REF!</definedName>
    <definedName name="F_08_420" localSheetId="28">#REF!</definedName>
    <definedName name="F_08_420" localSheetId="29">#REF!</definedName>
    <definedName name="F_08_420" localSheetId="15">#REF!</definedName>
    <definedName name="F_08_420" localSheetId="23">#REF!</definedName>
    <definedName name="F_08_420">#REF!</definedName>
    <definedName name="F_08_450" localSheetId="41">#REF!</definedName>
    <definedName name="F_08_450" localSheetId="28">#REF!</definedName>
    <definedName name="F_08_450" localSheetId="29">#REF!</definedName>
    <definedName name="F_08_450" localSheetId="15">#REF!</definedName>
    <definedName name="F_08_450" localSheetId="23">#REF!</definedName>
    <definedName name="F_08_450">#REF!</definedName>
    <definedName name="F_08_480" localSheetId="41">#REF!</definedName>
    <definedName name="F_08_480" localSheetId="28">#REF!</definedName>
    <definedName name="F_08_480" localSheetId="29">#REF!</definedName>
    <definedName name="F_08_480" localSheetId="15">#REF!</definedName>
    <definedName name="F_08_480" localSheetId="23">#REF!</definedName>
    <definedName name="F_08_480">#REF!</definedName>
    <definedName name="F_08_510" localSheetId="41">#REF!</definedName>
    <definedName name="F_08_510" localSheetId="28">#REF!</definedName>
    <definedName name="F_08_510" localSheetId="29">#REF!</definedName>
    <definedName name="F_08_510" localSheetId="15">#REF!</definedName>
    <definedName name="F_08_510" localSheetId="23">#REF!</definedName>
    <definedName name="F_08_510">#REF!</definedName>
    <definedName name="F_08_540" localSheetId="41">#REF!</definedName>
    <definedName name="F_08_540" localSheetId="28">#REF!</definedName>
    <definedName name="F_08_540" localSheetId="29">#REF!</definedName>
    <definedName name="F_08_540" localSheetId="15">#REF!</definedName>
    <definedName name="F_08_540" localSheetId="23">#REF!</definedName>
    <definedName name="F_08_540">#REF!</definedName>
    <definedName name="F_08_570" localSheetId="41">#REF!</definedName>
    <definedName name="F_08_570" localSheetId="28">#REF!</definedName>
    <definedName name="F_08_570" localSheetId="29">#REF!</definedName>
    <definedName name="F_08_570" localSheetId="15">#REF!</definedName>
    <definedName name="F_08_570" localSheetId="23">#REF!</definedName>
    <definedName name="F_08_570">#REF!</definedName>
    <definedName name="F_08_60" localSheetId="41">#REF!</definedName>
    <definedName name="F_08_60" localSheetId="28">#REF!</definedName>
    <definedName name="F_08_60" localSheetId="29">#REF!</definedName>
    <definedName name="F_08_60" localSheetId="15">#REF!</definedName>
    <definedName name="F_08_60" localSheetId="23">#REF!</definedName>
    <definedName name="F_08_60">#REF!</definedName>
    <definedName name="F_08_600" localSheetId="41">#REF!</definedName>
    <definedName name="F_08_600" localSheetId="28">#REF!</definedName>
    <definedName name="F_08_600" localSheetId="29">#REF!</definedName>
    <definedName name="F_08_600" localSheetId="15">#REF!</definedName>
    <definedName name="F_08_600" localSheetId="23">#REF!</definedName>
    <definedName name="F_08_600">#REF!</definedName>
    <definedName name="F_08_630" localSheetId="41">#REF!</definedName>
    <definedName name="F_08_630" localSheetId="28">#REF!</definedName>
    <definedName name="F_08_630" localSheetId="29">#REF!</definedName>
    <definedName name="F_08_630" localSheetId="15">#REF!</definedName>
    <definedName name="F_08_630" localSheetId="23">#REF!</definedName>
    <definedName name="F_08_630">#REF!</definedName>
    <definedName name="F_08_660" localSheetId="41">#REF!</definedName>
    <definedName name="F_08_660" localSheetId="28">#REF!</definedName>
    <definedName name="F_08_660" localSheetId="29">#REF!</definedName>
    <definedName name="F_08_660" localSheetId="15">#REF!</definedName>
    <definedName name="F_08_660" localSheetId="23">#REF!</definedName>
    <definedName name="F_08_660">#REF!</definedName>
    <definedName name="F_08_690" localSheetId="41">#REF!</definedName>
    <definedName name="F_08_690" localSheetId="28">#REF!</definedName>
    <definedName name="F_08_690" localSheetId="29">#REF!</definedName>
    <definedName name="F_08_690" localSheetId="15">#REF!</definedName>
    <definedName name="F_08_690" localSheetId="23">#REF!</definedName>
    <definedName name="F_08_690">#REF!</definedName>
    <definedName name="F_08_720" localSheetId="41">#REF!</definedName>
    <definedName name="F_08_720" localSheetId="28">#REF!</definedName>
    <definedName name="F_08_720" localSheetId="29">#REF!</definedName>
    <definedName name="F_08_720" localSheetId="15">#REF!</definedName>
    <definedName name="F_08_720" localSheetId="23">#REF!</definedName>
    <definedName name="F_08_720">#REF!</definedName>
    <definedName name="F_08_90" localSheetId="41">#REF!</definedName>
    <definedName name="F_08_90" localSheetId="28">#REF!</definedName>
    <definedName name="F_08_90" localSheetId="29">#REF!</definedName>
    <definedName name="F_08_90" localSheetId="15">#REF!</definedName>
    <definedName name="F_08_90" localSheetId="23">#REF!</definedName>
    <definedName name="F_08_90">#REF!</definedName>
    <definedName name="F_09_120" localSheetId="41">#REF!</definedName>
    <definedName name="F_09_120" localSheetId="28">#REF!</definedName>
    <definedName name="F_09_120" localSheetId="29">#REF!</definedName>
    <definedName name="F_09_120" localSheetId="15">#REF!</definedName>
    <definedName name="F_09_120" localSheetId="23">#REF!</definedName>
    <definedName name="F_09_120">#REF!</definedName>
    <definedName name="F_09_150" localSheetId="41">#REF!</definedName>
    <definedName name="F_09_150" localSheetId="28">#REF!</definedName>
    <definedName name="F_09_150" localSheetId="29">#REF!</definedName>
    <definedName name="F_09_150" localSheetId="15">#REF!</definedName>
    <definedName name="F_09_150" localSheetId="23">#REF!</definedName>
    <definedName name="F_09_150">#REF!</definedName>
    <definedName name="F_09_180" localSheetId="41">#REF!</definedName>
    <definedName name="F_09_180" localSheetId="28">#REF!</definedName>
    <definedName name="F_09_180" localSheetId="29">#REF!</definedName>
    <definedName name="F_09_180" localSheetId="15">#REF!</definedName>
    <definedName name="F_09_180" localSheetId="23">#REF!</definedName>
    <definedName name="F_09_180">#REF!</definedName>
    <definedName name="F_09_210" localSheetId="41">#REF!</definedName>
    <definedName name="F_09_210" localSheetId="28">#REF!</definedName>
    <definedName name="F_09_210" localSheetId="29">#REF!</definedName>
    <definedName name="F_09_210" localSheetId="15">#REF!</definedName>
    <definedName name="F_09_210" localSheetId="23">#REF!</definedName>
    <definedName name="F_09_210">#REF!</definedName>
    <definedName name="F_09_240" localSheetId="41">#REF!</definedName>
    <definedName name="F_09_240" localSheetId="28">#REF!</definedName>
    <definedName name="F_09_240" localSheetId="29">#REF!</definedName>
    <definedName name="F_09_240" localSheetId="15">#REF!</definedName>
    <definedName name="F_09_240" localSheetId="23">#REF!</definedName>
    <definedName name="F_09_240">#REF!</definedName>
    <definedName name="F_09_270" localSheetId="41">#REF!</definedName>
    <definedName name="F_09_270" localSheetId="28">#REF!</definedName>
    <definedName name="F_09_270" localSheetId="29">#REF!</definedName>
    <definedName name="F_09_270" localSheetId="15">#REF!</definedName>
    <definedName name="F_09_270" localSheetId="23">#REF!</definedName>
    <definedName name="F_09_270">#REF!</definedName>
    <definedName name="F_09_30" localSheetId="41">#REF!</definedName>
    <definedName name="F_09_30" localSheetId="28">#REF!</definedName>
    <definedName name="F_09_30" localSheetId="29">#REF!</definedName>
    <definedName name="F_09_30" localSheetId="15">#REF!</definedName>
    <definedName name="F_09_30" localSheetId="23">#REF!</definedName>
    <definedName name="F_09_30">#REF!</definedName>
    <definedName name="F_09_300" localSheetId="41">#REF!</definedName>
    <definedName name="F_09_300" localSheetId="28">#REF!</definedName>
    <definedName name="F_09_300" localSheetId="29">#REF!</definedName>
    <definedName name="F_09_300" localSheetId="15">#REF!</definedName>
    <definedName name="F_09_300" localSheetId="23">#REF!</definedName>
    <definedName name="F_09_300">#REF!</definedName>
    <definedName name="F_09_330" localSheetId="41">#REF!</definedName>
    <definedName name="F_09_330" localSheetId="28">#REF!</definedName>
    <definedName name="F_09_330" localSheetId="29">#REF!</definedName>
    <definedName name="F_09_330" localSheetId="15">#REF!</definedName>
    <definedName name="F_09_330" localSheetId="23">#REF!</definedName>
    <definedName name="F_09_330">#REF!</definedName>
    <definedName name="F_09_360" localSheetId="41">#REF!</definedName>
    <definedName name="F_09_360" localSheetId="28">#REF!</definedName>
    <definedName name="F_09_360" localSheetId="29">#REF!</definedName>
    <definedName name="F_09_360" localSheetId="15">#REF!</definedName>
    <definedName name="F_09_360" localSheetId="23">#REF!</definedName>
    <definedName name="F_09_360">#REF!</definedName>
    <definedName name="F_09_390" localSheetId="41">#REF!</definedName>
    <definedName name="F_09_390" localSheetId="28">#REF!</definedName>
    <definedName name="F_09_390" localSheetId="29">#REF!</definedName>
    <definedName name="F_09_390" localSheetId="15">#REF!</definedName>
    <definedName name="F_09_390" localSheetId="23">#REF!</definedName>
    <definedName name="F_09_390">#REF!</definedName>
    <definedName name="F_09_420" localSheetId="41">#REF!</definedName>
    <definedName name="F_09_420" localSheetId="28">#REF!</definedName>
    <definedName name="F_09_420" localSheetId="29">#REF!</definedName>
    <definedName name="F_09_420" localSheetId="15">#REF!</definedName>
    <definedName name="F_09_420" localSheetId="23">#REF!</definedName>
    <definedName name="F_09_420">#REF!</definedName>
    <definedName name="F_09_450" localSheetId="41">#REF!</definedName>
    <definedName name="F_09_450" localSheetId="28">#REF!</definedName>
    <definedName name="F_09_450" localSheetId="29">#REF!</definedName>
    <definedName name="F_09_450" localSheetId="15">#REF!</definedName>
    <definedName name="F_09_450" localSheetId="23">#REF!</definedName>
    <definedName name="F_09_450">#REF!</definedName>
    <definedName name="F_09_480" localSheetId="41">#REF!</definedName>
    <definedName name="F_09_480" localSheetId="28">#REF!</definedName>
    <definedName name="F_09_480" localSheetId="29">#REF!</definedName>
    <definedName name="F_09_480" localSheetId="15">#REF!</definedName>
    <definedName name="F_09_480" localSheetId="23">#REF!</definedName>
    <definedName name="F_09_480">#REF!</definedName>
    <definedName name="F_09_510" localSheetId="41">#REF!</definedName>
    <definedName name="F_09_510" localSheetId="28">#REF!</definedName>
    <definedName name="F_09_510" localSheetId="29">#REF!</definedName>
    <definedName name="F_09_510" localSheetId="15">#REF!</definedName>
    <definedName name="F_09_510" localSheetId="23">#REF!</definedName>
    <definedName name="F_09_510">#REF!</definedName>
    <definedName name="F_09_540" localSheetId="41">#REF!</definedName>
    <definedName name="F_09_540" localSheetId="28">#REF!</definedName>
    <definedName name="F_09_540" localSheetId="29">#REF!</definedName>
    <definedName name="F_09_540" localSheetId="15">#REF!</definedName>
    <definedName name="F_09_540" localSheetId="23">#REF!</definedName>
    <definedName name="F_09_540">#REF!</definedName>
    <definedName name="F_09_570" localSheetId="41">#REF!</definedName>
    <definedName name="F_09_570" localSheetId="28">#REF!</definedName>
    <definedName name="F_09_570" localSheetId="29">#REF!</definedName>
    <definedName name="F_09_570" localSheetId="15">#REF!</definedName>
    <definedName name="F_09_570" localSheetId="23">#REF!</definedName>
    <definedName name="F_09_570">#REF!</definedName>
    <definedName name="F_09_60" localSheetId="41">#REF!</definedName>
    <definedName name="F_09_60" localSheetId="28">#REF!</definedName>
    <definedName name="F_09_60" localSheetId="29">#REF!</definedName>
    <definedName name="F_09_60" localSheetId="15">#REF!</definedName>
    <definedName name="F_09_60" localSheetId="23">#REF!</definedName>
    <definedName name="F_09_60">#REF!</definedName>
    <definedName name="F_09_600" localSheetId="41">#REF!</definedName>
    <definedName name="F_09_600" localSheetId="28">#REF!</definedName>
    <definedName name="F_09_600" localSheetId="29">#REF!</definedName>
    <definedName name="F_09_600" localSheetId="15">#REF!</definedName>
    <definedName name="F_09_600" localSheetId="23">#REF!</definedName>
    <definedName name="F_09_600">#REF!</definedName>
    <definedName name="F_09_630" localSheetId="41">#REF!</definedName>
    <definedName name="F_09_630" localSheetId="28">#REF!</definedName>
    <definedName name="F_09_630" localSheetId="29">#REF!</definedName>
    <definedName name="F_09_630" localSheetId="15">#REF!</definedName>
    <definedName name="F_09_630" localSheetId="23">#REF!</definedName>
    <definedName name="F_09_630">#REF!</definedName>
    <definedName name="F_09_660" localSheetId="41">#REF!</definedName>
    <definedName name="F_09_660" localSheetId="28">#REF!</definedName>
    <definedName name="F_09_660" localSheetId="29">#REF!</definedName>
    <definedName name="F_09_660" localSheetId="15">#REF!</definedName>
    <definedName name="F_09_660" localSheetId="23">#REF!</definedName>
    <definedName name="F_09_660">#REF!</definedName>
    <definedName name="F_09_690" localSheetId="41">#REF!</definedName>
    <definedName name="F_09_690" localSheetId="28">#REF!</definedName>
    <definedName name="F_09_690" localSheetId="29">#REF!</definedName>
    <definedName name="F_09_690" localSheetId="15">#REF!</definedName>
    <definedName name="F_09_690" localSheetId="23">#REF!</definedName>
    <definedName name="F_09_690">#REF!</definedName>
    <definedName name="F_09_720" localSheetId="41">#REF!</definedName>
    <definedName name="F_09_720" localSheetId="28">#REF!</definedName>
    <definedName name="F_09_720" localSheetId="29">#REF!</definedName>
    <definedName name="F_09_720" localSheetId="15">#REF!</definedName>
    <definedName name="F_09_720" localSheetId="23">#REF!</definedName>
    <definedName name="F_09_720">#REF!</definedName>
    <definedName name="F_09_90" localSheetId="41">#REF!</definedName>
    <definedName name="F_09_90" localSheetId="28">#REF!</definedName>
    <definedName name="F_09_90" localSheetId="29">#REF!</definedName>
    <definedName name="F_09_90" localSheetId="15">#REF!</definedName>
    <definedName name="F_09_90" localSheetId="23">#REF!</definedName>
    <definedName name="F_09_90">#REF!</definedName>
    <definedName name="F_10_120" localSheetId="41">#REF!</definedName>
    <definedName name="F_10_120" localSheetId="28">#REF!</definedName>
    <definedName name="F_10_120" localSheetId="29">#REF!</definedName>
    <definedName name="F_10_120" localSheetId="15">#REF!</definedName>
    <definedName name="F_10_120" localSheetId="23">#REF!</definedName>
    <definedName name="F_10_120">#REF!</definedName>
    <definedName name="F_10_150" localSheetId="41">#REF!</definedName>
    <definedName name="F_10_150" localSheetId="28">#REF!</definedName>
    <definedName name="F_10_150" localSheetId="29">#REF!</definedName>
    <definedName name="F_10_150" localSheetId="15">#REF!</definedName>
    <definedName name="F_10_150" localSheetId="23">#REF!</definedName>
    <definedName name="F_10_150">#REF!</definedName>
    <definedName name="F_10_180" localSheetId="41">#REF!</definedName>
    <definedName name="F_10_180" localSheetId="28">#REF!</definedName>
    <definedName name="F_10_180" localSheetId="29">#REF!</definedName>
    <definedName name="F_10_180" localSheetId="15">#REF!</definedName>
    <definedName name="F_10_180" localSheetId="23">#REF!</definedName>
    <definedName name="F_10_180">#REF!</definedName>
    <definedName name="F_10_210" localSheetId="41">#REF!</definedName>
    <definedName name="F_10_210" localSheetId="28">#REF!</definedName>
    <definedName name="F_10_210" localSheetId="29">#REF!</definedName>
    <definedName name="F_10_210" localSheetId="15">#REF!</definedName>
    <definedName name="F_10_210" localSheetId="23">#REF!</definedName>
    <definedName name="F_10_210">#REF!</definedName>
    <definedName name="F_10_240" localSheetId="41">#REF!</definedName>
    <definedName name="F_10_240" localSheetId="28">#REF!</definedName>
    <definedName name="F_10_240" localSheetId="29">#REF!</definedName>
    <definedName name="F_10_240" localSheetId="15">#REF!</definedName>
    <definedName name="F_10_240" localSheetId="23">#REF!</definedName>
    <definedName name="F_10_240">#REF!</definedName>
    <definedName name="F_10_270" localSheetId="41">#REF!</definedName>
    <definedName name="F_10_270" localSheetId="28">#REF!</definedName>
    <definedName name="F_10_270" localSheetId="29">#REF!</definedName>
    <definedName name="F_10_270" localSheetId="15">#REF!</definedName>
    <definedName name="F_10_270" localSheetId="23">#REF!</definedName>
    <definedName name="F_10_270">#REF!</definedName>
    <definedName name="F_10_30" localSheetId="41">#REF!</definedName>
    <definedName name="F_10_30" localSheetId="28">#REF!</definedName>
    <definedName name="F_10_30" localSheetId="29">#REF!</definedName>
    <definedName name="F_10_30" localSheetId="15">#REF!</definedName>
    <definedName name="F_10_30" localSheetId="23">#REF!</definedName>
    <definedName name="F_10_30">#REF!</definedName>
    <definedName name="F_10_300" localSheetId="41">#REF!</definedName>
    <definedName name="F_10_300" localSheetId="28">#REF!</definedName>
    <definedName name="F_10_300" localSheetId="29">#REF!</definedName>
    <definedName name="F_10_300" localSheetId="15">#REF!</definedName>
    <definedName name="F_10_300" localSheetId="23">#REF!</definedName>
    <definedName name="F_10_300">#REF!</definedName>
    <definedName name="F_10_330" localSheetId="41">#REF!</definedName>
    <definedName name="F_10_330" localSheetId="28">#REF!</definedName>
    <definedName name="F_10_330" localSheetId="29">#REF!</definedName>
    <definedName name="F_10_330" localSheetId="15">#REF!</definedName>
    <definedName name="F_10_330" localSheetId="23">#REF!</definedName>
    <definedName name="F_10_330">#REF!</definedName>
    <definedName name="F_10_360" localSheetId="41">#REF!</definedName>
    <definedName name="F_10_360" localSheetId="28">#REF!</definedName>
    <definedName name="F_10_360" localSheetId="29">#REF!</definedName>
    <definedName name="F_10_360" localSheetId="15">#REF!</definedName>
    <definedName name="F_10_360" localSheetId="23">#REF!</definedName>
    <definedName name="F_10_360">#REF!</definedName>
    <definedName name="F_10_390" localSheetId="41">#REF!</definedName>
    <definedName name="F_10_390" localSheetId="28">#REF!</definedName>
    <definedName name="F_10_390" localSheetId="29">#REF!</definedName>
    <definedName name="F_10_390" localSheetId="15">#REF!</definedName>
    <definedName name="F_10_390" localSheetId="23">#REF!</definedName>
    <definedName name="F_10_390">#REF!</definedName>
    <definedName name="F_10_420" localSheetId="41">#REF!</definedName>
    <definedName name="F_10_420" localSheetId="28">#REF!</definedName>
    <definedName name="F_10_420" localSheetId="29">#REF!</definedName>
    <definedName name="F_10_420" localSheetId="15">#REF!</definedName>
    <definedName name="F_10_420" localSheetId="23">#REF!</definedName>
    <definedName name="F_10_420">#REF!</definedName>
    <definedName name="F_10_450" localSheetId="41">#REF!</definedName>
    <definedName name="F_10_450" localSheetId="28">#REF!</definedName>
    <definedName name="F_10_450" localSheetId="29">#REF!</definedName>
    <definedName name="F_10_450" localSheetId="15">#REF!</definedName>
    <definedName name="F_10_450" localSheetId="23">#REF!</definedName>
    <definedName name="F_10_450">#REF!</definedName>
    <definedName name="F_10_480" localSheetId="41">#REF!</definedName>
    <definedName name="F_10_480" localSheetId="28">#REF!</definedName>
    <definedName name="F_10_480" localSheetId="29">#REF!</definedName>
    <definedName name="F_10_480" localSheetId="15">#REF!</definedName>
    <definedName name="F_10_480" localSheetId="23">#REF!</definedName>
    <definedName name="F_10_480">#REF!</definedName>
    <definedName name="F_10_510" localSheetId="41">#REF!</definedName>
    <definedName name="F_10_510" localSheetId="28">#REF!</definedName>
    <definedName name="F_10_510" localSheetId="29">#REF!</definedName>
    <definedName name="F_10_510" localSheetId="15">#REF!</definedName>
    <definedName name="F_10_510" localSheetId="23">#REF!</definedName>
    <definedName name="F_10_510">#REF!</definedName>
    <definedName name="F_10_540" localSheetId="41">#REF!</definedName>
    <definedName name="F_10_540" localSheetId="28">#REF!</definedName>
    <definedName name="F_10_540" localSheetId="29">#REF!</definedName>
    <definedName name="F_10_540" localSheetId="15">#REF!</definedName>
    <definedName name="F_10_540" localSheetId="23">#REF!</definedName>
    <definedName name="F_10_540">#REF!</definedName>
    <definedName name="F_10_570" localSheetId="41">#REF!</definedName>
    <definedName name="F_10_570" localSheetId="28">#REF!</definedName>
    <definedName name="F_10_570" localSheetId="29">#REF!</definedName>
    <definedName name="F_10_570" localSheetId="15">#REF!</definedName>
    <definedName name="F_10_570" localSheetId="23">#REF!</definedName>
    <definedName name="F_10_570">#REF!</definedName>
    <definedName name="F_10_60" localSheetId="41">#REF!</definedName>
    <definedName name="F_10_60" localSheetId="28">#REF!</definedName>
    <definedName name="F_10_60" localSheetId="29">#REF!</definedName>
    <definedName name="F_10_60" localSheetId="15">#REF!</definedName>
    <definedName name="F_10_60" localSheetId="23">#REF!</definedName>
    <definedName name="F_10_60">#REF!</definedName>
    <definedName name="F_10_600" localSheetId="41">#REF!</definedName>
    <definedName name="F_10_600" localSheetId="28">#REF!</definedName>
    <definedName name="F_10_600" localSheetId="29">#REF!</definedName>
    <definedName name="F_10_600" localSheetId="15">#REF!</definedName>
    <definedName name="F_10_600" localSheetId="23">#REF!</definedName>
    <definedName name="F_10_600">#REF!</definedName>
    <definedName name="F_10_630" localSheetId="41">#REF!</definedName>
    <definedName name="F_10_630" localSheetId="28">#REF!</definedName>
    <definedName name="F_10_630" localSheetId="29">#REF!</definedName>
    <definedName name="F_10_630" localSheetId="15">#REF!</definedName>
    <definedName name="F_10_630" localSheetId="23">#REF!</definedName>
    <definedName name="F_10_630">#REF!</definedName>
    <definedName name="F_10_660" localSheetId="41">#REF!</definedName>
    <definedName name="F_10_660" localSheetId="28">#REF!</definedName>
    <definedName name="F_10_660" localSheetId="29">#REF!</definedName>
    <definedName name="F_10_660" localSheetId="15">#REF!</definedName>
    <definedName name="F_10_660" localSheetId="23">#REF!</definedName>
    <definedName name="F_10_660">#REF!</definedName>
    <definedName name="F_10_690" localSheetId="41">#REF!</definedName>
    <definedName name="F_10_690" localSheetId="28">#REF!</definedName>
    <definedName name="F_10_690" localSheetId="29">#REF!</definedName>
    <definedName name="F_10_690" localSheetId="15">#REF!</definedName>
    <definedName name="F_10_690" localSheetId="23">#REF!</definedName>
    <definedName name="F_10_690">#REF!</definedName>
    <definedName name="F_10_720" localSheetId="41">#REF!</definedName>
    <definedName name="F_10_720" localSheetId="28">#REF!</definedName>
    <definedName name="F_10_720" localSheetId="29">#REF!</definedName>
    <definedName name="F_10_720" localSheetId="15">#REF!</definedName>
    <definedName name="F_10_720" localSheetId="23">#REF!</definedName>
    <definedName name="F_10_720">#REF!</definedName>
    <definedName name="F_10_90" localSheetId="41">#REF!</definedName>
    <definedName name="F_10_90" localSheetId="28">#REF!</definedName>
    <definedName name="F_10_90" localSheetId="29">#REF!</definedName>
    <definedName name="F_10_90" localSheetId="15">#REF!</definedName>
    <definedName name="F_10_90" localSheetId="23">#REF!</definedName>
    <definedName name="F_10_90">#REF!</definedName>
    <definedName name="F_11_120" localSheetId="41">#REF!</definedName>
    <definedName name="F_11_120" localSheetId="28">#REF!</definedName>
    <definedName name="F_11_120" localSheetId="29">#REF!</definedName>
    <definedName name="F_11_120" localSheetId="15">#REF!</definedName>
    <definedName name="F_11_120" localSheetId="23">#REF!</definedName>
    <definedName name="F_11_120">#REF!</definedName>
    <definedName name="F_11_150" localSheetId="41">#REF!</definedName>
    <definedName name="F_11_150" localSheetId="28">#REF!</definedName>
    <definedName name="F_11_150" localSheetId="29">#REF!</definedName>
    <definedName name="F_11_150" localSheetId="15">#REF!</definedName>
    <definedName name="F_11_150" localSheetId="23">#REF!</definedName>
    <definedName name="F_11_150">#REF!</definedName>
    <definedName name="F_11_180" localSheetId="41">#REF!</definedName>
    <definedName name="F_11_180" localSheetId="28">#REF!</definedName>
    <definedName name="F_11_180" localSheetId="29">#REF!</definedName>
    <definedName name="F_11_180" localSheetId="15">#REF!</definedName>
    <definedName name="F_11_180" localSheetId="23">#REF!</definedName>
    <definedName name="F_11_180">#REF!</definedName>
    <definedName name="F_11_210" localSheetId="41">#REF!</definedName>
    <definedName name="F_11_210" localSheetId="28">#REF!</definedName>
    <definedName name="F_11_210" localSheetId="29">#REF!</definedName>
    <definedName name="F_11_210" localSheetId="15">#REF!</definedName>
    <definedName name="F_11_210" localSheetId="23">#REF!</definedName>
    <definedName name="F_11_210">#REF!</definedName>
    <definedName name="F_11_240" localSheetId="41">#REF!</definedName>
    <definedName name="F_11_240" localSheetId="28">#REF!</definedName>
    <definedName name="F_11_240" localSheetId="29">#REF!</definedName>
    <definedName name="F_11_240" localSheetId="15">#REF!</definedName>
    <definedName name="F_11_240" localSheetId="23">#REF!</definedName>
    <definedName name="F_11_240">#REF!</definedName>
    <definedName name="F_11_270" localSheetId="41">#REF!</definedName>
    <definedName name="F_11_270" localSheetId="28">#REF!</definedName>
    <definedName name="F_11_270" localSheetId="29">#REF!</definedName>
    <definedName name="F_11_270" localSheetId="15">#REF!</definedName>
    <definedName name="F_11_270" localSheetId="23">#REF!</definedName>
    <definedName name="F_11_270">#REF!</definedName>
    <definedName name="F_11_30" localSheetId="41">#REF!</definedName>
    <definedName name="F_11_30" localSheetId="28">#REF!</definedName>
    <definedName name="F_11_30" localSheetId="29">#REF!</definedName>
    <definedName name="F_11_30" localSheetId="15">#REF!</definedName>
    <definedName name="F_11_30" localSheetId="23">#REF!</definedName>
    <definedName name="F_11_30">#REF!</definedName>
    <definedName name="F_11_300" localSheetId="41">#REF!</definedName>
    <definedName name="F_11_300" localSheetId="28">#REF!</definedName>
    <definedName name="F_11_300" localSheetId="29">#REF!</definedName>
    <definedName name="F_11_300" localSheetId="15">#REF!</definedName>
    <definedName name="F_11_300" localSheetId="23">#REF!</definedName>
    <definedName name="F_11_300">#REF!</definedName>
    <definedName name="F_11_330" localSheetId="41">#REF!</definedName>
    <definedName name="F_11_330" localSheetId="28">#REF!</definedName>
    <definedName name="F_11_330" localSheetId="29">#REF!</definedName>
    <definedName name="F_11_330" localSheetId="15">#REF!</definedName>
    <definedName name="F_11_330" localSheetId="23">#REF!</definedName>
    <definedName name="F_11_330">#REF!</definedName>
    <definedName name="F_11_360" localSheetId="41">#REF!</definedName>
    <definedName name="F_11_360" localSheetId="28">#REF!</definedName>
    <definedName name="F_11_360" localSheetId="29">#REF!</definedName>
    <definedName name="F_11_360" localSheetId="15">#REF!</definedName>
    <definedName name="F_11_360" localSheetId="23">#REF!</definedName>
    <definedName name="F_11_360">#REF!</definedName>
    <definedName name="F_11_390" localSheetId="41">#REF!</definedName>
    <definedName name="F_11_390" localSheetId="28">#REF!</definedName>
    <definedName name="F_11_390" localSheetId="29">#REF!</definedName>
    <definedName name="F_11_390" localSheetId="15">#REF!</definedName>
    <definedName name="F_11_390" localSheetId="23">#REF!</definedName>
    <definedName name="F_11_390">#REF!</definedName>
    <definedName name="F_11_420" localSheetId="41">#REF!</definedName>
    <definedName name="F_11_420" localSheetId="28">#REF!</definedName>
    <definedName name="F_11_420" localSheetId="29">#REF!</definedName>
    <definedName name="F_11_420" localSheetId="15">#REF!</definedName>
    <definedName name="F_11_420" localSheetId="23">#REF!</definedName>
    <definedName name="F_11_420">#REF!</definedName>
    <definedName name="F_11_450" localSheetId="41">#REF!</definedName>
    <definedName name="F_11_450" localSheetId="28">#REF!</definedName>
    <definedName name="F_11_450" localSheetId="29">#REF!</definedName>
    <definedName name="F_11_450" localSheetId="15">#REF!</definedName>
    <definedName name="F_11_450" localSheetId="23">#REF!</definedName>
    <definedName name="F_11_450">#REF!</definedName>
    <definedName name="F_11_480" localSheetId="41">#REF!</definedName>
    <definedName name="F_11_480" localSheetId="28">#REF!</definedName>
    <definedName name="F_11_480" localSheetId="29">#REF!</definedName>
    <definedName name="F_11_480" localSheetId="15">#REF!</definedName>
    <definedName name="F_11_480" localSheetId="23">#REF!</definedName>
    <definedName name="F_11_480">#REF!</definedName>
    <definedName name="F_11_510" localSheetId="41">#REF!</definedName>
    <definedName name="F_11_510" localSheetId="28">#REF!</definedName>
    <definedName name="F_11_510" localSheetId="29">#REF!</definedName>
    <definedName name="F_11_510" localSheetId="15">#REF!</definedName>
    <definedName name="F_11_510" localSheetId="23">#REF!</definedName>
    <definedName name="F_11_510">#REF!</definedName>
    <definedName name="F_11_540" localSheetId="41">#REF!</definedName>
    <definedName name="F_11_540" localSheetId="28">#REF!</definedName>
    <definedName name="F_11_540" localSheetId="29">#REF!</definedName>
    <definedName name="F_11_540" localSheetId="15">#REF!</definedName>
    <definedName name="F_11_540" localSheetId="23">#REF!</definedName>
    <definedName name="F_11_540">#REF!</definedName>
    <definedName name="F_11_570" localSheetId="41">#REF!</definedName>
    <definedName name="F_11_570" localSheetId="28">#REF!</definedName>
    <definedName name="F_11_570" localSheetId="29">#REF!</definedName>
    <definedName name="F_11_570" localSheetId="15">#REF!</definedName>
    <definedName name="F_11_570" localSheetId="23">#REF!</definedName>
    <definedName name="F_11_570">#REF!</definedName>
    <definedName name="F_11_60" localSheetId="41">#REF!</definedName>
    <definedName name="F_11_60" localSheetId="28">#REF!</definedName>
    <definedName name="F_11_60" localSheetId="29">#REF!</definedName>
    <definedName name="F_11_60" localSheetId="15">#REF!</definedName>
    <definedName name="F_11_60" localSheetId="23">#REF!</definedName>
    <definedName name="F_11_60">#REF!</definedName>
    <definedName name="F_11_600" localSheetId="41">#REF!</definedName>
    <definedName name="F_11_600" localSheetId="28">#REF!</definedName>
    <definedName name="F_11_600" localSheetId="29">#REF!</definedName>
    <definedName name="F_11_600" localSheetId="15">#REF!</definedName>
    <definedName name="F_11_600" localSheetId="23">#REF!</definedName>
    <definedName name="F_11_600">#REF!</definedName>
    <definedName name="F_11_630" localSheetId="41">#REF!</definedName>
    <definedName name="F_11_630" localSheetId="28">#REF!</definedName>
    <definedName name="F_11_630" localSheetId="29">#REF!</definedName>
    <definedName name="F_11_630" localSheetId="15">#REF!</definedName>
    <definedName name="F_11_630" localSheetId="23">#REF!</definedName>
    <definedName name="F_11_630">#REF!</definedName>
    <definedName name="F_11_660" localSheetId="41">#REF!</definedName>
    <definedName name="F_11_660" localSheetId="28">#REF!</definedName>
    <definedName name="F_11_660" localSheetId="29">#REF!</definedName>
    <definedName name="F_11_660" localSheetId="15">#REF!</definedName>
    <definedName name="F_11_660" localSheetId="23">#REF!</definedName>
    <definedName name="F_11_660">#REF!</definedName>
    <definedName name="F_11_690" localSheetId="41">#REF!</definedName>
    <definedName name="F_11_690" localSheetId="28">#REF!</definedName>
    <definedName name="F_11_690" localSheetId="29">#REF!</definedName>
    <definedName name="F_11_690" localSheetId="15">#REF!</definedName>
    <definedName name="F_11_690" localSheetId="23">#REF!</definedName>
    <definedName name="F_11_690">#REF!</definedName>
    <definedName name="F_11_720" localSheetId="41">#REF!</definedName>
    <definedName name="F_11_720" localSheetId="28">#REF!</definedName>
    <definedName name="F_11_720" localSheetId="29">#REF!</definedName>
    <definedName name="F_11_720" localSheetId="15">#REF!</definedName>
    <definedName name="F_11_720" localSheetId="23">#REF!</definedName>
    <definedName name="F_11_720">#REF!</definedName>
    <definedName name="F_11_90" localSheetId="41">#REF!</definedName>
    <definedName name="F_11_90" localSheetId="28">#REF!</definedName>
    <definedName name="F_11_90" localSheetId="29">#REF!</definedName>
    <definedName name="F_11_90" localSheetId="15">#REF!</definedName>
    <definedName name="F_11_90" localSheetId="23">#REF!</definedName>
    <definedName name="F_11_90">#REF!</definedName>
    <definedName name="F_12_120" localSheetId="41">#REF!</definedName>
    <definedName name="F_12_120" localSheetId="28">#REF!</definedName>
    <definedName name="F_12_120" localSheetId="29">#REF!</definedName>
    <definedName name="F_12_120" localSheetId="15">#REF!</definedName>
    <definedName name="F_12_120" localSheetId="23">#REF!</definedName>
    <definedName name="F_12_120">#REF!</definedName>
    <definedName name="F_12_150" localSheetId="41">#REF!</definedName>
    <definedName name="F_12_150" localSheetId="28">#REF!</definedName>
    <definedName name="F_12_150" localSheetId="29">#REF!</definedName>
    <definedName name="F_12_150" localSheetId="15">#REF!</definedName>
    <definedName name="F_12_150" localSheetId="23">#REF!</definedName>
    <definedName name="F_12_150">#REF!</definedName>
    <definedName name="F_12_180" localSheetId="41">#REF!</definedName>
    <definedName name="F_12_180" localSheetId="28">#REF!</definedName>
    <definedName name="F_12_180" localSheetId="29">#REF!</definedName>
    <definedName name="F_12_180" localSheetId="15">#REF!</definedName>
    <definedName name="F_12_180" localSheetId="23">#REF!</definedName>
    <definedName name="F_12_180">#REF!</definedName>
    <definedName name="F_12_210" localSheetId="41">#REF!</definedName>
    <definedName name="F_12_210" localSheetId="28">#REF!</definedName>
    <definedName name="F_12_210" localSheetId="29">#REF!</definedName>
    <definedName name="F_12_210" localSheetId="15">#REF!</definedName>
    <definedName name="F_12_210" localSheetId="23">#REF!</definedName>
    <definedName name="F_12_210">#REF!</definedName>
    <definedName name="F_12_240" localSheetId="41">#REF!</definedName>
    <definedName name="F_12_240" localSheetId="28">#REF!</definedName>
    <definedName name="F_12_240" localSheetId="29">#REF!</definedName>
    <definedName name="F_12_240" localSheetId="15">#REF!</definedName>
    <definedName name="F_12_240" localSheetId="23">#REF!</definedName>
    <definedName name="F_12_240">#REF!</definedName>
    <definedName name="F_12_270" localSheetId="41">#REF!</definedName>
    <definedName name="F_12_270" localSheetId="28">#REF!</definedName>
    <definedName name="F_12_270" localSheetId="29">#REF!</definedName>
    <definedName name="F_12_270" localSheetId="15">#REF!</definedName>
    <definedName name="F_12_270" localSheetId="23">#REF!</definedName>
    <definedName name="F_12_270">#REF!</definedName>
    <definedName name="F_12_30" localSheetId="41">#REF!</definedName>
    <definedName name="F_12_30" localSheetId="28">#REF!</definedName>
    <definedName name="F_12_30" localSheetId="29">#REF!</definedName>
    <definedName name="F_12_30" localSheetId="15">#REF!</definedName>
    <definedName name="F_12_30" localSheetId="23">#REF!</definedName>
    <definedName name="F_12_30">#REF!</definedName>
    <definedName name="F_12_300" localSheetId="41">#REF!</definedName>
    <definedName name="F_12_300" localSheetId="28">#REF!</definedName>
    <definedName name="F_12_300" localSheetId="29">#REF!</definedName>
    <definedName name="F_12_300" localSheetId="15">#REF!</definedName>
    <definedName name="F_12_300" localSheetId="23">#REF!</definedName>
    <definedName name="F_12_300">#REF!</definedName>
    <definedName name="F_12_330" localSheetId="41">#REF!</definedName>
    <definedName name="F_12_330" localSheetId="28">#REF!</definedName>
    <definedName name="F_12_330" localSheetId="29">#REF!</definedName>
    <definedName name="F_12_330" localSheetId="15">#REF!</definedName>
    <definedName name="F_12_330" localSheetId="23">#REF!</definedName>
    <definedName name="F_12_330">#REF!</definedName>
    <definedName name="F_12_360" localSheetId="41">#REF!</definedName>
    <definedName name="F_12_360" localSheetId="28">#REF!</definedName>
    <definedName name="F_12_360" localSheetId="29">#REF!</definedName>
    <definedName name="F_12_360" localSheetId="15">#REF!</definedName>
    <definedName name="F_12_360" localSheetId="23">#REF!</definedName>
    <definedName name="F_12_360">#REF!</definedName>
    <definedName name="F_12_390" localSheetId="41">#REF!</definedName>
    <definedName name="F_12_390" localSheetId="28">#REF!</definedName>
    <definedName name="F_12_390" localSheetId="29">#REF!</definedName>
    <definedName name="F_12_390" localSheetId="15">#REF!</definedName>
    <definedName name="F_12_390" localSheetId="23">#REF!</definedName>
    <definedName name="F_12_390">#REF!</definedName>
    <definedName name="F_12_420" localSheetId="41">#REF!</definedName>
    <definedName name="F_12_420" localSheetId="28">#REF!</definedName>
    <definedName name="F_12_420" localSheetId="29">#REF!</definedName>
    <definedName name="F_12_420" localSheetId="15">#REF!</definedName>
    <definedName name="F_12_420" localSheetId="23">#REF!</definedName>
    <definedName name="F_12_420">#REF!</definedName>
    <definedName name="F_12_450" localSheetId="41">#REF!</definedName>
    <definedName name="F_12_450" localSheetId="28">#REF!</definedName>
    <definedName name="F_12_450" localSheetId="29">#REF!</definedName>
    <definedName name="F_12_450" localSheetId="15">#REF!</definedName>
    <definedName name="F_12_450" localSheetId="23">#REF!</definedName>
    <definedName name="F_12_450">#REF!</definedName>
    <definedName name="F_12_480" localSheetId="41">#REF!</definedName>
    <definedName name="F_12_480" localSheetId="28">#REF!</definedName>
    <definedName name="F_12_480" localSheetId="29">#REF!</definedName>
    <definedName name="F_12_480" localSheetId="15">#REF!</definedName>
    <definedName name="F_12_480" localSheetId="23">#REF!</definedName>
    <definedName name="F_12_480">#REF!</definedName>
    <definedName name="F_12_510" localSheetId="41">#REF!</definedName>
    <definedName name="F_12_510" localSheetId="28">#REF!</definedName>
    <definedName name="F_12_510" localSheetId="29">#REF!</definedName>
    <definedName name="F_12_510" localSheetId="15">#REF!</definedName>
    <definedName name="F_12_510" localSheetId="23">#REF!</definedName>
    <definedName name="F_12_510">#REF!</definedName>
    <definedName name="F_12_540" localSheetId="41">#REF!</definedName>
    <definedName name="F_12_540" localSheetId="28">#REF!</definedName>
    <definedName name="F_12_540" localSheetId="29">#REF!</definedName>
    <definedName name="F_12_540" localSheetId="15">#REF!</definedName>
    <definedName name="F_12_540" localSheetId="23">#REF!</definedName>
    <definedName name="F_12_540">#REF!</definedName>
    <definedName name="F_12_570" localSheetId="41">#REF!</definedName>
    <definedName name="F_12_570" localSheetId="28">#REF!</definedName>
    <definedName name="F_12_570" localSheetId="29">#REF!</definedName>
    <definedName name="F_12_570" localSheetId="15">#REF!</definedName>
    <definedName name="F_12_570" localSheetId="23">#REF!</definedName>
    <definedName name="F_12_570">#REF!</definedName>
    <definedName name="F_12_60" localSheetId="41">#REF!</definedName>
    <definedName name="F_12_60" localSheetId="28">#REF!</definedName>
    <definedName name="F_12_60" localSheetId="29">#REF!</definedName>
    <definedName name="F_12_60" localSheetId="15">#REF!</definedName>
    <definedName name="F_12_60" localSheetId="23">#REF!</definedName>
    <definedName name="F_12_60">#REF!</definedName>
    <definedName name="F_12_600" localSheetId="41">#REF!</definedName>
    <definedName name="F_12_600" localSheetId="28">#REF!</definedName>
    <definedName name="F_12_600" localSheetId="29">#REF!</definedName>
    <definedName name="F_12_600" localSheetId="15">#REF!</definedName>
    <definedName name="F_12_600" localSheetId="23">#REF!</definedName>
    <definedName name="F_12_600">#REF!</definedName>
    <definedName name="F_12_630" localSheetId="41">#REF!</definedName>
    <definedName name="F_12_630" localSheetId="28">#REF!</definedName>
    <definedName name="F_12_630" localSheetId="29">#REF!</definedName>
    <definedName name="F_12_630" localSheetId="15">#REF!</definedName>
    <definedName name="F_12_630" localSheetId="23">#REF!</definedName>
    <definedName name="F_12_630">#REF!</definedName>
    <definedName name="F_12_660" localSheetId="41">#REF!</definedName>
    <definedName name="F_12_660" localSheetId="28">#REF!</definedName>
    <definedName name="F_12_660" localSheetId="29">#REF!</definedName>
    <definedName name="F_12_660" localSheetId="15">#REF!</definedName>
    <definedName name="F_12_660" localSheetId="23">#REF!</definedName>
    <definedName name="F_12_660">#REF!</definedName>
    <definedName name="F_12_690" localSheetId="41">#REF!</definedName>
    <definedName name="F_12_690" localSheetId="28">#REF!</definedName>
    <definedName name="F_12_690" localSheetId="29">#REF!</definedName>
    <definedName name="F_12_690" localSheetId="15">#REF!</definedName>
    <definedName name="F_12_690" localSheetId="23">#REF!</definedName>
    <definedName name="F_12_690">#REF!</definedName>
    <definedName name="F_12_720" localSheetId="41">#REF!</definedName>
    <definedName name="F_12_720" localSheetId="28">#REF!</definedName>
    <definedName name="F_12_720" localSheetId="29">#REF!</definedName>
    <definedName name="F_12_720" localSheetId="15">#REF!</definedName>
    <definedName name="F_12_720" localSheetId="23">#REF!</definedName>
    <definedName name="F_12_720">#REF!</definedName>
    <definedName name="F_12_90" localSheetId="41">#REF!</definedName>
    <definedName name="F_12_90" localSheetId="28">#REF!</definedName>
    <definedName name="F_12_90" localSheetId="29">#REF!</definedName>
    <definedName name="F_12_90" localSheetId="15">#REF!</definedName>
    <definedName name="F_12_90" localSheetId="23">#REF!</definedName>
    <definedName name="F_12_90">#REF!</definedName>
    <definedName name="F_13_120" localSheetId="41">#REF!</definedName>
    <definedName name="F_13_120" localSheetId="28">#REF!</definedName>
    <definedName name="F_13_120" localSheetId="29">#REF!</definedName>
    <definedName name="F_13_120" localSheetId="15">#REF!</definedName>
    <definedName name="F_13_120" localSheetId="23">#REF!</definedName>
    <definedName name="F_13_120">#REF!</definedName>
    <definedName name="F_13_150" localSheetId="41">#REF!</definedName>
    <definedName name="F_13_150" localSheetId="28">#REF!</definedName>
    <definedName name="F_13_150" localSheetId="29">#REF!</definedName>
    <definedName name="F_13_150" localSheetId="15">#REF!</definedName>
    <definedName name="F_13_150" localSheetId="23">#REF!</definedName>
    <definedName name="F_13_150">#REF!</definedName>
    <definedName name="F_13_180" localSheetId="41">#REF!</definedName>
    <definedName name="F_13_180" localSheetId="28">#REF!</definedName>
    <definedName name="F_13_180" localSheetId="29">#REF!</definedName>
    <definedName name="F_13_180" localSheetId="15">#REF!</definedName>
    <definedName name="F_13_180" localSheetId="23">#REF!</definedName>
    <definedName name="F_13_180">#REF!</definedName>
    <definedName name="F_13_210" localSheetId="41">#REF!</definedName>
    <definedName name="F_13_210" localSheetId="28">#REF!</definedName>
    <definedName name="F_13_210" localSheetId="29">#REF!</definedName>
    <definedName name="F_13_210" localSheetId="15">#REF!</definedName>
    <definedName name="F_13_210" localSheetId="23">#REF!</definedName>
    <definedName name="F_13_210">#REF!</definedName>
    <definedName name="F_13_240" localSheetId="41">#REF!</definedName>
    <definedName name="F_13_240" localSheetId="28">#REF!</definedName>
    <definedName name="F_13_240" localSheetId="29">#REF!</definedName>
    <definedName name="F_13_240" localSheetId="15">#REF!</definedName>
    <definedName name="F_13_240" localSheetId="23">#REF!</definedName>
    <definedName name="F_13_240">#REF!</definedName>
    <definedName name="F_13_270" localSheetId="41">#REF!</definedName>
    <definedName name="F_13_270" localSheetId="28">#REF!</definedName>
    <definedName name="F_13_270" localSheetId="29">#REF!</definedName>
    <definedName name="F_13_270" localSheetId="15">#REF!</definedName>
    <definedName name="F_13_270" localSheetId="23">#REF!</definedName>
    <definedName name="F_13_270">#REF!</definedName>
    <definedName name="F_13_30" localSheetId="41">#REF!</definedName>
    <definedName name="F_13_30" localSheetId="28">#REF!</definedName>
    <definedName name="F_13_30" localSheetId="29">#REF!</definedName>
    <definedName name="F_13_30" localSheetId="15">#REF!</definedName>
    <definedName name="F_13_30" localSheetId="23">#REF!</definedName>
    <definedName name="F_13_30">#REF!</definedName>
    <definedName name="F_13_300" localSheetId="41">#REF!</definedName>
    <definedName name="F_13_300" localSheetId="28">#REF!</definedName>
    <definedName name="F_13_300" localSheetId="29">#REF!</definedName>
    <definedName name="F_13_300" localSheetId="15">#REF!</definedName>
    <definedName name="F_13_300" localSheetId="23">#REF!</definedName>
    <definedName name="F_13_300">#REF!</definedName>
    <definedName name="F_13_330" localSheetId="41">#REF!</definedName>
    <definedName name="F_13_330" localSheetId="28">#REF!</definedName>
    <definedName name="F_13_330" localSheetId="29">#REF!</definedName>
    <definedName name="F_13_330" localSheetId="15">#REF!</definedName>
    <definedName name="F_13_330" localSheetId="23">#REF!</definedName>
    <definedName name="F_13_330">#REF!</definedName>
    <definedName name="F_13_360" localSheetId="41">#REF!</definedName>
    <definedName name="F_13_360" localSheetId="28">#REF!</definedName>
    <definedName name="F_13_360" localSheetId="29">#REF!</definedName>
    <definedName name="F_13_360" localSheetId="15">#REF!</definedName>
    <definedName name="F_13_360" localSheetId="23">#REF!</definedName>
    <definedName name="F_13_360">#REF!</definedName>
    <definedName name="F_13_390" localSheetId="41">#REF!</definedName>
    <definedName name="F_13_390" localSheetId="28">#REF!</definedName>
    <definedName name="F_13_390" localSheetId="29">#REF!</definedName>
    <definedName name="F_13_390" localSheetId="15">#REF!</definedName>
    <definedName name="F_13_390" localSheetId="23">#REF!</definedName>
    <definedName name="F_13_390">#REF!</definedName>
    <definedName name="F_13_420" localSheetId="41">#REF!</definedName>
    <definedName name="F_13_420" localSheetId="28">#REF!</definedName>
    <definedName name="F_13_420" localSheetId="29">#REF!</definedName>
    <definedName name="F_13_420" localSheetId="15">#REF!</definedName>
    <definedName name="F_13_420" localSheetId="23">#REF!</definedName>
    <definedName name="F_13_420">#REF!</definedName>
    <definedName name="F_13_450" localSheetId="41">#REF!</definedName>
    <definedName name="F_13_450" localSheetId="28">#REF!</definedName>
    <definedName name="F_13_450" localSheetId="29">#REF!</definedName>
    <definedName name="F_13_450" localSheetId="15">#REF!</definedName>
    <definedName name="F_13_450" localSheetId="23">#REF!</definedName>
    <definedName name="F_13_450">#REF!</definedName>
    <definedName name="F_13_480" localSheetId="41">#REF!</definedName>
    <definedName name="F_13_480" localSheetId="28">#REF!</definedName>
    <definedName name="F_13_480" localSheetId="29">#REF!</definedName>
    <definedName name="F_13_480" localSheetId="15">#REF!</definedName>
    <definedName name="F_13_480" localSheetId="23">#REF!</definedName>
    <definedName name="F_13_480">#REF!</definedName>
    <definedName name="F_13_510" localSheetId="41">#REF!</definedName>
    <definedName name="F_13_510" localSheetId="28">#REF!</definedName>
    <definedName name="F_13_510" localSheetId="29">#REF!</definedName>
    <definedName name="F_13_510" localSheetId="15">#REF!</definedName>
    <definedName name="F_13_510" localSheetId="23">#REF!</definedName>
    <definedName name="F_13_510">#REF!</definedName>
    <definedName name="F_13_540" localSheetId="41">#REF!</definedName>
    <definedName name="F_13_540" localSheetId="28">#REF!</definedName>
    <definedName name="F_13_540" localSheetId="29">#REF!</definedName>
    <definedName name="F_13_540" localSheetId="15">#REF!</definedName>
    <definedName name="F_13_540" localSheetId="23">#REF!</definedName>
    <definedName name="F_13_540">#REF!</definedName>
    <definedName name="F_13_570" localSheetId="41">#REF!</definedName>
    <definedName name="F_13_570" localSheetId="28">#REF!</definedName>
    <definedName name="F_13_570" localSheetId="29">#REF!</definedName>
    <definedName name="F_13_570" localSheetId="15">#REF!</definedName>
    <definedName name="F_13_570" localSheetId="23">#REF!</definedName>
    <definedName name="F_13_570">#REF!</definedName>
    <definedName name="F_13_60" localSheetId="41">#REF!</definedName>
    <definedName name="F_13_60" localSheetId="28">#REF!</definedName>
    <definedName name="F_13_60" localSheetId="29">#REF!</definedName>
    <definedName name="F_13_60" localSheetId="15">#REF!</definedName>
    <definedName name="F_13_60" localSheetId="23">#REF!</definedName>
    <definedName name="F_13_60">#REF!</definedName>
    <definedName name="F_13_600" localSheetId="41">#REF!</definedName>
    <definedName name="F_13_600" localSheetId="28">#REF!</definedName>
    <definedName name="F_13_600" localSheetId="29">#REF!</definedName>
    <definedName name="F_13_600" localSheetId="15">#REF!</definedName>
    <definedName name="F_13_600" localSheetId="23">#REF!</definedName>
    <definedName name="F_13_600">#REF!</definedName>
    <definedName name="F_13_630" localSheetId="41">#REF!</definedName>
    <definedName name="F_13_630" localSheetId="28">#REF!</definedName>
    <definedName name="F_13_630" localSheetId="29">#REF!</definedName>
    <definedName name="F_13_630" localSheetId="15">#REF!</definedName>
    <definedName name="F_13_630" localSheetId="23">#REF!</definedName>
    <definedName name="F_13_630">#REF!</definedName>
    <definedName name="F_13_660" localSheetId="41">#REF!</definedName>
    <definedName name="F_13_660" localSheetId="28">#REF!</definedName>
    <definedName name="F_13_660" localSheetId="29">#REF!</definedName>
    <definedName name="F_13_660" localSheetId="15">#REF!</definedName>
    <definedName name="F_13_660" localSheetId="23">#REF!</definedName>
    <definedName name="F_13_660">#REF!</definedName>
    <definedName name="F_13_690" localSheetId="41">#REF!</definedName>
    <definedName name="F_13_690" localSheetId="28">#REF!</definedName>
    <definedName name="F_13_690" localSheetId="29">#REF!</definedName>
    <definedName name="F_13_690" localSheetId="15">#REF!</definedName>
    <definedName name="F_13_690" localSheetId="23">#REF!</definedName>
    <definedName name="F_13_690">#REF!</definedName>
    <definedName name="F_13_720" localSheetId="41">#REF!</definedName>
    <definedName name="F_13_720" localSheetId="28">#REF!</definedName>
    <definedName name="F_13_720" localSheetId="29">#REF!</definedName>
    <definedName name="F_13_720" localSheetId="15">#REF!</definedName>
    <definedName name="F_13_720" localSheetId="23">#REF!</definedName>
    <definedName name="F_13_720">#REF!</definedName>
    <definedName name="F_13_90" localSheetId="41">#REF!</definedName>
    <definedName name="F_13_90" localSheetId="28">#REF!</definedName>
    <definedName name="F_13_90" localSheetId="29">#REF!</definedName>
    <definedName name="F_13_90" localSheetId="15">#REF!</definedName>
    <definedName name="F_13_90" localSheetId="23">#REF!</definedName>
    <definedName name="F_13_90">#REF!</definedName>
    <definedName name="F_14_120" localSheetId="41">#REF!</definedName>
    <definedName name="F_14_120" localSheetId="28">#REF!</definedName>
    <definedName name="F_14_120" localSheetId="29">#REF!</definedName>
    <definedName name="F_14_120" localSheetId="15">#REF!</definedName>
    <definedName name="F_14_120" localSheetId="23">#REF!</definedName>
    <definedName name="F_14_120">#REF!</definedName>
    <definedName name="F_14_150" localSheetId="41">#REF!</definedName>
    <definedName name="F_14_150" localSheetId="28">#REF!</definedName>
    <definedName name="F_14_150" localSheetId="29">#REF!</definedName>
    <definedName name="F_14_150" localSheetId="15">#REF!</definedName>
    <definedName name="F_14_150" localSheetId="23">#REF!</definedName>
    <definedName name="F_14_150">#REF!</definedName>
    <definedName name="F_14_180" localSheetId="41">#REF!</definedName>
    <definedName name="F_14_180" localSheetId="28">#REF!</definedName>
    <definedName name="F_14_180" localSheetId="29">#REF!</definedName>
    <definedName name="F_14_180" localSheetId="15">#REF!</definedName>
    <definedName name="F_14_180" localSheetId="23">#REF!</definedName>
    <definedName name="F_14_180">#REF!</definedName>
    <definedName name="F_14_210" localSheetId="41">#REF!</definedName>
    <definedName name="F_14_210" localSheetId="28">#REF!</definedName>
    <definedName name="F_14_210" localSheetId="29">#REF!</definedName>
    <definedName name="F_14_210" localSheetId="15">#REF!</definedName>
    <definedName name="F_14_210" localSheetId="23">#REF!</definedName>
    <definedName name="F_14_210">#REF!</definedName>
    <definedName name="F_14_240" localSheetId="41">#REF!</definedName>
    <definedName name="F_14_240" localSheetId="28">#REF!</definedName>
    <definedName name="F_14_240" localSheetId="29">#REF!</definedName>
    <definedName name="F_14_240" localSheetId="15">#REF!</definedName>
    <definedName name="F_14_240" localSheetId="23">#REF!</definedName>
    <definedName name="F_14_240">#REF!</definedName>
    <definedName name="F_14_270" localSheetId="41">#REF!</definedName>
    <definedName name="F_14_270" localSheetId="28">#REF!</definedName>
    <definedName name="F_14_270" localSheetId="29">#REF!</definedName>
    <definedName name="F_14_270" localSheetId="15">#REF!</definedName>
    <definedName name="F_14_270" localSheetId="23">#REF!</definedName>
    <definedName name="F_14_270">#REF!</definedName>
    <definedName name="F_14_30" localSheetId="41">#REF!</definedName>
    <definedName name="F_14_30" localSheetId="28">#REF!</definedName>
    <definedName name="F_14_30" localSheetId="29">#REF!</definedName>
    <definedName name="F_14_30" localSheetId="15">#REF!</definedName>
    <definedName name="F_14_30" localSheetId="23">#REF!</definedName>
    <definedName name="F_14_30">#REF!</definedName>
    <definedName name="F_14_300" localSheetId="41">#REF!</definedName>
    <definedName name="F_14_300" localSheetId="28">#REF!</definedName>
    <definedName name="F_14_300" localSheetId="29">#REF!</definedName>
    <definedName name="F_14_300" localSheetId="15">#REF!</definedName>
    <definedName name="F_14_300" localSheetId="23">#REF!</definedName>
    <definedName name="F_14_300">#REF!</definedName>
    <definedName name="F_14_330" localSheetId="41">#REF!</definedName>
    <definedName name="F_14_330" localSheetId="28">#REF!</definedName>
    <definedName name="F_14_330" localSheetId="29">#REF!</definedName>
    <definedName name="F_14_330" localSheetId="15">#REF!</definedName>
    <definedName name="F_14_330" localSheetId="23">#REF!</definedName>
    <definedName name="F_14_330">#REF!</definedName>
    <definedName name="F_14_360" localSheetId="41">#REF!</definedName>
    <definedName name="F_14_360" localSheetId="28">#REF!</definedName>
    <definedName name="F_14_360" localSheetId="29">#REF!</definedName>
    <definedName name="F_14_360" localSheetId="15">#REF!</definedName>
    <definedName name="F_14_360" localSheetId="23">#REF!</definedName>
    <definedName name="F_14_360">#REF!</definedName>
    <definedName name="F_14_390" localSheetId="41">#REF!</definedName>
    <definedName name="F_14_390" localSheetId="28">#REF!</definedName>
    <definedName name="F_14_390" localSheetId="29">#REF!</definedName>
    <definedName name="F_14_390" localSheetId="15">#REF!</definedName>
    <definedName name="F_14_390" localSheetId="23">#REF!</definedName>
    <definedName name="F_14_390">#REF!</definedName>
    <definedName name="F_14_420" localSheetId="41">#REF!</definedName>
    <definedName name="F_14_420" localSheetId="28">#REF!</definedName>
    <definedName name="F_14_420" localSheetId="29">#REF!</definedName>
    <definedName name="F_14_420" localSheetId="15">#REF!</definedName>
    <definedName name="F_14_420" localSheetId="23">#REF!</definedName>
    <definedName name="F_14_420">#REF!</definedName>
    <definedName name="F_14_450" localSheetId="41">#REF!</definedName>
    <definedName name="F_14_450" localSheetId="28">#REF!</definedName>
    <definedName name="F_14_450" localSheetId="29">#REF!</definedName>
    <definedName name="F_14_450" localSheetId="15">#REF!</definedName>
    <definedName name="F_14_450" localSheetId="23">#REF!</definedName>
    <definedName name="F_14_450">#REF!</definedName>
    <definedName name="F_14_480" localSheetId="41">#REF!</definedName>
    <definedName name="F_14_480" localSheetId="28">#REF!</definedName>
    <definedName name="F_14_480" localSheetId="29">#REF!</definedName>
    <definedName name="F_14_480" localSheetId="15">#REF!</definedName>
    <definedName name="F_14_480" localSheetId="23">#REF!</definedName>
    <definedName name="F_14_480">#REF!</definedName>
    <definedName name="F_14_510" localSheetId="41">#REF!</definedName>
    <definedName name="F_14_510" localSheetId="28">#REF!</definedName>
    <definedName name="F_14_510" localSheetId="29">#REF!</definedName>
    <definedName name="F_14_510" localSheetId="15">#REF!</definedName>
    <definedName name="F_14_510" localSheetId="23">#REF!</definedName>
    <definedName name="F_14_510">#REF!</definedName>
    <definedName name="F_14_540" localSheetId="41">#REF!</definedName>
    <definedName name="F_14_540" localSheetId="28">#REF!</definedName>
    <definedName name="F_14_540" localSheetId="29">#REF!</definedName>
    <definedName name="F_14_540" localSheetId="15">#REF!</definedName>
    <definedName name="F_14_540" localSheetId="23">#REF!</definedName>
    <definedName name="F_14_540">#REF!</definedName>
    <definedName name="F_14_570" localSheetId="41">#REF!</definedName>
    <definedName name="F_14_570" localSheetId="28">#REF!</definedName>
    <definedName name="F_14_570" localSheetId="29">#REF!</definedName>
    <definedName name="F_14_570" localSheetId="15">#REF!</definedName>
    <definedName name="F_14_570" localSheetId="23">#REF!</definedName>
    <definedName name="F_14_570">#REF!</definedName>
    <definedName name="F_14_60" localSheetId="41">#REF!</definedName>
    <definedName name="F_14_60" localSheetId="28">#REF!</definedName>
    <definedName name="F_14_60" localSheetId="29">#REF!</definedName>
    <definedName name="F_14_60" localSheetId="15">#REF!</definedName>
    <definedName name="F_14_60" localSheetId="23">#REF!</definedName>
    <definedName name="F_14_60">#REF!</definedName>
    <definedName name="F_14_600" localSheetId="41">#REF!</definedName>
    <definedName name="F_14_600" localSheetId="28">#REF!</definedName>
    <definedName name="F_14_600" localSheetId="29">#REF!</definedName>
    <definedName name="F_14_600" localSheetId="15">#REF!</definedName>
    <definedName name="F_14_600" localSheetId="23">#REF!</definedName>
    <definedName name="F_14_600">#REF!</definedName>
    <definedName name="F_14_630" localSheetId="41">#REF!</definedName>
    <definedName name="F_14_630" localSheetId="28">#REF!</definedName>
    <definedName name="F_14_630" localSheetId="29">#REF!</definedName>
    <definedName name="F_14_630" localSheetId="15">#REF!</definedName>
    <definedName name="F_14_630" localSheetId="23">#REF!</definedName>
    <definedName name="F_14_630">#REF!</definedName>
    <definedName name="F_14_660" localSheetId="41">#REF!</definedName>
    <definedName name="F_14_660" localSheetId="28">#REF!</definedName>
    <definedName name="F_14_660" localSheetId="29">#REF!</definedName>
    <definedName name="F_14_660" localSheetId="15">#REF!</definedName>
    <definedName name="F_14_660" localSheetId="23">#REF!</definedName>
    <definedName name="F_14_660">#REF!</definedName>
    <definedName name="F_14_690" localSheetId="41">#REF!</definedName>
    <definedName name="F_14_690" localSheetId="28">#REF!</definedName>
    <definedName name="F_14_690" localSheetId="29">#REF!</definedName>
    <definedName name="F_14_690" localSheetId="15">#REF!</definedName>
    <definedName name="F_14_690" localSheetId="23">#REF!</definedName>
    <definedName name="F_14_690">#REF!</definedName>
    <definedName name="F_14_720" localSheetId="41">#REF!</definedName>
    <definedName name="F_14_720" localSheetId="28">#REF!</definedName>
    <definedName name="F_14_720" localSheetId="29">#REF!</definedName>
    <definedName name="F_14_720" localSheetId="15">#REF!</definedName>
    <definedName name="F_14_720" localSheetId="23">#REF!</definedName>
    <definedName name="F_14_720">#REF!</definedName>
    <definedName name="F_14_90" localSheetId="41">#REF!</definedName>
    <definedName name="F_14_90" localSheetId="28">#REF!</definedName>
    <definedName name="F_14_90" localSheetId="29">#REF!</definedName>
    <definedName name="F_14_90" localSheetId="15">#REF!</definedName>
    <definedName name="F_14_90" localSheetId="23">#REF!</definedName>
    <definedName name="F_14_90">#REF!</definedName>
    <definedName name="F_15_120" localSheetId="41">#REF!</definedName>
    <definedName name="F_15_120" localSheetId="28">#REF!</definedName>
    <definedName name="F_15_120" localSheetId="29">#REF!</definedName>
    <definedName name="F_15_120" localSheetId="15">#REF!</definedName>
    <definedName name="F_15_120" localSheetId="23">#REF!</definedName>
    <definedName name="F_15_120">#REF!</definedName>
    <definedName name="F_15_150" localSheetId="41">#REF!</definedName>
    <definedName name="F_15_150" localSheetId="28">#REF!</definedName>
    <definedName name="F_15_150" localSheetId="29">#REF!</definedName>
    <definedName name="F_15_150" localSheetId="15">#REF!</definedName>
    <definedName name="F_15_150" localSheetId="23">#REF!</definedName>
    <definedName name="F_15_150">#REF!</definedName>
    <definedName name="F_15_180" localSheetId="41">#REF!</definedName>
    <definedName name="F_15_180" localSheetId="28">#REF!</definedName>
    <definedName name="F_15_180" localSheetId="29">#REF!</definedName>
    <definedName name="F_15_180" localSheetId="15">#REF!</definedName>
    <definedName name="F_15_180" localSheetId="23">#REF!</definedName>
    <definedName name="F_15_180">#REF!</definedName>
    <definedName name="F_15_210" localSheetId="41">#REF!</definedName>
    <definedName name="F_15_210" localSheetId="28">#REF!</definedName>
    <definedName name="F_15_210" localSheetId="29">#REF!</definedName>
    <definedName name="F_15_210" localSheetId="15">#REF!</definedName>
    <definedName name="F_15_210" localSheetId="23">#REF!</definedName>
    <definedName name="F_15_210">#REF!</definedName>
    <definedName name="F_15_240" localSheetId="41">#REF!</definedName>
    <definedName name="F_15_240" localSheetId="28">#REF!</definedName>
    <definedName name="F_15_240" localSheetId="29">#REF!</definedName>
    <definedName name="F_15_240" localSheetId="15">#REF!</definedName>
    <definedName name="F_15_240" localSheetId="23">#REF!</definedName>
    <definedName name="F_15_240">#REF!</definedName>
    <definedName name="F_15_270" localSheetId="41">#REF!</definedName>
    <definedName name="F_15_270" localSheetId="28">#REF!</definedName>
    <definedName name="F_15_270" localSheetId="29">#REF!</definedName>
    <definedName name="F_15_270" localSheetId="15">#REF!</definedName>
    <definedName name="F_15_270" localSheetId="23">#REF!</definedName>
    <definedName name="F_15_270">#REF!</definedName>
    <definedName name="F_15_30" localSheetId="41">#REF!</definedName>
    <definedName name="F_15_30" localSheetId="28">#REF!</definedName>
    <definedName name="F_15_30" localSheetId="29">#REF!</definedName>
    <definedName name="F_15_30" localSheetId="15">#REF!</definedName>
    <definedName name="F_15_30" localSheetId="23">#REF!</definedName>
    <definedName name="F_15_30">#REF!</definedName>
    <definedName name="F_15_300" localSheetId="41">#REF!</definedName>
    <definedName name="F_15_300" localSheetId="28">#REF!</definedName>
    <definedName name="F_15_300" localSheetId="29">#REF!</definedName>
    <definedName name="F_15_300" localSheetId="15">#REF!</definedName>
    <definedName name="F_15_300" localSheetId="23">#REF!</definedName>
    <definedName name="F_15_300">#REF!</definedName>
    <definedName name="F_15_330" localSheetId="41">#REF!</definedName>
    <definedName name="F_15_330" localSheetId="28">#REF!</definedName>
    <definedName name="F_15_330" localSheetId="29">#REF!</definedName>
    <definedName name="F_15_330" localSheetId="15">#REF!</definedName>
    <definedName name="F_15_330" localSheetId="23">#REF!</definedName>
    <definedName name="F_15_330">#REF!</definedName>
    <definedName name="F_15_360" localSheetId="41">#REF!</definedName>
    <definedName name="F_15_360" localSheetId="28">#REF!</definedName>
    <definedName name="F_15_360" localSheetId="29">#REF!</definedName>
    <definedName name="F_15_360" localSheetId="15">#REF!</definedName>
    <definedName name="F_15_360" localSheetId="23">#REF!</definedName>
    <definedName name="F_15_360">#REF!</definedName>
    <definedName name="F_15_390" localSheetId="41">#REF!</definedName>
    <definedName name="F_15_390" localSheetId="28">#REF!</definedName>
    <definedName name="F_15_390" localSheetId="29">#REF!</definedName>
    <definedName name="F_15_390" localSheetId="15">#REF!</definedName>
    <definedName name="F_15_390" localSheetId="23">#REF!</definedName>
    <definedName name="F_15_390">#REF!</definedName>
    <definedName name="F_15_420" localSheetId="41">#REF!</definedName>
    <definedName name="F_15_420" localSheetId="28">#REF!</definedName>
    <definedName name="F_15_420" localSheetId="29">#REF!</definedName>
    <definedName name="F_15_420" localSheetId="15">#REF!</definedName>
    <definedName name="F_15_420" localSheetId="23">#REF!</definedName>
    <definedName name="F_15_420">#REF!</definedName>
    <definedName name="F_15_450" localSheetId="41">#REF!</definedName>
    <definedName name="F_15_450" localSheetId="28">#REF!</definedName>
    <definedName name="F_15_450" localSheetId="29">#REF!</definedName>
    <definedName name="F_15_450" localSheetId="15">#REF!</definedName>
    <definedName name="F_15_450" localSheetId="23">#REF!</definedName>
    <definedName name="F_15_450">#REF!</definedName>
    <definedName name="F_15_480" localSheetId="41">#REF!</definedName>
    <definedName name="F_15_480" localSheetId="28">#REF!</definedName>
    <definedName name="F_15_480" localSheetId="29">#REF!</definedName>
    <definedName name="F_15_480" localSheetId="15">#REF!</definedName>
    <definedName name="F_15_480" localSheetId="23">#REF!</definedName>
    <definedName name="F_15_480">#REF!</definedName>
    <definedName name="F_15_510" localSheetId="41">#REF!</definedName>
    <definedName name="F_15_510" localSheetId="28">#REF!</definedName>
    <definedName name="F_15_510" localSheetId="29">#REF!</definedName>
    <definedName name="F_15_510" localSheetId="15">#REF!</definedName>
    <definedName name="F_15_510" localSheetId="23">#REF!</definedName>
    <definedName name="F_15_510">#REF!</definedName>
    <definedName name="F_15_540" localSheetId="41">#REF!</definedName>
    <definedName name="F_15_540" localSheetId="28">#REF!</definedName>
    <definedName name="F_15_540" localSheetId="29">#REF!</definedName>
    <definedName name="F_15_540" localSheetId="15">#REF!</definedName>
    <definedName name="F_15_540" localSheetId="23">#REF!</definedName>
    <definedName name="F_15_540">#REF!</definedName>
    <definedName name="F_15_570" localSheetId="41">#REF!</definedName>
    <definedName name="F_15_570" localSheetId="28">#REF!</definedName>
    <definedName name="F_15_570" localSheetId="29">#REF!</definedName>
    <definedName name="F_15_570" localSheetId="15">#REF!</definedName>
    <definedName name="F_15_570" localSheetId="23">#REF!</definedName>
    <definedName name="F_15_570">#REF!</definedName>
    <definedName name="F_15_60" localSheetId="41">#REF!</definedName>
    <definedName name="F_15_60" localSheetId="28">#REF!</definedName>
    <definedName name="F_15_60" localSheetId="29">#REF!</definedName>
    <definedName name="F_15_60" localSheetId="15">#REF!</definedName>
    <definedName name="F_15_60" localSheetId="23">#REF!</definedName>
    <definedName name="F_15_60">#REF!</definedName>
    <definedName name="F_15_600" localSheetId="41">#REF!</definedName>
    <definedName name="F_15_600" localSheetId="28">#REF!</definedName>
    <definedName name="F_15_600" localSheetId="29">#REF!</definedName>
    <definedName name="F_15_600" localSheetId="15">#REF!</definedName>
    <definedName name="F_15_600" localSheetId="23">#REF!</definedName>
    <definedName name="F_15_600">#REF!</definedName>
    <definedName name="F_15_630" localSheetId="41">#REF!</definedName>
    <definedName name="F_15_630" localSheetId="28">#REF!</definedName>
    <definedName name="F_15_630" localSheetId="29">#REF!</definedName>
    <definedName name="F_15_630" localSheetId="15">#REF!</definedName>
    <definedName name="F_15_630" localSheetId="23">#REF!</definedName>
    <definedName name="F_15_630">#REF!</definedName>
    <definedName name="F_15_660" localSheetId="41">#REF!</definedName>
    <definedName name="F_15_660" localSheetId="28">#REF!</definedName>
    <definedName name="F_15_660" localSheetId="29">#REF!</definedName>
    <definedName name="F_15_660" localSheetId="15">#REF!</definedName>
    <definedName name="F_15_660" localSheetId="23">#REF!</definedName>
    <definedName name="F_15_660">#REF!</definedName>
    <definedName name="F_15_690" localSheetId="41">#REF!</definedName>
    <definedName name="F_15_690" localSheetId="28">#REF!</definedName>
    <definedName name="F_15_690" localSheetId="29">#REF!</definedName>
    <definedName name="F_15_690" localSheetId="15">#REF!</definedName>
    <definedName name="F_15_690" localSheetId="23">#REF!</definedName>
    <definedName name="F_15_690">#REF!</definedName>
    <definedName name="F_15_720" localSheetId="41">#REF!</definedName>
    <definedName name="F_15_720" localSheetId="28">#REF!</definedName>
    <definedName name="F_15_720" localSheetId="29">#REF!</definedName>
    <definedName name="F_15_720" localSheetId="15">#REF!</definedName>
    <definedName name="F_15_720" localSheetId="23">#REF!</definedName>
    <definedName name="F_15_720">#REF!</definedName>
    <definedName name="F_15_90" localSheetId="41">#REF!</definedName>
    <definedName name="F_15_90" localSheetId="28">#REF!</definedName>
    <definedName name="F_15_90" localSheetId="29">#REF!</definedName>
    <definedName name="F_15_90" localSheetId="15">#REF!</definedName>
    <definedName name="F_15_90" localSheetId="23">#REF!</definedName>
    <definedName name="F_15_90">#REF!</definedName>
    <definedName name="faixa">'[1]RESUMO-DVOP'!$N$123</definedName>
    <definedName name="faixa2">'[1]RESUMO-DVOP'!$N$185</definedName>
    <definedName name="FATOR" localSheetId="41">#REF!</definedName>
    <definedName name="FATOR" localSheetId="28">#REF!</definedName>
    <definedName name="FATOR" localSheetId="29">#REF!</definedName>
    <definedName name="FATOR" localSheetId="15">#REF!</definedName>
    <definedName name="FATOR" localSheetId="23">#REF!</definedName>
    <definedName name="FATOR">#REF!</definedName>
    <definedName name="fator100" localSheetId="41">#REF!</definedName>
    <definedName name="fator100" localSheetId="28">#REF!</definedName>
    <definedName name="fator100" localSheetId="67">#REF!</definedName>
    <definedName name="fator100" localSheetId="29">#REF!</definedName>
    <definedName name="fator100" localSheetId="15">#REF!</definedName>
    <definedName name="fator100" localSheetId="8">#REF!</definedName>
    <definedName name="fator100" localSheetId="23">#REF!</definedName>
    <definedName name="fator100">#REF!</definedName>
    <definedName name="FATOR2" localSheetId="41">#REF!</definedName>
    <definedName name="FATOR2" localSheetId="28">#REF!</definedName>
    <definedName name="FATOR2" localSheetId="67">#REF!</definedName>
    <definedName name="FATOR2" localSheetId="29">#REF!</definedName>
    <definedName name="FATOR2" localSheetId="15">#REF!</definedName>
    <definedName name="FATOR2" localSheetId="8">#REF!</definedName>
    <definedName name="FATOR2" localSheetId="23">#REF!</definedName>
    <definedName name="FATOR2">#REF!</definedName>
    <definedName name="fator50" localSheetId="41">#REF!</definedName>
    <definedName name="fator50" localSheetId="28">#REF!</definedName>
    <definedName name="fator50" localSheetId="67">#REF!</definedName>
    <definedName name="fator50" localSheetId="29">#REF!</definedName>
    <definedName name="fator50" localSheetId="15">#REF!</definedName>
    <definedName name="fator50" localSheetId="8">#REF!</definedName>
    <definedName name="fator50" localSheetId="23">#REF!</definedName>
    <definedName name="fator50">#REF!</definedName>
    <definedName name="FE" localSheetId="67">'[17]RESUMO-DVOP'!$C$35</definedName>
    <definedName name="FE" localSheetId="8">'[18]RESUMO-DVOP'!$C$35</definedName>
    <definedName name="FE">'[18]RESUMO-DVOP'!$C$35</definedName>
    <definedName name="Ferro_CA60" localSheetId="41">#REF!</definedName>
    <definedName name="Ferro_CA60" localSheetId="28">#REF!</definedName>
    <definedName name="Ferro_CA60" localSheetId="29">#REF!</definedName>
    <definedName name="Ferro_CA60" localSheetId="15">#REF!</definedName>
    <definedName name="Ferro_CA60" localSheetId="23">#REF!</definedName>
    <definedName name="Ferro_CA60">#REF!</definedName>
    <definedName name="ffg" localSheetId="40" hidden="1">{#N/A,#N/A,FALSE,"MO (2)"}</definedName>
    <definedName name="ffg" localSheetId="41" hidden="1">{#N/A,#N/A,FALSE,"MO (2)"}</definedName>
    <definedName name="ffg" localSheetId="67" hidden="1">{#N/A,#N/A,FALSE,"MO (2)"}</definedName>
    <definedName name="ffg" localSheetId="74" hidden="1">{#N/A,#N/A,FALSE,"MO (2)"}</definedName>
    <definedName name="ffg" localSheetId="8" hidden="1">{#N/A,#N/A,FALSE,"MO (2)"}</definedName>
    <definedName name="ffg" localSheetId="6" hidden="1">{#N/A,#N/A,FALSE,"MO (2)"}</definedName>
    <definedName name="ffg" localSheetId="39" hidden="1">{#N/A,#N/A,FALSE,"MO (2)"}</definedName>
    <definedName name="ffg" localSheetId="32" hidden="1">{#N/A,#N/A,FALSE,"MO (2)"}</definedName>
    <definedName name="ffg" hidden="1">{#N/A,#N/A,FALSE,"MO (2)"}</definedName>
    <definedName name="ffg_1" localSheetId="40" hidden="1">{#N/A,#N/A,FALSE,"MO (2)"}</definedName>
    <definedName name="ffg_1" localSheetId="41" hidden="1">{#N/A,#N/A,FALSE,"MO (2)"}</definedName>
    <definedName name="ffg_1" localSheetId="67" hidden="1">{#N/A,#N/A,FALSE,"MO (2)"}</definedName>
    <definedName name="ffg_1" localSheetId="74" hidden="1">{#N/A,#N/A,FALSE,"MO (2)"}</definedName>
    <definedName name="ffg_1" localSheetId="8" hidden="1">{#N/A,#N/A,FALSE,"MO (2)"}</definedName>
    <definedName name="ffg_1" localSheetId="6" hidden="1">{#N/A,#N/A,FALSE,"MO (2)"}</definedName>
    <definedName name="ffg_1" localSheetId="39" hidden="1">{#N/A,#N/A,FALSE,"MO (2)"}</definedName>
    <definedName name="ffg_1" localSheetId="32" hidden="1">{#N/A,#N/A,FALSE,"MO (2)"}</definedName>
    <definedName name="ffg_1" hidden="1">{#N/A,#N/A,FALSE,"MO (2)"}</definedName>
    <definedName name="fghji" localSheetId="40" hidden="1">{#N/A,#N/A,FALSE,"MO (2)"}</definedName>
    <definedName name="fghji" localSheetId="41" hidden="1">{#N/A,#N/A,FALSE,"MO (2)"}</definedName>
    <definedName name="fghji" localSheetId="67" hidden="1">{#N/A,#N/A,FALSE,"MO (2)"}</definedName>
    <definedName name="fghji" localSheetId="74" hidden="1">{#N/A,#N/A,FALSE,"MO (2)"}</definedName>
    <definedName name="fghji" localSheetId="8" hidden="1">{#N/A,#N/A,FALSE,"MO (2)"}</definedName>
    <definedName name="fghji" localSheetId="6" hidden="1">{#N/A,#N/A,FALSE,"MO (2)"}</definedName>
    <definedName name="fghji" localSheetId="39" hidden="1">{#N/A,#N/A,FALSE,"MO (2)"}</definedName>
    <definedName name="fghji" localSheetId="32" hidden="1">{#N/A,#N/A,FALSE,"MO (2)"}</definedName>
    <definedName name="fghji" hidden="1">{#N/A,#N/A,FALSE,"MO (2)"}</definedName>
    <definedName name="fghji_1" localSheetId="40" hidden="1">{#N/A,#N/A,FALSE,"MO (2)"}</definedName>
    <definedName name="fghji_1" localSheetId="41" hidden="1">{#N/A,#N/A,FALSE,"MO (2)"}</definedName>
    <definedName name="fghji_1" localSheetId="67" hidden="1">{#N/A,#N/A,FALSE,"MO (2)"}</definedName>
    <definedName name="fghji_1" localSheetId="74" hidden="1">{#N/A,#N/A,FALSE,"MO (2)"}</definedName>
    <definedName name="fghji_1" localSheetId="8" hidden="1">{#N/A,#N/A,FALSE,"MO (2)"}</definedName>
    <definedName name="fghji_1" localSheetId="6" hidden="1">{#N/A,#N/A,FALSE,"MO (2)"}</definedName>
    <definedName name="fghji_1" localSheetId="39" hidden="1">{#N/A,#N/A,FALSE,"MO (2)"}</definedName>
    <definedName name="fghji_1" localSheetId="32" hidden="1">{#N/A,#N/A,FALSE,"MO (2)"}</definedName>
    <definedName name="fghji_1" hidden="1">{#N/A,#N/A,FALSE,"MO (2)"}</definedName>
    <definedName name="Filtro" localSheetId="41">#REF!</definedName>
    <definedName name="Filtro" localSheetId="28">#REF!</definedName>
    <definedName name="Filtro" localSheetId="29">#REF!</definedName>
    <definedName name="Filtro" localSheetId="15">#REF!</definedName>
    <definedName name="Filtro" localSheetId="23">#REF!</definedName>
    <definedName name="Filtro">#REF!</definedName>
    <definedName name="fir" localSheetId="41">#REF!</definedName>
    <definedName name="fir" localSheetId="28">#REF!</definedName>
    <definedName name="fir" localSheetId="67">#REF!</definedName>
    <definedName name="fir" localSheetId="29">#REF!</definedName>
    <definedName name="fir" localSheetId="15">#REF!</definedName>
    <definedName name="fir" localSheetId="8">#REF!</definedName>
    <definedName name="fir" localSheetId="23">#REF!</definedName>
    <definedName name="fir">#REF!</definedName>
    <definedName name="FIRMA" localSheetId="41">#REF!</definedName>
    <definedName name="FIRMA" localSheetId="28">#REF!</definedName>
    <definedName name="FIRMA" localSheetId="67">#REF!</definedName>
    <definedName name="FIRMA" localSheetId="29">#REF!</definedName>
    <definedName name="FIRMA" localSheetId="15">#REF!</definedName>
    <definedName name="FIRMA" localSheetId="8">#REF!</definedName>
    <definedName name="FIRMA" localSheetId="23">#REF!</definedName>
    <definedName name="FIRMA">#REF!</definedName>
    <definedName name="FIRMA1" localSheetId="41">#REF!</definedName>
    <definedName name="FIRMA1" localSheetId="28">#REF!</definedName>
    <definedName name="FIRMA1" localSheetId="67">#REF!</definedName>
    <definedName name="FIRMA1" localSheetId="29">#REF!</definedName>
    <definedName name="FIRMA1" localSheetId="15">#REF!</definedName>
    <definedName name="FIRMA1" localSheetId="8">#REF!</definedName>
    <definedName name="FIRMA1" localSheetId="23">#REF!</definedName>
    <definedName name="FIRMA1">#REF!</definedName>
    <definedName name="FIRMA2" localSheetId="41">#REF!</definedName>
    <definedName name="FIRMA2" localSheetId="28">#REF!</definedName>
    <definedName name="FIRMA2" localSheetId="67">#REF!</definedName>
    <definedName name="FIRMA2" localSheetId="29">#REF!</definedName>
    <definedName name="FIRMA2" localSheetId="15">#REF!</definedName>
    <definedName name="FIRMA2" localSheetId="8">#REF!</definedName>
    <definedName name="FIRMA2" localSheetId="23">#REF!</definedName>
    <definedName name="FIRMA2">#REF!</definedName>
    <definedName name="FIRMA3" localSheetId="41">#REF!</definedName>
    <definedName name="FIRMA3" localSheetId="28">#REF!</definedName>
    <definedName name="FIRMA3" localSheetId="67">#REF!</definedName>
    <definedName name="FIRMA3" localSheetId="29">#REF!</definedName>
    <definedName name="FIRMA3" localSheetId="15">#REF!</definedName>
    <definedName name="FIRMA3" localSheetId="8">#REF!</definedName>
    <definedName name="FIRMA3" localSheetId="23">#REF!</definedName>
    <definedName name="FIRMA3">#REF!</definedName>
    <definedName name="FOG" localSheetId="41">#REF!</definedName>
    <definedName name="FOG" localSheetId="28">#REF!</definedName>
    <definedName name="FOG" localSheetId="67">#REF!</definedName>
    <definedName name="FOG" localSheetId="29">#REF!</definedName>
    <definedName name="FOG" localSheetId="15">#REF!</definedName>
    <definedName name="FOG" localSheetId="8">#REF!</definedName>
    <definedName name="FOG" localSheetId="23">#REF!</definedName>
    <definedName name="FOG">#REF!</definedName>
    <definedName name="FORN_ACESS_EMISS" localSheetId="41">#REF!</definedName>
    <definedName name="FORN_ACESS_EMISS" localSheetId="28">#REF!</definedName>
    <definedName name="FORN_ACESS_EMISS" localSheetId="29">#REF!</definedName>
    <definedName name="FORN_ACESS_EMISS" localSheetId="15">#REF!</definedName>
    <definedName name="FORN_ACESS_EMISS" localSheetId="23">#REF!</definedName>
    <definedName name="FORN_ACESS_EMISS">#REF!</definedName>
    <definedName name="FORN_ACESS_EMISS2_M" localSheetId="41">#REF!</definedName>
    <definedName name="FORN_ACESS_EMISS2_M" localSheetId="28">#REF!</definedName>
    <definedName name="FORN_ACESS_EMISS2_M" localSheetId="29">#REF!</definedName>
    <definedName name="FORN_ACESS_EMISS2_M" localSheetId="15">#REF!</definedName>
    <definedName name="FORN_ACESS_EMISS2_M" localSheetId="23">#REF!</definedName>
    <definedName name="FORN_ACESS_EMISS2_M">#REF!</definedName>
    <definedName name="FORN_ACESS_EMISS3_M" localSheetId="41">#REF!</definedName>
    <definedName name="FORN_ACESS_EMISS3_M" localSheetId="28">#REF!</definedName>
    <definedName name="FORN_ACESS_EMISS3_M" localSheetId="29">#REF!</definedName>
    <definedName name="FORN_ACESS_EMISS3_M" localSheetId="15">#REF!</definedName>
    <definedName name="FORN_ACESS_EMISS3_M" localSheetId="23">#REF!</definedName>
    <definedName name="FORN_ACESS_EMISS3_M">#REF!</definedName>
    <definedName name="FORN_ACESS_REDE_COL" localSheetId="41">#REF!</definedName>
    <definedName name="FORN_ACESS_REDE_COL" localSheetId="28">#REF!</definedName>
    <definedName name="FORN_ACESS_REDE_COL" localSheetId="29">#REF!</definedName>
    <definedName name="FORN_ACESS_REDE_COL" localSheetId="15">#REF!</definedName>
    <definedName name="FORN_ACESS_REDE_COL" localSheetId="23">#REF!</definedName>
    <definedName name="FORN_ACESS_REDE_COL">#REF!</definedName>
    <definedName name="FORN_ACESSÓRIOS" localSheetId="41">#REF!</definedName>
    <definedName name="FORN_ACESSÓRIOS" localSheetId="28">#REF!</definedName>
    <definedName name="FORN_ACESSÓRIOS" localSheetId="29">#REF!</definedName>
    <definedName name="FORN_ACESSÓRIOS" localSheetId="15">#REF!</definedName>
    <definedName name="FORN_ACESSÓRIOS" localSheetId="23">#REF!</definedName>
    <definedName name="FORN_ACESSÓRIOS">#REF!</definedName>
    <definedName name="FORN_CON_EMISS3_M" localSheetId="41">#REF!</definedName>
    <definedName name="FORN_CON_EMISS3_M" localSheetId="28">#REF!</definedName>
    <definedName name="FORN_CON_EMISS3_M" localSheetId="29">#REF!</definedName>
    <definedName name="FORN_CON_EMISS3_M" localSheetId="15">#REF!</definedName>
    <definedName name="FORN_CON_EMISS3_M" localSheetId="23">#REF!</definedName>
    <definedName name="FORN_CON_EMISS3_M">#REF!</definedName>
    <definedName name="FORN_CONEX" localSheetId="41">#REF!</definedName>
    <definedName name="FORN_CONEX" localSheetId="28">#REF!</definedName>
    <definedName name="FORN_CONEX" localSheetId="29">#REF!</definedName>
    <definedName name="FORN_CONEX" localSheetId="15">#REF!</definedName>
    <definedName name="FORN_CONEX" localSheetId="23">#REF!</definedName>
    <definedName name="FORN_CONEX">#REF!</definedName>
    <definedName name="FORN_CONEX_EMISS" localSheetId="41">#REF!</definedName>
    <definedName name="FORN_CONEX_EMISS" localSheetId="28">#REF!</definedName>
    <definedName name="FORN_CONEX_EMISS" localSheetId="29">#REF!</definedName>
    <definedName name="FORN_CONEX_EMISS" localSheetId="15">#REF!</definedName>
    <definedName name="FORN_CONEX_EMISS" localSheetId="23">#REF!</definedName>
    <definedName name="FORN_CONEX_EMISS">#REF!</definedName>
    <definedName name="FORN_CONEX_PEÇAS" localSheetId="41">#REF!</definedName>
    <definedName name="FORN_CONEX_PEÇAS" localSheetId="28">#REF!</definedName>
    <definedName name="FORN_CONEX_PEÇAS" localSheetId="29">#REF!</definedName>
    <definedName name="FORN_CONEX_PEÇAS" localSheetId="15">#REF!</definedName>
    <definedName name="FORN_CONEX_PEÇAS" localSheetId="23">#REF!</definedName>
    <definedName name="FORN_CONEX_PEÇAS">#REF!</definedName>
    <definedName name="FORN_PEÇAS_EMISS2_M" localSheetId="41">#REF!</definedName>
    <definedName name="FORN_PEÇAS_EMISS2_M" localSheetId="28">#REF!</definedName>
    <definedName name="FORN_PEÇAS_EMISS2_M" localSheetId="29">#REF!</definedName>
    <definedName name="FORN_PEÇAS_EMISS2_M" localSheetId="15">#REF!</definedName>
    <definedName name="FORN_PEÇAS_EMISS2_M" localSheetId="23">#REF!</definedName>
    <definedName name="FORN_PEÇAS_EMISS2_M">#REF!</definedName>
    <definedName name="FORN_TUB_EMISS" localSheetId="41">#REF!</definedName>
    <definedName name="FORN_TUB_EMISS" localSheetId="28">#REF!</definedName>
    <definedName name="FORN_TUB_EMISS" localSheetId="29">#REF!</definedName>
    <definedName name="FORN_TUB_EMISS" localSheetId="15">#REF!</definedName>
    <definedName name="FORN_TUB_EMISS" localSheetId="23">#REF!</definedName>
    <definedName name="FORN_TUB_EMISS">#REF!</definedName>
    <definedName name="FORN_TUB_EMISS2_M" localSheetId="41">#REF!</definedName>
    <definedName name="FORN_TUB_EMISS2_M" localSheetId="28">#REF!</definedName>
    <definedName name="FORN_TUB_EMISS2_M" localSheetId="29">#REF!</definedName>
    <definedName name="FORN_TUB_EMISS2_M" localSheetId="15">#REF!</definedName>
    <definedName name="FORN_TUB_EMISS2_M" localSheetId="23">#REF!</definedName>
    <definedName name="FORN_TUB_EMISS2_M">#REF!</definedName>
    <definedName name="FORN_TUB_EMISS3_M" localSheetId="41">#REF!</definedName>
    <definedName name="FORN_TUB_EMISS3_M" localSheetId="28">#REF!</definedName>
    <definedName name="FORN_TUB_EMISS3_M" localSheetId="29">#REF!</definedName>
    <definedName name="FORN_TUB_EMISS3_M" localSheetId="15">#REF!</definedName>
    <definedName name="FORN_TUB_EMISS3_M" localSheetId="23">#REF!</definedName>
    <definedName name="FORN_TUB_EMISS3_M">#REF!</definedName>
    <definedName name="FORN_TUB_REDE_COL" localSheetId="41">#REF!</definedName>
    <definedName name="FORN_TUB_REDE_COL" localSheetId="28">#REF!</definedName>
    <definedName name="FORN_TUB_REDE_COL" localSheetId="29">#REF!</definedName>
    <definedName name="FORN_TUB_REDE_COL" localSheetId="15">#REF!</definedName>
    <definedName name="FORN_TUB_REDE_COL" localSheetId="23">#REF!</definedName>
    <definedName name="FORN_TUB_REDE_COL">#REF!</definedName>
    <definedName name="FORN_TUBU" localSheetId="41">#REF!</definedName>
    <definedName name="FORN_TUBU" localSheetId="28">#REF!</definedName>
    <definedName name="FORN_TUBU" localSheetId="29">#REF!</definedName>
    <definedName name="FORN_TUBU" localSheetId="15">#REF!</definedName>
    <definedName name="FORN_TUBU" localSheetId="23">#REF!</definedName>
    <definedName name="FORN_TUBU">#REF!</definedName>
    <definedName name="fornecer" localSheetId="41">#REF!</definedName>
    <definedName name="fornecer" localSheetId="28">#REF!</definedName>
    <definedName name="fornecer" localSheetId="29">#REF!</definedName>
    <definedName name="fornecer" localSheetId="15">#REF!</definedName>
    <definedName name="fornecer" localSheetId="23">#REF!</definedName>
    <definedName name="fornecer">#REF!</definedName>
    <definedName name="Fundação" localSheetId="41">#REF!</definedName>
    <definedName name="Fundação" localSheetId="28">#REF!</definedName>
    <definedName name="Fundação" localSheetId="29">#REF!</definedName>
    <definedName name="Fundação" localSheetId="15">#REF!</definedName>
    <definedName name="Fundação" localSheetId="23">#REF!</definedName>
    <definedName name="Fundação">#REF!</definedName>
    <definedName name="fx_horiz" localSheetId="41">#REF!</definedName>
    <definedName name="fx_horiz" localSheetId="28">#REF!</definedName>
    <definedName name="fx_horiz" localSheetId="67">#REF!</definedName>
    <definedName name="fx_horiz" localSheetId="29">#REF!</definedName>
    <definedName name="fx_horiz" localSheetId="15">#REF!</definedName>
    <definedName name="fx_horiz" localSheetId="8">#REF!</definedName>
    <definedName name="fx_horiz" localSheetId="23">#REF!</definedName>
    <definedName name="fx_horiz">#REF!</definedName>
    <definedName name="G_01" localSheetId="41">#REF!</definedName>
    <definedName name="G_01" localSheetId="28">#REF!</definedName>
    <definedName name="G_01" localSheetId="29">#REF!</definedName>
    <definedName name="G_01" localSheetId="15">#REF!</definedName>
    <definedName name="G_01" localSheetId="23">#REF!</definedName>
    <definedName name="G_01">#REF!</definedName>
    <definedName name="G_02" localSheetId="41">#REF!</definedName>
    <definedName name="G_02" localSheetId="28">#REF!</definedName>
    <definedName name="G_02" localSheetId="29">#REF!</definedName>
    <definedName name="G_02" localSheetId="15">#REF!</definedName>
    <definedName name="G_02" localSheetId="23">#REF!</definedName>
    <definedName name="G_02">#REF!</definedName>
    <definedName name="G_03" localSheetId="41">#REF!</definedName>
    <definedName name="G_03" localSheetId="28">#REF!</definedName>
    <definedName name="G_03" localSheetId="29">#REF!</definedName>
    <definedName name="G_03" localSheetId="15">#REF!</definedName>
    <definedName name="G_03" localSheetId="23">#REF!</definedName>
    <definedName name="G_03">#REF!</definedName>
    <definedName name="G_04" localSheetId="41">#REF!</definedName>
    <definedName name="G_04" localSheetId="28">#REF!</definedName>
    <definedName name="G_04" localSheetId="29">#REF!</definedName>
    <definedName name="G_04" localSheetId="15">#REF!</definedName>
    <definedName name="G_04" localSheetId="23">#REF!</definedName>
    <definedName name="G_04">#REF!</definedName>
    <definedName name="G_05" localSheetId="41">#REF!</definedName>
    <definedName name="G_05" localSheetId="28">#REF!</definedName>
    <definedName name="G_05" localSheetId="29">#REF!</definedName>
    <definedName name="G_05" localSheetId="15">#REF!</definedName>
    <definedName name="G_05" localSheetId="23">#REF!</definedName>
    <definedName name="G_05">#REF!</definedName>
    <definedName name="G_06" localSheetId="41">#REF!</definedName>
    <definedName name="G_06" localSheetId="28">#REF!</definedName>
    <definedName name="G_06" localSheetId="29">#REF!</definedName>
    <definedName name="G_06" localSheetId="15">#REF!</definedName>
    <definedName name="G_06" localSheetId="23">#REF!</definedName>
    <definedName name="G_06">#REF!</definedName>
    <definedName name="G_07" localSheetId="41">#REF!</definedName>
    <definedName name="G_07" localSheetId="28">#REF!</definedName>
    <definedName name="G_07" localSheetId="29">#REF!</definedName>
    <definedName name="G_07" localSheetId="15">#REF!</definedName>
    <definedName name="G_07" localSheetId="23">#REF!</definedName>
    <definedName name="G_07">#REF!</definedName>
    <definedName name="G_08" localSheetId="41">#REF!</definedName>
    <definedName name="G_08" localSheetId="28">#REF!</definedName>
    <definedName name="G_08" localSheetId="29">#REF!</definedName>
    <definedName name="G_08" localSheetId="15">#REF!</definedName>
    <definedName name="G_08" localSheetId="23">#REF!</definedName>
    <definedName name="G_08">#REF!</definedName>
    <definedName name="G_09" localSheetId="41">#REF!</definedName>
    <definedName name="G_09" localSheetId="28">#REF!</definedName>
    <definedName name="G_09" localSheetId="29">#REF!</definedName>
    <definedName name="G_09" localSheetId="15">#REF!</definedName>
    <definedName name="G_09" localSheetId="23">#REF!</definedName>
    <definedName name="G_09">#REF!</definedName>
    <definedName name="G_10" localSheetId="41">#REF!</definedName>
    <definedName name="G_10" localSheetId="28">#REF!</definedName>
    <definedName name="G_10" localSheetId="29">#REF!</definedName>
    <definedName name="G_10" localSheetId="15">#REF!</definedName>
    <definedName name="G_10" localSheetId="23">#REF!</definedName>
    <definedName name="G_10">#REF!</definedName>
    <definedName name="G_11" localSheetId="41">#REF!</definedName>
    <definedName name="G_11" localSheetId="28">#REF!</definedName>
    <definedName name="G_11" localSheetId="29">#REF!</definedName>
    <definedName name="G_11" localSheetId="15">#REF!</definedName>
    <definedName name="G_11" localSheetId="23">#REF!</definedName>
    <definedName name="G_11">#REF!</definedName>
    <definedName name="G_12" localSheetId="41">#REF!</definedName>
    <definedName name="G_12" localSheetId="28">#REF!</definedName>
    <definedName name="G_12" localSheetId="29">#REF!</definedName>
    <definedName name="G_12" localSheetId="15">#REF!</definedName>
    <definedName name="G_12" localSheetId="23">#REF!</definedName>
    <definedName name="G_12">#REF!</definedName>
    <definedName name="G_13" localSheetId="41">#REF!</definedName>
    <definedName name="G_13" localSheetId="28">#REF!</definedName>
    <definedName name="G_13" localSheetId="29">#REF!</definedName>
    <definedName name="G_13" localSheetId="15">#REF!</definedName>
    <definedName name="G_13" localSheetId="23">#REF!</definedName>
    <definedName name="G_13">#REF!</definedName>
    <definedName name="G_14" localSheetId="41">#REF!</definedName>
    <definedName name="G_14" localSheetId="28">#REF!</definedName>
    <definedName name="G_14" localSheetId="29">#REF!</definedName>
    <definedName name="G_14" localSheetId="15">#REF!</definedName>
    <definedName name="G_14" localSheetId="23">#REF!</definedName>
    <definedName name="G_14">#REF!</definedName>
    <definedName name="G_15" localSheetId="41">#REF!</definedName>
    <definedName name="G_15" localSheetId="28">#REF!</definedName>
    <definedName name="G_15" localSheetId="29">#REF!</definedName>
    <definedName name="G_15" localSheetId="15">#REF!</definedName>
    <definedName name="G_15" localSheetId="23">#REF!</definedName>
    <definedName name="G_15">#REF!</definedName>
    <definedName name="G_16" localSheetId="41">#REF!</definedName>
    <definedName name="G_16" localSheetId="28">#REF!</definedName>
    <definedName name="G_16" localSheetId="29">#REF!</definedName>
    <definedName name="G_16" localSheetId="15">#REF!</definedName>
    <definedName name="G_16" localSheetId="23">#REF!</definedName>
    <definedName name="G_16">#REF!</definedName>
    <definedName name="G_17" localSheetId="41">#REF!</definedName>
    <definedName name="G_17" localSheetId="28">#REF!</definedName>
    <definedName name="G_17" localSheetId="29">#REF!</definedName>
    <definedName name="G_17" localSheetId="15">#REF!</definedName>
    <definedName name="G_17" localSheetId="23">#REF!</definedName>
    <definedName name="G_17">#REF!</definedName>
    <definedName name="G_18" localSheetId="41">#REF!</definedName>
    <definedName name="G_18" localSheetId="28">#REF!</definedName>
    <definedName name="G_18" localSheetId="29">#REF!</definedName>
    <definedName name="G_18" localSheetId="15">#REF!</definedName>
    <definedName name="G_18" localSheetId="23">#REF!</definedName>
    <definedName name="G_18">#REF!</definedName>
    <definedName name="G_19" localSheetId="41">#REF!</definedName>
    <definedName name="G_19" localSheetId="28">#REF!</definedName>
    <definedName name="G_19" localSheetId="29">#REF!</definedName>
    <definedName name="G_19" localSheetId="15">#REF!</definedName>
    <definedName name="G_19" localSheetId="23">#REF!</definedName>
    <definedName name="G_19">#REF!</definedName>
    <definedName name="G_20" localSheetId="41">#REF!</definedName>
    <definedName name="G_20" localSheetId="28">#REF!</definedName>
    <definedName name="G_20" localSheetId="29">#REF!</definedName>
    <definedName name="G_20" localSheetId="15">#REF!</definedName>
    <definedName name="G_20" localSheetId="23">#REF!</definedName>
    <definedName name="G_20">#REF!</definedName>
    <definedName name="G_21" localSheetId="41">#REF!</definedName>
    <definedName name="G_21" localSheetId="28">#REF!</definedName>
    <definedName name="G_21" localSheetId="29">#REF!</definedName>
    <definedName name="G_21" localSheetId="15">#REF!</definedName>
    <definedName name="G_21" localSheetId="23">#REF!</definedName>
    <definedName name="G_21">#REF!</definedName>
    <definedName name="G_22" localSheetId="41">#REF!</definedName>
    <definedName name="G_22" localSheetId="28">#REF!</definedName>
    <definedName name="G_22" localSheetId="29">#REF!</definedName>
    <definedName name="G_22" localSheetId="15">#REF!</definedName>
    <definedName name="G_22" localSheetId="23">#REF!</definedName>
    <definedName name="G_22">#REF!</definedName>
    <definedName name="G_23" localSheetId="41">#REF!</definedName>
    <definedName name="G_23" localSheetId="28">#REF!</definedName>
    <definedName name="G_23" localSheetId="29">#REF!</definedName>
    <definedName name="G_23" localSheetId="15">#REF!</definedName>
    <definedName name="G_23" localSheetId="23">#REF!</definedName>
    <definedName name="G_23">#REF!</definedName>
    <definedName name="G_24" localSheetId="41">#REF!</definedName>
    <definedName name="G_24" localSheetId="28">#REF!</definedName>
    <definedName name="G_24" localSheetId="29">#REF!</definedName>
    <definedName name="G_24" localSheetId="15">#REF!</definedName>
    <definedName name="G_24" localSheetId="23">#REF!</definedName>
    <definedName name="G_24">#REF!</definedName>
    <definedName name="G_25" localSheetId="41">#REF!</definedName>
    <definedName name="G_25" localSheetId="28">#REF!</definedName>
    <definedName name="G_25" localSheetId="29">#REF!</definedName>
    <definedName name="G_25" localSheetId="15">#REF!</definedName>
    <definedName name="G_25" localSheetId="23">#REF!</definedName>
    <definedName name="G_25">#REF!</definedName>
    <definedName name="GAS">'[16]INSUMOS BÁSICOS'!$E$66</definedName>
    <definedName name="GASOLINA" localSheetId="41">#REF!</definedName>
    <definedName name="GASOLINA" localSheetId="28">#REF!</definedName>
    <definedName name="GASOLINA" localSheetId="67">#REF!</definedName>
    <definedName name="GASOLINA" localSheetId="29">#REF!</definedName>
    <definedName name="GASOLINA" localSheetId="15">#REF!</definedName>
    <definedName name="GASOLINA" localSheetId="8">#REF!</definedName>
    <definedName name="GASOLINA" localSheetId="23">#REF!</definedName>
    <definedName name="GASOLINA">#REF!</definedName>
    <definedName name="GD" localSheetId="41">'[16]QUADRO 04 - PLANILHAS PREÇOS'!#REF!</definedName>
    <definedName name="GD" localSheetId="28">'[16]QUADRO 04 - PLANILHAS PREÇOS'!#REF!</definedName>
    <definedName name="GD" localSheetId="67">'[16]QUADRO 04 - PLANILHAS PREÇOS'!#REF!</definedName>
    <definedName name="GD" localSheetId="29">'[16]QUADRO 04 - PLANILHAS PREÇOS'!#REF!</definedName>
    <definedName name="GD" localSheetId="15">'[16]QUADRO 04 - PLANILHAS PREÇOS'!#REF!</definedName>
    <definedName name="GD" localSheetId="8">'[16]QUADRO 04 - PLANILHAS PREÇOS'!#REF!</definedName>
    <definedName name="GD" localSheetId="23">'[16]QUADRO 04 - PLANILHAS PREÇOS'!#REF!</definedName>
    <definedName name="GD">'[16]QUADRO 04 - PLANILHAS PREÇOS'!#REF!</definedName>
    <definedName name="geral" localSheetId="41">#REF!</definedName>
    <definedName name="geral" localSheetId="28">#REF!</definedName>
    <definedName name="geral" localSheetId="29">#REF!</definedName>
    <definedName name="geral" localSheetId="15">#REF!</definedName>
    <definedName name="geral" localSheetId="23">#REF!</definedName>
    <definedName name="geral">#REF!</definedName>
    <definedName name="gfgh" localSheetId="40" hidden="1">{#N/A,#N/A,FALSE,"MO (2)"}</definedName>
    <definedName name="gfgh" localSheetId="41" hidden="1">{#N/A,#N/A,FALSE,"MO (2)"}</definedName>
    <definedName name="gfgh" localSheetId="67" hidden="1">{#N/A,#N/A,FALSE,"MO (2)"}</definedName>
    <definedName name="gfgh" localSheetId="74" hidden="1">{#N/A,#N/A,FALSE,"MO (2)"}</definedName>
    <definedName name="gfgh" localSheetId="8" hidden="1">{#N/A,#N/A,FALSE,"MO (2)"}</definedName>
    <definedName name="gfgh" localSheetId="6" hidden="1">{#N/A,#N/A,FALSE,"MO (2)"}</definedName>
    <definedName name="gfgh" localSheetId="39" hidden="1">{#N/A,#N/A,FALSE,"MO (2)"}</definedName>
    <definedName name="gfgh" localSheetId="32" hidden="1">{#N/A,#N/A,FALSE,"MO (2)"}</definedName>
    <definedName name="gfgh" hidden="1">{#N/A,#N/A,FALSE,"MO (2)"}</definedName>
    <definedName name="gfgh_1" localSheetId="40" hidden="1">{#N/A,#N/A,FALSE,"MO (2)"}</definedName>
    <definedName name="gfgh_1" localSheetId="41" hidden="1">{#N/A,#N/A,FALSE,"MO (2)"}</definedName>
    <definedName name="gfgh_1" localSheetId="67" hidden="1">{#N/A,#N/A,FALSE,"MO (2)"}</definedName>
    <definedName name="gfgh_1" localSheetId="74" hidden="1">{#N/A,#N/A,FALSE,"MO (2)"}</definedName>
    <definedName name="gfgh_1" localSheetId="8" hidden="1">{#N/A,#N/A,FALSE,"MO (2)"}</definedName>
    <definedName name="gfgh_1" localSheetId="6" hidden="1">{#N/A,#N/A,FALSE,"MO (2)"}</definedName>
    <definedName name="gfgh_1" localSheetId="39" hidden="1">{#N/A,#N/A,FALSE,"MO (2)"}</definedName>
    <definedName name="gfgh_1" localSheetId="32" hidden="1">{#N/A,#N/A,FALSE,"MO (2)"}</definedName>
    <definedName name="gfgh_1" hidden="1">{#N/A,#N/A,FALSE,"MO (2)"}</definedName>
    <definedName name="GRAMA" localSheetId="41">'[16]QUADRO 04 - PLANILHAS PREÇOS'!#REF!</definedName>
    <definedName name="GRAMA" localSheetId="28">'[16]QUADRO 04 - PLANILHAS PREÇOS'!#REF!</definedName>
    <definedName name="GRAMA" localSheetId="29">'[16]QUADRO 04 - PLANILHAS PREÇOS'!#REF!</definedName>
    <definedName name="GRAMA" localSheetId="15">'[16]QUADRO 04 - PLANILHAS PREÇOS'!#REF!</definedName>
    <definedName name="GRAMA" localSheetId="8">'[16]QUADRO 04 - PLANILHAS PREÇOS'!#REF!</definedName>
    <definedName name="GRAMA" localSheetId="23">'[16]QUADRO 04 - PLANILHAS PREÇOS'!#REF!</definedName>
    <definedName name="GRAMA">'[16]QUADRO 04 - PLANILHAS PREÇOS'!#REF!</definedName>
    <definedName name="grama_mudas" localSheetId="41">#REF!</definedName>
    <definedName name="grama_mudas" localSheetId="28">#REF!</definedName>
    <definedName name="grama_mudas" localSheetId="67">#REF!</definedName>
    <definedName name="grama_mudas" localSheetId="29">#REF!</definedName>
    <definedName name="grama_mudas" localSheetId="15">#REF!</definedName>
    <definedName name="grama_mudas" localSheetId="8">#REF!</definedName>
    <definedName name="grama_mudas" localSheetId="23">#REF!</definedName>
    <definedName name="grama_mudas">#REF!</definedName>
    <definedName name="_xlnm.Recorder" localSheetId="41">#REF!</definedName>
    <definedName name="_xlnm.Recorder" localSheetId="28">#REF!</definedName>
    <definedName name="_xlnm.Recorder" localSheetId="67">#REF!</definedName>
    <definedName name="_xlnm.Recorder" localSheetId="29">#REF!</definedName>
    <definedName name="_xlnm.Recorder" localSheetId="15">#REF!</definedName>
    <definedName name="_xlnm.Recorder" localSheetId="8">#REF!</definedName>
    <definedName name="_xlnm.Recorder" localSheetId="23">#REF!</definedName>
    <definedName name="_xlnm.Recorder">#REF!</definedName>
    <definedName name="Guias" localSheetId="41">#REF!</definedName>
    <definedName name="Guias" localSheetId="28">#REF!</definedName>
    <definedName name="Guias" localSheetId="67">#REF!</definedName>
    <definedName name="Guias" localSheetId="29">#REF!</definedName>
    <definedName name="Guias" localSheetId="15">#REF!</definedName>
    <definedName name="Guias" localSheetId="8">#REF!</definedName>
    <definedName name="Guias" localSheetId="23">#REF!</definedName>
    <definedName name="Guias">#REF!</definedName>
    <definedName name="ic" localSheetId="67">'[19]Desmatamento '!$L$10</definedName>
    <definedName name="ic" localSheetId="8">'[20]Desmatamento '!$L$10</definedName>
    <definedName name="ic">'[20]Desmatamento '!$L$10</definedName>
    <definedName name="Import.PLE">OFFSET([21]PLE!$E$33,1,0):OFFSET([21]PLE!$BB$38,-1,0)</definedName>
    <definedName name="Import.PLQ">OFFSET([21]Eventograma_e_Quantitativos!$N$17,1,0):OFFSET([21]Eventograma_e_Quantitativos!$BK$34,-1,0)</definedName>
    <definedName name="INDI" localSheetId="41">#REF!</definedName>
    <definedName name="INDI" localSheetId="28">#REF!</definedName>
    <definedName name="INDI" localSheetId="67">#REF!</definedName>
    <definedName name="INDI" localSheetId="29">#REF!</definedName>
    <definedName name="INDI" localSheetId="15">#REF!</definedName>
    <definedName name="INDI" localSheetId="8">#REF!</definedName>
    <definedName name="INDI" localSheetId="23">#REF!</definedName>
    <definedName name="INDI">#REF!</definedName>
    <definedName name="indi_33" localSheetId="41">#REF!</definedName>
    <definedName name="indi_33" localSheetId="28">#REF!</definedName>
    <definedName name="indi_33" localSheetId="67">#REF!</definedName>
    <definedName name="indi_33" localSheetId="29">#REF!</definedName>
    <definedName name="indi_33" localSheetId="15">#REF!</definedName>
    <definedName name="indi_33" localSheetId="8">#REF!</definedName>
    <definedName name="indi_33" localSheetId="23">#REF!</definedName>
    <definedName name="indi_33">#REF!</definedName>
    <definedName name="INDI22" localSheetId="41">#REF!</definedName>
    <definedName name="INDI22" localSheetId="28">#REF!</definedName>
    <definedName name="INDI22" localSheetId="67">#REF!</definedName>
    <definedName name="INDI22" localSheetId="29">#REF!</definedName>
    <definedName name="INDI22" localSheetId="15">#REF!</definedName>
    <definedName name="INDI22" localSheetId="8">#REF!</definedName>
    <definedName name="INDI22" localSheetId="23">#REF!</definedName>
    <definedName name="INDI22">#REF!</definedName>
    <definedName name="indice_2" localSheetId="41">#REF!</definedName>
    <definedName name="indice_2" localSheetId="28">#REF!</definedName>
    <definedName name="indice_2" localSheetId="67">#REF!</definedName>
    <definedName name="indice_2" localSheetId="29">#REF!</definedName>
    <definedName name="indice_2" localSheetId="15">#REF!</definedName>
    <definedName name="indice_2" localSheetId="8">#REF!</definedName>
    <definedName name="indice_2" localSheetId="23">#REF!</definedName>
    <definedName name="indice_2">#REF!</definedName>
    <definedName name="INDICEI1" localSheetId="41">#REF!</definedName>
    <definedName name="INDICEI1" localSheetId="28">#REF!</definedName>
    <definedName name="INDICEI1" localSheetId="67">#REF!</definedName>
    <definedName name="INDICEI1" localSheetId="29">#REF!</definedName>
    <definedName name="INDICEI1" localSheetId="15">#REF!</definedName>
    <definedName name="INDICEI1" localSheetId="8">#REF!</definedName>
    <definedName name="INDICEI1" localSheetId="23">#REF!</definedName>
    <definedName name="INDICEI1">#REF!</definedName>
    <definedName name="inic" localSheetId="41">#REF!</definedName>
    <definedName name="inic" localSheetId="28">#REF!</definedName>
    <definedName name="inic" localSheetId="67">#REF!</definedName>
    <definedName name="inic" localSheetId="29">#REF!</definedName>
    <definedName name="inic" localSheetId="15">#REF!</definedName>
    <definedName name="inic" localSheetId="8">#REF!</definedName>
    <definedName name="inic" localSheetId="23">#REF!</definedName>
    <definedName name="inic">#REF!</definedName>
    <definedName name="Inst_elétricas" localSheetId="41">#REF!</definedName>
    <definedName name="Inst_elétricas" localSheetId="28">#REF!</definedName>
    <definedName name="Inst_elétricas" localSheetId="29">#REF!</definedName>
    <definedName name="Inst_elétricas" localSheetId="15">#REF!</definedName>
    <definedName name="Inst_elétricas" localSheetId="23">#REF!</definedName>
    <definedName name="Inst_elétricas">#REF!</definedName>
    <definedName name="Inst_hidráulicas" localSheetId="41">#REF!</definedName>
    <definedName name="Inst_hidráulicas" localSheetId="28">#REF!</definedName>
    <definedName name="Inst_hidráulicas" localSheetId="29">#REF!</definedName>
    <definedName name="Inst_hidráulicas" localSheetId="15">#REF!</definedName>
    <definedName name="Inst_hidráulicas" localSheetId="23">#REF!</definedName>
    <definedName name="Inst_hidráulicas">#REF!</definedName>
    <definedName name="INST_PROVISÓRIAS" localSheetId="41">#REF!</definedName>
    <definedName name="INST_PROVISÓRIAS" localSheetId="28">#REF!</definedName>
    <definedName name="INST_PROVISÓRIAS" localSheetId="29">#REF!</definedName>
    <definedName name="INST_PROVISÓRIAS" localSheetId="15">#REF!</definedName>
    <definedName name="INST_PROVISÓRIAS" localSheetId="23">#REF!</definedName>
    <definedName name="INST_PROVISÓRIAS">#REF!</definedName>
    <definedName name="Inst_sanitárias" localSheetId="41">#REF!</definedName>
    <definedName name="Inst_sanitárias" localSheetId="28">#REF!</definedName>
    <definedName name="Inst_sanitárias" localSheetId="29">#REF!</definedName>
    <definedName name="Inst_sanitárias" localSheetId="15">#REF!</definedName>
    <definedName name="Inst_sanitárias" localSheetId="23">#REF!</definedName>
    <definedName name="Inst_sanitárias">#REF!</definedName>
    <definedName name="JAZ" localSheetId="41">#REF!</definedName>
    <definedName name="JAZ" localSheetId="28">#REF!</definedName>
    <definedName name="JAZ" localSheetId="67">#REF!</definedName>
    <definedName name="JAZ" localSheetId="29">#REF!</definedName>
    <definedName name="JAZ" localSheetId="15">#REF!</definedName>
    <definedName name="JAZ" localSheetId="8">#REF!</definedName>
    <definedName name="JAZ" localSheetId="23">#REF!</definedName>
    <definedName name="JAZ">#REF!</definedName>
    <definedName name="JAZIDAS">'[9]QUADRO 08 - COMPOSIÇÕES'!$H$786</definedName>
    <definedName name="jkhjkjkg" localSheetId="40" hidden="1">{#N/A,#N/A,FALSE,"MO (2)"}</definedName>
    <definedName name="jkhjkjkg" localSheetId="41" hidden="1">{#N/A,#N/A,FALSE,"MO (2)"}</definedName>
    <definedName name="jkhjkjkg" localSheetId="67" hidden="1">{#N/A,#N/A,FALSE,"MO (2)"}</definedName>
    <definedName name="jkhjkjkg" localSheetId="74" hidden="1">{#N/A,#N/A,FALSE,"MO (2)"}</definedName>
    <definedName name="jkhjkjkg" localSheetId="8" hidden="1">{#N/A,#N/A,FALSE,"MO (2)"}</definedName>
    <definedName name="jkhjkjkg" localSheetId="6" hidden="1">{#N/A,#N/A,FALSE,"MO (2)"}</definedName>
    <definedName name="jkhjkjkg" localSheetId="39" hidden="1">{#N/A,#N/A,FALSE,"MO (2)"}</definedName>
    <definedName name="jkhjkjkg" localSheetId="32" hidden="1">{#N/A,#N/A,FALSE,"MO (2)"}</definedName>
    <definedName name="jkhjkjkg" hidden="1">{#N/A,#N/A,FALSE,"MO (2)"}</definedName>
    <definedName name="jkhjkjkg_1" localSheetId="40" hidden="1">{#N/A,#N/A,FALSE,"MO (2)"}</definedName>
    <definedName name="jkhjkjkg_1" localSheetId="41" hidden="1">{#N/A,#N/A,FALSE,"MO (2)"}</definedName>
    <definedName name="jkhjkjkg_1" localSheetId="67" hidden="1">{#N/A,#N/A,FALSE,"MO (2)"}</definedName>
    <definedName name="jkhjkjkg_1" localSheetId="74" hidden="1">{#N/A,#N/A,FALSE,"MO (2)"}</definedName>
    <definedName name="jkhjkjkg_1" localSheetId="8" hidden="1">{#N/A,#N/A,FALSE,"MO (2)"}</definedName>
    <definedName name="jkhjkjkg_1" localSheetId="6" hidden="1">{#N/A,#N/A,FALSE,"MO (2)"}</definedName>
    <definedName name="jkhjkjkg_1" localSheetId="39" hidden="1">{#N/A,#N/A,FALSE,"MO (2)"}</definedName>
    <definedName name="jkhjkjkg_1" localSheetId="32" hidden="1">{#N/A,#N/A,FALSE,"MO (2)"}</definedName>
    <definedName name="jkhjkjkg_1" hidden="1">{#N/A,#N/A,FALSE,"MO (2)"}</definedName>
    <definedName name="JOSE">[1]RELATÓRIO!$I$31</definedName>
    <definedName name="kdren" localSheetId="41">#REF!</definedName>
    <definedName name="kdren" localSheetId="28">#REF!</definedName>
    <definedName name="kdren" localSheetId="67">#REF!</definedName>
    <definedName name="kdren" localSheetId="29">#REF!</definedName>
    <definedName name="kdren" localSheetId="15">#REF!</definedName>
    <definedName name="kdren" localSheetId="8">#REF!</definedName>
    <definedName name="kdren" localSheetId="23">#REF!</definedName>
    <definedName name="kdren">#REF!</definedName>
    <definedName name="kdrena" localSheetId="41">#REF!</definedName>
    <definedName name="kdrena" localSheetId="28">#REF!</definedName>
    <definedName name="kdrena" localSheetId="67">#REF!</definedName>
    <definedName name="kdrena" localSheetId="29">#REF!</definedName>
    <definedName name="kdrena" localSheetId="15">#REF!</definedName>
    <definedName name="kdrena" localSheetId="8">#REF!</definedName>
    <definedName name="kdrena" localSheetId="23">#REF!</definedName>
    <definedName name="kdrena">#REF!</definedName>
    <definedName name="Km" localSheetId="41">#REF!</definedName>
    <definedName name="Km" localSheetId="28">#REF!</definedName>
    <definedName name="Km" localSheetId="67">#REF!</definedName>
    <definedName name="Km" localSheetId="29">#REF!</definedName>
    <definedName name="Km" localSheetId="15">#REF!</definedName>
    <definedName name="Km" localSheetId="8">#REF!</definedName>
    <definedName name="Km" localSheetId="23">#REF!</definedName>
    <definedName name="Km">#REF!</definedName>
    <definedName name="koae" localSheetId="41">#REF!</definedName>
    <definedName name="koae" localSheetId="28">#REF!</definedName>
    <definedName name="koae" localSheetId="67">#REF!</definedName>
    <definedName name="koae" localSheetId="29">#REF!</definedName>
    <definedName name="koae" localSheetId="15">#REF!</definedName>
    <definedName name="koae" localSheetId="8">#REF!</definedName>
    <definedName name="koae" localSheetId="23">#REF!</definedName>
    <definedName name="koae">#REF!</definedName>
    <definedName name="kpavi" localSheetId="41">#REF!</definedName>
    <definedName name="kpavi" localSheetId="28">#REF!</definedName>
    <definedName name="kpavi" localSheetId="67">#REF!</definedName>
    <definedName name="kpavi" localSheetId="29">#REF!</definedName>
    <definedName name="kpavi" localSheetId="15">#REF!</definedName>
    <definedName name="kpavi" localSheetId="8">#REF!</definedName>
    <definedName name="kpavi" localSheetId="23">#REF!</definedName>
    <definedName name="kpavi">#REF!</definedName>
    <definedName name="KSIN" localSheetId="41">#REF!</definedName>
    <definedName name="KSIN" localSheetId="28">#REF!</definedName>
    <definedName name="KSIN" localSheetId="67">#REF!</definedName>
    <definedName name="KSIN" localSheetId="29">#REF!</definedName>
    <definedName name="KSIN" localSheetId="15">#REF!</definedName>
    <definedName name="KSIN" localSheetId="8">#REF!</definedName>
    <definedName name="KSIN" localSheetId="23">#REF!</definedName>
    <definedName name="KSIN">#REF!</definedName>
    <definedName name="ksinal" localSheetId="41">'[22]Indice de Reajuste'!#REF!</definedName>
    <definedName name="ksinal" localSheetId="28">'[22]Indice de Reajuste'!#REF!</definedName>
    <definedName name="ksinal" localSheetId="67">'[22]Indice de Reajuste'!#REF!</definedName>
    <definedName name="ksinal" localSheetId="29">'[22]Indice de Reajuste'!#REF!</definedName>
    <definedName name="ksinal" localSheetId="15">'[22]Indice de Reajuste'!#REF!</definedName>
    <definedName name="ksinal" localSheetId="8">'[22]Indice de Reajuste'!#REF!</definedName>
    <definedName name="ksinal" localSheetId="23">'[22]Indice de Reajuste'!#REF!</definedName>
    <definedName name="ksinal">'[22]Indice de Reajuste'!#REF!</definedName>
    <definedName name="kterra" localSheetId="41">#REF!</definedName>
    <definedName name="kterra" localSheetId="28">#REF!</definedName>
    <definedName name="kterra" localSheetId="67">#REF!</definedName>
    <definedName name="kterra" localSheetId="29">#REF!</definedName>
    <definedName name="kterra" localSheetId="15">#REF!</definedName>
    <definedName name="kterra" localSheetId="8">#REF!</definedName>
    <definedName name="kterra" localSheetId="23">#REF!</definedName>
    <definedName name="kterra">#REF!</definedName>
    <definedName name="LASTRO_CONCRETO" localSheetId="41">#REF!</definedName>
    <definedName name="LASTRO_CONCRETO" localSheetId="28">#REF!</definedName>
    <definedName name="LASTRO_CONCRETO" localSheetId="29">#REF!</definedName>
    <definedName name="LASTRO_CONCRETO" localSheetId="15">#REF!</definedName>
    <definedName name="LASTRO_CONCRETO" localSheetId="23">#REF!</definedName>
    <definedName name="LASTRO_CONCRETO">#REF!</definedName>
    <definedName name="LASTRO_EMISS3_S" localSheetId="41">#REF!</definedName>
    <definedName name="LASTRO_EMISS3_S" localSheetId="28">#REF!</definedName>
    <definedName name="LASTRO_EMISS3_S" localSheetId="29">#REF!</definedName>
    <definedName name="LASTRO_EMISS3_S" localSheetId="15">#REF!</definedName>
    <definedName name="LASTRO_EMISS3_S" localSheetId="23">#REF!</definedName>
    <definedName name="LASTRO_EMISS3_S">#REF!</definedName>
    <definedName name="lev" localSheetId="41">#REF!</definedName>
    <definedName name="lev" localSheetId="28">#REF!</definedName>
    <definedName name="lev" localSheetId="29">#REF!</definedName>
    <definedName name="lev" localSheetId="15">#REF!</definedName>
    <definedName name="lev" localSheetId="8">#REF!</definedName>
    <definedName name="lev" localSheetId="23">#REF!</definedName>
    <definedName name="lev">#REF!</definedName>
    <definedName name="LEVANTAMENTO" localSheetId="41">#REF!</definedName>
    <definedName name="LEVANTAMENTO" localSheetId="28">#REF!</definedName>
    <definedName name="LEVANTAMENTO" localSheetId="29">#REF!</definedName>
    <definedName name="LEVANTAMENTO" localSheetId="15">#REF!</definedName>
    <definedName name="LEVANTAMENTO" localSheetId="8">#REF!</definedName>
    <definedName name="LEVANTAMENTO" localSheetId="23">#REF!</definedName>
    <definedName name="LEVANTAMENTO">#REF!</definedName>
    <definedName name="LIG_PRED_SERV" localSheetId="41">#REF!</definedName>
    <definedName name="LIG_PRED_SERV" localSheetId="28">#REF!</definedName>
    <definedName name="LIG_PRED_SERV" localSheetId="29">#REF!</definedName>
    <definedName name="LIG_PRED_SERV" localSheetId="15">#REF!</definedName>
    <definedName name="LIG_PRED_SERV" localSheetId="23">#REF!</definedName>
    <definedName name="LIG_PRED_SERV">#REF!</definedName>
    <definedName name="LIG_PREDIAIS_MAT" localSheetId="41">#REF!</definedName>
    <definedName name="LIG_PREDIAIS_MAT" localSheetId="28">#REF!</definedName>
    <definedName name="LIG_PREDIAIS_MAT" localSheetId="29">#REF!</definedName>
    <definedName name="LIG_PREDIAIS_MAT" localSheetId="15">#REF!</definedName>
    <definedName name="LIG_PREDIAIS_MAT" localSheetId="23">#REF!</definedName>
    <definedName name="LIG_PREDIAIS_MAT">#REF!</definedName>
    <definedName name="LIGAÇÃO_PREDIAL_MATERIAL">'[11]ligação predial'!$H$19</definedName>
    <definedName name="LIGAÇÃO_PREDIAL_SERVIÇOS">'[11]ligação predial'!$H$9</definedName>
    <definedName name="LIGAÇÕES" localSheetId="41">#REF!</definedName>
    <definedName name="LIGAÇÕES" localSheetId="28">#REF!</definedName>
    <definedName name="LIGAÇÕES" localSheetId="29">#REF!</definedName>
    <definedName name="LIGAÇÕES" localSheetId="15">#REF!</definedName>
    <definedName name="LIGAÇÕES" localSheetId="23">#REF!</definedName>
    <definedName name="LIGAÇÕES">#REF!</definedName>
    <definedName name="loc" localSheetId="41">#REF!</definedName>
    <definedName name="loc" localSheetId="28">#REF!</definedName>
    <definedName name="loc" localSheetId="67">#REF!</definedName>
    <definedName name="loc" localSheetId="29">#REF!</definedName>
    <definedName name="loc" localSheetId="15">#REF!</definedName>
    <definedName name="loc" localSheetId="8">#REF!</definedName>
    <definedName name="loc" localSheetId="23">#REF!</definedName>
    <definedName name="loc">#REF!</definedName>
    <definedName name="LOC_EMISS3" localSheetId="41">#REF!</definedName>
    <definedName name="LOC_EMISS3" localSheetId="28">#REF!</definedName>
    <definedName name="LOC_EMISS3" localSheetId="29">#REF!</definedName>
    <definedName name="LOC_EMISS3" localSheetId="15">#REF!</definedName>
    <definedName name="LOC_EMISS3" localSheetId="23">#REF!</definedName>
    <definedName name="LOC_EMISS3">#REF!</definedName>
    <definedName name="LOCAÇÃO" localSheetId="41">#REF!</definedName>
    <definedName name="LOCAÇÃO" localSheetId="28">#REF!</definedName>
    <definedName name="LOCAÇÃO" localSheetId="29">#REF!</definedName>
    <definedName name="LOCAÇÃO" localSheetId="15">#REF!</definedName>
    <definedName name="LOCAÇÃO" localSheetId="23">#REF!</definedName>
    <definedName name="LOCAÇÃO">#REF!</definedName>
    <definedName name="LOCAÇÃO_EMISS" localSheetId="41">#REF!</definedName>
    <definedName name="LOCAÇÃO_EMISS" localSheetId="28">#REF!</definedName>
    <definedName name="LOCAÇÃO_EMISS" localSheetId="29">#REF!</definedName>
    <definedName name="LOCAÇÃO_EMISS" localSheetId="15">#REF!</definedName>
    <definedName name="LOCAÇÃO_EMISS" localSheetId="23">#REF!</definedName>
    <definedName name="LOCAÇÃO_EMISS">#REF!</definedName>
    <definedName name="LOCAÇÃO_EMISS2" localSheetId="41">#REF!</definedName>
    <definedName name="LOCAÇÃO_EMISS2" localSheetId="28">#REF!</definedName>
    <definedName name="LOCAÇÃO_EMISS2" localSheetId="29">#REF!</definedName>
    <definedName name="LOCAÇÃO_EMISS2" localSheetId="15">#REF!</definedName>
    <definedName name="LOCAÇÃO_EMISS2" localSheetId="23">#REF!</definedName>
    <definedName name="LOCAÇÃO_EMISS2">#REF!</definedName>
    <definedName name="local" localSheetId="41">#REF!</definedName>
    <definedName name="local" localSheetId="28">#REF!</definedName>
    <definedName name="local" localSheetId="67">#REF!</definedName>
    <definedName name="local" localSheetId="29">#REF!</definedName>
    <definedName name="local" localSheetId="15">#REF!</definedName>
    <definedName name="local" localSheetId="8">#REF!</definedName>
    <definedName name="local" localSheetId="23">#REF!</definedName>
    <definedName name="local">#REF!</definedName>
    <definedName name="LOCAL1">'[9]DADOS DE ENTRADA CONCORRÊNCIA'!$B$25</definedName>
    <definedName name="LOCALIDADE">'[9]DADOS DE ENTRADA CONCORRÊNCIA'!$B$8</definedName>
    <definedName name="LOTA" localSheetId="41">#REF!</definedName>
    <definedName name="LOTA" localSheetId="28">#REF!</definedName>
    <definedName name="LOTA" localSheetId="67">#REF!</definedName>
    <definedName name="LOTA" localSheetId="29">#REF!</definedName>
    <definedName name="LOTA" localSheetId="15">#REF!</definedName>
    <definedName name="LOTA" localSheetId="8">#REF!</definedName>
    <definedName name="LOTA" localSheetId="23">#REF!</definedName>
    <definedName name="LOTA">#REF!</definedName>
    <definedName name="LOTE" localSheetId="41">#REF!</definedName>
    <definedName name="LOTE" localSheetId="28">#REF!</definedName>
    <definedName name="LOTE" localSheetId="67">#REF!</definedName>
    <definedName name="LOTE" localSheetId="29">#REF!</definedName>
    <definedName name="LOTE" localSheetId="15">#REF!</definedName>
    <definedName name="LOTE" localSheetId="8">#REF!</definedName>
    <definedName name="LOTE" localSheetId="23">#REF!</definedName>
    <definedName name="LOTE">#REF!</definedName>
    <definedName name="LOTE1" localSheetId="41">#REF!</definedName>
    <definedName name="LOTE1" localSheetId="28">#REF!</definedName>
    <definedName name="LOTE1" localSheetId="67">#REF!</definedName>
    <definedName name="LOTE1" localSheetId="29">#REF!</definedName>
    <definedName name="LOTE1" localSheetId="15">#REF!</definedName>
    <definedName name="LOTE1" localSheetId="8">#REF!</definedName>
    <definedName name="LOTE1" localSheetId="23">#REF!</definedName>
    <definedName name="LOTE1">#REF!</definedName>
    <definedName name="Louças_acessórios" localSheetId="41">#REF!</definedName>
    <definedName name="Louças_acessórios" localSheetId="28">#REF!</definedName>
    <definedName name="Louças_acessórios" localSheetId="29">#REF!</definedName>
    <definedName name="Louças_acessórios" localSheetId="15">#REF!</definedName>
    <definedName name="Louças_acessórios" localSheetId="23">#REF!</definedName>
    <definedName name="Louças_acessórios">#REF!</definedName>
    <definedName name="LS" localSheetId="41">#REF!</definedName>
    <definedName name="LS" localSheetId="28">#REF!</definedName>
    <definedName name="LS" localSheetId="67">#REF!</definedName>
    <definedName name="LS" localSheetId="29">#REF!</definedName>
    <definedName name="LS" localSheetId="15">#REF!</definedName>
    <definedName name="LS" localSheetId="8">#REF!</definedName>
    <definedName name="LS" localSheetId="23">#REF!</definedName>
    <definedName name="LS">#REF!</definedName>
    <definedName name="luis" localSheetId="41">#REF!</definedName>
    <definedName name="luis" localSheetId="28">#REF!</definedName>
    <definedName name="luis" localSheetId="67">#REF!</definedName>
    <definedName name="luis" localSheetId="29">#REF!</definedName>
    <definedName name="luis" localSheetId="15">#REF!</definedName>
    <definedName name="luis" localSheetId="8">#REF!</definedName>
    <definedName name="luis" localSheetId="23">#REF!</definedName>
    <definedName name="luis">#REF!</definedName>
    <definedName name="maria">'[1]RESUMO-DVOP'!$I$12</definedName>
    <definedName name="Material_britado" localSheetId="41">#REF!</definedName>
    <definedName name="Material_britado" localSheetId="28">#REF!</definedName>
    <definedName name="Material_britado" localSheetId="67">#REF!</definedName>
    <definedName name="Material_britado" localSheetId="29">#REF!</definedName>
    <definedName name="Material_britado" localSheetId="15">#REF!</definedName>
    <definedName name="Material_britado" localSheetId="8">#REF!</definedName>
    <definedName name="Material_britado" localSheetId="23">#REF!</definedName>
    <definedName name="Material_britado">#REF!</definedName>
    <definedName name="mbc" localSheetId="41">#REF!</definedName>
    <definedName name="mbc" localSheetId="28">#REF!</definedName>
    <definedName name="mbc" localSheetId="67">#REF!</definedName>
    <definedName name="mbc" localSheetId="29">#REF!</definedName>
    <definedName name="mbc" localSheetId="15">#REF!</definedName>
    <definedName name="mbc" localSheetId="8">#REF!</definedName>
    <definedName name="mbc" localSheetId="23">#REF!</definedName>
    <definedName name="mbc">#REF!</definedName>
    <definedName name="med" localSheetId="40" hidden="1">{#N/A,#N/A,FALSE,"MO (2)"}</definedName>
    <definedName name="med" localSheetId="41" hidden="1">{#N/A,#N/A,FALSE,"MO (2)"}</definedName>
    <definedName name="med" localSheetId="67" hidden="1">{#N/A,#N/A,FALSE,"MO (2)"}</definedName>
    <definedName name="med" localSheetId="74" hidden="1">{#N/A,#N/A,FALSE,"MO (2)"}</definedName>
    <definedName name="med" localSheetId="8" hidden="1">{#N/A,#N/A,FALSE,"MO (2)"}</definedName>
    <definedName name="med" localSheetId="6" hidden="1">{#N/A,#N/A,FALSE,"MO (2)"}</definedName>
    <definedName name="med" localSheetId="39" hidden="1">{#N/A,#N/A,FALSE,"MO (2)"}</definedName>
    <definedName name="med" localSheetId="32" hidden="1">{#N/A,#N/A,FALSE,"MO (2)"}</definedName>
    <definedName name="med" hidden="1">{#N/A,#N/A,FALSE,"MO (2)"}</definedName>
    <definedName name="med_1" localSheetId="40" hidden="1">{#N/A,#N/A,FALSE,"MO (2)"}</definedName>
    <definedName name="med_1" localSheetId="41" hidden="1">{#N/A,#N/A,FALSE,"MO (2)"}</definedName>
    <definedName name="med_1" localSheetId="67" hidden="1">{#N/A,#N/A,FALSE,"MO (2)"}</definedName>
    <definedName name="med_1" localSheetId="74" hidden="1">{#N/A,#N/A,FALSE,"MO (2)"}</definedName>
    <definedName name="med_1" localSheetId="8" hidden="1">{#N/A,#N/A,FALSE,"MO (2)"}</definedName>
    <definedName name="med_1" localSheetId="6" hidden="1">{#N/A,#N/A,FALSE,"MO (2)"}</definedName>
    <definedName name="med_1" localSheetId="39" hidden="1">{#N/A,#N/A,FALSE,"MO (2)"}</definedName>
    <definedName name="med_1" localSheetId="32" hidden="1">{#N/A,#N/A,FALSE,"MO (2)"}</definedName>
    <definedName name="med_1" hidden="1">{#N/A,#N/A,FALSE,"MO (2)"}</definedName>
    <definedName name="MEDAGOREAL">[1]RELATÓRIO!$I$30</definedName>
    <definedName name="mediçao">[21]PLE!$AX$28</definedName>
    <definedName name="MEIO_FIO" localSheetId="41">#REF!</definedName>
    <definedName name="MEIO_FIO" localSheetId="28">#REF!</definedName>
    <definedName name="MEIO_FIO" localSheetId="67">#REF!</definedName>
    <definedName name="MEIO_FIO" localSheetId="29">#REF!</definedName>
    <definedName name="MEIO_FIO" localSheetId="15">#REF!</definedName>
    <definedName name="MEIO_FIO" localSheetId="8">#REF!</definedName>
    <definedName name="MEIO_FIO" localSheetId="23">#REF!</definedName>
    <definedName name="MEIO_FIO">#REF!</definedName>
    <definedName name="meiofio" localSheetId="41">#REF!</definedName>
    <definedName name="meiofio" localSheetId="28">#REF!</definedName>
    <definedName name="meiofio" localSheetId="67">#REF!</definedName>
    <definedName name="meiofio" localSheetId="29">#REF!</definedName>
    <definedName name="meiofio" localSheetId="15">#REF!</definedName>
    <definedName name="meiofio" localSheetId="8">#REF!</definedName>
    <definedName name="meiofio" localSheetId="23">#REF!</definedName>
    <definedName name="meiofio">#REF!</definedName>
    <definedName name="Mem">'[3]Mat Asf'!$C$37</definedName>
    <definedName name="mo_base" localSheetId="41">#REF!</definedName>
    <definedName name="mo_base" localSheetId="28">#REF!</definedName>
    <definedName name="mo_base" localSheetId="67">#REF!</definedName>
    <definedName name="mo_base" localSheetId="29">#REF!</definedName>
    <definedName name="mo_base" localSheetId="15">#REF!</definedName>
    <definedName name="mo_base" localSheetId="8">#REF!</definedName>
    <definedName name="mo_base" localSheetId="23">#REF!</definedName>
    <definedName name="mo_base">#REF!</definedName>
    <definedName name="mo_sub_base" localSheetId="41">#REF!</definedName>
    <definedName name="mo_sub_base" localSheetId="28">#REF!</definedName>
    <definedName name="mo_sub_base" localSheetId="67">#REF!</definedName>
    <definedName name="mo_sub_base" localSheetId="29">#REF!</definedName>
    <definedName name="mo_sub_base" localSheetId="15">#REF!</definedName>
    <definedName name="mo_sub_base" localSheetId="8">#REF!</definedName>
    <definedName name="mo_sub_base" localSheetId="23">#REF!</definedName>
    <definedName name="mo_sub_base">#REF!</definedName>
    <definedName name="mosubb" localSheetId="41">#REF!</definedName>
    <definedName name="mosubb" localSheetId="28">#REF!</definedName>
    <definedName name="mosubb" localSheetId="67">#REF!</definedName>
    <definedName name="mosubb" localSheetId="29">#REF!</definedName>
    <definedName name="mosubb" localSheetId="15">#REF!</definedName>
    <definedName name="mosubb" localSheetId="8">#REF!</definedName>
    <definedName name="mosubb" localSheetId="23">#REF!</definedName>
    <definedName name="mosubb">#REF!</definedName>
    <definedName name="mosubl" localSheetId="41">#REF!</definedName>
    <definedName name="mosubl" localSheetId="28">#REF!</definedName>
    <definedName name="mosubl" localSheetId="67">#REF!</definedName>
    <definedName name="mosubl" localSheetId="29">#REF!</definedName>
    <definedName name="mosubl" localSheetId="15">#REF!</definedName>
    <definedName name="mosubl" localSheetId="8">#REF!</definedName>
    <definedName name="mosubl" localSheetId="23">#REF!</definedName>
    <definedName name="mosubl">#REF!</definedName>
    <definedName name="MOV_TERR_EMISS3_S" localSheetId="41">#REF!</definedName>
    <definedName name="MOV_TERR_EMISS3_S" localSheetId="28">#REF!</definedName>
    <definedName name="MOV_TERR_EMISS3_S" localSheetId="29">#REF!</definedName>
    <definedName name="MOV_TERR_EMISS3_S" localSheetId="15">#REF!</definedName>
    <definedName name="MOV_TERR_EMISS3_S" localSheetId="23">#REF!</definedName>
    <definedName name="MOV_TERR_EMISS3_S">#REF!</definedName>
    <definedName name="MOV_TERRA" localSheetId="41">#REF!</definedName>
    <definedName name="MOV_TERRA" localSheetId="28">#REF!</definedName>
    <definedName name="MOV_TERRA" localSheetId="29">#REF!</definedName>
    <definedName name="MOV_TERRA" localSheetId="15">#REF!</definedName>
    <definedName name="MOV_TERRA" localSheetId="23">#REF!</definedName>
    <definedName name="MOV_TERRA">#REF!</definedName>
    <definedName name="MOV_TERRA_EMISS" localSheetId="41">#REF!</definedName>
    <definedName name="MOV_TERRA_EMISS" localSheetId="28">#REF!</definedName>
    <definedName name="MOV_TERRA_EMISS" localSheetId="29">#REF!</definedName>
    <definedName name="MOV_TERRA_EMISS" localSheetId="15">#REF!</definedName>
    <definedName name="MOV_TERRA_EMISS" localSheetId="23">#REF!</definedName>
    <definedName name="MOV_TERRA_EMISS">#REF!</definedName>
    <definedName name="MOV_TERRA_EMISS2" localSheetId="41">#REF!</definedName>
    <definedName name="MOV_TERRA_EMISS2" localSheetId="28">#REF!</definedName>
    <definedName name="MOV_TERRA_EMISS2" localSheetId="29">#REF!</definedName>
    <definedName name="MOV_TERRA_EMISS2" localSheetId="15">#REF!</definedName>
    <definedName name="MOV_TERRA_EMISS2" localSheetId="23">#REF!</definedName>
    <definedName name="MOV_TERRA_EMISS2">#REF!</definedName>
    <definedName name="Ns" localSheetId="41">#REF!</definedName>
    <definedName name="Ns" localSheetId="28">#REF!</definedName>
    <definedName name="Ns" localSheetId="29">#REF!</definedName>
    <definedName name="Ns" localSheetId="15">#REF!</definedName>
    <definedName name="Ns" localSheetId="8">#REF!</definedName>
    <definedName name="Ns" localSheetId="23">#REF!</definedName>
    <definedName name="Ns">#REF!</definedName>
    <definedName name="OAC" localSheetId="41">#REF!</definedName>
    <definedName name="OAC" localSheetId="28">#REF!</definedName>
    <definedName name="OAC" localSheetId="67">#REF!</definedName>
    <definedName name="OAC" localSheetId="29">#REF!</definedName>
    <definedName name="OAC" localSheetId="15">#REF!</definedName>
    <definedName name="OAC" localSheetId="8">#REF!</definedName>
    <definedName name="OAC" localSheetId="23">#REF!</definedName>
    <definedName name="OAC">#REF!</definedName>
    <definedName name="oac.b" localSheetId="41">#REF!</definedName>
    <definedName name="oac.b" localSheetId="28">#REF!</definedName>
    <definedName name="oac.b" localSheetId="67">#REF!</definedName>
    <definedName name="oac.b" localSheetId="29">#REF!</definedName>
    <definedName name="oac.b" localSheetId="15">#REF!</definedName>
    <definedName name="oac.b" localSheetId="8">#REF!</definedName>
    <definedName name="oac.b" localSheetId="23">#REF!</definedName>
    <definedName name="oac.b">#REF!</definedName>
    <definedName name="oac.c" localSheetId="41">#REF!</definedName>
    <definedName name="oac.c" localSheetId="28">#REF!</definedName>
    <definedName name="oac.c" localSheetId="67">#REF!</definedName>
    <definedName name="oac.c" localSheetId="29">#REF!</definedName>
    <definedName name="oac.c" localSheetId="15">#REF!</definedName>
    <definedName name="oac.c" localSheetId="8">#REF!</definedName>
    <definedName name="oac.c" localSheetId="23">#REF!</definedName>
    <definedName name="oac.c">#REF!</definedName>
    <definedName name="oac.ve" localSheetId="41">#REF!</definedName>
    <definedName name="oac.ve" localSheetId="28">#REF!</definedName>
    <definedName name="oac.ve" localSheetId="67">#REF!</definedName>
    <definedName name="oac.ve" localSheetId="29">#REF!</definedName>
    <definedName name="oac.ve" localSheetId="15">#REF!</definedName>
    <definedName name="oac.ve" localSheetId="8">#REF!</definedName>
    <definedName name="oac.ve" localSheetId="23">#REF!</definedName>
    <definedName name="oac.ve">#REF!</definedName>
    <definedName name="oac.ve.remoc" localSheetId="41">#REF!</definedName>
    <definedName name="oac.ve.remoc" localSheetId="28">#REF!</definedName>
    <definedName name="oac.ve.remoc" localSheetId="67">#REF!</definedName>
    <definedName name="oac.ve.remoc" localSheetId="29">#REF!</definedName>
    <definedName name="oac.ve.remoc" localSheetId="15">#REF!</definedName>
    <definedName name="oac.ve.remoc" localSheetId="8">#REF!</definedName>
    <definedName name="oac.ve.remoc" localSheetId="23">#REF!</definedName>
    <definedName name="oac.ve.remoc">#REF!</definedName>
    <definedName name="oac.vr" localSheetId="41">#REF!</definedName>
    <definedName name="oac.vr" localSheetId="28">#REF!</definedName>
    <definedName name="oac.vr" localSheetId="67">#REF!</definedName>
    <definedName name="oac.vr" localSheetId="29">#REF!</definedName>
    <definedName name="oac.vr" localSheetId="15">#REF!</definedName>
    <definedName name="oac.vr" localSheetId="8">#REF!</definedName>
    <definedName name="oac.vr" localSheetId="23">#REF!</definedName>
    <definedName name="oac.vr">#REF!</definedName>
    <definedName name="oac.vr.remoc" localSheetId="41">#REF!</definedName>
    <definedName name="oac.vr.remoc" localSheetId="28">#REF!</definedName>
    <definedName name="oac.vr.remoc" localSheetId="67">#REF!</definedName>
    <definedName name="oac.vr.remoc" localSheetId="29">#REF!</definedName>
    <definedName name="oac.vr.remoc" localSheetId="15">#REF!</definedName>
    <definedName name="oac.vr.remoc" localSheetId="8">#REF!</definedName>
    <definedName name="oac.vr.remoc" localSheetId="23">#REF!</definedName>
    <definedName name="oac.vr.remoc">#REF!</definedName>
    <definedName name="Oacorre2" localSheetId="41">#REF!</definedName>
    <definedName name="Oacorre2" localSheetId="28">#REF!</definedName>
    <definedName name="Oacorre2" localSheetId="67">#REF!</definedName>
    <definedName name="Oacorre2" localSheetId="29">#REF!</definedName>
    <definedName name="Oacorre2" localSheetId="15">#REF!</definedName>
    <definedName name="Oacorre2" localSheetId="8">#REF!</definedName>
    <definedName name="Oacorre2" localSheetId="23">#REF!</definedName>
    <definedName name="Oacorre2">#REF!</definedName>
    <definedName name="OAE" localSheetId="41">#REF!</definedName>
    <definedName name="OAE" localSheetId="28">#REF!</definedName>
    <definedName name="OAE" localSheetId="67">#REF!</definedName>
    <definedName name="OAE" localSheetId="29">#REF!</definedName>
    <definedName name="OAE" localSheetId="15">#REF!</definedName>
    <definedName name="OAE" localSheetId="8">#REF!</definedName>
    <definedName name="OAE" localSheetId="23">#REF!</definedName>
    <definedName name="OAE">#REF!</definedName>
    <definedName name="oae.vc" localSheetId="41">#REF!</definedName>
    <definedName name="oae.vc" localSheetId="28">#REF!</definedName>
    <definedName name="oae.vc" localSheetId="67">#REF!</definedName>
    <definedName name="oae.vc" localSheetId="29">#REF!</definedName>
    <definedName name="oae.vc" localSheetId="15">#REF!</definedName>
    <definedName name="oae.vc" localSheetId="8">#REF!</definedName>
    <definedName name="oae.vc" localSheetId="23">#REF!</definedName>
    <definedName name="oae.vc">#REF!</definedName>
    <definedName name="Oaesp2" localSheetId="41">#REF!</definedName>
    <definedName name="Oaesp2" localSheetId="28">#REF!</definedName>
    <definedName name="Oaesp2" localSheetId="67">#REF!</definedName>
    <definedName name="Oaesp2" localSheetId="29">#REF!</definedName>
    <definedName name="Oaesp2" localSheetId="15">#REF!</definedName>
    <definedName name="Oaesp2" localSheetId="8">#REF!</definedName>
    <definedName name="Oaesp2" localSheetId="23">#REF!</definedName>
    <definedName name="Oaesp2">#REF!</definedName>
    <definedName name="OBJETO" localSheetId="41">#REF!</definedName>
    <definedName name="OBJETO" localSheetId="28">#REF!</definedName>
    <definedName name="OBJETO" localSheetId="67">#REF!</definedName>
    <definedName name="OBJETO" localSheetId="29">#REF!</definedName>
    <definedName name="OBJETO" localSheetId="15">#REF!</definedName>
    <definedName name="OBJETO" localSheetId="8">#REF!</definedName>
    <definedName name="OBJETO" localSheetId="23">#REF!</definedName>
    <definedName name="OBJETO">#REF!</definedName>
    <definedName name="OBJETOA" localSheetId="41">#REF!</definedName>
    <definedName name="OBJETOA" localSheetId="28">#REF!</definedName>
    <definedName name="OBJETOA" localSheetId="67">#REF!</definedName>
    <definedName name="OBJETOA" localSheetId="29">#REF!</definedName>
    <definedName name="OBJETOA" localSheetId="15">#REF!</definedName>
    <definedName name="OBJETOA" localSheetId="8">#REF!</definedName>
    <definedName name="OBJETOA" localSheetId="23">#REF!</definedName>
    <definedName name="OBJETOA">#REF!</definedName>
    <definedName name="OCOM" localSheetId="41">#REF!</definedName>
    <definedName name="OCOM" localSheetId="28">#REF!</definedName>
    <definedName name="OCOM" localSheetId="67">#REF!</definedName>
    <definedName name="OCOM" localSheetId="29">#REF!</definedName>
    <definedName name="OCOM" localSheetId="15">#REF!</definedName>
    <definedName name="OCOM" localSheetId="8">#REF!</definedName>
    <definedName name="OCOM" localSheetId="23">#REF!</definedName>
    <definedName name="OCOM">#REF!</definedName>
    <definedName name="Ocomp2" localSheetId="41">#REF!</definedName>
    <definedName name="Ocomp2" localSheetId="28">#REF!</definedName>
    <definedName name="Ocomp2" localSheetId="67">#REF!</definedName>
    <definedName name="Ocomp2" localSheetId="29">#REF!</definedName>
    <definedName name="Ocomp2" localSheetId="15">#REF!</definedName>
    <definedName name="Ocomp2" localSheetId="8">#REF!</definedName>
    <definedName name="Ocomp2" localSheetId="23">#REF!</definedName>
    <definedName name="Ocomp2">#REF!</definedName>
    <definedName name="oesp" localSheetId="41">#REF!</definedName>
    <definedName name="oesp" localSheetId="28">#REF!</definedName>
    <definedName name="oesp" localSheetId="67">#REF!</definedName>
    <definedName name="oesp" localSheetId="29">#REF!</definedName>
    <definedName name="oesp" localSheetId="15">#REF!</definedName>
    <definedName name="oesp" localSheetId="8">#REF!</definedName>
    <definedName name="oesp" localSheetId="23">#REF!</definedName>
    <definedName name="oesp">#REF!</definedName>
    <definedName name="OP" localSheetId="41">#REF!</definedName>
    <definedName name="OP" localSheetId="28">#REF!</definedName>
    <definedName name="OP" localSheetId="67">#REF!</definedName>
    <definedName name="OP" localSheetId="29">#REF!</definedName>
    <definedName name="OP" localSheetId="15">#REF!</definedName>
    <definedName name="OP" localSheetId="8">#REF!</definedName>
    <definedName name="OP" localSheetId="23">#REF!</definedName>
    <definedName name="OP">#REF!</definedName>
    <definedName name="OPA" localSheetId="41">#REF!</definedName>
    <definedName name="OPA" localSheetId="28">#REF!</definedName>
    <definedName name="OPA" localSheetId="67">#REF!</definedName>
    <definedName name="OPA" localSheetId="29">#REF!</definedName>
    <definedName name="OPA" localSheetId="15">#REF!</definedName>
    <definedName name="OPA" localSheetId="8">#REF!</definedName>
    <definedName name="OPA" localSheetId="23">#REF!</definedName>
    <definedName name="OPA">#REF!</definedName>
    <definedName name="Orçamento" localSheetId="41">#REF!</definedName>
    <definedName name="Orçamento" localSheetId="28">#REF!</definedName>
    <definedName name="Orçamento" localSheetId="67">#REF!</definedName>
    <definedName name="Orçamento" localSheetId="29">#REF!</definedName>
    <definedName name="Orçamento" localSheetId="15">#REF!</definedName>
    <definedName name="Orçamento" localSheetId="8">#REF!</definedName>
    <definedName name="Orçamento" localSheetId="23">#REF!</definedName>
    <definedName name="Orçamento">#REF!</definedName>
    <definedName name="org" localSheetId="41">#REF!</definedName>
    <definedName name="org" localSheetId="28">#REF!</definedName>
    <definedName name="org" localSheetId="67">#REF!</definedName>
    <definedName name="org" localSheetId="29">#REF!</definedName>
    <definedName name="org" localSheetId="15">#REF!</definedName>
    <definedName name="org" localSheetId="8">#REF!</definedName>
    <definedName name="org" localSheetId="23">#REF!</definedName>
    <definedName name="org">#REF!</definedName>
    <definedName name="ÓRGÃO" localSheetId="41">#REF!</definedName>
    <definedName name="ÓRGÃO" localSheetId="28">#REF!</definedName>
    <definedName name="ÓRGÃO" localSheetId="67">#REF!</definedName>
    <definedName name="ÓRGÃO" localSheetId="29">#REF!</definedName>
    <definedName name="ÓRGÃO" localSheetId="15">#REF!</definedName>
    <definedName name="ÓRGÃO" localSheetId="8">#REF!</definedName>
    <definedName name="ÓRGÃO" localSheetId="23">#REF!</definedName>
    <definedName name="ÓRGÃO">#REF!</definedName>
    <definedName name="Orla" localSheetId="41">#REF!</definedName>
    <definedName name="Orla" localSheetId="28">#REF!</definedName>
    <definedName name="Orla" localSheetId="67">#REF!</definedName>
    <definedName name="Orla" localSheetId="29">#REF!</definedName>
    <definedName name="Orla" localSheetId="15">#REF!</definedName>
    <definedName name="Orla" localSheetId="8">#REF!</definedName>
    <definedName name="Orla" localSheetId="23">#REF!</definedName>
    <definedName name="Orla">#REF!</definedName>
    <definedName name="orlando" localSheetId="41">#REF!</definedName>
    <definedName name="orlando" localSheetId="28">#REF!</definedName>
    <definedName name="orlando" localSheetId="67">#REF!</definedName>
    <definedName name="orlando" localSheetId="29">#REF!</definedName>
    <definedName name="orlando" localSheetId="15">#REF!</definedName>
    <definedName name="orlando" localSheetId="8">#REF!</definedName>
    <definedName name="orlando" localSheetId="23">#REF!</definedName>
    <definedName name="orlando">#REF!</definedName>
    <definedName name="pav" localSheetId="41">#REF!</definedName>
    <definedName name="pav" localSheetId="28">#REF!</definedName>
    <definedName name="pav" localSheetId="67">#REF!</definedName>
    <definedName name="pav" localSheetId="29">#REF!</definedName>
    <definedName name="pav" localSheetId="15">#REF!</definedName>
    <definedName name="pav" localSheetId="8">#REF!</definedName>
    <definedName name="pav" localSheetId="23">#REF!</definedName>
    <definedName name="pav">#REF!</definedName>
    <definedName name="PAV_2" localSheetId="41">[1]RELATÓRIO!#REF!</definedName>
    <definedName name="PAV_2" localSheetId="28">[1]RELATÓRIO!#REF!</definedName>
    <definedName name="PAV_2" localSheetId="67">[1]RELATÓRIO!#REF!</definedName>
    <definedName name="PAV_2" localSheetId="29">[1]RELATÓRIO!#REF!</definedName>
    <definedName name="PAV_2" localSheetId="15">[1]RELATÓRIO!#REF!</definedName>
    <definedName name="PAV_2" localSheetId="8">[1]RELATÓRIO!#REF!</definedName>
    <definedName name="PAV_2" localSheetId="23">[1]RELATÓRIO!#REF!</definedName>
    <definedName name="PAV_2">[1]RELATÓRIO!#REF!</definedName>
    <definedName name="PAV_EMISS3_S" localSheetId="41">#REF!</definedName>
    <definedName name="PAV_EMISS3_S" localSheetId="28">#REF!</definedName>
    <definedName name="PAV_EMISS3_S" localSheetId="29">#REF!</definedName>
    <definedName name="PAV_EMISS3_S" localSheetId="15">#REF!</definedName>
    <definedName name="PAV_EMISS3_S" localSheetId="23">#REF!</definedName>
    <definedName name="PAV_EMISS3_S">#REF!</definedName>
    <definedName name="pavi" localSheetId="41">#REF!</definedName>
    <definedName name="pavi" localSheetId="28">#REF!</definedName>
    <definedName name="pavi" localSheetId="67">#REF!</definedName>
    <definedName name="pavi" localSheetId="29">#REF!</definedName>
    <definedName name="pavi" localSheetId="15">#REF!</definedName>
    <definedName name="pavi" localSheetId="8">#REF!</definedName>
    <definedName name="pavi" localSheetId="23">#REF!</definedName>
    <definedName name="pavi">#REF!</definedName>
    <definedName name="Pavi2" localSheetId="41">#REF!</definedName>
    <definedName name="Pavi2" localSheetId="28">#REF!</definedName>
    <definedName name="Pavi2" localSheetId="67">#REF!</definedName>
    <definedName name="Pavi2" localSheetId="29">#REF!</definedName>
    <definedName name="Pavi2" localSheetId="15">#REF!</definedName>
    <definedName name="Pavi2" localSheetId="8">#REF!</definedName>
    <definedName name="Pavi2" localSheetId="23">#REF!</definedName>
    <definedName name="Pavi2">#REF!</definedName>
    <definedName name="PAVIM_EMISS" localSheetId="41">#REF!</definedName>
    <definedName name="PAVIM_EMISS" localSheetId="28">#REF!</definedName>
    <definedName name="PAVIM_EMISS" localSheetId="29">#REF!</definedName>
    <definedName name="PAVIM_EMISS" localSheetId="15">#REF!</definedName>
    <definedName name="PAVIM_EMISS" localSheetId="23">#REF!</definedName>
    <definedName name="PAVIM_EMISS">#REF!</definedName>
    <definedName name="PAVIM_EMISS2" localSheetId="41">#REF!</definedName>
    <definedName name="PAVIM_EMISS2" localSheetId="28">#REF!</definedName>
    <definedName name="PAVIM_EMISS2" localSheetId="29">#REF!</definedName>
    <definedName name="PAVIM_EMISS2" localSheetId="15">#REF!</definedName>
    <definedName name="PAVIM_EMISS2" localSheetId="23">#REF!</definedName>
    <definedName name="PAVIM_EMISS2">#REF!</definedName>
    <definedName name="PAVIMENTAÇÃO" localSheetId="41">#REF!</definedName>
    <definedName name="PAVIMENTAÇÃO" localSheetId="28">#REF!</definedName>
    <definedName name="PAVIMENTAÇÃO" localSheetId="29">#REF!</definedName>
    <definedName name="PAVIMENTAÇÃO" localSheetId="15">#REF!</definedName>
    <definedName name="PAVIMENTAÇÃO" localSheetId="23">#REF!</definedName>
    <definedName name="PAVIMENTAÇÃO">#REF!</definedName>
    <definedName name="PED" localSheetId="41">#REF!</definedName>
    <definedName name="PED" localSheetId="28">#REF!</definedName>
    <definedName name="PED" localSheetId="67">#REF!</definedName>
    <definedName name="PED" localSheetId="29">#REF!</definedName>
    <definedName name="PED" localSheetId="15">#REF!</definedName>
    <definedName name="PED" localSheetId="8">#REF!</definedName>
    <definedName name="PED" localSheetId="23">#REF!</definedName>
    <definedName name="PED">#REF!</definedName>
    <definedName name="PEDA" localSheetId="41">#REF!</definedName>
    <definedName name="PEDA" localSheetId="28">#REF!</definedName>
    <definedName name="PEDA" localSheetId="67">#REF!</definedName>
    <definedName name="PEDA" localSheetId="29">#REF!</definedName>
    <definedName name="PEDA" localSheetId="15">#REF!</definedName>
    <definedName name="PEDA" localSheetId="8">#REF!</definedName>
    <definedName name="PEDA" localSheetId="23">#REF!</definedName>
    <definedName name="PEDA">#REF!</definedName>
    <definedName name="PEDREIRA" localSheetId="41">#REF!</definedName>
    <definedName name="PEDREIRA" localSheetId="28">#REF!</definedName>
    <definedName name="PEDREIRA" localSheetId="67">#REF!</definedName>
    <definedName name="PEDREIRA" localSheetId="29">#REF!</definedName>
    <definedName name="PEDREIRA" localSheetId="15">#REF!</definedName>
    <definedName name="PEDREIRA" localSheetId="8">#REF!</definedName>
    <definedName name="PEDREIRA" localSheetId="23">#REF!</definedName>
    <definedName name="PEDREIRA">#REF!</definedName>
    <definedName name="Pia_cozinha" localSheetId="41">#REF!</definedName>
    <definedName name="Pia_cozinha" localSheetId="28">#REF!</definedName>
    <definedName name="Pia_cozinha" localSheetId="29">#REF!</definedName>
    <definedName name="Pia_cozinha" localSheetId="15">#REF!</definedName>
    <definedName name="Pia_cozinha" localSheetId="23">#REF!</definedName>
    <definedName name="Pia_cozinha">#REF!</definedName>
    <definedName name="Pilar" localSheetId="41">#REF!</definedName>
    <definedName name="Pilar" localSheetId="28">#REF!</definedName>
    <definedName name="Pilar" localSheetId="29">#REF!</definedName>
    <definedName name="Pilar" localSheetId="15">#REF!</definedName>
    <definedName name="Pilar" localSheetId="23">#REF!</definedName>
    <definedName name="Pilar">#REF!</definedName>
    <definedName name="pint_lig" localSheetId="41">#REF!</definedName>
    <definedName name="pint_lig" localSheetId="28">#REF!</definedName>
    <definedName name="pint_lig" localSheetId="67">#REF!</definedName>
    <definedName name="pint_lig" localSheetId="29">#REF!</definedName>
    <definedName name="pint_lig" localSheetId="15">#REF!</definedName>
    <definedName name="pint_lig" localSheetId="8">#REF!</definedName>
    <definedName name="pint_lig" localSheetId="23">#REF!</definedName>
    <definedName name="pint_lig">#REF!</definedName>
    <definedName name="Pintura_cal" localSheetId="41">#REF!</definedName>
    <definedName name="Pintura_cal" localSheetId="28">#REF!</definedName>
    <definedName name="Pintura_cal" localSheetId="29">#REF!</definedName>
    <definedName name="Pintura_cal" localSheetId="15">#REF!</definedName>
    <definedName name="Pintura_cal" localSheetId="23">#REF!</definedName>
    <definedName name="Pintura_cal">#REF!</definedName>
    <definedName name="Pintura_óleo" localSheetId="41">#REF!</definedName>
    <definedName name="Pintura_óleo" localSheetId="28">#REF!</definedName>
    <definedName name="Pintura_óleo" localSheetId="29">#REF!</definedName>
    <definedName name="Pintura_óleo" localSheetId="15">#REF!</definedName>
    <definedName name="Pintura_óleo" localSheetId="23">#REF!</definedName>
    <definedName name="Pintura_óleo">#REF!</definedName>
    <definedName name="Piso_cimentado" localSheetId="41">#REF!</definedName>
    <definedName name="Piso_cimentado" localSheetId="28">#REF!</definedName>
    <definedName name="Piso_cimentado" localSheetId="29">#REF!</definedName>
    <definedName name="Piso_cimentado" localSheetId="15">#REF!</definedName>
    <definedName name="Piso_cimentado" localSheetId="23">#REF!</definedName>
    <definedName name="Piso_cimentado">#REF!</definedName>
    <definedName name="Placa" localSheetId="41">#REF!</definedName>
    <definedName name="Placa" localSheetId="28">#REF!</definedName>
    <definedName name="Placa" localSheetId="29">#REF!</definedName>
    <definedName name="Placa" localSheetId="15">#REF!</definedName>
    <definedName name="Placa" localSheetId="8">#REF!</definedName>
    <definedName name="Placa" localSheetId="23">#REF!</definedName>
    <definedName name="Placa">#REF!</definedName>
    <definedName name="Placa_de_cimento" localSheetId="41">#REF!</definedName>
    <definedName name="Placa_de_cimento" localSheetId="28">#REF!</definedName>
    <definedName name="Placa_de_cimento" localSheetId="29">#REF!</definedName>
    <definedName name="Placa_de_cimento" localSheetId="15">#REF!</definedName>
    <definedName name="Placa_de_cimento" localSheetId="23">#REF!</definedName>
    <definedName name="Placa_de_cimento">#REF!</definedName>
    <definedName name="PLACA_OBRA" localSheetId="41">#REF!</definedName>
    <definedName name="PLACA_OBRA" localSheetId="28">#REF!</definedName>
    <definedName name="PLACA_OBRA" localSheetId="29">#REF!</definedName>
    <definedName name="PLACA_OBRA" localSheetId="15">#REF!</definedName>
    <definedName name="PLACA_OBRA" localSheetId="23">#REF!</definedName>
    <definedName name="PLACA_OBRA">#REF!</definedName>
    <definedName name="plan">[23]Orçamento!$A$17:$D$80</definedName>
    <definedName name="plan2">[23]Orçamento!$A$17:$D$80</definedName>
    <definedName name="plan3">[23]Orçamento!$A$17:$D$80</definedName>
    <definedName name="plano" localSheetId="41">#REF!</definedName>
    <definedName name="plano" localSheetId="28">#REF!</definedName>
    <definedName name="plano" localSheetId="67">#REF!</definedName>
    <definedName name="plano" localSheetId="29">#REF!</definedName>
    <definedName name="plano" localSheetId="15">#REF!</definedName>
    <definedName name="plano" localSheetId="8">#REF!</definedName>
    <definedName name="plano" localSheetId="23">#REF!</definedName>
    <definedName name="plano">#REF!</definedName>
    <definedName name="POÇO_VISIT" localSheetId="41">#REF!</definedName>
    <definedName name="POÇO_VISIT" localSheetId="28">#REF!</definedName>
    <definedName name="POÇO_VISIT" localSheetId="29">#REF!</definedName>
    <definedName name="POÇO_VISIT" localSheetId="15">#REF!</definedName>
    <definedName name="POÇO_VISIT" localSheetId="23">#REF!</definedName>
    <definedName name="POÇO_VISIT">#REF!</definedName>
    <definedName name="PPP" localSheetId="41">'[24]Coord. G RC'!#REF!</definedName>
    <definedName name="PPP" localSheetId="28">'[24]Coord. G RC'!#REF!</definedName>
    <definedName name="PPP" localSheetId="29">'[24]Coord. G RC'!#REF!</definedName>
    <definedName name="PPP" localSheetId="15">'[24]Coord. G RC'!#REF!</definedName>
    <definedName name="PPP" localSheetId="8">'[24]Coord. G RC'!#REF!</definedName>
    <definedName name="PPP" localSheetId="23">'[24]Coord. G RC'!#REF!</definedName>
    <definedName name="PPP">'[24]Coord. G RC'!#REF!</definedName>
    <definedName name="PRAZO" localSheetId="41">#REF!</definedName>
    <definedName name="PRAZO" localSheetId="28">#REF!</definedName>
    <definedName name="PRAZO" localSheetId="67">#REF!</definedName>
    <definedName name="PRAZO" localSheetId="29">#REF!</definedName>
    <definedName name="PRAZO" localSheetId="15">#REF!</definedName>
    <definedName name="PRAZO" localSheetId="8">#REF!</definedName>
    <definedName name="PRAZO" localSheetId="23">#REF!</definedName>
    <definedName name="PRAZO">#REF!</definedName>
    <definedName name="PRAZOA" localSheetId="41">#REF!</definedName>
    <definedName name="PRAZOA" localSheetId="28">#REF!</definedName>
    <definedName name="PRAZOA" localSheetId="67">#REF!</definedName>
    <definedName name="PRAZOA" localSheetId="29">#REF!</definedName>
    <definedName name="PRAZOA" localSheetId="15">#REF!</definedName>
    <definedName name="PRAZOA" localSheetId="8">#REF!</definedName>
    <definedName name="PRAZOA" localSheetId="23">#REF!</definedName>
    <definedName name="PRAZOA">#REF!</definedName>
    <definedName name="Preço_Unitário" localSheetId="41">#REF!</definedName>
    <definedName name="Preço_Unitário" localSheetId="28">#REF!</definedName>
    <definedName name="Preço_Unitário" localSheetId="29">#REF!</definedName>
    <definedName name="Preço_Unitário" localSheetId="15">#REF!</definedName>
    <definedName name="Preço_Unitário" localSheetId="23">#REF!</definedName>
    <definedName name="Preço_Unitário">#REF!</definedName>
    <definedName name="Print_Area_MI" localSheetId="41">#REF!</definedName>
    <definedName name="Print_Area_MI" localSheetId="28">#REF!</definedName>
    <definedName name="Print_Area_MI" localSheetId="67">#REF!</definedName>
    <definedName name="Print_Area_MI" localSheetId="29">#REF!</definedName>
    <definedName name="Print_Area_MI" localSheetId="15">#REF!</definedName>
    <definedName name="Print_Area_MI" localSheetId="8">#REF!</definedName>
    <definedName name="Print_Area_MI" localSheetId="23">#REF!</definedName>
    <definedName name="Print_Area_MI">#REF!</definedName>
    <definedName name="pz" localSheetId="41">#REF!</definedName>
    <definedName name="pz" localSheetId="28">#REF!</definedName>
    <definedName name="pz" localSheetId="67">#REF!</definedName>
    <definedName name="pz" localSheetId="29">#REF!</definedName>
    <definedName name="pz" localSheetId="15">#REF!</definedName>
    <definedName name="pz" localSheetId="8">#REF!</definedName>
    <definedName name="pz" localSheetId="23">#REF!</definedName>
    <definedName name="pz">#REF!</definedName>
    <definedName name="QUANT_acumu" localSheetId="41">#REF!</definedName>
    <definedName name="QUANT_acumu" localSheetId="28">#REF!</definedName>
    <definedName name="QUANT_acumu" localSheetId="67">#REF!</definedName>
    <definedName name="QUANT_acumu" localSheetId="29">#REF!</definedName>
    <definedName name="QUANT_acumu" localSheetId="15">#REF!</definedName>
    <definedName name="QUANT_acumu" localSheetId="8">#REF!</definedName>
    <definedName name="QUANT_acumu" localSheetId="23">#REF!</definedName>
    <definedName name="QUANT_acumu">#REF!</definedName>
    <definedName name="Quantidade" localSheetId="41">#REF!</definedName>
    <definedName name="Quantidade" localSheetId="28">#REF!</definedName>
    <definedName name="Quantidade" localSheetId="29">#REF!</definedName>
    <definedName name="Quantidade" localSheetId="15">#REF!</definedName>
    <definedName name="Quantidade" localSheetId="23">#REF!</definedName>
    <definedName name="Quantidade">#REF!</definedName>
    <definedName name="quantidades" localSheetId="41">#REF!</definedName>
    <definedName name="quantidades" localSheetId="28">#REF!</definedName>
    <definedName name="quantidades" localSheetId="67">#REF!</definedName>
    <definedName name="quantidades" localSheetId="29">#REF!</definedName>
    <definedName name="quantidades" localSheetId="15">#REF!</definedName>
    <definedName name="quantidades" localSheetId="8">#REF!</definedName>
    <definedName name="quantidades" localSheetId="23">#REF!</definedName>
    <definedName name="quantidades">#REF!</definedName>
    <definedName name="Radier" localSheetId="41">#REF!</definedName>
    <definedName name="Radier" localSheetId="28">#REF!</definedName>
    <definedName name="Radier" localSheetId="29">#REF!</definedName>
    <definedName name="Radier" localSheetId="15">#REF!</definedName>
    <definedName name="Radier" localSheetId="23">#REF!</definedName>
    <definedName name="Radier">#REF!</definedName>
    <definedName name="rc.cerca" localSheetId="41">#REF!</definedName>
    <definedName name="rc.cerca" localSheetId="28">#REF!</definedName>
    <definedName name="rc.cerca" localSheetId="67">#REF!</definedName>
    <definedName name="rc.cerca" localSheetId="29">#REF!</definedName>
    <definedName name="rc.cerca" localSheetId="15">#REF!</definedName>
    <definedName name="rc.cerca" localSheetId="8">#REF!</definedName>
    <definedName name="rc.cerca" localSheetId="23">#REF!</definedName>
    <definedName name="rc.cerca">#REF!</definedName>
    <definedName name="rea" localSheetId="41">#REF!</definedName>
    <definedName name="rea" localSheetId="28">#REF!</definedName>
    <definedName name="rea" localSheetId="67">#REF!</definedName>
    <definedName name="rea" localSheetId="29">#REF!</definedName>
    <definedName name="rea" localSheetId="15">#REF!</definedName>
    <definedName name="rea" localSheetId="8">#REF!</definedName>
    <definedName name="rea" localSheetId="23">#REF!</definedName>
    <definedName name="rea">#REF!</definedName>
    <definedName name="REAJ" localSheetId="41">#REF!</definedName>
    <definedName name="REAJ" localSheetId="28">#REF!</definedName>
    <definedName name="REAJ" localSheetId="67">#REF!</definedName>
    <definedName name="REAJ" localSheetId="29">#REF!</definedName>
    <definedName name="REAJ" localSheetId="15">#REF!</definedName>
    <definedName name="REAJ" localSheetId="8">#REF!</definedName>
    <definedName name="REAJ" localSheetId="23">#REF!</definedName>
    <definedName name="REAJ">#REF!</definedName>
    <definedName name="Reaterro" localSheetId="41">#REF!</definedName>
    <definedName name="Reaterro" localSheetId="28">#REF!</definedName>
    <definedName name="Reaterro" localSheetId="29">#REF!</definedName>
    <definedName name="Reaterro" localSheetId="15">#REF!</definedName>
    <definedName name="Reaterro" localSheetId="23">#REF!</definedName>
    <definedName name="Reaterro">#REF!</definedName>
    <definedName name="Reboco" localSheetId="41">#REF!</definedName>
    <definedName name="Reboco" localSheetId="28">#REF!</definedName>
    <definedName name="Reboco" localSheetId="29">#REF!</definedName>
    <definedName name="Reboco" localSheetId="15">#REF!</definedName>
    <definedName name="Reboco" localSheetId="23">#REF!</definedName>
    <definedName name="Reboco">#REF!</definedName>
    <definedName name="REDE_COLETORA_MAT" localSheetId="41">#REF!</definedName>
    <definedName name="REDE_COLETORA_MAT" localSheetId="28">#REF!</definedName>
    <definedName name="REDE_COLETORA_MAT" localSheetId="29">#REF!</definedName>
    <definedName name="REDE_COLETORA_MAT" localSheetId="15">#REF!</definedName>
    <definedName name="REDE_COLETORA_MAT" localSheetId="23">#REF!</definedName>
    <definedName name="REDE_COLETORA_MAT">#REF!</definedName>
    <definedName name="REDE_COLETORA_MATERIAL">'[11]REDE COLETORA'!$H$67</definedName>
    <definedName name="REDE_COLETORA_SERV" localSheetId="41">#REF!</definedName>
    <definedName name="REDE_COLETORA_SERV" localSheetId="28">#REF!</definedName>
    <definedName name="REDE_COLETORA_SERV" localSheetId="29">#REF!</definedName>
    <definedName name="REDE_COLETORA_SERV" localSheetId="15">#REF!</definedName>
    <definedName name="REDE_COLETORA_SERV" localSheetId="23">#REF!</definedName>
    <definedName name="REDE_COLETORA_SERV">#REF!</definedName>
    <definedName name="REDE_COLETORA_SERVIÇOS">'[11]REDE COLETORA'!$H$9</definedName>
    <definedName name="REG" localSheetId="41">#REF!</definedName>
    <definedName name="REG" localSheetId="28">#REF!</definedName>
    <definedName name="REG" localSheetId="67">#REF!</definedName>
    <definedName name="REG" localSheetId="29">#REF!</definedName>
    <definedName name="REG" localSheetId="15">#REF!</definedName>
    <definedName name="REG" localSheetId="8">#REF!</definedName>
    <definedName name="REG" localSheetId="23">#REF!</definedName>
    <definedName name="REG">#REF!</definedName>
    <definedName name="REGULA" localSheetId="41">#REF!</definedName>
    <definedName name="REGULA" localSheetId="28">#REF!</definedName>
    <definedName name="REGULA" localSheetId="67">#REF!</definedName>
    <definedName name="REGULA" localSheetId="29">#REF!</definedName>
    <definedName name="REGULA" localSheetId="15">#REF!</definedName>
    <definedName name="REGULA" localSheetId="8">#REF!</definedName>
    <definedName name="REGULA" localSheetId="23">#REF!</definedName>
    <definedName name="REGULA">#REF!</definedName>
    <definedName name="RELATÓRIO_DOS_SERVIÇOS_EXECUTADOS" localSheetId="41">#REF!</definedName>
    <definedName name="RELATÓRIO_DOS_SERVIÇOS_EXECUTADOS" localSheetId="28">#REF!</definedName>
    <definedName name="RELATÓRIO_DOS_SERVIÇOS_EXECUTADOS" localSheetId="67">#REF!</definedName>
    <definedName name="RELATÓRIO_DOS_SERVIÇOS_EXECUTADOS" localSheetId="29">#REF!</definedName>
    <definedName name="RELATÓRIO_DOS_SERVIÇOS_EXECUTADOS" localSheetId="15">#REF!</definedName>
    <definedName name="RELATÓRIO_DOS_SERVIÇOS_EXECUTADOS" localSheetId="8">#REF!</definedName>
    <definedName name="RELATÓRIO_DOS_SERVIÇOS_EXECUTADOS" localSheetId="23">#REF!</definedName>
    <definedName name="RELATÓRIO_DOS_SERVIÇOS_EXECUTADOS">#REF!</definedName>
    <definedName name="remoc" localSheetId="41">#REF!</definedName>
    <definedName name="remoc" localSheetId="28">#REF!</definedName>
    <definedName name="remoc" localSheetId="67">#REF!</definedName>
    <definedName name="remoc" localSheetId="29">#REF!</definedName>
    <definedName name="remoc" localSheetId="15">#REF!</definedName>
    <definedName name="remoc" localSheetId="8">#REF!</definedName>
    <definedName name="remoc" localSheetId="23">#REF!</definedName>
    <definedName name="remoc">#REF!</definedName>
    <definedName name="REMOÇÃO" localSheetId="41">#REF!</definedName>
    <definedName name="REMOÇÃO" localSheetId="28">#REF!</definedName>
    <definedName name="REMOÇÃO" localSheetId="67">#REF!</definedName>
    <definedName name="REMOÇÃO" localSheetId="29">#REF!</definedName>
    <definedName name="REMOÇÃO" localSheetId="15">#REF!</definedName>
    <definedName name="REMOÇÃO" localSheetId="8">#REF!</definedName>
    <definedName name="REMOÇÃO" localSheetId="23">#REF!</definedName>
    <definedName name="REMOÇÃO">#REF!</definedName>
    <definedName name="resumo3" localSheetId="40" hidden="1">{#N/A,#N/A,FALSE,"MO (2)"}</definedName>
    <definedName name="resumo3" localSheetId="41" hidden="1">{#N/A,#N/A,FALSE,"MO (2)"}</definedName>
    <definedName name="resumo3" localSheetId="67" hidden="1">{#N/A,#N/A,FALSE,"MO (2)"}</definedName>
    <definedName name="resumo3" localSheetId="74" hidden="1">{#N/A,#N/A,FALSE,"MO (2)"}</definedName>
    <definedName name="resumo3" localSheetId="8" hidden="1">{#N/A,#N/A,FALSE,"MO (2)"}</definedName>
    <definedName name="resumo3" localSheetId="6" hidden="1">{#N/A,#N/A,FALSE,"MO (2)"}</definedName>
    <definedName name="resumo3" localSheetId="39" hidden="1">{#N/A,#N/A,FALSE,"MO (2)"}</definedName>
    <definedName name="resumo3" localSheetId="32" hidden="1">{#N/A,#N/A,FALSE,"MO (2)"}</definedName>
    <definedName name="resumo3" hidden="1">{#N/A,#N/A,FALSE,"MO (2)"}</definedName>
    <definedName name="resumo3_1" localSheetId="40" hidden="1">{#N/A,#N/A,FALSE,"MO (2)"}</definedName>
    <definedName name="resumo3_1" localSheetId="41" hidden="1">{#N/A,#N/A,FALSE,"MO (2)"}</definedName>
    <definedName name="resumo3_1" localSheetId="67" hidden="1">{#N/A,#N/A,FALSE,"MO (2)"}</definedName>
    <definedName name="resumo3_1" localSheetId="74" hidden="1">{#N/A,#N/A,FALSE,"MO (2)"}</definedName>
    <definedName name="resumo3_1" localSheetId="8" hidden="1">{#N/A,#N/A,FALSE,"MO (2)"}</definedName>
    <definedName name="resumo3_1" localSheetId="6" hidden="1">{#N/A,#N/A,FALSE,"MO (2)"}</definedName>
    <definedName name="resumo3_1" localSheetId="39" hidden="1">{#N/A,#N/A,FALSE,"MO (2)"}</definedName>
    <definedName name="resumo3_1" localSheetId="32" hidden="1">{#N/A,#N/A,FALSE,"MO (2)"}</definedName>
    <definedName name="resumo3_1" hidden="1">{#N/A,#N/A,FALSE,"MO (2)"}</definedName>
    <definedName name="RL1C" localSheetId="41">#REF!</definedName>
    <definedName name="RL1C" localSheetId="28">#REF!</definedName>
    <definedName name="RL1C" localSheetId="67">#REF!</definedName>
    <definedName name="RL1C" localSheetId="29">#REF!</definedName>
    <definedName name="RL1C" localSheetId="15">#REF!</definedName>
    <definedName name="RL1C" localSheetId="8">#REF!</definedName>
    <definedName name="RL1C" localSheetId="23">#REF!</definedName>
    <definedName name="RL1C">#REF!</definedName>
    <definedName name="ROB" localSheetId="67">'[25]Mat Asf'!$C$36</definedName>
    <definedName name="ROB" localSheetId="8">'[26]Mat Asf'!$C$36</definedName>
    <definedName name="ROB">'[26]Mat Asf'!$C$36</definedName>
    <definedName name="ROBERTO" localSheetId="67">'[25]Mat Asf'!$C$37</definedName>
    <definedName name="ROBERTO" localSheetId="8">'[26]Mat Asf'!$C$37</definedName>
    <definedName name="ROBERTO">'[26]Mat Asf'!$C$37</definedName>
    <definedName name="rod" localSheetId="41">#REF!</definedName>
    <definedName name="rod" localSheetId="28">#REF!</definedName>
    <definedName name="rod" localSheetId="67">#REF!</definedName>
    <definedName name="rod" localSheetId="29">#REF!</definedName>
    <definedName name="rod" localSheetId="15">#REF!</definedName>
    <definedName name="rod" localSheetId="8">#REF!</definedName>
    <definedName name="rod" localSheetId="23">#REF!</definedName>
    <definedName name="rod">#REF!</definedName>
    <definedName name="rodo" localSheetId="41">#REF!</definedName>
    <definedName name="rodo" localSheetId="28">#REF!</definedName>
    <definedName name="rodo" localSheetId="67">#REF!</definedName>
    <definedName name="rodo" localSheetId="29">#REF!</definedName>
    <definedName name="rodo" localSheetId="15">#REF!</definedName>
    <definedName name="rodo" localSheetId="8">#REF!</definedName>
    <definedName name="rodo" localSheetId="23">#REF!</definedName>
    <definedName name="rodo">#REF!</definedName>
    <definedName name="RODO1" localSheetId="41">#REF!</definedName>
    <definedName name="RODO1" localSheetId="28">#REF!</definedName>
    <definedName name="RODO1" localSheetId="67">#REF!</definedName>
    <definedName name="RODO1" localSheetId="29">#REF!</definedName>
    <definedName name="RODO1" localSheetId="15">#REF!</definedName>
    <definedName name="RODO1" localSheetId="8">#REF!</definedName>
    <definedName name="RODO1" localSheetId="23">#REF!</definedName>
    <definedName name="RODO1">#REF!</definedName>
    <definedName name="RODO2" localSheetId="41">#REF!</definedName>
    <definedName name="RODO2" localSheetId="28">#REF!</definedName>
    <definedName name="RODO2" localSheetId="67">#REF!</definedName>
    <definedName name="RODO2" localSheetId="29">#REF!</definedName>
    <definedName name="RODO2" localSheetId="15">#REF!</definedName>
    <definedName name="RODO2" localSheetId="8">#REF!</definedName>
    <definedName name="RODO2" localSheetId="23">#REF!</definedName>
    <definedName name="RODO2">#REF!</definedName>
    <definedName name="RODOA" localSheetId="41">#REF!</definedName>
    <definedName name="RODOA" localSheetId="28">#REF!</definedName>
    <definedName name="RODOA" localSheetId="67">#REF!</definedName>
    <definedName name="RODOA" localSheetId="29">#REF!</definedName>
    <definedName name="RODOA" localSheetId="15">#REF!</definedName>
    <definedName name="RODOA" localSheetId="8">#REF!</definedName>
    <definedName name="RODOA" localSheetId="23">#REF!</definedName>
    <definedName name="RODOA">#REF!</definedName>
    <definedName name="RODOA1" localSheetId="41">#REF!</definedName>
    <definedName name="RODOA1" localSheetId="28">#REF!</definedName>
    <definedName name="RODOA1" localSheetId="67">#REF!</definedName>
    <definedName name="RODOA1" localSheetId="29">#REF!</definedName>
    <definedName name="RODOA1" localSheetId="15">#REF!</definedName>
    <definedName name="RODOA1" localSheetId="8">#REF!</definedName>
    <definedName name="RODOA1" localSheetId="23">#REF!</definedName>
    <definedName name="RODOA1">#REF!</definedName>
    <definedName name="rodov" localSheetId="41">#REF!</definedName>
    <definedName name="rodov" localSheetId="28">#REF!</definedName>
    <definedName name="rodov" localSheetId="67">#REF!</definedName>
    <definedName name="rodov" localSheetId="29">#REF!</definedName>
    <definedName name="rodov" localSheetId="15">#REF!</definedName>
    <definedName name="rodov" localSheetId="8">#REF!</definedName>
    <definedName name="rodov" localSheetId="23">#REF!</definedName>
    <definedName name="rodov">#REF!</definedName>
    <definedName name="RODOVIA1">'[9]DADOS DE ENTRADA CONCORRÊNCIA'!$B$15</definedName>
    <definedName name="RODOVIA2">'[9]DADOS DE ENTRADA CONCORRÊNCIA'!$B$22</definedName>
    <definedName name="Rodoviário" localSheetId="67">'[27]Serviços Rodoviários'!$A$3:$E$144</definedName>
    <definedName name="Rodoviário" localSheetId="8">'[28]Serviços Rodoviários'!$A$3:$E$144</definedName>
    <definedName name="Rodoviário">'[28]Serviços Rodoviários'!$A$3:$E$144</definedName>
    <definedName name="Rotas" localSheetId="41">#REF!</definedName>
    <definedName name="Rotas" localSheetId="28">#REF!</definedName>
    <definedName name="Rotas" localSheetId="29">#REF!</definedName>
    <definedName name="Rotas" localSheetId="15">#REF!</definedName>
    <definedName name="Rotas" localSheetId="8">#REF!</definedName>
    <definedName name="Rotas" localSheetId="23">#REF!</definedName>
    <definedName name="Rotas">#REF!</definedName>
    <definedName name="rr.2c_pint" localSheetId="41">#REF!</definedName>
    <definedName name="rr.2c_pint" localSheetId="28">#REF!</definedName>
    <definedName name="rr.2c_pint" localSheetId="67">#REF!</definedName>
    <definedName name="rr.2c_pint" localSheetId="29">#REF!</definedName>
    <definedName name="rr.2c_pint" localSheetId="15">#REF!</definedName>
    <definedName name="rr.2c_pint" localSheetId="8">#REF!</definedName>
    <definedName name="rr.2c_pint" localSheetId="23">#REF!</definedName>
    <definedName name="rr.2c_pint">#REF!</definedName>
    <definedName name="RR_2C" localSheetId="41">#REF!</definedName>
    <definedName name="RR_2C" localSheetId="28">#REF!</definedName>
    <definedName name="RR_2C" localSheetId="67">#REF!</definedName>
    <definedName name="RR_2C" localSheetId="29">#REF!</definedName>
    <definedName name="RR_2C" localSheetId="15">#REF!</definedName>
    <definedName name="RR_2C" localSheetId="8">#REF!</definedName>
    <definedName name="RR_2C" localSheetId="23">#REF!</definedName>
    <definedName name="RR_2C">#REF!</definedName>
    <definedName name="RR1C" localSheetId="41">#REF!</definedName>
    <definedName name="RR1C" localSheetId="28">#REF!</definedName>
    <definedName name="RR1C" localSheetId="67">#REF!</definedName>
    <definedName name="RR1C" localSheetId="29">#REF!</definedName>
    <definedName name="RR1C" localSheetId="15">#REF!</definedName>
    <definedName name="RR1C" localSheetId="8">#REF!</definedName>
    <definedName name="RR1C" localSheetId="23">#REF!</definedName>
    <definedName name="RR1C">#REF!</definedName>
    <definedName name="RRD" localSheetId="41">#REF!</definedName>
    <definedName name="RRD" localSheetId="28">#REF!</definedName>
    <definedName name="RRD" localSheetId="67">#REF!</definedName>
    <definedName name="RRD" localSheetId="29">#REF!</definedName>
    <definedName name="RRD" localSheetId="15">#REF!</definedName>
    <definedName name="RRD" localSheetId="8">#REF!</definedName>
    <definedName name="RRD" localSheetId="23">#REF!</definedName>
    <definedName name="RRD">#REF!</definedName>
    <definedName name="s">[29]Serviços!$A$3:$F$1403</definedName>
    <definedName name="SADERA" localSheetId="40" hidden="1">{#N/A,#N/A,FALSE,"MO (2)"}</definedName>
    <definedName name="SADERA" localSheetId="41" hidden="1">{#N/A,#N/A,FALSE,"MO (2)"}</definedName>
    <definedName name="SADERA" localSheetId="67" hidden="1">{#N/A,#N/A,FALSE,"MO (2)"}</definedName>
    <definedName name="SADERA" localSheetId="74" hidden="1">{#N/A,#N/A,FALSE,"MO (2)"}</definedName>
    <definedName name="SADERA" localSheetId="8" hidden="1">{#N/A,#N/A,FALSE,"MO (2)"}</definedName>
    <definedName name="SADERA" localSheetId="6" hidden="1">{#N/A,#N/A,FALSE,"MO (2)"}</definedName>
    <definedName name="SADERA" localSheetId="39" hidden="1">{#N/A,#N/A,FALSE,"MO (2)"}</definedName>
    <definedName name="SADERA" localSheetId="32" hidden="1">{#N/A,#N/A,FALSE,"MO (2)"}</definedName>
    <definedName name="SADERA" hidden="1">{#N/A,#N/A,FALSE,"MO (2)"}</definedName>
    <definedName name="SADERA_1" localSheetId="40" hidden="1">{#N/A,#N/A,FALSE,"MO (2)"}</definedName>
    <definedName name="SADERA_1" localSheetId="41" hidden="1">{#N/A,#N/A,FALSE,"MO (2)"}</definedName>
    <definedName name="SADERA_1" localSheetId="67" hidden="1">{#N/A,#N/A,FALSE,"MO (2)"}</definedName>
    <definedName name="SADERA_1" localSheetId="74" hidden="1">{#N/A,#N/A,FALSE,"MO (2)"}</definedName>
    <definedName name="SADERA_1" localSheetId="8" hidden="1">{#N/A,#N/A,FALSE,"MO (2)"}</definedName>
    <definedName name="SADERA_1" localSheetId="6" hidden="1">{#N/A,#N/A,FALSE,"MO (2)"}</definedName>
    <definedName name="SADERA_1" localSheetId="39" hidden="1">{#N/A,#N/A,FALSE,"MO (2)"}</definedName>
    <definedName name="SADERA_1" localSheetId="32" hidden="1">{#N/A,#N/A,FALSE,"MO (2)"}</definedName>
    <definedName name="SADERA_1" hidden="1">{#N/A,#N/A,FALSE,"MO (2)"}</definedName>
    <definedName name="saderadesa" localSheetId="40" hidden="1">{#N/A,#N/A,FALSE,"MO (2)"}</definedName>
    <definedName name="saderadesa" localSheetId="41" hidden="1">{#N/A,#N/A,FALSE,"MO (2)"}</definedName>
    <definedName name="saderadesa" localSheetId="67" hidden="1">{#N/A,#N/A,FALSE,"MO (2)"}</definedName>
    <definedName name="saderadesa" localSheetId="74" hidden="1">{#N/A,#N/A,FALSE,"MO (2)"}</definedName>
    <definedName name="saderadesa" localSheetId="8" hidden="1">{#N/A,#N/A,FALSE,"MO (2)"}</definedName>
    <definedName name="saderadesa" localSheetId="6" hidden="1">{#N/A,#N/A,FALSE,"MO (2)"}</definedName>
    <definedName name="saderadesa" localSheetId="39" hidden="1">{#N/A,#N/A,FALSE,"MO (2)"}</definedName>
    <definedName name="saderadesa" localSheetId="32" hidden="1">{#N/A,#N/A,FALSE,"MO (2)"}</definedName>
    <definedName name="saderadesa" hidden="1">{#N/A,#N/A,FALSE,"MO (2)"}</definedName>
    <definedName name="saderadesa_1" localSheetId="40" hidden="1">{#N/A,#N/A,FALSE,"MO (2)"}</definedName>
    <definedName name="saderadesa_1" localSheetId="41" hidden="1">{#N/A,#N/A,FALSE,"MO (2)"}</definedName>
    <definedName name="saderadesa_1" localSheetId="67" hidden="1">{#N/A,#N/A,FALSE,"MO (2)"}</definedName>
    <definedName name="saderadesa_1" localSheetId="74" hidden="1">{#N/A,#N/A,FALSE,"MO (2)"}</definedName>
    <definedName name="saderadesa_1" localSheetId="8" hidden="1">{#N/A,#N/A,FALSE,"MO (2)"}</definedName>
    <definedName name="saderadesa_1" localSheetId="6" hidden="1">{#N/A,#N/A,FALSE,"MO (2)"}</definedName>
    <definedName name="saderadesa_1" localSheetId="39" hidden="1">{#N/A,#N/A,FALSE,"MO (2)"}</definedName>
    <definedName name="saderadesa_1" localSheetId="32" hidden="1">{#N/A,#N/A,FALSE,"MO (2)"}</definedName>
    <definedName name="saderadesa_1" hidden="1">{#N/A,#N/A,FALSE,"MO (2)"}</definedName>
    <definedName name="saderasa" localSheetId="40" hidden="1">{#N/A,#N/A,FALSE,"MO (2)"}</definedName>
    <definedName name="saderasa" localSheetId="41" hidden="1">{#N/A,#N/A,FALSE,"MO (2)"}</definedName>
    <definedName name="saderasa" localSheetId="67" hidden="1">{#N/A,#N/A,FALSE,"MO (2)"}</definedName>
    <definedName name="saderasa" localSheetId="74" hidden="1">{#N/A,#N/A,FALSE,"MO (2)"}</definedName>
    <definedName name="saderasa" localSheetId="8" hidden="1">{#N/A,#N/A,FALSE,"MO (2)"}</definedName>
    <definedName name="saderasa" localSheetId="6" hidden="1">{#N/A,#N/A,FALSE,"MO (2)"}</definedName>
    <definedName name="saderasa" localSheetId="39" hidden="1">{#N/A,#N/A,FALSE,"MO (2)"}</definedName>
    <definedName name="saderasa" localSheetId="32" hidden="1">{#N/A,#N/A,FALSE,"MO (2)"}</definedName>
    <definedName name="saderasa" hidden="1">{#N/A,#N/A,FALSE,"MO (2)"}</definedName>
    <definedName name="saderasa_1" localSheetId="40" hidden="1">{#N/A,#N/A,FALSE,"MO (2)"}</definedName>
    <definedName name="saderasa_1" localSheetId="41" hidden="1">{#N/A,#N/A,FALSE,"MO (2)"}</definedName>
    <definedName name="saderasa_1" localSheetId="67" hidden="1">{#N/A,#N/A,FALSE,"MO (2)"}</definedName>
    <definedName name="saderasa_1" localSheetId="74" hidden="1">{#N/A,#N/A,FALSE,"MO (2)"}</definedName>
    <definedName name="saderasa_1" localSheetId="8" hidden="1">{#N/A,#N/A,FALSE,"MO (2)"}</definedName>
    <definedName name="saderasa_1" localSheetId="6" hidden="1">{#N/A,#N/A,FALSE,"MO (2)"}</definedName>
    <definedName name="saderasa_1" localSheetId="39" hidden="1">{#N/A,#N/A,FALSE,"MO (2)"}</definedName>
    <definedName name="saderasa_1" localSheetId="32" hidden="1">{#N/A,#N/A,FALSE,"MO (2)"}</definedName>
    <definedName name="saderasa_1" hidden="1">{#N/A,#N/A,FALSE,"MO (2)"}</definedName>
    <definedName name="saderefe" localSheetId="40" hidden="1">{#N/A,#N/A,FALSE,"MO (2)"}</definedName>
    <definedName name="saderefe" localSheetId="41" hidden="1">{#N/A,#N/A,FALSE,"MO (2)"}</definedName>
    <definedName name="saderefe" localSheetId="67" hidden="1">{#N/A,#N/A,FALSE,"MO (2)"}</definedName>
    <definedName name="saderefe" localSheetId="74" hidden="1">{#N/A,#N/A,FALSE,"MO (2)"}</definedName>
    <definedName name="saderefe" localSheetId="8" hidden="1">{#N/A,#N/A,FALSE,"MO (2)"}</definedName>
    <definedName name="saderefe" localSheetId="6" hidden="1">{#N/A,#N/A,FALSE,"MO (2)"}</definedName>
    <definedName name="saderefe" localSheetId="39" hidden="1">{#N/A,#N/A,FALSE,"MO (2)"}</definedName>
    <definedName name="saderefe" localSheetId="32" hidden="1">{#N/A,#N/A,FALSE,"MO (2)"}</definedName>
    <definedName name="saderefe" hidden="1">{#N/A,#N/A,FALSE,"MO (2)"}</definedName>
    <definedName name="saderefe_1" localSheetId="40" hidden="1">{#N/A,#N/A,FALSE,"MO (2)"}</definedName>
    <definedName name="saderefe_1" localSheetId="41" hidden="1">{#N/A,#N/A,FALSE,"MO (2)"}</definedName>
    <definedName name="saderefe_1" localSheetId="67" hidden="1">{#N/A,#N/A,FALSE,"MO (2)"}</definedName>
    <definedName name="saderefe_1" localSheetId="74" hidden="1">{#N/A,#N/A,FALSE,"MO (2)"}</definedName>
    <definedName name="saderefe_1" localSheetId="8" hidden="1">{#N/A,#N/A,FALSE,"MO (2)"}</definedName>
    <definedName name="saderefe_1" localSheetId="6" hidden="1">{#N/A,#N/A,FALSE,"MO (2)"}</definedName>
    <definedName name="saderefe_1" localSheetId="39" hidden="1">{#N/A,#N/A,FALSE,"MO (2)"}</definedName>
    <definedName name="saderefe_1" localSheetId="32" hidden="1">{#N/A,#N/A,FALSE,"MO (2)"}</definedName>
    <definedName name="saderefe_1" hidden="1">{#N/A,#N/A,FALSE,"MO (2)"}</definedName>
    <definedName name="salario">[1]RELATÓRIO!$H$3</definedName>
    <definedName name="SALÁRIOMINIMO" localSheetId="41">#REF!</definedName>
    <definedName name="SALÁRIOMINIMO" localSheetId="28">#REF!</definedName>
    <definedName name="SALÁRIOMINIMO" localSheetId="67">#REF!</definedName>
    <definedName name="SALÁRIOMINIMO" localSheetId="29">#REF!</definedName>
    <definedName name="SALÁRIOMINIMO" localSheetId="15">#REF!</definedName>
    <definedName name="SALÁRIOMINIMO" localSheetId="8">#REF!</definedName>
    <definedName name="SALÁRIOMINIMO" localSheetId="23">#REF!</definedName>
    <definedName name="SALÁRIOMINIMO">#REF!</definedName>
    <definedName name="salete" localSheetId="40" hidden="1">{#N/A,#N/A,FALSE,"MO (2)"}</definedName>
    <definedName name="salete" localSheetId="41" hidden="1">{#N/A,#N/A,FALSE,"MO (2)"}</definedName>
    <definedName name="salete" localSheetId="67" hidden="1">{#N/A,#N/A,FALSE,"MO (2)"}</definedName>
    <definedName name="salete" localSheetId="74" hidden="1">{#N/A,#N/A,FALSE,"MO (2)"}</definedName>
    <definedName name="salete" localSheetId="8" hidden="1">{#N/A,#N/A,FALSE,"MO (2)"}</definedName>
    <definedName name="salete" localSheetId="6" hidden="1">{#N/A,#N/A,FALSE,"MO (2)"}</definedName>
    <definedName name="salete" localSheetId="39" hidden="1">{#N/A,#N/A,FALSE,"MO (2)"}</definedName>
    <definedName name="salete" localSheetId="32" hidden="1">{#N/A,#N/A,FALSE,"MO (2)"}</definedName>
    <definedName name="salete" hidden="1">{#N/A,#N/A,FALSE,"MO (2)"}</definedName>
    <definedName name="salete.com" localSheetId="40" hidden="1">{#N/A,#N/A,FALSE,"MO (2)"}</definedName>
    <definedName name="salete.com" localSheetId="41" hidden="1">{#N/A,#N/A,FALSE,"MO (2)"}</definedName>
    <definedName name="salete.com" localSheetId="67" hidden="1">{#N/A,#N/A,FALSE,"MO (2)"}</definedName>
    <definedName name="salete.com" localSheetId="74" hidden="1">{#N/A,#N/A,FALSE,"MO (2)"}</definedName>
    <definedName name="salete.com" localSheetId="8" hidden="1">{#N/A,#N/A,FALSE,"MO (2)"}</definedName>
    <definedName name="salete.com" localSheetId="6" hidden="1">{#N/A,#N/A,FALSE,"MO (2)"}</definedName>
    <definedName name="salete.com" localSheetId="39" hidden="1">{#N/A,#N/A,FALSE,"MO (2)"}</definedName>
    <definedName name="salete.com" localSheetId="32" hidden="1">{#N/A,#N/A,FALSE,"MO (2)"}</definedName>
    <definedName name="salete.com" hidden="1">{#N/A,#N/A,FALSE,"MO (2)"}</definedName>
    <definedName name="salete.com_1" localSheetId="40" hidden="1">{#N/A,#N/A,FALSE,"MO (2)"}</definedName>
    <definedName name="salete.com_1" localSheetId="41" hidden="1">{#N/A,#N/A,FALSE,"MO (2)"}</definedName>
    <definedName name="salete.com_1" localSheetId="67" hidden="1">{#N/A,#N/A,FALSE,"MO (2)"}</definedName>
    <definedName name="salete.com_1" localSheetId="74" hidden="1">{#N/A,#N/A,FALSE,"MO (2)"}</definedName>
    <definedName name="salete.com_1" localSheetId="8" hidden="1">{#N/A,#N/A,FALSE,"MO (2)"}</definedName>
    <definedName name="salete.com_1" localSheetId="6" hidden="1">{#N/A,#N/A,FALSE,"MO (2)"}</definedName>
    <definedName name="salete.com_1" localSheetId="39" hidden="1">{#N/A,#N/A,FALSE,"MO (2)"}</definedName>
    <definedName name="salete.com_1" localSheetId="32" hidden="1">{#N/A,#N/A,FALSE,"MO (2)"}</definedName>
    <definedName name="salete.com_1" hidden="1">{#N/A,#N/A,FALSE,"MO (2)"}</definedName>
    <definedName name="salete_1" localSheetId="40" hidden="1">{#N/A,#N/A,FALSE,"MO (2)"}</definedName>
    <definedName name="salete_1" localSheetId="41" hidden="1">{#N/A,#N/A,FALSE,"MO (2)"}</definedName>
    <definedName name="salete_1" localSheetId="67" hidden="1">{#N/A,#N/A,FALSE,"MO (2)"}</definedName>
    <definedName name="salete_1" localSheetId="74" hidden="1">{#N/A,#N/A,FALSE,"MO (2)"}</definedName>
    <definedName name="salete_1" localSheetId="8" hidden="1">{#N/A,#N/A,FALSE,"MO (2)"}</definedName>
    <definedName name="salete_1" localSheetId="6" hidden="1">{#N/A,#N/A,FALSE,"MO (2)"}</definedName>
    <definedName name="salete_1" localSheetId="39" hidden="1">{#N/A,#N/A,FALSE,"MO (2)"}</definedName>
    <definedName name="salete_1" localSheetId="32" hidden="1">{#N/A,#N/A,FALSE,"MO (2)"}</definedName>
    <definedName name="salete_1" hidden="1">{#N/A,#N/A,FALSE,"MO (2)"}</definedName>
    <definedName name="salete333" localSheetId="40" hidden="1">{#N/A,#N/A,FALSE,"MO (2)"}</definedName>
    <definedName name="salete333" localSheetId="41" hidden="1">{#N/A,#N/A,FALSE,"MO (2)"}</definedName>
    <definedName name="salete333" localSheetId="67" hidden="1">{#N/A,#N/A,FALSE,"MO (2)"}</definedName>
    <definedName name="salete333" localSheetId="74" hidden="1">{#N/A,#N/A,FALSE,"MO (2)"}</definedName>
    <definedName name="salete333" localSheetId="8" hidden="1">{#N/A,#N/A,FALSE,"MO (2)"}</definedName>
    <definedName name="salete333" localSheetId="6" hidden="1">{#N/A,#N/A,FALSE,"MO (2)"}</definedName>
    <definedName name="salete333" localSheetId="39" hidden="1">{#N/A,#N/A,FALSE,"MO (2)"}</definedName>
    <definedName name="salete333" localSheetId="32" hidden="1">{#N/A,#N/A,FALSE,"MO (2)"}</definedName>
    <definedName name="salete333" hidden="1">{#N/A,#N/A,FALSE,"MO (2)"}</definedName>
    <definedName name="salete333_1" localSheetId="40" hidden="1">{#N/A,#N/A,FALSE,"MO (2)"}</definedName>
    <definedName name="salete333_1" localSheetId="41" hidden="1">{#N/A,#N/A,FALSE,"MO (2)"}</definedName>
    <definedName name="salete333_1" localSheetId="67" hidden="1">{#N/A,#N/A,FALSE,"MO (2)"}</definedName>
    <definedName name="salete333_1" localSheetId="74" hidden="1">{#N/A,#N/A,FALSE,"MO (2)"}</definedName>
    <definedName name="salete333_1" localSheetId="8" hidden="1">{#N/A,#N/A,FALSE,"MO (2)"}</definedName>
    <definedName name="salete333_1" localSheetId="6" hidden="1">{#N/A,#N/A,FALSE,"MO (2)"}</definedName>
    <definedName name="salete333_1" localSheetId="39" hidden="1">{#N/A,#N/A,FALSE,"MO (2)"}</definedName>
    <definedName name="salete333_1" localSheetId="32" hidden="1">{#N/A,#N/A,FALSE,"MO (2)"}</definedName>
    <definedName name="salete333_1" hidden="1">{#N/A,#N/A,FALSE,"MO (2)"}</definedName>
    <definedName name="SASA" localSheetId="40" hidden="1">{#N/A,#N/A,FALSE,"MO (2)"}</definedName>
    <definedName name="SASA" localSheetId="41" hidden="1">{#N/A,#N/A,FALSE,"MO (2)"}</definedName>
    <definedName name="SASA" localSheetId="67" hidden="1">{#N/A,#N/A,FALSE,"MO (2)"}</definedName>
    <definedName name="SASA" localSheetId="74" hidden="1">{#N/A,#N/A,FALSE,"MO (2)"}</definedName>
    <definedName name="SASA" localSheetId="8" hidden="1">{#N/A,#N/A,FALSE,"MO (2)"}</definedName>
    <definedName name="SASA" localSheetId="6" hidden="1">{#N/A,#N/A,FALSE,"MO (2)"}</definedName>
    <definedName name="SASA" localSheetId="39" hidden="1">{#N/A,#N/A,FALSE,"MO (2)"}</definedName>
    <definedName name="SASA" localSheetId="32" hidden="1">{#N/A,#N/A,FALSE,"MO (2)"}</definedName>
    <definedName name="SASA" hidden="1">{#N/A,#N/A,FALSE,"MO (2)"}</definedName>
    <definedName name="sasa.com" localSheetId="40" hidden="1">{#N/A,#N/A,FALSE,"MO (2)"}</definedName>
    <definedName name="sasa.com" localSheetId="41" hidden="1">{#N/A,#N/A,FALSE,"MO (2)"}</definedName>
    <definedName name="sasa.com" localSheetId="67" hidden="1">{#N/A,#N/A,FALSE,"MO (2)"}</definedName>
    <definedName name="sasa.com" localSheetId="74" hidden="1">{#N/A,#N/A,FALSE,"MO (2)"}</definedName>
    <definedName name="sasa.com" localSheetId="8" hidden="1">{#N/A,#N/A,FALSE,"MO (2)"}</definedName>
    <definedName name="sasa.com" localSheetId="6" hidden="1">{#N/A,#N/A,FALSE,"MO (2)"}</definedName>
    <definedName name="sasa.com" localSheetId="39" hidden="1">{#N/A,#N/A,FALSE,"MO (2)"}</definedName>
    <definedName name="sasa.com" localSheetId="32" hidden="1">{#N/A,#N/A,FALSE,"MO (2)"}</definedName>
    <definedName name="sasa.com" hidden="1">{#N/A,#N/A,FALSE,"MO (2)"}</definedName>
    <definedName name="sasa.com_1" localSheetId="40" hidden="1">{#N/A,#N/A,FALSE,"MO (2)"}</definedName>
    <definedName name="sasa.com_1" localSheetId="41" hidden="1">{#N/A,#N/A,FALSE,"MO (2)"}</definedName>
    <definedName name="sasa.com_1" localSheetId="67" hidden="1">{#N/A,#N/A,FALSE,"MO (2)"}</definedName>
    <definedName name="sasa.com_1" localSheetId="74" hidden="1">{#N/A,#N/A,FALSE,"MO (2)"}</definedName>
    <definedName name="sasa.com_1" localSheetId="8" hidden="1">{#N/A,#N/A,FALSE,"MO (2)"}</definedName>
    <definedName name="sasa.com_1" localSheetId="6" hidden="1">{#N/A,#N/A,FALSE,"MO (2)"}</definedName>
    <definedName name="sasa.com_1" localSheetId="39" hidden="1">{#N/A,#N/A,FALSE,"MO (2)"}</definedName>
    <definedName name="sasa.com_1" localSheetId="32" hidden="1">{#N/A,#N/A,FALSE,"MO (2)"}</definedName>
    <definedName name="sasa.com_1" hidden="1">{#N/A,#N/A,FALSE,"MO (2)"}</definedName>
    <definedName name="SASA_1" localSheetId="40" hidden="1">{#N/A,#N/A,FALSE,"MO (2)"}</definedName>
    <definedName name="SASA_1" localSheetId="41" hidden="1">{#N/A,#N/A,FALSE,"MO (2)"}</definedName>
    <definedName name="SASA_1" localSheetId="67" hidden="1">{#N/A,#N/A,FALSE,"MO (2)"}</definedName>
    <definedName name="SASA_1" localSheetId="74" hidden="1">{#N/A,#N/A,FALSE,"MO (2)"}</definedName>
    <definedName name="SASA_1" localSheetId="8" hidden="1">{#N/A,#N/A,FALSE,"MO (2)"}</definedName>
    <definedName name="SASA_1" localSheetId="6" hidden="1">{#N/A,#N/A,FALSE,"MO (2)"}</definedName>
    <definedName name="SASA_1" localSheetId="39" hidden="1">{#N/A,#N/A,FALSE,"MO (2)"}</definedName>
    <definedName name="SASA_1" localSheetId="32" hidden="1">{#N/A,#N/A,FALSE,"MO (2)"}</definedName>
    <definedName name="SASA_1" hidden="1">{#N/A,#N/A,FALSE,"MO (2)"}</definedName>
    <definedName name="sasaasa" localSheetId="40" hidden="1">{#N/A,#N/A,FALSE,"MO (2)"}</definedName>
    <definedName name="sasaasa" localSheetId="41" hidden="1">{#N/A,#N/A,FALSE,"MO (2)"}</definedName>
    <definedName name="sasaasa" localSheetId="67" hidden="1">{#N/A,#N/A,FALSE,"MO (2)"}</definedName>
    <definedName name="sasaasa" localSheetId="74" hidden="1">{#N/A,#N/A,FALSE,"MO (2)"}</definedName>
    <definedName name="sasaasa" localSheetId="8" hidden="1">{#N/A,#N/A,FALSE,"MO (2)"}</definedName>
    <definedName name="sasaasa" localSheetId="6" hidden="1">{#N/A,#N/A,FALSE,"MO (2)"}</definedName>
    <definedName name="sasaasa" localSheetId="39" hidden="1">{#N/A,#N/A,FALSE,"MO (2)"}</definedName>
    <definedName name="sasaasa" localSheetId="32" hidden="1">{#N/A,#N/A,FALSE,"MO (2)"}</definedName>
    <definedName name="sasaasa" hidden="1">{#N/A,#N/A,FALSE,"MO (2)"}</definedName>
    <definedName name="sasaasa_1" localSheetId="40" hidden="1">{#N/A,#N/A,FALSE,"MO (2)"}</definedName>
    <definedName name="sasaasa_1" localSheetId="41" hidden="1">{#N/A,#N/A,FALSE,"MO (2)"}</definedName>
    <definedName name="sasaasa_1" localSheetId="67" hidden="1">{#N/A,#N/A,FALSE,"MO (2)"}</definedName>
    <definedName name="sasaasa_1" localSheetId="74" hidden="1">{#N/A,#N/A,FALSE,"MO (2)"}</definedName>
    <definedName name="sasaasa_1" localSheetId="8" hidden="1">{#N/A,#N/A,FALSE,"MO (2)"}</definedName>
    <definedName name="sasaasa_1" localSheetId="6" hidden="1">{#N/A,#N/A,FALSE,"MO (2)"}</definedName>
    <definedName name="sasaasa_1" localSheetId="39" hidden="1">{#N/A,#N/A,FALSE,"MO (2)"}</definedName>
    <definedName name="sasaasa_1" localSheetId="32" hidden="1">{#N/A,#N/A,FALSE,"MO (2)"}</definedName>
    <definedName name="sasaasa_1" hidden="1">{#N/A,#N/A,FALSE,"MO (2)"}</definedName>
    <definedName name="sasadasas" localSheetId="40" hidden="1">{#N/A,#N/A,FALSE,"MO (2)"}</definedName>
    <definedName name="sasadasas" localSheetId="41" hidden="1">{#N/A,#N/A,FALSE,"MO (2)"}</definedName>
    <definedName name="sasadasas" localSheetId="67" hidden="1">{#N/A,#N/A,FALSE,"MO (2)"}</definedName>
    <definedName name="sasadasas" localSheetId="74" hidden="1">{#N/A,#N/A,FALSE,"MO (2)"}</definedName>
    <definedName name="sasadasas" localSheetId="8" hidden="1">{#N/A,#N/A,FALSE,"MO (2)"}</definedName>
    <definedName name="sasadasas" localSheetId="6" hidden="1">{#N/A,#N/A,FALSE,"MO (2)"}</definedName>
    <definedName name="sasadasas" localSheetId="39" hidden="1">{#N/A,#N/A,FALSE,"MO (2)"}</definedName>
    <definedName name="sasadasas" localSheetId="32" hidden="1">{#N/A,#N/A,FALSE,"MO (2)"}</definedName>
    <definedName name="sasadasas" hidden="1">{#N/A,#N/A,FALSE,"MO (2)"}</definedName>
    <definedName name="sasadasas_1" localSheetId="40" hidden="1">{#N/A,#N/A,FALSE,"MO (2)"}</definedName>
    <definedName name="sasadasas_1" localSheetId="41" hidden="1">{#N/A,#N/A,FALSE,"MO (2)"}</definedName>
    <definedName name="sasadasas_1" localSheetId="67" hidden="1">{#N/A,#N/A,FALSE,"MO (2)"}</definedName>
    <definedName name="sasadasas_1" localSheetId="74" hidden="1">{#N/A,#N/A,FALSE,"MO (2)"}</definedName>
    <definedName name="sasadasas_1" localSheetId="8" hidden="1">{#N/A,#N/A,FALSE,"MO (2)"}</definedName>
    <definedName name="sasadasas_1" localSheetId="6" hidden="1">{#N/A,#N/A,FALSE,"MO (2)"}</definedName>
    <definedName name="sasadasas_1" localSheetId="39" hidden="1">{#N/A,#N/A,FALSE,"MO (2)"}</definedName>
    <definedName name="sasadasas_1" localSheetId="32" hidden="1">{#N/A,#N/A,FALSE,"MO (2)"}</definedName>
    <definedName name="sasadasas_1" hidden="1">{#N/A,#N/A,FALSE,"MO (2)"}</definedName>
    <definedName name="sasadefadesa" localSheetId="40" hidden="1">{#N/A,#N/A,FALSE,"MO (2)"}</definedName>
    <definedName name="sasadefadesa" localSheetId="41" hidden="1">{#N/A,#N/A,FALSE,"MO (2)"}</definedName>
    <definedName name="sasadefadesa" localSheetId="67" hidden="1">{#N/A,#N/A,FALSE,"MO (2)"}</definedName>
    <definedName name="sasadefadesa" localSheetId="74" hidden="1">{#N/A,#N/A,FALSE,"MO (2)"}</definedName>
    <definedName name="sasadefadesa" localSheetId="8" hidden="1">{#N/A,#N/A,FALSE,"MO (2)"}</definedName>
    <definedName name="sasadefadesa" localSheetId="6" hidden="1">{#N/A,#N/A,FALSE,"MO (2)"}</definedName>
    <definedName name="sasadefadesa" localSheetId="39" hidden="1">{#N/A,#N/A,FALSE,"MO (2)"}</definedName>
    <definedName name="sasadefadesa" localSheetId="32" hidden="1">{#N/A,#N/A,FALSE,"MO (2)"}</definedName>
    <definedName name="sasadefadesa" hidden="1">{#N/A,#N/A,FALSE,"MO (2)"}</definedName>
    <definedName name="sasadefadesa_1" localSheetId="40" hidden="1">{#N/A,#N/A,FALSE,"MO (2)"}</definedName>
    <definedName name="sasadefadesa_1" localSheetId="41" hidden="1">{#N/A,#N/A,FALSE,"MO (2)"}</definedName>
    <definedName name="sasadefadesa_1" localSheetId="67" hidden="1">{#N/A,#N/A,FALSE,"MO (2)"}</definedName>
    <definedName name="sasadefadesa_1" localSheetId="74" hidden="1">{#N/A,#N/A,FALSE,"MO (2)"}</definedName>
    <definedName name="sasadefadesa_1" localSheetId="8" hidden="1">{#N/A,#N/A,FALSE,"MO (2)"}</definedName>
    <definedName name="sasadefadesa_1" localSheetId="6" hidden="1">{#N/A,#N/A,FALSE,"MO (2)"}</definedName>
    <definedName name="sasadefadesa_1" localSheetId="39" hidden="1">{#N/A,#N/A,FALSE,"MO (2)"}</definedName>
    <definedName name="sasadefadesa_1" localSheetId="32" hidden="1">{#N/A,#N/A,FALSE,"MO (2)"}</definedName>
    <definedName name="sasadefadesa_1" hidden="1">{#N/A,#N/A,FALSE,"MO (2)"}</definedName>
    <definedName name="saux" localSheetId="41">#REF!</definedName>
    <definedName name="saux" localSheetId="28">#REF!</definedName>
    <definedName name="saux" localSheetId="67">#REF!</definedName>
    <definedName name="saux" localSheetId="29">#REF!</definedName>
    <definedName name="saux" localSheetId="15">#REF!</definedName>
    <definedName name="saux" localSheetId="8">#REF!</definedName>
    <definedName name="saux" localSheetId="23">#REF!</definedName>
    <definedName name="saux">#REF!</definedName>
    <definedName name="SB" localSheetId="41">#REF!</definedName>
    <definedName name="SB" localSheetId="28">#REF!</definedName>
    <definedName name="SB" localSheetId="67">#REF!</definedName>
    <definedName name="SB" localSheetId="29">#REF!</definedName>
    <definedName name="SB" localSheetId="15">#REF!</definedName>
    <definedName name="SB" localSheetId="8">#REF!</definedName>
    <definedName name="SB" localSheetId="23">#REF!</definedName>
    <definedName name="SB">#REF!</definedName>
    <definedName name="scon" localSheetId="41">#REF!</definedName>
    <definedName name="scon" localSheetId="28">#REF!</definedName>
    <definedName name="scon" localSheetId="67">#REF!</definedName>
    <definedName name="scon" localSheetId="29">#REF!</definedName>
    <definedName name="scon" localSheetId="15">#REF!</definedName>
    <definedName name="scon" localSheetId="8">#REF!</definedName>
    <definedName name="scon" localSheetId="23">#REF!</definedName>
    <definedName name="scon">#REF!</definedName>
    <definedName name="se">[30]Serviços!$A$3:$F$1403</definedName>
    <definedName name="segm">[31]dados!$B$5</definedName>
    <definedName name="segment" localSheetId="41">#REF!</definedName>
    <definedName name="segment" localSheetId="28">#REF!</definedName>
    <definedName name="segment" localSheetId="67">#REF!</definedName>
    <definedName name="segment" localSheetId="29">#REF!</definedName>
    <definedName name="segment" localSheetId="15">#REF!</definedName>
    <definedName name="segment" localSheetId="8">#REF!</definedName>
    <definedName name="segment" localSheetId="23">#REF!</definedName>
    <definedName name="segment">#REF!</definedName>
    <definedName name="SEGMENTO">'[9]DADOS DE ENTRADA CONCORRÊNCIA'!$B$19</definedName>
    <definedName name="SELO" localSheetId="41">'[16]QUADRO 04 - PLANILHAS PREÇOS'!#REF!</definedName>
    <definedName name="SELO" localSheetId="28">'[16]QUADRO 04 - PLANILHAS PREÇOS'!#REF!</definedName>
    <definedName name="SELO" localSheetId="67">'[16]QUADRO 04 - PLANILHAS PREÇOS'!#REF!</definedName>
    <definedName name="SELO" localSheetId="29">'[16]QUADRO 04 - PLANILHAS PREÇOS'!#REF!</definedName>
    <definedName name="SELO" localSheetId="15">'[16]QUADRO 04 - PLANILHAS PREÇOS'!#REF!</definedName>
    <definedName name="SELO" localSheetId="8">'[16]QUADRO 04 - PLANILHAS PREÇOS'!#REF!</definedName>
    <definedName name="SELO" localSheetId="23">'[16]QUADRO 04 - PLANILHAS PREÇOS'!#REF!</definedName>
    <definedName name="SELO">'[16]QUADRO 04 - PLANILHAS PREÇOS'!#REF!</definedName>
    <definedName name="SELOA" localSheetId="41">'[16]QUADRO 04 - PLANILHAS PREÇOS'!#REF!</definedName>
    <definedName name="SELOA" localSheetId="28">'[16]QUADRO 04 - PLANILHAS PREÇOS'!#REF!</definedName>
    <definedName name="SELOA" localSheetId="67">'[16]QUADRO 04 - PLANILHAS PREÇOS'!#REF!</definedName>
    <definedName name="SELOA" localSheetId="29">'[16]QUADRO 04 - PLANILHAS PREÇOS'!#REF!</definedName>
    <definedName name="SELOA" localSheetId="15">'[16]QUADRO 04 - PLANILHAS PREÇOS'!#REF!</definedName>
    <definedName name="SELOA" localSheetId="8">'[16]QUADRO 04 - PLANILHAS PREÇOS'!#REF!</definedName>
    <definedName name="SELOA" localSheetId="23">'[16]QUADRO 04 - PLANILHAS PREÇOS'!#REF!</definedName>
    <definedName name="SELOA">'[16]QUADRO 04 - PLANILHAS PREÇOS'!#REF!</definedName>
    <definedName name="SerP">[32]Serviços!$A$3:$F$1403</definedName>
    <definedName name="SERR">[33]Serviços!$A$3:$F$1403</definedName>
    <definedName name="serv">[32]Serviços!$A$3:$F$1403</definedName>
    <definedName name="servi">[32]Serviços!$A$3:$F$1403</definedName>
    <definedName name="ServiçoD">[32]Serviços!$A$3:$F$1403</definedName>
    <definedName name="Serviços" localSheetId="67">#REF!</definedName>
    <definedName name="Serviços" localSheetId="8">[34]Solum!$A$3:$AD$2430</definedName>
    <definedName name="Serviços">[34]Solum!$A$3:$AD$2430</definedName>
    <definedName name="sfsfsfs" hidden="1">{#N/A,#N/A,FALSE,"MO (2)"}</definedName>
    <definedName name="SG_01_01" localSheetId="41">#REF!</definedName>
    <definedName name="SG_01_01" localSheetId="28">#REF!</definedName>
    <definedName name="SG_01_01" localSheetId="29">#REF!</definedName>
    <definedName name="SG_01_01" localSheetId="15">#REF!</definedName>
    <definedName name="SG_01_01" localSheetId="23">#REF!</definedName>
    <definedName name="SG_01_01">#REF!</definedName>
    <definedName name="SG_01_02" localSheetId="41">#REF!</definedName>
    <definedName name="SG_01_02" localSheetId="28">#REF!</definedName>
    <definedName name="SG_01_02" localSheetId="29">#REF!</definedName>
    <definedName name="SG_01_02" localSheetId="15">#REF!</definedName>
    <definedName name="SG_01_02" localSheetId="23">#REF!</definedName>
    <definedName name="SG_01_02">#REF!</definedName>
    <definedName name="SG_01_03" localSheetId="41">#REF!</definedName>
    <definedName name="SG_01_03" localSheetId="28">#REF!</definedName>
    <definedName name="SG_01_03" localSheetId="29">#REF!</definedName>
    <definedName name="SG_01_03" localSheetId="15">#REF!</definedName>
    <definedName name="SG_01_03" localSheetId="23">#REF!</definedName>
    <definedName name="SG_01_03">#REF!</definedName>
    <definedName name="SG_01_04" localSheetId="41">#REF!</definedName>
    <definedName name="SG_01_04" localSheetId="28">#REF!</definedName>
    <definedName name="SG_01_04" localSheetId="29">#REF!</definedName>
    <definedName name="SG_01_04" localSheetId="15">#REF!</definedName>
    <definedName name="SG_01_04" localSheetId="23">#REF!</definedName>
    <definedName name="SG_01_04">#REF!</definedName>
    <definedName name="SG_01_05" localSheetId="41">#REF!</definedName>
    <definedName name="SG_01_05" localSheetId="28">#REF!</definedName>
    <definedName name="SG_01_05" localSheetId="29">#REF!</definedName>
    <definedName name="SG_01_05" localSheetId="15">#REF!</definedName>
    <definedName name="SG_01_05" localSheetId="23">#REF!</definedName>
    <definedName name="SG_01_05">#REF!</definedName>
    <definedName name="SG_01_06" localSheetId="41">#REF!</definedName>
    <definedName name="SG_01_06" localSheetId="28">#REF!</definedName>
    <definedName name="SG_01_06" localSheetId="29">#REF!</definedName>
    <definedName name="SG_01_06" localSheetId="15">#REF!</definedName>
    <definedName name="SG_01_06" localSheetId="23">#REF!</definedName>
    <definedName name="SG_01_06">#REF!</definedName>
    <definedName name="SG_01_07" localSheetId="41">#REF!</definedName>
    <definedName name="SG_01_07" localSheetId="28">#REF!</definedName>
    <definedName name="SG_01_07" localSheetId="29">#REF!</definedName>
    <definedName name="SG_01_07" localSheetId="15">#REF!</definedName>
    <definedName name="SG_01_07" localSheetId="23">#REF!</definedName>
    <definedName name="SG_01_07">#REF!</definedName>
    <definedName name="SG_01_08" localSheetId="41">#REF!</definedName>
    <definedName name="SG_01_08" localSheetId="28">#REF!</definedName>
    <definedName name="SG_01_08" localSheetId="29">#REF!</definedName>
    <definedName name="SG_01_08" localSheetId="15">#REF!</definedName>
    <definedName name="SG_01_08" localSheetId="23">#REF!</definedName>
    <definedName name="SG_01_08">#REF!</definedName>
    <definedName name="SG_01_09" localSheetId="41">#REF!</definedName>
    <definedName name="SG_01_09" localSheetId="28">#REF!</definedName>
    <definedName name="SG_01_09" localSheetId="29">#REF!</definedName>
    <definedName name="SG_01_09" localSheetId="15">#REF!</definedName>
    <definedName name="SG_01_09" localSheetId="23">#REF!</definedName>
    <definedName name="SG_01_09">#REF!</definedName>
    <definedName name="SG_01_10" localSheetId="41">#REF!</definedName>
    <definedName name="SG_01_10" localSheetId="28">#REF!</definedName>
    <definedName name="SG_01_10" localSheetId="29">#REF!</definedName>
    <definedName name="SG_01_10" localSheetId="15">#REF!</definedName>
    <definedName name="SG_01_10" localSheetId="23">#REF!</definedName>
    <definedName name="SG_01_10">#REF!</definedName>
    <definedName name="SG_01_11" localSheetId="41">#REF!</definedName>
    <definedName name="SG_01_11" localSheetId="28">#REF!</definedName>
    <definedName name="SG_01_11" localSheetId="29">#REF!</definedName>
    <definedName name="SG_01_11" localSheetId="15">#REF!</definedName>
    <definedName name="SG_01_11" localSheetId="23">#REF!</definedName>
    <definedName name="SG_01_11">#REF!</definedName>
    <definedName name="SG_01_12" localSheetId="41">#REF!</definedName>
    <definedName name="SG_01_12" localSheetId="28">#REF!</definedName>
    <definedName name="SG_01_12" localSheetId="29">#REF!</definedName>
    <definedName name="SG_01_12" localSheetId="15">#REF!</definedName>
    <definedName name="SG_01_12" localSheetId="23">#REF!</definedName>
    <definedName name="SG_01_12">#REF!</definedName>
    <definedName name="SG_01_13" localSheetId="41">#REF!</definedName>
    <definedName name="SG_01_13" localSheetId="28">#REF!</definedName>
    <definedName name="SG_01_13" localSheetId="29">#REF!</definedName>
    <definedName name="SG_01_13" localSheetId="15">#REF!</definedName>
    <definedName name="SG_01_13" localSheetId="23">#REF!</definedName>
    <definedName name="SG_01_13">#REF!</definedName>
    <definedName name="SG_01_14" localSheetId="41">#REF!</definedName>
    <definedName name="SG_01_14" localSheetId="28">#REF!</definedName>
    <definedName name="SG_01_14" localSheetId="29">#REF!</definedName>
    <definedName name="SG_01_14" localSheetId="15">#REF!</definedName>
    <definedName name="SG_01_14" localSheetId="23">#REF!</definedName>
    <definedName name="SG_01_14">#REF!</definedName>
    <definedName name="SG_01_15" localSheetId="41">#REF!</definedName>
    <definedName name="SG_01_15" localSheetId="28">#REF!</definedName>
    <definedName name="SG_01_15" localSheetId="29">#REF!</definedName>
    <definedName name="SG_01_15" localSheetId="15">#REF!</definedName>
    <definedName name="SG_01_15" localSheetId="23">#REF!</definedName>
    <definedName name="SG_01_15">#REF!</definedName>
    <definedName name="SG_01_16" localSheetId="41">#REF!</definedName>
    <definedName name="SG_01_16" localSheetId="28">#REF!</definedName>
    <definedName name="SG_01_16" localSheetId="29">#REF!</definedName>
    <definedName name="SG_01_16" localSheetId="15">#REF!</definedName>
    <definedName name="SG_01_16" localSheetId="23">#REF!</definedName>
    <definedName name="SG_01_16">#REF!</definedName>
    <definedName name="SG_01_17" localSheetId="41">#REF!</definedName>
    <definedName name="SG_01_17" localSheetId="28">#REF!</definedName>
    <definedName name="SG_01_17" localSheetId="29">#REF!</definedName>
    <definedName name="SG_01_17" localSheetId="15">#REF!</definedName>
    <definedName name="SG_01_17" localSheetId="23">#REF!</definedName>
    <definedName name="SG_01_17">#REF!</definedName>
    <definedName name="SG_01_18" localSheetId="41">#REF!</definedName>
    <definedName name="SG_01_18" localSheetId="28">#REF!</definedName>
    <definedName name="SG_01_18" localSheetId="29">#REF!</definedName>
    <definedName name="SG_01_18" localSheetId="15">#REF!</definedName>
    <definedName name="SG_01_18" localSheetId="23">#REF!</definedName>
    <definedName name="SG_01_18">#REF!</definedName>
    <definedName name="SG_01_19" localSheetId="41">#REF!</definedName>
    <definedName name="SG_01_19" localSheetId="28">#REF!</definedName>
    <definedName name="SG_01_19" localSheetId="29">#REF!</definedName>
    <definedName name="SG_01_19" localSheetId="15">#REF!</definedName>
    <definedName name="SG_01_19" localSheetId="23">#REF!</definedName>
    <definedName name="SG_01_19">#REF!</definedName>
    <definedName name="SG_01_20" localSheetId="41">#REF!</definedName>
    <definedName name="SG_01_20" localSheetId="28">#REF!</definedName>
    <definedName name="SG_01_20" localSheetId="29">#REF!</definedName>
    <definedName name="SG_01_20" localSheetId="15">#REF!</definedName>
    <definedName name="SG_01_20" localSheetId="23">#REF!</definedName>
    <definedName name="SG_01_20">#REF!</definedName>
    <definedName name="SG_01_21" localSheetId="41">#REF!</definedName>
    <definedName name="SG_01_21" localSheetId="28">#REF!</definedName>
    <definedName name="SG_01_21" localSheetId="29">#REF!</definedName>
    <definedName name="SG_01_21" localSheetId="15">#REF!</definedName>
    <definedName name="SG_01_21" localSheetId="23">#REF!</definedName>
    <definedName name="SG_01_21">#REF!</definedName>
    <definedName name="SG_01_22" localSheetId="41">#REF!</definedName>
    <definedName name="SG_01_22" localSheetId="28">#REF!</definedName>
    <definedName name="SG_01_22" localSheetId="29">#REF!</definedName>
    <definedName name="SG_01_22" localSheetId="15">#REF!</definedName>
    <definedName name="SG_01_22" localSheetId="23">#REF!</definedName>
    <definedName name="SG_01_22">#REF!</definedName>
    <definedName name="SG_01_23" localSheetId="41">#REF!</definedName>
    <definedName name="SG_01_23" localSheetId="28">#REF!</definedName>
    <definedName name="SG_01_23" localSheetId="29">#REF!</definedName>
    <definedName name="SG_01_23" localSheetId="15">#REF!</definedName>
    <definedName name="SG_01_23" localSheetId="23">#REF!</definedName>
    <definedName name="SG_01_23">#REF!</definedName>
    <definedName name="SG_01_24" localSheetId="41">#REF!</definedName>
    <definedName name="SG_01_24" localSheetId="28">#REF!</definedName>
    <definedName name="SG_01_24" localSheetId="29">#REF!</definedName>
    <definedName name="SG_01_24" localSheetId="15">#REF!</definedName>
    <definedName name="SG_01_24" localSheetId="23">#REF!</definedName>
    <definedName name="SG_01_24">#REF!</definedName>
    <definedName name="SG_01_25" localSheetId="41">#REF!</definedName>
    <definedName name="SG_01_25" localSheetId="28">#REF!</definedName>
    <definedName name="SG_01_25" localSheetId="29">#REF!</definedName>
    <definedName name="SG_01_25" localSheetId="15">#REF!</definedName>
    <definedName name="SG_01_25" localSheetId="23">#REF!</definedName>
    <definedName name="SG_01_25">#REF!</definedName>
    <definedName name="SG_02_01" localSheetId="41">#REF!</definedName>
    <definedName name="SG_02_01" localSheetId="28">#REF!</definedName>
    <definedName name="SG_02_01" localSheetId="29">#REF!</definedName>
    <definedName name="SG_02_01" localSheetId="15">#REF!</definedName>
    <definedName name="SG_02_01" localSheetId="23">#REF!</definedName>
    <definedName name="SG_02_01">#REF!</definedName>
    <definedName name="SG_02_02" localSheetId="41">#REF!</definedName>
    <definedName name="SG_02_02" localSheetId="28">#REF!</definedName>
    <definedName name="SG_02_02" localSheetId="29">#REF!</definedName>
    <definedName name="SG_02_02" localSheetId="15">#REF!</definedName>
    <definedName name="SG_02_02" localSheetId="23">#REF!</definedName>
    <definedName name="SG_02_02">#REF!</definedName>
    <definedName name="SG_02_03" localSheetId="41">#REF!</definedName>
    <definedName name="SG_02_03" localSheetId="28">#REF!</definedName>
    <definedName name="SG_02_03" localSheetId="29">#REF!</definedName>
    <definedName name="SG_02_03" localSheetId="15">#REF!</definedName>
    <definedName name="SG_02_03" localSheetId="23">#REF!</definedName>
    <definedName name="SG_02_03">#REF!</definedName>
    <definedName name="SG_02_04" localSheetId="41">#REF!</definedName>
    <definedName name="SG_02_04" localSheetId="28">#REF!</definedName>
    <definedName name="SG_02_04" localSheetId="29">#REF!</definedName>
    <definedName name="SG_02_04" localSheetId="15">#REF!</definedName>
    <definedName name="SG_02_04" localSheetId="23">#REF!</definedName>
    <definedName name="SG_02_04">#REF!</definedName>
    <definedName name="SG_02_05" localSheetId="41">#REF!</definedName>
    <definedName name="SG_02_05" localSheetId="28">#REF!</definedName>
    <definedName name="SG_02_05" localSheetId="29">#REF!</definedName>
    <definedName name="SG_02_05" localSheetId="15">#REF!</definedName>
    <definedName name="SG_02_05" localSheetId="23">#REF!</definedName>
    <definedName name="SG_02_05">#REF!</definedName>
    <definedName name="SG_02_06" localSheetId="41">#REF!</definedName>
    <definedName name="SG_02_06" localSheetId="28">#REF!</definedName>
    <definedName name="SG_02_06" localSheetId="29">#REF!</definedName>
    <definedName name="SG_02_06" localSheetId="15">#REF!</definedName>
    <definedName name="SG_02_06" localSheetId="23">#REF!</definedName>
    <definedName name="SG_02_06">#REF!</definedName>
    <definedName name="SG_02_07" localSheetId="41">#REF!</definedName>
    <definedName name="SG_02_07" localSheetId="28">#REF!</definedName>
    <definedName name="SG_02_07" localSheetId="29">#REF!</definedName>
    <definedName name="SG_02_07" localSheetId="15">#REF!</definedName>
    <definedName name="SG_02_07" localSheetId="23">#REF!</definedName>
    <definedName name="SG_02_07">#REF!</definedName>
    <definedName name="SG_02_08" localSheetId="41">#REF!</definedName>
    <definedName name="SG_02_08" localSheetId="28">#REF!</definedName>
    <definedName name="SG_02_08" localSheetId="29">#REF!</definedName>
    <definedName name="SG_02_08" localSheetId="15">#REF!</definedName>
    <definedName name="SG_02_08" localSheetId="23">#REF!</definedName>
    <definedName name="SG_02_08">#REF!</definedName>
    <definedName name="SG_02_09" localSheetId="41">#REF!</definedName>
    <definedName name="SG_02_09" localSheetId="28">#REF!</definedName>
    <definedName name="SG_02_09" localSheetId="29">#REF!</definedName>
    <definedName name="SG_02_09" localSheetId="15">#REF!</definedName>
    <definedName name="SG_02_09" localSheetId="23">#REF!</definedName>
    <definedName name="SG_02_09">#REF!</definedName>
    <definedName name="SG_02_10" localSheetId="41">#REF!</definedName>
    <definedName name="SG_02_10" localSheetId="28">#REF!</definedName>
    <definedName name="SG_02_10" localSheetId="29">#REF!</definedName>
    <definedName name="SG_02_10" localSheetId="15">#REF!</definedName>
    <definedName name="SG_02_10" localSheetId="23">#REF!</definedName>
    <definedName name="SG_02_10">#REF!</definedName>
    <definedName name="SG_02_11" localSheetId="41">#REF!</definedName>
    <definedName name="SG_02_11" localSheetId="28">#REF!</definedName>
    <definedName name="SG_02_11" localSheetId="29">#REF!</definedName>
    <definedName name="SG_02_11" localSheetId="15">#REF!</definedName>
    <definedName name="SG_02_11" localSheetId="23">#REF!</definedName>
    <definedName name="SG_02_11">#REF!</definedName>
    <definedName name="SG_02_12" localSheetId="41">#REF!</definedName>
    <definedName name="SG_02_12" localSheetId="28">#REF!</definedName>
    <definedName name="SG_02_12" localSheetId="29">#REF!</definedName>
    <definedName name="SG_02_12" localSheetId="15">#REF!</definedName>
    <definedName name="SG_02_12" localSheetId="23">#REF!</definedName>
    <definedName name="SG_02_12">#REF!</definedName>
    <definedName name="SG_02_13" localSheetId="41">#REF!</definedName>
    <definedName name="SG_02_13" localSheetId="28">#REF!</definedName>
    <definedName name="SG_02_13" localSheetId="29">#REF!</definedName>
    <definedName name="SG_02_13" localSheetId="15">#REF!</definedName>
    <definedName name="SG_02_13" localSheetId="23">#REF!</definedName>
    <definedName name="SG_02_13">#REF!</definedName>
    <definedName name="SG_02_14" localSheetId="41">#REF!</definedName>
    <definedName name="SG_02_14" localSheetId="28">#REF!</definedName>
    <definedName name="SG_02_14" localSheetId="29">#REF!</definedName>
    <definedName name="SG_02_14" localSheetId="15">#REF!</definedName>
    <definedName name="SG_02_14" localSheetId="23">#REF!</definedName>
    <definedName name="SG_02_14">#REF!</definedName>
    <definedName name="SG_02_15" localSheetId="41">#REF!</definedName>
    <definedName name="SG_02_15" localSheetId="28">#REF!</definedName>
    <definedName name="SG_02_15" localSheetId="29">#REF!</definedName>
    <definedName name="SG_02_15" localSheetId="15">#REF!</definedName>
    <definedName name="SG_02_15" localSheetId="23">#REF!</definedName>
    <definedName name="SG_02_15">#REF!</definedName>
    <definedName name="SG_02_16" localSheetId="41">#REF!</definedName>
    <definedName name="SG_02_16" localSheetId="28">#REF!</definedName>
    <definedName name="SG_02_16" localSheetId="29">#REF!</definedName>
    <definedName name="SG_02_16" localSheetId="15">#REF!</definedName>
    <definedName name="SG_02_16" localSheetId="23">#REF!</definedName>
    <definedName name="SG_02_16">#REF!</definedName>
    <definedName name="SG_02_17" localSheetId="41">#REF!</definedName>
    <definedName name="SG_02_17" localSheetId="28">#REF!</definedName>
    <definedName name="SG_02_17" localSheetId="29">#REF!</definedName>
    <definedName name="SG_02_17" localSheetId="15">#REF!</definedName>
    <definedName name="SG_02_17" localSheetId="23">#REF!</definedName>
    <definedName name="SG_02_17">#REF!</definedName>
    <definedName name="SG_02_18" localSheetId="41">#REF!</definedName>
    <definedName name="SG_02_18" localSheetId="28">#REF!</definedName>
    <definedName name="SG_02_18" localSheetId="29">#REF!</definedName>
    <definedName name="SG_02_18" localSheetId="15">#REF!</definedName>
    <definedName name="SG_02_18" localSheetId="23">#REF!</definedName>
    <definedName name="SG_02_18">#REF!</definedName>
    <definedName name="SG_02_19" localSheetId="41">#REF!</definedName>
    <definedName name="SG_02_19" localSheetId="28">#REF!</definedName>
    <definedName name="SG_02_19" localSheetId="29">#REF!</definedName>
    <definedName name="SG_02_19" localSheetId="15">#REF!</definedName>
    <definedName name="SG_02_19" localSheetId="23">#REF!</definedName>
    <definedName name="SG_02_19">#REF!</definedName>
    <definedName name="SG_02_20" localSheetId="41">#REF!</definedName>
    <definedName name="SG_02_20" localSheetId="28">#REF!</definedName>
    <definedName name="SG_02_20" localSheetId="29">#REF!</definedName>
    <definedName name="SG_02_20" localSheetId="15">#REF!</definedName>
    <definedName name="SG_02_20" localSheetId="23">#REF!</definedName>
    <definedName name="SG_02_20">#REF!</definedName>
    <definedName name="SG_02_21" localSheetId="41">#REF!</definedName>
    <definedName name="SG_02_21" localSheetId="28">#REF!</definedName>
    <definedName name="SG_02_21" localSheetId="29">#REF!</definedName>
    <definedName name="SG_02_21" localSheetId="15">#REF!</definedName>
    <definedName name="SG_02_21" localSheetId="23">#REF!</definedName>
    <definedName name="SG_02_21">#REF!</definedName>
    <definedName name="SG_02_22" localSheetId="41">#REF!</definedName>
    <definedName name="SG_02_22" localSheetId="28">#REF!</definedName>
    <definedName name="SG_02_22" localSheetId="29">#REF!</definedName>
    <definedName name="SG_02_22" localSheetId="15">#REF!</definedName>
    <definedName name="SG_02_22" localSheetId="23">#REF!</definedName>
    <definedName name="SG_02_22">#REF!</definedName>
    <definedName name="SG_02_23" localSheetId="41">#REF!</definedName>
    <definedName name="SG_02_23" localSheetId="28">#REF!</definedName>
    <definedName name="SG_02_23" localSheetId="29">#REF!</definedName>
    <definedName name="SG_02_23" localSheetId="15">#REF!</definedName>
    <definedName name="SG_02_23" localSheetId="23">#REF!</definedName>
    <definedName name="SG_02_23">#REF!</definedName>
    <definedName name="SG_02_24" localSheetId="41">#REF!</definedName>
    <definedName name="SG_02_24" localSheetId="28">#REF!</definedName>
    <definedName name="SG_02_24" localSheetId="29">#REF!</definedName>
    <definedName name="SG_02_24" localSheetId="15">#REF!</definedName>
    <definedName name="SG_02_24" localSheetId="23">#REF!</definedName>
    <definedName name="SG_02_24">#REF!</definedName>
    <definedName name="SG_02_25" localSheetId="41">#REF!</definedName>
    <definedName name="SG_02_25" localSheetId="28">#REF!</definedName>
    <definedName name="SG_02_25" localSheetId="29">#REF!</definedName>
    <definedName name="SG_02_25" localSheetId="15">#REF!</definedName>
    <definedName name="SG_02_25" localSheetId="23">#REF!</definedName>
    <definedName name="SG_02_25">#REF!</definedName>
    <definedName name="SG_03_01" localSheetId="41">#REF!</definedName>
    <definedName name="SG_03_01" localSheetId="28">#REF!</definedName>
    <definedName name="SG_03_01" localSheetId="29">#REF!</definedName>
    <definedName name="SG_03_01" localSheetId="15">#REF!</definedName>
    <definedName name="SG_03_01" localSheetId="23">#REF!</definedName>
    <definedName name="SG_03_01">#REF!</definedName>
    <definedName name="SG_03_02" localSheetId="41">#REF!</definedName>
    <definedName name="SG_03_02" localSheetId="28">#REF!</definedName>
    <definedName name="SG_03_02" localSheetId="29">#REF!</definedName>
    <definedName name="SG_03_02" localSheetId="15">#REF!</definedName>
    <definedName name="SG_03_02" localSheetId="23">#REF!</definedName>
    <definedName name="SG_03_02">#REF!</definedName>
    <definedName name="SG_03_03" localSheetId="41">#REF!</definedName>
    <definedName name="SG_03_03" localSheetId="28">#REF!</definedName>
    <definedName name="SG_03_03" localSheetId="29">#REF!</definedName>
    <definedName name="SG_03_03" localSheetId="15">#REF!</definedName>
    <definedName name="SG_03_03" localSheetId="23">#REF!</definedName>
    <definedName name="SG_03_03">#REF!</definedName>
    <definedName name="SG_03_04" localSheetId="41">#REF!</definedName>
    <definedName name="SG_03_04" localSheetId="28">#REF!</definedName>
    <definedName name="SG_03_04" localSheetId="29">#REF!</definedName>
    <definedName name="SG_03_04" localSheetId="15">#REF!</definedName>
    <definedName name="SG_03_04" localSheetId="23">#REF!</definedName>
    <definedName name="SG_03_04">#REF!</definedName>
    <definedName name="SG_03_05" localSheetId="41">#REF!</definedName>
    <definedName name="SG_03_05" localSheetId="28">#REF!</definedName>
    <definedName name="SG_03_05" localSheetId="29">#REF!</definedName>
    <definedName name="SG_03_05" localSheetId="15">#REF!</definedName>
    <definedName name="SG_03_05" localSheetId="23">#REF!</definedName>
    <definedName name="SG_03_05">#REF!</definedName>
    <definedName name="SG_03_06" localSheetId="41">#REF!</definedName>
    <definedName name="SG_03_06" localSheetId="28">#REF!</definedName>
    <definedName name="SG_03_06" localSheetId="29">#REF!</definedName>
    <definedName name="SG_03_06" localSheetId="15">#REF!</definedName>
    <definedName name="SG_03_06" localSheetId="23">#REF!</definedName>
    <definedName name="SG_03_06">#REF!</definedName>
    <definedName name="SG_03_07" localSheetId="41">#REF!</definedName>
    <definedName name="SG_03_07" localSheetId="28">#REF!</definedName>
    <definedName name="SG_03_07" localSheetId="29">#REF!</definedName>
    <definedName name="SG_03_07" localSheetId="15">#REF!</definedName>
    <definedName name="SG_03_07" localSheetId="23">#REF!</definedName>
    <definedName name="SG_03_07">#REF!</definedName>
    <definedName name="SG_03_08" localSheetId="41">#REF!</definedName>
    <definedName name="SG_03_08" localSheetId="28">#REF!</definedName>
    <definedName name="SG_03_08" localSheetId="29">#REF!</definedName>
    <definedName name="SG_03_08" localSheetId="15">#REF!</definedName>
    <definedName name="SG_03_08" localSheetId="23">#REF!</definedName>
    <definedName name="SG_03_08">#REF!</definedName>
    <definedName name="SG_03_09" localSheetId="41">#REF!</definedName>
    <definedName name="SG_03_09" localSheetId="28">#REF!</definedName>
    <definedName name="SG_03_09" localSheetId="29">#REF!</definedName>
    <definedName name="SG_03_09" localSheetId="15">#REF!</definedName>
    <definedName name="SG_03_09" localSheetId="23">#REF!</definedName>
    <definedName name="SG_03_09">#REF!</definedName>
    <definedName name="SG_03_10" localSheetId="41">#REF!</definedName>
    <definedName name="SG_03_10" localSheetId="28">#REF!</definedName>
    <definedName name="SG_03_10" localSheetId="29">#REF!</definedName>
    <definedName name="SG_03_10" localSheetId="15">#REF!</definedName>
    <definedName name="SG_03_10" localSheetId="23">#REF!</definedName>
    <definedName name="SG_03_10">#REF!</definedName>
    <definedName name="SG_03_11" localSheetId="41">#REF!</definedName>
    <definedName name="SG_03_11" localSheetId="28">#REF!</definedName>
    <definedName name="SG_03_11" localSheetId="29">#REF!</definedName>
    <definedName name="SG_03_11" localSheetId="15">#REF!</definedName>
    <definedName name="SG_03_11" localSheetId="23">#REF!</definedName>
    <definedName name="SG_03_11">#REF!</definedName>
    <definedName name="SG_03_12" localSheetId="41">#REF!</definedName>
    <definedName name="SG_03_12" localSheetId="28">#REF!</definedName>
    <definedName name="SG_03_12" localSheetId="29">#REF!</definedName>
    <definedName name="SG_03_12" localSheetId="15">#REF!</definedName>
    <definedName name="SG_03_12" localSheetId="23">#REF!</definedName>
    <definedName name="SG_03_12">#REF!</definedName>
    <definedName name="SG_03_13" localSheetId="41">#REF!</definedName>
    <definedName name="SG_03_13" localSheetId="28">#REF!</definedName>
    <definedName name="SG_03_13" localSheetId="29">#REF!</definedName>
    <definedName name="SG_03_13" localSheetId="15">#REF!</definedName>
    <definedName name="SG_03_13" localSheetId="23">#REF!</definedName>
    <definedName name="SG_03_13">#REF!</definedName>
    <definedName name="SG_03_14" localSheetId="41">#REF!</definedName>
    <definedName name="SG_03_14" localSheetId="28">#REF!</definedName>
    <definedName name="SG_03_14" localSheetId="29">#REF!</definedName>
    <definedName name="SG_03_14" localSheetId="15">#REF!</definedName>
    <definedName name="SG_03_14" localSheetId="23">#REF!</definedName>
    <definedName name="SG_03_14">#REF!</definedName>
    <definedName name="SG_03_15" localSheetId="41">#REF!</definedName>
    <definedName name="SG_03_15" localSheetId="28">#REF!</definedName>
    <definedName name="SG_03_15" localSheetId="29">#REF!</definedName>
    <definedName name="SG_03_15" localSheetId="15">#REF!</definedName>
    <definedName name="SG_03_15" localSheetId="23">#REF!</definedName>
    <definedName name="SG_03_15">#REF!</definedName>
    <definedName name="SG_03_16" localSheetId="41">#REF!</definedName>
    <definedName name="SG_03_16" localSheetId="28">#REF!</definedName>
    <definedName name="SG_03_16" localSheetId="29">#REF!</definedName>
    <definedName name="SG_03_16" localSheetId="15">#REF!</definedName>
    <definedName name="SG_03_16" localSheetId="23">#REF!</definedName>
    <definedName name="SG_03_16">#REF!</definedName>
    <definedName name="SG_03_17" localSheetId="41">#REF!</definedName>
    <definedName name="SG_03_17" localSheetId="28">#REF!</definedName>
    <definedName name="SG_03_17" localSheetId="29">#REF!</definedName>
    <definedName name="SG_03_17" localSheetId="15">#REF!</definedName>
    <definedName name="SG_03_17" localSheetId="23">#REF!</definedName>
    <definedName name="SG_03_17">#REF!</definedName>
    <definedName name="SG_03_18" localSheetId="41">#REF!</definedName>
    <definedName name="SG_03_18" localSheetId="28">#REF!</definedName>
    <definedName name="SG_03_18" localSheetId="29">#REF!</definedName>
    <definedName name="SG_03_18" localSheetId="15">#REF!</definedName>
    <definedName name="SG_03_18" localSheetId="23">#REF!</definedName>
    <definedName name="SG_03_18">#REF!</definedName>
    <definedName name="SG_03_19" localSheetId="41">#REF!</definedName>
    <definedName name="SG_03_19" localSheetId="28">#REF!</definedName>
    <definedName name="SG_03_19" localSheetId="29">#REF!</definedName>
    <definedName name="SG_03_19" localSheetId="15">#REF!</definedName>
    <definedName name="SG_03_19" localSheetId="23">#REF!</definedName>
    <definedName name="SG_03_19">#REF!</definedName>
    <definedName name="SG_03_20" localSheetId="41">#REF!</definedName>
    <definedName name="SG_03_20" localSheetId="28">#REF!</definedName>
    <definedName name="SG_03_20" localSheetId="29">#REF!</definedName>
    <definedName name="SG_03_20" localSheetId="15">#REF!</definedName>
    <definedName name="SG_03_20" localSheetId="23">#REF!</definedName>
    <definedName name="SG_03_20">#REF!</definedName>
    <definedName name="SG_03_21" localSheetId="41">#REF!</definedName>
    <definedName name="SG_03_21" localSheetId="28">#REF!</definedName>
    <definedName name="SG_03_21" localSheetId="29">#REF!</definedName>
    <definedName name="SG_03_21" localSheetId="15">#REF!</definedName>
    <definedName name="SG_03_21" localSheetId="23">#REF!</definedName>
    <definedName name="SG_03_21">#REF!</definedName>
    <definedName name="SG_03_22" localSheetId="41">#REF!</definedName>
    <definedName name="SG_03_22" localSheetId="28">#REF!</definedName>
    <definedName name="SG_03_22" localSheetId="29">#REF!</definedName>
    <definedName name="SG_03_22" localSheetId="15">#REF!</definedName>
    <definedName name="SG_03_22" localSheetId="23">#REF!</definedName>
    <definedName name="SG_03_22">#REF!</definedName>
    <definedName name="SG_03_23" localSheetId="41">#REF!</definedName>
    <definedName name="SG_03_23" localSheetId="28">#REF!</definedName>
    <definedName name="SG_03_23" localSheetId="29">#REF!</definedName>
    <definedName name="SG_03_23" localSheetId="15">#REF!</definedName>
    <definedName name="SG_03_23" localSheetId="23">#REF!</definedName>
    <definedName name="SG_03_23">#REF!</definedName>
    <definedName name="SG_03_24" localSheetId="41">#REF!</definedName>
    <definedName name="SG_03_24" localSheetId="28">#REF!</definedName>
    <definedName name="SG_03_24" localSheetId="29">#REF!</definedName>
    <definedName name="SG_03_24" localSheetId="15">#REF!</definedName>
    <definedName name="SG_03_24" localSheetId="23">#REF!</definedName>
    <definedName name="SG_03_24">#REF!</definedName>
    <definedName name="SG_03_25" localSheetId="41">#REF!</definedName>
    <definedName name="SG_03_25" localSheetId="28">#REF!</definedName>
    <definedName name="SG_03_25" localSheetId="29">#REF!</definedName>
    <definedName name="SG_03_25" localSheetId="15">#REF!</definedName>
    <definedName name="SG_03_25" localSheetId="23">#REF!</definedName>
    <definedName name="SG_03_25">#REF!</definedName>
    <definedName name="SG_04_01" localSheetId="41">#REF!</definedName>
    <definedName name="SG_04_01" localSheetId="28">#REF!</definedName>
    <definedName name="SG_04_01" localSheetId="29">#REF!</definedName>
    <definedName name="SG_04_01" localSheetId="15">#REF!</definedName>
    <definedName name="SG_04_01" localSheetId="23">#REF!</definedName>
    <definedName name="SG_04_01">#REF!</definedName>
    <definedName name="SG_04_02" localSheetId="41">#REF!</definedName>
    <definedName name="SG_04_02" localSheetId="28">#REF!</definedName>
    <definedName name="SG_04_02" localSheetId="29">#REF!</definedName>
    <definedName name="SG_04_02" localSheetId="15">#REF!</definedName>
    <definedName name="SG_04_02" localSheetId="23">#REF!</definedName>
    <definedName name="SG_04_02">#REF!</definedName>
    <definedName name="SG_04_03" localSheetId="41">#REF!</definedName>
    <definedName name="SG_04_03" localSheetId="28">#REF!</definedName>
    <definedName name="SG_04_03" localSheetId="29">#REF!</definedName>
    <definedName name="SG_04_03" localSheetId="15">#REF!</definedName>
    <definedName name="SG_04_03" localSheetId="23">#REF!</definedName>
    <definedName name="SG_04_03">#REF!</definedName>
    <definedName name="SG_04_04" localSheetId="41">#REF!</definedName>
    <definedName name="SG_04_04" localSheetId="28">#REF!</definedName>
    <definedName name="SG_04_04" localSheetId="29">#REF!</definedName>
    <definedName name="SG_04_04" localSheetId="15">#REF!</definedName>
    <definedName name="SG_04_04" localSheetId="23">#REF!</definedName>
    <definedName name="SG_04_04">#REF!</definedName>
    <definedName name="SG_04_05" localSheetId="41">#REF!</definedName>
    <definedName name="SG_04_05" localSheetId="28">#REF!</definedName>
    <definedName name="SG_04_05" localSheetId="29">#REF!</definedName>
    <definedName name="SG_04_05" localSheetId="15">#REF!</definedName>
    <definedName name="SG_04_05" localSheetId="23">#REF!</definedName>
    <definedName name="SG_04_05">#REF!</definedName>
    <definedName name="SG_04_06" localSheetId="41">#REF!</definedName>
    <definedName name="SG_04_06" localSheetId="28">#REF!</definedName>
    <definedName name="SG_04_06" localSheetId="29">#REF!</definedName>
    <definedName name="SG_04_06" localSheetId="15">#REF!</definedName>
    <definedName name="SG_04_06" localSheetId="23">#REF!</definedName>
    <definedName name="SG_04_06">#REF!</definedName>
    <definedName name="SG_04_07" localSheetId="41">#REF!</definedName>
    <definedName name="SG_04_07" localSheetId="28">#REF!</definedName>
    <definedName name="SG_04_07" localSheetId="29">#REF!</definedName>
    <definedName name="SG_04_07" localSheetId="15">#REF!</definedName>
    <definedName name="SG_04_07" localSheetId="23">#REF!</definedName>
    <definedName name="SG_04_07">#REF!</definedName>
    <definedName name="SG_04_08" localSheetId="41">#REF!</definedName>
    <definedName name="SG_04_08" localSheetId="28">#REF!</definedName>
    <definedName name="SG_04_08" localSheetId="29">#REF!</definedName>
    <definedName name="SG_04_08" localSheetId="15">#REF!</definedName>
    <definedName name="SG_04_08" localSheetId="23">#REF!</definedName>
    <definedName name="SG_04_08">#REF!</definedName>
    <definedName name="SG_04_09" localSheetId="41">#REF!</definedName>
    <definedName name="SG_04_09" localSheetId="28">#REF!</definedName>
    <definedName name="SG_04_09" localSheetId="29">#REF!</definedName>
    <definedName name="SG_04_09" localSheetId="15">#REF!</definedName>
    <definedName name="SG_04_09" localSheetId="23">#REF!</definedName>
    <definedName name="SG_04_09">#REF!</definedName>
    <definedName name="SG_04_10" localSheetId="41">#REF!</definedName>
    <definedName name="SG_04_10" localSheetId="28">#REF!</definedName>
    <definedName name="SG_04_10" localSheetId="29">#REF!</definedName>
    <definedName name="SG_04_10" localSheetId="15">#REF!</definedName>
    <definedName name="SG_04_10" localSheetId="23">#REF!</definedName>
    <definedName name="SG_04_10">#REF!</definedName>
    <definedName name="SG_04_11" localSheetId="41">#REF!</definedName>
    <definedName name="SG_04_11" localSheetId="28">#REF!</definedName>
    <definedName name="SG_04_11" localSheetId="29">#REF!</definedName>
    <definedName name="SG_04_11" localSheetId="15">#REF!</definedName>
    <definedName name="SG_04_11" localSheetId="23">#REF!</definedName>
    <definedName name="SG_04_11">#REF!</definedName>
    <definedName name="SG_04_12" localSheetId="41">#REF!</definedName>
    <definedName name="SG_04_12" localSheetId="28">#REF!</definedName>
    <definedName name="SG_04_12" localSheetId="29">#REF!</definedName>
    <definedName name="SG_04_12" localSheetId="15">#REF!</definedName>
    <definedName name="SG_04_12" localSheetId="23">#REF!</definedName>
    <definedName name="SG_04_12">#REF!</definedName>
    <definedName name="SG_04_13" localSheetId="41">#REF!</definedName>
    <definedName name="SG_04_13" localSheetId="28">#REF!</definedName>
    <definedName name="SG_04_13" localSheetId="29">#REF!</definedName>
    <definedName name="SG_04_13" localSheetId="15">#REF!</definedName>
    <definedName name="SG_04_13" localSheetId="23">#REF!</definedName>
    <definedName name="SG_04_13">#REF!</definedName>
    <definedName name="SG_04_14" localSheetId="41">#REF!</definedName>
    <definedName name="SG_04_14" localSheetId="28">#REF!</definedName>
    <definedName name="SG_04_14" localSheetId="29">#REF!</definedName>
    <definedName name="SG_04_14" localSheetId="15">#REF!</definedName>
    <definedName name="SG_04_14" localSheetId="23">#REF!</definedName>
    <definedName name="SG_04_14">#REF!</definedName>
    <definedName name="SG_04_15" localSheetId="41">#REF!</definedName>
    <definedName name="SG_04_15" localSheetId="28">#REF!</definedName>
    <definedName name="SG_04_15" localSheetId="29">#REF!</definedName>
    <definedName name="SG_04_15" localSheetId="15">#REF!</definedName>
    <definedName name="SG_04_15" localSheetId="23">#REF!</definedName>
    <definedName name="SG_04_15">#REF!</definedName>
    <definedName name="SG_04_16" localSheetId="41">#REF!</definedName>
    <definedName name="SG_04_16" localSheetId="28">#REF!</definedName>
    <definedName name="SG_04_16" localSheetId="29">#REF!</definedName>
    <definedName name="SG_04_16" localSheetId="15">#REF!</definedName>
    <definedName name="SG_04_16" localSheetId="23">#REF!</definedName>
    <definedName name="SG_04_16">#REF!</definedName>
    <definedName name="SG_04_17" localSheetId="41">#REF!</definedName>
    <definedName name="SG_04_17" localSheetId="28">#REF!</definedName>
    <definedName name="SG_04_17" localSheetId="29">#REF!</definedName>
    <definedName name="SG_04_17" localSheetId="15">#REF!</definedName>
    <definedName name="SG_04_17" localSheetId="23">#REF!</definedName>
    <definedName name="SG_04_17">#REF!</definedName>
    <definedName name="SG_04_18" localSheetId="41">#REF!</definedName>
    <definedName name="SG_04_18" localSheetId="28">#REF!</definedName>
    <definedName name="SG_04_18" localSheetId="29">#REF!</definedName>
    <definedName name="SG_04_18" localSheetId="15">#REF!</definedName>
    <definedName name="SG_04_18" localSheetId="23">#REF!</definedName>
    <definedName name="SG_04_18">#REF!</definedName>
    <definedName name="SG_04_19" localSheetId="41">#REF!</definedName>
    <definedName name="SG_04_19" localSheetId="28">#REF!</definedName>
    <definedName name="SG_04_19" localSheetId="29">#REF!</definedName>
    <definedName name="SG_04_19" localSheetId="15">#REF!</definedName>
    <definedName name="SG_04_19" localSheetId="23">#REF!</definedName>
    <definedName name="SG_04_19">#REF!</definedName>
    <definedName name="SG_04_20" localSheetId="41">#REF!</definedName>
    <definedName name="SG_04_20" localSheetId="28">#REF!</definedName>
    <definedName name="SG_04_20" localSheetId="29">#REF!</definedName>
    <definedName name="SG_04_20" localSheetId="15">#REF!</definedName>
    <definedName name="SG_04_20" localSheetId="23">#REF!</definedName>
    <definedName name="SG_04_20">#REF!</definedName>
    <definedName name="SG_04_21" localSheetId="41">#REF!</definedName>
    <definedName name="SG_04_21" localSheetId="28">#REF!</definedName>
    <definedName name="SG_04_21" localSheetId="29">#REF!</definedName>
    <definedName name="SG_04_21" localSheetId="15">#REF!</definedName>
    <definedName name="SG_04_21" localSheetId="23">#REF!</definedName>
    <definedName name="SG_04_21">#REF!</definedName>
    <definedName name="SG_04_22" localSheetId="41">#REF!</definedName>
    <definedName name="SG_04_22" localSheetId="28">#REF!</definedName>
    <definedName name="SG_04_22" localSheetId="29">#REF!</definedName>
    <definedName name="SG_04_22" localSheetId="15">#REF!</definedName>
    <definedName name="SG_04_22" localSheetId="23">#REF!</definedName>
    <definedName name="SG_04_22">#REF!</definedName>
    <definedName name="SG_04_23" localSheetId="41">#REF!</definedName>
    <definedName name="SG_04_23" localSheetId="28">#REF!</definedName>
    <definedName name="SG_04_23" localSheetId="29">#REF!</definedName>
    <definedName name="SG_04_23" localSheetId="15">#REF!</definedName>
    <definedName name="SG_04_23" localSheetId="23">#REF!</definedName>
    <definedName name="SG_04_23">#REF!</definedName>
    <definedName name="SG_04_24" localSheetId="41">#REF!</definedName>
    <definedName name="SG_04_24" localSheetId="28">#REF!</definedName>
    <definedName name="SG_04_24" localSheetId="29">#REF!</definedName>
    <definedName name="SG_04_24" localSheetId="15">#REF!</definedName>
    <definedName name="SG_04_24" localSheetId="23">#REF!</definedName>
    <definedName name="SG_04_24">#REF!</definedName>
    <definedName name="SG_04_25" localSheetId="41">#REF!</definedName>
    <definedName name="SG_04_25" localSheetId="28">#REF!</definedName>
    <definedName name="SG_04_25" localSheetId="29">#REF!</definedName>
    <definedName name="SG_04_25" localSheetId="15">#REF!</definedName>
    <definedName name="SG_04_25" localSheetId="23">#REF!</definedName>
    <definedName name="SG_04_25">#REF!</definedName>
    <definedName name="SG_05_01" localSheetId="41">#REF!</definedName>
    <definedName name="SG_05_01" localSheetId="28">#REF!</definedName>
    <definedName name="SG_05_01" localSheetId="29">#REF!</definedName>
    <definedName name="SG_05_01" localSheetId="15">#REF!</definedName>
    <definedName name="SG_05_01" localSheetId="23">#REF!</definedName>
    <definedName name="SG_05_01">#REF!</definedName>
    <definedName name="SG_05_02" localSheetId="41">#REF!</definedName>
    <definedName name="SG_05_02" localSheetId="28">#REF!</definedName>
    <definedName name="SG_05_02" localSheetId="29">#REF!</definedName>
    <definedName name="SG_05_02" localSheetId="15">#REF!</definedName>
    <definedName name="SG_05_02" localSheetId="23">#REF!</definedName>
    <definedName name="SG_05_02">#REF!</definedName>
    <definedName name="SG_05_03" localSheetId="41">#REF!</definedName>
    <definedName name="SG_05_03" localSheetId="28">#REF!</definedName>
    <definedName name="SG_05_03" localSheetId="29">#REF!</definedName>
    <definedName name="SG_05_03" localSheetId="15">#REF!</definedName>
    <definedName name="SG_05_03" localSheetId="23">#REF!</definedName>
    <definedName name="SG_05_03">#REF!</definedName>
    <definedName name="SG_05_04" localSheetId="41">#REF!</definedName>
    <definedName name="SG_05_04" localSheetId="28">#REF!</definedName>
    <definedName name="SG_05_04" localSheetId="29">#REF!</definedName>
    <definedName name="SG_05_04" localSheetId="15">#REF!</definedName>
    <definedName name="SG_05_04" localSheetId="23">#REF!</definedName>
    <definedName name="SG_05_04">#REF!</definedName>
    <definedName name="SG_05_05" localSheetId="41">#REF!</definedName>
    <definedName name="SG_05_05" localSheetId="28">#REF!</definedName>
    <definedName name="SG_05_05" localSheetId="29">#REF!</definedName>
    <definedName name="SG_05_05" localSheetId="15">#REF!</definedName>
    <definedName name="SG_05_05" localSheetId="23">#REF!</definedName>
    <definedName name="SG_05_05">#REF!</definedName>
    <definedName name="SG_05_06" localSheetId="41">#REF!</definedName>
    <definedName name="SG_05_06" localSheetId="28">#REF!</definedName>
    <definedName name="SG_05_06" localSheetId="29">#REF!</definedName>
    <definedName name="SG_05_06" localSheetId="15">#REF!</definedName>
    <definedName name="SG_05_06" localSheetId="23">#REF!</definedName>
    <definedName name="SG_05_06">#REF!</definedName>
    <definedName name="SG_05_07" localSheetId="41">#REF!</definedName>
    <definedName name="SG_05_07" localSheetId="28">#REF!</definedName>
    <definedName name="SG_05_07" localSheetId="29">#REF!</definedName>
    <definedName name="SG_05_07" localSheetId="15">#REF!</definedName>
    <definedName name="SG_05_07" localSheetId="23">#REF!</definedName>
    <definedName name="SG_05_07">#REF!</definedName>
    <definedName name="SG_05_08" localSheetId="41">#REF!</definedName>
    <definedName name="SG_05_08" localSheetId="28">#REF!</definedName>
    <definedName name="SG_05_08" localSheetId="29">#REF!</definedName>
    <definedName name="SG_05_08" localSheetId="15">#REF!</definedName>
    <definedName name="SG_05_08" localSheetId="23">#REF!</definedName>
    <definedName name="SG_05_08">#REF!</definedName>
    <definedName name="SG_05_09" localSheetId="41">#REF!</definedName>
    <definedName name="SG_05_09" localSheetId="28">#REF!</definedName>
    <definedName name="SG_05_09" localSheetId="29">#REF!</definedName>
    <definedName name="SG_05_09" localSheetId="15">#REF!</definedName>
    <definedName name="SG_05_09" localSheetId="23">#REF!</definedName>
    <definedName name="SG_05_09">#REF!</definedName>
    <definedName name="SG_05_10" localSheetId="41">#REF!</definedName>
    <definedName name="SG_05_10" localSheetId="28">#REF!</definedName>
    <definedName name="SG_05_10" localSheetId="29">#REF!</definedName>
    <definedName name="SG_05_10" localSheetId="15">#REF!</definedName>
    <definedName name="SG_05_10" localSheetId="23">#REF!</definedName>
    <definedName name="SG_05_10">#REF!</definedName>
    <definedName name="SG_05_11" localSheetId="41">#REF!</definedName>
    <definedName name="SG_05_11" localSheetId="28">#REF!</definedName>
    <definedName name="SG_05_11" localSheetId="29">#REF!</definedName>
    <definedName name="SG_05_11" localSheetId="15">#REF!</definedName>
    <definedName name="SG_05_11" localSheetId="23">#REF!</definedName>
    <definedName name="SG_05_11">#REF!</definedName>
    <definedName name="SG_05_12" localSheetId="41">#REF!</definedName>
    <definedName name="SG_05_12" localSheetId="28">#REF!</definedName>
    <definedName name="SG_05_12" localSheetId="29">#REF!</definedName>
    <definedName name="SG_05_12" localSheetId="15">#REF!</definedName>
    <definedName name="SG_05_12" localSheetId="23">#REF!</definedName>
    <definedName name="SG_05_12">#REF!</definedName>
    <definedName name="SG_05_13" localSheetId="41">#REF!</definedName>
    <definedName name="SG_05_13" localSheetId="28">#REF!</definedName>
    <definedName name="SG_05_13" localSheetId="29">#REF!</definedName>
    <definedName name="SG_05_13" localSheetId="15">#REF!</definedName>
    <definedName name="SG_05_13" localSheetId="23">#REF!</definedName>
    <definedName name="SG_05_13">#REF!</definedName>
    <definedName name="SG_05_14" localSheetId="41">#REF!</definedName>
    <definedName name="SG_05_14" localSheetId="28">#REF!</definedName>
    <definedName name="SG_05_14" localSheetId="29">#REF!</definedName>
    <definedName name="SG_05_14" localSheetId="15">#REF!</definedName>
    <definedName name="SG_05_14" localSheetId="23">#REF!</definedName>
    <definedName name="SG_05_14">#REF!</definedName>
    <definedName name="SG_05_15" localSheetId="41">#REF!</definedName>
    <definedName name="SG_05_15" localSheetId="28">#REF!</definedName>
    <definedName name="SG_05_15" localSheetId="29">#REF!</definedName>
    <definedName name="SG_05_15" localSheetId="15">#REF!</definedName>
    <definedName name="SG_05_15" localSheetId="23">#REF!</definedName>
    <definedName name="SG_05_15">#REF!</definedName>
    <definedName name="SG_05_16" localSheetId="41">#REF!</definedName>
    <definedName name="SG_05_16" localSheetId="28">#REF!</definedName>
    <definedName name="SG_05_16" localSheetId="29">#REF!</definedName>
    <definedName name="SG_05_16" localSheetId="15">#REF!</definedName>
    <definedName name="SG_05_16" localSheetId="23">#REF!</definedName>
    <definedName name="SG_05_16">#REF!</definedName>
    <definedName name="SG_05_17" localSheetId="41">#REF!</definedName>
    <definedName name="SG_05_17" localSheetId="28">#REF!</definedName>
    <definedName name="SG_05_17" localSheetId="29">#REF!</definedName>
    <definedName name="SG_05_17" localSheetId="15">#REF!</definedName>
    <definedName name="SG_05_17" localSheetId="23">#REF!</definedName>
    <definedName name="SG_05_17">#REF!</definedName>
    <definedName name="SG_05_18" localSheetId="41">#REF!</definedName>
    <definedName name="SG_05_18" localSheetId="28">#REF!</definedName>
    <definedName name="SG_05_18" localSheetId="29">#REF!</definedName>
    <definedName name="SG_05_18" localSheetId="15">#REF!</definedName>
    <definedName name="SG_05_18" localSheetId="23">#REF!</definedName>
    <definedName name="SG_05_18">#REF!</definedName>
    <definedName name="SG_05_19" localSheetId="41">#REF!</definedName>
    <definedName name="SG_05_19" localSheetId="28">#REF!</definedName>
    <definedName name="SG_05_19" localSheetId="29">#REF!</definedName>
    <definedName name="SG_05_19" localSheetId="15">#REF!</definedName>
    <definedName name="SG_05_19" localSheetId="23">#REF!</definedName>
    <definedName name="SG_05_19">#REF!</definedName>
    <definedName name="SG_05_20" localSheetId="41">#REF!</definedName>
    <definedName name="SG_05_20" localSheetId="28">#REF!</definedName>
    <definedName name="SG_05_20" localSheetId="29">#REF!</definedName>
    <definedName name="SG_05_20" localSheetId="15">#REF!</definedName>
    <definedName name="SG_05_20" localSheetId="23">#REF!</definedName>
    <definedName name="SG_05_20">#REF!</definedName>
    <definedName name="SG_05_21" localSheetId="41">#REF!</definedName>
    <definedName name="SG_05_21" localSheetId="28">#REF!</definedName>
    <definedName name="SG_05_21" localSheetId="29">#REF!</definedName>
    <definedName name="SG_05_21" localSheetId="15">#REF!</definedName>
    <definedName name="SG_05_21" localSheetId="23">#REF!</definedName>
    <definedName name="SG_05_21">#REF!</definedName>
    <definedName name="SG_05_22" localSheetId="41">#REF!</definedName>
    <definedName name="SG_05_22" localSheetId="28">#REF!</definedName>
    <definedName name="SG_05_22" localSheetId="29">#REF!</definedName>
    <definedName name="SG_05_22" localSheetId="15">#REF!</definedName>
    <definedName name="SG_05_22" localSheetId="23">#REF!</definedName>
    <definedName name="SG_05_22">#REF!</definedName>
    <definedName name="SG_05_23" localSheetId="41">#REF!</definedName>
    <definedName name="SG_05_23" localSheetId="28">#REF!</definedName>
    <definedName name="SG_05_23" localSheetId="29">#REF!</definedName>
    <definedName name="SG_05_23" localSheetId="15">#REF!</definedName>
    <definedName name="SG_05_23" localSheetId="23">#REF!</definedName>
    <definedName name="SG_05_23">#REF!</definedName>
    <definedName name="SG_05_24" localSheetId="41">#REF!</definedName>
    <definedName name="SG_05_24" localSheetId="28">#REF!</definedName>
    <definedName name="SG_05_24" localSheetId="29">#REF!</definedName>
    <definedName name="SG_05_24" localSheetId="15">#REF!</definedName>
    <definedName name="SG_05_24" localSheetId="23">#REF!</definedName>
    <definedName name="SG_05_24">#REF!</definedName>
    <definedName name="SG_05_25" localSheetId="41">#REF!</definedName>
    <definedName name="SG_05_25" localSheetId="28">#REF!</definedName>
    <definedName name="SG_05_25" localSheetId="29">#REF!</definedName>
    <definedName name="SG_05_25" localSheetId="15">#REF!</definedName>
    <definedName name="SG_05_25" localSheetId="23">#REF!</definedName>
    <definedName name="SG_05_25">#REF!</definedName>
    <definedName name="SG_06_01" localSheetId="41">#REF!</definedName>
    <definedName name="SG_06_01" localSheetId="28">#REF!</definedName>
    <definedName name="SG_06_01" localSheetId="29">#REF!</definedName>
    <definedName name="SG_06_01" localSheetId="15">#REF!</definedName>
    <definedName name="SG_06_01" localSheetId="23">#REF!</definedName>
    <definedName name="SG_06_01">#REF!</definedName>
    <definedName name="SG_06_02" localSheetId="41">#REF!</definedName>
    <definedName name="SG_06_02" localSheetId="28">#REF!</definedName>
    <definedName name="SG_06_02" localSheetId="29">#REF!</definedName>
    <definedName name="SG_06_02" localSheetId="15">#REF!</definedName>
    <definedName name="SG_06_02" localSheetId="23">#REF!</definedName>
    <definedName name="SG_06_02">#REF!</definedName>
    <definedName name="SG_06_03" localSheetId="41">#REF!</definedName>
    <definedName name="SG_06_03" localSheetId="28">#REF!</definedName>
    <definedName name="SG_06_03" localSheetId="29">#REF!</definedName>
    <definedName name="SG_06_03" localSheetId="15">#REF!</definedName>
    <definedName name="SG_06_03" localSheetId="23">#REF!</definedName>
    <definedName name="SG_06_03">#REF!</definedName>
    <definedName name="SG_06_04" localSheetId="41">#REF!</definedName>
    <definedName name="SG_06_04" localSheetId="28">#REF!</definedName>
    <definedName name="SG_06_04" localSheetId="29">#REF!</definedName>
    <definedName name="SG_06_04" localSheetId="15">#REF!</definedName>
    <definedName name="SG_06_04" localSheetId="23">#REF!</definedName>
    <definedName name="SG_06_04">#REF!</definedName>
    <definedName name="SG_06_05" localSheetId="41">#REF!</definedName>
    <definedName name="SG_06_05" localSheetId="28">#REF!</definedName>
    <definedName name="SG_06_05" localSheetId="29">#REF!</definedName>
    <definedName name="SG_06_05" localSheetId="15">#REF!</definedName>
    <definedName name="SG_06_05" localSheetId="23">#REF!</definedName>
    <definedName name="SG_06_05">#REF!</definedName>
    <definedName name="SG_06_06" localSheetId="41">#REF!</definedName>
    <definedName name="SG_06_06" localSheetId="28">#REF!</definedName>
    <definedName name="SG_06_06" localSheetId="29">#REF!</definedName>
    <definedName name="SG_06_06" localSheetId="15">#REF!</definedName>
    <definedName name="SG_06_06" localSheetId="23">#REF!</definedName>
    <definedName name="SG_06_06">#REF!</definedName>
    <definedName name="SG_06_07" localSheetId="41">#REF!</definedName>
    <definedName name="SG_06_07" localSheetId="28">#REF!</definedName>
    <definedName name="SG_06_07" localSheetId="29">#REF!</definedName>
    <definedName name="SG_06_07" localSheetId="15">#REF!</definedName>
    <definedName name="SG_06_07" localSheetId="23">#REF!</definedName>
    <definedName name="SG_06_07">#REF!</definedName>
    <definedName name="SG_06_08" localSheetId="41">#REF!</definedName>
    <definedName name="SG_06_08" localSheetId="28">#REF!</definedName>
    <definedName name="SG_06_08" localSheetId="29">#REF!</definedName>
    <definedName name="SG_06_08" localSheetId="15">#REF!</definedName>
    <definedName name="SG_06_08" localSheetId="23">#REF!</definedName>
    <definedName name="SG_06_08">#REF!</definedName>
    <definedName name="SG_06_09" localSheetId="41">#REF!</definedName>
    <definedName name="SG_06_09" localSheetId="28">#REF!</definedName>
    <definedName name="SG_06_09" localSheetId="29">#REF!</definedName>
    <definedName name="SG_06_09" localSheetId="15">#REF!</definedName>
    <definedName name="SG_06_09" localSheetId="23">#REF!</definedName>
    <definedName name="SG_06_09">#REF!</definedName>
    <definedName name="SG_06_10" localSheetId="41">#REF!</definedName>
    <definedName name="SG_06_10" localSheetId="28">#REF!</definedName>
    <definedName name="SG_06_10" localSheetId="29">#REF!</definedName>
    <definedName name="SG_06_10" localSheetId="15">#REF!</definedName>
    <definedName name="SG_06_10" localSheetId="23">#REF!</definedName>
    <definedName name="SG_06_10">#REF!</definedName>
    <definedName name="SG_06_11" localSheetId="41">#REF!</definedName>
    <definedName name="SG_06_11" localSheetId="28">#REF!</definedName>
    <definedName name="SG_06_11" localSheetId="29">#REF!</definedName>
    <definedName name="SG_06_11" localSheetId="15">#REF!</definedName>
    <definedName name="SG_06_11" localSheetId="23">#REF!</definedName>
    <definedName name="SG_06_11">#REF!</definedName>
    <definedName name="SG_06_12" localSheetId="41">#REF!</definedName>
    <definedName name="SG_06_12" localSheetId="28">#REF!</definedName>
    <definedName name="SG_06_12" localSheetId="29">#REF!</definedName>
    <definedName name="SG_06_12" localSheetId="15">#REF!</definedName>
    <definedName name="SG_06_12" localSheetId="23">#REF!</definedName>
    <definedName name="SG_06_12">#REF!</definedName>
    <definedName name="SG_06_13" localSheetId="41">#REF!</definedName>
    <definedName name="SG_06_13" localSheetId="28">#REF!</definedName>
    <definedName name="SG_06_13" localSheetId="29">#REF!</definedName>
    <definedName name="SG_06_13" localSheetId="15">#REF!</definedName>
    <definedName name="SG_06_13" localSheetId="23">#REF!</definedName>
    <definedName name="SG_06_13">#REF!</definedName>
    <definedName name="SG_06_14" localSheetId="41">#REF!</definedName>
    <definedName name="SG_06_14" localSheetId="28">#REF!</definedName>
    <definedName name="SG_06_14" localSheetId="29">#REF!</definedName>
    <definedName name="SG_06_14" localSheetId="15">#REF!</definedName>
    <definedName name="SG_06_14" localSheetId="23">#REF!</definedName>
    <definedName name="SG_06_14">#REF!</definedName>
    <definedName name="SG_06_15" localSheetId="41">#REF!</definedName>
    <definedName name="SG_06_15" localSheetId="28">#REF!</definedName>
    <definedName name="SG_06_15" localSheetId="29">#REF!</definedName>
    <definedName name="SG_06_15" localSheetId="15">#REF!</definedName>
    <definedName name="SG_06_15" localSheetId="23">#REF!</definedName>
    <definedName name="SG_06_15">#REF!</definedName>
    <definedName name="SG_06_16" localSheetId="41">#REF!</definedName>
    <definedName name="SG_06_16" localSheetId="28">#REF!</definedName>
    <definedName name="SG_06_16" localSheetId="29">#REF!</definedName>
    <definedName name="SG_06_16" localSheetId="15">#REF!</definedName>
    <definedName name="SG_06_16" localSheetId="23">#REF!</definedName>
    <definedName name="SG_06_16">#REF!</definedName>
    <definedName name="SG_06_17" localSheetId="41">#REF!</definedName>
    <definedName name="SG_06_17" localSheetId="28">#REF!</definedName>
    <definedName name="SG_06_17" localSheetId="29">#REF!</definedName>
    <definedName name="SG_06_17" localSheetId="15">#REF!</definedName>
    <definedName name="SG_06_17" localSheetId="23">#REF!</definedName>
    <definedName name="SG_06_17">#REF!</definedName>
    <definedName name="SG_06_18" localSheetId="41">#REF!</definedName>
    <definedName name="SG_06_18" localSheetId="28">#REF!</definedName>
    <definedName name="SG_06_18" localSheetId="29">#REF!</definedName>
    <definedName name="SG_06_18" localSheetId="15">#REF!</definedName>
    <definedName name="SG_06_18" localSheetId="23">#REF!</definedName>
    <definedName name="SG_06_18">#REF!</definedName>
    <definedName name="SG_06_19" localSheetId="41">#REF!</definedName>
    <definedName name="SG_06_19" localSheetId="28">#REF!</definedName>
    <definedName name="SG_06_19" localSheetId="29">#REF!</definedName>
    <definedName name="SG_06_19" localSheetId="15">#REF!</definedName>
    <definedName name="SG_06_19" localSheetId="23">#REF!</definedName>
    <definedName name="SG_06_19">#REF!</definedName>
    <definedName name="SG_06_20" localSheetId="41">#REF!</definedName>
    <definedName name="SG_06_20" localSheetId="28">#REF!</definedName>
    <definedName name="SG_06_20" localSheetId="29">#REF!</definedName>
    <definedName name="SG_06_20" localSheetId="15">#REF!</definedName>
    <definedName name="SG_06_20" localSheetId="23">#REF!</definedName>
    <definedName name="SG_06_20">#REF!</definedName>
    <definedName name="SG_06_21" localSheetId="41">#REF!</definedName>
    <definedName name="SG_06_21" localSheetId="28">#REF!</definedName>
    <definedName name="SG_06_21" localSheetId="29">#REF!</definedName>
    <definedName name="SG_06_21" localSheetId="15">#REF!</definedName>
    <definedName name="SG_06_21" localSheetId="23">#REF!</definedName>
    <definedName name="SG_06_21">#REF!</definedName>
    <definedName name="SG_06_22" localSheetId="41">#REF!</definedName>
    <definedName name="SG_06_22" localSheetId="28">#REF!</definedName>
    <definedName name="SG_06_22" localSheetId="29">#REF!</definedName>
    <definedName name="SG_06_22" localSheetId="15">#REF!</definedName>
    <definedName name="SG_06_22" localSheetId="23">#REF!</definedName>
    <definedName name="SG_06_22">#REF!</definedName>
    <definedName name="SG_06_23" localSheetId="41">#REF!</definedName>
    <definedName name="SG_06_23" localSheetId="28">#REF!</definedName>
    <definedName name="SG_06_23" localSheetId="29">#REF!</definedName>
    <definedName name="SG_06_23" localSheetId="15">#REF!</definedName>
    <definedName name="SG_06_23" localSheetId="23">#REF!</definedName>
    <definedName name="SG_06_23">#REF!</definedName>
    <definedName name="SG_06_24" localSheetId="41">#REF!</definedName>
    <definedName name="SG_06_24" localSheetId="28">#REF!</definedName>
    <definedName name="SG_06_24" localSheetId="29">#REF!</definedName>
    <definedName name="SG_06_24" localSheetId="15">#REF!</definedName>
    <definedName name="SG_06_24" localSheetId="23">#REF!</definedName>
    <definedName name="SG_06_24">#REF!</definedName>
    <definedName name="SG_06_25" localSheetId="41">#REF!</definedName>
    <definedName name="SG_06_25" localSheetId="28">#REF!</definedName>
    <definedName name="SG_06_25" localSheetId="29">#REF!</definedName>
    <definedName name="SG_06_25" localSheetId="15">#REF!</definedName>
    <definedName name="SG_06_25" localSheetId="23">#REF!</definedName>
    <definedName name="SG_06_25">#REF!</definedName>
    <definedName name="SG_07_01" localSheetId="41">#REF!</definedName>
    <definedName name="SG_07_01" localSheetId="28">#REF!</definedName>
    <definedName name="SG_07_01" localSheetId="29">#REF!</definedName>
    <definedName name="SG_07_01" localSheetId="15">#REF!</definedName>
    <definedName name="SG_07_01" localSheetId="23">#REF!</definedName>
    <definedName name="SG_07_01">#REF!</definedName>
    <definedName name="SG_07_02" localSheetId="41">#REF!</definedName>
    <definedName name="SG_07_02" localSheetId="28">#REF!</definedName>
    <definedName name="SG_07_02" localSheetId="29">#REF!</definedName>
    <definedName name="SG_07_02" localSheetId="15">#REF!</definedName>
    <definedName name="SG_07_02" localSheetId="23">#REF!</definedName>
    <definedName name="SG_07_02">#REF!</definedName>
    <definedName name="SG_07_03" localSheetId="41">#REF!</definedName>
    <definedName name="SG_07_03" localSheetId="28">#REF!</definedName>
    <definedName name="SG_07_03" localSheetId="29">#REF!</definedName>
    <definedName name="SG_07_03" localSheetId="15">#REF!</definedName>
    <definedName name="SG_07_03" localSheetId="23">#REF!</definedName>
    <definedName name="SG_07_03">#REF!</definedName>
    <definedName name="SG_07_04" localSheetId="41">#REF!</definedName>
    <definedName name="SG_07_04" localSheetId="28">#REF!</definedName>
    <definedName name="SG_07_04" localSheetId="29">#REF!</definedName>
    <definedName name="SG_07_04" localSheetId="15">#REF!</definedName>
    <definedName name="SG_07_04" localSheetId="23">#REF!</definedName>
    <definedName name="SG_07_04">#REF!</definedName>
    <definedName name="SG_07_05" localSheetId="41">#REF!</definedName>
    <definedName name="SG_07_05" localSheetId="28">#REF!</definedName>
    <definedName name="SG_07_05" localSheetId="29">#REF!</definedName>
    <definedName name="SG_07_05" localSheetId="15">#REF!</definedName>
    <definedName name="SG_07_05" localSheetId="23">#REF!</definedName>
    <definedName name="SG_07_05">#REF!</definedName>
    <definedName name="SG_07_06" localSheetId="41">#REF!</definedName>
    <definedName name="SG_07_06" localSheetId="28">#REF!</definedName>
    <definedName name="SG_07_06" localSheetId="29">#REF!</definedName>
    <definedName name="SG_07_06" localSheetId="15">#REF!</definedName>
    <definedName name="SG_07_06" localSheetId="23">#REF!</definedName>
    <definedName name="SG_07_06">#REF!</definedName>
    <definedName name="SG_07_07" localSheetId="41">#REF!</definedName>
    <definedName name="SG_07_07" localSheetId="28">#REF!</definedName>
    <definedName name="SG_07_07" localSheetId="29">#REF!</definedName>
    <definedName name="SG_07_07" localSheetId="15">#REF!</definedName>
    <definedName name="SG_07_07" localSheetId="23">#REF!</definedName>
    <definedName name="SG_07_07">#REF!</definedName>
    <definedName name="SG_07_08" localSheetId="41">#REF!</definedName>
    <definedName name="SG_07_08" localSheetId="28">#REF!</definedName>
    <definedName name="SG_07_08" localSheetId="29">#REF!</definedName>
    <definedName name="SG_07_08" localSheetId="15">#REF!</definedName>
    <definedName name="SG_07_08" localSheetId="23">#REF!</definedName>
    <definedName name="SG_07_08">#REF!</definedName>
    <definedName name="SG_07_09" localSheetId="41">#REF!</definedName>
    <definedName name="SG_07_09" localSheetId="28">#REF!</definedName>
    <definedName name="SG_07_09" localSheetId="29">#REF!</definedName>
    <definedName name="SG_07_09" localSheetId="15">#REF!</definedName>
    <definedName name="SG_07_09" localSheetId="23">#REF!</definedName>
    <definedName name="SG_07_09">#REF!</definedName>
    <definedName name="SG_07_10" localSheetId="41">#REF!</definedName>
    <definedName name="SG_07_10" localSheetId="28">#REF!</definedName>
    <definedName name="SG_07_10" localSheetId="29">#REF!</definedName>
    <definedName name="SG_07_10" localSheetId="15">#REF!</definedName>
    <definedName name="SG_07_10" localSheetId="23">#REF!</definedName>
    <definedName name="SG_07_10">#REF!</definedName>
    <definedName name="SG_07_11" localSheetId="41">#REF!</definedName>
    <definedName name="SG_07_11" localSheetId="28">#REF!</definedName>
    <definedName name="SG_07_11" localSheetId="29">#REF!</definedName>
    <definedName name="SG_07_11" localSheetId="15">#REF!</definedName>
    <definedName name="SG_07_11" localSheetId="23">#REF!</definedName>
    <definedName name="SG_07_11">#REF!</definedName>
    <definedName name="SG_07_12" localSheetId="41">#REF!</definedName>
    <definedName name="SG_07_12" localSheetId="28">#REF!</definedName>
    <definedName name="SG_07_12" localSheetId="29">#REF!</definedName>
    <definedName name="SG_07_12" localSheetId="15">#REF!</definedName>
    <definedName name="SG_07_12" localSheetId="23">#REF!</definedName>
    <definedName name="SG_07_12">#REF!</definedName>
    <definedName name="SG_07_13" localSheetId="41">#REF!</definedName>
    <definedName name="SG_07_13" localSheetId="28">#REF!</definedName>
    <definedName name="SG_07_13" localSheetId="29">#REF!</definedName>
    <definedName name="SG_07_13" localSheetId="15">#REF!</definedName>
    <definedName name="SG_07_13" localSheetId="23">#REF!</definedName>
    <definedName name="SG_07_13">#REF!</definedName>
    <definedName name="SG_07_14" localSheetId="41">#REF!</definedName>
    <definedName name="SG_07_14" localSheetId="28">#REF!</definedName>
    <definedName name="SG_07_14" localSheetId="29">#REF!</definedName>
    <definedName name="SG_07_14" localSheetId="15">#REF!</definedName>
    <definedName name="SG_07_14" localSheetId="23">#REF!</definedName>
    <definedName name="SG_07_14">#REF!</definedName>
    <definedName name="SG_07_15" localSheetId="41">#REF!</definedName>
    <definedName name="SG_07_15" localSheetId="28">#REF!</definedName>
    <definedName name="SG_07_15" localSheetId="29">#REF!</definedName>
    <definedName name="SG_07_15" localSheetId="15">#REF!</definedName>
    <definedName name="SG_07_15" localSheetId="23">#REF!</definedName>
    <definedName name="SG_07_15">#REF!</definedName>
    <definedName name="SG_07_16" localSheetId="41">#REF!</definedName>
    <definedName name="SG_07_16" localSheetId="28">#REF!</definedName>
    <definedName name="SG_07_16" localSheetId="29">#REF!</definedName>
    <definedName name="SG_07_16" localSheetId="15">#REF!</definedName>
    <definedName name="SG_07_16" localSheetId="23">#REF!</definedName>
    <definedName name="SG_07_16">#REF!</definedName>
    <definedName name="SG_07_17" localSheetId="41">#REF!</definedName>
    <definedName name="SG_07_17" localSheetId="28">#REF!</definedName>
    <definedName name="SG_07_17" localSheetId="29">#REF!</definedName>
    <definedName name="SG_07_17" localSheetId="15">#REF!</definedName>
    <definedName name="SG_07_17" localSheetId="23">#REF!</definedName>
    <definedName name="SG_07_17">#REF!</definedName>
    <definedName name="SG_07_18" localSheetId="41">#REF!</definedName>
    <definedName name="SG_07_18" localSheetId="28">#REF!</definedName>
    <definedName name="SG_07_18" localSheetId="29">#REF!</definedName>
    <definedName name="SG_07_18" localSheetId="15">#REF!</definedName>
    <definedName name="SG_07_18" localSheetId="23">#REF!</definedName>
    <definedName name="SG_07_18">#REF!</definedName>
    <definedName name="SG_07_19" localSheetId="41">#REF!</definedName>
    <definedName name="SG_07_19" localSheetId="28">#REF!</definedName>
    <definedName name="SG_07_19" localSheetId="29">#REF!</definedName>
    <definedName name="SG_07_19" localSheetId="15">#REF!</definedName>
    <definedName name="SG_07_19" localSheetId="23">#REF!</definedName>
    <definedName name="SG_07_19">#REF!</definedName>
    <definedName name="SG_07_20" localSheetId="41">#REF!</definedName>
    <definedName name="SG_07_20" localSheetId="28">#REF!</definedName>
    <definedName name="SG_07_20" localSheetId="29">#REF!</definedName>
    <definedName name="SG_07_20" localSheetId="15">#REF!</definedName>
    <definedName name="SG_07_20" localSheetId="23">#REF!</definedName>
    <definedName name="SG_07_20">#REF!</definedName>
    <definedName name="SG_07_21" localSheetId="41">#REF!</definedName>
    <definedName name="SG_07_21" localSheetId="28">#REF!</definedName>
    <definedName name="SG_07_21" localSheetId="29">#REF!</definedName>
    <definedName name="SG_07_21" localSheetId="15">#REF!</definedName>
    <definedName name="SG_07_21" localSheetId="23">#REF!</definedName>
    <definedName name="SG_07_21">#REF!</definedName>
    <definedName name="SG_07_22" localSheetId="41">#REF!</definedName>
    <definedName name="SG_07_22" localSheetId="28">#REF!</definedName>
    <definedName name="SG_07_22" localSheetId="29">#REF!</definedName>
    <definedName name="SG_07_22" localSheetId="15">#REF!</definedName>
    <definedName name="SG_07_22" localSheetId="23">#REF!</definedName>
    <definedName name="SG_07_22">#REF!</definedName>
    <definedName name="SG_07_23" localSheetId="41">#REF!</definedName>
    <definedName name="SG_07_23" localSheetId="28">#REF!</definedName>
    <definedName name="SG_07_23" localSheetId="29">#REF!</definedName>
    <definedName name="SG_07_23" localSheetId="15">#REF!</definedName>
    <definedName name="SG_07_23" localSheetId="23">#REF!</definedName>
    <definedName name="SG_07_23">#REF!</definedName>
    <definedName name="SG_07_24" localSheetId="41">#REF!</definedName>
    <definedName name="SG_07_24" localSheetId="28">#REF!</definedName>
    <definedName name="SG_07_24" localSheetId="29">#REF!</definedName>
    <definedName name="SG_07_24" localSheetId="15">#REF!</definedName>
    <definedName name="SG_07_24" localSheetId="23">#REF!</definedName>
    <definedName name="SG_07_24">#REF!</definedName>
    <definedName name="SG_07_25" localSheetId="41">#REF!</definedName>
    <definedName name="SG_07_25" localSheetId="28">#REF!</definedName>
    <definedName name="SG_07_25" localSheetId="29">#REF!</definedName>
    <definedName name="SG_07_25" localSheetId="15">#REF!</definedName>
    <definedName name="SG_07_25" localSheetId="23">#REF!</definedName>
    <definedName name="SG_07_25">#REF!</definedName>
    <definedName name="SG_08_01" localSheetId="41">#REF!</definedName>
    <definedName name="SG_08_01" localSheetId="28">#REF!</definedName>
    <definedName name="SG_08_01" localSheetId="29">#REF!</definedName>
    <definedName name="SG_08_01" localSheetId="15">#REF!</definedName>
    <definedName name="SG_08_01" localSheetId="23">#REF!</definedName>
    <definedName name="SG_08_01">#REF!</definedName>
    <definedName name="SG_08_02" localSheetId="41">#REF!</definedName>
    <definedName name="SG_08_02" localSheetId="28">#REF!</definedName>
    <definedName name="SG_08_02" localSheetId="29">#REF!</definedName>
    <definedName name="SG_08_02" localSheetId="15">#REF!</definedName>
    <definedName name="SG_08_02" localSheetId="23">#REF!</definedName>
    <definedName name="SG_08_02">#REF!</definedName>
    <definedName name="SG_08_03" localSheetId="41">#REF!</definedName>
    <definedName name="SG_08_03" localSheetId="28">#REF!</definedName>
    <definedName name="SG_08_03" localSheetId="29">#REF!</definedName>
    <definedName name="SG_08_03" localSheetId="15">#REF!</definedName>
    <definedName name="SG_08_03" localSheetId="23">#REF!</definedName>
    <definedName name="SG_08_03">#REF!</definedName>
    <definedName name="SG_08_04" localSheetId="41">#REF!</definedName>
    <definedName name="SG_08_04" localSheetId="28">#REF!</definedName>
    <definedName name="SG_08_04" localSheetId="29">#REF!</definedName>
    <definedName name="SG_08_04" localSheetId="15">#REF!</definedName>
    <definedName name="SG_08_04" localSheetId="23">#REF!</definedName>
    <definedName name="SG_08_04">#REF!</definedName>
    <definedName name="SG_08_05" localSheetId="41">#REF!</definedName>
    <definedName name="SG_08_05" localSheetId="28">#REF!</definedName>
    <definedName name="SG_08_05" localSheetId="29">#REF!</definedName>
    <definedName name="SG_08_05" localSheetId="15">#REF!</definedName>
    <definedName name="SG_08_05" localSheetId="23">#REF!</definedName>
    <definedName name="SG_08_05">#REF!</definedName>
    <definedName name="SG_08_06" localSheetId="41">#REF!</definedName>
    <definedName name="SG_08_06" localSheetId="28">#REF!</definedName>
    <definedName name="SG_08_06" localSheetId="29">#REF!</definedName>
    <definedName name="SG_08_06" localSheetId="15">#REF!</definedName>
    <definedName name="SG_08_06" localSheetId="23">#REF!</definedName>
    <definedName name="SG_08_06">#REF!</definedName>
    <definedName name="SG_08_07" localSheetId="41">#REF!</definedName>
    <definedName name="SG_08_07" localSheetId="28">#REF!</definedName>
    <definedName name="SG_08_07" localSheetId="29">#REF!</definedName>
    <definedName name="SG_08_07" localSheetId="15">#REF!</definedName>
    <definedName name="SG_08_07" localSheetId="23">#REF!</definedName>
    <definedName name="SG_08_07">#REF!</definedName>
    <definedName name="SG_08_08" localSheetId="41">#REF!</definedName>
    <definedName name="SG_08_08" localSheetId="28">#REF!</definedName>
    <definedName name="SG_08_08" localSheetId="29">#REF!</definedName>
    <definedName name="SG_08_08" localSheetId="15">#REF!</definedName>
    <definedName name="SG_08_08" localSheetId="23">#REF!</definedName>
    <definedName name="SG_08_08">#REF!</definedName>
    <definedName name="SG_08_09" localSheetId="41">#REF!</definedName>
    <definedName name="SG_08_09" localSheetId="28">#REF!</definedName>
    <definedName name="SG_08_09" localSheetId="29">#REF!</definedName>
    <definedName name="SG_08_09" localSheetId="15">#REF!</definedName>
    <definedName name="SG_08_09" localSheetId="23">#REF!</definedName>
    <definedName name="SG_08_09">#REF!</definedName>
    <definedName name="SG_08_10" localSheetId="41">#REF!</definedName>
    <definedName name="SG_08_10" localSheetId="28">#REF!</definedName>
    <definedName name="SG_08_10" localSheetId="29">#REF!</definedName>
    <definedName name="SG_08_10" localSheetId="15">#REF!</definedName>
    <definedName name="SG_08_10" localSheetId="23">#REF!</definedName>
    <definedName name="SG_08_10">#REF!</definedName>
    <definedName name="SG_08_11" localSheetId="41">#REF!</definedName>
    <definedName name="SG_08_11" localSheetId="28">#REF!</definedName>
    <definedName name="SG_08_11" localSheetId="29">#REF!</definedName>
    <definedName name="SG_08_11" localSheetId="15">#REF!</definedName>
    <definedName name="SG_08_11" localSheetId="23">#REF!</definedName>
    <definedName name="SG_08_11">#REF!</definedName>
    <definedName name="SG_08_12" localSheetId="41">#REF!</definedName>
    <definedName name="SG_08_12" localSheetId="28">#REF!</definedName>
    <definedName name="SG_08_12" localSheetId="29">#REF!</definedName>
    <definedName name="SG_08_12" localSheetId="15">#REF!</definedName>
    <definedName name="SG_08_12" localSheetId="23">#REF!</definedName>
    <definedName name="SG_08_12">#REF!</definedName>
    <definedName name="SG_08_13" localSheetId="41">#REF!</definedName>
    <definedName name="SG_08_13" localSheetId="28">#REF!</definedName>
    <definedName name="SG_08_13" localSheetId="29">#REF!</definedName>
    <definedName name="SG_08_13" localSheetId="15">#REF!</definedName>
    <definedName name="SG_08_13" localSheetId="23">#REF!</definedName>
    <definedName name="SG_08_13">#REF!</definedName>
    <definedName name="SG_08_14" localSheetId="41">#REF!</definedName>
    <definedName name="SG_08_14" localSheetId="28">#REF!</definedName>
    <definedName name="SG_08_14" localSheetId="29">#REF!</definedName>
    <definedName name="SG_08_14" localSheetId="15">#REF!</definedName>
    <definedName name="SG_08_14" localSheetId="23">#REF!</definedName>
    <definedName name="SG_08_14">#REF!</definedName>
    <definedName name="SG_08_15" localSheetId="41">#REF!</definedName>
    <definedName name="SG_08_15" localSheetId="28">#REF!</definedName>
    <definedName name="SG_08_15" localSheetId="29">#REF!</definedName>
    <definedName name="SG_08_15" localSheetId="15">#REF!</definedName>
    <definedName name="SG_08_15" localSheetId="23">#REF!</definedName>
    <definedName name="SG_08_15">#REF!</definedName>
    <definedName name="SG_08_16" localSheetId="41">#REF!</definedName>
    <definedName name="SG_08_16" localSheetId="28">#REF!</definedName>
    <definedName name="SG_08_16" localSheetId="29">#REF!</definedName>
    <definedName name="SG_08_16" localSheetId="15">#REF!</definedName>
    <definedName name="SG_08_16" localSheetId="23">#REF!</definedName>
    <definedName name="SG_08_16">#REF!</definedName>
    <definedName name="SG_08_17" localSheetId="41">#REF!</definedName>
    <definedName name="SG_08_17" localSheetId="28">#REF!</definedName>
    <definedName name="SG_08_17" localSheetId="29">#REF!</definedName>
    <definedName name="SG_08_17" localSheetId="15">#REF!</definedName>
    <definedName name="SG_08_17" localSheetId="23">#REF!</definedName>
    <definedName name="SG_08_17">#REF!</definedName>
    <definedName name="SG_08_18" localSheetId="41">#REF!</definedName>
    <definedName name="SG_08_18" localSheetId="28">#REF!</definedName>
    <definedName name="SG_08_18" localSheetId="29">#REF!</definedName>
    <definedName name="SG_08_18" localSheetId="15">#REF!</definedName>
    <definedName name="SG_08_18" localSheetId="23">#REF!</definedName>
    <definedName name="SG_08_18">#REF!</definedName>
    <definedName name="SG_08_19" localSheetId="41">#REF!</definedName>
    <definedName name="SG_08_19" localSheetId="28">#REF!</definedName>
    <definedName name="SG_08_19" localSheetId="29">#REF!</definedName>
    <definedName name="SG_08_19" localSheetId="15">#REF!</definedName>
    <definedName name="SG_08_19" localSheetId="23">#REF!</definedName>
    <definedName name="SG_08_19">#REF!</definedName>
    <definedName name="SG_08_20" localSheetId="41">#REF!</definedName>
    <definedName name="SG_08_20" localSheetId="28">#REF!</definedName>
    <definedName name="SG_08_20" localSheetId="29">#REF!</definedName>
    <definedName name="SG_08_20" localSheetId="15">#REF!</definedName>
    <definedName name="SG_08_20" localSheetId="23">#REF!</definedName>
    <definedName name="SG_08_20">#REF!</definedName>
    <definedName name="SG_08_21" localSheetId="41">#REF!</definedName>
    <definedName name="SG_08_21" localSheetId="28">#REF!</definedName>
    <definedName name="SG_08_21" localSheetId="29">#REF!</definedName>
    <definedName name="SG_08_21" localSheetId="15">#REF!</definedName>
    <definedName name="SG_08_21" localSheetId="23">#REF!</definedName>
    <definedName name="SG_08_21">#REF!</definedName>
    <definedName name="SG_08_22" localSheetId="41">#REF!</definedName>
    <definedName name="SG_08_22" localSheetId="28">#REF!</definedName>
    <definedName name="SG_08_22" localSheetId="29">#REF!</definedName>
    <definedName name="SG_08_22" localSheetId="15">#REF!</definedName>
    <definedName name="SG_08_22" localSheetId="23">#REF!</definedName>
    <definedName name="SG_08_22">#REF!</definedName>
    <definedName name="SG_08_23" localSheetId="41">#REF!</definedName>
    <definedName name="SG_08_23" localSheetId="28">#REF!</definedName>
    <definedName name="SG_08_23" localSheetId="29">#REF!</definedName>
    <definedName name="SG_08_23" localSheetId="15">#REF!</definedName>
    <definedName name="SG_08_23" localSheetId="23">#REF!</definedName>
    <definedName name="SG_08_23">#REF!</definedName>
    <definedName name="SG_08_24" localSheetId="41">#REF!</definedName>
    <definedName name="SG_08_24" localSheetId="28">#REF!</definedName>
    <definedName name="SG_08_24" localSheetId="29">#REF!</definedName>
    <definedName name="SG_08_24" localSheetId="15">#REF!</definedName>
    <definedName name="SG_08_24" localSheetId="23">#REF!</definedName>
    <definedName name="SG_08_24">#REF!</definedName>
    <definedName name="SG_08_25" localSheetId="41">#REF!</definedName>
    <definedName name="SG_08_25" localSheetId="28">#REF!</definedName>
    <definedName name="SG_08_25" localSheetId="29">#REF!</definedName>
    <definedName name="SG_08_25" localSheetId="15">#REF!</definedName>
    <definedName name="SG_08_25" localSheetId="23">#REF!</definedName>
    <definedName name="SG_08_25">#REF!</definedName>
    <definedName name="SG_09_01" localSheetId="41">#REF!</definedName>
    <definedName name="SG_09_01" localSheetId="28">#REF!</definedName>
    <definedName name="SG_09_01" localSheetId="29">#REF!</definedName>
    <definedName name="SG_09_01" localSheetId="15">#REF!</definedName>
    <definedName name="SG_09_01" localSheetId="23">#REF!</definedName>
    <definedName name="SG_09_01">#REF!</definedName>
    <definedName name="SG_09_02" localSheetId="41">#REF!</definedName>
    <definedName name="SG_09_02" localSheetId="28">#REF!</definedName>
    <definedName name="SG_09_02" localSheetId="29">#REF!</definedName>
    <definedName name="SG_09_02" localSheetId="15">#REF!</definedName>
    <definedName name="SG_09_02" localSheetId="23">#REF!</definedName>
    <definedName name="SG_09_02">#REF!</definedName>
    <definedName name="SG_09_03" localSheetId="41">#REF!</definedName>
    <definedName name="SG_09_03" localSheetId="28">#REF!</definedName>
    <definedName name="SG_09_03" localSheetId="29">#REF!</definedName>
    <definedName name="SG_09_03" localSheetId="15">#REF!</definedName>
    <definedName name="SG_09_03" localSheetId="23">#REF!</definedName>
    <definedName name="SG_09_03">#REF!</definedName>
    <definedName name="SG_09_04" localSheetId="41">#REF!</definedName>
    <definedName name="SG_09_04" localSheetId="28">#REF!</definedName>
    <definedName name="SG_09_04" localSheetId="29">#REF!</definedName>
    <definedName name="SG_09_04" localSheetId="15">#REF!</definedName>
    <definedName name="SG_09_04" localSheetId="23">#REF!</definedName>
    <definedName name="SG_09_04">#REF!</definedName>
    <definedName name="SG_09_05" localSheetId="41">#REF!</definedName>
    <definedName name="SG_09_05" localSheetId="28">#REF!</definedName>
    <definedName name="SG_09_05" localSheetId="29">#REF!</definedName>
    <definedName name="SG_09_05" localSheetId="15">#REF!</definedName>
    <definedName name="SG_09_05" localSheetId="23">#REF!</definedName>
    <definedName name="SG_09_05">#REF!</definedName>
    <definedName name="SG_09_06" localSheetId="41">#REF!</definedName>
    <definedName name="SG_09_06" localSheetId="28">#REF!</definedName>
    <definedName name="SG_09_06" localSheetId="29">#REF!</definedName>
    <definedName name="SG_09_06" localSheetId="15">#REF!</definedName>
    <definedName name="SG_09_06" localSheetId="23">#REF!</definedName>
    <definedName name="SG_09_06">#REF!</definedName>
    <definedName name="SG_09_07" localSheetId="41">#REF!</definedName>
    <definedName name="SG_09_07" localSheetId="28">#REF!</definedName>
    <definedName name="SG_09_07" localSheetId="29">#REF!</definedName>
    <definedName name="SG_09_07" localSheetId="15">#REF!</definedName>
    <definedName name="SG_09_07" localSheetId="23">#REF!</definedName>
    <definedName name="SG_09_07">#REF!</definedName>
    <definedName name="SG_09_08" localSheetId="41">#REF!</definedName>
    <definedName name="SG_09_08" localSheetId="28">#REF!</definedName>
    <definedName name="SG_09_08" localSheetId="29">#REF!</definedName>
    <definedName name="SG_09_08" localSheetId="15">#REF!</definedName>
    <definedName name="SG_09_08" localSheetId="23">#REF!</definedName>
    <definedName name="SG_09_08">#REF!</definedName>
    <definedName name="SG_09_09" localSheetId="41">#REF!</definedName>
    <definedName name="SG_09_09" localSheetId="28">#REF!</definedName>
    <definedName name="SG_09_09" localSheetId="29">#REF!</definedName>
    <definedName name="SG_09_09" localSheetId="15">#REF!</definedName>
    <definedName name="SG_09_09" localSheetId="23">#REF!</definedName>
    <definedName name="SG_09_09">#REF!</definedName>
    <definedName name="SG_09_10" localSheetId="41">#REF!</definedName>
    <definedName name="SG_09_10" localSheetId="28">#REF!</definedName>
    <definedName name="SG_09_10" localSheetId="29">#REF!</definedName>
    <definedName name="SG_09_10" localSheetId="15">#REF!</definedName>
    <definedName name="SG_09_10" localSheetId="23">#REF!</definedName>
    <definedName name="SG_09_10">#REF!</definedName>
    <definedName name="SG_09_11" localSheetId="41">#REF!</definedName>
    <definedName name="SG_09_11" localSheetId="28">#REF!</definedName>
    <definedName name="SG_09_11" localSheetId="29">#REF!</definedName>
    <definedName name="SG_09_11" localSheetId="15">#REF!</definedName>
    <definedName name="SG_09_11" localSheetId="23">#REF!</definedName>
    <definedName name="SG_09_11">#REF!</definedName>
    <definedName name="SG_09_12" localSheetId="41">#REF!</definedName>
    <definedName name="SG_09_12" localSheetId="28">#REF!</definedName>
    <definedName name="SG_09_12" localSheetId="29">#REF!</definedName>
    <definedName name="SG_09_12" localSheetId="15">#REF!</definedName>
    <definedName name="SG_09_12" localSheetId="23">#REF!</definedName>
    <definedName name="SG_09_12">#REF!</definedName>
    <definedName name="SG_09_13" localSheetId="41">#REF!</definedName>
    <definedName name="SG_09_13" localSheetId="28">#REF!</definedName>
    <definedName name="SG_09_13" localSheetId="29">#REF!</definedName>
    <definedName name="SG_09_13" localSheetId="15">#REF!</definedName>
    <definedName name="SG_09_13" localSheetId="23">#REF!</definedName>
    <definedName name="SG_09_13">#REF!</definedName>
    <definedName name="SG_09_14" localSheetId="41">#REF!</definedName>
    <definedName name="SG_09_14" localSheetId="28">#REF!</definedName>
    <definedName name="SG_09_14" localSheetId="29">#REF!</definedName>
    <definedName name="SG_09_14" localSheetId="15">#REF!</definedName>
    <definedName name="SG_09_14" localSheetId="23">#REF!</definedName>
    <definedName name="SG_09_14">#REF!</definedName>
    <definedName name="SG_09_15" localSheetId="41">#REF!</definedName>
    <definedName name="SG_09_15" localSheetId="28">#REF!</definedName>
    <definedName name="SG_09_15" localSheetId="29">#REF!</definedName>
    <definedName name="SG_09_15" localSheetId="15">#REF!</definedName>
    <definedName name="SG_09_15" localSheetId="23">#REF!</definedName>
    <definedName name="SG_09_15">#REF!</definedName>
    <definedName name="SG_09_16" localSheetId="41">#REF!</definedName>
    <definedName name="SG_09_16" localSheetId="28">#REF!</definedName>
    <definedName name="SG_09_16" localSheetId="29">#REF!</definedName>
    <definedName name="SG_09_16" localSheetId="15">#REF!</definedName>
    <definedName name="SG_09_16" localSheetId="23">#REF!</definedName>
    <definedName name="SG_09_16">#REF!</definedName>
    <definedName name="SG_09_17" localSheetId="41">#REF!</definedName>
    <definedName name="SG_09_17" localSheetId="28">#REF!</definedName>
    <definedName name="SG_09_17" localSheetId="29">#REF!</definedName>
    <definedName name="SG_09_17" localSheetId="15">#REF!</definedName>
    <definedName name="SG_09_17" localSheetId="23">#REF!</definedName>
    <definedName name="SG_09_17">#REF!</definedName>
    <definedName name="SG_09_18" localSheetId="41">#REF!</definedName>
    <definedName name="SG_09_18" localSheetId="28">#REF!</definedName>
    <definedName name="SG_09_18" localSheetId="29">#REF!</definedName>
    <definedName name="SG_09_18" localSheetId="15">#REF!</definedName>
    <definedName name="SG_09_18" localSheetId="23">#REF!</definedName>
    <definedName name="SG_09_18">#REF!</definedName>
    <definedName name="SG_09_19" localSheetId="41">#REF!</definedName>
    <definedName name="SG_09_19" localSheetId="28">#REF!</definedName>
    <definedName name="SG_09_19" localSheetId="29">#REF!</definedName>
    <definedName name="SG_09_19" localSheetId="15">#REF!</definedName>
    <definedName name="SG_09_19" localSheetId="23">#REF!</definedName>
    <definedName name="SG_09_19">#REF!</definedName>
    <definedName name="SG_09_20" localSheetId="41">#REF!</definedName>
    <definedName name="SG_09_20" localSheetId="28">#REF!</definedName>
    <definedName name="SG_09_20" localSheetId="29">#REF!</definedName>
    <definedName name="SG_09_20" localSheetId="15">#REF!</definedName>
    <definedName name="SG_09_20" localSheetId="23">#REF!</definedName>
    <definedName name="SG_09_20">#REF!</definedName>
    <definedName name="SG_09_21" localSheetId="41">#REF!</definedName>
    <definedName name="SG_09_21" localSheetId="28">#REF!</definedName>
    <definedName name="SG_09_21" localSheetId="29">#REF!</definedName>
    <definedName name="SG_09_21" localSheetId="15">#REF!</definedName>
    <definedName name="SG_09_21" localSheetId="23">#REF!</definedName>
    <definedName name="SG_09_21">#REF!</definedName>
    <definedName name="SG_09_22" localSheetId="41">#REF!</definedName>
    <definedName name="SG_09_22" localSheetId="28">#REF!</definedName>
    <definedName name="SG_09_22" localSheetId="29">#REF!</definedName>
    <definedName name="SG_09_22" localSheetId="15">#REF!</definedName>
    <definedName name="SG_09_22" localSheetId="23">#REF!</definedName>
    <definedName name="SG_09_22">#REF!</definedName>
    <definedName name="SG_09_23" localSheetId="41">#REF!</definedName>
    <definedName name="SG_09_23" localSheetId="28">#REF!</definedName>
    <definedName name="SG_09_23" localSheetId="29">#REF!</definedName>
    <definedName name="SG_09_23" localSheetId="15">#REF!</definedName>
    <definedName name="SG_09_23" localSheetId="23">#REF!</definedName>
    <definedName name="SG_09_23">#REF!</definedName>
    <definedName name="SG_09_24" localSheetId="41">#REF!</definedName>
    <definedName name="SG_09_24" localSheetId="28">#REF!</definedName>
    <definedName name="SG_09_24" localSheetId="29">#REF!</definedName>
    <definedName name="SG_09_24" localSheetId="15">#REF!</definedName>
    <definedName name="SG_09_24" localSheetId="23">#REF!</definedName>
    <definedName name="SG_09_24">#REF!</definedName>
    <definedName name="SG_09_25" localSheetId="41">#REF!</definedName>
    <definedName name="SG_09_25" localSheetId="28">#REF!</definedName>
    <definedName name="SG_09_25" localSheetId="29">#REF!</definedName>
    <definedName name="SG_09_25" localSheetId="15">#REF!</definedName>
    <definedName name="SG_09_25" localSheetId="23">#REF!</definedName>
    <definedName name="SG_09_25">#REF!</definedName>
    <definedName name="SG_10_01" localSheetId="41">#REF!</definedName>
    <definedName name="SG_10_01" localSheetId="28">#REF!</definedName>
    <definedName name="SG_10_01" localSheetId="29">#REF!</definedName>
    <definedName name="SG_10_01" localSheetId="15">#REF!</definedName>
    <definedName name="SG_10_01" localSheetId="23">#REF!</definedName>
    <definedName name="SG_10_01">#REF!</definedName>
    <definedName name="SG_10_02" localSheetId="41">#REF!</definedName>
    <definedName name="SG_10_02" localSheetId="28">#REF!</definedName>
    <definedName name="SG_10_02" localSheetId="29">#REF!</definedName>
    <definedName name="SG_10_02" localSheetId="15">#REF!</definedName>
    <definedName name="SG_10_02" localSheetId="23">#REF!</definedName>
    <definedName name="SG_10_02">#REF!</definedName>
    <definedName name="SG_10_03" localSheetId="41">#REF!</definedName>
    <definedName name="SG_10_03" localSheetId="28">#REF!</definedName>
    <definedName name="SG_10_03" localSheetId="29">#REF!</definedName>
    <definedName name="SG_10_03" localSheetId="15">#REF!</definedName>
    <definedName name="SG_10_03" localSheetId="23">#REF!</definedName>
    <definedName name="SG_10_03">#REF!</definedName>
    <definedName name="SG_10_04" localSheetId="41">#REF!</definedName>
    <definedName name="SG_10_04" localSheetId="28">#REF!</definedName>
    <definedName name="SG_10_04" localSheetId="29">#REF!</definedName>
    <definedName name="SG_10_04" localSheetId="15">#REF!</definedName>
    <definedName name="SG_10_04" localSheetId="23">#REF!</definedName>
    <definedName name="SG_10_04">#REF!</definedName>
    <definedName name="SG_10_05" localSheetId="41">#REF!</definedName>
    <definedName name="SG_10_05" localSheetId="28">#REF!</definedName>
    <definedName name="SG_10_05" localSheetId="29">#REF!</definedName>
    <definedName name="SG_10_05" localSheetId="15">#REF!</definedName>
    <definedName name="SG_10_05" localSheetId="23">#REF!</definedName>
    <definedName name="SG_10_05">#REF!</definedName>
    <definedName name="SG_10_06" localSheetId="41">#REF!</definedName>
    <definedName name="SG_10_06" localSheetId="28">#REF!</definedName>
    <definedName name="SG_10_06" localSheetId="29">#REF!</definedName>
    <definedName name="SG_10_06" localSheetId="15">#REF!</definedName>
    <definedName name="SG_10_06" localSheetId="23">#REF!</definedName>
    <definedName name="SG_10_06">#REF!</definedName>
    <definedName name="SG_10_07" localSheetId="41">#REF!</definedName>
    <definedName name="SG_10_07" localSheetId="28">#REF!</definedName>
    <definedName name="SG_10_07" localSheetId="29">#REF!</definedName>
    <definedName name="SG_10_07" localSheetId="15">#REF!</definedName>
    <definedName name="SG_10_07" localSheetId="23">#REF!</definedName>
    <definedName name="SG_10_07">#REF!</definedName>
    <definedName name="SG_10_08" localSheetId="41">#REF!</definedName>
    <definedName name="SG_10_08" localSheetId="28">#REF!</definedName>
    <definedName name="SG_10_08" localSheetId="29">#REF!</definedName>
    <definedName name="SG_10_08" localSheetId="15">#REF!</definedName>
    <definedName name="SG_10_08" localSheetId="23">#REF!</definedName>
    <definedName name="SG_10_08">#REF!</definedName>
    <definedName name="SG_10_09" localSheetId="41">#REF!</definedName>
    <definedName name="SG_10_09" localSheetId="28">#REF!</definedName>
    <definedName name="SG_10_09" localSheetId="29">#REF!</definedName>
    <definedName name="SG_10_09" localSheetId="15">#REF!</definedName>
    <definedName name="SG_10_09" localSheetId="23">#REF!</definedName>
    <definedName name="SG_10_09">#REF!</definedName>
    <definedName name="SG_10_10" localSheetId="41">#REF!</definedName>
    <definedName name="SG_10_10" localSheetId="28">#REF!</definedName>
    <definedName name="SG_10_10" localSheetId="29">#REF!</definedName>
    <definedName name="SG_10_10" localSheetId="15">#REF!</definedName>
    <definedName name="SG_10_10" localSheetId="23">#REF!</definedName>
    <definedName name="SG_10_10">#REF!</definedName>
    <definedName name="SG_10_11" localSheetId="41">#REF!</definedName>
    <definedName name="SG_10_11" localSheetId="28">#REF!</definedName>
    <definedName name="SG_10_11" localSheetId="29">#REF!</definedName>
    <definedName name="SG_10_11" localSheetId="15">#REF!</definedName>
    <definedName name="SG_10_11" localSheetId="23">#REF!</definedName>
    <definedName name="SG_10_11">#REF!</definedName>
    <definedName name="SG_10_12" localSheetId="41">#REF!</definedName>
    <definedName name="SG_10_12" localSheetId="28">#REF!</definedName>
    <definedName name="SG_10_12" localSheetId="29">#REF!</definedName>
    <definedName name="SG_10_12" localSheetId="15">#REF!</definedName>
    <definedName name="SG_10_12" localSheetId="23">#REF!</definedName>
    <definedName name="SG_10_12">#REF!</definedName>
    <definedName name="SG_10_13" localSheetId="41">#REF!</definedName>
    <definedName name="SG_10_13" localSheetId="28">#REF!</definedName>
    <definedName name="SG_10_13" localSheetId="29">#REF!</definedName>
    <definedName name="SG_10_13" localSheetId="15">#REF!</definedName>
    <definedName name="SG_10_13" localSheetId="23">#REF!</definedName>
    <definedName name="SG_10_13">#REF!</definedName>
    <definedName name="SG_10_14" localSheetId="41">#REF!</definedName>
    <definedName name="SG_10_14" localSheetId="28">#REF!</definedName>
    <definedName name="SG_10_14" localSheetId="29">#REF!</definedName>
    <definedName name="SG_10_14" localSheetId="15">#REF!</definedName>
    <definedName name="SG_10_14" localSheetId="23">#REF!</definedName>
    <definedName name="SG_10_14">#REF!</definedName>
    <definedName name="SG_10_15" localSheetId="41">#REF!</definedName>
    <definedName name="SG_10_15" localSheetId="28">#REF!</definedName>
    <definedName name="SG_10_15" localSheetId="29">#REF!</definedName>
    <definedName name="SG_10_15" localSheetId="15">#REF!</definedName>
    <definedName name="SG_10_15" localSheetId="23">#REF!</definedName>
    <definedName name="SG_10_15">#REF!</definedName>
    <definedName name="SG_10_16" localSheetId="41">#REF!</definedName>
    <definedName name="SG_10_16" localSheetId="28">#REF!</definedName>
    <definedName name="SG_10_16" localSheetId="29">#REF!</definedName>
    <definedName name="SG_10_16" localSheetId="15">#REF!</definedName>
    <definedName name="SG_10_16" localSheetId="23">#REF!</definedName>
    <definedName name="SG_10_16">#REF!</definedName>
    <definedName name="SG_10_17" localSheetId="41">#REF!</definedName>
    <definedName name="SG_10_17" localSheetId="28">#REF!</definedName>
    <definedName name="SG_10_17" localSheetId="29">#REF!</definedName>
    <definedName name="SG_10_17" localSheetId="15">#REF!</definedName>
    <definedName name="SG_10_17" localSheetId="23">#REF!</definedName>
    <definedName name="SG_10_17">#REF!</definedName>
    <definedName name="SG_10_18" localSheetId="41">#REF!</definedName>
    <definedName name="SG_10_18" localSheetId="28">#REF!</definedName>
    <definedName name="SG_10_18" localSheetId="29">#REF!</definedName>
    <definedName name="SG_10_18" localSheetId="15">#REF!</definedName>
    <definedName name="SG_10_18" localSheetId="23">#REF!</definedName>
    <definedName name="SG_10_18">#REF!</definedName>
    <definedName name="SG_10_19" localSheetId="41">#REF!</definedName>
    <definedName name="SG_10_19" localSheetId="28">#REF!</definedName>
    <definedName name="SG_10_19" localSheetId="29">#REF!</definedName>
    <definedName name="SG_10_19" localSheetId="15">#REF!</definedName>
    <definedName name="SG_10_19" localSheetId="23">#REF!</definedName>
    <definedName name="SG_10_19">#REF!</definedName>
    <definedName name="SG_10_20" localSheetId="41">#REF!</definedName>
    <definedName name="SG_10_20" localSheetId="28">#REF!</definedName>
    <definedName name="SG_10_20" localSheetId="29">#REF!</definedName>
    <definedName name="SG_10_20" localSheetId="15">#REF!</definedName>
    <definedName name="SG_10_20" localSheetId="23">#REF!</definedName>
    <definedName name="SG_10_20">#REF!</definedName>
    <definedName name="SG_10_21" localSheetId="41">#REF!</definedName>
    <definedName name="SG_10_21" localSheetId="28">#REF!</definedName>
    <definedName name="SG_10_21" localSheetId="29">#REF!</definedName>
    <definedName name="SG_10_21" localSheetId="15">#REF!</definedName>
    <definedName name="SG_10_21" localSheetId="23">#REF!</definedName>
    <definedName name="SG_10_21">#REF!</definedName>
    <definedName name="SG_10_22" localSheetId="41">#REF!</definedName>
    <definedName name="SG_10_22" localSheetId="28">#REF!</definedName>
    <definedName name="SG_10_22" localSheetId="29">#REF!</definedName>
    <definedName name="SG_10_22" localSheetId="15">#REF!</definedName>
    <definedName name="SG_10_22" localSheetId="23">#REF!</definedName>
    <definedName name="SG_10_22">#REF!</definedName>
    <definedName name="SG_10_23" localSheetId="41">#REF!</definedName>
    <definedName name="SG_10_23" localSheetId="28">#REF!</definedName>
    <definedName name="SG_10_23" localSheetId="29">#REF!</definedName>
    <definedName name="SG_10_23" localSheetId="15">#REF!</definedName>
    <definedName name="SG_10_23" localSheetId="23">#REF!</definedName>
    <definedName name="SG_10_23">#REF!</definedName>
    <definedName name="SG_10_24" localSheetId="41">#REF!</definedName>
    <definedName name="SG_10_24" localSheetId="28">#REF!</definedName>
    <definedName name="SG_10_24" localSheetId="29">#REF!</definedName>
    <definedName name="SG_10_24" localSheetId="15">#REF!</definedName>
    <definedName name="SG_10_24" localSheetId="23">#REF!</definedName>
    <definedName name="SG_10_24">#REF!</definedName>
    <definedName name="SG_10_25" localSheetId="41">#REF!</definedName>
    <definedName name="SG_10_25" localSheetId="28">#REF!</definedName>
    <definedName name="SG_10_25" localSheetId="29">#REF!</definedName>
    <definedName name="SG_10_25" localSheetId="15">#REF!</definedName>
    <definedName name="SG_10_25" localSheetId="23">#REF!</definedName>
    <definedName name="SG_10_25">#REF!</definedName>
    <definedName name="SG_11_01" localSheetId="41">#REF!</definedName>
    <definedName name="SG_11_01" localSheetId="28">#REF!</definedName>
    <definedName name="SG_11_01" localSheetId="29">#REF!</definedName>
    <definedName name="SG_11_01" localSheetId="15">#REF!</definedName>
    <definedName name="SG_11_01" localSheetId="23">#REF!</definedName>
    <definedName name="SG_11_01">#REF!</definedName>
    <definedName name="SG_11_02" localSheetId="41">#REF!</definedName>
    <definedName name="SG_11_02" localSheetId="28">#REF!</definedName>
    <definedName name="SG_11_02" localSheetId="29">#REF!</definedName>
    <definedName name="SG_11_02" localSheetId="15">#REF!</definedName>
    <definedName name="SG_11_02" localSheetId="23">#REF!</definedName>
    <definedName name="SG_11_02">#REF!</definedName>
    <definedName name="SG_11_03" localSheetId="41">#REF!</definedName>
    <definedName name="SG_11_03" localSheetId="28">#REF!</definedName>
    <definedName name="SG_11_03" localSheetId="29">#REF!</definedName>
    <definedName name="SG_11_03" localSheetId="15">#REF!</definedName>
    <definedName name="SG_11_03" localSheetId="23">#REF!</definedName>
    <definedName name="SG_11_03">#REF!</definedName>
    <definedName name="SG_11_04" localSheetId="41">#REF!</definedName>
    <definedName name="SG_11_04" localSheetId="28">#REF!</definedName>
    <definedName name="SG_11_04" localSheetId="29">#REF!</definedName>
    <definedName name="SG_11_04" localSheetId="15">#REF!</definedName>
    <definedName name="SG_11_04" localSheetId="23">#REF!</definedName>
    <definedName name="SG_11_04">#REF!</definedName>
    <definedName name="SG_11_05" localSheetId="41">#REF!</definedName>
    <definedName name="SG_11_05" localSheetId="28">#REF!</definedName>
    <definedName name="SG_11_05" localSheetId="29">#REF!</definedName>
    <definedName name="SG_11_05" localSheetId="15">#REF!</definedName>
    <definedName name="SG_11_05" localSheetId="23">#REF!</definedName>
    <definedName name="SG_11_05">#REF!</definedName>
    <definedName name="SG_11_06" localSheetId="41">#REF!</definedName>
    <definedName name="SG_11_06" localSheetId="28">#REF!</definedName>
    <definedName name="SG_11_06" localSheetId="29">#REF!</definedName>
    <definedName name="SG_11_06" localSheetId="15">#REF!</definedName>
    <definedName name="SG_11_06" localSheetId="23">#REF!</definedName>
    <definedName name="SG_11_06">#REF!</definedName>
    <definedName name="SG_11_07" localSheetId="41">#REF!</definedName>
    <definedName name="SG_11_07" localSheetId="28">#REF!</definedName>
    <definedName name="SG_11_07" localSheetId="29">#REF!</definedName>
    <definedName name="SG_11_07" localSheetId="15">#REF!</definedName>
    <definedName name="SG_11_07" localSheetId="23">#REF!</definedName>
    <definedName name="SG_11_07">#REF!</definedName>
    <definedName name="SG_11_08" localSheetId="41">#REF!</definedName>
    <definedName name="SG_11_08" localSheetId="28">#REF!</definedName>
    <definedName name="SG_11_08" localSheetId="29">#REF!</definedName>
    <definedName name="SG_11_08" localSheetId="15">#REF!</definedName>
    <definedName name="SG_11_08" localSheetId="23">#REF!</definedName>
    <definedName name="SG_11_08">#REF!</definedName>
    <definedName name="SG_11_09" localSheetId="41">#REF!</definedName>
    <definedName name="SG_11_09" localSheetId="28">#REF!</definedName>
    <definedName name="SG_11_09" localSheetId="29">#REF!</definedName>
    <definedName name="SG_11_09" localSheetId="15">#REF!</definedName>
    <definedName name="SG_11_09" localSheetId="23">#REF!</definedName>
    <definedName name="SG_11_09">#REF!</definedName>
    <definedName name="SG_11_10" localSheetId="41">#REF!</definedName>
    <definedName name="SG_11_10" localSheetId="28">#REF!</definedName>
    <definedName name="SG_11_10" localSheetId="29">#REF!</definedName>
    <definedName name="SG_11_10" localSheetId="15">#REF!</definedName>
    <definedName name="SG_11_10" localSheetId="23">#REF!</definedName>
    <definedName name="SG_11_10">#REF!</definedName>
    <definedName name="SG_11_11" localSheetId="41">#REF!</definedName>
    <definedName name="SG_11_11" localSheetId="28">#REF!</definedName>
    <definedName name="SG_11_11" localSheetId="29">#REF!</definedName>
    <definedName name="SG_11_11" localSheetId="15">#REF!</definedName>
    <definedName name="SG_11_11" localSheetId="23">#REF!</definedName>
    <definedName name="SG_11_11">#REF!</definedName>
    <definedName name="SG_11_12" localSheetId="41">#REF!</definedName>
    <definedName name="SG_11_12" localSheetId="28">#REF!</definedName>
    <definedName name="SG_11_12" localSheetId="29">#REF!</definedName>
    <definedName name="SG_11_12" localSheetId="15">#REF!</definedName>
    <definedName name="SG_11_12" localSheetId="23">#REF!</definedName>
    <definedName name="SG_11_12">#REF!</definedName>
    <definedName name="SG_11_13" localSheetId="41">#REF!</definedName>
    <definedName name="SG_11_13" localSheetId="28">#REF!</definedName>
    <definedName name="SG_11_13" localSheetId="29">#REF!</definedName>
    <definedName name="SG_11_13" localSheetId="15">#REF!</definedName>
    <definedName name="SG_11_13" localSheetId="23">#REF!</definedName>
    <definedName name="SG_11_13">#REF!</definedName>
    <definedName name="SG_11_14" localSheetId="41">#REF!</definedName>
    <definedName name="SG_11_14" localSheetId="28">#REF!</definedName>
    <definedName name="SG_11_14" localSheetId="29">#REF!</definedName>
    <definedName name="SG_11_14" localSheetId="15">#REF!</definedName>
    <definedName name="SG_11_14" localSheetId="23">#REF!</definedName>
    <definedName name="SG_11_14">#REF!</definedName>
    <definedName name="SG_11_15" localSheetId="41">#REF!</definedName>
    <definedName name="SG_11_15" localSheetId="28">#REF!</definedName>
    <definedName name="SG_11_15" localSheetId="29">#REF!</definedName>
    <definedName name="SG_11_15" localSheetId="15">#REF!</definedName>
    <definedName name="SG_11_15" localSheetId="23">#REF!</definedName>
    <definedName name="SG_11_15">#REF!</definedName>
    <definedName name="SG_11_16" localSheetId="41">#REF!</definedName>
    <definedName name="SG_11_16" localSheetId="28">#REF!</definedName>
    <definedName name="SG_11_16" localSheetId="29">#REF!</definedName>
    <definedName name="SG_11_16" localSheetId="15">#REF!</definedName>
    <definedName name="SG_11_16" localSheetId="23">#REF!</definedName>
    <definedName name="SG_11_16">#REF!</definedName>
    <definedName name="SG_11_17" localSheetId="41">#REF!</definedName>
    <definedName name="SG_11_17" localSheetId="28">#REF!</definedName>
    <definedName name="SG_11_17" localSheetId="29">#REF!</definedName>
    <definedName name="SG_11_17" localSheetId="15">#REF!</definedName>
    <definedName name="SG_11_17" localSheetId="23">#REF!</definedName>
    <definedName name="SG_11_17">#REF!</definedName>
    <definedName name="SG_11_18" localSheetId="41">#REF!</definedName>
    <definedName name="SG_11_18" localSheetId="28">#REF!</definedName>
    <definedName name="SG_11_18" localSheetId="29">#REF!</definedName>
    <definedName name="SG_11_18" localSheetId="15">#REF!</definedName>
    <definedName name="SG_11_18" localSheetId="23">#REF!</definedName>
    <definedName name="SG_11_18">#REF!</definedName>
    <definedName name="SG_11_19" localSheetId="41">#REF!</definedName>
    <definedName name="SG_11_19" localSheetId="28">#REF!</definedName>
    <definedName name="SG_11_19" localSheetId="29">#REF!</definedName>
    <definedName name="SG_11_19" localSheetId="15">#REF!</definedName>
    <definedName name="SG_11_19" localSheetId="23">#REF!</definedName>
    <definedName name="SG_11_19">#REF!</definedName>
    <definedName name="SG_11_20" localSheetId="41">#REF!</definedName>
    <definedName name="SG_11_20" localSheetId="28">#REF!</definedName>
    <definedName name="SG_11_20" localSheetId="29">#REF!</definedName>
    <definedName name="SG_11_20" localSheetId="15">#REF!</definedName>
    <definedName name="SG_11_20" localSheetId="23">#REF!</definedName>
    <definedName name="SG_11_20">#REF!</definedName>
    <definedName name="SG_11_21" localSheetId="41">#REF!</definedName>
    <definedName name="SG_11_21" localSheetId="28">#REF!</definedName>
    <definedName name="SG_11_21" localSheetId="29">#REF!</definedName>
    <definedName name="SG_11_21" localSheetId="15">#REF!</definedName>
    <definedName name="SG_11_21" localSheetId="23">#REF!</definedName>
    <definedName name="SG_11_21">#REF!</definedName>
    <definedName name="SG_11_22" localSheetId="41">#REF!</definedName>
    <definedName name="SG_11_22" localSheetId="28">#REF!</definedName>
    <definedName name="SG_11_22" localSheetId="29">#REF!</definedName>
    <definedName name="SG_11_22" localSheetId="15">#REF!</definedName>
    <definedName name="SG_11_22" localSheetId="23">#REF!</definedName>
    <definedName name="SG_11_22">#REF!</definedName>
    <definedName name="SG_11_23" localSheetId="41">#REF!</definedName>
    <definedName name="SG_11_23" localSheetId="28">#REF!</definedName>
    <definedName name="SG_11_23" localSheetId="29">#REF!</definedName>
    <definedName name="SG_11_23" localSheetId="15">#REF!</definedName>
    <definedName name="SG_11_23" localSheetId="23">#REF!</definedName>
    <definedName name="SG_11_23">#REF!</definedName>
    <definedName name="SG_11_24" localSheetId="41">#REF!</definedName>
    <definedName name="SG_11_24" localSheetId="28">#REF!</definedName>
    <definedName name="SG_11_24" localSheetId="29">#REF!</definedName>
    <definedName name="SG_11_24" localSheetId="15">#REF!</definedName>
    <definedName name="SG_11_24" localSheetId="23">#REF!</definedName>
    <definedName name="SG_11_24">#REF!</definedName>
    <definedName name="SG_11_25" localSheetId="41">#REF!</definedName>
    <definedName name="SG_11_25" localSheetId="28">#REF!</definedName>
    <definedName name="SG_11_25" localSheetId="29">#REF!</definedName>
    <definedName name="SG_11_25" localSheetId="15">#REF!</definedName>
    <definedName name="SG_11_25" localSheetId="23">#REF!</definedName>
    <definedName name="SG_11_25">#REF!</definedName>
    <definedName name="SG_12_01" localSheetId="41">#REF!</definedName>
    <definedName name="SG_12_01" localSheetId="28">#REF!</definedName>
    <definedName name="SG_12_01" localSheetId="29">#REF!</definedName>
    <definedName name="SG_12_01" localSheetId="15">#REF!</definedName>
    <definedName name="SG_12_01" localSheetId="23">#REF!</definedName>
    <definedName name="SG_12_01">#REF!</definedName>
    <definedName name="SG_12_02" localSheetId="41">#REF!</definedName>
    <definedName name="SG_12_02" localSheetId="28">#REF!</definedName>
    <definedName name="SG_12_02" localSheetId="29">#REF!</definedName>
    <definedName name="SG_12_02" localSheetId="15">#REF!</definedName>
    <definedName name="SG_12_02" localSheetId="23">#REF!</definedName>
    <definedName name="SG_12_02">#REF!</definedName>
    <definedName name="SG_12_03" localSheetId="41">#REF!</definedName>
    <definedName name="SG_12_03" localSheetId="28">#REF!</definedName>
    <definedName name="SG_12_03" localSheetId="29">#REF!</definedName>
    <definedName name="SG_12_03" localSheetId="15">#REF!</definedName>
    <definedName name="SG_12_03" localSheetId="23">#REF!</definedName>
    <definedName name="SG_12_03">#REF!</definedName>
    <definedName name="SG_12_04" localSheetId="41">#REF!</definedName>
    <definedName name="SG_12_04" localSheetId="28">#REF!</definedName>
    <definedName name="SG_12_04" localSheetId="29">#REF!</definedName>
    <definedName name="SG_12_04" localSheetId="15">#REF!</definedName>
    <definedName name="SG_12_04" localSheetId="23">#REF!</definedName>
    <definedName name="SG_12_04">#REF!</definedName>
    <definedName name="SG_12_05" localSheetId="41">#REF!</definedName>
    <definedName name="SG_12_05" localSheetId="28">#REF!</definedName>
    <definedName name="SG_12_05" localSheetId="29">#REF!</definedName>
    <definedName name="SG_12_05" localSheetId="15">#REF!</definedName>
    <definedName name="SG_12_05" localSheetId="23">#REF!</definedName>
    <definedName name="SG_12_05">#REF!</definedName>
    <definedName name="SG_12_06" localSheetId="41">#REF!</definedName>
    <definedName name="SG_12_06" localSheetId="28">#REF!</definedName>
    <definedName name="SG_12_06" localSheetId="29">#REF!</definedName>
    <definedName name="SG_12_06" localSheetId="15">#REF!</definedName>
    <definedName name="SG_12_06" localSheetId="23">#REF!</definedName>
    <definedName name="SG_12_06">#REF!</definedName>
    <definedName name="SG_12_07" localSheetId="41">#REF!</definedName>
    <definedName name="SG_12_07" localSheetId="28">#REF!</definedName>
    <definedName name="SG_12_07" localSheetId="29">#REF!</definedName>
    <definedName name="SG_12_07" localSheetId="15">#REF!</definedName>
    <definedName name="SG_12_07" localSheetId="23">#REF!</definedName>
    <definedName name="SG_12_07">#REF!</definedName>
    <definedName name="SG_12_08" localSheetId="41">#REF!</definedName>
    <definedName name="SG_12_08" localSheetId="28">#REF!</definedName>
    <definedName name="SG_12_08" localSheetId="29">#REF!</definedName>
    <definedName name="SG_12_08" localSheetId="15">#REF!</definedName>
    <definedName name="SG_12_08" localSheetId="23">#REF!</definedName>
    <definedName name="SG_12_08">#REF!</definedName>
    <definedName name="SG_12_09" localSheetId="41">#REF!</definedName>
    <definedName name="SG_12_09" localSheetId="28">#REF!</definedName>
    <definedName name="SG_12_09" localSheetId="29">#REF!</definedName>
    <definedName name="SG_12_09" localSheetId="15">#REF!</definedName>
    <definedName name="SG_12_09" localSheetId="23">#REF!</definedName>
    <definedName name="SG_12_09">#REF!</definedName>
    <definedName name="SG_12_10" localSheetId="41">#REF!</definedName>
    <definedName name="SG_12_10" localSheetId="28">#REF!</definedName>
    <definedName name="SG_12_10" localSheetId="29">#REF!</definedName>
    <definedName name="SG_12_10" localSheetId="15">#REF!</definedName>
    <definedName name="SG_12_10" localSheetId="23">#REF!</definedName>
    <definedName name="SG_12_10">#REF!</definedName>
    <definedName name="SG_12_11" localSheetId="41">#REF!</definedName>
    <definedName name="SG_12_11" localSheetId="28">#REF!</definedName>
    <definedName name="SG_12_11" localSheetId="29">#REF!</definedName>
    <definedName name="SG_12_11" localSheetId="15">#REF!</definedName>
    <definedName name="SG_12_11" localSheetId="23">#REF!</definedName>
    <definedName name="SG_12_11">#REF!</definedName>
    <definedName name="SG_12_12" localSheetId="41">#REF!</definedName>
    <definedName name="SG_12_12" localSheetId="28">#REF!</definedName>
    <definedName name="SG_12_12" localSheetId="29">#REF!</definedName>
    <definedName name="SG_12_12" localSheetId="15">#REF!</definedName>
    <definedName name="SG_12_12" localSheetId="23">#REF!</definedName>
    <definedName name="SG_12_12">#REF!</definedName>
    <definedName name="SG_12_13" localSheetId="41">#REF!</definedName>
    <definedName name="SG_12_13" localSheetId="28">#REF!</definedName>
    <definedName name="SG_12_13" localSheetId="29">#REF!</definedName>
    <definedName name="SG_12_13" localSheetId="15">#REF!</definedName>
    <definedName name="SG_12_13" localSheetId="23">#REF!</definedName>
    <definedName name="SG_12_13">#REF!</definedName>
    <definedName name="SG_12_14" localSheetId="41">#REF!</definedName>
    <definedName name="SG_12_14" localSheetId="28">#REF!</definedName>
    <definedName name="SG_12_14" localSheetId="29">#REF!</definedName>
    <definedName name="SG_12_14" localSheetId="15">#REF!</definedName>
    <definedName name="SG_12_14" localSheetId="23">#REF!</definedName>
    <definedName name="SG_12_14">#REF!</definedName>
    <definedName name="SG_12_15" localSheetId="41">#REF!</definedName>
    <definedName name="SG_12_15" localSheetId="28">#REF!</definedName>
    <definedName name="SG_12_15" localSheetId="29">#REF!</definedName>
    <definedName name="SG_12_15" localSheetId="15">#REF!</definedName>
    <definedName name="SG_12_15" localSheetId="23">#REF!</definedName>
    <definedName name="SG_12_15">#REF!</definedName>
    <definedName name="SG_12_16" localSheetId="41">#REF!</definedName>
    <definedName name="SG_12_16" localSheetId="28">#REF!</definedName>
    <definedName name="SG_12_16" localSheetId="29">#REF!</definedName>
    <definedName name="SG_12_16" localSheetId="15">#REF!</definedName>
    <definedName name="SG_12_16" localSheetId="23">#REF!</definedName>
    <definedName name="SG_12_16">#REF!</definedName>
    <definedName name="SG_12_17" localSheetId="41">#REF!</definedName>
    <definedName name="SG_12_17" localSheetId="28">#REF!</definedName>
    <definedName name="SG_12_17" localSheetId="29">#REF!</definedName>
    <definedName name="SG_12_17" localSheetId="15">#REF!</definedName>
    <definedName name="SG_12_17" localSheetId="23">#REF!</definedName>
    <definedName name="SG_12_17">#REF!</definedName>
    <definedName name="SG_12_18" localSheetId="41">#REF!</definedName>
    <definedName name="SG_12_18" localSheetId="28">#REF!</definedName>
    <definedName name="SG_12_18" localSheetId="29">#REF!</definedName>
    <definedName name="SG_12_18" localSheetId="15">#REF!</definedName>
    <definedName name="SG_12_18" localSheetId="23">#REF!</definedName>
    <definedName name="SG_12_18">#REF!</definedName>
    <definedName name="SG_12_19" localSheetId="41">#REF!</definedName>
    <definedName name="SG_12_19" localSheetId="28">#REF!</definedName>
    <definedName name="SG_12_19" localSheetId="29">#REF!</definedName>
    <definedName name="SG_12_19" localSheetId="15">#REF!</definedName>
    <definedName name="SG_12_19" localSheetId="23">#REF!</definedName>
    <definedName name="SG_12_19">#REF!</definedName>
    <definedName name="SG_12_20" localSheetId="41">#REF!</definedName>
    <definedName name="SG_12_20" localSheetId="28">#REF!</definedName>
    <definedName name="SG_12_20" localSheetId="29">#REF!</definedName>
    <definedName name="SG_12_20" localSheetId="15">#REF!</definedName>
    <definedName name="SG_12_20" localSheetId="23">#REF!</definedName>
    <definedName name="SG_12_20">#REF!</definedName>
    <definedName name="SG_12_21" localSheetId="41">#REF!</definedName>
    <definedName name="SG_12_21" localSheetId="28">#REF!</definedName>
    <definedName name="SG_12_21" localSheetId="29">#REF!</definedName>
    <definedName name="SG_12_21" localSheetId="15">#REF!</definedName>
    <definedName name="SG_12_21" localSheetId="23">#REF!</definedName>
    <definedName name="SG_12_21">#REF!</definedName>
    <definedName name="SG_12_22" localSheetId="41">#REF!</definedName>
    <definedName name="SG_12_22" localSheetId="28">#REF!</definedName>
    <definedName name="SG_12_22" localSheetId="29">#REF!</definedName>
    <definedName name="SG_12_22" localSheetId="15">#REF!</definedName>
    <definedName name="SG_12_22" localSheetId="23">#REF!</definedName>
    <definedName name="SG_12_22">#REF!</definedName>
    <definedName name="SG_12_23" localSheetId="41">#REF!</definedName>
    <definedName name="SG_12_23" localSheetId="28">#REF!</definedName>
    <definedName name="SG_12_23" localSheetId="29">#REF!</definedName>
    <definedName name="SG_12_23" localSheetId="15">#REF!</definedName>
    <definedName name="SG_12_23" localSheetId="23">#REF!</definedName>
    <definedName name="SG_12_23">#REF!</definedName>
    <definedName name="SG_12_24" localSheetId="41">#REF!</definedName>
    <definedName name="SG_12_24" localSheetId="28">#REF!</definedName>
    <definedName name="SG_12_24" localSheetId="29">#REF!</definedName>
    <definedName name="SG_12_24" localSheetId="15">#REF!</definedName>
    <definedName name="SG_12_24" localSheetId="23">#REF!</definedName>
    <definedName name="SG_12_24">#REF!</definedName>
    <definedName name="SG_12_25" localSheetId="41">#REF!</definedName>
    <definedName name="SG_12_25" localSheetId="28">#REF!</definedName>
    <definedName name="SG_12_25" localSheetId="29">#REF!</definedName>
    <definedName name="SG_12_25" localSheetId="15">#REF!</definedName>
    <definedName name="SG_12_25" localSheetId="23">#REF!</definedName>
    <definedName name="SG_12_25">#REF!</definedName>
    <definedName name="SG_13_01" localSheetId="41">#REF!</definedName>
    <definedName name="SG_13_01" localSheetId="28">#REF!</definedName>
    <definedName name="SG_13_01" localSheetId="29">#REF!</definedName>
    <definedName name="SG_13_01" localSheetId="15">#REF!</definedName>
    <definedName name="SG_13_01" localSheetId="23">#REF!</definedName>
    <definedName name="SG_13_01">#REF!</definedName>
    <definedName name="SG_13_02" localSheetId="41">#REF!</definedName>
    <definedName name="SG_13_02" localSheetId="28">#REF!</definedName>
    <definedName name="SG_13_02" localSheetId="29">#REF!</definedName>
    <definedName name="SG_13_02" localSheetId="15">#REF!</definedName>
    <definedName name="SG_13_02" localSheetId="23">#REF!</definedName>
    <definedName name="SG_13_02">#REF!</definedName>
    <definedName name="SG_13_03" localSheetId="41">#REF!</definedName>
    <definedName name="SG_13_03" localSheetId="28">#REF!</definedName>
    <definedName name="SG_13_03" localSheetId="29">#REF!</definedName>
    <definedName name="SG_13_03" localSheetId="15">#REF!</definedName>
    <definedName name="SG_13_03" localSheetId="23">#REF!</definedName>
    <definedName name="SG_13_03">#REF!</definedName>
    <definedName name="SG_13_04" localSheetId="41">#REF!</definedName>
    <definedName name="SG_13_04" localSheetId="28">#REF!</definedName>
    <definedName name="SG_13_04" localSheetId="29">#REF!</definedName>
    <definedName name="SG_13_04" localSheetId="15">#REF!</definedName>
    <definedName name="SG_13_04" localSheetId="23">#REF!</definedName>
    <definedName name="SG_13_04">#REF!</definedName>
    <definedName name="SG_13_05" localSheetId="41">#REF!</definedName>
    <definedName name="SG_13_05" localSheetId="28">#REF!</definedName>
    <definedName name="SG_13_05" localSheetId="29">#REF!</definedName>
    <definedName name="SG_13_05" localSheetId="15">#REF!</definedName>
    <definedName name="SG_13_05" localSheetId="23">#REF!</definedName>
    <definedName name="SG_13_05">#REF!</definedName>
    <definedName name="SG_13_06" localSheetId="41">#REF!</definedName>
    <definedName name="SG_13_06" localSheetId="28">#REF!</definedName>
    <definedName name="SG_13_06" localSheetId="29">#REF!</definedName>
    <definedName name="SG_13_06" localSheetId="15">#REF!</definedName>
    <definedName name="SG_13_06" localSheetId="23">#REF!</definedName>
    <definedName name="SG_13_06">#REF!</definedName>
    <definedName name="SG_13_07" localSheetId="41">#REF!</definedName>
    <definedName name="SG_13_07" localSheetId="28">#REF!</definedName>
    <definedName name="SG_13_07" localSheetId="29">#REF!</definedName>
    <definedName name="SG_13_07" localSheetId="15">#REF!</definedName>
    <definedName name="SG_13_07" localSheetId="23">#REF!</definedName>
    <definedName name="SG_13_07">#REF!</definedName>
    <definedName name="SG_13_08" localSheetId="41">#REF!</definedName>
    <definedName name="SG_13_08" localSheetId="28">#REF!</definedName>
    <definedName name="SG_13_08" localSheetId="29">#REF!</definedName>
    <definedName name="SG_13_08" localSheetId="15">#REF!</definedName>
    <definedName name="SG_13_08" localSheetId="23">#REF!</definedName>
    <definedName name="SG_13_08">#REF!</definedName>
    <definedName name="SG_13_09" localSheetId="41">#REF!</definedName>
    <definedName name="SG_13_09" localSheetId="28">#REF!</definedName>
    <definedName name="SG_13_09" localSheetId="29">#REF!</definedName>
    <definedName name="SG_13_09" localSheetId="15">#REF!</definedName>
    <definedName name="SG_13_09" localSheetId="23">#REF!</definedName>
    <definedName name="SG_13_09">#REF!</definedName>
    <definedName name="SG_13_10" localSheetId="41">#REF!</definedName>
    <definedName name="SG_13_10" localSheetId="28">#REF!</definedName>
    <definedName name="SG_13_10" localSheetId="29">#REF!</definedName>
    <definedName name="SG_13_10" localSheetId="15">#REF!</definedName>
    <definedName name="SG_13_10" localSheetId="23">#REF!</definedName>
    <definedName name="SG_13_10">#REF!</definedName>
    <definedName name="SG_13_11" localSheetId="41">#REF!</definedName>
    <definedName name="SG_13_11" localSheetId="28">#REF!</definedName>
    <definedName name="SG_13_11" localSheetId="29">#REF!</definedName>
    <definedName name="SG_13_11" localSheetId="15">#REF!</definedName>
    <definedName name="SG_13_11" localSheetId="23">#REF!</definedName>
    <definedName name="SG_13_11">#REF!</definedName>
    <definedName name="SG_13_12" localSheetId="41">#REF!</definedName>
    <definedName name="SG_13_12" localSheetId="28">#REF!</definedName>
    <definedName name="SG_13_12" localSheetId="29">#REF!</definedName>
    <definedName name="SG_13_12" localSheetId="15">#REF!</definedName>
    <definedName name="SG_13_12" localSheetId="23">#REF!</definedName>
    <definedName name="SG_13_12">#REF!</definedName>
    <definedName name="SG_13_13" localSheetId="41">#REF!</definedName>
    <definedName name="SG_13_13" localSheetId="28">#REF!</definedName>
    <definedName name="SG_13_13" localSheetId="29">#REF!</definedName>
    <definedName name="SG_13_13" localSheetId="15">#REF!</definedName>
    <definedName name="SG_13_13" localSheetId="23">#REF!</definedName>
    <definedName name="SG_13_13">#REF!</definedName>
    <definedName name="SG_13_14" localSheetId="41">#REF!</definedName>
    <definedName name="SG_13_14" localSheetId="28">#REF!</definedName>
    <definedName name="SG_13_14" localSheetId="29">#REF!</definedName>
    <definedName name="SG_13_14" localSheetId="15">#REF!</definedName>
    <definedName name="SG_13_14" localSheetId="23">#REF!</definedName>
    <definedName name="SG_13_14">#REF!</definedName>
    <definedName name="SG_13_15" localSheetId="41">#REF!</definedName>
    <definedName name="SG_13_15" localSheetId="28">#REF!</definedName>
    <definedName name="SG_13_15" localSheetId="29">#REF!</definedName>
    <definedName name="SG_13_15" localSheetId="15">#REF!</definedName>
    <definedName name="SG_13_15" localSheetId="23">#REF!</definedName>
    <definedName name="SG_13_15">#REF!</definedName>
    <definedName name="SG_13_16" localSheetId="41">#REF!</definedName>
    <definedName name="SG_13_16" localSheetId="28">#REF!</definedName>
    <definedName name="SG_13_16" localSheetId="29">#REF!</definedName>
    <definedName name="SG_13_16" localSheetId="15">#REF!</definedName>
    <definedName name="SG_13_16" localSheetId="23">#REF!</definedName>
    <definedName name="SG_13_16">#REF!</definedName>
    <definedName name="SG_13_17" localSheetId="41">#REF!</definedName>
    <definedName name="SG_13_17" localSheetId="28">#REF!</definedName>
    <definedName name="SG_13_17" localSheetId="29">#REF!</definedName>
    <definedName name="SG_13_17" localSheetId="15">#REF!</definedName>
    <definedName name="SG_13_17" localSheetId="23">#REF!</definedName>
    <definedName name="SG_13_17">#REF!</definedName>
    <definedName name="SG_13_18" localSheetId="41">#REF!</definedName>
    <definedName name="SG_13_18" localSheetId="28">#REF!</definedName>
    <definedName name="SG_13_18" localSheetId="29">#REF!</definedName>
    <definedName name="SG_13_18" localSheetId="15">#REF!</definedName>
    <definedName name="SG_13_18" localSheetId="23">#REF!</definedName>
    <definedName name="SG_13_18">#REF!</definedName>
    <definedName name="SG_13_19" localSheetId="41">#REF!</definedName>
    <definedName name="SG_13_19" localSheetId="28">#REF!</definedName>
    <definedName name="SG_13_19" localSheetId="29">#REF!</definedName>
    <definedName name="SG_13_19" localSheetId="15">#REF!</definedName>
    <definedName name="SG_13_19" localSheetId="23">#REF!</definedName>
    <definedName name="SG_13_19">#REF!</definedName>
    <definedName name="SG_13_20" localSheetId="41">#REF!</definedName>
    <definedName name="SG_13_20" localSheetId="28">#REF!</definedName>
    <definedName name="SG_13_20" localSheetId="29">#REF!</definedName>
    <definedName name="SG_13_20" localSheetId="15">#REF!</definedName>
    <definedName name="SG_13_20" localSheetId="23">#REF!</definedName>
    <definedName name="SG_13_20">#REF!</definedName>
    <definedName name="SG_13_21" localSheetId="41">#REF!</definedName>
    <definedName name="SG_13_21" localSheetId="28">#REF!</definedName>
    <definedName name="SG_13_21" localSheetId="29">#REF!</definedName>
    <definedName name="SG_13_21" localSheetId="15">#REF!</definedName>
    <definedName name="SG_13_21" localSheetId="23">#REF!</definedName>
    <definedName name="SG_13_21">#REF!</definedName>
    <definedName name="SG_13_22" localSheetId="41">#REF!</definedName>
    <definedName name="SG_13_22" localSheetId="28">#REF!</definedName>
    <definedName name="SG_13_22" localSheetId="29">#REF!</definedName>
    <definedName name="SG_13_22" localSheetId="15">#REF!</definedName>
    <definedName name="SG_13_22" localSheetId="23">#REF!</definedName>
    <definedName name="SG_13_22">#REF!</definedName>
    <definedName name="SG_13_23" localSheetId="41">#REF!</definedName>
    <definedName name="SG_13_23" localSheetId="28">#REF!</definedName>
    <definedName name="SG_13_23" localSheetId="29">#REF!</definedName>
    <definedName name="SG_13_23" localSheetId="15">#REF!</definedName>
    <definedName name="SG_13_23" localSheetId="23">#REF!</definedName>
    <definedName name="SG_13_23">#REF!</definedName>
    <definedName name="SG_13_24" localSheetId="41">#REF!</definedName>
    <definedName name="SG_13_24" localSheetId="28">#REF!</definedName>
    <definedName name="SG_13_24" localSheetId="29">#REF!</definedName>
    <definedName name="SG_13_24" localSheetId="15">#REF!</definedName>
    <definedName name="SG_13_24" localSheetId="23">#REF!</definedName>
    <definedName name="SG_13_24">#REF!</definedName>
    <definedName name="SG_13_25" localSheetId="41">#REF!</definedName>
    <definedName name="SG_13_25" localSheetId="28">#REF!</definedName>
    <definedName name="SG_13_25" localSheetId="29">#REF!</definedName>
    <definedName name="SG_13_25" localSheetId="15">#REF!</definedName>
    <definedName name="SG_13_25" localSheetId="23">#REF!</definedName>
    <definedName name="SG_13_25">#REF!</definedName>
    <definedName name="SG_14_01" localSheetId="41">#REF!</definedName>
    <definedName name="SG_14_01" localSheetId="28">#REF!</definedName>
    <definedName name="SG_14_01" localSheetId="29">#REF!</definedName>
    <definedName name="SG_14_01" localSheetId="15">#REF!</definedName>
    <definedName name="SG_14_01" localSheetId="23">#REF!</definedName>
    <definedName name="SG_14_01">#REF!</definedName>
    <definedName name="SG_14_02" localSheetId="41">#REF!</definedName>
    <definedName name="SG_14_02" localSheetId="28">#REF!</definedName>
    <definedName name="SG_14_02" localSheetId="29">#REF!</definedName>
    <definedName name="SG_14_02" localSheetId="15">#REF!</definedName>
    <definedName name="SG_14_02" localSheetId="23">#REF!</definedName>
    <definedName name="SG_14_02">#REF!</definedName>
    <definedName name="SG_14_03" localSheetId="41">#REF!</definedName>
    <definedName name="SG_14_03" localSheetId="28">#REF!</definedName>
    <definedName name="SG_14_03" localSheetId="29">#REF!</definedName>
    <definedName name="SG_14_03" localSheetId="15">#REF!</definedName>
    <definedName name="SG_14_03" localSheetId="23">#REF!</definedName>
    <definedName name="SG_14_03">#REF!</definedName>
    <definedName name="SG_14_04" localSheetId="41">#REF!</definedName>
    <definedName name="SG_14_04" localSheetId="28">#REF!</definedName>
    <definedName name="SG_14_04" localSheetId="29">#REF!</definedName>
    <definedName name="SG_14_04" localSheetId="15">#REF!</definedName>
    <definedName name="SG_14_04" localSheetId="23">#REF!</definedName>
    <definedName name="SG_14_04">#REF!</definedName>
    <definedName name="SG_14_05" localSheetId="41">#REF!</definedName>
    <definedName name="SG_14_05" localSheetId="28">#REF!</definedName>
    <definedName name="SG_14_05" localSheetId="29">#REF!</definedName>
    <definedName name="SG_14_05" localSheetId="15">#REF!</definedName>
    <definedName name="SG_14_05" localSheetId="23">#REF!</definedName>
    <definedName name="SG_14_05">#REF!</definedName>
    <definedName name="SG_14_06" localSheetId="41">#REF!</definedName>
    <definedName name="SG_14_06" localSheetId="28">#REF!</definedName>
    <definedName name="SG_14_06" localSheetId="29">#REF!</definedName>
    <definedName name="SG_14_06" localSheetId="15">#REF!</definedName>
    <definedName name="SG_14_06" localSheetId="23">#REF!</definedName>
    <definedName name="SG_14_06">#REF!</definedName>
    <definedName name="SG_14_07" localSheetId="41">#REF!</definedName>
    <definedName name="SG_14_07" localSheetId="28">#REF!</definedName>
    <definedName name="SG_14_07" localSheetId="29">#REF!</definedName>
    <definedName name="SG_14_07" localSheetId="15">#REF!</definedName>
    <definedName name="SG_14_07" localSheetId="23">#REF!</definedName>
    <definedName name="SG_14_07">#REF!</definedName>
    <definedName name="SG_14_08" localSheetId="41">#REF!</definedName>
    <definedName name="SG_14_08" localSheetId="28">#REF!</definedName>
    <definedName name="SG_14_08" localSheetId="29">#REF!</definedName>
    <definedName name="SG_14_08" localSheetId="15">#REF!</definedName>
    <definedName name="SG_14_08" localSheetId="23">#REF!</definedName>
    <definedName name="SG_14_08">#REF!</definedName>
    <definedName name="SG_14_09" localSheetId="41">#REF!</definedName>
    <definedName name="SG_14_09" localSheetId="28">#REF!</definedName>
    <definedName name="SG_14_09" localSheetId="29">#REF!</definedName>
    <definedName name="SG_14_09" localSheetId="15">#REF!</definedName>
    <definedName name="SG_14_09" localSheetId="23">#REF!</definedName>
    <definedName name="SG_14_09">#REF!</definedName>
    <definedName name="SG_14_10" localSheetId="41">#REF!</definedName>
    <definedName name="SG_14_10" localSheetId="28">#REF!</definedName>
    <definedName name="SG_14_10" localSheetId="29">#REF!</definedName>
    <definedName name="SG_14_10" localSheetId="15">#REF!</definedName>
    <definedName name="SG_14_10" localSheetId="23">#REF!</definedName>
    <definedName name="SG_14_10">#REF!</definedName>
    <definedName name="SG_14_11" localSheetId="41">#REF!</definedName>
    <definedName name="SG_14_11" localSheetId="28">#REF!</definedName>
    <definedName name="SG_14_11" localSheetId="29">#REF!</definedName>
    <definedName name="SG_14_11" localSheetId="15">#REF!</definedName>
    <definedName name="SG_14_11" localSheetId="23">#REF!</definedName>
    <definedName name="SG_14_11">#REF!</definedName>
    <definedName name="SG_14_12" localSheetId="41">#REF!</definedName>
    <definedName name="SG_14_12" localSheetId="28">#REF!</definedName>
    <definedName name="SG_14_12" localSheetId="29">#REF!</definedName>
    <definedName name="SG_14_12" localSheetId="15">#REF!</definedName>
    <definedName name="SG_14_12" localSheetId="23">#REF!</definedName>
    <definedName name="SG_14_12">#REF!</definedName>
    <definedName name="SG_14_13" localSheetId="41">#REF!</definedName>
    <definedName name="SG_14_13" localSheetId="28">#REF!</definedName>
    <definedName name="SG_14_13" localSheetId="29">#REF!</definedName>
    <definedName name="SG_14_13" localSheetId="15">#REF!</definedName>
    <definedName name="SG_14_13" localSheetId="23">#REF!</definedName>
    <definedName name="SG_14_13">#REF!</definedName>
    <definedName name="SG_14_14" localSheetId="41">#REF!</definedName>
    <definedName name="SG_14_14" localSheetId="28">#REF!</definedName>
    <definedName name="SG_14_14" localSheetId="29">#REF!</definedName>
    <definedName name="SG_14_14" localSheetId="15">#REF!</definedName>
    <definedName name="SG_14_14" localSheetId="23">#REF!</definedName>
    <definedName name="SG_14_14">#REF!</definedName>
    <definedName name="SG_14_15" localSheetId="41">#REF!</definedName>
    <definedName name="SG_14_15" localSheetId="28">#REF!</definedName>
    <definedName name="SG_14_15" localSheetId="29">#REF!</definedName>
    <definedName name="SG_14_15" localSheetId="15">#REF!</definedName>
    <definedName name="SG_14_15" localSheetId="23">#REF!</definedName>
    <definedName name="SG_14_15">#REF!</definedName>
    <definedName name="SG_14_16" localSheetId="41">#REF!</definedName>
    <definedName name="SG_14_16" localSheetId="28">#REF!</definedName>
    <definedName name="SG_14_16" localSheetId="29">#REF!</definedName>
    <definedName name="SG_14_16" localSheetId="15">#REF!</definedName>
    <definedName name="SG_14_16" localSheetId="23">#REF!</definedName>
    <definedName name="SG_14_16">#REF!</definedName>
    <definedName name="SG_14_17" localSheetId="41">#REF!</definedName>
    <definedName name="SG_14_17" localSheetId="28">#REF!</definedName>
    <definedName name="SG_14_17" localSheetId="29">#REF!</definedName>
    <definedName name="SG_14_17" localSheetId="15">#REF!</definedName>
    <definedName name="SG_14_17" localSheetId="23">#REF!</definedName>
    <definedName name="SG_14_17">#REF!</definedName>
    <definedName name="SG_14_18" localSheetId="41">#REF!</definedName>
    <definedName name="SG_14_18" localSheetId="28">#REF!</definedName>
    <definedName name="SG_14_18" localSheetId="29">#REF!</definedName>
    <definedName name="SG_14_18" localSheetId="15">#REF!</definedName>
    <definedName name="SG_14_18" localSheetId="23">#REF!</definedName>
    <definedName name="SG_14_18">#REF!</definedName>
    <definedName name="SG_14_19" localSheetId="41">#REF!</definedName>
    <definedName name="SG_14_19" localSheetId="28">#REF!</definedName>
    <definedName name="SG_14_19" localSheetId="29">#REF!</definedName>
    <definedName name="SG_14_19" localSheetId="15">#REF!</definedName>
    <definedName name="SG_14_19" localSheetId="23">#REF!</definedName>
    <definedName name="SG_14_19">#REF!</definedName>
    <definedName name="SG_14_20" localSheetId="41">#REF!</definedName>
    <definedName name="SG_14_20" localSheetId="28">#REF!</definedName>
    <definedName name="SG_14_20" localSheetId="29">#REF!</definedName>
    <definedName name="SG_14_20" localSheetId="15">#REF!</definedName>
    <definedName name="SG_14_20" localSheetId="23">#REF!</definedName>
    <definedName name="SG_14_20">#REF!</definedName>
    <definedName name="SG_14_21" localSheetId="41">#REF!</definedName>
    <definedName name="SG_14_21" localSheetId="28">#REF!</definedName>
    <definedName name="SG_14_21" localSheetId="29">#REF!</definedName>
    <definedName name="SG_14_21" localSheetId="15">#REF!</definedName>
    <definedName name="SG_14_21" localSheetId="23">#REF!</definedName>
    <definedName name="SG_14_21">#REF!</definedName>
    <definedName name="SG_14_22" localSheetId="41">#REF!</definedName>
    <definedName name="SG_14_22" localSheetId="28">#REF!</definedName>
    <definedName name="SG_14_22" localSheetId="29">#REF!</definedName>
    <definedName name="SG_14_22" localSheetId="15">#REF!</definedName>
    <definedName name="SG_14_22" localSheetId="23">#REF!</definedName>
    <definedName name="SG_14_22">#REF!</definedName>
    <definedName name="SG_14_23" localSheetId="41">#REF!</definedName>
    <definedName name="SG_14_23" localSheetId="28">#REF!</definedName>
    <definedName name="SG_14_23" localSheetId="29">#REF!</definedName>
    <definedName name="SG_14_23" localSheetId="15">#REF!</definedName>
    <definedName name="SG_14_23" localSheetId="23">#REF!</definedName>
    <definedName name="SG_14_23">#REF!</definedName>
    <definedName name="SG_14_24" localSheetId="41">#REF!</definedName>
    <definedName name="SG_14_24" localSheetId="28">#REF!</definedName>
    <definedName name="SG_14_24" localSheetId="29">#REF!</definedName>
    <definedName name="SG_14_24" localSheetId="15">#REF!</definedName>
    <definedName name="SG_14_24" localSheetId="23">#REF!</definedName>
    <definedName name="SG_14_24">#REF!</definedName>
    <definedName name="SG_14_25" localSheetId="41">#REF!</definedName>
    <definedName name="SG_14_25" localSheetId="28">#REF!</definedName>
    <definedName name="SG_14_25" localSheetId="29">#REF!</definedName>
    <definedName name="SG_14_25" localSheetId="15">#REF!</definedName>
    <definedName name="SG_14_25" localSheetId="23">#REF!</definedName>
    <definedName name="SG_14_25">#REF!</definedName>
    <definedName name="SG_15_01" localSheetId="41">#REF!</definedName>
    <definedName name="SG_15_01" localSheetId="28">#REF!</definedName>
    <definedName name="SG_15_01" localSheetId="29">#REF!</definedName>
    <definedName name="SG_15_01" localSheetId="15">#REF!</definedName>
    <definedName name="SG_15_01" localSheetId="23">#REF!</definedName>
    <definedName name="SG_15_01">#REF!</definedName>
    <definedName name="SG_15_02" localSheetId="41">#REF!</definedName>
    <definedName name="SG_15_02" localSheetId="28">#REF!</definedName>
    <definedName name="SG_15_02" localSheetId="29">#REF!</definedName>
    <definedName name="SG_15_02" localSheetId="15">#REF!</definedName>
    <definedName name="SG_15_02" localSheetId="23">#REF!</definedName>
    <definedName name="SG_15_02">#REF!</definedName>
    <definedName name="SG_15_03" localSheetId="41">#REF!</definedName>
    <definedName name="SG_15_03" localSheetId="28">#REF!</definedName>
    <definedName name="SG_15_03" localSheetId="29">#REF!</definedName>
    <definedName name="SG_15_03" localSheetId="15">#REF!</definedName>
    <definedName name="SG_15_03" localSheetId="23">#REF!</definedName>
    <definedName name="SG_15_03">#REF!</definedName>
    <definedName name="SG_15_04" localSheetId="41">#REF!</definedName>
    <definedName name="SG_15_04" localSheetId="28">#REF!</definedName>
    <definedName name="SG_15_04" localSheetId="29">#REF!</definedName>
    <definedName name="SG_15_04" localSheetId="15">#REF!</definedName>
    <definedName name="SG_15_04" localSheetId="23">#REF!</definedName>
    <definedName name="SG_15_04">#REF!</definedName>
    <definedName name="SG_15_05" localSheetId="41">#REF!</definedName>
    <definedName name="SG_15_05" localSheetId="28">#REF!</definedName>
    <definedName name="SG_15_05" localSheetId="29">#REF!</definedName>
    <definedName name="SG_15_05" localSheetId="15">#REF!</definedName>
    <definedName name="SG_15_05" localSheetId="23">#REF!</definedName>
    <definedName name="SG_15_05">#REF!</definedName>
    <definedName name="SG_15_06" localSheetId="41">#REF!</definedName>
    <definedName name="SG_15_06" localSheetId="28">#REF!</definedName>
    <definedName name="SG_15_06" localSheetId="29">#REF!</definedName>
    <definedName name="SG_15_06" localSheetId="15">#REF!</definedName>
    <definedName name="SG_15_06" localSheetId="23">#REF!</definedName>
    <definedName name="SG_15_06">#REF!</definedName>
    <definedName name="SG_15_07" localSheetId="41">#REF!</definedName>
    <definedName name="SG_15_07" localSheetId="28">#REF!</definedName>
    <definedName name="SG_15_07" localSheetId="29">#REF!</definedName>
    <definedName name="SG_15_07" localSheetId="15">#REF!</definedName>
    <definedName name="SG_15_07" localSheetId="23">#REF!</definedName>
    <definedName name="SG_15_07">#REF!</definedName>
    <definedName name="SG_15_08" localSheetId="41">#REF!</definedName>
    <definedName name="SG_15_08" localSheetId="28">#REF!</definedName>
    <definedName name="SG_15_08" localSheetId="29">#REF!</definedName>
    <definedName name="SG_15_08" localSheetId="15">#REF!</definedName>
    <definedName name="SG_15_08" localSheetId="23">#REF!</definedName>
    <definedName name="SG_15_08">#REF!</definedName>
    <definedName name="SG_15_09" localSheetId="41">#REF!</definedName>
    <definedName name="SG_15_09" localSheetId="28">#REF!</definedName>
    <definedName name="SG_15_09" localSheetId="29">#REF!</definedName>
    <definedName name="SG_15_09" localSheetId="15">#REF!</definedName>
    <definedName name="SG_15_09" localSheetId="23">#REF!</definedName>
    <definedName name="SG_15_09">#REF!</definedName>
    <definedName name="SG_15_10" localSheetId="41">#REF!</definedName>
    <definedName name="SG_15_10" localSheetId="28">#REF!</definedName>
    <definedName name="SG_15_10" localSheetId="29">#REF!</definedName>
    <definedName name="SG_15_10" localSheetId="15">#REF!</definedName>
    <definedName name="SG_15_10" localSheetId="23">#REF!</definedName>
    <definedName name="SG_15_10">#REF!</definedName>
    <definedName name="SG_15_11" localSheetId="41">#REF!</definedName>
    <definedName name="SG_15_11" localSheetId="28">#REF!</definedName>
    <definedName name="SG_15_11" localSheetId="29">#REF!</definedName>
    <definedName name="SG_15_11" localSheetId="15">#REF!</definedName>
    <definedName name="SG_15_11" localSheetId="23">#REF!</definedName>
    <definedName name="SG_15_11">#REF!</definedName>
    <definedName name="SG_15_12" localSheetId="41">#REF!</definedName>
    <definedName name="SG_15_12" localSheetId="28">#REF!</definedName>
    <definedName name="SG_15_12" localSheetId="29">#REF!</definedName>
    <definedName name="SG_15_12" localSheetId="15">#REF!</definedName>
    <definedName name="SG_15_12" localSheetId="23">#REF!</definedName>
    <definedName name="SG_15_12">#REF!</definedName>
    <definedName name="SG_15_13" localSheetId="41">#REF!</definedName>
    <definedName name="SG_15_13" localSheetId="28">#REF!</definedName>
    <definedName name="SG_15_13" localSheetId="29">#REF!</definedName>
    <definedName name="SG_15_13" localSheetId="15">#REF!</definedName>
    <definedName name="SG_15_13" localSheetId="23">#REF!</definedName>
    <definedName name="SG_15_13">#REF!</definedName>
    <definedName name="SG_15_14" localSheetId="41">#REF!</definedName>
    <definedName name="SG_15_14" localSheetId="28">#REF!</definedName>
    <definedName name="SG_15_14" localSheetId="29">#REF!</definedName>
    <definedName name="SG_15_14" localSheetId="15">#REF!</definedName>
    <definedName name="SG_15_14" localSheetId="23">#REF!</definedName>
    <definedName name="SG_15_14">#REF!</definedName>
    <definedName name="SG_15_15" localSheetId="41">#REF!</definedName>
    <definedName name="SG_15_15" localSheetId="28">#REF!</definedName>
    <definedName name="SG_15_15" localSheetId="29">#REF!</definedName>
    <definedName name="SG_15_15" localSheetId="15">#REF!</definedName>
    <definedName name="SG_15_15" localSheetId="23">#REF!</definedName>
    <definedName name="SG_15_15">#REF!</definedName>
    <definedName name="SG_15_16" localSheetId="41">#REF!</definedName>
    <definedName name="SG_15_16" localSheetId="28">#REF!</definedName>
    <definedName name="SG_15_16" localSheetId="29">#REF!</definedName>
    <definedName name="SG_15_16" localSheetId="15">#REF!</definedName>
    <definedName name="SG_15_16" localSheetId="23">#REF!</definedName>
    <definedName name="SG_15_16">#REF!</definedName>
    <definedName name="SG_15_17" localSheetId="41">#REF!</definedName>
    <definedName name="SG_15_17" localSheetId="28">#REF!</definedName>
    <definedName name="SG_15_17" localSheetId="29">#REF!</definedName>
    <definedName name="SG_15_17" localSheetId="15">#REF!</definedName>
    <definedName name="SG_15_17" localSheetId="23">#REF!</definedName>
    <definedName name="SG_15_17">#REF!</definedName>
    <definedName name="SG_15_18" localSheetId="41">#REF!</definedName>
    <definedName name="SG_15_18" localSheetId="28">#REF!</definedName>
    <definedName name="SG_15_18" localSheetId="29">#REF!</definedName>
    <definedName name="SG_15_18" localSheetId="15">#REF!</definedName>
    <definedName name="SG_15_18" localSheetId="23">#REF!</definedName>
    <definedName name="SG_15_18">#REF!</definedName>
    <definedName name="SG_15_19" localSheetId="41">#REF!</definedName>
    <definedName name="SG_15_19" localSheetId="28">#REF!</definedName>
    <definedName name="SG_15_19" localSheetId="29">#REF!</definedName>
    <definedName name="SG_15_19" localSheetId="15">#REF!</definedName>
    <definedName name="SG_15_19" localSheetId="23">#REF!</definedName>
    <definedName name="SG_15_19">#REF!</definedName>
    <definedName name="SG_15_20" localSheetId="41">#REF!</definedName>
    <definedName name="SG_15_20" localSheetId="28">#REF!</definedName>
    <definedName name="SG_15_20" localSheetId="29">#REF!</definedName>
    <definedName name="SG_15_20" localSheetId="15">#REF!</definedName>
    <definedName name="SG_15_20" localSheetId="23">#REF!</definedName>
    <definedName name="SG_15_20">#REF!</definedName>
    <definedName name="SG_15_21" localSheetId="41">#REF!</definedName>
    <definedName name="SG_15_21" localSheetId="28">#REF!</definedName>
    <definedName name="SG_15_21" localSheetId="29">#REF!</definedName>
    <definedName name="SG_15_21" localSheetId="15">#REF!</definedName>
    <definedName name="SG_15_21" localSheetId="23">#REF!</definedName>
    <definedName name="SG_15_21">#REF!</definedName>
    <definedName name="SG_15_22" localSheetId="41">#REF!</definedName>
    <definedName name="SG_15_22" localSheetId="28">#REF!</definedName>
    <definedName name="SG_15_22" localSheetId="29">#REF!</definedName>
    <definedName name="SG_15_22" localSheetId="15">#REF!</definedName>
    <definedName name="SG_15_22" localSheetId="23">#REF!</definedName>
    <definedName name="SG_15_22">#REF!</definedName>
    <definedName name="SG_15_23" localSheetId="41">#REF!</definedName>
    <definedName name="SG_15_23" localSheetId="28">#REF!</definedName>
    <definedName name="SG_15_23" localSheetId="29">#REF!</definedName>
    <definedName name="SG_15_23" localSheetId="15">#REF!</definedName>
    <definedName name="SG_15_23" localSheetId="23">#REF!</definedName>
    <definedName name="SG_15_23">#REF!</definedName>
    <definedName name="SG_15_24" localSheetId="41">#REF!</definedName>
    <definedName name="SG_15_24" localSheetId="28">#REF!</definedName>
    <definedName name="SG_15_24" localSheetId="29">#REF!</definedName>
    <definedName name="SG_15_24" localSheetId="15">#REF!</definedName>
    <definedName name="SG_15_24" localSheetId="23">#REF!</definedName>
    <definedName name="SG_15_24">#REF!</definedName>
    <definedName name="SG_15_25" localSheetId="41">#REF!</definedName>
    <definedName name="SG_15_25" localSheetId="28">#REF!</definedName>
    <definedName name="SG_15_25" localSheetId="29">#REF!</definedName>
    <definedName name="SG_15_25" localSheetId="15">#REF!</definedName>
    <definedName name="SG_15_25" localSheetId="23">#REF!</definedName>
    <definedName name="SG_15_25">#REF!</definedName>
    <definedName name="SG_16_01" localSheetId="41">#REF!</definedName>
    <definedName name="SG_16_01" localSheetId="28">#REF!</definedName>
    <definedName name="SG_16_01" localSheetId="29">#REF!</definedName>
    <definedName name="SG_16_01" localSheetId="15">#REF!</definedName>
    <definedName name="SG_16_01" localSheetId="23">#REF!</definedName>
    <definedName name="SG_16_01">#REF!</definedName>
    <definedName name="SG_16_02" localSheetId="41">#REF!</definedName>
    <definedName name="SG_16_02" localSheetId="28">#REF!</definedName>
    <definedName name="SG_16_02" localSheetId="29">#REF!</definedName>
    <definedName name="SG_16_02" localSheetId="15">#REF!</definedName>
    <definedName name="SG_16_02" localSheetId="23">#REF!</definedName>
    <definedName name="SG_16_02">#REF!</definedName>
    <definedName name="SG_16_03" localSheetId="41">#REF!</definedName>
    <definedName name="SG_16_03" localSheetId="28">#REF!</definedName>
    <definedName name="SG_16_03" localSheetId="29">#REF!</definedName>
    <definedName name="SG_16_03" localSheetId="15">#REF!</definedName>
    <definedName name="SG_16_03" localSheetId="23">#REF!</definedName>
    <definedName name="SG_16_03">#REF!</definedName>
    <definedName name="SG_16_04" localSheetId="41">#REF!</definedName>
    <definedName name="SG_16_04" localSheetId="28">#REF!</definedName>
    <definedName name="SG_16_04" localSheetId="29">#REF!</definedName>
    <definedName name="SG_16_04" localSheetId="15">#REF!</definedName>
    <definedName name="SG_16_04" localSheetId="23">#REF!</definedName>
    <definedName name="SG_16_04">#REF!</definedName>
    <definedName name="SG_16_05" localSheetId="41">#REF!</definedName>
    <definedName name="SG_16_05" localSheetId="28">#REF!</definedName>
    <definedName name="SG_16_05" localSheetId="29">#REF!</definedName>
    <definedName name="SG_16_05" localSheetId="15">#REF!</definedName>
    <definedName name="SG_16_05" localSheetId="23">#REF!</definedName>
    <definedName name="SG_16_05">#REF!</definedName>
    <definedName name="SG_16_06" localSheetId="41">#REF!</definedName>
    <definedName name="SG_16_06" localSheetId="28">#REF!</definedName>
    <definedName name="SG_16_06" localSheetId="29">#REF!</definedName>
    <definedName name="SG_16_06" localSheetId="15">#REF!</definedName>
    <definedName name="SG_16_06" localSheetId="23">#REF!</definedName>
    <definedName name="SG_16_06">#REF!</definedName>
    <definedName name="SG_16_07" localSheetId="41">#REF!</definedName>
    <definedName name="SG_16_07" localSheetId="28">#REF!</definedName>
    <definedName name="SG_16_07" localSheetId="29">#REF!</definedName>
    <definedName name="SG_16_07" localSheetId="15">#REF!</definedName>
    <definedName name="SG_16_07" localSheetId="23">#REF!</definedName>
    <definedName name="SG_16_07">#REF!</definedName>
    <definedName name="SG_16_08" localSheetId="41">#REF!</definedName>
    <definedName name="SG_16_08" localSheetId="28">#REF!</definedName>
    <definedName name="SG_16_08" localSheetId="29">#REF!</definedName>
    <definedName name="SG_16_08" localSheetId="15">#REF!</definedName>
    <definedName name="SG_16_08" localSheetId="23">#REF!</definedName>
    <definedName name="SG_16_08">#REF!</definedName>
    <definedName name="SG_16_09" localSheetId="41">#REF!</definedName>
    <definedName name="SG_16_09" localSheetId="28">#REF!</definedName>
    <definedName name="SG_16_09" localSheetId="29">#REF!</definedName>
    <definedName name="SG_16_09" localSheetId="15">#REF!</definedName>
    <definedName name="SG_16_09" localSheetId="23">#REF!</definedName>
    <definedName name="SG_16_09">#REF!</definedName>
    <definedName name="SG_16_10" localSheetId="41">#REF!</definedName>
    <definedName name="SG_16_10" localSheetId="28">#REF!</definedName>
    <definedName name="SG_16_10" localSheetId="29">#REF!</definedName>
    <definedName name="SG_16_10" localSheetId="15">#REF!</definedName>
    <definedName name="SG_16_10" localSheetId="23">#REF!</definedName>
    <definedName name="SG_16_10">#REF!</definedName>
    <definedName name="SG_16_11" localSheetId="41">#REF!</definedName>
    <definedName name="SG_16_11" localSheetId="28">#REF!</definedName>
    <definedName name="SG_16_11" localSheetId="29">#REF!</definedName>
    <definedName name="SG_16_11" localSheetId="15">#REF!</definedName>
    <definedName name="SG_16_11" localSheetId="23">#REF!</definedName>
    <definedName name="SG_16_11">#REF!</definedName>
    <definedName name="SG_16_12" localSheetId="41">#REF!</definedName>
    <definedName name="SG_16_12" localSheetId="28">#REF!</definedName>
    <definedName name="SG_16_12" localSheetId="29">#REF!</definedName>
    <definedName name="SG_16_12" localSheetId="15">#REF!</definedName>
    <definedName name="SG_16_12" localSheetId="23">#REF!</definedName>
    <definedName name="SG_16_12">#REF!</definedName>
    <definedName name="SG_16_13" localSheetId="41">#REF!</definedName>
    <definedName name="SG_16_13" localSheetId="28">#REF!</definedName>
    <definedName name="SG_16_13" localSheetId="29">#REF!</definedName>
    <definedName name="SG_16_13" localSheetId="15">#REF!</definedName>
    <definedName name="SG_16_13" localSheetId="23">#REF!</definedName>
    <definedName name="SG_16_13">#REF!</definedName>
    <definedName name="SG_16_14" localSheetId="41">#REF!</definedName>
    <definedName name="SG_16_14" localSheetId="28">#REF!</definedName>
    <definedName name="SG_16_14" localSheetId="29">#REF!</definedName>
    <definedName name="SG_16_14" localSheetId="15">#REF!</definedName>
    <definedName name="SG_16_14" localSheetId="23">#REF!</definedName>
    <definedName name="SG_16_14">#REF!</definedName>
    <definedName name="SG_16_15" localSheetId="41">#REF!</definedName>
    <definedName name="SG_16_15" localSheetId="28">#REF!</definedName>
    <definedName name="SG_16_15" localSheetId="29">#REF!</definedName>
    <definedName name="SG_16_15" localSheetId="15">#REF!</definedName>
    <definedName name="SG_16_15" localSheetId="23">#REF!</definedName>
    <definedName name="SG_16_15">#REF!</definedName>
    <definedName name="SG_16_16" localSheetId="41">#REF!</definedName>
    <definedName name="SG_16_16" localSheetId="28">#REF!</definedName>
    <definedName name="SG_16_16" localSheetId="29">#REF!</definedName>
    <definedName name="SG_16_16" localSheetId="15">#REF!</definedName>
    <definedName name="SG_16_16" localSheetId="23">#REF!</definedName>
    <definedName name="SG_16_16">#REF!</definedName>
    <definedName name="SG_16_17" localSheetId="41">#REF!</definedName>
    <definedName name="SG_16_17" localSheetId="28">#REF!</definedName>
    <definedName name="SG_16_17" localSheetId="29">#REF!</definedName>
    <definedName name="SG_16_17" localSheetId="15">#REF!</definedName>
    <definedName name="SG_16_17" localSheetId="23">#REF!</definedName>
    <definedName name="SG_16_17">#REF!</definedName>
    <definedName name="SG_16_18" localSheetId="41">#REF!</definedName>
    <definedName name="SG_16_18" localSheetId="28">#REF!</definedName>
    <definedName name="SG_16_18" localSheetId="29">#REF!</definedName>
    <definedName name="SG_16_18" localSheetId="15">#REF!</definedName>
    <definedName name="SG_16_18" localSheetId="23">#REF!</definedName>
    <definedName name="SG_16_18">#REF!</definedName>
    <definedName name="SG_16_19" localSheetId="41">#REF!</definedName>
    <definedName name="SG_16_19" localSheetId="28">#REF!</definedName>
    <definedName name="SG_16_19" localSheetId="29">#REF!</definedName>
    <definedName name="SG_16_19" localSheetId="15">#REF!</definedName>
    <definedName name="SG_16_19" localSheetId="23">#REF!</definedName>
    <definedName name="SG_16_19">#REF!</definedName>
    <definedName name="SG_16_20" localSheetId="41">#REF!</definedName>
    <definedName name="SG_16_20" localSheetId="28">#REF!</definedName>
    <definedName name="SG_16_20" localSheetId="29">#REF!</definedName>
    <definedName name="SG_16_20" localSheetId="15">#REF!</definedName>
    <definedName name="SG_16_20" localSheetId="23">#REF!</definedName>
    <definedName name="SG_16_20">#REF!</definedName>
    <definedName name="SG_16_21" localSheetId="41">#REF!</definedName>
    <definedName name="SG_16_21" localSheetId="28">#REF!</definedName>
    <definedName name="SG_16_21" localSheetId="29">#REF!</definedName>
    <definedName name="SG_16_21" localSheetId="15">#REF!</definedName>
    <definedName name="SG_16_21" localSheetId="23">#REF!</definedName>
    <definedName name="SG_16_21">#REF!</definedName>
    <definedName name="SG_16_22" localSheetId="41">#REF!</definedName>
    <definedName name="SG_16_22" localSheetId="28">#REF!</definedName>
    <definedName name="SG_16_22" localSheetId="29">#REF!</definedName>
    <definedName name="SG_16_22" localSheetId="15">#REF!</definedName>
    <definedName name="SG_16_22" localSheetId="23">#REF!</definedName>
    <definedName name="SG_16_22">#REF!</definedName>
    <definedName name="SG_16_23" localSheetId="41">#REF!</definedName>
    <definedName name="SG_16_23" localSheetId="28">#REF!</definedName>
    <definedName name="SG_16_23" localSheetId="29">#REF!</definedName>
    <definedName name="SG_16_23" localSheetId="15">#REF!</definedName>
    <definedName name="SG_16_23" localSheetId="23">#REF!</definedName>
    <definedName name="SG_16_23">#REF!</definedName>
    <definedName name="SG_16_24" localSheetId="41">#REF!</definedName>
    <definedName name="SG_16_24" localSheetId="28">#REF!</definedName>
    <definedName name="SG_16_24" localSheetId="29">#REF!</definedName>
    <definedName name="SG_16_24" localSheetId="15">#REF!</definedName>
    <definedName name="SG_16_24" localSheetId="23">#REF!</definedName>
    <definedName name="SG_16_24">#REF!</definedName>
    <definedName name="SG_16_25" localSheetId="41">#REF!</definedName>
    <definedName name="SG_16_25" localSheetId="28">#REF!</definedName>
    <definedName name="SG_16_25" localSheetId="29">#REF!</definedName>
    <definedName name="SG_16_25" localSheetId="15">#REF!</definedName>
    <definedName name="SG_16_25" localSheetId="23">#REF!</definedName>
    <definedName name="SG_16_25">#REF!</definedName>
    <definedName name="SG_17_01" localSheetId="41">#REF!</definedName>
    <definedName name="SG_17_01" localSheetId="28">#REF!</definedName>
    <definedName name="SG_17_01" localSheetId="29">#REF!</definedName>
    <definedName name="SG_17_01" localSheetId="15">#REF!</definedName>
    <definedName name="SG_17_01" localSheetId="23">#REF!</definedName>
    <definedName name="SG_17_01">#REF!</definedName>
    <definedName name="SG_17_02" localSheetId="41">#REF!</definedName>
    <definedName name="SG_17_02" localSheetId="28">#REF!</definedName>
    <definedName name="SG_17_02" localSheetId="29">#REF!</definedName>
    <definedName name="SG_17_02" localSheetId="15">#REF!</definedName>
    <definedName name="SG_17_02" localSheetId="23">#REF!</definedName>
    <definedName name="SG_17_02">#REF!</definedName>
    <definedName name="SG_17_03" localSheetId="41">#REF!</definedName>
    <definedName name="SG_17_03" localSheetId="28">#REF!</definedName>
    <definedName name="SG_17_03" localSheetId="29">#REF!</definedName>
    <definedName name="SG_17_03" localSheetId="15">#REF!</definedName>
    <definedName name="SG_17_03" localSheetId="23">#REF!</definedName>
    <definedName name="SG_17_03">#REF!</definedName>
    <definedName name="SG_17_04" localSheetId="41">#REF!</definedName>
    <definedName name="SG_17_04" localSheetId="28">#REF!</definedName>
    <definedName name="SG_17_04" localSheetId="29">#REF!</definedName>
    <definedName name="SG_17_04" localSheetId="15">#REF!</definedName>
    <definedName name="SG_17_04" localSheetId="23">#REF!</definedName>
    <definedName name="SG_17_04">#REF!</definedName>
    <definedName name="SG_17_05" localSheetId="41">#REF!</definedName>
    <definedName name="SG_17_05" localSheetId="28">#REF!</definedName>
    <definedName name="SG_17_05" localSheetId="29">#REF!</definedName>
    <definedName name="SG_17_05" localSheetId="15">#REF!</definedName>
    <definedName name="SG_17_05" localSheetId="23">#REF!</definedName>
    <definedName name="SG_17_05">#REF!</definedName>
    <definedName name="SG_17_06" localSheetId="41">#REF!</definedName>
    <definedName name="SG_17_06" localSheetId="28">#REF!</definedName>
    <definedName name="SG_17_06" localSheetId="29">#REF!</definedName>
    <definedName name="SG_17_06" localSheetId="15">#REF!</definedName>
    <definedName name="SG_17_06" localSheetId="23">#REF!</definedName>
    <definedName name="SG_17_06">#REF!</definedName>
    <definedName name="SG_17_07" localSheetId="41">#REF!</definedName>
    <definedName name="SG_17_07" localSheetId="28">#REF!</definedName>
    <definedName name="SG_17_07" localSheetId="29">#REF!</definedName>
    <definedName name="SG_17_07" localSheetId="15">#REF!</definedName>
    <definedName name="SG_17_07" localSheetId="23">#REF!</definedName>
    <definedName name="SG_17_07">#REF!</definedName>
    <definedName name="SG_17_08" localSheetId="41">#REF!</definedName>
    <definedName name="SG_17_08" localSheetId="28">#REF!</definedName>
    <definedName name="SG_17_08" localSheetId="29">#REF!</definedName>
    <definedName name="SG_17_08" localSheetId="15">#REF!</definedName>
    <definedName name="SG_17_08" localSheetId="23">#REF!</definedName>
    <definedName name="SG_17_08">#REF!</definedName>
    <definedName name="SG_17_09" localSheetId="41">#REF!</definedName>
    <definedName name="SG_17_09" localSheetId="28">#REF!</definedName>
    <definedName name="SG_17_09" localSheetId="29">#REF!</definedName>
    <definedName name="SG_17_09" localSheetId="15">#REF!</definedName>
    <definedName name="SG_17_09" localSheetId="23">#REF!</definedName>
    <definedName name="SG_17_09">#REF!</definedName>
    <definedName name="SG_17_10" localSheetId="41">#REF!</definedName>
    <definedName name="SG_17_10" localSheetId="28">#REF!</definedName>
    <definedName name="SG_17_10" localSheetId="29">#REF!</definedName>
    <definedName name="SG_17_10" localSheetId="15">#REF!</definedName>
    <definedName name="SG_17_10" localSheetId="23">#REF!</definedName>
    <definedName name="SG_17_10">#REF!</definedName>
    <definedName name="SG_17_11" localSheetId="41">#REF!</definedName>
    <definedName name="SG_17_11" localSheetId="28">#REF!</definedName>
    <definedName name="SG_17_11" localSheetId="29">#REF!</definedName>
    <definedName name="SG_17_11" localSheetId="15">#REF!</definedName>
    <definedName name="SG_17_11" localSheetId="23">#REF!</definedName>
    <definedName name="SG_17_11">#REF!</definedName>
    <definedName name="SG_17_12" localSheetId="41">#REF!</definedName>
    <definedName name="SG_17_12" localSheetId="28">#REF!</definedName>
    <definedName name="SG_17_12" localSheetId="29">#REF!</definedName>
    <definedName name="SG_17_12" localSheetId="15">#REF!</definedName>
    <definedName name="SG_17_12" localSheetId="23">#REF!</definedName>
    <definedName name="SG_17_12">#REF!</definedName>
    <definedName name="SG_17_13" localSheetId="41">#REF!</definedName>
    <definedName name="SG_17_13" localSheetId="28">#REF!</definedName>
    <definedName name="SG_17_13" localSheetId="29">#REF!</definedName>
    <definedName name="SG_17_13" localSheetId="15">#REF!</definedName>
    <definedName name="SG_17_13" localSheetId="23">#REF!</definedName>
    <definedName name="SG_17_13">#REF!</definedName>
    <definedName name="SG_17_14" localSheetId="41">#REF!</definedName>
    <definedName name="SG_17_14" localSheetId="28">#REF!</definedName>
    <definedName name="SG_17_14" localSheetId="29">#REF!</definedName>
    <definedName name="SG_17_14" localSheetId="15">#REF!</definedName>
    <definedName name="SG_17_14" localSheetId="23">#REF!</definedName>
    <definedName name="SG_17_14">#REF!</definedName>
    <definedName name="SG_17_15" localSheetId="41">#REF!</definedName>
    <definedName name="SG_17_15" localSheetId="28">#REF!</definedName>
    <definedName name="SG_17_15" localSheetId="29">#REF!</definedName>
    <definedName name="SG_17_15" localSheetId="15">#REF!</definedName>
    <definedName name="SG_17_15" localSheetId="23">#REF!</definedName>
    <definedName name="SG_17_15">#REF!</definedName>
    <definedName name="SG_17_16" localSheetId="41">#REF!</definedName>
    <definedName name="SG_17_16" localSheetId="28">#REF!</definedName>
    <definedName name="SG_17_16" localSheetId="29">#REF!</definedName>
    <definedName name="SG_17_16" localSheetId="15">#REF!</definedName>
    <definedName name="SG_17_16" localSheetId="23">#REF!</definedName>
    <definedName name="SG_17_16">#REF!</definedName>
    <definedName name="SG_17_17" localSheetId="41">#REF!</definedName>
    <definedName name="SG_17_17" localSheetId="28">#REF!</definedName>
    <definedName name="SG_17_17" localSheetId="29">#REF!</definedName>
    <definedName name="SG_17_17" localSheetId="15">#REF!</definedName>
    <definedName name="SG_17_17" localSheetId="23">#REF!</definedName>
    <definedName name="SG_17_17">#REF!</definedName>
    <definedName name="SG_17_18" localSheetId="41">#REF!</definedName>
    <definedName name="SG_17_18" localSheetId="28">#REF!</definedName>
    <definedName name="SG_17_18" localSheetId="29">#REF!</definedName>
    <definedName name="SG_17_18" localSheetId="15">#REF!</definedName>
    <definedName name="SG_17_18" localSheetId="23">#REF!</definedName>
    <definedName name="SG_17_18">#REF!</definedName>
    <definedName name="SG_17_19" localSheetId="41">#REF!</definedName>
    <definedName name="SG_17_19" localSheetId="28">#REF!</definedName>
    <definedName name="SG_17_19" localSheetId="29">#REF!</definedName>
    <definedName name="SG_17_19" localSheetId="15">#REF!</definedName>
    <definedName name="SG_17_19" localSheetId="23">#REF!</definedName>
    <definedName name="SG_17_19">#REF!</definedName>
    <definedName name="SG_17_20" localSheetId="41">#REF!</definedName>
    <definedName name="SG_17_20" localSheetId="28">#REF!</definedName>
    <definedName name="SG_17_20" localSheetId="29">#REF!</definedName>
    <definedName name="SG_17_20" localSheetId="15">#REF!</definedName>
    <definedName name="SG_17_20" localSheetId="23">#REF!</definedName>
    <definedName name="SG_17_20">#REF!</definedName>
    <definedName name="SG_17_21" localSheetId="41">#REF!</definedName>
    <definedName name="SG_17_21" localSheetId="28">#REF!</definedName>
    <definedName name="SG_17_21" localSheetId="29">#REF!</definedName>
    <definedName name="SG_17_21" localSheetId="15">#REF!</definedName>
    <definedName name="SG_17_21" localSheetId="23">#REF!</definedName>
    <definedName name="SG_17_21">#REF!</definedName>
    <definedName name="SG_17_22" localSheetId="41">#REF!</definedName>
    <definedName name="SG_17_22" localSheetId="28">#REF!</definedName>
    <definedName name="SG_17_22" localSheetId="29">#REF!</definedName>
    <definedName name="SG_17_22" localSheetId="15">#REF!</definedName>
    <definedName name="SG_17_22" localSheetId="23">#REF!</definedName>
    <definedName name="SG_17_22">#REF!</definedName>
    <definedName name="SG_17_23" localSheetId="41">#REF!</definedName>
    <definedName name="SG_17_23" localSheetId="28">#REF!</definedName>
    <definedName name="SG_17_23" localSheetId="29">#REF!</definedName>
    <definedName name="SG_17_23" localSheetId="15">#REF!</definedName>
    <definedName name="SG_17_23" localSheetId="23">#REF!</definedName>
    <definedName name="SG_17_23">#REF!</definedName>
    <definedName name="SG_17_24" localSheetId="41">#REF!</definedName>
    <definedName name="SG_17_24" localSheetId="28">#REF!</definedName>
    <definedName name="SG_17_24" localSheetId="29">#REF!</definedName>
    <definedName name="SG_17_24" localSheetId="15">#REF!</definedName>
    <definedName name="SG_17_24" localSheetId="23">#REF!</definedName>
    <definedName name="SG_17_24">#REF!</definedName>
    <definedName name="SG_17_25" localSheetId="41">#REF!</definedName>
    <definedName name="SG_17_25" localSheetId="28">#REF!</definedName>
    <definedName name="SG_17_25" localSheetId="29">#REF!</definedName>
    <definedName name="SG_17_25" localSheetId="15">#REF!</definedName>
    <definedName name="SG_17_25" localSheetId="23">#REF!</definedName>
    <definedName name="SG_17_25">#REF!</definedName>
    <definedName name="SG_18_01" localSheetId="41">#REF!</definedName>
    <definedName name="SG_18_01" localSheetId="28">#REF!</definedName>
    <definedName name="SG_18_01" localSheetId="29">#REF!</definedName>
    <definedName name="SG_18_01" localSheetId="15">#REF!</definedName>
    <definedName name="SG_18_01" localSheetId="23">#REF!</definedName>
    <definedName name="SG_18_01">#REF!</definedName>
    <definedName name="SG_18_02" localSheetId="41">#REF!</definedName>
    <definedName name="SG_18_02" localSheetId="28">#REF!</definedName>
    <definedName name="SG_18_02" localSheetId="29">#REF!</definedName>
    <definedName name="SG_18_02" localSheetId="15">#REF!</definedName>
    <definedName name="SG_18_02" localSheetId="23">#REF!</definedName>
    <definedName name="SG_18_02">#REF!</definedName>
    <definedName name="SG_18_03" localSheetId="41">#REF!</definedName>
    <definedName name="SG_18_03" localSheetId="28">#REF!</definedName>
    <definedName name="SG_18_03" localSheetId="29">#REF!</definedName>
    <definedName name="SG_18_03" localSheetId="15">#REF!</definedName>
    <definedName name="SG_18_03" localSheetId="23">#REF!</definedName>
    <definedName name="SG_18_03">#REF!</definedName>
    <definedName name="SG_18_04" localSheetId="41">#REF!</definedName>
    <definedName name="SG_18_04" localSheetId="28">#REF!</definedName>
    <definedName name="SG_18_04" localSheetId="29">#REF!</definedName>
    <definedName name="SG_18_04" localSheetId="15">#REF!</definedName>
    <definedName name="SG_18_04" localSheetId="23">#REF!</definedName>
    <definedName name="SG_18_04">#REF!</definedName>
    <definedName name="SG_18_05" localSheetId="41">#REF!</definedName>
    <definedName name="SG_18_05" localSheetId="28">#REF!</definedName>
    <definedName name="SG_18_05" localSheetId="29">#REF!</definedName>
    <definedName name="SG_18_05" localSheetId="15">#REF!</definedName>
    <definedName name="SG_18_05" localSheetId="23">#REF!</definedName>
    <definedName name="SG_18_05">#REF!</definedName>
    <definedName name="SG_18_06" localSheetId="41">#REF!</definedName>
    <definedName name="SG_18_06" localSheetId="28">#REF!</definedName>
    <definedName name="SG_18_06" localSheetId="29">#REF!</definedName>
    <definedName name="SG_18_06" localSheetId="15">#REF!</definedName>
    <definedName name="SG_18_06" localSheetId="23">#REF!</definedName>
    <definedName name="SG_18_06">#REF!</definedName>
    <definedName name="SG_18_07" localSheetId="41">#REF!</definedName>
    <definedName name="SG_18_07" localSheetId="28">#REF!</definedName>
    <definedName name="SG_18_07" localSheetId="29">#REF!</definedName>
    <definedName name="SG_18_07" localSheetId="15">#REF!</definedName>
    <definedName name="SG_18_07" localSheetId="23">#REF!</definedName>
    <definedName name="SG_18_07">#REF!</definedName>
    <definedName name="SG_18_08" localSheetId="41">#REF!</definedName>
    <definedName name="SG_18_08" localSheetId="28">#REF!</definedName>
    <definedName name="SG_18_08" localSheetId="29">#REF!</definedName>
    <definedName name="SG_18_08" localSheetId="15">#REF!</definedName>
    <definedName name="SG_18_08" localSheetId="23">#REF!</definedName>
    <definedName name="SG_18_08">#REF!</definedName>
    <definedName name="SG_18_09" localSheetId="41">#REF!</definedName>
    <definedName name="SG_18_09" localSheetId="28">#REF!</definedName>
    <definedName name="SG_18_09" localSheetId="29">#REF!</definedName>
    <definedName name="SG_18_09" localSheetId="15">#REF!</definedName>
    <definedName name="SG_18_09" localSheetId="23">#REF!</definedName>
    <definedName name="SG_18_09">#REF!</definedName>
    <definedName name="SG_18_10" localSheetId="41">#REF!</definedName>
    <definedName name="SG_18_10" localSheetId="28">#REF!</definedName>
    <definedName name="SG_18_10" localSheetId="29">#REF!</definedName>
    <definedName name="SG_18_10" localSheetId="15">#REF!</definedName>
    <definedName name="SG_18_10" localSheetId="23">#REF!</definedName>
    <definedName name="SG_18_10">#REF!</definedName>
    <definedName name="SG_18_11" localSheetId="41">#REF!</definedName>
    <definedName name="SG_18_11" localSheetId="28">#REF!</definedName>
    <definedName name="SG_18_11" localSheetId="29">#REF!</definedName>
    <definedName name="SG_18_11" localSheetId="15">#REF!</definedName>
    <definedName name="SG_18_11" localSheetId="23">#REF!</definedName>
    <definedName name="SG_18_11">#REF!</definedName>
    <definedName name="SG_18_12" localSheetId="41">#REF!</definedName>
    <definedName name="SG_18_12" localSheetId="28">#REF!</definedName>
    <definedName name="SG_18_12" localSheetId="29">#REF!</definedName>
    <definedName name="SG_18_12" localSheetId="15">#REF!</definedName>
    <definedName name="SG_18_12" localSheetId="23">#REF!</definedName>
    <definedName name="SG_18_12">#REF!</definedName>
    <definedName name="SG_18_13" localSheetId="41">#REF!</definedName>
    <definedName name="SG_18_13" localSheetId="28">#REF!</definedName>
    <definedName name="SG_18_13" localSheetId="29">#REF!</definedName>
    <definedName name="SG_18_13" localSheetId="15">#REF!</definedName>
    <definedName name="SG_18_13" localSheetId="23">#REF!</definedName>
    <definedName name="SG_18_13">#REF!</definedName>
    <definedName name="SG_18_14" localSheetId="41">#REF!</definedName>
    <definedName name="SG_18_14" localSheetId="28">#REF!</definedName>
    <definedName name="SG_18_14" localSheetId="29">#REF!</definedName>
    <definedName name="SG_18_14" localSheetId="15">#REF!</definedName>
    <definedName name="SG_18_14" localSheetId="23">#REF!</definedName>
    <definedName name="SG_18_14">#REF!</definedName>
    <definedName name="SG_18_15" localSheetId="41">#REF!</definedName>
    <definedName name="SG_18_15" localSheetId="28">#REF!</definedName>
    <definedName name="SG_18_15" localSheetId="29">#REF!</definedName>
    <definedName name="SG_18_15" localSheetId="15">#REF!</definedName>
    <definedName name="SG_18_15" localSheetId="23">#REF!</definedName>
    <definedName name="SG_18_15">#REF!</definedName>
    <definedName name="SG_18_16" localSheetId="41">#REF!</definedName>
    <definedName name="SG_18_16" localSheetId="28">#REF!</definedName>
    <definedName name="SG_18_16" localSheetId="29">#REF!</definedName>
    <definedName name="SG_18_16" localSheetId="15">#REF!</definedName>
    <definedName name="SG_18_16" localSheetId="23">#REF!</definedName>
    <definedName name="SG_18_16">#REF!</definedName>
    <definedName name="SG_18_17" localSheetId="41">#REF!</definedName>
    <definedName name="SG_18_17" localSheetId="28">#REF!</definedName>
    <definedName name="SG_18_17" localSheetId="29">#REF!</definedName>
    <definedName name="SG_18_17" localSheetId="15">#REF!</definedName>
    <definedName name="SG_18_17" localSheetId="23">#REF!</definedName>
    <definedName name="SG_18_17">#REF!</definedName>
    <definedName name="SG_18_18" localSheetId="41">#REF!</definedName>
    <definedName name="SG_18_18" localSheetId="28">#REF!</definedName>
    <definedName name="SG_18_18" localSheetId="29">#REF!</definedName>
    <definedName name="SG_18_18" localSheetId="15">#REF!</definedName>
    <definedName name="SG_18_18" localSheetId="23">#REF!</definedName>
    <definedName name="SG_18_18">#REF!</definedName>
    <definedName name="SG_18_19" localSheetId="41">#REF!</definedName>
    <definedName name="SG_18_19" localSheetId="28">#REF!</definedName>
    <definedName name="SG_18_19" localSheetId="29">#REF!</definedName>
    <definedName name="SG_18_19" localSheetId="15">#REF!</definedName>
    <definedName name="SG_18_19" localSheetId="23">#REF!</definedName>
    <definedName name="SG_18_19">#REF!</definedName>
    <definedName name="SG_18_20" localSheetId="41">#REF!</definedName>
    <definedName name="SG_18_20" localSheetId="28">#REF!</definedName>
    <definedName name="SG_18_20" localSheetId="29">#REF!</definedName>
    <definedName name="SG_18_20" localSheetId="15">#REF!</definedName>
    <definedName name="SG_18_20" localSheetId="23">#REF!</definedName>
    <definedName name="SG_18_20">#REF!</definedName>
    <definedName name="SG_18_21" localSheetId="41">#REF!</definedName>
    <definedName name="SG_18_21" localSheetId="28">#REF!</definedName>
    <definedName name="SG_18_21" localSheetId="29">#REF!</definedName>
    <definedName name="SG_18_21" localSheetId="15">#REF!</definedName>
    <definedName name="SG_18_21" localSheetId="23">#REF!</definedName>
    <definedName name="SG_18_21">#REF!</definedName>
    <definedName name="SG_18_22" localSheetId="41">#REF!</definedName>
    <definedName name="SG_18_22" localSheetId="28">#REF!</definedName>
    <definedName name="SG_18_22" localSheetId="29">#REF!</definedName>
    <definedName name="SG_18_22" localSheetId="15">#REF!</definedName>
    <definedName name="SG_18_22" localSheetId="23">#REF!</definedName>
    <definedName name="SG_18_22">#REF!</definedName>
    <definedName name="SG_18_23" localSheetId="41">#REF!</definedName>
    <definedName name="SG_18_23" localSheetId="28">#REF!</definedName>
    <definedName name="SG_18_23" localSheetId="29">#REF!</definedName>
    <definedName name="SG_18_23" localSheetId="15">#REF!</definedName>
    <definedName name="SG_18_23" localSheetId="23">#REF!</definedName>
    <definedName name="SG_18_23">#REF!</definedName>
    <definedName name="SG_18_24" localSheetId="41">#REF!</definedName>
    <definedName name="SG_18_24" localSheetId="28">#REF!</definedName>
    <definedName name="SG_18_24" localSheetId="29">#REF!</definedName>
    <definedName name="SG_18_24" localSheetId="15">#REF!</definedName>
    <definedName name="SG_18_24" localSheetId="23">#REF!</definedName>
    <definedName name="SG_18_24">#REF!</definedName>
    <definedName name="SG_18_25" localSheetId="41">#REF!</definedName>
    <definedName name="SG_18_25" localSheetId="28">#REF!</definedName>
    <definedName name="SG_18_25" localSheetId="29">#REF!</definedName>
    <definedName name="SG_18_25" localSheetId="15">#REF!</definedName>
    <definedName name="SG_18_25" localSheetId="23">#REF!</definedName>
    <definedName name="SG_18_25">#REF!</definedName>
    <definedName name="SG_19_01" localSheetId="41">#REF!</definedName>
    <definedName name="SG_19_01" localSheetId="28">#REF!</definedName>
    <definedName name="SG_19_01" localSheetId="29">#REF!</definedName>
    <definedName name="SG_19_01" localSheetId="15">#REF!</definedName>
    <definedName name="SG_19_01" localSheetId="23">#REF!</definedName>
    <definedName name="SG_19_01">#REF!</definedName>
    <definedName name="SG_19_02" localSheetId="41">#REF!</definedName>
    <definedName name="SG_19_02" localSheetId="28">#REF!</definedName>
    <definedName name="SG_19_02" localSheetId="29">#REF!</definedName>
    <definedName name="SG_19_02" localSheetId="15">#REF!</definedName>
    <definedName name="SG_19_02" localSheetId="23">#REF!</definedName>
    <definedName name="SG_19_02">#REF!</definedName>
    <definedName name="SG_19_03" localSheetId="41">#REF!</definedName>
    <definedName name="SG_19_03" localSheetId="28">#REF!</definedName>
    <definedName name="SG_19_03" localSheetId="29">#REF!</definedName>
    <definedName name="SG_19_03" localSheetId="15">#REF!</definedName>
    <definedName name="SG_19_03" localSheetId="23">#REF!</definedName>
    <definedName name="SG_19_03">#REF!</definedName>
    <definedName name="SG_19_04" localSheetId="41">#REF!</definedName>
    <definedName name="SG_19_04" localSheetId="28">#REF!</definedName>
    <definedName name="SG_19_04" localSheetId="29">#REF!</definedName>
    <definedName name="SG_19_04" localSheetId="15">#REF!</definedName>
    <definedName name="SG_19_04" localSheetId="23">#REF!</definedName>
    <definedName name="SG_19_04">#REF!</definedName>
    <definedName name="SG_19_05" localSheetId="41">#REF!</definedName>
    <definedName name="SG_19_05" localSheetId="28">#REF!</definedName>
    <definedName name="SG_19_05" localSheetId="29">#REF!</definedName>
    <definedName name="SG_19_05" localSheetId="15">#REF!</definedName>
    <definedName name="SG_19_05" localSheetId="23">#REF!</definedName>
    <definedName name="SG_19_05">#REF!</definedName>
    <definedName name="SG_19_06" localSheetId="41">#REF!</definedName>
    <definedName name="SG_19_06" localSheetId="28">#REF!</definedName>
    <definedName name="SG_19_06" localSheetId="29">#REF!</definedName>
    <definedName name="SG_19_06" localSheetId="15">#REF!</definedName>
    <definedName name="SG_19_06" localSheetId="23">#REF!</definedName>
    <definedName name="SG_19_06">#REF!</definedName>
    <definedName name="SG_19_07" localSheetId="41">#REF!</definedName>
    <definedName name="SG_19_07" localSheetId="28">#REF!</definedName>
    <definedName name="SG_19_07" localSheetId="29">#REF!</definedName>
    <definedName name="SG_19_07" localSheetId="15">#REF!</definedName>
    <definedName name="SG_19_07" localSheetId="23">#REF!</definedName>
    <definedName name="SG_19_07">#REF!</definedName>
    <definedName name="SG_19_08" localSheetId="41">#REF!</definedName>
    <definedName name="SG_19_08" localSheetId="28">#REF!</definedName>
    <definedName name="SG_19_08" localSheetId="29">#REF!</definedName>
    <definedName name="SG_19_08" localSheetId="15">#REF!</definedName>
    <definedName name="SG_19_08" localSheetId="23">#REF!</definedName>
    <definedName name="SG_19_08">#REF!</definedName>
    <definedName name="SG_19_09" localSheetId="41">#REF!</definedName>
    <definedName name="SG_19_09" localSheetId="28">#REF!</definedName>
    <definedName name="SG_19_09" localSheetId="29">#REF!</definedName>
    <definedName name="SG_19_09" localSheetId="15">#REF!</definedName>
    <definedName name="SG_19_09" localSheetId="23">#REF!</definedName>
    <definedName name="SG_19_09">#REF!</definedName>
    <definedName name="SG_19_10" localSheetId="41">#REF!</definedName>
    <definedName name="SG_19_10" localSheetId="28">#REF!</definedName>
    <definedName name="SG_19_10" localSheetId="29">#REF!</definedName>
    <definedName name="SG_19_10" localSheetId="15">#REF!</definedName>
    <definedName name="SG_19_10" localSheetId="23">#REF!</definedName>
    <definedName name="SG_19_10">#REF!</definedName>
    <definedName name="SG_19_11" localSheetId="41">#REF!</definedName>
    <definedName name="SG_19_11" localSheetId="28">#REF!</definedName>
    <definedName name="SG_19_11" localSheetId="29">#REF!</definedName>
    <definedName name="SG_19_11" localSheetId="15">#REF!</definedName>
    <definedName name="SG_19_11" localSheetId="23">#REF!</definedName>
    <definedName name="SG_19_11">#REF!</definedName>
    <definedName name="SG_19_12" localSheetId="41">#REF!</definedName>
    <definedName name="SG_19_12" localSheetId="28">#REF!</definedName>
    <definedName name="SG_19_12" localSheetId="29">#REF!</definedName>
    <definedName name="SG_19_12" localSheetId="15">#REF!</definedName>
    <definedName name="SG_19_12" localSheetId="23">#REF!</definedName>
    <definedName name="SG_19_12">#REF!</definedName>
    <definedName name="SG_19_13" localSheetId="41">#REF!</definedName>
    <definedName name="SG_19_13" localSheetId="28">#REF!</definedName>
    <definedName name="SG_19_13" localSheetId="29">#REF!</definedName>
    <definedName name="SG_19_13" localSheetId="15">#REF!</definedName>
    <definedName name="SG_19_13" localSheetId="23">#REF!</definedName>
    <definedName name="SG_19_13">#REF!</definedName>
    <definedName name="SG_19_14" localSheetId="41">#REF!</definedName>
    <definedName name="SG_19_14" localSheetId="28">#REF!</definedName>
    <definedName name="SG_19_14" localSheetId="29">#REF!</definedName>
    <definedName name="SG_19_14" localSheetId="15">#REF!</definedName>
    <definedName name="SG_19_14" localSheetId="23">#REF!</definedName>
    <definedName name="SG_19_14">#REF!</definedName>
    <definedName name="SG_19_15" localSheetId="41">#REF!</definedName>
    <definedName name="SG_19_15" localSheetId="28">#REF!</definedName>
    <definedName name="SG_19_15" localSheetId="29">#REF!</definedName>
    <definedName name="SG_19_15" localSheetId="15">#REF!</definedName>
    <definedName name="SG_19_15" localSheetId="23">#REF!</definedName>
    <definedName name="SG_19_15">#REF!</definedName>
    <definedName name="SG_19_16" localSheetId="41">#REF!</definedName>
    <definedName name="SG_19_16" localSheetId="28">#REF!</definedName>
    <definedName name="SG_19_16" localSheetId="29">#REF!</definedName>
    <definedName name="SG_19_16" localSheetId="15">#REF!</definedName>
    <definedName name="SG_19_16" localSheetId="23">#REF!</definedName>
    <definedName name="SG_19_16">#REF!</definedName>
    <definedName name="SG_19_17" localSheetId="41">#REF!</definedName>
    <definedName name="SG_19_17" localSheetId="28">#REF!</definedName>
    <definedName name="SG_19_17" localSheetId="29">#REF!</definedName>
    <definedName name="SG_19_17" localSheetId="15">#REF!</definedName>
    <definedName name="SG_19_17" localSheetId="23">#REF!</definedName>
    <definedName name="SG_19_17">#REF!</definedName>
    <definedName name="SG_19_18" localSheetId="41">#REF!</definedName>
    <definedName name="SG_19_18" localSheetId="28">#REF!</definedName>
    <definedName name="SG_19_18" localSheetId="29">#REF!</definedName>
    <definedName name="SG_19_18" localSheetId="15">#REF!</definedName>
    <definedName name="SG_19_18" localSheetId="23">#REF!</definedName>
    <definedName name="SG_19_18">#REF!</definedName>
    <definedName name="SG_19_19" localSheetId="41">#REF!</definedName>
    <definedName name="SG_19_19" localSheetId="28">#REF!</definedName>
    <definedName name="SG_19_19" localSheetId="29">#REF!</definedName>
    <definedName name="SG_19_19" localSheetId="15">#REF!</definedName>
    <definedName name="SG_19_19" localSheetId="23">#REF!</definedName>
    <definedName name="SG_19_19">#REF!</definedName>
    <definedName name="SG_19_20" localSheetId="41">#REF!</definedName>
    <definedName name="SG_19_20" localSheetId="28">#REF!</definedName>
    <definedName name="SG_19_20" localSheetId="29">#REF!</definedName>
    <definedName name="SG_19_20" localSheetId="15">#REF!</definedName>
    <definedName name="SG_19_20" localSheetId="23">#REF!</definedName>
    <definedName name="SG_19_20">#REF!</definedName>
    <definedName name="SG_19_21" localSheetId="41">#REF!</definedName>
    <definedName name="SG_19_21" localSheetId="28">#REF!</definedName>
    <definedName name="SG_19_21" localSheetId="29">#REF!</definedName>
    <definedName name="SG_19_21" localSheetId="15">#REF!</definedName>
    <definedName name="SG_19_21" localSheetId="23">#REF!</definedName>
    <definedName name="SG_19_21">#REF!</definedName>
    <definedName name="SG_19_22" localSheetId="41">#REF!</definedName>
    <definedName name="SG_19_22" localSheetId="28">#REF!</definedName>
    <definedName name="SG_19_22" localSheetId="29">#REF!</definedName>
    <definedName name="SG_19_22" localSheetId="15">#REF!</definedName>
    <definedName name="SG_19_22" localSheetId="23">#REF!</definedName>
    <definedName name="SG_19_22">#REF!</definedName>
    <definedName name="SG_19_23" localSheetId="41">#REF!</definedName>
    <definedName name="SG_19_23" localSheetId="28">#REF!</definedName>
    <definedName name="SG_19_23" localSheetId="29">#REF!</definedName>
    <definedName name="SG_19_23" localSheetId="15">#REF!</definedName>
    <definedName name="SG_19_23" localSheetId="23">#REF!</definedName>
    <definedName name="SG_19_23">#REF!</definedName>
    <definedName name="SG_19_24" localSheetId="41">#REF!</definedName>
    <definedName name="SG_19_24" localSheetId="28">#REF!</definedName>
    <definedName name="SG_19_24" localSheetId="29">#REF!</definedName>
    <definedName name="SG_19_24" localSheetId="15">#REF!</definedName>
    <definedName name="SG_19_24" localSheetId="23">#REF!</definedName>
    <definedName name="SG_19_24">#REF!</definedName>
    <definedName name="SG_19_25" localSheetId="41">#REF!</definedName>
    <definedName name="SG_19_25" localSheetId="28">#REF!</definedName>
    <definedName name="SG_19_25" localSheetId="29">#REF!</definedName>
    <definedName name="SG_19_25" localSheetId="15">#REF!</definedName>
    <definedName name="SG_19_25" localSheetId="23">#REF!</definedName>
    <definedName name="SG_19_25">#REF!</definedName>
    <definedName name="SG_20_01" localSheetId="41">#REF!</definedName>
    <definedName name="SG_20_01" localSheetId="28">#REF!</definedName>
    <definedName name="SG_20_01" localSheetId="29">#REF!</definedName>
    <definedName name="SG_20_01" localSheetId="15">#REF!</definedName>
    <definedName name="SG_20_01" localSheetId="23">#REF!</definedName>
    <definedName name="SG_20_01">#REF!</definedName>
    <definedName name="SG_20_02" localSheetId="41">#REF!</definedName>
    <definedName name="SG_20_02" localSheetId="28">#REF!</definedName>
    <definedName name="SG_20_02" localSheetId="29">#REF!</definedName>
    <definedName name="SG_20_02" localSheetId="15">#REF!</definedName>
    <definedName name="SG_20_02" localSheetId="23">#REF!</definedName>
    <definedName name="SG_20_02">#REF!</definedName>
    <definedName name="SG_20_03" localSheetId="41">#REF!</definedName>
    <definedName name="SG_20_03" localSheetId="28">#REF!</definedName>
    <definedName name="SG_20_03" localSheetId="29">#REF!</definedName>
    <definedName name="SG_20_03" localSheetId="15">#REF!</definedName>
    <definedName name="SG_20_03" localSheetId="23">#REF!</definedName>
    <definedName name="SG_20_03">#REF!</definedName>
    <definedName name="SG_20_04" localSheetId="41">#REF!</definedName>
    <definedName name="SG_20_04" localSheetId="28">#REF!</definedName>
    <definedName name="SG_20_04" localSheetId="29">#REF!</definedName>
    <definedName name="SG_20_04" localSheetId="15">#REF!</definedName>
    <definedName name="SG_20_04" localSheetId="23">#REF!</definedName>
    <definedName name="SG_20_04">#REF!</definedName>
    <definedName name="SG_20_05" localSheetId="41">#REF!</definedName>
    <definedName name="SG_20_05" localSheetId="28">#REF!</definedName>
    <definedName name="SG_20_05" localSheetId="29">#REF!</definedName>
    <definedName name="SG_20_05" localSheetId="15">#REF!</definedName>
    <definedName name="SG_20_05" localSheetId="23">#REF!</definedName>
    <definedName name="SG_20_05">#REF!</definedName>
    <definedName name="SG_20_06" localSheetId="41">#REF!</definedName>
    <definedName name="SG_20_06" localSheetId="28">#REF!</definedName>
    <definedName name="SG_20_06" localSheetId="29">#REF!</definedName>
    <definedName name="SG_20_06" localSheetId="15">#REF!</definedName>
    <definedName name="SG_20_06" localSheetId="23">#REF!</definedName>
    <definedName name="SG_20_06">#REF!</definedName>
    <definedName name="SG_20_07" localSheetId="41">#REF!</definedName>
    <definedName name="SG_20_07" localSheetId="28">#REF!</definedName>
    <definedName name="SG_20_07" localSheetId="29">#REF!</definedName>
    <definedName name="SG_20_07" localSheetId="15">#REF!</definedName>
    <definedName name="SG_20_07" localSheetId="23">#REF!</definedName>
    <definedName name="SG_20_07">#REF!</definedName>
    <definedName name="SG_20_08" localSheetId="41">#REF!</definedName>
    <definedName name="SG_20_08" localSheetId="28">#REF!</definedName>
    <definedName name="SG_20_08" localSheetId="29">#REF!</definedName>
    <definedName name="SG_20_08" localSheetId="15">#REF!</definedName>
    <definedName name="SG_20_08" localSheetId="23">#REF!</definedName>
    <definedName name="SG_20_08">#REF!</definedName>
    <definedName name="SG_20_09" localSheetId="41">#REF!</definedName>
    <definedName name="SG_20_09" localSheetId="28">#REF!</definedName>
    <definedName name="SG_20_09" localSheetId="29">#REF!</definedName>
    <definedName name="SG_20_09" localSheetId="15">#REF!</definedName>
    <definedName name="SG_20_09" localSheetId="23">#REF!</definedName>
    <definedName name="SG_20_09">#REF!</definedName>
    <definedName name="SG_20_10" localSheetId="41">#REF!</definedName>
    <definedName name="SG_20_10" localSheetId="28">#REF!</definedName>
    <definedName name="SG_20_10" localSheetId="29">#REF!</definedName>
    <definedName name="SG_20_10" localSheetId="15">#REF!</definedName>
    <definedName name="SG_20_10" localSheetId="23">#REF!</definedName>
    <definedName name="SG_20_10">#REF!</definedName>
    <definedName name="SG_20_11" localSheetId="41">#REF!</definedName>
    <definedName name="SG_20_11" localSheetId="28">#REF!</definedName>
    <definedName name="SG_20_11" localSheetId="29">#REF!</definedName>
    <definedName name="SG_20_11" localSheetId="15">#REF!</definedName>
    <definedName name="SG_20_11" localSheetId="23">#REF!</definedName>
    <definedName name="SG_20_11">#REF!</definedName>
    <definedName name="SG_20_12" localSheetId="41">#REF!</definedName>
    <definedName name="SG_20_12" localSheetId="28">#REF!</definedName>
    <definedName name="SG_20_12" localSheetId="29">#REF!</definedName>
    <definedName name="SG_20_12" localSheetId="15">#REF!</definedName>
    <definedName name="SG_20_12" localSheetId="23">#REF!</definedName>
    <definedName name="SG_20_12">#REF!</definedName>
    <definedName name="SG_20_13" localSheetId="41">#REF!</definedName>
    <definedName name="SG_20_13" localSheetId="28">#REF!</definedName>
    <definedName name="SG_20_13" localSheetId="29">#REF!</definedName>
    <definedName name="SG_20_13" localSheetId="15">#REF!</definedName>
    <definedName name="SG_20_13" localSheetId="23">#REF!</definedName>
    <definedName name="SG_20_13">#REF!</definedName>
    <definedName name="SG_20_14" localSheetId="41">#REF!</definedName>
    <definedName name="SG_20_14" localSheetId="28">#REF!</definedName>
    <definedName name="SG_20_14" localSheetId="29">#REF!</definedName>
    <definedName name="SG_20_14" localSheetId="15">#REF!</definedName>
    <definedName name="SG_20_14" localSheetId="23">#REF!</definedName>
    <definedName name="SG_20_14">#REF!</definedName>
    <definedName name="SG_20_15" localSheetId="41">#REF!</definedName>
    <definedName name="SG_20_15" localSheetId="28">#REF!</definedName>
    <definedName name="SG_20_15" localSheetId="29">#REF!</definedName>
    <definedName name="SG_20_15" localSheetId="15">#REF!</definedName>
    <definedName name="SG_20_15" localSheetId="23">#REF!</definedName>
    <definedName name="SG_20_15">#REF!</definedName>
    <definedName name="SG_20_16" localSheetId="41">#REF!</definedName>
    <definedName name="SG_20_16" localSheetId="28">#REF!</definedName>
    <definedName name="SG_20_16" localSheetId="29">#REF!</definedName>
    <definedName name="SG_20_16" localSheetId="15">#REF!</definedName>
    <definedName name="SG_20_16" localSheetId="23">#REF!</definedName>
    <definedName name="SG_20_16">#REF!</definedName>
    <definedName name="SG_20_17" localSheetId="41">#REF!</definedName>
    <definedName name="SG_20_17" localSheetId="28">#REF!</definedName>
    <definedName name="SG_20_17" localSheetId="29">#REF!</definedName>
    <definedName name="SG_20_17" localSheetId="15">#REF!</definedName>
    <definedName name="SG_20_17" localSheetId="23">#REF!</definedName>
    <definedName name="SG_20_17">#REF!</definedName>
    <definedName name="SG_20_18" localSheetId="41">#REF!</definedName>
    <definedName name="SG_20_18" localSheetId="28">#REF!</definedName>
    <definedName name="SG_20_18" localSheetId="29">#REF!</definedName>
    <definedName name="SG_20_18" localSheetId="15">#REF!</definedName>
    <definedName name="SG_20_18" localSheetId="23">#REF!</definedName>
    <definedName name="SG_20_18">#REF!</definedName>
    <definedName name="SG_20_19" localSheetId="41">#REF!</definedName>
    <definedName name="SG_20_19" localSheetId="28">#REF!</definedName>
    <definedName name="SG_20_19" localSheetId="29">#REF!</definedName>
    <definedName name="SG_20_19" localSheetId="15">#REF!</definedName>
    <definedName name="SG_20_19" localSheetId="23">#REF!</definedName>
    <definedName name="SG_20_19">#REF!</definedName>
    <definedName name="SG_20_20" localSheetId="41">#REF!</definedName>
    <definedName name="SG_20_20" localSheetId="28">#REF!</definedName>
    <definedName name="SG_20_20" localSheetId="29">#REF!</definedName>
    <definedName name="SG_20_20" localSheetId="15">#REF!</definedName>
    <definedName name="SG_20_20" localSheetId="23">#REF!</definedName>
    <definedName name="SG_20_20">#REF!</definedName>
    <definedName name="SG_20_21" localSheetId="41">#REF!</definedName>
    <definedName name="SG_20_21" localSheetId="28">#REF!</definedName>
    <definedName name="SG_20_21" localSheetId="29">#REF!</definedName>
    <definedName name="SG_20_21" localSheetId="15">#REF!</definedName>
    <definedName name="SG_20_21" localSheetId="23">#REF!</definedName>
    <definedName name="SG_20_21">#REF!</definedName>
    <definedName name="SG_20_22" localSheetId="41">#REF!</definedName>
    <definedName name="SG_20_22" localSheetId="28">#REF!</definedName>
    <definedName name="SG_20_22" localSheetId="29">#REF!</definedName>
    <definedName name="SG_20_22" localSheetId="15">#REF!</definedName>
    <definedName name="SG_20_22" localSheetId="23">#REF!</definedName>
    <definedName name="SG_20_22">#REF!</definedName>
    <definedName name="SG_20_23" localSheetId="41">#REF!</definedName>
    <definedName name="SG_20_23" localSheetId="28">#REF!</definedName>
    <definedName name="SG_20_23" localSheetId="29">#REF!</definedName>
    <definedName name="SG_20_23" localSheetId="15">#REF!</definedName>
    <definedName name="SG_20_23" localSheetId="23">#REF!</definedName>
    <definedName name="SG_20_23">#REF!</definedName>
    <definedName name="SG_20_24" localSheetId="41">#REF!</definedName>
    <definedName name="SG_20_24" localSheetId="28">#REF!</definedName>
    <definedName name="SG_20_24" localSheetId="29">#REF!</definedName>
    <definedName name="SG_20_24" localSheetId="15">#REF!</definedName>
    <definedName name="SG_20_24" localSheetId="23">#REF!</definedName>
    <definedName name="SG_20_24">#REF!</definedName>
    <definedName name="SG_20_25" localSheetId="41">#REF!</definedName>
    <definedName name="SG_20_25" localSheetId="28">#REF!</definedName>
    <definedName name="SG_20_25" localSheetId="29">#REF!</definedName>
    <definedName name="SG_20_25" localSheetId="15">#REF!</definedName>
    <definedName name="SG_20_25" localSheetId="23">#REF!</definedName>
    <definedName name="SG_20_25">#REF!</definedName>
    <definedName name="SG_21_01" localSheetId="41">#REF!</definedName>
    <definedName name="SG_21_01" localSheetId="28">#REF!</definedName>
    <definedName name="SG_21_01" localSheetId="29">#REF!</definedName>
    <definedName name="SG_21_01" localSheetId="15">#REF!</definedName>
    <definedName name="SG_21_01" localSheetId="23">#REF!</definedName>
    <definedName name="SG_21_01">#REF!</definedName>
    <definedName name="SG_21_02" localSheetId="41">#REF!</definedName>
    <definedName name="SG_21_02" localSheetId="28">#REF!</definedName>
    <definedName name="SG_21_02" localSheetId="29">#REF!</definedName>
    <definedName name="SG_21_02" localSheetId="15">#REF!</definedName>
    <definedName name="SG_21_02" localSheetId="23">#REF!</definedName>
    <definedName name="SG_21_02">#REF!</definedName>
    <definedName name="SG_21_03" localSheetId="41">#REF!</definedName>
    <definedName name="SG_21_03" localSheetId="28">#REF!</definedName>
    <definedName name="SG_21_03" localSheetId="29">#REF!</definedName>
    <definedName name="SG_21_03" localSheetId="15">#REF!</definedName>
    <definedName name="SG_21_03" localSheetId="23">#REF!</definedName>
    <definedName name="SG_21_03">#REF!</definedName>
    <definedName name="SG_21_04" localSheetId="41">#REF!</definedName>
    <definedName name="SG_21_04" localSheetId="28">#REF!</definedName>
    <definedName name="SG_21_04" localSheetId="29">#REF!</definedName>
    <definedName name="SG_21_04" localSheetId="15">#REF!</definedName>
    <definedName name="SG_21_04" localSheetId="23">#REF!</definedName>
    <definedName name="SG_21_04">#REF!</definedName>
    <definedName name="SG_21_05" localSheetId="41">#REF!</definedName>
    <definedName name="SG_21_05" localSheetId="28">#REF!</definedName>
    <definedName name="SG_21_05" localSheetId="29">#REF!</definedName>
    <definedName name="SG_21_05" localSheetId="15">#REF!</definedName>
    <definedName name="SG_21_05" localSheetId="23">#REF!</definedName>
    <definedName name="SG_21_05">#REF!</definedName>
    <definedName name="SG_21_06" localSheetId="41">#REF!</definedName>
    <definedName name="SG_21_06" localSheetId="28">#REF!</definedName>
    <definedName name="SG_21_06" localSheetId="29">#REF!</definedName>
    <definedName name="SG_21_06" localSheetId="15">#REF!</definedName>
    <definedName name="SG_21_06" localSheetId="23">#REF!</definedName>
    <definedName name="SG_21_06">#REF!</definedName>
    <definedName name="SG_21_07" localSheetId="41">#REF!</definedName>
    <definedName name="SG_21_07" localSheetId="28">#REF!</definedName>
    <definedName name="SG_21_07" localSheetId="29">#REF!</definedName>
    <definedName name="SG_21_07" localSheetId="15">#REF!</definedName>
    <definedName name="SG_21_07" localSheetId="23">#REF!</definedName>
    <definedName name="SG_21_07">#REF!</definedName>
    <definedName name="SG_21_08" localSheetId="41">#REF!</definedName>
    <definedName name="SG_21_08" localSheetId="28">#REF!</definedName>
    <definedName name="SG_21_08" localSheetId="29">#REF!</definedName>
    <definedName name="SG_21_08" localSheetId="15">#REF!</definedName>
    <definedName name="SG_21_08" localSheetId="23">#REF!</definedName>
    <definedName name="SG_21_08">#REF!</definedName>
    <definedName name="SG_21_09" localSheetId="41">#REF!</definedName>
    <definedName name="SG_21_09" localSheetId="28">#REF!</definedName>
    <definedName name="SG_21_09" localSheetId="29">#REF!</definedName>
    <definedName name="SG_21_09" localSheetId="15">#REF!</definedName>
    <definedName name="SG_21_09" localSheetId="23">#REF!</definedName>
    <definedName name="SG_21_09">#REF!</definedName>
    <definedName name="SG_21_10" localSheetId="41">#REF!</definedName>
    <definedName name="SG_21_10" localSheetId="28">#REF!</definedName>
    <definedName name="SG_21_10" localSheetId="29">#REF!</definedName>
    <definedName name="SG_21_10" localSheetId="15">#REF!</definedName>
    <definedName name="SG_21_10" localSheetId="23">#REF!</definedName>
    <definedName name="SG_21_10">#REF!</definedName>
    <definedName name="SG_21_11" localSheetId="41">#REF!</definedName>
    <definedName name="SG_21_11" localSheetId="28">#REF!</definedName>
    <definedName name="SG_21_11" localSheetId="29">#REF!</definedName>
    <definedName name="SG_21_11" localSheetId="15">#REF!</definedName>
    <definedName name="SG_21_11" localSheetId="23">#REF!</definedName>
    <definedName name="SG_21_11">#REF!</definedName>
    <definedName name="SG_21_12" localSheetId="41">#REF!</definedName>
    <definedName name="SG_21_12" localSheetId="28">#REF!</definedName>
    <definedName name="SG_21_12" localSheetId="29">#REF!</definedName>
    <definedName name="SG_21_12" localSheetId="15">#REF!</definedName>
    <definedName name="SG_21_12" localSheetId="23">#REF!</definedName>
    <definedName name="SG_21_12">#REF!</definedName>
    <definedName name="SG_21_13" localSheetId="41">#REF!</definedName>
    <definedName name="SG_21_13" localSheetId="28">#REF!</definedName>
    <definedName name="SG_21_13" localSheetId="29">#REF!</definedName>
    <definedName name="SG_21_13" localSheetId="15">#REF!</definedName>
    <definedName name="SG_21_13" localSheetId="23">#REF!</definedName>
    <definedName name="SG_21_13">#REF!</definedName>
    <definedName name="SG_21_14" localSheetId="41">#REF!</definedName>
    <definedName name="SG_21_14" localSheetId="28">#REF!</definedName>
    <definedName name="SG_21_14" localSheetId="29">#REF!</definedName>
    <definedName name="SG_21_14" localSheetId="15">#REF!</definedName>
    <definedName name="SG_21_14" localSheetId="23">#REF!</definedName>
    <definedName name="SG_21_14">#REF!</definedName>
    <definedName name="SG_21_15" localSheetId="41">#REF!</definedName>
    <definedName name="SG_21_15" localSheetId="28">#REF!</definedName>
    <definedName name="SG_21_15" localSheetId="29">#REF!</definedName>
    <definedName name="SG_21_15" localSheetId="15">#REF!</definedName>
    <definedName name="SG_21_15" localSheetId="23">#REF!</definedName>
    <definedName name="SG_21_15">#REF!</definedName>
    <definedName name="SG_21_16" localSheetId="41">#REF!</definedName>
    <definedName name="SG_21_16" localSheetId="28">#REF!</definedName>
    <definedName name="SG_21_16" localSheetId="29">#REF!</definedName>
    <definedName name="SG_21_16" localSheetId="15">#REF!</definedName>
    <definedName name="SG_21_16" localSheetId="23">#REF!</definedName>
    <definedName name="SG_21_16">#REF!</definedName>
    <definedName name="SG_21_17" localSheetId="41">#REF!</definedName>
    <definedName name="SG_21_17" localSheetId="28">#REF!</definedName>
    <definedName name="SG_21_17" localSheetId="29">#REF!</definedName>
    <definedName name="SG_21_17" localSheetId="15">#REF!</definedName>
    <definedName name="SG_21_17" localSheetId="23">#REF!</definedName>
    <definedName name="SG_21_17">#REF!</definedName>
    <definedName name="SG_21_18" localSheetId="41">#REF!</definedName>
    <definedName name="SG_21_18" localSheetId="28">#REF!</definedName>
    <definedName name="SG_21_18" localSheetId="29">#REF!</definedName>
    <definedName name="SG_21_18" localSheetId="15">#REF!</definedName>
    <definedName name="SG_21_18" localSheetId="23">#REF!</definedName>
    <definedName name="SG_21_18">#REF!</definedName>
    <definedName name="SG_21_19" localSheetId="41">#REF!</definedName>
    <definedName name="SG_21_19" localSheetId="28">#REF!</definedName>
    <definedName name="SG_21_19" localSheetId="29">#REF!</definedName>
    <definedName name="SG_21_19" localSheetId="15">#REF!</definedName>
    <definedName name="SG_21_19" localSheetId="23">#REF!</definedName>
    <definedName name="SG_21_19">#REF!</definedName>
    <definedName name="SG_21_20" localSheetId="41">#REF!</definedName>
    <definedName name="SG_21_20" localSheetId="28">#REF!</definedName>
    <definedName name="SG_21_20" localSheetId="29">#REF!</definedName>
    <definedName name="SG_21_20" localSheetId="15">#REF!</definedName>
    <definedName name="SG_21_20" localSheetId="23">#REF!</definedName>
    <definedName name="SG_21_20">#REF!</definedName>
    <definedName name="SG_21_21" localSheetId="41">#REF!</definedName>
    <definedName name="SG_21_21" localSheetId="28">#REF!</definedName>
    <definedName name="SG_21_21" localSheetId="29">#REF!</definedName>
    <definedName name="SG_21_21" localSheetId="15">#REF!</definedName>
    <definedName name="SG_21_21" localSheetId="23">#REF!</definedName>
    <definedName name="SG_21_21">#REF!</definedName>
    <definedName name="SG_21_22" localSheetId="41">#REF!</definedName>
    <definedName name="SG_21_22" localSheetId="28">#REF!</definedName>
    <definedName name="SG_21_22" localSheetId="29">#REF!</definedName>
    <definedName name="SG_21_22" localSheetId="15">#REF!</definedName>
    <definedName name="SG_21_22" localSheetId="23">#REF!</definedName>
    <definedName name="SG_21_22">#REF!</definedName>
    <definedName name="SG_21_23" localSheetId="41">#REF!</definedName>
    <definedName name="SG_21_23" localSheetId="28">#REF!</definedName>
    <definedName name="SG_21_23" localSheetId="29">#REF!</definedName>
    <definedName name="SG_21_23" localSheetId="15">#REF!</definedName>
    <definedName name="SG_21_23" localSheetId="23">#REF!</definedName>
    <definedName name="SG_21_23">#REF!</definedName>
    <definedName name="SG_21_24" localSheetId="41">#REF!</definedName>
    <definedName name="SG_21_24" localSheetId="28">#REF!</definedName>
    <definedName name="SG_21_24" localSheetId="29">#REF!</definedName>
    <definedName name="SG_21_24" localSheetId="15">#REF!</definedName>
    <definedName name="SG_21_24" localSheetId="23">#REF!</definedName>
    <definedName name="SG_21_24">#REF!</definedName>
    <definedName name="SG_21_25" localSheetId="41">#REF!</definedName>
    <definedName name="SG_21_25" localSheetId="28">#REF!</definedName>
    <definedName name="SG_21_25" localSheetId="29">#REF!</definedName>
    <definedName name="SG_21_25" localSheetId="15">#REF!</definedName>
    <definedName name="SG_21_25" localSheetId="23">#REF!</definedName>
    <definedName name="SG_21_25">#REF!</definedName>
    <definedName name="SG_22_01" localSheetId="41">#REF!</definedName>
    <definedName name="SG_22_01" localSheetId="28">#REF!</definedName>
    <definedName name="SG_22_01" localSheetId="29">#REF!</definedName>
    <definedName name="SG_22_01" localSheetId="15">#REF!</definedName>
    <definedName name="SG_22_01" localSheetId="23">#REF!</definedName>
    <definedName name="SG_22_01">#REF!</definedName>
    <definedName name="SG_22_02" localSheetId="41">#REF!</definedName>
    <definedName name="SG_22_02" localSheetId="28">#REF!</definedName>
    <definedName name="SG_22_02" localSheetId="29">#REF!</definedName>
    <definedName name="SG_22_02" localSheetId="15">#REF!</definedName>
    <definedName name="SG_22_02" localSheetId="23">#REF!</definedName>
    <definedName name="SG_22_02">#REF!</definedName>
    <definedName name="SG_22_03" localSheetId="41">#REF!</definedName>
    <definedName name="SG_22_03" localSheetId="28">#REF!</definedName>
    <definedName name="SG_22_03" localSheetId="29">#REF!</definedName>
    <definedName name="SG_22_03" localSheetId="15">#REF!</definedName>
    <definedName name="SG_22_03" localSheetId="23">#REF!</definedName>
    <definedName name="SG_22_03">#REF!</definedName>
    <definedName name="SG_22_04" localSheetId="41">#REF!</definedName>
    <definedName name="SG_22_04" localSheetId="28">#REF!</definedName>
    <definedName name="SG_22_04" localSheetId="29">#REF!</definedName>
    <definedName name="SG_22_04" localSheetId="15">#REF!</definedName>
    <definedName name="SG_22_04" localSheetId="23">#REF!</definedName>
    <definedName name="SG_22_04">#REF!</definedName>
    <definedName name="SG_22_05" localSheetId="41">#REF!</definedName>
    <definedName name="SG_22_05" localSheetId="28">#REF!</definedName>
    <definedName name="SG_22_05" localSheetId="29">#REF!</definedName>
    <definedName name="SG_22_05" localSheetId="15">#REF!</definedName>
    <definedName name="SG_22_05" localSheetId="23">#REF!</definedName>
    <definedName name="SG_22_05">#REF!</definedName>
    <definedName name="SG_22_06" localSheetId="41">#REF!</definedName>
    <definedName name="SG_22_06" localSheetId="28">#REF!</definedName>
    <definedName name="SG_22_06" localSheetId="29">#REF!</definedName>
    <definedName name="SG_22_06" localSheetId="15">#REF!</definedName>
    <definedName name="SG_22_06" localSheetId="23">#REF!</definedName>
    <definedName name="SG_22_06">#REF!</definedName>
    <definedName name="SG_22_07" localSheetId="41">#REF!</definedName>
    <definedName name="SG_22_07" localSheetId="28">#REF!</definedName>
    <definedName name="SG_22_07" localSheetId="29">#REF!</definedName>
    <definedName name="SG_22_07" localSheetId="15">#REF!</definedName>
    <definedName name="SG_22_07" localSheetId="23">#REF!</definedName>
    <definedName name="SG_22_07">#REF!</definedName>
    <definedName name="SG_22_08" localSheetId="41">#REF!</definedName>
    <definedName name="SG_22_08" localSheetId="28">#REF!</definedName>
    <definedName name="SG_22_08" localSheetId="29">#REF!</definedName>
    <definedName name="SG_22_08" localSheetId="15">#REF!</definedName>
    <definedName name="SG_22_08" localSheetId="23">#REF!</definedName>
    <definedName name="SG_22_08">#REF!</definedName>
    <definedName name="SG_22_09" localSheetId="41">#REF!</definedName>
    <definedName name="SG_22_09" localSheetId="28">#REF!</definedName>
    <definedName name="SG_22_09" localSheetId="29">#REF!</definedName>
    <definedName name="SG_22_09" localSheetId="15">#REF!</definedName>
    <definedName name="SG_22_09" localSheetId="23">#REF!</definedName>
    <definedName name="SG_22_09">#REF!</definedName>
    <definedName name="SG_22_10" localSheetId="41">#REF!</definedName>
    <definedName name="SG_22_10" localSheetId="28">#REF!</definedName>
    <definedName name="SG_22_10" localSheetId="29">#REF!</definedName>
    <definedName name="SG_22_10" localSheetId="15">#REF!</definedName>
    <definedName name="SG_22_10" localSheetId="23">#REF!</definedName>
    <definedName name="SG_22_10">#REF!</definedName>
    <definedName name="SG_22_11" localSheetId="41">#REF!</definedName>
    <definedName name="SG_22_11" localSheetId="28">#REF!</definedName>
    <definedName name="SG_22_11" localSheetId="29">#REF!</definedName>
    <definedName name="SG_22_11" localSheetId="15">#REF!</definedName>
    <definedName name="SG_22_11" localSheetId="23">#REF!</definedName>
    <definedName name="SG_22_11">#REF!</definedName>
    <definedName name="SG_22_12" localSheetId="41">#REF!</definedName>
    <definedName name="SG_22_12" localSheetId="28">#REF!</definedName>
    <definedName name="SG_22_12" localSheetId="29">#REF!</definedName>
    <definedName name="SG_22_12" localSheetId="15">#REF!</definedName>
    <definedName name="SG_22_12" localSheetId="23">#REF!</definedName>
    <definedName name="SG_22_12">#REF!</definedName>
    <definedName name="SG_22_13" localSheetId="41">#REF!</definedName>
    <definedName name="SG_22_13" localSheetId="28">#REF!</definedName>
    <definedName name="SG_22_13" localSheetId="29">#REF!</definedName>
    <definedName name="SG_22_13" localSheetId="15">#REF!</definedName>
    <definedName name="SG_22_13" localSheetId="23">#REF!</definedName>
    <definedName name="SG_22_13">#REF!</definedName>
    <definedName name="SG_22_14" localSheetId="41">#REF!</definedName>
    <definedName name="SG_22_14" localSheetId="28">#REF!</definedName>
    <definedName name="SG_22_14" localSheetId="29">#REF!</definedName>
    <definedName name="SG_22_14" localSheetId="15">#REF!</definedName>
    <definedName name="SG_22_14" localSheetId="23">#REF!</definedName>
    <definedName name="SG_22_14">#REF!</definedName>
    <definedName name="SG_22_15" localSheetId="41">#REF!</definedName>
    <definedName name="SG_22_15" localSheetId="28">#REF!</definedName>
    <definedName name="SG_22_15" localSheetId="29">#REF!</definedName>
    <definedName name="SG_22_15" localSheetId="15">#REF!</definedName>
    <definedName name="SG_22_15" localSheetId="23">#REF!</definedName>
    <definedName name="SG_22_15">#REF!</definedName>
    <definedName name="SG_22_16" localSheetId="41">#REF!</definedName>
    <definedName name="SG_22_16" localSheetId="28">#REF!</definedName>
    <definedName name="SG_22_16" localSheetId="29">#REF!</definedName>
    <definedName name="SG_22_16" localSheetId="15">#REF!</definedName>
    <definedName name="SG_22_16" localSheetId="23">#REF!</definedName>
    <definedName name="SG_22_16">#REF!</definedName>
    <definedName name="SG_22_17" localSheetId="41">#REF!</definedName>
    <definedName name="SG_22_17" localSheetId="28">#REF!</definedName>
    <definedName name="SG_22_17" localSheetId="29">#REF!</definedName>
    <definedName name="SG_22_17" localSheetId="15">#REF!</definedName>
    <definedName name="SG_22_17" localSheetId="23">#REF!</definedName>
    <definedName name="SG_22_17">#REF!</definedName>
    <definedName name="SG_22_18" localSheetId="41">#REF!</definedName>
    <definedName name="SG_22_18" localSheetId="28">#REF!</definedName>
    <definedName name="SG_22_18" localSheetId="29">#REF!</definedName>
    <definedName name="SG_22_18" localSheetId="15">#REF!</definedName>
    <definedName name="SG_22_18" localSheetId="23">#REF!</definedName>
    <definedName name="SG_22_18">#REF!</definedName>
    <definedName name="SG_22_19" localSheetId="41">#REF!</definedName>
    <definedName name="SG_22_19" localSheetId="28">#REF!</definedName>
    <definedName name="SG_22_19" localSheetId="29">#REF!</definedName>
    <definedName name="SG_22_19" localSheetId="15">#REF!</definedName>
    <definedName name="SG_22_19" localSheetId="23">#REF!</definedName>
    <definedName name="SG_22_19">#REF!</definedName>
    <definedName name="SG_22_20" localSheetId="41">#REF!</definedName>
    <definedName name="SG_22_20" localSheetId="28">#REF!</definedName>
    <definedName name="SG_22_20" localSheetId="29">#REF!</definedName>
    <definedName name="SG_22_20" localSheetId="15">#REF!</definedName>
    <definedName name="SG_22_20" localSheetId="23">#REF!</definedName>
    <definedName name="SG_22_20">#REF!</definedName>
    <definedName name="SG_22_21" localSheetId="41">#REF!</definedName>
    <definedName name="SG_22_21" localSheetId="28">#REF!</definedName>
    <definedName name="SG_22_21" localSheetId="29">#REF!</definedName>
    <definedName name="SG_22_21" localSheetId="15">#REF!</definedName>
    <definedName name="SG_22_21" localSheetId="23">#REF!</definedName>
    <definedName name="SG_22_21">#REF!</definedName>
    <definedName name="SG_22_22" localSheetId="41">#REF!</definedName>
    <definedName name="SG_22_22" localSheetId="28">#REF!</definedName>
    <definedName name="SG_22_22" localSheetId="29">#REF!</definedName>
    <definedName name="SG_22_22" localSheetId="15">#REF!</definedName>
    <definedName name="SG_22_22" localSheetId="23">#REF!</definedName>
    <definedName name="SG_22_22">#REF!</definedName>
    <definedName name="SG_22_23" localSheetId="41">#REF!</definedName>
    <definedName name="SG_22_23" localSheetId="28">#REF!</definedName>
    <definedName name="SG_22_23" localSheetId="29">#REF!</definedName>
    <definedName name="SG_22_23" localSheetId="15">#REF!</definedName>
    <definedName name="SG_22_23" localSheetId="23">#REF!</definedName>
    <definedName name="SG_22_23">#REF!</definedName>
    <definedName name="SG_22_24" localSheetId="41">#REF!</definedName>
    <definedName name="SG_22_24" localSheetId="28">#REF!</definedName>
    <definedName name="SG_22_24" localSheetId="29">#REF!</definedName>
    <definedName name="SG_22_24" localSheetId="15">#REF!</definedName>
    <definedName name="SG_22_24" localSheetId="23">#REF!</definedName>
    <definedName name="SG_22_24">#REF!</definedName>
    <definedName name="SG_22_25" localSheetId="41">#REF!</definedName>
    <definedName name="SG_22_25" localSheetId="28">#REF!</definedName>
    <definedName name="SG_22_25" localSheetId="29">#REF!</definedName>
    <definedName name="SG_22_25" localSheetId="15">#REF!</definedName>
    <definedName name="SG_22_25" localSheetId="23">#REF!</definedName>
    <definedName name="SG_22_25">#REF!</definedName>
    <definedName name="SG_23_01" localSheetId="41">#REF!</definedName>
    <definedName name="SG_23_01" localSheetId="28">#REF!</definedName>
    <definedName name="SG_23_01" localSheetId="29">#REF!</definedName>
    <definedName name="SG_23_01" localSheetId="15">#REF!</definedName>
    <definedName name="SG_23_01" localSheetId="23">#REF!</definedName>
    <definedName name="SG_23_01">#REF!</definedName>
    <definedName name="SG_23_02" localSheetId="41">#REF!</definedName>
    <definedName name="SG_23_02" localSheetId="28">#REF!</definedName>
    <definedName name="SG_23_02" localSheetId="29">#REF!</definedName>
    <definedName name="SG_23_02" localSheetId="15">#REF!</definedName>
    <definedName name="SG_23_02" localSheetId="23">#REF!</definedName>
    <definedName name="SG_23_02">#REF!</definedName>
    <definedName name="SG_23_03" localSheetId="41">#REF!</definedName>
    <definedName name="SG_23_03" localSheetId="28">#REF!</definedName>
    <definedName name="SG_23_03" localSheetId="29">#REF!</definedName>
    <definedName name="SG_23_03" localSheetId="15">#REF!</definedName>
    <definedName name="SG_23_03" localSheetId="23">#REF!</definedName>
    <definedName name="SG_23_03">#REF!</definedName>
    <definedName name="SG_23_04" localSheetId="41">#REF!</definedName>
    <definedName name="SG_23_04" localSheetId="28">#REF!</definedName>
    <definedName name="SG_23_04" localSheetId="29">#REF!</definedName>
    <definedName name="SG_23_04" localSheetId="15">#REF!</definedName>
    <definedName name="SG_23_04" localSheetId="23">#REF!</definedName>
    <definedName name="SG_23_04">#REF!</definedName>
    <definedName name="SG_23_05" localSheetId="41">#REF!</definedName>
    <definedName name="SG_23_05" localSheetId="28">#REF!</definedName>
    <definedName name="SG_23_05" localSheetId="29">#REF!</definedName>
    <definedName name="SG_23_05" localSheetId="15">#REF!</definedName>
    <definedName name="SG_23_05" localSheetId="23">#REF!</definedName>
    <definedName name="SG_23_05">#REF!</definedName>
    <definedName name="SG_23_06" localSheetId="41">#REF!</definedName>
    <definedName name="SG_23_06" localSheetId="28">#REF!</definedName>
    <definedName name="SG_23_06" localSheetId="29">#REF!</definedName>
    <definedName name="SG_23_06" localSheetId="15">#REF!</definedName>
    <definedName name="SG_23_06" localSheetId="23">#REF!</definedName>
    <definedName name="SG_23_06">#REF!</definedName>
    <definedName name="SG_23_07" localSheetId="41">#REF!</definedName>
    <definedName name="SG_23_07" localSheetId="28">#REF!</definedName>
    <definedName name="SG_23_07" localSheetId="29">#REF!</definedName>
    <definedName name="SG_23_07" localSheetId="15">#REF!</definedName>
    <definedName name="SG_23_07" localSheetId="23">#REF!</definedName>
    <definedName name="SG_23_07">#REF!</definedName>
    <definedName name="SG_23_08" localSheetId="41">#REF!</definedName>
    <definedName name="SG_23_08" localSheetId="28">#REF!</definedName>
    <definedName name="SG_23_08" localSheetId="29">#REF!</definedName>
    <definedName name="SG_23_08" localSheetId="15">#REF!</definedName>
    <definedName name="SG_23_08" localSheetId="23">#REF!</definedName>
    <definedName name="SG_23_08">#REF!</definedName>
    <definedName name="SG_23_09" localSheetId="41">#REF!</definedName>
    <definedName name="SG_23_09" localSheetId="28">#REF!</definedName>
    <definedName name="SG_23_09" localSheetId="29">#REF!</definedName>
    <definedName name="SG_23_09" localSheetId="15">#REF!</definedName>
    <definedName name="SG_23_09" localSheetId="23">#REF!</definedName>
    <definedName name="SG_23_09">#REF!</definedName>
    <definedName name="SG_23_10" localSheetId="41">#REF!</definedName>
    <definedName name="SG_23_10" localSheetId="28">#REF!</definedName>
    <definedName name="SG_23_10" localSheetId="29">#REF!</definedName>
    <definedName name="SG_23_10" localSheetId="15">#REF!</definedName>
    <definedName name="SG_23_10" localSheetId="23">#REF!</definedName>
    <definedName name="SG_23_10">#REF!</definedName>
    <definedName name="SG_23_11" localSheetId="41">#REF!</definedName>
    <definedName name="SG_23_11" localSheetId="28">#REF!</definedName>
    <definedName name="SG_23_11" localSheetId="29">#REF!</definedName>
    <definedName name="SG_23_11" localSheetId="15">#REF!</definedName>
    <definedName name="SG_23_11" localSheetId="23">#REF!</definedName>
    <definedName name="SG_23_11">#REF!</definedName>
    <definedName name="SG_23_12" localSheetId="41">#REF!</definedName>
    <definedName name="SG_23_12" localSheetId="28">#REF!</definedName>
    <definedName name="SG_23_12" localSheetId="29">#REF!</definedName>
    <definedName name="SG_23_12" localSheetId="15">#REF!</definedName>
    <definedName name="SG_23_12" localSheetId="23">#REF!</definedName>
    <definedName name="SG_23_12">#REF!</definedName>
    <definedName name="SG_23_13" localSheetId="41">#REF!</definedName>
    <definedName name="SG_23_13" localSheetId="28">#REF!</definedName>
    <definedName name="SG_23_13" localSheetId="29">#REF!</definedName>
    <definedName name="SG_23_13" localSheetId="15">#REF!</definedName>
    <definedName name="SG_23_13" localSheetId="23">#REF!</definedName>
    <definedName name="SG_23_13">#REF!</definedName>
    <definedName name="SG_23_14" localSheetId="41">#REF!</definedName>
    <definedName name="SG_23_14" localSheetId="28">#REF!</definedName>
    <definedName name="SG_23_14" localSheetId="29">#REF!</definedName>
    <definedName name="SG_23_14" localSheetId="15">#REF!</definedName>
    <definedName name="SG_23_14" localSheetId="23">#REF!</definedName>
    <definedName name="SG_23_14">#REF!</definedName>
    <definedName name="SG_23_15" localSheetId="41">#REF!</definedName>
    <definedName name="SG_23_15" localSheetId="28">#REF!</definedName>
    <definedName name="SG_23_15" localSheetId="29">#REF!</definedName>
    <definedName name="SG_23_15" localSheetId="15">#REF!</definedName>
    <definedName name="SG_23_15" localSheetId="23">#REF!</definedName>
    <definedName name="SG_23_15">#REF!</definedName>
    <definedName name="SG_23_16" localSheetId="41">#REF!</definedName>
    <definedName name="SG_23_16" localSheetId="28">#REF!</definedName>
    <definedName name="SG_23_16" localSheetId="29">#REF!</definedName>
    <definedName name="SG_23_16" localSheetId="15">#REF!</definedName>
    <definedName name="SG_23_16" localSheetId="23">#REF!</definedName>
    <definedName name="SG_23_16">#REF!</definedName>
    <definedName name="SG_23_17" localSheetId="41">#REF!</definedName>
    <definedName name="SG_23_17" localSheetId="28">#REF!</definedName>
    <definedName name="SG_23_17" localSheetId="29">#REF!</definedName>
    <definedName name="SG_23_17" localSheetId="15">#REF!</definedName>
    <definedName name="SG_23_17" localSheetId="23">#REF!</definedName>
    <definedName name="SG_23_17">#REF!</definedName>
    <definedName name="SG_23_18" localSheetId="41">#REF!</definedName>
    <definedName name="SG_23_18" localSheetId="28">#REF!</definedName>
    <definedName name="SG_23_18" localSheetId="29">#REF!</definedName>
    <definedName name="SG_23_18" localSheetId="15">#REF!</definedName>
    <definedName name="SG_23_18" localSheetId="23">#REF!</definedName>
    <definedName name="SG_23_18">#REF!</definedName>
    <definedName name="SG_23_19" localSheetId="41">#REF!</definedName>
    <definedName name="SG_23_19" localSheetId="28">#REF!</definedName>
    <definedName name="SG_23_19" localSheetId="29">#REF!</definedName>
    <definedName name="SG_23_19" localSheetId="15">#REF!</definedName>
    <definedName name="SG_23_19" localSheetId="23">#REF!</definedName>
    <definedName name="SG_23_19">#REF!</definedName>
    <definedName name="SG_23_20" localSheetId="41">#REF!</definedName>
    <definedName name="SG_23_20" localSheetId="28">#REF!</definedName>
    <definedName name="SG_23_20" localSheetId="29">#REF!</definedName>
    <definedName name="SG_23_20" localSheetId="15">#REF!</definedName>
    <definedName name="SG_23_20" localSheetId="23">#REF!</definedName>
    <definedName name="SG_23_20">#REF!</definedName>
    <definedName name="SG_23_21" localSheetId="41">#REF!</definedName>
    <definedName name="SG_23_21" localSheetId="28">#REF!</definedName>
    <definedName name="SG_23_21" localSheetId="29">#REF!</definedName>
    <definedName name="SG_23_21" localSheetId="15">#REF!</definedName>
    <definedName name="SG_23_21" localSheetId="23">#REF!</definedName>
    <definedName name="SG_23_21">#REF!</definedName>
    <definedName name="SG_23_22" localSheetId="41">#REF!</definedName>
    <definedName name="SG_23_22" localSheetId="28">#REF!</definedName>
    <definedName name="SG_23_22" localSheetId="29">#REF!</definedName>
    <definedName name="SG_23_22" localSheetId="15">#REF!</definedName>
    <definedName name="SG_23_22" localSheetId="23">#REF!</definedName>
    <definedName name="SG_23_22">#REF!</definedName>
    <definedName name="SG_23_23" localSheetId="41">#REF!</definedName>
    <definedName name="SG_23_23" localSheetId="28">#REF!</definedName>
    <definedName name="SG_23_23" localSheetId="29">#REF!</definedName>
    <definedName name="SG_23_23" localSheetId="15">#REF!</definedName>
    <definedName name="SG_23_23" localSheetId="23">#REF!</definedName>
    <definedName name="SG_23_23">#REF!</definedName>
    <definedName name="SG_23_24" localSheetId="41">#REF!</definedName>
    <definedName name="SG_23_24" localSheetId="28">#REF!</definedName>
    <definedName name="SG_23_24" localSheetId="29">#REF!</definedName>
    <definedName name="SG_23_24" localSheetId="15">#REF!</definedName>
    <definedName name="SG_23_24" localSheetId="23">#REF!</definedName>
    <definedName name="SG_23_24">#REF!</definedName>
    <definedName name="SG_23_25" localSheetId="41">#REF!</definedName>
    <definedName name="SG_23_25" localSheetId="28">#REF!</definedName>
    <definedName name="SG_23_25" localSheetId="29">#REF!</definedName>
    <definedName name="SG_23_25" localSheetId="15">#REF!</definedName>
    <definedName name="SG_23_25" localSheetId="23">#REF!</definedName>
    <definedName name="SG_23_25">#REF!</definedName>
    <definedName name="SG_24_01" localSheetId="41">#REF!</definedName>
    <definedName name="SG_24_01" localSheetId="28">#REF!</definedName>
    <definedName name="SG_24_01" localSheetId="29">#REF!</definedName>
    <definedName name="SG_24_01" localSheetId="15">#REF!</definedName>
    <definedName name="SG_24_01" localSheetId="23">#REF!</definedName>
    <definedName name="SG_24_01">#REF!</definedName>
    <definedName name="SG_24_02" localSheetId="41">#REF!</definedName>
    <definedName name="SG_24_02" localSheetId="28">#REF!</definedName>
    <definedName name="SG_24_02" localSheetId="29">#REF!</definedName>
    <definedName name="SG_24_02" localSheetId="15">#REF!</definedName>
    <definedName name="SG_24_02" localSheetId="23">#REF!</definedName>
    <definedName name="SG_24_02">#REF!</definedName>
    <definedName name="SG_24_03" localSheetId="41">#REF!</definedName>
    <definedName name="SG_24_03" localSheetId="28">#REF!</definedName>
    <definedName name="SG_24_03" localSheetId="29">#REF!</definedName>
    <definedName name="SG_24_03" localSheetId="15">#REF!</definedName>
    <definedName name="SG_24_03" localSheetId="23">#REF!</definedName>
    <definedName name="SG_24_03">#REF!</definedName>
    <definedName name="SG_24_04" localSheetId="41">#REF!</definedName>
    <definedName name="SG_24_04" localSheetId="28">#REF!</definedName>
    <definedName name="SG_24_04" localSheetId="29">#REF!</definedName>
    <definedName name="SG_24_04" localSheetId="15">#REF!</definedName>
    <definedName name="SG_24_04" localSheetId="23">#REF!</definedName>
    <definedName name="SG_24_04">#REF!</definedName>
    <definedName name="SG_24_05" localSheetId="41">#REF!</definedName>
    <definedName name="SG_24_05" localSheetId="28">#REF!</definedName>
    <definedName name="SG_24_05" localSheetId="29">#REF!</definedName>
    <definedName name="SG_24_05" localSheetId="15">#REF!</definedName>
    <definedName name="SG_24_05" localSheetId="23">#REF!</definedName>
    <definedName name="SG_24_05">#REF!</definedName>
    <definedName name="SG_24_06" localSheetId="41">#REF!</definedName>
    <definedName name="SG_24_06" localSheetId="28">#REF!</definedName>
    <definedName name="SG_24_06" localSheetId="29">#REF!</definedName>
    <definedName name="SG_24_06" localSheetId="15">#REF!</definedName>
    <definedName name="SG_24_06" localSheetId="23">#REF!</definedName>
    <definedName name="SG_24_06">#REF!</definedName>
    <definedName name="SG_24_07" localSheetId="41">#REF!</definedName>
    <definedName name="SG_24_07" localSheetId="28">#REF!</definedName>
    <definedName name="SG_24_07" localSheetId="29">#REF!</definedName>
    <definedName name="SG_24_07" localSheetId="15">#REF!</definedName>
    <definedName name="SG_24_07" localSheetId="23">#REF!</definedName>
    <definedName name="SG_24_07">#REF!</definedName>
    <definedName name="SG_24_08" localSheetId="41">#REF!</definedName>
    <definedName name="SG_24_08" localSheetId="28">#REF!</definedName>
    <definedName name="SG_24_08" localSheetId="29">#REF!</definedName>
    <definedName name="SG_24_08" localSheetId="15">#REF!</definedName>
    <definedName name="SG_24_08" localSheetId="23">#REF!</definedName>
    <definedName name="SG_24_08">#REF!</definedName>
    <definedName name="SG_24_09" localSheetId="41">#REF!</definedName>
    <definedName name="SG_24_09" localSheetId="28">#REF!</definedName>
    <definedName name="SG_24_09" localSheetId="29">#REF!</definedName>
    <definedName name="SG_24_09" localSheetId="15">#REF!</definedName>
    <definedName name="SG_24_09" localSheetId="23">#REF!</definedName>
    <definedName name="SG_24_09">#REF!</definedName>
    <definedName name="SG_24_10" localSheetId="41">#REF!</definedName>
    <definedName name="SG_24_10" localSheetId="28">#REF!</definedName>
    <definedName name="SG_24_10" localSheetId="29">#REF!</definedName>
    <definedName name="SG_24_10" localSheetId="15">#REF!</definedName>
    <definedName name="SG_24_10" localSheetId="23">#REF!</definedName>
    <definedName name="SG_24_10">#REF!</definedName>
    <definedName name="SG_24_11" localSheetId="41">#REF!</definedName>
    <definedName name="SG_24_11" localSheetId="28">#REF!</definedName>
    <definedName name="SG_24_11" localSheetId="29">#REF!</definedName>
    <definedName name="SG_24_11" localSheetId="15">#REF!</definedName>
    <definedName name="SG_24_11" localSheetId="23">#REF!</definedName>
    <definedName name="SG_24_11">#REF!</definedName>
    <definedName name="SG_24_12" localSheetId="41">#REF!</definedName>
    <definedName name="SG_24_12" localSheetId="28">#REF!</definedName>
    <definedName name="SG_24_12" localSheetId="29">#REF!</definedName>
    <definedName name="SG_24_12" localSheetId="15">#REF!</definedName>
    <definedName name="SG_24_12" localSheetId="23">#REF!</definedName>
    <definedName name="SG_24_12">#REF!</definedName>
    <definedName name="SG_24_13" localSheetId="41">#REF!</definedName>
    <definedName name="SG_24_13" localSheetId="28">#REF!</definedName>
    <definedName name="SG_24_13" localSheetId="29">#REF!</definedName>
    <definedName name="SG_24_13" localSheetId="15">#REF!</definedName>
    <definedName name="SG_24_13" localSheetId="23">#REF!</definedName>
    <definedName name="SG_24_13">#REF!</definedName>
    <definedName name="SG_24_14" localSheetId="41">#REF!</definedName>
    <definedName name="SG_24_14" localSheetId="28">#REF!</definedName>
    <definedName name="SG_24_14" localSheetId="29">#REF!</definedName>
    <definedName name="SG_24_14" localSheetId="15">#REF!</definedName>
    <definedName name="SG_24_14" localSheetId="23">#REF!</definedName>
    <definedName name="SG_24_14">#REF!</definedName>
    <definedName name="SG_24_15" localSheetId="41">#REF!</definedName>
    <definedName name="SG_24_15" localSheetId="28">#REF!</definedName>
    <definedName name="SG_24_15" localSheetId="29">#REF!</definedName>
    <definedName name="SG_24_15" localSheetId="15">#REF!</definedName>
    <definedName name="SG_24_15" localSheetId="23">#REF!</definedName>
    <definedName name="SG_24_15">#REF!</definedName>
    <definedName name="SG_24_16" localSheetId="41">#REF!</definedName>
    <definedName name="SG_24_16" localSheetId="28">#REF!</definedName>
    <definedName name="SG_24_16" localSheetId="29">#REF!</definedName>
    <definedName name="SG_24_16" localSheetId="15">#REF!</definedName>
    <definedName name="SG_24_16" localSheetId="23">#REF!</definedName>
    <definedName name="SG_24_16">#REF!</definedName>
    <definedName name="SG_24_17" localSheetId="41">#REF!</definedName>
    <definedName name="SG_24_17" localSheetId="28">#REF!</definedName>
    <definedName name="SG_24_17" localSheetId="29">#REF!</definedName>
    <definedName name="SG_24_17" localSheetId="15">#REF!</definedName>
    <definedName name="SG_24_17" localSheetId="23">#REF!</definedName>
    <definedName name="SG_24_17">#REF!</definedName>
    <definedName name="SG_24_18" localSheetId="41">#REF!</definedName>
    <definedName name="SG_24_18" localSheetId="28">#REF!</definedName>
    <definedName name="SG_24_18" localSheetId="29">#REF!</definedName>
    <definedName name="SG_24_18" localSheetId="15">#REF!</definedName>
    <definedName name="SG_24_18" localSheetId="23">#REF!</definedName>
    <definedName name="SG_24_18">#REF!</definedName>
    <definedName name="SG_24_19" localSheetId="41">#REF!</definedName>
    <definedName name="SG_24_19" localSheetId="28">#REF!</definedName>
    <definedName name="SG_24_19" localSheetId="29">#REF!</definedName>
    <definedName name="SG_24_19" localSheetId="15">#REF!</definedName>
    <definedName name="SG_24_19" localSheetId="23">#REF!</definedName>
    <definedName name="SG_24_19">#REF!</definedName>
    <definedName name="SG_24_20" localSheetId="41">#REF!</definedName>
    <definedName name="SG_24_20" localSheetId="28">#REF!</definedName>
    <definedName name="SG_24_20" localSheetId="29">#REF!</definedName>
    <definedName name="SG_24_20" localSheetId="15">#REF!</definedName>
    <definedName name="SG_24_20" localSheetId="23">#REF!</definedName>
    <definedName name="SG_24_20">#REF!</definedName>
    <definedName name="SG_24_21" localSheetId="41">#REF!</definedName>
    <definedName name="SG_24_21" localSheetId="28">#REF!</definedName>
    <definedName name="SG_24_21" localSheetId="29">#REF!</definedName>
    <definedName name="SG_24_21" localSheetId="15">#REF!</definedName>
    <definedName name="SG_24_21" localSheetId="23">#REF!</definedName>
    <definedName name="SG_24_21">#REF!</definedName>
    <definedName name="SG_24_22" localSheetId="41">#REF!</definedName>
    <definedName name="SG_24_22" localSheetId="28">#REF!</definedName>
    <definedName name="SG_24_22" localSheetId="29">#REF!</definedName>
    <definedName name="SG_24_22" localSheetId="15">#REF!</definedName>
    <definedName name="SG_24_22" localSheetId="23">#REF!</definedName>
    <definedName name="SG_24_22">#REF!</definedName>
    <definedName name="SG_24_23" localSheetId="41">#REF!</definedName>
    <definedName name="SG_24_23" localSheetId="28">#REF!</definedName>
    <definedName name="SG_24_23" localSheetId="29">#REF!</definedName>
    <definedName name="SG_24_23" localSheetId="15">#REF!</definedName>
    <definedName name="SG_24_23" localSheetId="23">#REF!</definedName>
    <definedName name="SG_24_23">#REF!</definedName>
    <definedName name="SG_24_24" localSheetId="41">#REF!</definedName>
    <definedName name="SG_24_24" localSheetId="28">#REF!</definedName>
    <definedName name="SG_24_24" localSheetId="29">#REF!</definedName>
    <definedName name="SG_24_24" localSheetId="15">#REF!</definedName>
    <definedName name="SG_24_24" localSheetId="23">#REF!</definedName>
    <definedName name="SG_24_24">#REF!</definedName>
    <definedName name="SG_24_25" localSheetId="41">#REF!</definedName>
    <definedName name="SG_24_25" localSheetId="28">#REF!</definedName>
    <definedName name="SG_24_25" localSheetId="29">#REF!</definedName>
    <definedName name="SG_24_25" localSheetId="15">#REF!</definedName>
    <definedName name="SG_24_25" localSheetId="23">#REF!</definedName>
    <definedName name="SG_24_25">#REF!</definedName>
    <definedName name="SG_25_01" localSheetId="41">#REF!</definedName>
    <definedName name="SG_25_01" localSheetId="28">#REF!</definedName>
    <definedName name="SG_25_01" localSheetId="29">#REF!</definedName>
    <definedName name="SG_25_01" localSheetId="15">#REF!</definedName>
    <definedName name="SG_25_01" localSheetId="23">#REF!</definedName>
    <definedName name="SG_25_01">#REF!</definedName>
    <definedName name="SG_25_02" localSheetId="41">#REF!</definedName>
    <definedName name="SG_25_02" localSheetId="28">#REF!</definedName>
    <definedName name="SG_25_02" localSheetId="29">#REF!</definedName>
    <definedName name="SG_25_02" localSheetId="15">#REF!</definedName>
    <definedName name="SG_25_02" localSheetId="23">#REF!</definedName>
    <definedName name="SG_25_02">#REF!</definedName>
    <definedName name="SG_25_03" localSheetId="41">#REF!</definedName>
    <definedName name="SG_25_03" localSheetId="28">#REF!</definedName>
    <definedName name="SG_25_03" localSheetId="29">#REF!</definedName>
    <definedName name="SG_25_03" localSheetId="15">#REF!</definedName>
    <definedName name="SG_25_03" localSheetId="23">#REF!</definedName>
    <definedName name="SG_25_03">#REF!</definedName>
    <definedName name="SG_25_04" localSheetId="41">#REF!</definedName>
    <definedName name="SG_25_04" localSheetId="28">#REF!</definedName>
    <definedName name="SG_25_04" localSheetId="29">#REF!</definedName>
    <definedName name="SG_25_04" localSheetId="15">#REF!</definedName>
    <definedName name="SG_25_04" localSheetId="23">#REF!</definedName>
    <definedName name="SG_25_04">#REF!</definedName>
    <definedName name="SG_25_05" localSheetId="41">#REF!</definedName>
    <definedName name="SG_25_05" localSheetId="28">#REF!</definedName>
    <definedName name="SG_25_05" localSheetId="29">#REF!</definedName>
    <definedName name="SG_25_05" localSheetId="15">#REF!</definedName>
    <definedName name="SG_25_05" localSheetId="23">#REF!</definedName>
    <definedName name="SG_25_05">#REF!</definedName>
    <definedName name="SG_25_06" localSheetId="41">#REF!</definedName>
    <definedName name="SG_25_06" localSheetId="28">#REF!</definedName>
    <definedName name="SG_25_06" localSheetId="29">#REF!</definedName>
    <definedName name="SG_25_06" localSheetId="15">#REF!</definedName>
    <definedName name="SG_25_06" localSheetId="23">#REF!</definedName>
    <definedName name="SG_25_06">#REF!</definedName>
    <definedName name="SG_25_07" localSheetId="41">#REF!</definedName>
    <definedName name="SG_25_07" localSheetId="28">#REF!</definedName>
    <definedName name="SG_25_07" localSheetId="29">#REF!</definedName>
    <definedName name="SG_25_07" localSheetId="15">#REF!</definedName>
    <definedName name="SG_25_07" localSheetId="23">#REF!</definedName>
    <definedName name="SG_25_07">#REF!</definedName>
    <definedName name="SG_25_08" localSheetId="41">#REF!</definedName>
    <definedName name="SG_25_08" localSheetId="28">#REF!</definedName>
    <definedName name="SG_25_08" localSheetId="29">#REF!</definedName>
    <definedName name="SG_25_08" localSheetId="15">#REF!</definedName>
    <definedName name="SG_25_08" localSheetId="23">#REF!</definedName>
    <definedName name="SG_25_08">#REF!</definedName>
    <definedName name="SG_25_09" localSheetId="41">#REF!</definedName>
    <definedName name="SG_25_09" localSheetId="28">#REF!</definedName>
    <definedName name="SG_25_09" localSheetId="29">#REF!</definedName>
    <definedName name="SG_25_09" localSheetId="15">#REF!</definedName>
    <definedName name="SG_25_09" localSheetId="23">#REF!</definedName>
    <definedName name="SG_25_09">#REF!</definedName>
    <definedName name="SG_25_10" localSheetId="41">#REF!</definedName>
    <definedName name="SG_25_10" localSheetId="28">#REF!</definedName>
    <definedName name="SG_25_10" localSheetId="29">#REF!</definedName>
    <definedName name="SG_25_10" localSheetId="15">#REF!</definedName>
    <definedName name="SG_25_10" localSheetId="23">#REF!</definedName>
    <definedName name="SG_25_10">#REF!</definedName>
    <definedName name="SG_25_11" localSheetId="41">#REF!</definedName>
    <definedName name="SG_25_11" localSheetId="28">#REF!</definedName>
    <definedName name="SG_25_11" localSheetId="29">#REF!</definedName>
    <definedName name="SG_25_11" localSheetId="15">#REF!</definedName>
    <definedName name="SG_25_11" localSheetId="23">#REF!</definedName>
    <definedName name="SG_25_11">#REF!</definedName>
    <definedName name="SG_25_12" localSheetId="41">#REF!</definedName>
    <definedName name="SG_25_12" localSheetId="28">#REF!</definedName>
    <definedName name="SG_25_12" localSheetId="29">#REF!</definedName>
    <definedName name="SG_25_12" localSheetId="15">#REF!</definedName>
    <definedName name="SG_25_12" localSheetId="23">#REF!</definedName>
    <definedName name="SG_25_12">#REF!</definedName>
    <definedName name="SG_25_13" localSheetId="41">#REF!</definedName>
    <definedName name="SG_25_13" localSheetId="28">#REF!</definedName>
    <definedName name="SG_25_13" localSheetId="29">#REF!</definedName>
    <definedName name="SG_25_13" localSheetId="15">#REF!</definedName>
    <definedName name="SG_25_13" localSheetId="23">#REF!</definedName>
    <definedName name="SG_25_13">#REF!</definedName>
    <definedName name="SG_25_14" localSheetId="41">#REF!</definedName>
    <definedName name="SG_25_14" localSheetId="28">#REF!</definedName>
    <definedName name="SG_25_14" localSheetId="29">#REF!</definedName>
    <definedName name="SG_25_14" localSheetId="15">#REF!</definedName>
    <definedName name="SG_25_14" localSheetId="23">#REF!</definedName>
    <definedName name="SG_25_14">#REF!</definedName>
    <definedName name="SG_25_15" localSheetId="41">#REF!</definedName>
    <definedName name="SG_25_15" localSheetId="28">#REF!</definedName>
    <definedName name="SG_25_15" localSheetId="29">#REF!</definedName>
    <definedName name="SG_25_15" localSheetId="15">#REF!</definedName>
    <definedName name="SG_25_15" localSheetId="23">#REF!</definedName>
    <definedName name="SG_25_15">#REF!</definedName>
    <definedName name="SG_25_16" localSheetId="41">#REF!</definedName>
    <definedName name="SG_25_16" localSheetId="28">#REF!</definedName>
    <definedName name="SG_25_16" localSheetId="29">#REF!</definedName>
    <definedName name="SG_25_16" localSheetId="15">#REF!</definedName>
    <definedName name="SG_25_16" localSheetId="23">#REF!</definedName>
    <definedName name="SG_25_16">#REF!</definedName>
    <definedName name="SG_25_17" localSheetId="41">#REF!</definedName>
    <definedName name="SG_25_17" localSheetId="28">#REF!</definedName>
    <definedName name="SG_25_17" localSheetId="29">#REF!</definedName>
    <definedName name="SG_25_17" localSheetId="15">#REF!</definedName>
    <definedName name="SG_25_17" localSheetId="23">#REF!</definedName>
    <definedName name="SG_25_17">#REF!</definedName>
    <definedName name="SG_25_18" localSheetId="41">#REF!</definedName>
    <definedName name="SG_25_18" localSheetId="28">#REF!</definedName>
    <definedName name="SG_25_18" localSheetId="29">#REF!</definedName>
    <definedName name="SG_25_18" localSheetId="15">#REF!</definedName>
    <definedName name="SG_25_18" localSheetId="23">#REF!</definedName>
    <definedName name="SG_25_18">#REF!</definedName>
    <definedName name="SG_25_19" localSheetId="41">#REF!</definedName>
    <definedName name="SG_25_19" localSheetId="28">#REF!</definedName>
    <definedName name="SG_25_19" localSheetId="29">#REF!</definedName>
    <definedName name="SG_25_19" localSheetId="15">#REF!</definedName>
    <definedName name="SG_25_19" localSheetId="23">#REF!</definedName>
    <definedName name="SG_25_19">#REF!</definedName>
    <definedName name="SG_25_20" localSheetId="41">#REF!</definedName>
    <definedName name="SG_25_20" localSheetId="28">#REF!</definedName>
    <definedName name="SG_25_20" localSheetId="29">#REF!</definedName>
    <definedName name="SG_25_20" localSheetId="15">#REF!</definedName>
    <definedName name="SG_25_20" localSheetId="23">#REF!</definedName>
    <definedName name="SG_25_20">#REF!</definedName>
    <definedName name="SG_25_21" localSheetId="41">#REF!</definedName>
    <definedName name="SG_25_21" localSheetId="28">#REF!</definedName>
    <definedName name="SG_25_21" localSheetId="29">#REF!</definedName>
    <definedName name="SG_25_21" localSheetId="15">#REF!</definedName>
    <definedName name="SG_25_21" localSheetId="23">#REF!</definedName>
    <definedName name="SG_25_21">#REF!</definedName>
    <definedName name="SG_25_22" localSheetId="41">#REF!</definedName>
    <definedName name="SG_25_22" localSheetId="28">#REF!</definedName>
    <definedName name="SG_25_22" localSheetId="29">#REF!</definedName>
    <definedName name="SG_25_22" localSheetId="15">#REF!</definedName>
    <definedName name="SG_25_22" localSheetId="23">#REF!</definedName>
    <definedName name="SG_25_22">#REF!</definedName>
    <definedName name="SG_25_23" localSheetId="41">#REF!</definedName>
    <definedName name="SG_25_23" localSheetId="28">#REF!</definedName>
    <definedName name="SG_25_23" localSheetId="29">#REF!</definedName>
    <definedName name="SG_25_23" localSheetId="15">#REF!</definedName>
    <definedName name="SG_25_23" localSheetId="23">#REF!</definedName>
    <definedName name="SG_25_23">#REF!</definedName>
    <definedName name="SG_25_24" localSheetId="41">#REF!</definedName>
    <definedName name="SG_25_24" localSheetId="28">#REF!</definedName>
    <definedName name="SG_25_24" localSheetId="29">#REF!</definedName>
    <definedName name="SG_25_24" localSheetId="15">#REF!</definedName>
    <definedName name="SG_25_24" localSheetId="23">#REF!</definedName>
    <definedName name="SG_25_24">#REF!</definedName>
    <definedName name="SG_25_25" localSheetId="41">#REF!</definedName>
    <definedName name="SG_25_25" localSheetId="28">#REF!</definedName>
    <definedName name="SG_25_25" localSheetId="29">#REF!</definedName>
    <definedName name="SG_25_25" localSheetId="15">#REF!</definedName>
    <definedName name="SG_25_25" localSheetId="23">#REF!</definedName>
    <definedName name="SG_25_25">#REF!</definedName>
    <definedName name="sinal" localSheetId="41">#REF!</definedName>
    <definedName name="sinal" localSheetId="28">#REF!</definedName>
    <definedName name="sinal" localSheetId="67">#REF!</definedName>
    <definedName name="sinal" localSheetId="29">#REF!</definedName>
    <definedName name="sinal" localSheetId="15">#REF!</definedName>
    <definedName name="sinal" localSheetId="8">#REF!</definedName>
    <definedName name="sinal" localSheetId="23">#REF!</definedName>
    <definedName name="sinal">#REF!</definedName>
    <definedName name="SINALI" localSheetId="41">#REF!</definedName>
    <definedName name="SINALI" localSheetId="28">#REF!</definedName>
    <definedName name="SINALI" localSheetId="67">#REF!</definedName>
    <definedName name="SINALI" localSheetId="29">#REF!</definedName>
    <definedName name="SINALI" localSheetId="15">#REF!</definedName>
    <definedName name="SINALI" localSheetId="8">#REF!</definedName>
    <definedName name="SINALI" localSheetId="23">#REF!</definedName>
    <definedName name="SINALI">#REF!</definedName>
    <definedName name="sinaliz_vert" localSheetId="41">#REF!</definedName>
    <definedName name="sinaliz_vert" localSheetId="28">#REF!</definedName>
    <definedName name="sinaliz_vert" localSheetId="67">#REF!</definedName>
    <definedName name="sinaliz_vert" localSheetId="29">#REF!</definedName>
    <definedName name="sinaliz_vert" localSheetId="15">#REF!</definedName>
    <definedName name="sinaliz_vert" localSheetId="8">#REF!</definedName>
    <definedName name="sinaliz_vert" localSheetId="23">#REF!</definedName>
    <definedName name="sinaliz_vert">#REF!</definedName>
    <definedName name="SM" localSheetId="41">#REF!</definedName>
    <definedName name="SM" localSheetId="28">#REF!</definedName>
    <definedName name="SM" localSheetId="67">#REF!</definedName>
    <definedName name="SM" localSheetId="29">#REF!</definedName>
    <definedName name="SM" localSheetId="15">#REF!</definedName>
    <definedName name="SM" localSheetId="8">#REF!</definedName>
    <definedName name="SM" localSheetId="23">#REF!</definedName>
    <definedName name="SM">#REF!</definedName>
    <definedName name="Sorriso" localSheetId="41">#REF!</definedName>
    <definedName name="Sorriso" localSheetId="28">#REF!</definedName>
    <definedName name="Sorriso" localSheetId="67">#REF!</definedName>
    <definedName name="Sorriso" localSheetId="29">#REF!</definedName>
    <definedName name="Sorriso" localSheetId="15">#REF!</definedName>
    <definedName name="Sorriso" localSheetId="8">#REF!</definedName>
    <definedName name="Sorriso" localSheetId="23">#REF!</definedName>
    <definedName name="Sorriso">#REF!</definedName>
    <definedName name="SS" localSheetId="40" hidden="1">{#N/A,#N/A,FALSE,"MO (2)"}</definedName>
    <definedName name="SS" localSheetId="41" hidden="1">{#N/A,#N/A,FALSE,"MO (2)"}</definedName>
    <definedName name="SS" localSheetId="67" hidden="1">{#N/A,#N/A,FALSE,"MO (2)"}</definedName>
    <definedName name="SS" localSheetId="74" hidden="1">{#N/A,#N/A,FALSE,"MO (2)"}</definedName>
    <definedName name="SS" localSheetId="8" hidden="1">{#N/A,#N/A,FALSE,"MO (2)"}</definedName>
    <definedName name="SS" localSheetId="6" hidden="1">{#N/A,#N/A,FALSE,"MO (2)"}</definedName>
    <definedName name="SS" localSheetId="39" hidden="1">{#N/A,#N/A,FALSE,"MO (2)"}</definedName>
    <definedName name="SS" localSheetId="32" hidden="1">{#N/A,#N/A,FALSE,"MO (2)"}</definedName>
    <definedName name="SS" hidden="1">{#N/A,#N/A,FALSE,"MO (2)"}</definedName>
    <definedName name="SS_1" localSheetId="40" hidden="1">{#N/A,#N/A,FALSE,"MO (2)"}</definedName>
    <definedName name="SS_1" localSheetId="41" hidden="1">{#N/A,#N/A,FALSE,"MO (2)"}</definedName>
    <definedName name="SS_1" localSheetId="67" hidden="1">{#N/A,#N/A,FALSE,"MO (2)"}</definedName>
    <definedName name="SS_1" localSheetId="74" hidden="1">{#N/A,#N/A,FALSE,"MO (2)"}</definedName>
    <definedName name="SS_1" localSheetId="8" hidden="1">{#N/A,#N/A,FALSE,"MO (2)"}</definedName>
    <definedName name="SS_1" localSheetId="6" hidden="1">{#N/A,#N/A,FALSE,"MO (2)"}</definedName>
    <definedName name="SS_1" localSheetId="39" hidden="1">{#N/A,#N/A,FALSE,"MO (2)"}</definedName>
    <definedName name="SS_1" localSheetId="32" hidden="1">{#N/A,#N/A,FALSE,"MO (2)"}</definedName>
    <definedName name="SS_1" hidden="1">{#N/A,#N/A,FALSE,"MO (2)"}</definedName>
    <definedName name="SSS" localSheetId="40" hidden="1">{#N/A,#N/A,FALSE,"MO (2)"}</definedName>
    <definedName name="SSS" localSheetId="41" hidden="1">{#N/A,#N/A,FALSE,"MO (2)"}</definedName>
    <definedName name="SSS" localSheetId="67" hidden="1">{#N/A,#N/A,FALSE,"MO (2)"}</definedName>
    <definedName name="SSS" localSheetId="74" hidden="1">{#N/A,#N/A,FALSE,"MO (2)"}</definedName>
    <definedName name="SSS" localSheetId="8" hidden="1">{#N/A,#N/A,FALSE,"MO (2)"}</definedName>
    <definedName name="SSS" localSheetId="6" hidden="1">{#N/A,#N/A,FALSE,"MO (2)"}</definedName>
    <definedName name="SSS" localSheetId="39" hidden="1">{#N/A,#N/A,FALSE,"MO (2)"}</definedName>
    <definedName name="SSS" localSheetId="32" hidden="1">{#N/A,#N/A,FALSE,"MO (2)"}</definedName>
    <definedName name="SSS" hidden="1">{#N/A,#N/A,FALSE,"MO (2)"}</definedName>
    <definedName name="SSS_1" localSheetId="40" hidden="1">{#N/A,#N/A,FALSE,"MO (2)"}</definedName>
    <definedName name="SSS_1" localSheetId="41" hidden="1">{#N/A,#N/A,FALSE,"MO (2)"}</definedName>
    <definedName name="SSS_1" localSheetId="67" hidden="1">{#N/A,#N/A,FALSE,"MO (2)"}</definedName>
    <definedName name="SSS_1" localSheetId="74" hidden="1">{#N/A,#N/A,FALSE,"MO (2)"}</definedName>
    <definedName name="SSS_1" localSheetId="8" hidden="1">{#N/A,#N/A,FALSE,"MO (2)"}</definedName>
    <definedName name="SSS_1" localSheetId="6" hidden="1">{#N/A,#N/A,FALSE,"MO (2)"}</definedName>
    <definedName name="SSS_1" localSheetId="39" hidden="1">{#N/A,#N/A,FALSE,"MO (2)"}</definedName>
    <definedName name="SSS_1" localSheetId="32" hidden="1">{#N/A,#N/A,FALSE,"MO (2)"}</definedName>
    <definedName name="SSS_1" hidden="1">{#N/A,#N/A,FALSE,"MO (2)"}</definedName>
    <definedName name="sssss" localSheetId="41">#REF!</definedName>
    <definedName name="sssss" localSheetId="28">#REF!</definedName>
    <definedName name="sssss" localSheetId="29">#REF!</definedName>
    <definedName name="sssss" localSheetId="15">#REF!</definedName>
    <definedName name="sssss" localSheetId="8">#REF!</definedName>
    <definedName name="sssss" localSheetId="23">#REF!</definedName>
    <definedName name="sssss">#REF!</definedName>
    <definedName name="subtrec" localSheetId="41">#REF!</definedName>
    <definedName name="subtrec" localSheetId="28">#REF!</definedName>
    <definedName name="subtrec" localSheetId="67">#REF!</definedName>
    <definedName name="subtrec" localSheetId="29">#REF!</definedName>
    <definedName name="subtrec" localSheetId="15">#REF!</definedName>
    <definedName name="subtrec" localSheetId="8">#REF!</definedName>
    <definedName name="subtrec" localSheetId="23">#REF!</definedName>
    <definedName name="subtrec">#REF!</definedName>
    <definedName name="subtrech" localSheetId="41">#REF!</definedName>
    <definedName name="subtrech" localSheetId="28">#REF!</definedName>
    <definedName name="subtrech" localSheetId="67">#REF!</definedName>
    <definedName name="subtrech" localSheetId="29">#REF!</definedName>
    <definedName name="subtrech" localSheetId="15">#REF!</definedName>
    <definedName name="subtrech" localSheetId="8">#REF!</definedName>
    <definedName name="subtrech" localSheetId="23">#REF!</definedName>
    <definedName name="subtrech">#REF!</definedName>
    <definedName name="T" localSheetId="41">#REF!</definedName>
    <definedName name="T" localSheetId="28">#REF!</definedName>
    <definedName name="T" localSheetId="67">#REF!</definedName>
    <definedName name="T" localSheetId="29">#REF!</definedName>
    <definedName name="T" localSheetId="15">#REF!</definedName>
    <definedName name="T" localSheetId="8">#REF!</definedName>
    <definedName name="T" localSheetId="23">#REF!</definedName>
    <definedName name="T">#REF!</definedName>
    <definedName name="tabela" localSheetId="41">#REF!</definedName>
    <definedName name="tabela" localSheetId="28">#REF!</definedName>
    <definedName name="tabela" localSheetId="67">#REF!</definedName>
    <definedName name="tabela" localSheetId="29">#REF!</definedName>
    <definedName name="tabela" localSheetId="15">#REF!</definedName>
    <definedName name="tabela" localSheetId="8">#REF!</definedName>
    <definedName name="tabela" localSheetId="23">#REF!</definedName>
    <definedName name="tabela">#REF!</definedName>
    <definedName name="tabela_de_mão_de_obra">[1]RELATÓRIO!$A$2:$C$16</definedName>
    <definedName name="tabela_de_materiais">[1]RELATÓRIO!$A$1:$D$188</definedName>
    <definedName name="TABELA1" localSheetId="41">#REF!</definedName>
    <definedName name="TABELA1" localSheetId="28">#REF!</definedName>
    <definedName name="TABELA1" localSheetId="67">#REF!</definedName>
    <definedName name="TABELA1" localSheetId="29">#REF!</definedName>
    <definedName name="TABELA1" localSheetId="15">#REF!</definedName>
    <definedName name="TABELA1" localSheetId="8">#REF!</definedName>
    <definedName name="TABELA1" localSheetId="23">#REF!</definedName>
    <definedName name="TABELA1">#REF!</definedName>
    <definedName name="tachinhas" localSheetId="41">#REF!</definedName>
    <definedName name="tachinhas" localSheetId="28">#REF!</definedName>
    <definedName name="tachinhas" localSheetId="67">#REF!</definedName>
    <definedName name="tachinhas" localSheetId="29">#REF!</definedName>
    <definedName name="tachinhas" localSheetId="15">#REF!</definedName>
    <definedName name="tachinhas" localSheetId="8">#REF!</definedName>
    <definedName name="tachinhas" localSheetId="23">#REF!</definedName>
    <definedName name="tachinhas">#REF!</definedName>
    <definedName name="tachões" localSheetId="41">#REF!</definedName>
    <definedName name="tachões" localSheetId="28">#REF!</definedName>
    <definedName name="tachões" localSheetId="67">#REF!</definedName>
    <definedName name="tachões" localSheetId="29">#REF!</definedName>
    <definedName name="tachões" localSheetId="15">#REF!</definedName>
    <definedName name="tachões" localSheetId="8">#REF!</definedName>
    <definedName name="tachões" localSheetId="23">#REF!</definedName>
    <definedName name="tachões">#REF!</definedName>
    <definedName name="Tanque_lavar_roupa" localSheetId="41">#REF!</definedName>
    <definedName name="Tanque_lavar_roupa" localSheetId="28">#REF!</definedName>
    <definedName name="Tanque_lavar_roupa" localSheetId="29">#REF!</definedName>
    <definedName name="Tanque_lavar_roupa" localSheetId="15">#REF!</definedName>
    <definedName name="Tanque_lavar_roupa" localSheetId="23">#REF!</definedName>
    <definedName name="Tanque_lavar_roupa">#REF!</definedName>
    <definedName name="Tanque_premoldado" localSheetId="41">#REF!</definedName>
    <definedName name="Tanque_premoldado" localSheetId="28">#REF!</definedName>
    <definedName name="Tanque_premoldado" localSheetId="29">#REF!</definedName>
    <definedName name="Tanque_premoldado" localSheetId="15">#REF!</definedName>
    <definedName name="Tanque_premoldado" localSheetId="23">#REF!</definedName>
    <definedName name="Tanque_premoldado">#REF!</definedName>
    <definedName name="taxa_cap" localSheetId="41">#REF!</definedName>
    <definedName name="taxa_cap" localSheetId="28">#REF!</definedName>
    <definedName name="taxa_cap" localSheetId="67">#REF!</definedName>
    <definedName name="taxa_cap" localSheetId="29">#REF!</definedName>
    <definedName name="taxa_cap" localSheetId="15">#REF!</definedName>
    <definedName name="taxa_cap" localSheetId="8">#REF!</definedName>
    <definedName name="taxa_cap" localSheetId="23">#REF!</definedName>
    <definedName name="taxa_cap">#REF!</definedName>
    <definedName name="TCC4T" localSheetId="41">#REF!</definedName>
    <definedName name="TCC4T" localSheetId="28">#REF!</definedName>
    <definedName name="TCC4T" localSheetId="67">#REF!</definedName>
    <definedName name="TCC4T" localSheetId="29">#REF!</definedName>
    <definedName name="TCC4T" localSheetId="15">#REF!</definedName>
    <definedName name="TCC4T" localSheetId="8">#REF!</definedName>
    <definedName name="TCC4T" localSheetId="23">#REF!</definedName>
    <definedName name="TCC4T">#REF!</definedName>
    <definedName name="TEA" localSheetId="41">#REF!</definedName>
    <definedName name="TEA" localSheetId="28">#REF!</definedName>
    <definedName name="TEA" localSheetId="67">#REF!</definedName>
    <definedName name="TEA" localSheetId="29">#REF!</definedName>
    <definedName name="TEA" localSheetId="15">#REF!</definedName>
    <definedName name="TEA" localSheetId="8">#REF!</definedName>
    <definedName name="TEA" localSheetId="23">#REF!</definedName>
    <definedName name="TEA">#REF!</definedName>
    <definedName name="ter" localSheetId="41">#REF!</definedName>
    <definedName name="ter" localSheetId="28">#REF!</definedName>
    <definedName name="ter" localSheetId="67">#REF!</definedName>
    <definedName name="ter" localSheetId="29">#REF!</definedName>
    <definedName name="ter" localSheetId="15">#REF!</definedName>
    <definedName name="ter" localSheetId="8">#REF!</definedName>
    <definedName name="ter" localSheetId="23">#REF!</definedName>
    <definedName name="ter">#REF!</definedName>
    <definedName name="terra" localSheetId="41">#REF!</definedName>
    <definedName name="terra" localSheetId="28">#REF!</definedName>
    <definedName name="terra" localSheetId="67">#REF!</definedName>
    <definedName name="terra" localSheetId="29">#REF!</definedName>
    <definedName name="terra" localSheetId="15">#REF!</definedName>
    <definedName name="terra" localSheetId="8">#REF!</definedName>
    <definedName name="terra" localSheetId="23">#REF!</definedName>
    <definedName name="terra">#REF!</definedName>
    <definedName name="Terra2" localSheetId="41">#REF!</definedName>
    <definedName name="Terra2" localSheetId="28">#REF!</definedName>
    <definedName name="Terra2" localSheetId="67">#REF!</definedName>
    <definedName name="Terra2" localSheetId="29">#REF!</definedName>
    <definedName name="Terra2" localSheetId="15">#REF!</definedName>
    <definedName name="Terra2" localSheetId="8">#REF!</definedName>
    <definedName name="Terra2" localSheetId="23">#REF!</definedName>
    <definedName name="Terra2">#REF!</definedName>
    <definedName name="teste" localSheetId="41">#REF!</definedName>
    <definedName name="teste" localSheetId="28">#REF!</definedName>
    <definedName name="teste" localSheetId="67">#REF!</definedName>
    <definedName name="teste" localSheetId="29">#REF!</definedName>
    <definedName name="teste" localSheetId="15">#REF!</definedName>
    <definedName name="teste" localSheetId="8">#REF!</definedName>
    <definedName name="teste" localSheetId="23">#REF!</definedName>
    <definedName name="teste">#REF!</definedName>
    <definedName name="teste1" localSheetId="41">#REF!</definedName>
    <definedName name="teste1" localSheetId="28">#REF!</definedName>
    <definedName name="teste1" localSheetId="29">#REF!</definedName>
    <definedName name="teste1" localSheetId="15">#REF!</definedName>
    <definedName name="teste1" localSheetId="23">#REF!</definedName>
    <definedName name="teste1">#REF!</definedName>
    <definedName name="teste2" localSheetId="41">#REF!</definedName>
    <definedName name="teste2" localSheetId="28">#REF!</definedName>
    <definedName name="teste2" localSheetId="67">#REF!</definedName>
    <definedName name="teste2" localSheetId="29">#REF!</definedName>
    <definedName name="teste2" localSheetId="15">#REF!</definedName>
    <definedName name="teste2" localSheetId="8">#REF!</definedName>
    <definedName name="teste2" localSheetId="23">#REF!</definedName>
    <definedName name="teste2">#REF!</definedName>
    <definedName name="teste3" localSheetId="41">#REF!</definedName>
    <definedName name="teste3" localSheetId="28">#REF!</definedName>
    <definedName name="teste3" localSheetId="29">#REF!</definedName>
    <definedName name="teste3" localSheetId="15">#REF!</definedName>
    <definedName name="teste3" localSheetId="23">#REF!</definedName>
    <definedName name="teste3">#REF!</definedName>
    <definedName name="_xlnm.Print_Titles" localSheetId="30">'CÁLCULO DE CALÇADAS'!$1:$10</definedName>
    <definedName name="_xlnm.Print_Titles" localSheetId="26">'CÁLCULO DE MEIO-FIO E SARJETA'!$1:$10</definedName>
    <definedName name="_xlnm.Print_Titles" localSheetId="28">'CÁLCULO DE MEIO-FIO SIMPLES'!$1:$9</definedName>
    <definedName name="_xlnm.Print_Titles" localSheetId="33">'CALCULO DE PISO TATÍL'!$1:$10</definedName>
    <definedName name="_xlnm.Print_Titles" localSheetId="44">'DREN. MEM. CAL.'!$B:$N,'DREN. MEM. CAL.'!$1:$9</definedName>
    <definedName name="_xlnm.Print_Titles" localSheetId="43">'DREN. REDE'!$A:$U,'DREN. REDE'!$1:$12</definedName>
    <definedName name="_xlnm.Print_Titles" localSheetId="42">'DREN. SARJETA'!$1:$12</definedName>
    <definedName name="_xlnm.Print_Titles" localSheetId="8">'Mob_Desmob '!$1:$11</definedName>
    <definedName name="_xlnm.Print_Titles" localSheetId="6">ORÇAMENTO!$1:$13</definedName>
    <definedName name="_xlnm.Print_Titles" localSheetId="36">'SIN. HORIZ'!$1:$10</definedName>
    <definedName name="_xlnm.Print_Titles" localSheetId="37">'SIN. VERTICAL'!$1:$10</definedName>
    <definedName name="_xlnm.Print_Titles" localSheetId="24">'TRANSP. BRITA'!$1:$10</definedName>
    <definedName name="_xlnm.Print_Titles" localSheetId="25">'TRANSP. EMULSÃO'!$1:$10</definedName>
    <definedName name="tmat" localSheetId="41">[1]RELATÓRIO!#REF!</definedName>
    <definedName name="tmat" localSheetId="28">[1]RELATÓRIO!#REF!</definedName>
    <definedName name="tmat" localSheetId="67">[1]RELATÓRIO!#REF!</definedName>
    <definedName name="tmat" localSheetId="29">[1]RELATÓRIO!#REF!</definedName>
    <definedName name="tmat" localSheetId="15">[1]RELATÓRIO!#REF!</definedName>
    <definedName name="tmat" localSheetId="8">[1]RELATÓRIO!#REF!</definedName>
    <definedName name="tmat" localSheetId="23">[1]RELATÓRIO!#REF!</definedName>
    <definedName name="tmat">[1]RELATÓRIO!#REF!</definedName>
    <definedName name="TOTAL" localSheetId="41">#REF!</definedName>
    <definedName name="TOTAL" localSheetId="28">#REF!</definedName>
    <definedName name="TOTAL" localSheetId="67">#REF!</definedName>
    <definedName name="TOTAL" localSheetId="29">#REF!</definedName>
    <definedName name="TOTAL" localSheetId="15">#REF!</definedName>
    <definedName name="TOTAL" localSheetId="8">#REF!</definedName>
    <definedName name="TOTAL" localSheetId="23">#REF!</definedName>
    <definedName name="TOTAL">#REF!</definedName>
    <definedName name="TOTAL_GERAL" localSheetId="41">#REF!</definedName>
    <definedName name="TOTAL_GERAL" localSheetId="28">#REF!</definedName>
    <definedName name="TOTAL_GERAL" localSheetId="29">#REF!</definedName>
    <definedName name="TOTAL_GERAL" localSheetId="15">#REF!</definedName>
    <definedName name="TOTAL_GERAL" localSheetId="23">#REF!</definedName>
    <definedName name="TOTAL_GERAL">#REF!</definedName>
    <definedName name="TOTAL_RESUMO" localSheetId="41">#REF!</definedName>
    <definedName name="TOTAL_RESUMO" localSheetId="28">#REF!</definedName>
    <definedName name="TOTAL_RESUMO" localSheetId="29">#REF!</definedName>
    <definedName name="TOTAL_RESUMO" localSheetId="15">#REF!</definedName>
    <definedName name="TOTAL_RESUMO" localSheetId="23">#REF!</definedName>
    <definedName name="TOTAL_RESUMO">#REF!</definedName>
    <definedName name="TotalEventos" localSheetId="41">SUM('AV. DOS EVANGÉLICOS LE'!TotalPorEvento)</definedName>
    <definedName name="TotalEventos" localSheetId="28">SUM('CÁLCULO DE MEIO-FIO SIMPLES'!TotalPorEvento)</definedName>
    <definedName name="TotalEventos" localSheetId="29">SUM('MEIO-FIO SIMPLES'!TotalPorEvento)</definedName>
    <definedName name="TotalEventos" localSheetId="15">SUM('Mem.Calc.Pav.Flex-DNER II - 03'!TotalPorEvento)</definedName>
    <definedName name="TotalEventos" localSheetId="8">SUM('Mob_Desmob '!TotalPorEvento)</definedName>
    <definedName name="TotalEventos" localSheetId="23">SUM('RR-2C'!TotalPorEvento)</definedName>
    <definedName name="TotalEventos">SUM('AV. DOS EVANGÉLICOS LE'!TotalPorEvento)</definedName>
    <definedName name="TotalPorEvento" localSheetId="41">#REF!:OFFSET(#REF!,-1,0)</definedName>
    <definedName name="TotalPorEvento" localSheetId="28">#REF!:OFFSET(#REF!,-1,0)</definedName>
    <definedName name="TotalPorEvento" localSheetId="29">#REF!:OFFSET(#REF!,-1,0)</definedName>
    <definedName name="TotalPorEvento" localSheetId="15">#REF!:OFFSET(#REF!,-1,0)</definedName>
    <definedName name="TotalPorEvento" localSheetId="8">#REF!:OFFSET(#REF!,-1,0)</definedName>
    <definedName name="TotalPorEvento" localSheetId="23">#REF!:OFFSET(#REF!,-1,0)</definedName>
    <definedName name="TotalPorEvento">#REF!:OFFSET(#REF!,-1,0)</definedName>
    <definedName name="totee_3" localSheetId="41">#REF!</definedName>
    <definedName name="totee_3" localSheetId="28">#REF!</definedName>
    <definedName name="totee_3" localSheetId="29">#REF!</definedName>
    <definedName name="totee_3" localSheetId="15">#REF!</definedName>
    <definedName name="totee_3" localSheetId="23">#REF!</definedName>
    <definedName name="totee_3">#REF!</definedName>
    <definedName name="totee1" localSheetId="41">#REF!</definedName>
    <definedName name="totee1" localSheetId="28">#REF!</definedName>
    <definedName name="totee1" localSheetId="29">#REF!</definedName>
    <definedName name="totee1" localSheetId="15">#REF!</definedName>
    <definedName name="totee1" localSheetId="23">#REF!</definedName>
    <definedName name="totee1">#REF!</definedName>
    <definedName name="totee2" localSheetId="41">#REF!</definedName>
    <definedName name="totee2" localSheetId="28">#REF!</definedName>
    <definedName name="totee2" localSheetId="29">#REF!</definedName>
    <definedName name="totee2" localSheetId="15">#REF!</definedName>
    <definedName name="totee2" localSheetId="23">#REF!</definedName>
    <definedName name="totee2">#REF!</definedName>
    <definedName name="TOTMAT_EE1" localSheetId="41">#REF!</definedName>
    <definedName name="TOTMAT_EE1" localSheetId="28">#REF!</definedName>
    <definedName name="TOTMAT_EE1" localSheetId="29">#REF!</definedName>
    <definedName name="TOTMAT_EE1" localSheetId="15">#REF!</definedName>
    <definedName name="TOTMAT_EE1" localSheetId="23">#REF!</definedName>
    <definedName name="TOTMAT_EE1">#REF!</definedName>
    <definedName name="TOTMAT_EE2" localSheetId="41">#REF!</definedName>
    <definedName name="TOTMAT_EE2" localSheetId="28">#REF!</definedName>
    <definedName name="TOTMAT_EE2" localSheetId="29">#REF!</definedName>
    <definedName name="TOTMAT_EE2" localSheetId="15">#REF!</definedName>
    <definedName name="TOTMAT_EE2" localSheetId="23">#REF!</definedName>
    <definedName name="TOTMAT_EE2">#REF!</definedName>
    <definedName name="TOTMAT_EE3" localSheetId="41">#REF!</definedName>
    <definedName name="TOTMAT_EE3" localSheetId="28">#REF!</definedName>
    <definedName name="TOTMAT_EE3" localSheetId="29">#REF!</definedName>
    <definedName name="TOTMAT_EE3" localSheetId="15">#REF!</definedName>
    <definedName name="TOTMAT_EE3" localSheetId="23">#REF!</definedName>
    <definedName name="TOTMAT_EE3">#REF!</definedName>
    <definedName name="TOTSER_EE1" localSheetId="41">#REF!</definedName>
    <definedName name="TOTSER_EE1" localSheetId="28">#REF!</definedName>
    <definedName name="TOTSER_EE1" localSheetId="29">#REF!</definedName>
    <definedName name="TOTSER_EE1" localSheetId="15">#REF!</definedName>
    <definedName name="TOTSER_EE1" localSheetId="23">#REF!</definedName>
    <definedName name="TOTSER_EE1">#REF!</definedName>
    <definedName name="TOTSER_EE2" localSheetId="41">#REF!</definedName>
    <definedName name="TOTSER_EE2" localSheetId="28">#REF!</definedName>
    <definedName name="TOTSER_EE2" localSheetId="29">#REF!</definedName>
    <definedName name="TOTSER_EE2" localSheetId="15">#REF!</definedName>
    <definedName name="TOTSER_EE2" localSheetId="23">#REF!</definedName>
    <definedName name="TOTSER_EE2">#REF!</definedName>
    <definedName name="TOTSER_EE3" localSheetId="41">#REF!</definedName>
    <definedName name="TOTSER_EE3" localSheetId="28">#REF!</definedName>
    <definedName name="TOTSER_EE3" localSheetId="29">#REF!</definedName>
    <definedName name="TOTSER_EE3" localSheetId="15">#REF!</definedName>
    <definedName name="TOTSER_EE3" localSheetId="23">#REF!</definedName>
    <definedName name="TOTSER_EE3">#REF!</definedName>
    <definedName name="TRÂNS_SEG_EMISS2" localSheetId="41">#REF!</definedName>
    <definedName name="TRÂNS_SEG_EMISS2" localSheetId="28">#REF!</definedName>
    <definedName name="TRÂNS_SEG_EMISS2" localSheetId="29">#REF!</definedName>
    <definedName name="TRÂNS_SEG_EMISS2" localSheetId="15">#REF!</definedName>
    <definedName name="TRÂNS_SEG_EMISS2" localSheetId="23">#REF!</definedName>
    <definedName name="TRÂNS_SEG_EMISS2">#REF!</definedName>
    <definedName name="TRÂNS_SEG_EMISS3" localSheetId="41">#REF!</definedName>
    <definedName name="TRÂNS_SEG_EMISS3" localSheetId="28">#REF!</definedName>
    <definedName name="TRÂNS_SEG_EMISS3" localSheetId="29">#REF!</definedName>
    <definedName name="TRÂNS_SEG_EMISS3" localSheetId="15">#REF!</definedName>
    <definedName name="TRÂNS_SEG_EMISS3" localSheetId="23">#REF!</definedName>
    <definedName name="TRÂNS_SEG_EMISS3">#REF!</definedName>
    <definedName name="TRÂNS_SEGU" localSheetId="41">#REF!</definedName>
    <definedName name="TRÂNS_SEGU" localSheetId="28">#REF!</definedName>
    <definedName name="TRÂNS_SEGU" localSheetId="29">#REF!</definedName>
    <definedName name="TRÂNS_SEGU" localSheetId="15">#REF!</definedName>
    <definedName name="TRÂNS_SEGU" localSheetId="23">#REF!</definedName>
    <definedName name="TRÂNS_SEGU">#REF!</definedName>
    <definedName name="TRÂNS_SEGURANÇA" localSheetId="41">#REF!</definedName>
    <definedName name="TRÂNS_SEGURANÇA" localSheetId="28">#REF!</definedName>
    <definedName name="TRÂNS_SEGURANÇA" localSheetId="29">#REF!</definedName>
    <definedName name="TRÂNS_SEGURANÇA" localSheetId="15">#REF!</definedName>
    <definedName name="TRÂNS_SEGURANÇA" localSheetId="23">#REF!</definedName>
    <definedName name="TRÂNS_SEGURANÇA">#REF!</definedName>
    <definedName name="transp_massa" localSheetId="41">#REF!</definedName>
    <definedName name="transp_massa" localSheetId="28">#REF!</definedName>
    <definedName name="transp_massa" localSheetId="67">#REF!</definedName>
    <definedName name="transp_massa" localSheetId="29">#REF!</definedName>
    <definedName name="transp_massa" localSheetId="15">#REF!</definedName>
    <definedName name="transp_massa" localSheetId="8">#REF!</definedName>
    <definedName name="transp_massa" localSheetId="23">#REF!</definedName>
    <definedName name="transp_massa">#REF!</definedName>
    <definedName name="Transportes" localSheetId="67">[35]Serviços!$A$3:$F$1403</definedName>
    <definedName name="Transportes" localSheetId="8">[36]Serviços!$A$3:$F$1403</definedName>
    <definedName name="Transportes">[36]Serviços!$A$3:$F$1403</definedName>
    <definedName name="TRAV_EMISS3_S" localSheetId="41">#REF!</definedName>
    <definedName name="TRAV_EMISS3_S" localSheetId="28">#REF!</definedName>
    <definedName name="TRAV_EMISS3_S" localSheetId="29">#REF!</definedName>
    <definedName name="TRAV_EMISS3_S" localSheetId="15">#REF!</definedName>
    <definedName name="TRAV_EMISS3_S" localSheetId="23">#REF!</definedName>
    <definedName name="TRAV_EMISS3_S">#REF!</definedName>
    <definedName name="trec" localSheetId="41">#REF!</definedName>
    <definedName name="trec" localSheetId="28">#REF!</definedName>
    <definedName name="trec" localSheetId="67">#REF!</definedName>
    <definedName name="trec" localSheetId="29">#REF!</definedName>
    <definedName name="trec" localSheetId="15">#REF!</definedName>
    <definedName name="trec" localSheetId="8">#REF!</definedName>
    <definedName name="trec" localSheetId="23">#REF!</definedName>
    <definedName name="trec">#REF!</definedName>
    <definedName name="trech" localSheetId="41">#REF!</definedName>
    <definedName name="trech" localSheetId="28">#REF!</definedName>
    <definedName name="trech" localSheetId="67">#REF!</definedName>
    <definedName name="trech" localSheetId="29">#REF!</definedName>
    <definedName name="trech" localSheetId="15">#REF!</definedName>
    <definedName name="trech" localSheetId="8">#REF!</definedName>
    <definedName name="trech" localSheetId="23">#REF!</definedName>
    <definedName name="trech">#REF!</definedName>
    <definedName name="TRECHO">'[9]DADOS DE ENTRADA CONCORRÊNCIA'!$B$16</definedName>
    <definedName name="TRECHO1">'[9]DADOS DE ENTRADA CONCORRÊNCIA'!$B$23</definedName>
    <definedName name="TRECHOA" localSheetId="41">#REF!</definedName>
    <definedName name="TRECHOA" localSheetId="28">#REF!</definedName>
    <definedName name="TRECHOA" localSheetId="67">#REF!</definedName>
    <definedName name="TRECHOA" localSheetId="29">#REF!</definedName>
    <definedName name="TRECHOA" localSheetId="15">#REF!</definedName>
    <definedName name="TRECHOA" localSheetId="8">#REF!</definedName>
    <definedName name="TRECHOA" localSheetId="23">#REF!</definedName>
    <definedName name="TRECHOA">#REF!</definedName>
    <definedName name="Trilhas" localSheetId="41">#REF!</definedName>
    <definedName name="Trilhas" localSheetId="28">#REF!</definedName>
    <definedName name="Trilhas" localSheetId="29">#REF!</definedName>
    <definedName name="Trilhas" localSheetId="15">#REF!</definedName>
    <definedName name="Trilhas" localSheetId="8">#REF!</definedName>
    <definedName name="Trilhas" localSheetId="23">#REF!</definedName>
    <definedName name="Trilhas">#REF!</definedName>
    <definedName name="ts" localSheetId="41">[1]RELATÓRIO!#REF!</definedName>
    <definedName name="ts" localSheetId="28">[1]RELATÓRIO!#REF!</definedName>
    <definedName name="ts" localSheetId="67">[1]RELATÓRIO!#REF!</definedName>
    <definedName name="ts" localSheetId="29">[1]RELATÓRIO!#REF!</definedName>
    <definedName name="ts" localSheetId="15">[1]RELATÓRIO!#REF!</definedName>
    <definedName name="ts" localSheetId="8">[1]RELATÓRIO!#REF!</definedName>
    <definedName name="ts" localSheetId="23">[1]RELATÓRIO!#REF!</definedName>
    <definedName name="ts">[1]RELATÓRIO!#REF!</definedName>
    <definedName name="TSD" localSheetId="41">#REF!</definedName>
    <definedName name="TSD" localSheetId="28">#REF!</definedName>
    <definedName name="TSD" localSheetId="67">#REF!</definedName>
    <definedName name="TSD" localSheetId="29">#REF!</definedName>
    <definedName name="TSD" localSheetId="15">#REF!</definedName>
    <definedName name="TSD" localSheetId="8">#REF!</definedName>
    <definedName name="TSD" localSheetId="23">#REF!</definedName>
    <definedName name="TSD">#REF!</definedName>
    <definedName name="tsd.a" localSheetId="41">[14]TSD!#REF!</definedName>
    <definedName name="tsd.a" localSheetId="28">[14]TSD!#REF!</definedName>
    <definedName name="tsd.a" localSheetId="67">[14]TSD!#REF!</definedName>
    <definedName name="tsd.a" localSheetId="29">[14]TSD!#REF!</definedName>
    <definedName name="tsd.a" localSheetId="15">[14]TSD!#REF!</definedName>
    <definedName name="tsd.a" localSheetId="8">[14]TSD!#REF!</definedName>
    <definedName name="tsd.a" localSheetId="23">[14]TSD!#REF!</definedName>
    <definedName name="tsd.a">[14]TSD!#REF!</definedName>
    <definedName name="TSs" localSheetId="41">#REF!</definedName>
    <definedName name="TSs" localSheetId="28">#REF!</definedName>
    <definedName name="TSs" localSheetId="67">#REF!</definedName>
    <definedName name="TSs" localSheetId="29">#REF!</definedName>
    <definedName name="TSs" localSheetId="15">#REF!</definedName>
    <definedName name="TSs" localSheetId="8">#REF!</definedName>
    <definedName name="TSs" localSheetId="23">#REF!</definedName>
    <definedName name="TSs">#REF!</definedName>
    <definedName name="tss.a" localSheetId="41">[14]TSD!#REF!</definedName>
    <definedName name="tss.a" localSheetId="28">[14]TSD!#REF!</definedName>
    <definedName name="tss.a" localSheetId="67">[14]TSD!#REF!</definedName>
    <definedName name="tss.a" localSheetId="29">[14]TSD!#REF!</definedName>
    <definedName name="tss.a" localSheetId="15">[14]TSD!#REF!</definedName>
    <definedName name="tss.a" localSheetId="8">[14]TSD!#REF!</definedName>
    <definedName name="tss.a" localSheetId="23">[14]TSD!#REF!</definedName>
    <definedName name="tss.a">[14]TSD!#REF!</definedName>
    <definedName name="ttra" localSheetId="41">[1]RELATÓRIO!#REF!</definedName>
    <definedName name="ttra" localSheetId="28">[1]RELATÓRIO!#REF!</definedName>
    <definedName name="ttra" localSheetId="67">[1]RELATÓRIO!#REF!</definedName>
    <definedName name="ttra" localSheetId="29">[1]RELATÓRIO!#REF!</definedName>
    <definedName name="ttra" localSheetId="15">[1]RELATÓRIO!#REF!</definedName>
    <definedName name="ttra" localSheetId="8">[1]RELATÓRIO!#REF!</definedName>
    <definedName name="ttra" localSheetId="23">[1]RELATÓRIO!#REF!</definedName>
    <definedName name="ttra">[1]RELATÓRIO!#REF!</definedName>
    <definedName name="TUBO" localSheetId="41">#REF!</definedName>
    <definedName name="TUBO" localSheetId="28">#REF!</definedName>
    <definedName name="TUBO" localSheetId="67">#REF!</definedName>
    <definedName name="TUBO" localSheetId="29">#REF!</definedName>
    <definedName name="TUBO" localSheetId="15">#REF!</definedName>
    <definedName name="TUBO" localSheetId="8">#REF!</definedName>
    <definedName name="TUBO" localSheetId="23">#REF!</definedName>
    <definedName name="TUBO">#REF!</definedName>
    <definedName name="TUBOA" localSheetId="41">#REF!</definedName>
    <definedName name="TUBOA" localSheetId="28">#REF!</definedName>
    <definedName name="TUBOA" localSheetId="67">#REF!</definedName>
    <definedName name="TUBOA" localSheetId="29">#REF!</definedName>
    <definedName name="TUBOA" localSheetId="15">#REF!</definedName>
    <definedName name="TUBOA" localSheetId="8">#REF!</definedName>
    <definedName name="TUBOA" localSheetId="23">#REF!</definedName>
    <definedName name="TUBOA">#REF!</definedName>
    <definedName name="TUNNELLINER">'[9]QUADRO 08 - COMPOSIÇÕES'!$H$569</definedName>
    <definedName name="vala.ca" localSheetId="41">#REF!</definedName>
    <definedName name="vala.ca" localSheetId="28">#REF!</definedName>
    <definedName name="vala.ca" localSheetId="67">#REF!</definedName>
    <definedName name="vala.ca" localSheetId="29">#REF!</definedName>
    <definedName name="vala.ca" localSheetId="15">#REF!</definedName>
    <definedName name="vala.ca" localSheetId="8">#REF!</definedName>
    <definedName name="vala.ca" localSheetId="23">#REF!</definedName>
    <definedName name="vala.ca">#REF!</definedName>
    <definedName name="VAVRC" localSheetId="41">#REF!</definedName>
    <definedName name="VAVRC" localSheetId="28">#REF!</definedName>
    <definedName name="VAVRC" localSheetId="67">#REF!</definedName>
    <definedName name="VAVRC" localSheetId="29">#REF!</definedName>
    <definedName name="VAVRC" localSheetId="15">#REF!</definedName>
    <definedName name="VAVRC" localSheetId="8">#REF!</definedName>
    <definedName name="VAVRC" localSheetId="23">#REF!</definedName>
    <definedName name="VAVRC">#REF!</definedName>
    <definedName name="Verga" localSheetId="41">#REF!</definedName>
    <definedName name="Verga" localSheetId="28">#REF!</definedName>
    <definedName name="Verga" localSheetId="29">#REF!</definedName>
    <definedName name="Verga" localSheetId="15">#REF!</definedName>
    <definedName name="Verga" localSheetId="23">#REF!</definedName>
    <definedName name="Verga">#REF!</definedName>
    <definedName name="Vilmar12" localSheetId="41">#REF!</definedName>
    <definedName name="Vilmar12" localSheetId="28">#REF!</definedName>
    <definedName name="Vilmar12" localSheetId="67">#REF!</definedName>
    <definedName name="Vilmar12" localSheetId="29">#REF!</definedName>
    <definedName name="Vilmar12" localSheetId="15">#REF!</definedName>
    <definedName name="Vilmar12" localSheetId="8">#REF!</definedName>
    <definedName name="Vilmar12" localSheetId="23">#REF!</definedName>
    <definedName name="Vilmar12">#REF!</definedName>
    <definedName name="VOL_MASSA" localSheetId="41">#REF!</definedName>
    <definedName name="VOL_MASSA" localSheetId="28">#REF!</definedName>
    <definedName name="VOL_MASSA" localSheetId="67">#REF!</definedName>
    <definedName name="VOL_MASSA" localSheetId="29">#REF!</definedName>
    <definedName name="VOL_MASSA" localSheetId="15">#REF!</definedName>
    <definedName name="VOL_MASSA" localSheetId="8">#REF!</definedName>
    <definedName name="VOL_MASSA" localSheetId="23">#REF!</definedName>
    <definedName name="VOL_MASSA">#REF!</definedName>
    <definedName name="volsubl" localSheetId="41">#REF!</definedName>
    <definedName name="volsubl" localSheetId="28">#REF!</definedName>
    <definedName name="volsubl" localSheetId="67">#REF!</definedName>
    <definedName name="volsubl" localSheetId="29">#REF!</definedName>
    <definedName name="volsubl" localSheetId="15">#REF!</definedName>
    <definedName name="volsubl" localSheetId="8">#REF!</definedName>
    <definedName name="volsubl" localSheetId="23">#REF!</definedName>
    <definedName name="volsubl">#REF!</definedName>
    <definedName name="vvv" localSheetId="40" hidden="1">{#N/A,#N/A,FALSE,"MO (2)"}</definedName>
    <definedName name="vvv" localSheetId="41" hidden="1">{#N/A,#N/A,FALSE,"MO (2)"}</definedName>
    <definedName name="vvv" localSheetId="67" hidden="1">{#N/A,#N/A,FALSE,"MO (2)"}</definedName>
    <definedName name="vvv" localSheetId="74" hidden="1">{#N/A,#N/A,FALSE,"MO (2)"}</definedName>
    <definedName name="vvv" localSheetId="8" hidden="1">{#N/A,#N/A,FALSE,"MO (2)"}</definedName>
    <definedName name="vvv" localSheetId="6" hidden="1">{#N/A,#N/A,FALSE,"MO (2)"}</definedName>
    <definedName name="vvv" localSheetId="39" hidden="1">{#N/A,#N/A,FALSE,"MO (2)"}</definedName>
    <definedName name="vvv" localSheetId="32" hidden="1">{#N/A,#N/A,FALSE,"MO (2)"}</definedName>
    <definedName name="vvv" hidden="1">{#N/A,#N/A,FALSE,"MO (2)"}</definedName>
    <definedName name="vvv_1" localSheetId="40" hidden="1">{#N/A,#N/A,FALSE,"MO (2)"}</definedName>
    <definedName name="vvv_1" localSheetId="41" hidden="1">{#N/A,#N/A,FALSE,"MO (2)"}</definedName>
    <definedName name="vvv_1" localSheetId="67" hidden="1">{#N/A,#N/A,FALSE,"MO (2)"}</definedName>
    <definedName name="vvv_1" localSheetId="74" hidden="1">{#N/A,#N/A,FALSE,"MO (2)"}</definedName>
    <definedName name="vvv_1" localSheetId="8" hidden="1">{#N/A,#N/A,FALSE,"MO (2)"}</definedName>
    <definedName name="vvv_1" localSheetId="6" hidden="1">{#N/A,#N/A,FALSE,"MO (2)"}</definedName>
    <definedName name="vvv_1" localSheetId="39" hidden="1">{#N/A,#N/A,FALSE,"MO (2)"}</definedName>
    <definedName name="vvv_1" localSheetId="32" hidden="1">{#N/A,#N/A,FALSE,"MO (2)"}</definedName>
    <definedName name="vvv_1" hidden="1">{#N/A,#N/A,FALSE,"MO (2)"}</definedName>
    <definedName name="Waypoints" localSheetId="41">#REF!</definedName>
    <definedName name="Waypoints" localSheetId="28">#REF!</definedName>
    <definedName name="Waypoints" localSheetId="29">#REF!</definedName>
    <definedName name="Waypoints" localSheetId="15">#REF!</definedName>
    <definedName name="Waypoints" localSheetId="8">#REF!</definedName>
    <definedName name="Waypoints" localSheetId="23">#REF!</definedName>
    <definedName name="Waypoints">#REF!</definedName>
    <definedName name="WEN" localSheetId="41">#REF!</definedName>
    <definedName name="WEN" localSheetId="28">#REF!</definedName>
    <definedName name="WEN" localSheetId="67">#REF!</definedName>
    <definedName name="WEN" localSheetId="29">#REF!</definedName>
    <definedName name="WEN" localSheetId="15">#REF!</definedName>
    <definedName name="WEN" localSheetId="8">#REF!</definedName>
    <definedName name="WEN" localSheetId="23">#REF!</definedName>
    <definedName name="WEN">#REF!</definedName>
    <definedName name="wrn.mo2." localSheetId="40" hidden="1">{#N/A,#N/A,FALSE,"MO (2)"}</definedName>
    <definedName name="wrn.mo2." localSheetId="41" hidden="1">{#N/A,#N/A,FALSE,"MO (2)"}</definedName>
    <definedName name="wrn.mo2." localSheetId="67" hidden="1">{#N/A,#N/A,FALSE,"MO (2)"}</definedName>
    <definedName name="wrn.mo2." localSheetId="74" hidden="1">{#N/A,#N/A,FALSE,"MO (2)"}</definedName>
    <definedName name="wrn.mo2." localSheetId="8" hidden="1">{#N/A,#N/A,FALSE,"MO (2)"}</definedName>
    <definedName name="wrn.mo2." localSheetId="6" hidden="1">{#N/A,#N/A,FALSE,"MO (2)"}</definedName>
    <definedName name="wrn.mo2." localSheetId="39" hidden="1">{#N/A,#N/A,FALSE,"MO (2)"}</definedName>
    <definedName name="wrn.mo2." localSheetId="32" hidden="1">{#N/A,#N/A,FALSE,"MO (2)"}</definedName>
    <definedName name="wrn.mo2." hidden="1">{#N/A,#N/A,FALSE,"MO (2)"}</definedName>
    <definedName name="wrn.mo2._1" localSheetId="40" hidden="1">{#N/A,#N/A,FALSE,"MO (2)"}</definedName>
    <definedName name="wrn.mo2._1" localSheetId="41" hidden="1">{#N/A,#N/A,FALSE,"MO (2)"}</definedName>
    <definedName name="wrn.mo2._1" localSheetId="67" hidden="1">{#N/A,#N/A,FALSE,"MO (2)"}</definedName>
    <definedName name="wrn.mo2._1" localSheetId="74" hidden="1">{#N/A,#N/A,FALSE,"MO (2)"}</definedName>
    <definedName name="wrn.mo2._1" localSheetId="8" hidden="1">{#N/A,#N/A,FALSE,"MO (2)"}</definedName>
    <definedName name="wrn.mo2._1" localSheetId="6" hidden="1">{#N/A,#N/A,FALSE,"MO (2)"}</definedName>
    <definedName name="wrn.mo2._1" localSheetId="39" hidden="1">{#N/A,#N/A,FALSE,"MO (2)"}</definedName>
    <definedName name="wrn.mo2._1" localSheetId="32" hidden="1">{#N/A,#N/A,FALSE,"MO (2)"}</definedName>
    <definedName name="wrn.mo2._1" hidden="1">{#N/A,#N/A,FALSE,"MO (2)"}</definedName>
    <definedName name="wrn.Orçamento." localSheetId="67" hidden="1">{#N/A,#N/A,FALSE,"Planilha";#N/A,#N/A,FALSE,"Resumo";#N/A,#N/A,FALSE,"Fisico";#N/A,#N/A,FALSE,"Financeiro";#N/A,#N/A,FALSE,"Financeiro"}</definedName>
    <definedName name="wrn.Orçamento." localSheetId="8" hidden="1">{#N/A,#N/A,FALSE,"Planilha";#N/A,#N/A,FALSE,"Resumo";#N/A,#N/A,FALSE,"Fisico";#N/A,#N/A,FALSE,"Financeiro";#N/A,#N/A,FALSE,"Financeiro"}</definedName>
    <definedName name="wrn.Orçamento." hidden="1">{#N/A,#N/A,FALSE,"Planilha";#N/A,#N/A,FALSE,"Resumo";#N/A,#N/A,FALSE,"Fisico";#N/A,#N/A,FALSE,"Financeiro";#N/A,#N/A,FALSE,"Financeiro"}</definedName>
    <definedName name="wrn.relext." localSheetId="40" hidden="1">{#N/A,#N/A,TRUE,"Plan1"}</definedName>
    <definedName name="wrn.relext." localSheetId="41" hidden="1">{#N/A,#N/A,TRUE,"Plan1"}</definedName>
    <definedName name="wrn.relext." localSheetId="67" hidden="1">{#N/A,#N/A,TRUE,"Plan1"}</definedName>
    <definedName name="wrn.relext." localSheetId="74" hidden="1">{#N/A,#N/A,TRUE,"Plan1"}</definedName>
    <definedName name="wrn.relext." localSheetId="8" hidden="1">{#N/A,#N/A,TRUE,"Plan1"}</definedName>
    <definedName name="wrn.relext." localSheetId="6" hidden="1">{#N/A,#N/A,TRUE,"Plan1"}</definedName>
    <definedName name="wrn.relext." localSheetId="39" hidden="1">{#N/A,#N/A,TRUE,"Plan1"}</definedName>
    <definedName name="wrn.relext." localSheetId="32" hidden="1">{#N/A,#N/A,TRUE,"Plan1"}</definedName>
    <definedName name="wrn.relext." hidden="1">{#N/A,#N/A,TRUE,"Plan1"}</definedName>
    <definedName name="wrn.relext._1" localSheetId="40" hidden="1">{#N/A,#N/A,TRUE,"Plan1"}</definedName>
    <definedName name="wrn.relext._1" localSheetId="41" hidden="1">{#N/A,#N/A,TRUE,"Plan1"}</definedName>
    <definedName name="wrn.relext._1" localSheetId="67" hidden="1">{#N/A,#N/A,TRUE,"Plan1"}</definedName>
    <definedName name="wrn.relext._1" localSheetId="74" hidden="1">{#N/A,#N/A,TRUE,"Plan1"}</definedName>
    <definedName name="wrn.relext._1" localSheetId="8" hidden="1">{#N/A,#N/A,TRUE,"Plan1"}</definedName>
    <definedName name="wrn.relext._1" localSheetId="6" hidden="1">{#N/A,#N/A,TRUE,"Plan1"}</definedName>
    <definedName name="wrn.relext._1" localSheetId="39" hidden="1">{#N/A,#N/A,TRUE,"Plan1"}</definedName>
    <definedName name="wrn.relext._1" localSheetId="32" hidden="1">{#N/A,#N/A,TRUE,"Plan1"}</definedName>
    <definedName name="wrn.relext._1" hidden="1">{#N/A,#N/A,TRUE,"Plan1"}</definedName>
    <definedName name="xxxxxxxx" localSheetId="41">#REF!</definedName>
    <definedName name="xxxxxxxx" localSheetId="28">#REF!</definedName>
    <definedName name="xxxxxxxx" localSheetId="29">#REF!</definedName>
    <definedName name="xxxxxxxx" localSheetId="15">#REF!</definedName>
    <definedName name="xxxxxxxx" localSheetId="8">#REF!</definedName>
    <definedName name="xxxxxxxx" localSheetId="23">#REF!</definedName>
    <definedName name="xxxxxxxx">#REF!</definedName>
    <definedName name="z" localSheetId="40" hidden="1">{#N/A,#N/A,FALSE,"MO (2)"}</definedName>
    <definedName name="z" localSheetId="41" hidden="1">{#N/A,#N/A,FALSE,"MO (2)"}</definedName>
    <definedName name="z" localSheetId="67" hidden="1">{#N/A,#N/A,FALSE,"MO (2)"}</definedName>
    <definedName name="z" localSheetId="74" hidden="1">{#N/A,#N/A,FALSE,"MO (2)"}</definedName>
    <definedName name="z" localSheetId="8" hidden="1">{#N/A,#N/A,FALSE,"MO (2)"}</definedName>
    <definedName name="z" localSheetId="6" hidden="1">{#N/A,#N/A,FALSE,"MO (2)"}</definedName>
    <definedName name="z" localSheetId="39" hidden="1">{#N/A,#N/A,FALSE,"MO (2)"}</definedName>
    <definedName name="z" localSheetId="32" hidden="1">{#N/A,#N/A,FALSE,"MO (2)"}</definedName>
    <definedName name="z" hidden="1">{#N/A,#N/A,FALSE,"MO (2)"}</definedName>
    <definedName name="z_1" localSheetId="40" hidden="1">{#N/A,#N/A,FALSE,"MO (2)"}</definedName>
    <definedName name="z_1" localSheetId="41" hidden="1">{#N/A,#N/A,FALSE,"MO (2)"}</definedName>
    <definedName name="z_1" localSheetId="67" hidden="1">{#N/A,#N/A,FALSE,"MO (2)"}</definedName>
    <definedName name="z_1" localSheetId="74" hidden="1">{#N/A,#N/A,FALSE,"MO (2)"}</definedName>
    <definedName name="z_1" localSheetId="8" hidden="1">{#N/A,#N/A,FALSE,"MO (2)"}</definedName>
    <definedName name="z_1" localSheetId="6" hidden="1">{#N/A,#N/A,FALSE,"MO (2)"}</definedName>
    <definedName name="z_1" localSheetId="39" hidden="1">{#N/A,#N/A,FALSE,"MO (2)"}</definedName>
    <definedName name="z_1" localSheetId="32" hidden="1">{#N/A,#N/A,FALSE,"MO (2)"}</definedName>
    <definedName name="z_1" hidden="1">{#N/A,#N/A,FALSE,"MO (2)"}</definedName>
    <definedName name="zaza" localSheetId="40" hidden="1">{#N/A,#N/A,FALSE,"MO (2)"}</definedName>
    <definedName name="zaza" localSheetId="41" hidden="1">{#N/A,#N/A,FALSE,"MO (2)"}</definedName>
    <definedName name="zaza" localSheetId="67" hidden="1">{#N/A,#N/A,FALSE,"MO (2)"}</definedName>
    <definedName name="zaza" localSheetId="74" hidden="1">{#N/A,#N/A,FALSE,"MO (2)"}</definedName>
    <definedName name="zaza" localSheetId="8" hidden="1">{#N/A,#N/A,FALSE,"MO (2)"}</definedName>
    <definedName name="zaza" localSheetId="6" hidden="1">{#N/A,#N/A,FALSE,"MO (2)"}</definedName>
    <definedName name="zaza" localSheetId="39" hidden="1">{#N/A,#N/A,FALSE,"MO (2)"}</definedName>
    <definedName name="zaza" localSheetId="32" hidden="1">{#N/A,#N/A,FALSE,"MO (2)"}</definedName>
    <definedName name="zaza" hidden="1">{#N/A,#N/A,FALSE,"MO (2)"}</definedName>
    <definedName name="zaza_1" localSheetId="40" hidden="1">{#N/A,#N/A,FALSE,"MO (2)"}</definedName>
    <definedName name="zaza_1" localSheetId="41" hidden="1">{#N/A,#N/A,FALSE,"MO (2)"}</definedName>
    <definedName name="zaza_1" localSheetId="67" hidden="1">{#N/A,#N/A,FALSE,"MO (2)"}</definedName>
    <definedName name="zaza_1" localSheetId="74" hidden="1">{#N/A,#N/A,FALSE,"MO (2)"}</definedName>
    <definedName name="zaza_1" localSheetId="8" hidden="1">{#N/A,#N/A,FALSE,"MO (2)"}</definedName>
    <definedName name="zaza_1" localSheetId="6" hidden="1">{#N/A,#N/A,FALSE,"MO (2)"}</definedName>
    <definedName name="zaza_1" localSheetId="39" hidden="1">{#N/A,#N/A,FALSE,"MO (2)"}</definedName>
    <definedName name="zaza_1" localSheetId="32" hidden="1">{#N/A,#N/A,FALSE,"MO (2)"}</definedName>
    <definedName name="zaza_1" hidden="1">{#N/A,#N/A,FALSE,"MO (2)"}</definedName>
    <definedName name="zenil" localSheetId="41">#REF!</definedName>
    <definedName name="zenil" localSheetId="28">#REF!</definedName>
    <definedName name="zenil" localSheetId="67">#REF!</definedName>
    <definedName name="zenil" localSheetId="29">#REF!</definedName>
    <definedName name="zenil" localSheetId="15">#REF!</definedName>
    <definedName name="zenil" localSheetId="8">#REF!</definedName>
    <definedName name="zenil" localSheetId="23">#REF!</definedName>
    <definedName name="zenil">#REF!</definedName>
  </definedNames>
  <calcPr calcId="125725"/>
</workbook>
</file>

<file path=xl/calcChain.xml><?xml version="1.0" encoding="utf-8"?>
<calcChain xmlns="http://schemas.openxmlformats.org/spreadsheetml/2006/main">
  <c r="D5329" i="217"/>
  <c r="D5328"/>
  <c r="D5327"/>
  <c r="D5326"/>
  <c r="D5325"/>
  <c r="D5324"/>
  <c r="D5323"/>
  <c r="D5322"/>
  <c r="D5321"/>
  <c r="D5320"/>
  <c r="D5319"/>
  <c r="D5318"/>
  <c r="D5317"/>
  <c r="D5316"/>
  <c r="D5315"/>
  <c r="D5314"/>
  <c r="D5313"/>
  <c r="D5312"/>
  <c r="D5311"/>
  <c r="D5310"/>
  <c r="D5309"/>
  <c r="D5308"/>
  <c r="D5307"/>
  <c r="D5306"/>
  <c r="D5305"/>
  <c r="D5304"/>
  <c r="D5303"/>
  <c r="D5302"/>
  <c r="D5301"/>
  <c r="D5300"/>
  <c r="D5299"/>
  <c r="D5298"/>
  <c r="D5297"/>
  <c r="D5296"/>
  <c r="D5295"/>
  <c r="D5294"/>
  <c r="D5293"/>
  <c r="D5292"/>
  <c r="D5291"/>
  <c r="D5290"/>
  <c r="D5289"/>
  <c r="D5288"/>
  <c r="D5287"/>
  <c r="D5286"/>
  <c r="D5285"/>
  <c r="D5284"/>
  <c r="D5283"/>
  <c r="D5282"/>
  <c r="D5281"/>
  <c r="D5280"/>
  <c r="D5279"/>
  <c r="D5278"/>
  <c r="D5277"/>
  <c r="D5276"/>
  <c r="D5275"/>
  <c r="D5274"/>
  <c r="D5273"/>
  <c r="D5272"/>
  <c r="D5271"/>
  <c r="D5270"/>
  <c r="D5269"/>
  <c r="D5268"/>
  <c r="D5267"/>
  <c r="D5266"/>
  <c r="D5265"/>
  <c r="D5264"/>
  <c r="D5263"/>
  <c r="D5262"/>
  <c r="D5261"/>
  <c r="D5260"/>
  <c r="D5259"/>
  <c r="D5258"/>
  <c r="D5257"/>
  <c r="D5256"/>
  <c r="D5255"/>
  <c r="D5254"/>
  <c r="D5253"/>
  <c r="D5252"/>
  <c r="D5251"/>
  <c r="D5250"/>
  <c r="D5249"/>
  <c r="D5248"/>
  <c r="D5247"/>
  <c r="D5246"/>
  <c r="D5245"/>
  <c r="D5244"/>
  <c r="D5243"/>
  <c r="D5242"/>
  <c r="D5241"/>
  <c r="D5240"/>
  <c r="D5239"/>
  <c r="D5238"/>
  <c r="D5237"/>
  <c r="D5236"/>
  <c r="D5235"/>
  <c r="D5234"/>
  <c r="D5233"/>
  <c r="D5232"/>
  <c r="D5231"/>
  <c r="D5230"/>
  <c r="D5229"/>
  <c r="D5228"/>
  <c r="D5227"/>
  <c r="D5226"/>
  <c r="D5225"/>
  <c r="D5224"/>
  <c r="D5223"/>
  <c r="D5222"/>
  <c r="D5221"/>
  <c r="D5220"/>
  <c r="D5219"/>
  <c r="D5218"/>
  <c r="D5217"/>
  <c r="D5216"/>
  <c r="D5215"/>
  <c r="D5214"/>
  <c r="D5213"/>
  <c r="D5212"/>
  <c r="D5211"/>
  <c r="D5210"/>
  <c r="D5209"/>
  <c r="D5208"/>
  <c r="D5207"/>
  <c r="D5206"/>
  <c r="D5205"/>
  <c r="D5204"/>
  <c r="D5203"/>
  <c r="D5202"/>
  <c r="D5201"/>
  <c r="D5200"/>
  <c r="D5199"/>
  <c r="D5198"/>
  <c r="D5197"/>
  <c r="D5196"/>
  <c r="D5195"/>
  <c r="D5194"/>
  <c r="D5193"/>
  <c r="D5192"/>
  <c r="D5191"/>
  <c r="D5190"/>
  <c r="D5189"/>
  <c r="D5188"/>
  <c r="D5187"/>
  <c r="D5186"/>
  <c r="D5185"/>
  <c r="D5184"/>
  <c r="D5183"/>
  <c r="D5182"/>
  <c r="D5181"/>
  <c r="D5180"/>
  <c r="D5179"/>
  <c r="D5178"/>
  <c r="D5177"/>
  <c r="D5176"/>
  <c r="D5175"/>
  <c r="D5174"/>
  <c r="D5173"/>
  <c r="D5172"/>
  <c r="D5171"/>
  <c r="D5170"/>
  <c r="D5169"/>
  <c r="D5168"/>
  <c r="D5167"/>
  <c r="D5166"/>
  <c r="D5165"/>
  <c r="D5164"/>
  <c r="D5163"/>
  <c r="D5162"/>
  <c r="D5161"/>
  <c r="D5160"/>
  <c r="D5159"/>
  <c r="D5158"/>
  <c r="D5157"/>
  <c r="D5156"/>
  <c r="D5155"/>
  <c r="D5154"/>
  <c r="D5153"/>
  <c r="D5152"/>
  <c r="D5151"/>
  <c r="D5150"/>
  <c r="D5149"/>
  <c r="D5148"/>
  <c r="D5147"/>
  <c r="D5146"/>
  <c r="D5145"/>
  <c r="D5144"/>
  <c r="D5143"/>
  <c r="D5142"/>
  <c r="D5141"/>
  <c r="D5140"/>
  <c r="D5139"/>
  <c r="D5138"/>
  <c r="D5137"/>
  <c r="D5136"/>
  <c r="D5135"/>
  <c r="D5134"/>
  <c r="D5133"/>
  <c r="D5132"/>
  <c r="D5131"/>
  <c r="D5130"/>
  <c r="D5129"/>
  <c r="D5128"/>
  <c r="D5127"/>
  <c r="D5126"/>
  <c r="D5125"/>
  <c r="D5124"/>
  <c r="D5123"/>
  <c r="D5122"/>
  <c r="D5121"/>
  <c r="D5120"/>
  <c r="D5119"/>
  <c r="D5118"/>
  <c r="D5117"/>
  <c r="D5116"/>
  <c r="D5115"/>
  <c r="D5114"/>
  <c r="D5113"/>
  <c r="D5112"/>
  <c r="D5111"/>
  <c r="D5110"/>
  <c r="D5109"/>
  <c r="D5108"/>
  <c r="D5107"/>
  <c r="D5106"/>
  <c r="D5105"/>
  <c r="D5104"/>
  <c r="D5103"/>
  <c r="D5102"/>
  <c r="D5101"/>
  <c r="D5100"/>
  <c r="D5099"/>
  <c r="D5098"/>
  <c r="D5097"/>
  <c r="D5096"/>
  <c r="D5095"/>
  <c r="D5094"/>
  <c r="D5093"/>
  <c r="D5092"/>
  <c r="D5091"/>
  <c r="D5090"/>
  <c r="D5089"/>
  <c r="D5088"/>
  <c r="D5087"/>
  <c r="D5086"/>
  <c r="D5085"/>
  <c r="D5084"/>
  <c r="D5083"/>
  <c r="D5082"/>
  <c r="D5081"/>
  <c r="D5080"/>
  <c r="D5079"/>
  <c r="D5078"/>
  <c r="D5077"/>
  <c r="D5076"/>
  <c r="D5075"/>
  <c r="D5074"/>
  <c r="D5073"/>
  <c r="D5072"/>
  <c r="D5071"/>
  <c r="D5070"/>
  <c r="D5069"/>
  <c r="D5068"/>
  <c r="D5067"/>
  <c r="D5066"/>
  <c r="D5065"/>
  <c r="D5064"/>
  <c r="D5063"/>
  <c r="D5062"/>
  <c r="D5061"/>
  <c r="D5060"/>
  <c r="D5059"/>
  <c r="D5058"/>
  <c r="D5057"/>
  <c r="D5056"/>
  <c r="D5055"/>
  <c r="D5054"/>
  <c r="D5053"/>
  <c r="D5052"/>
  <c r="D5051"/>
  <c r="D5050"/>
  <c r="D5049"/>
  <c r="D5048"/>
  <c r="D5047"/>
  <c r="D5046"/>
  <c r="D5045"/>
  <c r="D5044"/>
  <c r="D5043"/>
  <c r="D5042"/>
  <c r="D5041"/>
  <c r="D5040"/>
  <c r="D5039"/>
  <c r="D5038"/>
  <c r="D5037"/>
  <c r="D5036"/>
  <c r="D5035"/>
  <c r="D5034"/>
  <c r="D5033"/>
  <c r="D5032"/>
  <c r="D5031"/>
  <c r="D5030"/>
  <c r="D5029"/>
  <c r="D5028"/>
  <c r="D5027"/>
  <c r="D5026"/>
  <c r="D5025"/>
  <c r="D5024"/>
  <c r="D5023"/>
  <c r="D5022"/>
  <c r="D5021"/>
  <c r="D5020"/>
  <c r="D5019"/>
  <c r="D5018"/>
  <c r="D5017"/>
  <c r="D5016"/>
  <c r="D5015"/>
  <c r="D5014"/>
  <c r="D5013"/>
  <c r="D5012"/>
  <c r="D5011"/>
  <c r="D5010"/>
  <c r="D5009"/>
  <c r="D5008"/>
  <c r="D5007"/>
  <c r="D5006"/>
  <c r="D5005"/>
  <c r="D5004"/>
  <c r="D5003"/>
  <c r="D5002"/>
  <c r="D5001"/>
  <c r="D5000"/>
  <c r="D4999"/>
  <c r="D4998"/>
  <c r="D4997"/>
  <c r="D4996"/>
  <c r="D4995"/>
  <c r="D4994"/>
  <c r="D4993"/>
  <c r="D4992"/>
  <c r="D4991"/>
  <c r="D4990"/>
  <c r="D4989"/>
  <c r="D4988"/>
  <c r="D4987"/>
  <c r="D4986"/>
  <c r="D4985"/>
  <c r="D4984"/>
  <c r="D4983"/>
  <c r="D4982"/>
  <c r="D4981"/>
  <c r="D4980"/>
  <c r="D4979"/>
  <c r="D4978"/>
  <c r="D4977"/>
  <c r="D4976"/>
  <c r="D4975"/>
  <c r="D4974"/>
  <c r="D4973"/>
  <c r="D4972"/>
  <c r="D4971"/>
  <c r="D4970"/>
  <c r="D4969"/>
  <c r="D4968"/>
  <c r="D4967"/>
  <c r="D4966"/>
  <c r="D4965"/>
  <c r="D4964"/>
  <c r="D4963"/>
  <c r="D4962"/>
  <c r="D4961"/>
  <c r="D4960"/>
  <c r="D4959"/>
  <c r="D4958"/>
  <c r="D4957"/>
  <c r="D4956"/>
  <c r="D4955"/>
  <c r="D4954"/>
  <c r="D4953"/>
  <c r="D4952"/>
  <c r="D4951"/>
  <c r="D4950"/>
  <c r="D4949"/>
  <c r="D4948"/>
  <c r="D4947"/>
  <c r="D4946"/>
  <c r="D4945"/>
  <c r="D4944"/>
  <c r="D4943"/>
  <c r="D4942"/>
  <c r="D4941"/>
  <c r="D4940"/>
  <c r="D4939"/>
  <c r="D4938"/>
  <c r="D4937"/>
  <c r="D4936"/>
  <c r="D4935"/>
  <c r="D4934"/>
  <c r="D4933"/>
  <c r="D4932"/>
  <c r="D4931"/>
  <c r="D4930"/>
  <c r="D4929"/>
  <c r="D4928"/>
  <c r="D4927"/>
  <c r="D4926"/>
  <c r="D4925"/>
  <c r="D4924"/>
  <c r="D4923"/>
  <c r="D4922"/>
  <c r="D4921"/>
  <c r="D4920"/>
  <c r="D4919"/>
  <c r="D4918"/>
  <c r="D4917"/>
  <c r="D4916"/>
  <c r="D4915"/>
  <c r="D4914"/>
  <c r="D4913"/>
  <c r="D4912"/>
  <c r="D4911"/>
  <c r="D4910"/>
  <c r="D4909"/>
  <c r="D4908"/>
  <c r="D4907"/>
  <c r="D4906"/>
  <c r="D4905"/>
  <c r="D4904"/>
  <c r="D4903"/>
  <c r="D4902"/>
  <c r="D4901"/>
  <c r="D4900"/>
  <c r="D4899"/>
  <c r="D4898"/>
  <c r="D4897"/>
  <c r="D4896"/>
  <c r="D4895"/>
  <c r="D4894"/>
  <c r="D4893"/>
  <c r="D4892"/>
  <c r="D4891"/>
  <c r="D4890"/>
  <c r="D4889"/>
  <c r="D4888"/>
  <c r="D4887"/>
  <c r="D4886"/>
  <c r="D4885"/>
  <c r="D4884"/>
  <c r="D4883"/>
  <c r="D4882"/>
  <c r="D4881"/>
  <c r="D4880"/>
  <c r="D4879"/>
  <c r="D4878"/>
  <c r="D4877"/>
  <c r="D4876"/>
  <c r="D4875"/>
  <c r="D4874"/>
  <c r="D4873"/>
  <c r="D4872"/>
  <c r="D4871"/>
  <c r="D4870"/>
  <c r="D4869"/>
  <c r="D4868"/>
  <c r="D4867"/>
  <c r="D4866"/>
  <c r="D4865"/>
  <c r="D4864"/>
  <c r="D4863"/>
  <c r="D4862"/>
  <c r="D4861"/>
  <c r="D4860"/>
  <c r="D4859"/>
  <c r="D4858"/>
  <c r="D4857"/>
  <c r="D4856"/>
  <c r="D4855"/>
  <c r="D4854"/>
  <c r="D4853"/>
  <c r="D4852"/>
  <c r="D4851"/>
  <c r="D4850"/>
  <c r="D4849"/>
  <c r="D4848"/>
  <c r="D4847"/>
  <c r="D4846"/>
  <c r="D4845"/>
  <c r="D4844"/>
  <c r="D4843"/>
  <c r="D4842"/>
  <c r="D4841"/>
  <c r="D4840"/>
  <c r="D4839"/>
  <c r="D4838"/>
  <c r="D4837"/>
  <c r="D4836"/>
  <c r="D4835"/>
  <c r="D4834"/>
  <c r="D4833"/>
  <c r="D4832"/>
  <c r="D4831"/>
  <c r="D4830"/>
  <c r="D4829"/>
  <c r="D4828"/>
  <c r="D4827"/>
  <c r="D4826"/>
  <c r="D4825"/>
  <c r="D4824"/>
  <c r="D4823"/>
  <c r="D4822"/>
  <c r="D4821"/>
  <c r="D4820"/>
  <c r="D4819"/>
  <c r="D4818"/>
  <c r="D4817"/>
  <c r="D4816"/>
  <c r="D4815"/>
  <c r="D4814"/>
  <c r="D4813"/>
  <c r="D4812"/>
  <c r="D4811"/>
  <c r="D4810"/>
  <c r="D4809"/>
  <c r="D4808"/>
  <c r="D4807"/>
  <c r="D4806"/>
  <c r="D4805"/>
  <c r="D4804"/>
  <c r="D4803"/>
  <c r="D4802"/>
  <c r="D4801"/>
  <c r="D4800"/>
  <c r="D4799"/>
  <c r="D4798"/>
  <c r="D4797"/>
  <c r="D4796"/>
  <c r="D4795"/>
  <c r="D4794"/>
  <c r="D4793"/>
  <c r="D4792"/>
  <c r="D4791"/>
  <c r="D4790"/>
  <c r="D4789"/>
  <c r="D4788"/>
  <c r="D4787"/>
  <c r="D4786"/>
  <c r="D4785"/>
  <c r="D4784"/>
  <c r="D4783"/>
  <c r="D4782"/>
  <c r="D4781"/>
  <c r="D4780"/>
  <c r="D4779"/>
  <c r="D4778"/>
  <c r="D4777"/>
  <c r="D4776"/>
  <c r="D4775"/>
  <c r="D4774"/>
  <c r="D4773"/>
  <c r="D4772"/>
  <c r="D4771"/>
  <c r="D4770"/>
  <c r="D4769"/>
  <c r="D4768"/>
  <c r="D4767"/>
  <c r="D4766"/>
  <c r="D4765"/>
  <c r="D4764"/>
  <c r="D4763"/>
  <c r="D4762"/>
  <c r="D4761"/>
  <c r="D4760"/>
  <c r="D4759"/>
  <c r="D4758"/>
  <c r="D4757"/>
  <c r="D4756"/>
  <c r="D4755"/>
  <c r="D4754"/>
  <c r="D4753"/>
  <c r="D4752"/>
  <c r="D4751"/>
  <c r="D4750"/>
  <c r="D4749"/>
  <c r="D4748"/>
  <c r="D4747"/>
  <c r="D4746"/>
  <c r="D4745"/>
  <c r="D4744"/>
  <c r="D4743"/>
  <c r="D4742"/>
  <c r="D4741"/>
  <c r="D4740"/>
  <c r="D4739"/>
  <c r="D4738"/>
  <c r="D4737"/>
  <c r="D4736"/>
  <c r="D4735"/>
  <c r="D4734"/>
  <c r="D4733"/>
  <c r="D4732"/>
  <c r="D4731"/>
  <c r="D4730"/>
  <c r="D4729"/>
  <c r="D4728"/>
  <c r="D4727"/>
  <c r="D4726"/>
  <c r="D4725"/>
  <c r="D4724"/>
  <c r="D4723"/>
  <c r="D4722"/>
  <c r="D4721"/>
  <c r="D4720"/>
  <c r="D4719"/>
  <c r="D4718"/>
  <c r="D4717"/>
  <c r="D4716"/>
  <c r="D4715"/>
  <c r="D4714"/>
  <c r="D4713"/>
  <c r="D4712"/>
  <c r="D4711"/>
  <c r="D4710"/>
  <c r="D4709"/>
  <c r="D4708"/>
  <c r="D4707"/>
  <c r="D4706"/>
  <c r="D4705"/>
  <c r="D4704"/>
  <c r="D4703"/>
  <c r="D4702"/>
  <c r="D4701"/>
  <c r="D4700"/>
  <c r="D4699"/>
  <c r="D4698"/>
  <c r="D4697"/>
  <c r="D4696"/>
  <c r="D4695"/>
  <c r="D4694"/>
  <c r="D4693"/>
  <c r="D4692"/>
  <c r="D4691"/>
  <c r="D4690"/>
  <c r="D4689"/>
  <c r="D4688"/>
  <c r="D4687"/>
  <c r="D4686"/>
  <c r="D4685"/>
  <c r="D4684"/>
  <c r="D4683"/>
  <c r="D4682"/>
  <c r="D4681"/>
  <c r="D4680"/>
  <c r="D4679"/>
  <c r="D4678"/>
  <c r="D4677"/>
  <c r="D4676"/>
  <c r="D4675"/>
  <c r="D4674"/>
  <c r="D4673"/>
  <c r="D4672"/>
  <c r="D4671"/>
  <c r="D4670"/>
  <c r="D4669"/>
  <c r="D4668"/>
  <c r="D4667"/>
  <c r="D4666"/>
  <c r="D4665"/>
  <c r="D4664"/>
  <c r="D4663"/>
  <c r="D4662"/>
  <c r="D4661"/>
  <c r="D4660"/>
  <c r="D4659"/>
  <c r="D4658"/>
  <c r="D4657"/>
  <c r="D4656"/>
  <c r="D4655"/>
  <c r="D4654"/>
  <c r="D4653"/>
  <c r="D4652"/>
  <c r="D4651"/>
  <c r="D4650"/>
  <c r="D4649"/>
  <c r="D4648"/>
  <c r="D4647"/>
  <c r="D4646"/>
  <c r="D4645"/>
  <c r="D4644"/>
  <c r="D4643"/>
  <c r="D4642"/>
  <c r="D4641"/>
  <c r="D4640"/>
  <c r="D4639"/>
  <c r="D4638"/>
  <c r="D4637"/>
  <c r="D4636"/>
  <c r="D4635"/>
  <c r="D4634"/>
  <c r="D4633"/>
  <c r="D4632"/>
  <c r="D4631"/>
  <c r="D4630"/>
  <c r="D4629"/>
  <c r="D4628"/>
  <c r="D4627"/>
  <c r="D4626"/>
  <c r="D4625"/>
  <c r="D4624"/>
  <c r="D4623"/>
  <c r="D4622"/>
  <c r="D4621"/>
  <c r="D4620"/>
  <c r="D4619"/>
  <c r="D4618"/>
  <c r="D4617"/>
  <c r="D4616"/>
  <c r="D4615"/>
  <c r="D4614"/>
  <c r="D4613"/>
  <c r="D4612"/>
  <c r="D4611"/>
  <c r="D4610"/>
  <c r="D4609"/>
  <c r="D4608"/>
  <c r="D4607"/>
  <c r="D4606"/>
  <c r="D4605"/>
  <c r="D4604"/>
  <c r="D4603"/>
  <c r="D4602"/>
  <c r="D4601"/>
  <c r="D4600"/>
  <c r="D4599"/>
  <c r="D4598"/>
  <c r="D4597"/>
  <c r="D4596"/>
  <c r="D4595"/>
  <c r="D4594"/>
  <c r="D4593"/>
  <c r="D4592"/>
  <c r="D4591"/>
  <c r="D4590"/>
  <c r="D4589"/>
  <c r="D4588"/>
  <c r="D4587"/>
  <c r="D4586"/>
  <c r="D4585"/>
  <c r="D4584"/>
  <c r="D4583"/>
  <c r="D4582"/>
  <c r="D4581"/>
  <c r="D4580"/>
  <c r="D4579"/>
  <c r="D4578"/>
  <c r="D4577"/>
  <c r="D4576"/>
  <c r="D4575"/>
  <c r="D4574"/>
  <c r="D4573"/>
  <c r="D4572"/>
  <c r="D4571"/>
  <c r="D4570"/>
  <c r="D4569"/>
  <c r="D4568"/>
  <c r="D4567"/>
  <c r="D4566"/>
  <c r="D4565"/>
  <c r="D4564"/>
  <c r="D4563"/>
  <c r="D4562"/>
  <c r="D4561"/>
  <c r="D4560"/>
  <c r="D4559"/>
  <c r="D4558"/>
  <c r="D4557"/>
  <c r="D4556"/>
  <c r="D4555"/>
  <c r="D4554"/>
  <c r="D4553"/>
  <c r="D4552"/>
  <c r="D4551"/>
  <c r="D4550"/>
  <c r="D4549"/>
  <c r="D4548"/>
  <c r="D4547"/>
  <c r="D4546"/>
  <c r="D4545"/>
  <c r="D4544"/>
  <c r="D4543"/>
  <c r="D4542"/>
  <c r="D4541"/>
  <c r="D4540"/>
  <c r="D4539"/>
  <c r="D4538"/>
  <c r="D4537"/>
  <c r="D4536"/>
  <c r="D4535"/>
  <c r="D4534"/>
  <c r="D4533"/>
  <c r="D4532"/>
  <c r="D4531"/>
  <c r="D4530"/>
  <c r="D4529"/>
  <c r="D4528"/>
  <c r="D4527"/>
  <c r="D4526"/>
  <c r="D4525"/>
  <c r="D4524"/>
  <c r="D4523"/>
  <c r="D4522"/>
  <c r="D4521"/>
  <c r="D4520"/>
  <c r="D4519"/>
  <c r="D4518"/>
  <c r="D4517"/>
  <c r="D4516"/>
  <c r="D4515"/>
  <c r="D4514"/>
  <c r="D4513"/>
  <c r="D4512"/>
  <c r="D4511"/>
  <c r="D4510"/>
  <c r="D4509"/>
  <c r="D4508"/>
  <c r="D4507"/>
  <c r="D4506"/>
  <c r="D4505"/>
  <c r="D4504"/>
  <c r="D4503"/>
  <c r="D4502"/>
  <c r="D4501"/>
  <c r="D4500"/>
  <c r="D4499"/>
  <c r="D4498"/>
  <c r="D4497"/>
  <c r="D4496"/>
  <c r="D4495"/>
  <c r="D4494"/>
  <c r="D4493"/>
  <c r="D4492"/>
  <c r="D4491"/>
  <c r="D4490"/>
  <c r="D4489"/>
  <c r="D4488"/>
  <c r="D4487"/>
  <c r="D4486"/>
  <c r="D4485"/>
  <c r="D4484"/>
  <c r="D4483"/>
  <c r="D4482"/>
  <c r="D4481"/>
  <c r="D4480"/>
  <c r="D4479"/>
  <c r="D4478"/>
  <c r="D4477"/>
  <c r="D4476"/>
  <c r="D4475"/>
  <c r="D4474"/>
  <c r="D4473"/>
  <c r="D4472"/>
  <c r="D4471"/>
  <c r="D4470"/>
  <c r="D4469"/>
  <c r="D4468"/>
  <c r="D4467"/>
  <c r="D4466"/>
  <c r="D4465"/>
  <c r="D4464"/>
  <c r="D4463"/>
  <c r="D4462"/>
  <c r="D4461"/>
  <c r="D4460"/>
  <c r="D4459"/>
  <c r="D4458"/>
  <c r="D4457"/>
  <c r="D4456"/>
  <c r="D4455"/>
  <c r="D4454"/>
  <c r="D4453"/>
  <c r="D4452"/>
  <c r="D4451"/>
  <c r="D4450"/>
  <c r="D4449"/>
  <c r="D4448"/>
  <c r="D4447"/>
  <c r="D4446"/>
  <c r="D4445"/>
  <c r="D4444"/>
  <c r="D4443"/>
  <c r="D4442"/>
  <c r="D4441"/>
  <c r="D4440"/>
  <c r="D4439"/>
  <c r="D4438"/>
  <c r="D4437"/>
  <c r="D4436"/>
  <c r="D4435"/>
  <c r="D4434"/>
  <c r="D4433"/>
  <c r="D4432"/>
  <c r="D4431"/>
  <c r="D4430"/>
  <c r="D4429"/>
  <c r="D4428"/>
  <c r="D4427"/>
  <c r="D4426"/>
  <c r="D4425"/>
  <c r="D4424"/>
  <c r="D4423"/>
  <c r="D4422"/>
  <c r="D4421"/>
  <c r="D4420"/>
  <c r="D4419"/>
  <c r="D4418"/>
  <c r="D4417"/>
  <c r="D4416"/>
  <c r="D4415"/>
  <c r="D4414"/>
  <c r="D4413"/>
  <c r="D4412"/>
  <c r="D4411"/>
  <c r="D4410"/>
  <c r="D4409"/>
  <c r="D4408"/>
  <c r="D4407"/>
  <c r="D4406"/>
  <c r="D4405"/>
  <c r="D4404"/>
  <c r="D4403"/>
  <c r="D4402"/>
  <c r="D4401"/>
  <c r="D4400"/>
  <c r="D4399"/>
  <c r="D4398"/>
  <c r="D4397"/>
  <c r="D4396"/>
  <c r="D4395"/>
  <c r="D4394"/>
  <c r="D4393"/>
  <c r="D4392"/>
  <c r="D4391"/>
  <c r="D4390"/>
  <c r="D4389"/>
  <c r="D4388"/>
  <c r="D4387"/>
  <c r="D4386"/>
  <c r="D4385"/>
  <c r="D4384"/>
  <c r="D4383"/>
  <c r="D4382"/>
  <c r="D4381"/>
  <c r="D4380"/>
  <c r="D4379"/>
  <c r="D4378"/>
  <c r="D4377"/>
  <c r="D4376"/>
  <c r="D4375"/>
  <c r="D4374"/>
  <c r="D4373"/>
  <c r="D4372"/>
  <c r="D4371"/>
  <c r="D4370"/>
  <c r="D4369"/>
  <c r="D4368"/>
  <c r="D4367"/>
  <c r="D4366"/>
  <c r="D4365"/>
  <c r="D4364"/>
  <c r="D4363"/>
  <c r="D4362"/>
  <c r="D4361"/>
  <c r="D4360"/>
  <c r="D4359"/>
  <c r="D4358"/>
  <c r="D4357"/>
  <c r="D4356"/>
  <c r="D4355"/>
  <c r="D4354"/>
  <c r="D4353"/>
  <c r="D4352"/>
  <c r="D4351"/>
  <c r="D4350"/>
  <c r="D4349"/>
  <c r="D4348"/>
  <c r="D4347"/>
  <c r="D4346"/>
  <c r="D4345"/>
  <c r="D4344"/>
  <c r="D4343"/>
  <c r="D4342"/>
  <c r="D4341"/>
  <c r="D4340"/>
  <c r="D4339"/>
  <c r="D4338"/>
  <c r="D4337"/>
  <c r="D4336"/>
  <c r="D4335"/>
  <c r="D4334"/>
  <c r="D4333"/>
  <c r="D4332"/>
  <c r="D4331"/>
  <c r="D4330"/>
  <c r="D4329"/>
  <c r="D4328"/>
  <c r="D4327"/>
  <c r="D4326"/>
  <c r="D4325"/>
  <c r="D4324"/>
  <c r="D4323"/>
  <c r="D4322"/>
  <c r="D4321"/>
  <c r="D4320"/>
  <c r="D4319"/>
  <c r="D4318"/>
  <c r="D4317"/>
  <c r="D4316"/>
  <c r="D4315"/>
  <c r="D4314"/>
  <c r="D4313"/>
  <c r="D4312"/>
  <c r="D4311"/>
  <c r="D4310"/>
  <c r="D4309"/>
  <c r="D4308"/>
  <c r="D4307"/>
  <c r="D4306"/>
  <c r="D4305"/>
  <c r="D4304"/>
  <c r="D4303"/>
  <c r="D4302"/>
  <c r="D4301"/>
  <c r="D4300"/>
  <c r="D4299"/>
  <c r="D4298"/>
  <c r="D4297"/>
  <c r="D4296"/>
  <c r="D4295"/>
  <c r="D4294"/>
  <c r="D4293"/>
  <c r="D4292"/>
  <c r="D4291"/>
  <c r="D4290"/>
  <c r="D4289"/>
  <c r="D4288"/>
  <c r="D4287"/>
  <c r="D4286"/>
  <c r="D4285"/>
  <c r="D4284"/>
  <c r="D4283"/>
  <c r="D4282"/>
  <c r="D4281"/>
  <c r="D4280"/>
  <c r="D4279"/>
  <c r="D4278"/>
  <c r="D4277"/>
  <c r="D4276"/>
  <c r="D4275"/>
  <c r="D4274"/>
  <c r="D4273"/>
  <c r="D4272"/>
  <c r="D4271"/>
  <c r="D4270"/>
  <c r="D4269"/>
  <c r="D4268"/>
  <c r="D4267"/>
  <c r="D4266"/>
  <c r="D4265"/>
  <c r="D4264"/>
  <c r="D4263"/>
  <c r="D4262"/>
  <c r="D4261"/>
  <c r="D4260"/>
  <c r="D4259"/>
  <c r="D4258"/>
  <c r="D4257"/>
  <c r="D4256"/>
  <c r="D4255"/>
  <c r="D4254"/>
  <c r="D4253"/>
  <c r="D4252"/>
  <c r="D4251"/>
  <c r="D4250"/>
  <c r="D4249"/>
  <c r="D4248"/>
  <c r="D4247"/>
  <c r="D4246"/>
  <c r="D4245"/>
  <c r="D4244"/>
  <c r="D4243"/>
  <c r="D4242"/>
  <c r="D4241"/>
  <c r="D4240"/>
  <c r="D4239"/>
  <c r="D4238"/>
  <c r="D4237"/>
  <c r="D4236"/>
  <c r="D4235"/>
  <c r="D4234"/>
  <c r="D4233"/>
  <c r="D4232"/>
  <c r="D4231"/>
  <c r="D4230"/>
  <c r="D4229"/>
  <c r="D4228"/>
  <c r="D4227"/>
  <c r="D4226"/>
  <c r="D4225"/>
  <c r="D4224"/>
  <c r="D4223"/>
  <c r="D4222"/>
  <c r="D4221"/>
  <c r="D4220"/>
  <c r="D4219"/>
  <c r="D4218"/>
  <c r="D4217"/>
  <c r="D4216"/>
  <c r="D4215"/>
  <c r="D4214"/>
  <c r="D4213"/>
  <c r="D4212"/>
  <c r="D4211"/>
  <c r="D4210"/>
  <c r="D4209"/>
  <c r="D4208"/>
  <c r="D4207"/>
  <c r="D4206"/>
  <c r="D4205"/>
  <c r="D4204"/>
  <c r="D4203"/>
  <c r="D4202"/>
  <c r="D4201"/>
  <c r="D4200"/>
  <c r="D4199"/>
  <c r="D4198"/>
  <c r="D4197"/>
  <c r="D4196"/>
  <c r="D4195"/>
  <c r="D4194"/>
  <c r="D4193"/>
  <c r="D4192"/>
  <c r="D4191"/>
  <c r="D4190"/>
  <c r="D4189"/>
  <c r="D4188"/>
  <c r="D4187"/>
  <c r="D4186"/>
  <c r="D4185"/>
  <c r="D4184"/>
  <c r="D4183"/>
  <c r="D4182"/>
  <c r="D4181"/>
  <c r="D4180"/>
  <c r="D4179"/>
  <c r="D4178"/>
  <c r="D4177"/>
  <c r="D4176"/>
  <c r="D4175"/>
  <c r="D4174"/>
  <c r="D4173"/>
  <c r="D4172"/>
  <c r="D4171"/>
  <c r="D4170"/>
  <c r="D4169"/>
  <c r="D4168"/>
  <c r="D4167"/>
  <c r="D4166"/>
  <c r="D4165"/>
  <c r="D4164"/>
  <c r="D4163"/>
  <c r="D4162"/>
  <c r="D4161"/>
  <c r="D4160"/>
  <c r="D4159"/>
  <c r="D4158"/>
  <c r="D4157"/>
  <c r="D4156"/>
  <c r="D4155"/>
  <c r="D4154"/>
  <c r="D4153"/>
  <c r="D4152"/>
  <c r="D4151"/>
  <c r="D4150"/>
  <c r="D4149"/>
  <c r="D4148"/>
  <c r="D4147"/>
  <c r="D4146"/>
  <c r="D4145"/>
  <c r="D4144"/>
  <c r="D4143"/>
  <c r="D4142"/>
  <c r="D4141"/>
  <c r="D4140"/>
  <c r="D4139"/>
  <c r="D4138"/>
  <c r="D4137"/>
  <c r="D4136"/>
  <c r="D4135"/>
  <c r="D4134"/>
  <c r="D4133"/>
  <c r="D4132"/>
  <c r="D4131"/>
  <c r="D4130"/>
  <c r="D4129"/>
  <c r="D4128"/>
  <c r="D4127"/>
  <c r="D4126"/>
  <c r="D4125"/>
  <c r="D4124"/>
  <c r="D4123"/>
  <c r="D4122"/>
  <c r="D4121"/>
  <c r="D4120"/>
  <c r="D4119"/>
  <c r="D4118"/>
  <c r="D4117"/>
  <c r="D4116"/>
  <c r="D4115"/>
  <c r="D4114"/>
  <c r="D4113"/>
  <c r="D4112"/>
  <c r="D4111"/>
  <c r="D4110"/>
  <c r="D4109"/>
  <c r="D4108"/>
  <c r="D4107"/>
  <c r="D4106"/>
  <c r="D4105"/>
  <c r="D4104"/>
  <c r="D4103"/>
  <c r="D4102"/>
  <c r="D4101"/>
  <c r="D4100"/>
  <c r="D4099"/>
  <c r="D4098"/>
  <c r="D4097"/>
  <c r="D4096"/>
  <c r="D4095"/>
  <c r="D4094"/>
  <c r="D4093"/>
  <c r="D4092"/>
  <c r="D4091"/>
  <c r="D4090"/>
  <c r="D4089"/>
  <c r="D4088"/>
  <c r="D4087"/>
  <c r="D4086"/>
  <c r="D4085"/>
  <c r="D4084"/>
  <c r="D4083"/>
  <c r="D4082"/>
  <c r="D4081"/>
  <c r="D4080"/>
  <c r="D4079"/>
  <c r="D4078"/>
  <c r="D4077"/>
  <c r="D4076"/>
  <c r="D4075"/>
  <c r="D4074"/>
  <c r="D4073"/>
  <c r="D4072"/>
  <c r="D4071"/>
  <c r="D4070"/>
  <c r="D4069"/>
  <c r="D4068"/>
  <c r="D4067"/>
  <c r="D4066"/>
  <c r="D4065"/>
  <c r="D4064"/>
  <c r="D4063"/>
  <c r="D4062"/>
  <c r="D4061"/>
  <c r="D4060"/>
  <c r="D4059"/>
  <c r="D4058"/>
  <c r="D4057"/>
  <c r="D4056"/>
  <c r="D4055"/>
  <c r="D4054"/>
  <c r="D4053"/>
  <c r="D4052"/>
  <c r="D4051"/>
  <c r="D4050"/>
  <c r="D4049"/>
  <c r="D4048"/>
  <c r="D4047"/>
  <c r="D4046"/>
  <c r="D4045"/>
  <c r="D4044"/>
  <c r="D4043"/>
  <c r="D4042"/>
  <c r="D4041"/>
  <c r="D4040"/>
  <c r="D4039"/>
  <c r="D4038"/>
  <c r="D4037"/>
  <c r="D4036"/>
  <c r="D4035"/>
  <c r="D4034"/>
  <c r="D4033"/>
  <c r="D4032"/>
  <c r="D4031"/>
  <c r="D4030"/>
  <c r="D4029"/>
  <c r="D4028"/>
  <c r="D4027"/>
  <c r="D4026"/>
  <c r="D4025"/>
  <c r="D4024"/>
  <c r="D4023"/>
  <c r="D4022"/>
  <c r="D4021"/>
  <c r="D4020"/>
  <c r="D4019"/>
  <c r="D4018"/>
  <c r="D4017"/>
  <c r="D4016"/>
  <c r="D4015"/>
  <c r="D4014"/>
  <c r="D4013"/>
  <c r="D4012"/>
  <c r="D4011"/>
  <c r="D4010"/>
  <c r="D4009"/>
  <c r="D4008"/>
  <c r="D4007"/>
  <c r="D4006"/>
  <c r="D4005"/>
  <c r="D4004"/>
  <c r="D4003"/>
  <c r="D4002"/>
  <c r="D4001"/>
  <c r="D4000"/>
  <c r="D3999"/>
  <c r="D3998"/>
  <c r="D3997"/>
  <c r="D3996"/>
  <c r="D3995"/>
  <c r="D3994"/>
  <c r="D3993"/>
  <c r="D3992"/>
  <c r="D3991"/>
  <c r="D3990"/>
  <c r="D3989"/>
  <c r="D3988"/>
  <c r="D3987"/>
  <c r="D3986"/>
  <c r="D3985"/>
  <c r="D3984"/>
  <c r="D3983"/>
  <c r="D3982"/>
  <c r="D3981"/>
  <c r="D3980"/>
  <c r="D3979"/>
  <c r="D3978"/>
  <c r="D3977"/>
  <c r="D3976"/>
  <c r="D3975"/>
  <c r="D3974"/>
  <c r="D3973"/>
  <c r="D3972"/>
  <c r="D3971"/>
  <c r="D3970"/>
  <c r="D3969"/>
  <c r="D3968"/>
  <c r="D3967"/>
  <c r="D3966"/>
  <c r="D3965"/>
  <c r="D3964"/>
  <c r="D3963"/>
  <c r="D3962"/>
  <c r="D3961"/>
  <c r="D3960"/>
  <c r="D3959"/>
  <c r="D3958"/>
  <c r="D3957"/>
  <c r="D3956"/>
  <c r="D3955"/>
  <c r="D3954"/>
  <c r="D3953"/>
  <c r="D3952"/>
  <c r="D3951"/>
  <c r="D3950"/>
  <c r="D3949"/>
  <c r="D3948"/>
  <c r="D3947"/>
  <c r="D3946"/>
  <c r="D3945"/>
  <c r="D3944"/>
  <c r="D3943"/>
  <c r="D3942"/>
  <c r="D3941"/>
  <c r="D3940"/>
  <c r="D3939"/>
  <c r="D3938"/>
  <c r="D3937"/>
  <c r="D3936"/>
  <c r="D3935"/>
  <c r="D3934"/>
  <c r="D3933"/>
  <c r="D3932"/>
  <c r="D3931"/>
  <c r="D3930"/>
  <c r="D3929"/>
  <c r="D3928"/>
  <c r="D3927"/>
  <c r="D3926"/>
  <c r="D3925"/>
  <c r="D3924"/>
  <c r="D3923"/>
  <c r="D3922"/>
  <c r="D3921"/>
  <c r="D3920"/>
  <c r="D3919"/>
  <c r="D3918"/>
  <c r="D3917"/>
  <c r="D3916"/>
  <c r="D3915"/>
  <c r="D3914"/>
  <c r="D3913"/>
  <c r="D3912"/>
  <c r="D3911"/>
  <c r="D3910"/>
  <c r="D3909"/>
  <c r="D3908"/>
  <c r="D3907"/>
  <c r="D3906"/>
  <c r="D3905"/>
  <c r="D3904"/>
  <c r="D3903"/>
  <c r="D3902"/>
  <c r="D3901"/>
  <c r="D3900"/>
  <c r="D3899"/>
  <c r="D3898"/>
  <c r="D3897"/>
  <c r="D3896"/>
  <c r="D3895"/>
  <c r="D3894"/>
  <c r="D3893"/>
  <c r="D3892"/>
  <c r="D3891"/>
  <c r="D3890"/>
  <c r="D3889"/>
  <c r="D3888"/>
  <c r="D3887"/>
  <c r="D3886"/>
  <c r="D3885"/>
  <c r="D3884"/>
  <c r="D3883"/>
  <c r="D3882"/>
  <c r="D3881"/>
  <c r="D3880"/>
  <c r="D3879"/>
  <c r="D3878"/>
  <c r="D3877"/>
  <c r="D3876"/>
  <c r="D3875"/>
  <c r="D3874"/>
  <c r="D3873"/>
  <c r="D3872"/>
  <c r="D3871"/>
  <c r="D3870"/>
  <c r="D3869"/>
  <c r="D3868"/>
  <c r="D3867"/>
  <c r="D3866"/>
  <c r="D3865"/>
  <c r="D3864"/>
  <c r="D3863"/>
  <c r="D3862"/>
  <c r="D3861"/>
  <c r="D3860"/>
  <c r="D3859"/>
  <c r="D3858"/>
  <c r="D3857"/>
  <c r="D3856"/>
  <c r="D3855"/>
  <c r="D3854"/>
  <c r="D3853"/>
  <c r="D3852"/>
  <c r="D3851"/>
  <c r="D3850"/>
  <c r="D3849"/>
  <c r="D3848"/>
  <c r="D3847"/>
  <c r="D3846"/>
  <c r="D3845"/>
  <c r="D3844"/>
  <c r="D3843"/>
  <c r="D3842"/>
  <c r="D3841"/>
  <c r="D3840"/>
  <c r="D3839"/>
  <c r="D3838"/>
  <c r="D3837"/>
  <c r="D3836"/>
  <c r="D3835"/>
  <c r="D3834"/>
  <c r="D3833"/>
  <c r="D3832"/>
  <c r="D3831"/>
  <c r="D3830"/>
  <c r="D3829"/>
  <c r="D3828"/>
  <c r="D3827"/>
  <c r="D3826"/>
  <c r="D3825"/>
  <c r="D3824"/>
  <c r="D3823"/>
  <c r="D3822"/>
  <c r="D3821"/>
  <c r="D3820"/>
  <c r="D3819"/>
  <c r="D3818"/>
  <c r="D3817"/>
  <c r="D3816"/>
  <c r="D3815"/>
  <c r="D3814"/>
  <c r="D3813"/>
  <c r="D3812"/>
  <c r="D3811"/>
  <c r="D3810"/>
  <c r="D3809"/>
  <c r="D3808"/>
  <c r="D3807"/>
  <c r="D3806"/>
  <c r="D3805"/>
  <c r="D3804"/>
  <c r="D3803"/>
  <c r="D3802"/>
  <c r="D3801"/>
  <c r="D3800"/>
  <c r="D3799"/>
  <c r="D3798"/>
  <c r="D3797"/>
  <c r="D3796"/>
  <c r="D3795"/>
  <c r="D3794"/>
  <c r="D3793"/>
  <c r="D3792"/>
  <c r="D3791"/>
  <c r="D3790"/>
  <c r="D3789"/>
  <c r="D3788"/>
  <c r="D3787"/>
  <c r="D3786"/>
  <c r="D3785"/>
  <c r="D3784"/>
  <c r="D3783"/>
  <c r="D3782"/>
  <c r="D3781"/>
  <c r="D3780"/>
  <c r="D3779"/>
  <c r="D3778"/>
  <c r="D3777"/>
  <c r="D3776"/>
  <c r="D3775"/>
  <c r="D3774"/>
  <c r="D3773"/>
  <c r="D3772"/>
  <c r="D3771"/>
  <c r="D3770"/>
  <c r="D3769"/>
  <c r="D3768"/>
  <c r="D3767"/>
  <c r="D3766"/>
  <c r="D3765"/>
  <c r="D3764"/>
  <c r="D3763"/>
  <c r="D3762"/>
  <c r="D3761"/>
  <c r="D3760"/>
  <c r="D3759"/>
  <c r="D3758"/>
  <c r="D3757"/>
  <c r="D3756"/>
  <c r="D3755"/>
  <c r="D3754"/>
  <c r="D3753"/>
  <c r="D3752"/>
  <c r="D3751"/>
  <c r="D3750"/>
  <c r="D3749"/>
  <c r="D3748"/>
  <c r="D3747"/>
  <c r="D3746"/>
  <c r="D3745"/>
  <c r="D3744"/>
  <c r="D3743"/>
  <c r="D3742"/>
  <c r="D3741"/>
  <c r="D3740"/>
  <c r="D3739"/>
  <c r="D3738"/>
  <c r="D3737"/>
  <c r="D3736"/>
  <c r="D3735"/>
  <c r="D3734"/>
  <c r="D3733"/>
  <c r="D3732"/>
  <c r="D3731"/>
  <c r="D3730"/>
  <c r="D3729"/>
  <c r="D3728"/>
  <c r="D3727"/>
  <c r="D3726"/>
  <c r="D3725"/>
  <c r="D3724"/>
  <c r="D3723"/>
  <c r="D3722"/>
  <c r="D3721"/>
  <c r="D3720"/>
  <c r="D3719"/>
  <c r="D3718"/>
  <c r="D3717"/>
  <c r="D3716"/>
  <c r="D3715"/>
  <c r="D3714"/>
  <c r="D3713"/>
  <c r="D3712"/>
  <c r="D3711"/>
  <c r="D3710"/>
  <c r="D3709"/>
  <c r="D3708"/>
  <c r="D3707"/>
  <c r="D3706"/>
  <c r="D3705"/>
  <c r="D3704"/>
  <c r="D3703"/>
  <c r="D3702"/>
  <c r="D3701"/>
  <c r="D3700"/>
  <c r="D3699"/>
  <c r="D3698"/>
  <c r="D3697"/>
  <c r="D3696"/>
  <c r="D3695"/>
  <c r="D3694"/>
  <c r="D3693"/>
  <c r="D3692"/>
  <c r="D3691"/>
  <c r="D3690"/>
  <c r="D3689"/>
  <c r="D3688"/>
  <c r="D3687"/>
  <c r="D3686"/>
  <c r="D3685"/>
  <c r="D3684"/>
  <c r="D3683"/>
  <c r="D3682"/>
  <c r="D3681"/>
  <c r="D3680"/>
  <c r="D3679"/>
  <c r="D3678"/>
  <c r="D3677"/>
  <c r="D3676"/>
  <c r="D3675"/>
  <c r="D3674"/>
  <c r="D3673"/>
  <c r="D3672"/>
  <c r="D3671"/>
  <c r="D3670"/>
  <c r="D3669"/>
  <c r="D3668"/>
  <c r="D3667"/>
  <c r="D3666"/>
  <c r="D3665"/>
  <c r="D3664"/>
  <c r="D3663"/>
  <c r="D3662"/>
  <c r="D3661"/>
  <c r="D3660"/>
  <c r="D3659"/>
  <c r="D3658"/>
  <c r="D3657"/>
  <c r="D3656"/>
  <c r="D3655"/>
  <c r="D3654"/>
  <c r="D3653"/>
  <c r="D3652"/>
  <c r="D3651"/>
  <c r="D3650"/>
  <c r="D3649"/>
  <c r="D3648"/>
  <c r="D3647"/>
  <c r="D3646"/>
  <c r="D3645"/>
  <c r="D3644"/>
  <c r="D3643"/>
  <c r="D3642"/>
  <c r="D3641"/>
  <c r="D3640"/>
  <c r="D3639"/>
  <c r="D3638"/>
  <c r="D3637"/>
  <c r="D3636"/>
  <c r="D3635"/>
  <c r="D3634"/>
  <c r="D3633"/>
  <c r="D3632"/>
  <c r="D3631"/>
  <c r="D3630"/>
  <c r="D3629"/>
  <c r="D3628"/>
  <c r="D3627"/>
  <c r="D3626"/>
  <c r="D3625"/>
  <c r="D3624"/>
  <c r="D3623"/>
  <c r="D3622"/>
  <c r="D3621"/>
  <c r="D3620"/>
  <c r="D3619"/>
  <c r="D3618"/>
  <c r="D3617"/>
  <c r="D3616"/>
  <c r="D3615"/>
  <c r="D3614"/>
  <c r="D3613"/>
  <c r="D3612"/>
  <c r="D3611"/>
  <c r="D3610"/>
  <c r="D3609"/>
  <c r="D3608"/>
  <c r="D3607"/>
  <c r="D3606"/>
  <c r="D3605"/>
  <c r="D3604"/>
  <c r="D3603"/>
  <c r="D3602"/>
  <c r="D3601"/>
  <c r="D3600"/>
  <c r="D3599"/>
  <c r="D3598"/>
  <c r="D3597"/>
  <c r="D3596"/>
  <c r="D3595"/>
  <c r="D3594"/>
  <c r="D3593"/>
  <c r="D3592"/>
  <c r="D3591"/>
  <c r="D3590"/>
  <c r="D3589"/>
  <c r="D3588"/>
  <c r="D3587"/>
  <c r="D3586"/>
  <c r="D3585"/>
  <c r="D3584"/>
  <c r="D3583"/>
  <c r="D3582"/>
  <c r="D3581"/>
  <c r="D3580"/>
  <c r="D3579"/>
  <c r="D3578"/>
  <c r="D3577"/>
  <c r="D3576"/>
  <c r="D3575"/>
  <c r="D3574"/>
  <c r="D3573"/>
  <c r="D3572"/>
  <c r="D3571"/>
  <c r="D3570"/>
  <c r="D3569"/>
  <c r="D3568"/>
  <c r="D3567"/>
  <c r="D3566"/>
  <c r="D3565"/>
  <c r="D3564"/>
  <c r="D3563"/>
  <c r="D3562"/>
  <c r="D3561"/>
  <c r="D3560"/>
  <c r="D3559"/>
  <c r="D3558"/>
  <c r="D3557"/>
  <c r="D3556"/>
  <c r="D3555"/>
  <c r="D3554"/>
  <c r="D3553"/>
  <c r="D3552"/>
  <c r="D3551"/>
  <c r="D3550"/>
  <c r="D3549"/>
  <c r="D3548"/>
  <c r="D3547"/>
  <c r="D3546"/>
  <c r="D3545"/>
  <c r="D3544"/>
  <c r="D3543"/>
  <c r="D3542"/>
  <c r="D3541"/>
  <c r="D3540"/>
  <c r="D3539"/>
  <c r="D3538"/>
  <c r="D3537"/>
  <c r="D3536"/>
  <c r="D3535"/>
  <c r="D3534"/>
  <c r="D3533"/>
  <c r="D3532"/>
  <c r="D3531"/>
  <c r="D3530"/>
  <c r="D3529"/>
  <c r="D3528"/>
  <c r="D3527"/>
  <c r="D3526"/>
  <c r="D3525"/>
  <c r="D3524"/>
  <c r="D3523"/>
  <c r="D3522"/>
  <c r="D3521"/>
  <c r="D3520"/>
  <c r="D3519"/>
  <c r="D3518"/>
  <c r="D3517"/>
  <c r="D3516"/>
  <c r="D3515"/>
  <c r="D3514"/>
  <c r="D3513"/>
  <c r="D3512"/>
  <c r="D3511"/>
  <c r="D3510"/>
  <c r="D3509"/>
  <c r="D3508"/>
  <c r="D3507"/>
  <c r="D3506"/>
  <c r="D3505"/>
  <c r="D3504"/>
  <c r="D3503"/>
  <c r="D3502"/>
  <c r="D3501"/>
  <c r="D3500"/>
  <c r="D3499"/>
  <c r="D3498"/>
  <c r="D3497"/>
  <c r="D3496"/>
  <c r="D3495"/>
  <c r="D3494"/>
  <c r="D3493"/>
  <c r="D3492"/>
  <c r="D3491"/>
  <c r="D3490"/>
  <c r="D3489"/>
  <c r="D3488"/>
  <c r="D3487"/>
  <c r="D3486"/>
  <c r="D3485"/>
  <c r="D3484"/>
  <c r="D3483"/>
  <c r="D3482"/>
  <c r="D3481"/>
  <c r="D3480"/>
  <c r="D3479"/>
  <c r="D3478"/>
  <c r="D3477"/>
  <c r="D3476"/>
  <c r="D3475"/>
  <c r="D3474"/>
  <c r="D3473"/>
  <c r="D3472"/>
  <c r="D3471"/>
  <c r="D3470"/>
  <c r="D3469"/>
  <c r="D3468"/>
  <c r="D3467"/>
  <c r="D3466"/>
  <c r="D3465"/>
  <c r="D3464"/>
  <c r="D3463"/>
  <c r="D3462"/>
  <c r="D3461"/>
  <c r="D3460"/>
  <c r="D3459"/>
  <c r="D3458"/>
  <c r="D3457"/>
  <c r="D3456"/>
  <c r="D3455"/>
  <c r="D3454"/>
  <c r="D3453"/>
  <c r="D3452"/>
  <c r="D3451"/>
  <c r="D3450"/>
  <c r="D3449"/>
  <c r="D3448"/>
  <c r="D3447"/>
  <c r="D3446"/>
  <c r="D3445"/>
  <c r="D3444"/>
  <c r="D3443"/>
  <c r="D3442"/>
  <c r="D3441"/>
  <c r="D3440"/>
  <c r="D3439"/>
  <c r="D3438"/>
  <c r="D3437"/>
  <c r="D3436"/>
  <c r="D3435"/>
  <c r="D3434"/>
  <c r="D3433"/>
  <c r="D3432"/>
  <c r="D3431"/>
  <c r="D3430"/>
  <c r="D3429"/>
  <c r="D3428"/>
  <c r="D3427"/>
  <c r="D3426"/>
  <c r="D3425"/>
  <c r="D3424"/>
  <c r="D3423"/>
  <c r="D3422"/>
  <c r="D3421"/>
  <c r="D3420"/>
  <c r="D3419"/>
  <c r="D3418"/>
  <c r="D3417"/>
  <c r="D3416"/>
  <c r="D3415"/>
  <c r="D3414"/>
  <c r="D3413"/>
  <c r="D3412"/>
  <c r="D3411"/>
  <c r="D3410"/>
  <c r="D3409"/>
  <c r="D3408"/>
  <c r="D3407"/>
  <c r="D3406"/>
  <c r="D3405"/>
  <c r="D3404"/>
  <c r="D3403"/>
  <c r="D3402"/>
  <c r="D3401"/>
  <c r="D3400"/>
  <c r="D3399"/>
  <c r="D3398"/>
  <c r="D3397"/>
  <c r="D3396"/>
  <c r="D3395"/>
  <c r="D3394"/>
  <c r="D3393"/>
  <c r="D3392"/>
  <c r="D3391"/>
  <c r="D3390"/>
  <c r="D3389"/>
  <c r="D3388"/>
  <c r="D3387"/>
  <c r="D3386"/>
  <c r="D3385"/>
  <c r="D3384"/>
  <c r="D3383"/>
  <c r="D3382"/>
  <c r="D3381"/>
  <c r="D3380"/>
  <c r="D3379"/>
  <c r="D3378"/>
  <c r="D3377"/>
  <c r="D3376"/>
  <c r="D3375"/>
  <c r="D3374"/>
  <c r="D3373"/>
  <c r="D3372"/>
  <c r="D3371"/>
  <c r="D3370"/>
  <c r="D3369"/>
  <c r="D3368"/>
  <c r="D3367"/>
  <c r="D3366"/>
  <c r="D3365"/>
  <c r="D3364"/>
  <c r="D3363"/>
  <c r="D3362"/>
  <c r="D3361"/>
  <c r="D3360"/>
  <c r="D3359"/>
  <c r="D3358"/>
  <c r="D3357"/>
  <c r="D3356"/>
  <c r="D3355"/>
  <c r="D3354"/>
  <c r="D3353"/>
  <c r="D3352"/>
  <c r="D3351"/>
  <c r="D3350"/>
  <c r="D3349"/>
  <c r="D3348"/>
  <c r="D3347"/>
  <c r="D3346"/>
  <c r="D3345"/>
  <c r="D3344"/>
  <c r="D3343"/>
  <c r="D3342"/>
  <c r="D3341"/>
  <c r="D3340"/>
  <c r="D3339"/>
  <c r="D3338"/>
  <c r="D3337"/>
  <c r="D3336"/>
  <c r="D3335"/>
  <c r="D3334"/>
  <c r="D3333"/>
  <c r="D3332"/>
  <c r="D3331"/>
  <c r="D3330"/>
  <c r="D3329"/>
  <c r="D3328"/>
  <c r="D3327"/>
  <c r="D3326"/>
  <c r="D3325"/>
  <c r="D3324"/>
  <c r="D3323"/>
  <c r="D3322"/>
  <c r="D3321"/>
  <c r="D3320"/>
  <c r="D3319"/>
  <c r="D3318"/>
  <c r="D3317"/>
  <c r="D3316"/>
  <c r="D3315"/>
  <c r="D3314"/>
  <c r="D3313"/>
  <c r="D3312"/>
  <c r="D3311"/>
  <c r="D3310"/>
  <c r="D3309"/>
  <c r="D3308"/>
  <c r="D3307"/>
  <c r="D3306"/>
  <c r="D3305"/>
  <c r="D3304"/>
  <c r="D3303"/>
  <c r="D3302"/>
  <c r="D3301"/>
  <c r="D3300"/>
  <c r="D3299"/>
  <c r="D3298"/>
  <c r="D3297"/>
  <c r="D3296"/>
  <c r="D3295"/>
  <c r="D3294"/>
  <c r="D3293"/>
  <c r="D3292"/>
  <c r="D3291"/>
  <c r="D3290"/>
  <c r="D3289"/>
  <c r="D3288"/>
  <c r="D3287"/>
  <c r="D3286"/>
  <c r="D3285"/>
  <c r="D3284"/>
  <c r="D3283"/>
  <c r="D3282"/>
  <c r="D3281"/>
  <c r="D3280"/>
  <c r="D3279"/>
  <c r="D3278"/>
  <c r="D3277"/>
  <c r="D3276"/>
  <c r="D3275"/>
  <c r="D3274"/>
  <c r="D3273"/>
  <c r="D3272"/>
  <c r="D3271"/>
  <c r="D3270"/>
  <c r="D3269"/>
  <c r="D3268"/>
  <c r="D3267"/>
  <c r="D3266"/>
  <c r="D3265"/>
  <c r="D3264"/>
  <c r="D3263"/>
  <c r="D3262"/>
  <c r="D3261"/>
  <c r="D3260"/>
  <c r="D3259"/>
  <c r="D3258"/>
  <c r="D3257"/>
  <c r="D3256"/>
  <c r="D3255"/>
  <c r="D3254"/>
  <c r="D3253"/>
  <c r="D3252"/>
  <c r="D3251"/>
  <c r="D3250"/>
  <c r="D3249"/>
  <c r="D3248"/>
  <c r="D3247"/>
  <c r="D3246"/>
  <c r="D3245"/>
  <c r="D3244"/>
  <c r="D3243"/>
  <c r="D3242"/>
  <c r="D3241"/>
  <c r="D3240"/>
  <c r="D3239"/>
  <c r="D3238"/>
  <c r="D3237"/>
  <c r="D3236"/>
  <c r="D3235"/>
  <c r="D3234"/>
  <c r="D3233"/>
  <c r="D3232"/>
  <c r="D3231"/>
  <c r="D3230"/>
  <c r="D3229"/>
  <c r="D3228"/>
  <c r="D3227"/>
  <c r="D3226"/>
  <c r="D3225"/>
  <c r="D3224"/>
  <c r="D3223"/>
  <c r="D3222"/>
  <c r="D3221"/>
  <c r="D3220"/>
  <c r="D3219"/>
  <c r="D3218"/>
  <c r="D3217"/>
  <c r="D3216"/>
  <c r="D3215"/>
  <c r="D3214"/>
  <c r="D3213"/>
  <c r="D3212"/>
  <c r="D3211"/>
  <c r="D3210"/>
  <c r="D3209"/>
  <c r="D3208"/>
  <c r="D3207"/>
  <c r="D3206"/>
  <c r="D3205"/>
  <c r="D3204"/>
  <c r="D3203"/>
  <c r="D3202"/>
  <c r="D3201"/>
  <c r="D3200"/>
  <c r="D3199"/>
  <c r="D3198"/>
  <c r="D3197"/>
  <c r="D3196"/>
  <c r="D3195"/>
  <c r="D3194"/>
  <c r="D3193"/>
  <c r="D3192"/>
  <c r="D3191"/>
  <c r="D3190"/>
  <c r="D3189"/>
  <c r="D3188"/>
  <c r="D3187"/>
  <c r="D3186"/>
  <c r="D3185"/>
  <c r="D3184"/>
  <c r="D3183"/>
  <c r="D3182"/>
  <c r="D3181"/>
  <c r="D3180"/>
  <c r="D3179"/>
  <c r="D3178"/>
  <c r="D3177"/>
  <c r="D3176"/>
  <c r="D3175"/>
  <c r="D3174"/>
  <c r="D3173"/>
  <c r="D3172"/>
  <c r="D3171"/>
  <c r="D3170"/>
  <c r="D3169"/>
  <c r="D3168"/>
  <c r="D3167"/>
  <c r="D3166"/>
  <c r="D3165"/>
  <c r="D3164"/>
  <c r="D3163"/>
  <c r="D3162"/>
  <c r="D3161"/>
  <c r="D3160"/>
  <c r="D3159"/>
  <c r="D3158"/>
  <c r="D3157"/>
  <c r="D3156"/>
  <c r="D3155"/>
  <c r="D3154"/>
  <c r="D3153"/>
  <c r="D3152"/>
  <c r="D3151"/>
  <c r="D3150"/>
  <c r="D3149"/>
  <c r="D3148"/>
  <c r="D3147"/>
  <c r="D3146"/>
  <c r="D3145"/>
  <c r="D3144"/>
  <c r="D3143"/>
  <c r="D3142"/>
  <c r="D3141"/>
  <c r="D3140"/>
  <c r="D3139"/>
  <c r="D3138"/>
  <c r="D3137"/>
  <c r="D3136"/>
  <c r="D3135"/>
  <c r="D3134"/>
  <c r="D3133"/>
  <c r="D3132"/>
  <c r="D3131"/>
  <c r="D3130"/>
  <c r="D3129"/>
  <c r="D3128"/>
  <c r="D3127"/>
  <c r="D3126"/>
  <c r="D3125"/>
  <c r="D3124"/>
  <c r="D3123"/>
  <c r="D3122"/>
  <c r="D3121"/>
  <c r="D3120"/>
  <c r="D3119"/>
  <c r="D3118"/>
  <c r="D3117"/>
  <c r="D3116"/>
  <c r="D3115"/>
  <c r="D3114"/>
  <c r="D3113"/>
  <c r="D3112"/>
  <c r="D3111"/>
  <c r="D3110"/>
  <c r="D3109"/>
  <c r="D3108"/>
  <c r="D3107"/>
  <c r="D3106"/>
  <c r="D3105"/>
  <c r="D3104"/>
  <c r="D3103"/>
  <c r="D3102"/>
  <c r="D3101"/>
  <c r="D3100"/>
  <c r="D3099"/>
  <c r="D3098"/>
  <c r="D3097"/>
  <c r="D3096"/>
  <c r="D3095"/>
  <c r="D3094"/>
  <c r="D3093"/>
  <c r="D3092"/>
  <c r="D3091"/>
  <c r="D3090"/>
  <c r="D3089"/>
  <c r="D3088"/>
  <c r="D3087"/>
  <c r="D3086"/>
  <c r="D3085"/>
  <c r="D3084"/>
  <c r="D3083"/>
  <c r="D3082"/>
  <c r="D3081"/>
  <c r="D3080"/>
  <c r="D3079"/>
  <c r="D3078"/>
  <c r="D3077"/>
  <c r="D3076"/>
  <c r="D3075"/>
  <c r="D3074"/>
  <c r="D3073"/>
  <c r="D3072"/>
  <c r="D3071"/>
  <c r="D3070"/>
  <c r="D3069"/>
  <c r="D3068"/>
  <c r="D3067"/>
  <c r="D3066"/>
  <c r="D3065"/>
  <c r="D3064"/>
  <c r="D3063"/>
  <c r="D3062"/>
  <c r="D3061"/>
  <c r="D3060"/>
  <c r="D3059"/>
  <c r="D3058"/>
  <c r="D3057"/>
  <c r="D3056"/>
  <c r="D3055"/>
  <c r="D3054"/>
  <c r="D3053"/>
  <c r="D3052"/>
  <c r="D3051"/>
  <c r="D3050"/>
  <c r="D3049"/>
  <c r="D3048"/>
  <c r="D3047"/>
  <c r="D3046"/>
  <c r="D3045"/>
  <c r="D3044"/>
  <c r="D3043"/>
  <c r="D3042"/>
  <c r="D3041"/>
  <c r="D3040"/>
  <c r="D3039"/>
  <c r="D3038"/>
  <c r="D3037"/>
  <c r="D3036"/>
  <c r="D3035"/>
  <c r="D3034"/>
  <c r="D3033"/>
  <c r="D3032"/>
  <c r="D3031"/>
  <c r="D3030"/>
  <c r="D3029"/>
  <c r="D3028"/>
  <c r="D3027"/>
  <c r="D3026"/>
  <c r="D3025"/>
  <c r="D3024"/>
  <c r="D3023"/>
  <c r="D3022"/>
  <c r="D3021"/>
  <c r="D3020"/>
  <c r="D3019"/>
  <c r="D3018"/>
  <c r="D3017"/>
  <c r="D3016"/>
  <c r="D3015"/>
  <c r="D3014"/>
  <c r="D3013"/>
  <c r="D3012"/>
  <c r="D3011"/>
  <c r="D3010"/>
  <c r="D3009"/>
  <c r="D3008"/>
  <c r="D3007"/>
  <c r="D3006"/>
  <c r="D3005"/>
  <c r="D3004"/>
  <c r="D3003"/>
  <c r="D3002"/>
  <c r="D3001"/>
  <c r="D3000"/>
  <c r="D2999"/>
  <c r="D2998"/>
  <c r="D2997"/>
  <c r="D2996"/>
  <c r="D2995"/>
  <c r="D2994"/>
  <c r="D2993"/>
  <c r="D2992"/>
  <c r="D2991"/>
  <c r="D2990"/>
  <c r="D2989"/>
  <c r="D2988"/>
  <c r="D2987"/>
  <c r="D2986"/>
  <c r="D2985"/>
  <c r="D2984"/>
  <c r="D2983"/>
  <c r="D2982"/>
  <c r="D2981"/>
  <c r="D2980"/>
  <c r="D2979"/>
  <c r="D2978"/>
  <c r="D2977"/>
  <c r="D2976"/>
  <c r="D2975"/>
  <c r="D2974"/>
  <c r="D2973"/>
  <c r="D2972"/>
  <c r="D2971"/>
  <c r="D2970"/>
  <c r="D2969"/>
  <c r="D2968"/>
  <c r="D2967"/>
  <c r="D2966"/>
  <c r="D2965"/>
  <c r="D2964"/>
  <c r="D2963"/>
  <c r="D2962"/>
  <c r="D2961"/>
  <c r="D2960"/>
  <c r="D2959"/>
  <c r="D2958"/>
  <c r="D2957"/>
  <c r="D2956"/>
  <c r="D2955"/>
  <c r="D2954"/>
  <c r="D2953"/>
  <c r="D2952"/>
  <c r="D2951"/>
  <c r="D2950"/>
  <c r="D2949"/>
  <c r="D2948"/>
  <c r="D2947"/>
  <c r="D2946"/>
  <c r="D2945"/>
  <c r="D2944"/>
  <c r="D2943"/>
  <c r="D2942"/>
  <c r="D2941"/>
  <c r="D2940"/>
  <c r="D2939"/>
  <c r="D2938"/>
  <c r="D2937"/>
  <c r="D2936"/>
  <c r="D2935"/>
  <c r="D2934"/>
  <c r="D2933"/>
  <c r="D2932"/>
  <c r="D2931"/>
  <c r="D2930"/>
  <c r="D2929"/>
  <c r="D2928"/>
  <c r="D2927"/>
  <c r="D2926"/>
  <c r="D2925"/>
  <c r="D2924"/>
  <c r="D2923"/>
  <c r="D2922"/>
  <c r="D2921"/>
  <c r="D2920"/>
  <c r="D2919"/>
  <c r="D2918"/>
  <c r="D2917"/>
  <c r="D2916"/>
  <c r="D2915"/>
  <c r="D2914"/>
  <c r="D2913"/>
  <c r="D2912"/>
  <c r="D2911"/>
  <c r="D2910"/>
  <c r="D2909"/>
  <c r="D2908"/>
  <c r="D2907"/>
  <c r="D2906"/>
  <c r="D2905"/>
  <c r="D2904"/>
  <c r="D2903"/>
  <c r="D2902"/>
  <c r="D2901"/>
  <c r="D2900"/>
  <c r="D2899"/>
  <c r="D2898"/>
  <c r="D2897"/>
  <c r="D2896"/>
  <c r="D2895"/>
  <c r="D2894"/>
  <c r="D2893"/>
  <c r="D2892"/>
  <c r="D2891"/>
  <c r="D2890"/>
  <c r="D2889"/>
  <c r="D2888"/>
  <c r="D2887"/>
  <c r="D2886"/>
  <c r="D2885"/>
  <c r="D2884"/>
  <c r="D2883"/>
  <c r="D2882"/>
  <c r="D2881"/>
  <c r="D2880"/>
  <c r="D2879"/>
  <c r="D2878"/>
  <c r="D2877"/>
  <c r="D2876"/>
  <c r="D2875"/>
  <c r="D2874"/>
  <c r="D2873"/>
  <c r="D2872"/>
  <c r="D2871"/>
  <c r="D2870"/>
  <c r="D2869"/>
  <c r="D2868"/>
  <c r="D2867"/>
  <c r="D2866"/>
  <c r="D2865"/>
  <c r="D2864"/>
  <c r="D2863"/>
  <c r="D2862"/>
  <c r="D2861"/>
  <c r="D2860"/>
  <c r="D2859"/>
  <c r="D2858"/>
  <c r="D2857"/>
  <c r="D2856"/>
  <c r="D2855"/>
  <c r="D2854"/>
  <c r="D2853"/>
  <c r="D2852"/>
  <c r="D2851"/>
  <c r="D2850"/>
  <c r="D2849"/>
  <c r="D2848"/>
  <c r="D2847"/>
  <c r="D2846"/>
  <c r="D2845"/>
  <c r="D2844"/>
  <c r="D2843"/>
  <c r="D2842"/>
  <c r="D2841"/>
  <c r="D2840"/>
  <c r="D2839"/>
  <c r="D2838"/>
  <c r="D2837"/>
  <c r="D2836"/>
  <c r="D2835"/>
  <c r="D2834"/>
  <c r="D2833"/>
  <c r="D2832"/>
  <c r="D2831"/>
  <c r="D2830"/>
  <c r="D2829"/>
  <c r="D2828"/>
  <c r="D2827"/>
  <c r="D2826"/>
  <c r="D2825"/>
  <c r="D2824"/>
  <c r="D2823"/>
  <c r="D2822"/>
  <c r="D2821"/>
  <c r="D2820"/>
  <c r="D2819"/>
  <c r="D2818"/>
  <c r="D2817"/>
  <c r="D2816"/>
  <c r="D2815"/>
  <c r="D2814"/>
  <c r="D2813"/>
  <c r="D2812"/>
  <c r="D2811"/>
  <c r="D2810"/>
  <c r="D2809"/>
  <c r="D2808"/>
  <c r="D2807"/>
  <c r="D2806"/>
  <c r="D2805"/>
  <c r="D2804"/>
  <c r="D2803"/>
  <c r="D2802"/>
  <c r="D2801"/>
  <c r="D2800"/>
  <c r="D2799"/>
  <c r="D2798"/>
  <c r="D2797"/>
  <c r="D2796"/>
  <c r="D2795"/>
  <c r="D2794"/>
  <c r="D2793"/>
  <c r="D2792"/>
  <c r="D2791"/>
  <c r="D2790"/>
  <c r="D2789"/>
  <c r="D2788"/>
  <c r="D2787"/>
  <c r="D2786"/>
  <c r="D2785"/>
  <c r="D2784"/>
  <c r="D2783"/>
  <c r="D2782"/>
  <c r="D2781"/>
  <c r="D2780"/>
  <c r="D2779"/>
  <c r="D2778"/>
  <c r="D2777"/>
  <c r="D2776"/>
  <c r="D2775"/>
  <c r="D2774"/>
  <c r="D2773"/>
  <c r="D2772"/>
  <c r="D2771"/>
  <c r="D2770"/>
  <c r="D2769"/>
  <c r="D2768"/>
  <c r="D2767"/>
  <c r="D2766"/>
  <c r="D2765"/>
  <c r="D2764"/>
  <c r="D2763"/>
  <c r="D2762"/>
  <c r="D2761"/>
  <c r="D2760"/>
  <c r="D2759"/>
  <c r="D2758"/>
  <c r="D2757"/>
  <c r="D2756"/>
  <c r="D2755"/>
  <c r="D2754"/>
  <c r="D2753"/>
  <c r="D2752"/>
  <c r="D2751"/>
  <c r="D2750"/>
  <c r="D2749"/>
  <c r="D2748"/>
  <c r="D2747"/>
  <c r="D2746"/>
  <c r="D2745"/>
  <c r="D2744"/>
  <c r="D2743"/>
  <c r="D2742"/>
  <c r="D2741"/>
  <c r="D2740"/>
  <c r="D2739"/>
  <c r="D2738"/>
  <c r="D2737"/>
  <c r="D2736"/>
  <c r="D2735"/>
  <c r="D2734"/>
  <c r="D2733"/>
  <c r="D2732"/>
  <c r="D2731"/>
  <c r="D2730"/>
  <c r="D2729"/>
  <c r="D2728"/>
  <c r="D2727"/>
  <c r="D2726"/>
  <c r="D2725"/>
  <c r="D2724"/>
  <c r="D2723"/>
  <c r="D2722"/>
  <c r="D2721"/>
  <c r="D2720"/>
  <c r="D2719"/>
  <c r="D2718"/>
  <c r="D2717"/>
  <c r="D2716"/>
  <c r="D2715"/>
  <c r="D2714"/>
  <c r="D2713"/>
  <c r="D2712"/>
  <c r="D2711"/>
  <c r="D2710"/>
  <c r="D2709"/>
  <c r="D2708"/>
  <c r="D2707"/>
  <c r="D2706"/>
  <c r="D2705"/>
  <c r="D2704"/>
  <c r="D2703"/>
  <c r="D2702"/>
  <c r="D2701"/>
  <c r="D2700"/>
  <c r="D2699"/>
  <c r="D2698"/>
  <c r="D2697"/>
  <c r="D2696"/>
  <c r="D2695"/>
  <c r="D2694"/>
  <c r="D2693"/>
  <c r="D2692"/>
  <c r="D2691"/>
  <c r="D2690"/>
  <c r="D2689"/>
  <c r="D2688"/>
  <c r="D2687"/>
  <c r="D2686"/>
  <c r="D2685"/>
  <c r="D2684"/>
  <c r="D2683"/>
  <c r="D2682"/>
  <c r="D2681"/>
  <c r="D2680"/>
  <c r="D2679"/>
  <c r="D2678"/>
  <c r="D2677"/>
  <c r="D2676"/>
  <c r="D2675"/>
  <c r="D2674"/>
  <c r="D2673"/>
  <c r="D2672"/>
  <c r="D2671"/>
  <c r="D2670"/>
  <c r="D2669"/>
  <c r="D2668"/>
  <c r="D2667"/>
  <c r="D2666"/>
  <c r="D2665"/>
  <c r="D2664"/>
  <c r="D2663"/>
  <c r="D2662"/>
  <c r="D2661"/>
  <c r="D2660"/>
  <c r="D2659"/>
  <c r="D2658"/>
  <c r="D2657"/>
  <c r="D2656"/>
  <c r="D2655"/>
  <c r="D2654"/>
  <c r="D2653"/>
  <c r="D2652"/>
  <c r="D2651"/>
  <c r="D2650"/>
  <c r="D2649"/>
  <c r="D2648"/>
  <c r="D2647"/>
  <c r="D2646"/>
  <c r="D2645"/>
  <c r="D2644"/>
  <c r="D2643"/>
  <c r="D2642"/>
  <c r="D2641"/>
  <c r="D2640"/>
  <c r="D2639"/>
  <c r="D2638"/>
  <c r="D2637"/>
  <c r="D2636"/>
  <c r="D2635"/>
  <c r="D2634"/>
  <c r="D2633"/>
  <c r="D2632"/>
  <c r="D2631"/>
  <c r="D2630"/>
  <c r="D2629"/>
  <c r="D2628"/>
  <c r="D2627"/>
  <c r="D2626"/>
  <c r="D2625"/>
  <c r="D2624"/>
  <c r="D2623"/>
  <c r="D2622"/>
  <c r="D2621"/>
  <c r="D2620"/>
  <c r="D2619"/>
  <c r="D2618"/>
  <c r="D2617"/>
  <c r="D2616"/>
  <c r="D2615"/>
  <c r="D2614"/>
  <c r="D2613"/>
  <c r="D2612"/>
  <c r="D2611"/>
  <c r="D2610"/>
  <c r="D2609"/>
  <c r="D2608"/>
  <c r="D2607"/>
  <c r="D2606"/>
  <c r="D2605"/>
  <c r="D2604"/>
  <c r="D2603"/>
  <c r="D2602"/>
  <c r="D2601"/>
  <c r="D2600"/>
  <c r="D2599"/>
  <c r="D2598"/>
  <c r="D2597"/>
  <c r="D2596"/>
  <c r="D2595"/>
  <c r="D2594"/>
  <c r="D2593"/>
  <c r="D2592"/>
  <c r="D2591"/>
  <c r="D2590"/>
  <c r="D2589"/>
  <c r="D2588"/>
  <c r="D2587"/>
  <c r="D2586"/>
  <c r="D2585"/>
  <c r="D2584"/>
  <c r="D2583"/>
  <c r="D2582"/>
  <c r="D2581"/>
  <c r="D2580"/>
  <c r="D2579"/>
  <c r="D2578"/>
  <c r="D2577"/>
  <c r="D2576"/>
  <c r="D2575"/>
  <c r="D2574"/>
  <c r="D2573"/>
  <c r="D2572"/>
  <c r="D2571"/>
  <c r="D2570"/>
  <c r="D2569"/>
  <c r="D2568"/>
  <c r="D2567"/>
  <c r="D2566"/>
  <c r="D2565"/>
  <c r="D2564"/>
  <c r="D2563"/>
  <c r="D2562"/>
  <c r="D2561"/>
  <c r="D2560"/>
  <c r="D2559"/>
  <c r="D2558"/>
  <c r="D2557"/>
  <c r="D2556"/>
  <c r="D2555"/>
  <c r="D2554"/>
  <c r="D2553"/>
  <c r="D2552"/>
  <c r="D2551"/>
  <c r="D2550"/>
  <c r="D2549"/>
  <c r="D2548"/>
  <c r="D2547"/>
  <c r="D2546"/>
  <c r="D2545"/>
  <c r="D2544"/>
  <c r="D2543"/>
  <c r="D2542"/>
  <c r="D2541"/>
  <c r="D2540"/>
  <c r="D2539"/>
  <c r="D2538"/>
  <c r="D2537"/>
  <c r="D2536"/>
  <c r="D2535"/>
  <c r="D2534"/>
  <c r="D2533"/>
  <c r="D2532"/>
  <c r="D2531"/>
  <c r="D2530"/>
  <c r="D2529"/>
  <c r="D2528"/>
  <c r="D2527"/>
  <c r="D2526"/>
  <c r="D2525"/>
  <c r="D2524"/>
  <c r="D2523"/>
  <c r="D2522"/>
  <c r="D2521"/>
  <c r="D2520"/>
  <c r="D2519"/>
  <c r="D2518"/>
  <c r="D2517"/>
  <c r="D2516"/>
  <c r="D2515"/>
  <c r="D2514"/>
  <c r="D2513"/>
  <c r="D2512"/>
  <c r="D2511"/>
  <c r="D2510"/>
  <c r="D2509"/>
  <c r="D2508"/>
  <c r="D2507"/>
  <c r="D2506"/>
  <c r="D2505"/>
  <c r="D2504"/>
  <c r="D2503"/>
  <c r="D2502"/>
  <c r="D2501"/>
  <c r="D2500"/>
  <c r="D2499"/>
  <c r="D2498"/>
  <c r="D2497"/>
  <c r="D2496"/>
  <c r="D2495"/>
  <c r="D2494"/>
  <c r="D2493"/>
  <c r="D2492"/>
  <c r="D2491"/>
  <c r="D2490"/>
  <c r="D2489"/>
  <c r="D2488"/>
  <c r="D2487"/>
  <c r="D2486"/>
  <c r="D2485"/>
  <c r="D2484"/>
  <c r="D2483"/>
  <c r="D2482"/>
  <c r="D2481"/>
  <c r="D2480"/>
  <c r="D2479"/>
  <c r="D2478"/>
  <c r="D2477"/>
  <c r="D2476"/>
  <c r="D2475"/>
  <c r="D2474"/>
  <c r="D2473"/>
  <c r="D2472"/>
  <c r="D2471"/>
  <c r="D2470"/>
  <c r="D2469"/>
  <c r="D2468"/>
  <c r="D2467"/>
  <c r="D2466"/>
  <c r="D2465"/>
  <c r="D2464"/>
  <c r="D2463"/>
  <c r="D2462"/>
  <c r="D2461"/>
  <c r="D2460"/>
  <c r="D2459"/>
  <c r="D2458"/>
  <c r="D2457"/>
  <c r="D2456"/>
  <c r="D2455"/>
  <c r="D2454"/>
  <c r="D2453"/>
  <c r="D2452"/>
  <c r="D2451"/>
  <c r="D2450"/>
  <c r="D2449"/>
  <c r="D2448"/>
  <c r="D2447"/>
  <c r="D2446"/>
  <c r="D2445"/>
  <c r="D2444"/>
  <c r="D2443"/>
  <c r="D2442"/>
  <c r="D2441"/>
  <c r="D2440"/>
  <c r="D2439"/>
  <c r="D2438"/>
  <c r="D2437"/>
  <c r="D2436"/>
  <c r="D2435"/>
  <c r="D2434"/>
  <c r="D2433"/>
  <c r="D2432"/>
  <c r="D2431"/>
  <c r="D2430"/>
  <c r="D2429"/>
  <c r="D2428"/>
  <c r="D2427"/>
  <c r="D2426"/>
  <c r="D2425"/>
  <c r="D2424"/>
  <c r="D2423"/>
  <c r="D2422"/>
  <c r="D2421"/>
  <c r="D2420"/>
  <c r="D2419"/>
  <c r="D2418"/>
  <c r="D2417"/>
  <c r="D2416"/>
  <c r="D2415"/>
  <c r="D2414"/>
  <c r="D2413"/>
  <c r="D2412"/>
  <c r="D2411"/>
  <c r="D2410"/>
  <c r="D2409"/>
  <c r="D2408"/>
  <c r="D2407"/>
  <c r="D2406"/>
  <c r="D2405"/>
  <c r="D2404"/>
  <c r="D2403"/>
  <c r="D2402"/>
  <c r="D2401"/>
  <c r="D2400"/>
  <c r="D2399"/>
  <c r="D2398"/>
  <c r="D2397"/>
  <c r="D2396"/>
  <c r="D2395"/>
  <c r="D2394"/>
  <c r="D2393"/>
  <c r="D2392"/>
  <c r="D2391"/>
  <c r="D2390"/>
  <c r="D2389"/>
  <c r="D2388"/>
  <c r="D2387"/>
  <c r="D2386"/>
  <c r="D2385"/>
  <c r="D2384"/>
  <c r="D2383"/>
  <c r="D2382"/>
  <c r="D2381"/>
  <c r="D2380"/>
  <c r="D2379"/>
  <c r="D2378"/>
  <c r="D2377"/>
  <c r="D2376"/>
  <c r="D2375"/>
  <c r="D2374"/>
  <c r="D2373"/>
  <c r="D2372"/>
  <c r="D2371"/>
  <c r="D2370"/>
  <c r="D2369"/>
  <c r="D2368"/>
  <c r="D2367"/>
  <c r="D2366"/>
  <c r="D2365"/>
  <c r="D2364"/>
  <c r="D2363"/>
  <c r="D2362"/>
  <c r="D2361"/>
  <c r="D2360"/>
  <c r="D2359"/>
  <c r="D2358"/>
  <c r="D2357"/>
  <c r="D2356"/>
  <c r="D2355"/>
  <c r="D2354"/>
  <c r="D2353"/>
  <c r="D2352"/>
  <c r="D2351"/>
  <c r="D2350"/>
  <c r="D2349"/>
  <c r="D2348"/>
  <c r="D2347"/>
  <c r="D2346"/>
  <c r="D2345"/>
  <c r="D2344"/>
  <c r="D2343"/>
  <c r="D2342"/>
  <c r="D2341"/>
  <c r="D2340"/>
  <c r="D2339"/>
  <c r="D2338"/>
  <c r="D2337"/>
  <c r="D2336"/>
  <c r="D2335"/>
  <c r="D2334"/>
  <c r="D2333"/>
  <c r="D2332"/>
  <c r="D2331"/>
  <c r="D2330"/>
  <c r="D2329"/>
  <c r="D2328"/>
  <c r="D2327"/>
  <c r="D2326"/>
  <c r="D2325"/>
  <c r="D2324"/>
  <c r="D2323"/>
  <c r="D2322"/>
  <c r="D2321"/>
  <c r="D2320"/>
  <c r="D2319"/>
  <c r="D2318"/>
  <c r="D2317"/>
  <c r="D2316"/>
  <c r="D2315"/>
  <c r="D2314"/>
  <c r="D2313"/>
  <c r="D2312"/>
  <c r="D2311"/>
  <c r="D2310"/>
  <c r="D2309"/>
  <c r="D2308"/>
  <c r="D2307"/>
  <c r="D2306"/>
  <c r="D2305"/>
  <c r="D2304"/>
  <c r="D2303"/>
  <c r="D2302"/>
  <c r="D2301"/>
  <c r="D2300"/>
  <c r="D2299"/>
  <c r="D2298"/>
  <c r="D2297"/>
  <c r="D2296"/>
  <c r="D2295"/>
  <c r="D2294"/>
  <c r="D2293"/>
  <c r="D2292"/>
  <c r="D2291"/>
  <c r="D2290"/>
  <c r="D2289"/>
  <c r="D2288"/>
  <c r="D2287"/>
  <c r="D2286"/>
  <c r="D2285"/>
  <c r="D2284"/>
  <c r="D2283"/>
  <c r="D2282"/>
  <c r="D2281"/>
  <c r="D2280"/>
  <c r="D2279"/>
  <c r="D2278"/>
  <c r="D2277"/>
  <c r="D2276"/>
  <c r="D2275"/>
  <c r="D2274"/>
  <c r="D2273"/>
  <c r="D2272"/>
  <c r="D2271"/>
  <c r="D2270"/>
  <c r="D2269"/>
  <c r="D2268"/>
  <c r="D2267"/>
  <c r="D2266"/>
  <c r="D2265"/>
  <c r="D2264"/>
  <c r="D2263"/>
  <c r="D2262"/>
  <c r="D2261"/>
  <c r="D2260"/>
  <c r="D2259"/>
  <c r="D2258"/>
  <c r="D2257"/>
  <c r="D2256"/>
  <c r="D2255"/>
  <c r="D2254"/>
  <c r="D2253"/>
  <c r="D2252"/>
  <c r="D2251"/>
  <c r="D2250"/>
  <c r="D2249"/>
  <c r="D2248"/>
  <c r="D2247"/>
  <c r="D2246"/>
  <c r="D2245"/>
  <c r="D2244"/>
  <c r="D2243"/>
  <c r="D2242"/>
  <c r="D2241"/>
  <c r="D2240"/>
  <c r="D2239"/>
  <c r="D2238"/>
  <c r="D2237"/>
  <c r="D2236"/>
  <c r="D2235"/>
  <c r="D2234"/>
  <c r="D2233"/>
  <c r="D2232"/>
  <c r="D2231"/>
  <c r="D2230"/>
  <c r="D2229"/>
  <c r="D2228"/>
  <c r="D2227"/>
  <c r="D2226"/>
  <c r="D2225"/>
  <c r="D2224"/>
  <c r="D2223"/>
  <c r="D2222"/>
  <c r="D2221"/>
  <c r="D2220"/>
  <c r="D2219"/>
  <c r="D2218"/>
  <c r="D2217"/>
  <c r="D2216"/>
  <c r="D2215"/>
  <c r="D2214"/>
  <c r="D2213"/>
  <c r="D2212"/>
  <c r="D2211"/>
  <c r="D2210"/>
  <c r="D2209"/>
  <c r="D2208"/>
  <c r="D2207"/>
  <c r="D2206"/>
  <c r="D2205"/>
  <c r="D2204"/>
  <c r="D2203"/>
  <c r="D2202"/>
  <c r="D2201"/>
  <c r="D2200"/>
  <c r="D2199"/>
  <c r="D2198"/>
  <c r="D2197"/>
  <c r="D2196"/>
  <c r="D2195"/>
  <c r="D2194"/>
  <c r="D2193"/>
  <c r="D2192"/>
  <c r="D2191"/>
  <c r="D2190"/>
  <c r="D2189"/>
  <c r="D2188"/>
  <c r="D2187"/>
  <c r="D2186"/>
  <c r="D2185"/>
  <c r="D2184"/>
  <c r="D2183"/>
  <c r="D2182"/>
  <c r="D2181"/>
  <c r="D2180"/>
  <c r="D2179"/>
  <c r="D2178"/>
  <c r="D2177"/>
  <c r="D2176"/>
  <c r="D2175"/>
  <c r="D2174"/>
  <c r="D2173"/>
  <c r="D2172"/>
  <c r="D2171"/>
  <c r="D2170"/>
  <c r="D2169"/>
  <c r="D2168"/>
  <c r="D2167"/>
  <c r="D2166"/>
  <c r="D2165"/>
  <c r="D2164"/>
  <c r="D2163"/>
  <c r="D2162"/>
  <c r="D2161"/>
  <c r="D2160"/>
  <c r="D2159"/>
  <c r="D2158"/>
  <c r="D2157"/>
  <c r="D2156"/>
  <c r="D2155"/>
  <c r="D2154"/>
  <c r="D2153"/>
  <c r="D2152"/>
  <c r="D2151"/>
  <c r="D2150"/>
  <c r="D2149"/>
  <c r="D2148"/>
  <c r="D2147"/>
  <c r="D2146"/>
  <c r="D2145"/>
  <c r="D2144"/>
  <c r="D2143"/>
  <c r="D2142"/>
  <c r="D2141"/>
  <c r="D2140"/>
  <c r="D2139"/>
  <c r="D2138"/>
  <c r="D2137"/>
  <c r="D2136"/>
  <c r="D2135"/>
  <c r="D2134"/>
  <c r="D2133"/>
  <c r="D2132"/>
  <c r="D2131"/>
  <c r="D2130"/>
  <c r="D2129"/>
  <c r="D2128"/>
  <c r="D2127"/>
  <c r="D2126"/>
  <c r="D2125"/>
  <c r="D2124"/>
  <c r="D2123"/>
  <c r="D2122"/>
  <c r="D2121"/>
  <c r="D2120"/>
  <c r="D2119"/>
  <c r="D2118"/>
  <c r="D2117"/>
  <c r="D2116"/>
  <c r="D2115"/>
  <c r="D2114"/>
  <c r="D2113"/>
  <c r="D2112"/>
  <c r="D2111"/>
  <c r="D2110"/>
  <c r="D2109"/>
  <c r="D2108"/>
  <c r="D2107"/>
  <c r="D2106"/>
  <c r="D2105"/>
  <c r="D2104"/>
  <c r="D2103"/>
  <c r="D2102"/>
  <c r="D2101"/>
  <c r="D2100"/>
  <c r="D2099"/>
  <c r="D2098"/>
  <c r="D2097"/>
  <c r="D2096"/>
  <c r="D2095"/>
  <c r="D2094"/>
  <c r="D2093"/>
  <c r="D2092"/>
  <c r="D2091"/>
  <c r="D2090"/>
  <c r="D2089"/>
  <c r="D2088"/>
  <c r="D2087"/>
  <c r="D2086"/>
  <c r="D2085"/>
  <c r="D2084"/>
  <c r="D2083"/>
  <c r="D2082"/>
  <c r="D2081"/>
  <c r="D2080"/>
  <c r="D2079"/>
  <c r="D2078"/>
  <c r="D2077"/>
  <c r="D2076"/>
  <c r="D2075"/>
  <c r="D2074"/>
  <c r="D2073"/>
  <c r="D2072"/>
  <c r="D2071"/>
  <c r="D2070"/>
  <c r="D2069"/>
  <c r="D2068"/>
  <c r="D2067"/>
  <c r="D2066"/>
  <c r="D2065"/>
  <c r="D2064"/>
  <c r="D2063"/>
  <c r="D2062"/>
  <c r="D2061"/>
  <c r="D2060"/>
  <c r="D2059"/>
  <c r="D2058"/>
  <c r="D2057"/>
  <c r="D2056"/>
  <c r="D2055"/>
  <c r="D2054"/>
  <c r="D2053"/>
  <c r="D2052"/>
  <c r="D2051"/>
  <c r="D2050"/>
  <c r="D2049"/>
  <c r="D2048"/>
  <c r="D2047"/>
  <c r="D2046"/>
  <c r="D2045"/>
  <c r="D2044"/>
  <c r="D2043"/>
  <c r="D2042"/>
  <c r="D2041"/>
  <c r="D2040"/>
  <c r="D2039"/>
  <c r="D2038"/>
  <c r="D2037"/>
  <c r="D2036"/>
  <c r="D2035"/>
  <c r="D2034"/>
  <c r="D2033"/>
  <c r="D2032"/>
  <c r="D2031"/>
  <c r="D2030"/>
  <c r="D2029"/>
  <c r="D2028"/>
  <c r="D2027"/>
  <c r="D2026"/>
  <c r="D2025"/>
  <c r="D2024"/>
  <c r="D2023"/>
  <c r="D2022"/>
  <c r="D2021"/>
  <c r="D2020"/>
  <c r="D2019"/>
  <c r="D2018"/>
  <c r="D2017"/>
  <c r="D2016"/>
  <c r="D2015"/>
  <c r="D2014"/>
  <c r="D2013"/>
  <c r="D2012"/>
  <c r="D2011"/>
  <c r="D2010"/>
  <c r="D2009"/>
  <c r="D2008"/>
  <c r="D2007"/>
  <c r="D2006"/>
  <c r="D2005"/>
  <c r="D2004"/>
  <c r="D2003"/>
  <c r="D2002"/>
  <c r="D2001"/>
  <c r="D2000"/>
  <c r="D1999"/>
  <c r="D1998"/>
  <c r="D1997"/>
  <c r="D1996"/>
  <c r="D1995"/>
  <c r="D1994"/>
  <c r="D1993"/>
  <c r="D1992"/>
  <c r="D1991"/>
  <c r="D1990"/>
  <c r="D1989"/>
  <c r="D1988"/>
  <c r="D1987"/>
  <c r="D1986"/>
  <c r="D1985"/>
  <c r="D1984"/>
  <c r="D1983"/>
  <c r="D1982"/>
  <c r="D1981"/>
  <c r="D1980"/>
  <c r="D1979"/>
  <c r="D1978"/>
  <c r="D1977"/>
  <c r="D1976"/>
  <c r="D1975"/>
  <c r="D1974"/>
  <c r="D1973"/>
  <c r="D1972"/>
  <c r="D1971"/>
  <c r="D1970"/>
  <c r="D1969"/>
  <c r="D1968"/>
  <c r="D1967"/>
  <c r="D1966"/>
  <c r="D1965"/>
  <c r="D1964"/>
  <c r="D1963"/>
  <c r="D1962"/>
  <c r="D1961"/>
  <c r="D1960"/>
  <c r="D1959"/>
  <c r="D1958"/>
  <c r="D1957"/>
  <c r="D1956"/>
  <c r="D1955"/>
  <c r="D1954"/>
  <c r="D1953"/>
  <c r="D1952"/>
  <c r="D1951"/>
  <c r="D1950"/>
  <c r="D1949"/>
  <c r="D1948"/>
  <c r="D1947"/>
  <c r="D1946"/>
  <c r="D1945"/>
  <c r="D1944"/>
  <c r="D1943"/>
  <c r="D1942"/>
  <c r="D1941"/>
  <c r="D1940"/>
  <c r="D1939"/>
  <c r="D1938"/>
  <c r="D1937"/>
  <c r="D1936"/>
  <c r="D1935"/>
  <c r="D1934"/>
  <c r="D1933"/>
  <c r="D1932"/>
  <c r="D1931"/>
  <c r="D1930"/>
  <c r="D1929"/>
  <c r="D1928"/>
  <c r="D1927"/>
  <c r="D1926"/>
  <c r="D1925"/>
  <c r="D1924"/>
  <c r="D1923"/>
  <c r="D1922"/>
  <c r="D1921"/>
  <c r="D1920"/>
  <c r="D1919"/>
  <c r="D1918"/>
  <c r="D1917"/>
  <c r="D1916"/>
  <c r="D1915"/>
  <c r="D1914"/>
  <c r="D1913"/>
  <c r="D1912"/>
  <c r="D1911"/>
  <c r="D1910"/>
  <c r="D1909"/>
  <c r="D1908"/>
  <c r="D1907"/>
  <c r="D1906"/>
  <c r="D1905"/>
  <c r="D1904"/>
  <c r="D1903"/>
  <c r="D1902"/>
  <c r="D1901"/>
  <c r="D1900"/>
  <c r="D1899"/>
  <c r="D1898"/>
  <c r="D1897"/>
  <c r="D1896"/>
  <c r="D1895"/>
  <c r="D1894"/>
  <c r="D1893"/>
  <c r="D1892"/>
  <c r="D1891"/>
  <c r="D1890"/>
  <c r="D1889"/>
  <c r="D1888"/>
  <c r="D1887"/>
  <c r="D1886"/>
  <c r="D1885"/>
  <c r="D1884"/>
  <c r="D1883"/>
  <c r="D1882"/>
  <c r="D1881"/>
  <c r="D1880"/>
  <c r="D1879"/>
  <c r="D1878"/>
  <c r="D1877"/>
  <c r="D1876"/>
  <c r="D1875"/>
  <c r="D1874"/>
  <c r="D1873"/>
  <c r="D1872"/>
  <c r="D1871"/>
  <c r="D1870"/>
  <c r="D1869"/>
  <c r="D1868"/>
  <c r="D1867"/>
  <c r="D1866"/>
  <c r="D1865"/>
  <c r="D1864"/>
  <c r="D1863"/>
  <c r="D1862"/>
  <c r="D1861"/>
  <c r="D1860"/>
  <c r="D1859"/>
  <c r="D1858"/>
  <c r="D1857"/>
  <c r="D1856"/>
  <c r="D1855"/>
  <c r="D1854"/>
  <c r="D1853"/>
  <c r="D1852"/>
  <c r="D1851"/>
  <c r="D1850"/>
  <c r="D1849"/>
  <c r="D1848"/>
  <c r="D1847"/>
  <c r="D1846"/>
  <c r="D1845"/>
  <c r="D1844"/>
  <c r="D1843"/>
  <c r="D1842"/>
  <c r="D1841"/>
  <c r="D1840"/>
  <c r="D1839"/>
  <c r="D1838"/>
  <c r="D1837"/>
  <c r="D1836"/>
  <c r="D1835"/>
  <c r="D1834"/>
  <c r="D1833"/>
  <c r="D1832"/>
  <c r="D1831"/>
  <c r="D1830"/>
  <c r="D1829"/>
  <c r="D1828"/>
  <c r="D1827"/>
  <c r="D1826"/>
  <c r="D1825"/>
  <c r="D1824"/>
  <c r="D1823"/>
  <c r="D1822"/>
  <c r="D1821"/>
  <c r="D1820"/>
  <c r="D1819"/>
  <c r="D1818"/>
  <c r="D1817"/>
  <c r="D1816"/>
  <c r="D1815"/>
  <c r="D1814"/>
  <c r="D1813"/>
  <c r="D1812"/>
  <c r="D1811"/>
  <c r="D1810"/>
  <c r="D1809"/>
  <c r="D1808"/>
  <c r="D1807"/>
  <c r="D1806"/>
  <c r="D1805"/>
  <c r="D1804"/>
  <c r="D1803"/>
  <c r="D1802"/>
  <c r="D1801"/>
  <c r="D1800"/>
  <c r="D1799"/>
  <c r="D1798"/>
  <c r="D1797"/>
  <c r="D1796"/>
  <c r="D1795"/>
  <c r="D1794"/>
  <c r="D1793"/>
  <c r="D1792"/>
  <c r="D1791"/>
  <c r="D1790"/>
  <c r="D1789"/>
  <c r="D1788"/>
  <c r="D1787"/>
  <c r="D1786"/>
  <c r="D1785"/>
  <c r="D1784"/>
  <c r="D1783"/>
  <c r="D1782"/>
  <c r="D1781"/>
  <c r="D1780"/>
  <c r="D1779"/>
  <c r="D1778"/>
  <c r="D1777"/>
  <c r="D1776"/>
  <c r="D1775"/>
  <c r="D1774"/>
  <c r="D1773"/>
  <c r="D1772"/>
  <c r="D1771"/>
  <c r="D1770"/>
  <c r="D1769"/>
  <c r="D1768"/>
  <c r="D1767"/>
  <c r="D1766"/>
  <c r="D1765"/>
  <c r="D1764"/>
  <c r="D1763"/>
  <c r="D1762"/>
  <c r="D1761"/>
  <c r="D1760"/>
  <c r="D1759"/>
  <c r="D1758"/>
  <c r="D1757"/>
  <c r="D1756"/>
  <c r="D1755"/>
  <c r="D1754"/>
  <c r="D1753"/>
  <c r="D1752"/>
  <c r="D1751"/>
  <c r="D1750"/>
  <c r="D1749"/>
  <c r="D1748"/>
  <c r="D1747"/>
  <c r="D1746"/>
  <c r="D1745"/>
  <c r="D1744"/>
  <c r="D1743"/>
  <c r="D1742"/>
  <c r="D1741"/>
  <c r="D1740"/>
  <c r="D1739"/>
  <c r="D1738"/>
  <c r="D1737"/>
  <c r="D1736"/>
  <c r="D1735"/>
  <c r="D1734"/>
  <c r="D1733"/>
  <c r="D1732"/>
  <c r="D1731"/>
  <c r="D1730"/>
  <c r="D1729"/>
  <c r="D1728"/>
  <c r="D1727"/>
  <c r="D1726"/>
  <c r="D1725"/>
  <c r="D1724"/>
  <c r="D1723"/>
  <c r="D1722"/>
  <c r="D1721"/>
  <c r="D1720"/>
  <c r="D1719"/>
  <c r="D1718"/>
  <c r="D1717"/>
  <c r="D1716"/>
  <c r="D1715"/>
  <c r="D1714"/>
  <c r="D1713"/>
  <c r="D1712"/>
  <c r="D1711"/>
  <c r="D1710"/>
  <c r="D1709"/>
  <c r="D1708"/>
  <c r="D1707"/>
  <c r="D1706"/>
  <c r="D1705"/>
  <c r="D1704"/>
  <c r="D1703"/>
  <c r="D1702"/>
  <c r="D1701"/>
  <c r="D1700"/>
  <c r="D1699"/>
  <c r="D1698"/>
  <c r="D1697"/>
  <c r="D1696"/>
  <c r="D1695"/>
  <c r="D1694"/>
  <c r="D1693"/>
  <c r="D1692"/>
  <c r="D1691"/>
  <c r="D1690"/>
  <c r="D1689"/>
  <c r="D1688"/>
  <c r="D1687"/>
  <c r="D1686"/>
  <c r="D1685"/>
  <c r="D1684"/>
  <c r="D1683"/>
  <c r="D1682"/>
  <c r="D1681"/>
  <c r="D1680"/>
  <c r="D1679"/>
  <c r="D1678"/>
  <c r="D1677"/>
  <c r="D1676"/>
  <c r="D1675"/>
  <c r="D1674"/>
  <c r="D1673"/>
  <c r="D1672"/>
  <c r="D1671"/>
  <c r="D1670"/>
  <c r="D1669"/>
  <c r="D1668"/>
  <c r="D1667"/>
  <c r="D1666"/>
  <c r="D1665"/>
  <c r="D1664"/>
  <c r="D1663"/>
  <c r="D1662"/>
  <c r="D1661"/>
  <c r="D1660"/>
  <c r="D1659"/>
  <c r="D1658"/>
  <c r="D1657"/>
  <c r="D1656"/>
  <c r="D1655"/>
  <c r="D1654"/>
  <c r="D1653"/>
  <c r="D1652"/>
  <c r="D1651"/>
  <c r="D1650"/>
  <c r="D1649"/>
  <c r="D1648"/>
  <c r="D1647"/>
  <c r="D1646"/>
  <c r="D1645"/>
  <c r="D1644"/>
  <c r="D1643"/>
  <c r="D1642"/>
  <c r="D1641"/>
  <c r="D1640"/>
  <c r="D1639"/>
  <c r="D1638"/>
  <c r="D1637"/>
  <c r="D1636"/>
  <c r="D1635"/>
  <c r="D1634"/>
  <c r="D1633"/>
  <c r="D1632"/>
  <c r="D1631"/>
  <c r="D1630"/>
  <c r="D1629"/>
  <c r="D1628"/>
  <c r="D1627"/>
  <c r="D1626"/>
  <c r="D1625"/>
  <c r="D1624"/>
  <c r="D1623"/>
  <c r="D1622"/>
  <c r="D1621"/>
  <c r="D1620"/>
  <c r="D1619"/>
  <c r="D1618"/>
  <c r="D1617"/>
  <c r="D1616"/>
  <c r="D1615"/>
  <c r="D1614"/>
  <c r="D1613"/>
  <c r="D1612"/>
  <c r="D1611"/>
  <c r="D1610"/>
  <c r="D1609"/>
  <c r="D1608"/>
  <c r="D1607"/>
  <c r="D1606"/>
  <c r="D1605"/>
  <c r="D1604"/>
  <c r="D1603"/>
  <c r="D1602"/>
  <c r="D1601"/>
  <c r="D1600"/>
  <c r="D1599"/>
  <c r="D1598"/>
  <c r="D1597"/>
  <c r="D1596"/>
  <c r="D1595"/>
  <c r="D1594"/>
  <c r="D1593"/>
  <c r="D1592"/>
  <c r="D1591"/>
  <c r="D1590"/>
  <c r="D1589"/>
  <c r="D1588"/>
  <c r="D1587"/>
  <c r="D1586"/>
  <c r="D1585"/>
  <c r="D1584"/>
  <c r="D1583"/>
  <c r="D1582"/>
  <c r="D1581"/>
  <c r="D1580"/>
  <c r="D1579"/>
  <c r="D1578"/>
  <c r="D1577"/>
  <c r="D1576"/>
  <c r="D1575"/>
  <c r="D1574"/>
  <c r="D1573"/>
  <c r="D1572"/>
  <c r="D1571"/>
  <c r="D1570"/>
  <c r="D1569"/>
  <c r="D1568"/>
  <c r="D1567"/>
  <c r="D1566"/>
  <c r="D1565"/>
  <c r="D1564"/>
  <c r="D1563"/>
  <c r="D1562"/>
  <c r="D1561"/>
  <c r="D1560"/>
  <c r="D1559"/>
  <c r="D1558"/>
  <c r="D1557"/>
  <c r="D1556"/>
  <c r="D1555"/>
  <c r="D1554"/>
  <c r="D1553"/>
  <c r="D1552"/>
  <c r="D1551"/>
  <c r="D1550"/>
  <c r="D1549"/>
  <c r="D1548"/>
  <c r="D1547"/>
  <c r="D1546"/>
  <c r="D1545"/>
  <c r="D1544"/>
  <c r="D1543"/>
  <c r="D1542"/>
  <c r="D1541"/>
  <c r="D1540"/>
  <c r="D1539"/>
  <c r="D1538"/>
  <c r="D1537"/>
  <c r="D1536"/>
  <c r="D1535"/>
  <c r="D1534"/>
  <c r="D1533"/>
  <c r="D1532"/>
  <c r="D1531"/>
  <c r="D1530"/>
  <c r="D1529"/>
  <c r="D1528"/>
  <c r="D1527"/>
  <c r="D1526"/>
  <c r="D1525"/>
  <c r="D1524"/>
  <c r="D1523"/>
  <c r="D1522"/>
  <c r="D1521"/>
  <c r="D1520"/>
  <c r="D1519"/>
  <c r="D1518"/>
  <c r="D1517"/>
  <c r="D1516"/>
  <c r="D1515"/>
  <c r="D1514"/>
  <c r="D1513"/>
  <c r="D1512"/>
  <c r="D1511"/>
  <c r="D1510"/>
  <c r="D1509"/>
  <c r="D1508"/>
  <c r="D1507"/>
  <c r="D1506"/>
  <c r="D1505"/>
  <c r="D1504"/>
  <c r="D1503"/>
  <c r="D1502"/>
  <c r="D1501"/>
  <c r="D1500"/>
  <c r="D1499"/>
  <c r="D1498"/>
  <c r="D1497"/>
  <c r="D1496"/>
  <c r="D1495"/>
  <c r="D1494"/>
  <c r="D1493"/>
  <c r="D1492"/>
  <c r="D1491"/>
  <c r="D1490"/>
  <c r="D1489"/>
  <c r="D1488"/>
  <c r="D1487"/>
  <c r="D1486"/>
  <c r="D1485"/>
  <c r="D1484"/>
  <c r="D1483"/>
  <c r="D1482"/>
  <c r="D1481"/>
  <c r="D1480"/>
  <c r="D1479"/>
  <c r="D1478"/>
  <c r="D1477"/>
  <c r="D1476"/>
  <c r="D1475"/>
  <c r="D1474"/>
  <c r="D1473"/>
  <c r="D1472"/>
  <c r="D1471"/>
  <c r="D1470"/>
  <c r="D1469"/>
  <c r="D1468"/>
  <c r="D1467"/>
  <c r="D1466"/>
  <c r="D1465"/>
  <c r="D1464"/>
  <c r="D1463"/>
  <c r="D1462"/>
  <c r="D1461"/>
  <c r="D1460"/>
  <c r="D1459"/>
  <c r="D1458"/>
  <c r="D1457"/>
  <c r="D1456"/>
  <c r="D1455"/>
  <c r="D1454"/>
  <c r="D1453"/>
  <c r="D1452"/>
  <c r="D1451"/>
  <c r="D1450"/>
  <c r="D1449"/>
  <c r="D1448"/>
  <c r="D1447"/>
  <c r="D1446"/>
  <c r="D1445"/>
  <c r="D1444"/>
  <c r="D1443"/>
  <c r="D1442"/>
  <c r="D1441"/>
  <c r="D1440"/>
  <c r="D1439"/>
  <c r="D1438"/>
  <c r="D1437"/>
  <c r="D1436"/>
  <c r="D1435"/>
  <c r="D1434"/>
  <c r="D1433"/>
  <c r="D1432"/>
  <c r="D1431"/>
  <c r="D1430"/>
  <c r="D1429"/>
  <c r="D1428"/>
  <c r="D1427"/>
  <c r="D1426"/>
  <c r="D1425"/>
  <c r="D1424"/>
  <c r="D1423"/>
  <c r="D1422"/>
  <c r="D1421"/>
  <c r="D1420"/>
  <c r="D1419"/>
  <c r="D1418"/>
  <c r="D1417"/>
  <c r="D1416"/>
  <c r="D1415"/>
  <c r="D1414"/>
  <c r="D1413"/>
  <c r="D1412"/>
  <c r="D1411"/>
  <c r="D1410"/>
  <c r="D1409"/>
  <c r="D1408"/>
  <c r="D1407"/>
  <c r="D1406"/>
  <c r="D1405"/>
  <c r="D1404"/>
  <c r="D1403"/>
  <c r="D1402"/>
  <c r="D1401"/>
  <c r="D1400"/>
  <c r="D1399"/>
  <c r="D1398"/>
  <c r="D1397"/>
  <c r="D1396"/>
  <c r="D1395"/>
  <c r="D1394"/>
  <c r="D1393"/>
  <c r="D1392"/>
  <c r="D1391"/>
  <c r="D1390"/>
  <c r="D1389"/>
  <c r="D1388"/>
  <c r="D1387"/>
  <c r="D1386"/>
  <c r="D1385"/>
  <c r="D1384"/>
  <c r="D1383"/>
  <c r="D1382"/>
  <c r="D1381"/>
  <c r="D1380"/>
  <c r="D1379"/>
  <c r="D1378"/>
  <c r="D1377"/>
  <c r="D1376"/>
  <c r="D1375"/>
  <c r="D1374"/>
  <c r="D1373"/>
  <c r="D1372"/>
  <c r="D1371"/>
  <c r="D1370"/>
  <c r="D1369"/>
  <c r="D1368"/>
  <c r="D1367"/>
  <c r="D1366"/>
  <c r="D1365"/>
  <c r="D1364"/>
  <c r="D1363"/>
  <c r="D1362"/>
  <c r="D1361"/>
  <c r="D1360"/>
  <c r="D1359"/>
  <c r="D1358"/>
  <c r="D1357"/>
  <c r="D1356"/>
  <c r="D1355"/>
  <c r="D1354"/>
  <c r="D1353"/>
  <c r="D1352"/>
  <c r="D1351"/>
  <c r="D1350"/>
  <c r="D1349"/>
  <c r="D1348"/>
  <c r="D1347"/>
  <c r="D1346"/>
  <c r="D1345"/>
  <c r="D1344"/>
  <c r="D1343"/>
  <c r="D1342"/>
  <c r="D1341"/>
  <c r="D1340"/>
  <c r="D1339"/>
  <c r="D1338"/>
  <c r="D1337"/>
  <c r="D1336"/>
  <c r="D1335"/>
  <c r="D1334"/>
  <c r="D1333"/>
  <c r="D1332"/>
  <c r="D1331"/>
  <c r="D1330"/>
  <c r="D1329"/>
  <c r="D1328"/>
  <c r="D1327"/>
  <c r="D1326"/>
  <c r="D1325"/>
  <c r="D1324"/>
  <c r="D1323"/>
  <c r="D1322"/>
  <c r="D1321"/>
  <c r="D1320"/>
  <c r="D1319"/>
  <c r="D1318"/>
  <c r="D1317"/>
  <c r="D1316"/>
  <c r="D1315"/>
  <c r="D1314"/>
  <c r="D1313"/>
  <c r="D1312"/>
  <c r="D1311"/>
  <c r="D1310"/>
  <c r="D1309"/>
  <c r="D1308"/>
  <c r="D1307"/>
  <c r="D1306"/>
  <c r="D1305"/>
  <c r="D1304"/>
  <c r="D1303"/>
  <c r="D1302"/>
  <c r="D1301"/>
  <c r="D1300"/>
  <c r="D1299"/>
  <c r="D1298"/>
  <c r="D1297"/>
  <c r="D1296"/>
  <c r="D1295"/>
  <c r="D1294"/>
  <c r="D1293"/>
  <c r="D1292"/>
  <c r="D1291"/>
  <c r="D1290"/>
  <c r="D1289"/>
  <c r="D1288"/>
  <c r="D1287"/>
  <c r="D1286"/>
  <c r="D1285"/>
  <c r="D1284"/>
  <c r="D1283"/>
  <c r="D1282"/>
  <c r="D1281"/>
  <c r="D1280"/>
  <c r="D1279"/>
  <c r="D1278"/>
  <c r="D1277"/>
  <c r="D1276"/>
  <c r="D1275"/>
  <c r="D1274"/>
  <c r="D1273"/>
  <c r="D1272"/>
  <c r="D1271"/>
  <c r="D1270"/>
  <c r="D1269"/>
  <c r="D1268"/>
  <c r="D1267"/>
  <c r="D1266"/>
  <c r="D1265"/>
  <c r="D1264"/>
  <c r="D1263"/>
  <c r="D1262"/>
  <c r="D1261"/>
  <c r="D1260"/>
  <c r="D1259"/>
  <c r="D1258"/>
  <c r="D1257"/>
  <c r="D1256"/>
  <c r="D1255"/>
  <c r="D1254"/>
  <c r="D1253"/>
  <c r="D1252"/>
  <c r="D1251"/>
  <c r="D1250"/>
  <c r="D1249"/>
  <c r="D1248"/>
  <c r="D1247"/>
  <c r="D1246"/>
  <c r="D1245"/>
  <c r="D1244"/>
  <c r="D1243"/>
  <c r="D1242"/>
  <c r="D1241"/>
  <c r="D1240"/>
  <c r="D1239"/>
  <c r="D1238"/>
  <c r="D1237"/>
  <c r="D1236"/>
  <c r="D1235"/>
  <c r="D1234"/>
  <c r="D1233"/>
  <c r="D1232"/>
  <c r="D1231"/>
  <c r="D1230"/>
  <c r="D1229"/>
  <c r="D1228"/>
  <c r="D1227"/>
  <c r="D1226"/>
  <c r="D1225"/>
  <c r="D1224"/>
  <c r="D1223"/>
  <c r="D1222"/>
  <c r="D1221"/>
  <c r="D1220"/>
  <c r="D1219"/>
  <c r="D1218"/>
  <c r="D1217"/>
  <c r="D1216"/>
  <c r="D1215"/>
  <c r="D1214"/>
  <c r="D1213"/>
  <c r="D1212"/>
  <c r="D1211"/>
  <c r="D1210"/>
  <c r="D1209"/>
  <c r="D1208"/>
  <c r="D1207"/>
  <c r="D1206"/>
  <c r="D1205"/>
  <c r="D1204"/>
  <c r="D1203"/>
  <c r="D1202"/>
  <c r="D1201"/>
  <c r="D1200"/>
  <c r="D1199"/>
  <c r="D1198"/>
  <c r="D1197"/>
  <c r="D1196"/>
  <c r="D1195"/>
  <c r="D1194"/>
  <c r="D1193"/>
  <c r="D1192"/>
  <c r="D1191"/>
  <c r="D1190"/>
  <c r="D1189"/>
  <c r="D1188"/>
  <c r="D1187"/>
  <c r="D1186"/>
  <c r="D1185"/>
  <c r="D1184"/>
  <c r="D1183"/>
  <c r="D1182"/>
  <c r="D1181"/>
  <c r="D1180"/>
  <c r="D1179"/>
  <c r="D1178"/>
  <c r="D1177"/>
  <c r="D1176"/>
  <c r="D1175"/>
  <c r="D1174"/>
  <c r="D1173"/>
  <c r="D1172"/>
  <c r="D1171"/>
  <c r="D1170"/>
  <c r="D1169"/>
  <c r="D1168"/>
  <c r="D1167"/>
  <c r="D1166"/>
  <c r="D1165"/>
  <c r="D1164"/>
  <c r="D1163"/>
  <c r="D1162"/>
  <c r="D1161"/>
  <c r="D1160"/>
  <c r="D1159"/>
  <c r="D1158"/>
  <c r="D1157"/>
  <c r="D1156"/>
  <c r="D1155"/>
  <c r="D1154"/>
  <c r="D1153"/>
  <c r="D1152"/>
  <c r="D1151"/>
  <c r="D1150"/>
  <c r="D1149"/>
  <c r="D1148"/>
  <c r="D1147"/>
  <c r="D1146"/>
  <c r="D1145"/>
  <c r="D1144"/>
  <c r="D1143"/>
  <c r="D1142"/>
  <c r="D1141"/>
  <c r="D1140"/>
  <c r="D1139"/>
  <c r="D1138"/>
  <c r="D1137"/>
  <c r="D1136"/>
  <c r="D1135"/>
  <c r="D1134"/>
  <c r="D1133"/>
  <c r="D1132"/>
  <c r="D1131"/>
  <c r="D1130"/>
  <c r="D1129"/>
  <c r="D1128"/>
  <c r="D1127"/>
  <c r="D1126"/>
  <c r="D1125"/>
  <c r="D1124"/>
  <c r="D1123"/>
  <c r="D1122"/>
  <c r="D1121"/>
  <c r="D1120"/>
  <c r="D1119"/>
  <c r="D1118"/>
  <c r="D1117"/>
  <c r="D1116"/>
  <c r="D1115"/>
  <c r="D1114"/>
  <c r="D1113"/>
  <c r="D1112"/>
  <c r="D1111"/>
  <c r="D1110"/>
  <c r="D1109"/>
  <c r="D1108"/>
  <c r="D1107"/>
  <c r="D1106"/>
  <c r="D1105"/>
  <c r="D1104"/>
  <c r="D1103"/>
  <c r="D1102"/>
  <c r="D1101"/>
  <c r="D1100"/>
  <c r="D1099"/>
  <c r="D1098"/>
  <c r="D1097"/>
  <c r="D1096"/>
  <c r="D1095"/>
  <c r="D1094"/>
  <c r="D1093"/>
  <c r="D1092"/>
  <c r="D1091"/>
  <c r="D1090"/>
  <c r="D1089"/>
  <c r="D1088"/>
  <c r="D1087"/>
  <c r="D1086"/>
  <c r="D1085"/>
  <c r="D1084"/>
  <c r="D1083"/>
  <c r="D1082"/>
  <c r="D1081"/>
  <c r="D1080"/>
  <c r="D1079"/>
  <c r="D1078"/>
  <c r="D1077"/>
  <c r="D1076"/>
  <c r="D1075"/>
  <c r="D1074"/>
  <c r="D1073"/>
  <c r="D1072"/>
  <c r="D1071"/>
  <c r="D1070"/>
  <c r="D1069"/>
  <c r="D1068"/>
  <c r="D1067"/>
  <c r="D1066"/>
  <c r="D1065"/>
  <c r="D1064"/>
  <c r="D1063"/>
  <c r="D1062"/>
  <c r="D1061"/>
  <c r="D1060"/>
  <c r="D1059"/>
  <c r="D1058"/>
  <c r="D1057"/>
  <c r="D1056"/>
  <c r="D1055"/>
  <c r="D1054"/>
  <c r="D1053"/>
  <c r="D1052"/>
  <c r="D1051"/>
  <c r="D1050"/>
  <c r="D1049"/>
  <c r="D1048"/>
  <c r="D1047"/>
  <c r="D1046"/>
  <c r="D1045"/>
  <c r="D1044"/>
  <c r="D1043"/>
  <c r="D1042"/>
  <c r="D1041"/>
  <c r="D1040"/>
  <c r="D1039"/>
  <c r="D1038"/>
  <c r="D1037"/>
  <c r="D1036"/>
  <c r="D1035"/>
  <c r="D1034"/>
  <c r="D1033"/>
  <c r="D1032"/>
  <c r="D1031"/>
  <c r="D1030"/>
  <c r="D1029"/>
  <c r="D1028"/>
  <c r="D1027"/>
  <c r="D1026"/>
  <c r="D1025"/>
  <c r="D1024"/>
  <c r="D1023"/>
  <c r="D1022"/>
  <c r="D1021"/>
  <c r="D1020"/>
  <c r="D1019"/>
  <c r="D1018"/>
  <c r="D1017"/>
  <c r="D1016"/>
  <c r="D1015"/>
  <c r="D1014"/>
  <c r="D1013"/>
  <c r="D1012"/>
  <c r="D1011"/>
  <c r="D1010"/>
  <c r="D1009"/>
  <c r="D1008"/>
  <c r="D1007"/>
  <c r="D1006"/>
  <c r="D1005"/>
  <c r="D1004"/>
  <c r="D1003"/>
  <c r="D1002"/>
  <c r="D1001"/>
  <c r="D1000"/>
  <c r="D999"/>
  <c r="D998"/>
  <c r="D997"/>
  <c r="D996"/>
  <c r="D995"/>
  <c r="D994"/>
  <c r="D993"/>
  <c r="D992"/>
  <c r="D991"/>
  <c r="D990"/>
  <c r="D989"/>
  <c r="D988"/>
  <c r="D987"/>
  <c r="D986"/>
  <c r="D985"/>
  <c r="D984"/>
  <c r="D983"/>
  <c r="D982"/>
  <c r="D981"/>
  <c r="D980"/>
  <c r="D979"/>
  <c r="D978"/>
  <c r="D977"/>
  <c r="D976"/>
  <c r="D975"/>
  <c r="D974"/>
  <c r="D973"/>
  <c r="D972"/>
  <c r="D971"/>
  <c r="D970"/>
  <c r="D969"/>
  <c r="D968"/>
  <c r="D967"/>
  <c r="D966"/>
  <c r="D965"/>
  <c r="D964"/>
  <c r="D963"/>
  <c r="D962"/>
  <c r="D961"/>
  <c r="D960"/>
  <c r="D959"/>
  <c r="D958"/>
  <c r="D957"/>
  <c r="D956"/>
  <c r="D955"/>
  <c r="D954"/>
  <c r="D953"/>
  <c r="D952"/>
  <c r="D951"/>
  <c r="D950"/>
  <c r="D949"/>
  <c r="D948"/>
  <c r="D947"/>
  <c r="D946"/>
  <c r="D945"/>
  <c r="D944"/>
  <c r="D943"/>
  <c r="D942"/>
  <c r="D941"/>
  <c r="D940"/>
  <c r="D939"/>
  <c r="D938"/>
  <c r="D937"/>
  <c r="D936"/>
  <c r="D935"/>
  <c r="D934"/>
  <c r="D933"/>
  <c r="D932"/>
  <c r="D931"/>
  <c r="D930"/>
  <c r="D929"/>
  <c r="D928"/>
  <c r="D927"/>
  <c r="D926"/>
  <c r="D925"/>
  <c r="D924"/>
  <c r="D923"/>
  <c r="D922"/>
  <c r="D921"/>
  <c r="D920"/>
  <c r="D919"/>
  <c r="D918"/>
  <c r="D917"/>
  <c r="D916"/>
  <c r="D915"/>
  <c r="D914"/>
  <c r="D913"/>
  <c r="D912"/>
  <c r="D911"/>
  <c r="D910"/>
  <c r="D909"/>
  <c r="D908"/>
  <c r="D907"/>
  <c r="D906"/>
  <c r="D905"/>
  <c r="D904"/>
  <c r="D903"/>
  <c r="D902"/>
  <c r="D901"/>
  <c r="D900"/>
  <c r="D899"/>
  <c r="D898"/>
  <c r="D897"/>
  <c r="D896"/>
  <c r="D895"/>
  <c r="D894"/>
  <c r="D893"/>
  <c r="D892"/>
  <c r="D891"/>
  <c r="D890"/>
  <c r="D889"/>
  <c r="D888"/>
  <c r="D887"/>
  <c r="D886"/>
  <c r="D885"/>
  <c r="D884"/>
  <c r="D883"/>
  <c r="D882"/>
  <c r="D881"/>
  <c r="D880"/>
  <c r="D879"/>
  <c r="D878"/>
  <c r="D877"/>
  <c r="D876"/>
  <c r="D875"/>
  <c r="D874"/>
  <c r="D873"/>
  <c r="D872"/>
  <c r="D871"/>
  <c r="D870"/>
  <c r="D869"/>
  <c r="D868"/>
  <c r="D867"/>
  <c r="D866"/>
  <c r="D865"/>
  <c r="D864"/>
  <c r="D863"/>
  <c r="D862"/>
  <c r="D861"/>
  <c r="D860"/>
  <c r="D859"/>
  <c r="D858"/>
  <c r="D857"/>
  <c r="D856"/>
  <c r="D855"/>
  <c r="D854"/>
  <c r="D853"/>
  <c r="D852"/>
  <c r="D851"/>
  <c r="D850"/>
  <c r="D849"/>
  <c r="D848"/>
  <c r="D847"/>
  <c r="D846"/>
  <c r="D845"/>
  <c r="D844"/>
  <c r="D843"/>
  <c r="D842"/>
  <c r="D841"/>
  <c r="D840"/>
  <c r="D839"/>
  <c r="D838"/>
  <c r="D837"/>
  <c r="D836"/>
  <c r="D835"/>
  <c r="D834"/>
  <c r="D833"/>
  <c r="D832"/>
  <c r="D831"/>
  <c r="D830"/>
  <c r="D829"/>
  <c r="D828"/>
  <c r="D827"/>
  <c r="D826"/>
  <c r="D825"/>
  <c r="D824"/>
  <c r="D823"/>
  <c r="D822"/>
  <c r="D821"/>
  <c r="D820"/>
  <c r="D819"/>
  <c r="D818"/>
  <c r="D817"/>
  <c r="D816"/>
  <c r="D815"/>
  <c r="D814"/>
  <c r="D813"/>
  <c r="D812"/>
  <c r="D811"/>
  <c r="D810"/>
  <c r="D809"/>
  <c r="D808"/>
  <c r="D807"/>
  <c r="D806"/>
  <c r="D805"/>
  <c r="D804"/>
  <c r="D803"/>
  <c r="D802"/>
  <c r="D801"/>
  <c r="D800"/>
  <c r="D799"/>
  <c r="D798"/>
  <c r="D797"/>
  <c r="D796"/>
  <c r="D795"/>
  <c r="D794"/>
  <c r="D793"/>
  <c r="D792"/>
  <c r="D791"/>
  <c r="D790"/>
  <c r="D789"/>
  <c r="D788"/>
  <c r="D787"/>
  <c r="D786"/>
  <c r="D785"/>
  <c r="D784"/>
  <c r="D783"/>
  <c r="D782"/>
  <c r="D781"/>
  <c r="D780"/>
  <c r="D779"/>
  <c r="D778"/>
  <c r="D777"/>
  <c r="D776"/>
  <c r="D775"/>
  <c r="D774"/>
  <c r="D773"/>
  <c r="D772"/>
  <c r="D771"/>
  <c r="D770"/>
  <c r="D769"/>
  <c r="D768"/>
  <c r="D767"/>
  <c r="D766"/>
  <c r="D765"/>
  <c r="D764"/>
  <c r="D763"/>
  <c r="D762"/>
  <c r="D761"/>
  <c r="D760"/>
  <c r="D759"/>
  <c r="D758"/>
  <c r="D757"/>
  <c r="D756"/>
  <c r="D755"/>
  <c r="D754"/>
  <c r="D753"/>
  <c r="D752"/>
  <c r="D751"/>
  <c r="D750"/>
  <c r="D749"/>
  <c r="D748"/>
  <c r="D747"/>
  <c r="D746"/>
  <c r="D745"/>
  <c r="D744"/>
  <c r="D743"/>
  <c r="D742"/>
  <c r="D741"/>
  <c r="D740"/>
  <c r="D739"/>
  <c r="D738"/>
  <c r="D737"/>
  <c r="D736"/>
  <c r="D735"/>
  <c r="D734"/>
  <c r="D733"/>
  <c r="D732"/>
  <c r="D731"/>
  <c r="D730"/>
  <c r="D729"/>
  <c r="D728"/>
  <c r="D727"/>
  <c r="D726"/>
  <c r="D725"/>
  <c r="D724"/>
  <c r="D723"/>
  <c r="D722"/>
  <c r="D721"/>
  <c r="D720"/>
  <c r="D719"/>
  <c r="D718"/>
  <c r="D717"/>
  <c r="D716"/>
  <c r="D715"/>
  <c r="D714"/>
  <c r="D713"/>
  <c r="D712"/>
  <c r="D711"/>
  <c r="D710"/>
  <c r="D709"/>
  <c r="D708"/>
  <c r="D707"/>
  <c r="D706"/>
  <c r="D705"/>
  <c r="D704"/>
  <c r="D703"/>
  <c r="D702"/>
  <c r="D701"/>
  <c r="D700"/>
  <c r="D699"/>
  <c r="D698"/>
  <c r="D697"/>
  <c r="D696"/>
  <c r="D695"/>
  <c r="D694"/>
  <c r="D693"/>
  <c r="D692"/>
  <c r="D691"/>
  <c r="D690"/>
  <c r="D689"/>
  <c r="D688"/>
  <c r="D687"/>
  <c r="D686"/>
  <c r="D685"/>
  <c r="D684"/>
  <c r="D683"/>
  <c r="D682"/>
  <c r="D681"/>
  <c r="D680"/>
  <c r="D679"/>
  <c r="D678"/>
  <c r="D677"/>
  <c r="D676"/>
  <c r="D675"/>
  <c r="D674"/>
  <c r="D673"/>
  <c r="D672"/>
  <c r="D671"/>
  <c r="D670"/>
  <c r="D669"/>
  <c r="D668"/>
  <c r="D667"/>
  <c r="D666"/>
  <c r="D665"/>
  <c r="D664"/>
  <c r="D663"/>
  <c r="D662"/>
  <c r="D661"/>
  <c r="D660"/>
  <c r="D659"/>
  <c r="D658"/>
  <c r="D657"/>
  <c r="D656"/>
  <c r="D655"/>
  <c r="D654"/>
  <c r="D653"/>
  <c r="D652"/>
  <c r="D651"/>
  <c r="D650"/>
  <c r="D649"/>
  <c r="D648"/>
  <c r="D647"/>
  <c r="D646"/>
  <c r="D645"/>
  <c r="D644"/>
  <c r="D643"/>
  <c r="D642"/>
  <c r="D641"/>
  <c r="D640"/>
  <c r="D639"/>
  <c r="D638"/>
  <c r="D637"/>
  <c r="D636"/>
  <c r="D635"/>
  <c r="D634"/>
  <c r="D633"/>
  <c r="D632"/>
  <c r="D631"/>
  <c r="D630"/>
  <c r="D629"/>
  <c r="D628"/>
  <c r="D627"/>
  <c r="D626"/>
  <c r="D625"/>
  <c r="D624"/>
  <c r="D623"/>
  <c r="D622"/>
  <c r="D621"/>
  <c r="D620"/>
  <c r="D619"/>
  <c r="D618"/>
  <c r="D617"/>
  <c r="D616"/>
  <c r="D615"/>
  <c r="D614"/>
  <c r="D613"/>
  <c r="D612"/>
  <c r="D611"/>
  <c r="D610"/>
  <c r="D609"/>
  <c r="D608"/>
  <c r="D607"/>
  <c r="D606"/>
  <c r="D605"/>
  <c r="D604"/>
  <c r="D603"/>
  <c r="D602"/>
  <c r="D601"/>
  <c r="D600"/>
  <c r="D599"/>
  <c r="D598"/>
  <c r="D597"/>
  <c r="D596"/>
  <c r="D595"/>
  <c r="D594"/>
  <c r="D593"/>
  <c r="D592"/>
  <c r="D591"/>
  <c r="D590"/>
  <c r="D589"/>
  <c r="D588"/>
  <c r="D587"/>
  <c r="D586"/>
  <c r="D585"/>
  <c r="D584"/>
  <c r="D583"/>
  <c r="D582"/>
  <c r="D581"/>
  <c r="D580"/>
  <c r="D579"/>
  <c r="D578"/>
  <c r="D577"/>
  <c r="D576"/>
  <c r="D575"/>
  <c r="D574"/>
  <c r="D573"/>
  <c r="D572"/>
  <c r="D571"/>
  <c r="D570"/>
  <c r="D569"/>
  <c r="D568"/>
  <c r="D567"/>
  <c r="D566"/>
  <c r="D565"/>
  <c r="D564"/>
  <c r="D563"/>
  <c r="D562"/>
  <c r="D561"/>
  <c r="D560"/>
  <c r="D559"/>
  <c r="D558"/>
  <c r="D557"/>
  <c r="D556"/>
  <c r="D555"/>
  <c r="D554"/>
  <c r="D553"/>
  <c r="D552"/>
  <c r="D551"/>
  <c r="D550"/>
  <c r="D549"/>
  <c r="D548"/>
  <c r="D547"/>
  <c r="D546"/>
  <c r="D545"/>
  <c r="D544"/>
  <c r="D543"/>
  <c r="D542"/>
  <c r="D541"/>
  <c r="D540"/>
  <c r="D539"/>
  <c r="D538"/>
  <c r="D537"/>
  <c r="D536"/>
  <c r="D535"/>
  <c r="D534"/>
  <c r="D533"/>
  <c r="D532"/>
  <c r="D531"/>
  <c r="D530"/>
  <c r="D529"/>
  <c r="D528"/>
  <c r="D527"/>
  <c r="D526"/>
  <c r="D525"/>
  <c r="D524"/>
  <c r="D523"/>
  <c r="D522"/>
  <c r="D521"/>
  <c r="D520"/>
  <c r="D519"/>
  <c r="D518"/>
  <c r="D517"/>
  <c r="D516"/>
  <c r="D515"/>
  <c r="D514"/>
  <c r="D513"/>
  <c r="D512"/>
  <c r="D511"/>
  <c r="D510"/>
  <c r="D509"/>
  <c r="D508"/>
  <c r="D507"/>
  <c r="D506"/>
  <c r="D505"/>
  <c r="D504"/>
  <c r="D503"/>
  <c r="D502"/>
  <c r="D501"/>
  <c r="D500"/>
  <c r="D499"/>
  <c r="D498"/>
  <c r="D497"/>
  <c r="D496"/>
  <c r="D495"/>
  <c r="D494"/>
  <c r="D493"/>
  <c r="D492"/>
  <c r="D491"/>
  <c r="D490"/>
  <c r="D489"/>
  <c r="D488"/>
  <c r="D487"/>
  <c r="D486"/>
  <c r="D485"/>
  <c r="D484"/>
  <c r="D483"/>
  <c r="D482"/>
  <c r="D481"/>
  <c r="D480"/>
  <c r="D479"/>
  <c r="D478"/>
  <c r="D477"/>
  <c r="D476"/>
  <c r="D475"/>
  <c r="D474"/>
  <c r="D473"/>
  <c r="D472"/>
  <c r="D471"/>
  <c r="D470"/>
  <c r="D469"/>
  <c r="D468"/>
  <c r="D467"/>
  <c r="D466"/>
  <c r="D465"/>
  <c r="D464"/>
  <c r="D463"/>
  <c r="D462"/>
  <c r="D461"/>
  <c r="D460"/>
  <c r="D459"/>
  <c r="D458"/>
  <c r="D457"/>
  <c r="D456"/>
  <c r="D455"/>
  <c r="D454"/>
  <c r="D453"/>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3"/>
  <c r="D2"/>
  <c r="F6428" i="216"/>
  <c r="F6427"/>
  <c r="F6426"/>
  <c r="F6425"/>
  <c r="F6424"/>
  <c r="F6423"/>
  <c r="F6422"/>
  <c r="F6421"/>
  <c r="F6420"/>
  <c r="F6419"/>
  <c r="F6418"/>
  <c r="F6417"/>
  <c r="F6416"/>
  <c r="F6415"/>
  <c r="F6414"/>
  <c r="F6413"/>
  <c r="F6412"/>
  <c r="F6411"/>
  <c r="F6410"/>
  <c r="F6409"/>
  <c r="F6408"/>
  <c r="F6407"/>
  <c r="F6406"/>
  <c r="F6405"/>
  <c r="F6404"/>
  <c r="F6403"/>
  <c r="F6402"/>
  <c r="F6401"/>
  <c r="F6400"/>
  <c r="F6399"/>
  <c r="F6398"/>
  <c r="F6397"/>
  <c r="F6396"/>
  <c r="F6395"/>
  <c r="F6394"/>
  <c r="F6393"/>
  <c r="F6392"/>
  <c r="F6391"/>
  <c r="F6390"/>
  <c r="F6389"/>
  <c r="F6388"/>
  <c r="F6387"/>
  <c r="F6386"/>
  <c r="F6385"/>
  <c r="F6384"/>
  <c r="F6383"/>
  <c r="F6382"/>
  <c r="F6381"/>
  <c r="F6380"/>
  <c r="F6379"/>
  <c r="F6378"/>
  <c r="F6377"/>
  <c r="F6376"/>
  <c r="F6375"/>
  <c r="F6374"/>
  <c r="F6373"/>
  <c r="F6372"/>
  <c r="F6371"/>
  <c r="F6370"/>
  <c r="F6369"/>
  <c r="F6368"/>
  <c r="F6367"/>
  <c r="F6366"/>
  <c r="F6365"/>
  <c r="F6364"/>
  <c r="F6363"/>
  <c r="F6362"/>
  <c r="F6361"/>
  <c r="F6360"/>
  <c r="F6359"/>
  <c r="F6358"/>
  <c r="F6357"/>
  <c r="F6356"/>
  <c r="F6355"/>
  <c r="F6354"/>
  <c r="F6353"/>
  <c r="F6352"/>
  <c r="F6351"/>
  <c r="F6350"/>
  <c r="F6349"/>
  <c r="F6348"/>
  <c r="F6347"/>
  <c r="F6346"/>
  <c r="F6345"/>
  <c r="F6344"/>
  <c r="F6343"/>
  <c r="F6342"/>
  <c r="F6341"/>
  <c r="F6340"/>
  <c r="F6339"/>
  <c r="F6338"/>
  <c r="F6337"/>
  <c r="F6336"/>
  <c r="F6335"/>
  <c r="F6334"/>
  <c r="F6333"/>
  <c r="F6332"/>
  <c r="F6331"/>
  <c r="F6330"/>
  <c r="F6329"/>
  <c r="F6328"/>
  <c r="F6327"/>
  <c r="F6326"/>
  <c r="F6325"/>
  <c r="F6324"/>
  <c r="F6323"/>
  <c r="F6322"/>
  <c r="F6321"/>
  <c r="F6320"/>
  <c r="F6319"/>
  <c r="F6318"/>
  <c r="F6317"/>
  <c r="F6316"/>
  <c r="F6315"/>
  <c r="F6314"/>
  <c r="F6313"/>
  <c r="F6312"/>
  <c r="F6311"/>
  <c r="F6310"/>
  <c r="F6309"/>
  <c r="F6308"/>
  <c r="F6307"/>
  <c r="F6306"/>
  <c r="F6305"/>
  <c r="F6304"/>
  <c r="F6303"/>
  <c r="F6302"/>
  <c r="F6301"/>
  <c r="F6300"/>
  <c r="F6299"/>
  <c r="F6298"/>
  <c r="F6297"/>
  <c r="F6296"/>
  <c r="F6295"/>
  <c r="F6294"/>
  <c r="F6293"/>
  <c r="F6292"/>
  <c r="F6291"/>
  <c r="F6290"/>
  <c r="F6289"/>
  <c r="F6288"/>
  <c r="F6287"/>
  <c r="F6286"/>
  <c r="F6285"/>
  <c r="F6284"/>
  <c r="F6283"/>
  <c r="F6282"/>
  <c r="F6281"/>
  <c r="F6280"/>
  <c r="F6279"/>
  <c r="F6278"/>
  <c r="F6277"/>
  <c r="F6276"/>
  <c r="F6275"/>
  <c r="F6274"/>
  <c r="F6273"/>
  <c r="F6272"/>
  <c r="F6271"/>
  <c r="F6270"/>
  <c r="F6269"/>
  <c r="F6268"/>
  <c r="F6267"/>
  <c r="F6266"/>
  <c r="F6265"/>
  <c r="F6264"/>
  <c r="F6263"/>
  <c r="F6262"/>
  <c r="F6261"/>
  <c r="F6260"/>
  <c r="F6259"/>
  <c r="F6258"/>
  <c r="F6257"/>
  <c r="F6256"/>
  <c r="F6255"/>
  <c r="F6254"/>
  <c r="F6253"/>
  <c r="F6252"/>
  <c r="F6251"/>
  <c r="F6250"/>
  <c r="F6249"/>
  <c r="F6248"/>
  <c r="F6247"/>
  <c r="F6246"/>
  <c r="F6245"/>
  <c r="F6244"/>
  <c r="F6243"/>
  <c r="F6242"/>
  <c r="F6241"/>
  <c r="F6240"/>
  <c r="F6239"/>
  <c r="F6238"/>
  <c r="F6237"/>
  <c r="F6236"/>
  <c r="F6235"/>
  <c r="F6234"/>
  <c r="F6233"/>
  <c r="F6232"/>
  <c r="F6231"/>
  <c r="F6230"/>
  <c r="F6229"/>
  <c r="F6228"/>
  <c r="F6227"/>
  <c r="F6226"/>
  <c r="F6225"/>
  <c r="F6224"/>
  <c r="F6223"/>
  <c r="F6222"/>
  <c r="F6221"/>
  <c r="F6220"/>
  <c r="F6219"/>
  <c r="F6218"/>
  <c r="F6217"/>
  <c r="F6216"/>
  <c r="F6215"/>
  <c r="F6214"/>
  <c r="F6213"/>
  <c r="F6212"/>
  <c r="F6211"/>
  <c r="F6210"/>
  <c r="F6209"/>
  <c r="F6208"/>
  <c r="F6207"/>
  <c r="F6206"/>
  <c r="F6205"/>
  <c r="F6204"/>
  <c r="F6203"/>
  <c r="F6202"/>
  <c r="F6201"/>
  <c r="F6200"/>
  <c r="F6199"/>
  <c r="F6198"/>
  <c r="F6197"/>
  <c r="F6196"/>
  <c r="F6195"/>
  <c r="F6194"/>
  <c r="F6193"/>
  <c r="F6192"/>
  <c r="F6191"/>
  <c r="F6190"/>
  <c r="F6189"/>
  <c r="F6188"/>
  <c r="F6187"/>
  <c r="F6186"/>
  <c r="F6185"/>
  <c r="F6184"/>
  <c r="F6183"/>
  <c r="F6182"/>
  <c r="F6181"/>
  <c r="F6180"/>
  <c r="F6179"/>
  <c r="F6178"/>
  <c r="F6177"/>
  <c r="F6176"/>
  <c r="F6175"/>
  <c r="F6174"/>
  <c r="F6173"/>
  <c r="F6172"/>
  <c r="F6171"/>
  <c r="F6170"/>
  <c r="F6169"/>
  <c r="F6168"/>
  <c r="F6167"/>
  <c r="F6166"/>
  <c r="F6165"/>
  <c r="F6164"/>
  <c r="F6163"/>
  <c r="F6162"/>
  <c r="F6161"/>
  <c r="F6160"/>
  <c r="F6159"/>
  <c r="F6158"/>
  <c r="F6157"/>
  <c r="F6156"/>
  <c r="F6155"/>
  <c r="F6154"/>
  <c r="F6153"/>
  <c r="F6152"/>
  <c r="F6151"/>
  <c r="F6150"/>
  <c r="F6149"/>
  <c r="F6148"/>
  <c r="F6147"/>
  <c r="F6146"/>
  <c r="F6145"/>
  <c r="F6144"/>
  <c r="F6143"/>
  <c r="F6142"/>
  <c r="F6141"/>
  <c r="F6140"/>
  <c r="F6139"/>
  <c r="F6138"/>
  <c r="F6137"/>
  <c r="F6136"/>
  <c r="F6135"/>
  <c r="F6134"/>
  <c r="F6133"/>
  <c r="F6132"/>
  <c r="F6131"/>
  <c r="F6130"/>
  <c r="F6129"/>
  <c r="F6128"/>
  <c r="F6127"/>
  <c r="F6126"/>
  <c r="F6125"/>
  <c r="F6124"/>
  <c r="F6123"/>
  <c r="F6122"/>
  <c r="F6121"/>
  <c r="F6120"/>
  <c r="F6119"/>
  <c r="F6118"/>
  <c r="F6117"/>
  <c r="F6116"/>
  <c r="F6115"/>
  <c r="F6114"/>
  <c r="F6113"/>
  <c r="F6112"/>
  <c r="F6111"/>
  <c r="F6110"/>
  <c r="F6109"/>
  <c r="F6108"/>
  <c r="F6107"/>
  <c r="F6106"/>
  <c r="F6105"/>
  <c r="F6104"/>
  <c r="F6103"/>
  <c r="F6102"/>
  <c r="F6101"/>
  <c r="F6100"/>
  <c r="F6099"/>
  <c r="F6098"/>
  <c r="F6097"/>
  <c r="F6096"/>
  <c r="F6095"/>
  <c r="F6094"/>
  <c r="F6093"/>
  <c r="F6092"/>
  <c r="F6091"/>
  <c r="F6090"/>
  <c r="F6089"/>
  <c r="F6088"/>
  <c r="F6087"/>
  <c r="F6086"/>
  <c r="F6085"/>
  <c r="F6084"/>
  <c r="F6083"/>
  <c r="F6082"/>
  <c r="F6081"/>
  <c r="F6080"/>
  <c r="F6079"/>
  <c r="F6078"/>
  <c r="F6077"/>
  <c r="F6076"/>
  <c r="F6075"/>
  <c r="F6074"/>
  <c r="F6073"/>
  <c r="F6072"/>
  <c r="F6071"/>
  <c r="F6070"/>
  <c r="F6069"/>
  <c r="F6068"/>
  <c r="F6067"/>
  <c r="F6066"/>
  <c r="F6065"/>
  <c r="F6064"/>
  <c r="F6063"/>
  <c r="F6062"/>
  <c r="F6061"/>
  <c r="F6060"/>
  <c r="F6059"/>
  <c r="F6058"/>
  <c r="F6057"/>
  <c r="F6056"/>
  <c r="F6055"/>
  <c r="F6054"/>
  <c r="F6053"/>
  <c r="F6052"/>
  <c r="F6051"/>
  <c r="F6050"/>
  <c r="F6049"/>
  <c r="F6048"/>
  <c r="F6047"/>
  <c r="F6046"/>
  <c r="F6045"/>
  <c r="F6044"/>
  <c r="F6043"/>
  <c r="F6042"/>
  <c r="F6041"/>
  <c r="F6040"/>
  <c r="F6039"/>
  <c r="F6038"/>
  <c r="F6037"/>
  <c r="F6036"/>
  <c r="F6035"/>
  <c r="F6034"/>
  <c r="F6033"/>
  <c r="F6032"/>
  <c r="F6031"/>
  <c r="F6030"/>
  <c r="F6029"/>
  <c r="F6028"/>
  <c r="F6027"/>
  <c r="F6026"/>
  <c r="F6025"/>
  <c r="F6024"/>
  <c r="F6023"/>
  <c r="F6022"/>
  <c r="F6021"/>
  <c r="F6020"/>
  <c r="F6019"/>
  <c r="F6018"/>
  <c r="F6017"/>
  <c r="F6016"/>
  <c r="F6015"/>
  <c r="F6014"/>
  <c r="F6013"/>
  <c r="F6012"/>
  <c r="F6011"/>
  <c r="F6010"/>
  <c r="F6009"/>
  <c r="F6008"/>
  <c r="F6007"/>
  <c r="F6006"/>
  <c r="F6005"/>
  <c r="F6004"/>
  <c r="F6003"/>
  <c r="F6002"/>
  <c r="F6001"/>
  <c r="F6000"/>
  <c r="F5999"/>
  <c r="F5998"/>
  <c r="F5997"/>
  <c r="F5996"/>
  <c r="F5995"/>
  <c r="F5994"/>
  <c r="F5993"/>
  <c r="F5992"/>
  <c r="F5991"/>
  <c r="F5990"/>
  <c r="F5989"/>
  <c r="F5988"/>
  <c r="F5987"/>
  <c r="F5986"/>
  <c r="F5985"/>
  <c r="F5984"/>
  <c r="F5983"/>
  <c r="F5982"/>
  <c r="F5981"/>
  <c r="F5980"/>
  <c r="F5979"/>
  <c r="F5978"/>
  <c r="F5977"/>
  <c r="F5976"/>
  <c r="F5975"/>
  <c r="F5974"/>
  <c r="F5973"/>
  <c r="F5972"/>
  <c r="F5971"/>
  <c r="F5970"/>
  <c r="F5969"/>
  <c r="F5968"/>
  <c r="F5967"/>
  <c r="F5966"/>
  <c r="F5965"/>
  <c r="F5964"/>
  <c r="F5963"/>
  <c r="F5962"/>
  <c r="F5961"/>
  <c r="F5960"/>
  <c r="F5959"/>
  <c r="F5958"/>
  <c r="F5957"/>
  <c r="F5956"/>
  <c r="F5955"/>
  <c r="F5954"/>
  <c r="F5953"/>
  <c r="F5952"/>
  <c r="F5951"/>
  <c r="F5950"/>
  <c r="F5949"/>
  <c r="F5948"/>
  <c r="F5947"/>
  <c r="F5946"/>
  <c r="F5945"/>
  <c r="F5944"/>
  <c r="F5943"/>
  <c r="F5942"/>
  <c r="F5941"/>
  <c r="F5940"/>
  <c r="F5939"/>
  <c r="F5938"/>
  <c r="F5937"/>
  <c r="F5936"/>
  <c r="F5935"/>
  <c r="F5934"/>
  <c r="F5933"/>
  <c r="F5932"/>
  <c r="F5931"/>
  <c r="F5930"/>
  <c r="F5929"/>
  <c r="F5928"/>
  <c r="F5927"/>
  <c r="F5926"/>
  <c r="F5925"/>
  <c r="F5924"/>
  <c r="F5923"/>
  <c r="F5922"/>
  <c r="F5921"/>
  <c r="F5920"/>
  <c r="F5919"/>
  <c r="F5918"/>
  <c r="F5917"/>
  <c r="F5916"/>
  <c r="F5915"/>
  <c r="F5914"/>
  <c r="F5913"/>
  <c r="F5912"/>
  <c r="F5911"/>
  <c r="F5910"/>
  <c r="F5909"/>
  <c r="F5908"/>
  <c r="F5907"/>
  <c r="F5906"/>
  <c r="F5905"/>
  <c r="F5904"/>
  <c r="F5903"/>
  <c r="F5902"/>
  <c r="F5901"/>
  <c r="F5900"/>
  <c r="F5899"/>
  <c r="F5898"/>
  <c r="F5897"/>
  <c r="F5896"/>
  <c r="F5895"/>
  <c r="F5894"/>
  <c r="F5893"/>
  <c r="F5892"/>
  <c r="F5891"/>
  <c r="F5890"/>
  <c r="F5889"/>
  <c r="F5888"/>
  <c r="F5887"/>
  <c r="F5886"/>
  <c r="F5885"/>
  <c r="F5884"/>
  <c r="F5883"/>
  <c r="F5882"/>
  <c r="F5881"/>
  <c r="F5880"/>
  <c r="F5879"/>
  <c r="F5878"/>
  <c r="F5877"/>
  <c r="F5876"/>
  <c r="F5875"/>
  <c r="F5874"/>
  <c r="F5873"/>
  <c r="F5872"/>
  <c r="F5871"/>
  <c r="F5870"/>
  <c r="F5869"/>
  <c r="F5868"/>
  <c r="F5867"/>
  <c r="F5866"/>
  <c r="F5865"/>
  <c r="F5864"/>
  <c r="F5863"/>
  <c r="F5862"/>
  <c r="F5861"/>
  <c r="F5860"/>
  <c r="F5859"/>
  <c r="F5858"/>
  <c r="F5857"/>
  <c r="F5856"/>
  <c r="F5855"/>
  <c r="F5854"/>
  <c r="F5853"/>
  <c r="F5852"/>
  <c r="F5851"/>
  <c r="F5850"/>
  <c r="F5849"/>
  <c r="F5848"/>
  <c r="F5847"/>
  <c r="F5846"/>
  <c r="F5845"/>
  <c r="F5844"/>
  <c r="F5843"/>
  <c r="F5842"/>
  <c r="F5841"/>
  <c r="F5840"/>
  <c r="F5839"/>
  <c r="F5838"/>
  <c r="F5837"/>
  <c r="F5836"/>
  <c r="F5835"/>
  <c r="F5834"/>
  <c r="F5833"/>
  <c r="F5832"/>
  <c r="F5831"/>
  <c r="F5830"/>
  <c r="F5829"/>
  <c r="F5828"/>
  <c r="F5827"/>
  <c r="F5826"/>
  <c r="F5825"/>
  <c r="F5824"/>
  <c r="F5823"/>
  <c r="F5822"/>
  <c r="F5821"/>
  <c r="F5820"/>
  <c r="F5819"/>
  <c r="F5818"/>
  <c r="F5817"/>
  <c r="F5816"/>
  <c r="F5815"/>
  <c r="F5814"/>
  <c r="F5813"/>
  <c r="F5812"/>
  <c r="F5811"/>
  <c r="F5810"/>
  <c r="F5809"/>
  <c r="F5808"/>
  <c r="F5807"/>
  <c r="F5806"/>
  <c r="F5805"/>
  <c r="F5804"/>
  <c r="F5803"/>
  <c r="F5802"/>
  <c r="F5801"/>
  <c r="F5800"/>
  <c r="F5799"/>
  <c r="F5798"/>
  <c r="F5797"/>
  <c r="F5796"/>
  <c r="F5795"/>
  <c r="F5794"/>
  <c r="F5793"/>
  <c r="F5792"/>
  <c r="F5791"/>
  <c r="F5790"/>
  <c r="F5789"/>
  <c r="F5788"/>
  <c r="F5787"/>
  <c r="F5786"/>
  <c r="F5785"/>
  <c r="F5784"/>
  <c r="F5783"/>
  <c r="F5782"/>
  <c r="F5781"/>
  <c r="F5780"/>
  <c r="F5779"/>
  <c r="F5778"/>
  <c r="F5777"/>
  <c r="F5776"/>
  <c r="F5775"/>
  <c r="F5774"/>
  <c r="F5773"/>
  <c r="F5772"/>
  <c r="F5771"/>
  <c r="F5770"/>
  <c r="F5769"/>
  <c r="F5768"/>
  <c r="F5767"/>
  <c r="F5766"/>
  <c r="F5765"/>
  <c r="F5764"/>
  <c r="F5763"/>
  <c r="F5762"/>
  <c r="F5761"/>
  <c r="F5760"/>
  <c r="F5759"/>
  <c r="F5758"/>
  <c r="F5757"/>
  <c r="F5756"/>
  <c r="F5755"/>
  <c r="F5754"/>
  <c r="F5753"/>
  <c r="F5752"/>
  <c r="F5751"/>
  <c r="F5750"/>
  <c r="F5749"/>
  <c r="F5748"/>
  <c r="F5747"/>
  <c r="F5746"/>
  <c r="F5745"/>
  <c r="F5744"/>
  <c r="F5743"/>
  <c r="F5742"/>
  <c r="F5741"/>
  <c r="F5740"/>
  <c r="F5739"/>
  <c r="F5738"/>
  <c r="F5737"/>
  <c r="F5736"/>
  <c r="F5735"/>
  <c r="F5734"/>
  <c r="F5733"/>
  <c r="F5732"/>
  <c r="F5731"/>
  <c r="F5730"/>
  <c r="F5729"/>
  <c r="F5728"/>
  <c r="F5727"/>
  <c r="F5726"/>
  <c r="F5725"/>
  <c r="F5724"/>
  <c r="F5723"/>
  <c r="F5722"/>
  <c r="F5721"/>
  <c r="F5720"/>
  <c r="F5719"/>
  <c r="F5718"/>
  <c r="F5717"/>
  <c r="F5716"/>
  <c r="F5715"/>
  <c r="F5714"/>
  <c r="F5713"/>
  <c r="F5712"/>
  <c r="F5711"/>
  <c r="F5710"/>
  <c r="F5709"/>
  <c r="F5708"/>
  <c r="F5707"/>
  <c r="F5706"/>
  <c r="F5705"/>
  <c r="F5704"/>
  <c r="F5703"/>
  <c r="F5702"/>
  <c r="F5701"/>
  <c r="F5700"/>
  <c r="F5699"/>
  <c r="F5698"/>
  <c r="F5697"/>
  <c r="F5696"/>
  <c r="F5695"/>
  <c r="F5694"/>
  <c r="F5693"/>
  <c r="F5692"/>
  <c r="F5691"/>
  <c r="F5690"/>
  <c r="F5689"/>
  <c r="F5688"/>
  <c r="F5687"/>
  <c r="F5686"/>
  <c r="F5685"/>
  <c r="F5684"/>
  <c r="F5683"/>
  <c r="F5682"/>
  <c r="F5681"/>
  <c r="F5680"/>
  <c r="F5679"/>
  <c r="F5678"/>
  <c r="F5677"/>
  <c r="F5676"/>
  <c r="F5675"/>
  <c r="F5674"/>
  <c r="F5673"/>
  <c r="F5672"/>
  <c r="F5671"/>
  <c r="F5670"/>
  <c r="F5669"/>
  <c r="F5668"/>
  <c r="F5667"/>
  <c r="F5666"/>
  <c r="F5665"/>
  <c r="F5664"/>
  <c r="F5663"/>
  <c r="F5662"/>
  <c r="F5661"/>
  <c r="F5660"/>
  <c r="F5659"/>
  <c r="F5658"/>
  <c r="F5657"/>
  <c r="F5656"/>
  <c r="F5655"/>
  <c r="F5654"/>
  <c r="F5653"/>
  <c r="F5652"/>
  <c r="F5651"/>
  <c r="F5650"/>
  <c r="F5649"/>
  <c r="F5648"/>
  <c r="F5647"/>
  <c r="F5646"/>
  <c r="F5645"/>
  <c r="F5644"/>
  <c r="F5643"/>
  <c r="F5642"/>
  <c r="F5641"/>
  <c r="F5640"/>
  <c r="F5639"/>
  <c r="F5638"/>
  <c r="F5637"/>
  <c r="F5636"/>
  <c r="F5635"/>
  <c r="F5634"/>
  <c r="F5633"/>
  <c r="F5632"/>
  <c r="F5631"/>
  <c r="F5630"/>
  <c r="F5629"/>
  <c r="F5628"/>
  <c r="F5627"/>
  <c r="F5626"/>
  <c r="F5625"/>
  <c r="F5624"/>
  <c r="F5623"/>
  <c r="F5622"/>
  <c r="F5621"/>
  <c r="F5620"/>
  <c r="F5619"/>
  <c r="F5618"/>
  <c r="F5617"/>
  <c r="F5616"/>
  <c r="F5615"/>
  <c r="F5614"/>
  <c r="F5613"/>
  <c r="F5612"/>
  <c r="F5611"/>
  <c r="F5610"/>
  <c r="F5609"/>
  <c r="F5608"/>
  <c r="F5607"/>
  <c r="F5606"/>
  <c r="F5605"/>
  <c r="F5604"/>
  <c r="F5603"/>
  <c r="F5602"/>
  <c r="F5601"/>
  <c r="F5600"/>
  <c r="F5599"/>
  <c r="F5598"/>
  <c r="F5597"/>
  <c r="F5596"/>
  <c r="F5595"/>
  <c r="F5594"/>
  <c r="F5593"/>
  <c r="F5592"/>
  <c r="F5591"/>
  <c r="F5590"/>
  <c r="F5589"/>
  <c r="F5588"/>
  <c r="F5587"/>
  <c r="F5586"/>
  <c r="F5585"/>
  <c r="F5584"/>
  <c r="F5583"/>
  <c r="F5582"/>
  <c r="F5581"/>
  <c r="F5580"/>
  <c r="F5579"/>
  <c r="F5578"/>
  <c r="F5577"/>
  <c r="F5576"/>
  <c r="F5575"/>
  <c r="F5574"/>
  <c r="F5573"/>
  <c r="F5572"/>
  <c r="F5571"/>
  <c r="F5570"/>
  <c r="F5569"/>
  <c r="F5568"/>
  <c r="F5567"/>
  <c r="F5566"/>
  <c r="F5565"/>
  <c r="F5564"/>
  <c r="F5563"/>
  <c r="F5562"/>
  <c r="F5561"/>
  <c r="F5560"/>
  <c r="F5559"/>
  <c r="F5558"/>
  <c r="F5557"/>
  <c r="F5556"/>
  <c r="F5555"/>
  <c r="F5554"/>
  <c r="F5553"/>
  <c r="F5552"/>
  <c r="F5551"/>
  <c r="F5550"/>
  <c r="F5549"/>
  <c r="F5548"/>
  <c r="F5547"/>
  <c r="F5546"/>
  <c r="F5545"/>
  <c r="F5544"/>
  <c r="F5543"/>
  <c r="F5542"/>
  <c r="F5541"/>
  <c r="F5540"/>
  <c r="F5539"/>
  <c r="F5538"/>
  <c r="F5537"/>
  <c r="F5536"/>
  <c r="F5535"/>
  <c r="F5534"/>
  <c r="F5533"/>
  <c r="F5532"/>
  <c r="F5531"/>
  <c r="F5530"/>
  <c r="F5529"/>
  <c r="F5528"/>
  <c r="F5527"/>
  <c r="F5526"/>
  <c r="F5525"/>
  <c r="F5524"/>
  <c r="F5523"/>
  <c r="F5522"/>
  <c r="F5521"/>
  <c r="F5520"/>
  <c r="F5519"/>
  <c r="F5518"/>
  <c r="F5517"/>
  <c r="F5516"/>
  <c r="F5515"/>
  <c r="F5514"/>
  <c r="F5513"/>
  <c r="F5512"/>
  <c r="F5511"/>
  <c r="F5510"/>
  <c r="F5509"/>
  <c r="F5508"/>
  <c r="F5507"/>
  <c r="F5506"/>
  <c r="F5505"/>
  <c r="F5504"/>
  <c r="F5503"/>
  <c r="F5502"/>
  <c r="F5501"/>
  <c r="F5500"/>
  <c r="F5499"/>
  <c r="F5498"/>
  <c r="F5497"/>
  <c r="F5496"/>
  <c r="F5495"/>
  <c r="F5494"/>
  <c r="F5493"/>
  <c r="F5492"/>
  <c r="F5491"/>
  <c r="F5490"/>
  <c r="F5489"/>
  <c r="F5488"/>
  <c r="F5487"/>
  <c r="F5486"/>
  <c r="F5485"/>
  <c r="F5484"/>
  <c r="F5483"/>
  <c r="F5482"/>
  <c r="F5481"/>
  <c r="F5480"/>
  <c r="F5479"/>
  <c r="F5478"/>
  <c r="F5477"/>
  <c r="F5476"/>
  <c r="F5475"/>
  <c r="F5474"/>
  <c r="F5473"/>
  <c r="F5472"/>
  <c r="F5471"/>
  <c r="F5470"/>
  <c r="F5469"/>
  <c r="F5468"/>
  <c r="F5467"/>
  <c r="F5466"/>
  <c r="F5465"/>
  <c r="F5464"/>
  <c r="F5463"/>
  <c r="F5462"/>
  <c r="F5461"/>
  <c r="F5460"/>
  <c r="F5459"/>
  <c r="F5458"/>
  <c r="F5457"/>
  <c r="F5456"/>
  <c r="F5455"/>
  <c r="F5454"/>
  <c r="F5453"/>
  <c r="F5452"/>
  <c r="F5451"/>
  <c r="F5450"/>
  <c r="F5449"/>
  <c r="F5448"/>
  <c r="F5447"/>
  <c r="F5446"/>
  <c r="F5445"/>
  <c r="F5444"/>
  <c r="F5443"/>
  <c r="F5442"/>
  <c r="F5441"/>
  <c r="F5440"/>
  <c r="F5439"/>
  <c r="F5438"/>
  <c r="F5437"/>
  <c r="F5436"/>
  <c r="F5435"/>
  <c r="F5434"/>
  <c r="F5433"/>
  <c r="F5432"/>
  <c r="F5431"/>
  <c r="F5430"/>
  <c r="F5429"/>
  <c r="F5428"/>
  <c r="F5427"/>
  <c r="F5426"/>
  <c r="F5425"/>
  <c r="F5424"/>
  <c r="F5423"/>
  <c r="F5422"/>
  <c r="F5421"/>
  <c r="F5420"/>
  <c r="F5419"/>
  <c r="F5418"/>
  <c r="F5417"/>
  <c r="F5416"/>
  <c r="F5415"/>
  <c r="F5414"/>
  <c r="F5413"/>
  <c r="F5412"/>
  <c r="F5411"/>
  <c r="F5410"/>
  <c r="F5409"/>
  <c r="F5408"/>
  <c r="F5407"/>
  <c r="F5406"/>
  <c r="F5405"/>
  <c r="F5404"/>
  <c r="F5403"/>
  <c r="F5402"/>
  <c r="F5401"/>
  <c r="F5400"/>
  <c r="F5399"/>
  <c r="F5398"/>
  <c r="F5397"/>
  <c r="F5396"/>
  <c r="F5395"/>
  <c r="F5394"/>
  <c r="F5393"/>
  <c r="F5392"/>
  <c r="F5391"/>
  <c r="F5390"/>
  <c r="F5389"/>
  <c r="F5388"/>
  <c r="F5387"/>
  <c r="F5386"/>
  <c r="F5385"/>
  <c r="F5384"/>
  <c r="F5383"/>
  <c r="F5382"/>
  <c r="F5381"/>
  <c r="F5380"/>
  <c r="F5379"/>
  <c r="F5378"/>
  <c r="F5377"/>
  <c r="F5376"/>
  <c r="F5375"/>
  <c r="F5374"/>
  <c r="F5373"/>
  <c r="F5372"/>
  <c r="F5371"/>
  <c r="F5370"/>
  <c r="F5369"/>
  <c r="F5368"/>
  <c r="F5367"/>
  <c r="F5366"/>
  <c r="F5365"/>
  <c r="F5364"/>
  <c r="F5363"/>
  <c r="F5362"/>
  <c r="F5361"/>
  <c r="F5360"/>
  <c r="F5359"/>
  <c r="F5358"/>
  <c r="F5357"/>
  <c r="F5356"/>
  <c r="F5355"/>
  <c r="F5354"/>
  <c r="F5353"/>
  <c r="F5352"/>
  <c r="F5351"/>
  <c r="F5350"/>
  <c r="F5349"/>
  <c r="F5348"/>
  <c r="F5347"/>
  <c r="F5346"/>
  <c r="F5345"/>
  <c r="F5344"/>
  <c r="F5343"/>
  <c r="F5342"/>
  <c r="F5341"/>
  <c r="F5340"/>
  <c r="F5339"/>
  <c r="F5338"/>
  <c r="F5337"/>
  <c r="F5336"/>
  <c r="F5335"/>
  <c r="F5334"/>
  <c r="F5333"/>
  <c r="F5332"/>
  <c r="F5331"/>
  <c r="F5330"/>
  <c r="F5329"/>
  <c r="F5328"/>
  <c r="F5327"/>
  <c r="F5326"/>
  <c r="F5325"/>
  <c r="F5324"/>
  <c r="F5323"/>
  <c r="F5322"/>
  <c r="F5321"/>
  <c r="F5320"/>
  <c r="F5319"/>
  <c r="F5318"/>
  <c r="F5317"/>
  <c r="F5316"/>
  <c r="F5315"/>
  <c r="F5314"/>
  <c r="F5313"/>
  <c r="F5312"/>
  <c r="F5311"/>
  <c r="F5310"/>
  <c r="F5309"/>
  <c r="F5308"/>
  <c r="F5307"/>
  <c r="F5306"/>
  <c r="F5305"/>
  <c r="F5304"/>
  <c r="F5303"/>
  <c r="F5302"/>
  <c r="F5301"/>
  <c r="F5300"/>
  <c r="F5299"/>
  <c r="F5298"/>
  <c r="F5297"/>
  <c r="F5296"/>
  <c r="F5295"/>
  <c r="F5294"/>
  <c r="F5293"/>
  <c r="F5292"/>
  <c r="F5291"/>
  <c r="F5290"/>
  <c r="F5289"/>
  <c r="F5288"/>
  <c r="F5287"/>
  <c r="F5286"/>
  <c r="F5285"/>
  <c r="F5284"/>
  <c r="F5283"/>
  <c r="F5282"/>
  <c r="F5281"/>
  <c r="F5280"/>
  <c r="F5279"/>
  <c r="F5278"/>
  <c r="F5277"/>
  <c r="F5276"/>
  <c r="F5275"/>
  <c r="F5274"/>
  <c r="F5273"/>
  <c r="F5272"/>
  <c r="F5271"/>
  <c r="F5270"/>
  <c r="F5269"/>
  <c r="F5268"/>
  <c r="F5267"/>
  <c r="F5266"/>
  <c r="F5265"/>
  <c r="F5264"/>
  <c r="F5263"/>
  <c r="F5262"/>
  <c r="F5261"/>
  <c r="F5260"/>
  <c r="F5259"/>
  <c r="F5258"/>
  <c r="F5257"/>
  <c r="F5256"/>
  <c r="F5255"/>
  <c r="F5254"/>
  <c r="F5253"/>
  <c r="F5252"/>
  <c r="F5251"/>
  <c r="F5250"/>
  <c r="F5249"/>
  <c r="F5248"/>
  <c r="F5247"/>
  <c r="F5246"/>
  <c r="F5245"/>
  <c r="F5244"/>
  <c r="F5243"/>
  <c r="F5242"/>
  <c r="F5241"/>
  <c r="F5240"/>
  <c r="F5239"/>
  <c r="F5238"/>
  <c r="F5237"/>
  <c r="F5236"/>
  <c r="F5235"/>
  <c r="F5234"/>
  <c r="F5233"/>
  <c r="F5232"/>
  <c r="F5231"/>
  <c r="F5230"/>
  <c r="F5229"/>
  <c r="F5228"/>
  <c r="F5227"/>
  <c r="F5226"/>
  <c r="F5225"/>
  <c r="F5224"/>
  <c r="F5223"/>
  <c r="F5222"/>
  <c r="F5221"/>
  <c r="F5220"/>
  <c r="F5219"/>
  <c r="F5218"/>
  <c r="F5217"/>
  <c r="F5216"/>
  <c r="F5215"/>
  <c r="F5214"/>
  <c r="F5213"/>
  <c r="F5212"/>
  <c r="F5211"/>
  <c r="F5210"/>
  <c r="F5209"/>
  <c r="F5208"/>
  <c r="F5207"/>
  <c r="F5206"/>
  <c r="F5205"/>
  <c r="F5204"/>
  <c r="F5203"/>
  <c r="F5202"/>
  <c r="F5201"/>
  <c r="F5200"/>
  <c r="F5199"/>
  <c r="F5198"/>
  <c r="F5197"/>
  <c r="F5196"/>
  <c r="F5195"/>
  <c r="F5194"/>
  <c r="F5193"/>
  <c r="F5192"/>
  <c r="F5191"/>
  <c r="F5190"/>
  <c r="F5189"/>
  <c r="F5188"/>
  <c r="F5187"/>
  <c r="F5186"/>
  <c r="F5185"/>
  <c r="F5184"/>
  <c r="F5183"/>
  <c r="F5182"/>
  <c r="F5181"/>
  <c r="F5180"/>
  <c r="F5179"/>
  <c r="F5178"/>
  <c r="F5177"/>
  <c r="F5176"/>
  <c r="F5175"/>
  <c r="F5174"/>
  <c r="F5173"/>
  <c r="F5172"/>
  <c r="F5171"/>
  <c r="F5170"/>
  <c r="F5169"/>
  <c r="F5168"/>
  <c r="F5167"/>
  <c r="F5166"/>
  <c r="F5165"/>
  <c r="F5164"/>
  <c r="F5163"/>
  <c r="F5162"/>
  <c r="F5161"/>
  <c r="F5160"/>
  <c r="F5159"/>
  <c r="F5158"/>
  <c r="F5157"/>
  <c r="F5156"/>
  <c r="F5155"/>
  <c r="F5154"/>
  <c r="F5153"/>
  <c r="F5152"/>
  <c r="F5151"/>
  <c r="F5150"/>
  <c r="F5149"/>
  <c r="F5148"/>
  <c r="F5147"/>
  <c r="F5146"/>
  <c r="F5145"/>
  <c r="F5144"/>
  <c r="F5143"/>
  <c r="F5142"/>
  <c r="F5141"/>
  <c r="F5140"/>
  <c r="F5139"/>
  <c r="F5138"/>
  <c r="F5137"/>
  <c r="F5136"/>
  <c r="F5135"/>
  <c r="F5134"/>
  <c r="F5133"/>
  <c r="F5132"/>
  <c r="F5131"/>
  <c r="F5130"/>
  <c r="F5129"/>
  <c r="F5128"/>
  <c r="F5127"/>
  <c r="F5126"/>
  <c r="F5125"/>
  <c r="F5124"/>
  <c r="F5123"/>
  <c r="F5122"/>
  <c r="F5121"/>
  <c r="F5120"/>
  <c r="F5119"/>
  <c r="F5118"/>
  <c r="F5117"/>
  <c r="F5116"/>
  <c r="F5115"/>
  <c r="F5114"/>
  <c r="F5113"/>
  <c r="F5112"/>
  <c r="F5111"/>
  <c r="F5110"/>
  <c r="F5109"/>
  <c r="F5108"/>
  <c r="F5107"/>
  <c r="F5106"/>
  <c r="F5105"/>
  <c r="F5104"/>
  <c r="F5103"/>
  <c r="F5102"/>
  <c r="F5101"/>
  <c r="F5100"/>
  <c r="F5099"/>
  <c r="F5098"/>
  <c r="F5097"/>
  <c r="F5096"/>
  <c r="F5095"/>
  <c r="F5094"/>
  <c r="F5093"/>
  <c r="F5092"/>
  <c r="F5091"/>
  <c r="F5090"/>
  <c r="F5089"/>
  <c r="F5088"/>
  <c r="F5087"/>
  <c r="F5086"/>
  <c r="F5085"/>
  <c r="F5084"/>
  <c r="F5083"/>
  <c r="F5082"/>
  <c r="F5081"/>
  <c r="F5080"/>
  <c r="F5079"/>
  <c r="F5078"/>
  <c r="F5077"/>
  <c r="F5076"/>
  <c r="F5075"/>
  <c r="F5074"/>
  <c r="F5073"/>
  <c r="F5072"/>
  <c r="F5071"/>
  <c r="F5070"/>
  <c r="F5069"/>
  <c r="F5068"/>
  <c r="F5067"/>
  <c r="F5066"/>
  <c r="F5065"/>
  <c r="F5064"/>
  <c r="F5063"/>
  <c r="F5062"/>
  <c r="F5061"/>
  <c r="F5060"/>
  <c r="F5059"/>
  <c r="F5058"/>
  <c r="F5057"/>
  <c r="F5056"/>
  <c r="F5055"/>
  <c r="F5054"/>
  <c r="F5053"/>
  <c r="F5052"/>
  <c r="F5051"/>
  <c r="F5050"/>
  <c r="F5049"/>
  <c r="F5048"/>
  <c r="F5047"/>
  <c r="F5046"/>
  <c r="F5045"/>
  <c r="F5044"/>
  <c r="F5043"/>
  <c r="F5042"/>
  <c r="F5041"/>
  <c r="F5040"/>
  <c r="F5039"/>
  <c r="F5038"/>
  <c r="F5037"/>
  <c r="F5036"/>
  <c r="F5035"/>
  <c r="F5034"/>
  <c r="F5033"/>
  <c r="F5032"/>
  <c r="F5031"/>
  <c r="F5030"/>
  <c r="F5029"/>
  <c r="F5028"/>
  <c r="F5027"/>
  <c r="F5026"/>
  <c r="F5025"/>
  <c r="F5024"/>
  <c r="F5023"/>
  <c r="F5022"/>
  <c r="F5021"/>
  <c r="F5020"/>
  <c r="F5019"/>
  <c r="F5018"/>
  <c r="F5017"/>
  <c r="F5016"/>
  <c r="F5015"/>
  <c r="F5014"/>
  <c r="F5013"/>
  <c r="F5012"/>
  <c r="F5011"/>
  <c r="F5010"/>
  <c r="F5009"/>
  <c r="F5008"/>
  <c r="F5007"/>
  <c r="F5006"/>
  <c r="F5005"/>
  <c r="F5004"/>
  <c r="F5003"/>
  <c r="F5002"/>
  <c r="F5001"/>
  <c r="F5000"/>
  <c r="F4999"/>
  <c r="F4998"/>
  <c r="F4997"/>
  <c r="F4996"/>
  <c r="F4995"/>
  <c r="F4994"/>
  <c r="F4993"/>
  <c r="F4992"/>
  <c r="F4991"/>
  <c r="F4990"/>
  <c r="F4989"/>
  <c r="F4988"/>
  <c r="F4987"/>
  <c r="F4986"/>
  <c r="F4985"/>
  <c r="F4984"/>
  <c r="F4983"/>
  <c r="F4982"/>
  <c r="F4981"/>
  <c r="F4980"/>
  <c r="F4979"/>
  <c r="F4978"/>
  <c r="F4977"/>
  <c r="F4976"/>
  <c r="F4975"/>
  <c r="F4974"/>
  <c r="F4973"/>
  <c r="F4972"/>
  <c r="F4971"/>
  <c r="F4970"/>
  <c r="F4969"/>
  <c r="F4968"/>
  <c r="F4967"/>
  <c r="F4966"/>
  <c r="F4965"/>
  <c r="F4964"/>
  <c r="F4963"/>
  <c r="F4962"/>
  <c r="F4961"/>
  <c r="F4960"/>
  <c r="F4959"/>
  <c r="F4958"/>
  <c r="F4957"/>
  <c r="F4956"/>
  <c r="F4955"/>
  <c r="F4954"/>
  <c r="F4953"/>
  <c r="F4952"/>
  <c r="F4951"/>
  <c r="F4950"/>
  <c r="F4949"/>
  <c r="F4948"/>
  <c r="F4947"/>
  <c r="F4946"/>
  <c r="F4945"/>
  <c r="F4944"/>
  <c r="F4943"/>
  <c r="F4942"/>
  <c r="F4941"/>
  <c r="F4940"/>
  <c r="F4939"/>
  <c r="F4938"/>
  <c r="F4937"/>
  <c r="F4936"/>
  <c r="F4935"/>
  <c r="F4934"/>
  <c r="F4933"/>
  <c r="F4932"/>
  <c r="F4931"/>
  <c r="F4930"/>
  <c r="F4929"/>
  <c r="F4928"/>
  <c r="F4927"/>
  <c r="F4926"/>
  <c r="F4925"/>
  <c r="F4924"/>
  <c r="F4923"/>
  <c r="F4922"/>
  <c r="F4921"/>
  <c r="F4920"/>
  <c r="F4919"/>
  <c r="F4918"/>
  <c r="F4917"/>
  <c r="F4916"/>
  <c r="F4915"/>
  <c r="F4914"/>
  <c r="F4913"/>
  <c r="F4912"/>
  <c r="F4911"/>
  <c r="F4910"/>
  <c r="F4909"/>
  <c r="F4908"/>
  <c r="F4907"/>
  <c r="F4906"/>
  <c r="F4905"/>
  <c r="F4904"/>
  <c r="F4903"/>
  <c r="F4902"/>
  <c r="F4901"/>
  <c r="F4900"/>
  <c r="F4899"/>
  <c r="F4898"/>
  <c r="F4897"/>
  <c r="F4896"/>
  <c r="F4895"/>
  <c r="F4894"/>
  <c r="F4893"/>
  <c r="F4892"/>
  <c r="F4891"/>
  <c r="F4890"/>
  <c r="F4889"/>
  <c r="F4888"/>
  <c r="F4887"/>
  <c r="F4886"/>
  <c r="F4885"/>
  <c r="F4884"/>
  <c r="F4883"/>
  <c r="F4882"/>
  <c r="F4881"/>
  <c r="F4880"/>
  <c r="F4879"/>
  <c r="F4878"/>
  <c r="F4877"/>
  <c r="F4876"/>
  <c r="F4875"/>
  <c r="F4874"/>
  <c r="F4873"/>
  <c r="F4872"/>
  <c r="F4871"/>
  <c r="F4870"/>
  <c r="F4869"/>
  <c r="F4868"/>
  <c r="F4867"/>
  <c r="F4866"/>
  <c r="F4865"/>
  <c r="F4864"/>
  <c r="F4863"/>
  <c r="F4862"/>
  <c r="F4861"/>
  <c r="F4860"/>
  <c r="F4859"/>
  <c r="F4858"/>
  <c r="F4857"/>
  <c r="F4856"/>
  <c r="F4855"/>
  <c r="F4854"/>
  <c r="F4853"/>
  <c r="F4852"/>
  <c r="F4851"/>
  <c r="F4850"/>
  <c r="F4849"/>
  <c r="F4848"/>
  <c r="F4847"/>
  <c r="F4846"/>
  <c r="F4845"/>
  <c r="F4844"/>
  <c r="F4843"/>
  <c r="F4842"/>
  <c r="F4841"/>
  <c r="F4840"/>
  <c r="F4839"/>
  <c r="F4838"/>
  <c r="F4837"/>
  <c r="F4836"/>
  <c r="F4835"/>
  <c r="F4834"/>
  <c r="F4833"/>
  <c r="F4832"/>
  <c r="F4831"/>
  <c r="F4830"/>
  <c r="F4829"/>
  <c r="F4828"/>
  <c r="F4827"/>
  <c r="F4826"/>
  <c r="F4825"/>
  <c r="F4824"/>
  <c r="F4823"/>
  <c r="F4822"/>
  <c r="F4821"/>
  <c r="F4820"/>
  <c r="F4819"/>
  <c r="F4818"/>
  <c r="F4817"/>
  <c r="F4816"/>
  <c r="F4815"/>
  <c r="F4814"/>
  <c r="F4813"/>
  <c r="F4812"/>
  <c r="F4811"/>
  <c r="F4810"/>
  <c r="F4809"/>
  <c r="F4808"/>
  <c r="F4807"/>
  <c r="F4806"/>
  <c r="F4805"/>
  <c r="F4804"/>
  <c r="F4803"/>
  <c r="F4802"/>
  <c r="F4801"/>
  <c r="F4800"/>
  <c r="F4799"/>
  <c r="F4798"/>
  <c r="F4797"/>
  <c r="F4796"/>
  <c r="F4795"/>
  <c r="F4794"/>
  <c r="F4793"/>
  <c r="F4792"/>
  <c r="F4791"/>
  <c r="F4790"/>
  <c r="F4789"/>
  <c r="F4788"/>
  <c r="F4787"/>
  <c r="F4786"/>
  <c r="F4785"/>
  <c r="F4784"/>
  <c r="F4783"/>
  <c r="F4782"/>
  <c r="F4781"/>
  <c r="F4780"/>
  <c r="F4779"/>
  <c r="F4778"/>
  <c r="F4777"/>
  <c r="F4776"/>
  <c r="F4775"/>
  <c r="F4774"/>
  <c r="F4773"/>
  <c r="F4772"/>
  <c r="F4771"/>
  <c r="F4770"/>
  <c r="F4769"/>
  <c r="F4768"/>
  <c r="F4767"/>
  <c r="F4766"/>
  <c r="F4765"/>
  <c r="F4764"/>
  <c r="F4763"/>
  <c r="F4762"/>
  <c r="F4761"/>
  <c r="F4760"/>
  <c r="F4759"/>
  <c r="F4758"/>
  <c r="F4757"/>
  <c r="F4756"/>
  <c r="F4755"/>
  <c r="F4754"/>
  <c r="F4753"/>
  <c r="F4752"/>
  <c r="F4751"/>
  <c r="F4750"/>
  <c r="F4749"/>
  <c r="F4748"/>
  <c r="F4747"/>
  <c r="F4746"/>
  <c r="F4745"/>
  <c r="F4744"/>
  <c r="F4743"/>
  <c r="F4742"/>
  <c r="F4741"/>
  <c r="F4740"/>
  <c r="F4739"/>
  <c r="F4738"/>
  <c r="F4737"/>
  <c r="F4736"/>
  <c r="F4735"/>
  <c r="F4734"/>
  <c r="F4733"/>
  <c r="F4732"/>
  <c r="F4731"/>
  <c r="F4730"/>
  <c r="F4729"/>
  <c r="F4728"/>
  <c r="F4727"/>
  <c r="F4726"/>
  <c r="F4725"/>
  <c r="F4724"/>
  <c r="F4723"/>
  <c r="F4722"/>
  <c r="F4721"/>
  <c r="F4720"/>
  <c r="F4719"/>
  <c r="F4718"/>
  <c r="F4717"/>
  <c r="F4716"/>
  <c r="F4715"/>
  <c r="F4714"/>
  <c r="F4713"/>
  <c r="F4712"/>
  <c r="F4711"/>
  <c r="F4710"/>
  <c r="F4709"/>
  <c r="F4708"/>
  <c r="F4707"/>
  <c r="F4706"/>
  <c r="F4705"/>
  <c r="F4704"/>
  <c r="F4703"/>
  <c r="F4702"/>
  <c r="F4701"/>
  <c r="F4700"/>
  <c r="F4699"/>
  <c r="F4698"/>
  <c r="F4697"/>
  <c r="F4696"/>
  <c r="F4695"/>
  <c r="F4694"/>
  <c r="F4693"/>
  <c r="F4692"/>
  <c r="F4691"/>
  <c r="F4690"/>
  <c r="F4689"/>
  <c r="F4688"/>
  <c r="F4687"/>
  <c r="F4686"/>
  <c r="F4685"/>
  <c r="F4684"/>
  <c r="F4683"/>
  <c r="F4682"/>
  <c r="F4681"/>
  <c r="F4680"/>
  <c r="F4679"/>
  <c r="F4678"/>
  <c r="F4677"/>
  <c r="F4676"/>
  <c r="F4675"/>
  <c r="F4674"/>
  <c r="F4673"/>
  <c r="F4672"/>
  <c r="F4671"/>
  <c r="F4670"/>
  <c r="F4669"/>
  <c r="F4668"/>
  <c r="F4667"/>
  <c r="F4666"/>
  <c r="F4665"/>
  <c r="F4664"/>
  <c r="F4663"/>
  <c r="F4662"/>
  <c r="F4661"/>
  <c r="F4660"/>
  <c r="F4659"/>
  <c r="F4658"/>
  <c r="F4657"/>
  <c r="F4656"/>
  <c r="F4655"/>
  <c r="F4654"/>
  <c r="F4653"/>
  <c r="F4652"/>
  <c r="F4651"/>
  <c r="F4650"/>
  <c r="F4649"/>
  <c r="F4648"/>
  <c r="F4647"/>
  <c r="F4646"/>
  <c r="F4645"/>
  <c r="F4644"/>
  <c r="F4643"/>
  <c r="F4642"/>
  <c r="F4641"/>
  <c r="F4640"/>
  <c r="F4639"/>
  <c r="F4638"/>
  <c r="F4637"/>
  <c r="F4636"/>
  <c r="F4635"/>
  <c r="F4634"/>
  <c r="F4633"/>
  <c r="F4632"/>
  <c r="F4631"/>
  <c r="F4630"/>
  <c r="F4629"/>
  <c r="F4628"/>
  <c r="F4627"/>
  <c r="F4626"/>
  <c r="F4625"/>
  <c r="F4624"/>
  <c r="F4623"/>
  <c r="F4622"/>
  <c r="F4621"/>
  <c r="F4620"/>
  <c r="F4619"/>
  <c r="F4618"/>
  <c r="F4617"/>
  <c r="F4616"/>
  <c r="F4615"/>
  <c r="F4614"/>
  <c r="F4613"/>
  <c r="F4612"/>
  <c r="F4611"/>
  <c r="F4610"/>
  <c r="F4609"/>
  <c r="F4608"/>
  <c r="F4607"/>
  <c r="F4606"/>
  <c r="F4605"/>
  <c r="F4604"/>
  <c r="F4603"/>
  <c r="F4602"/>
  <c r="F4601"/>
  <c r="F4600"/>
  <c r="F4599"/>
  <c r="F4598"/>
  <c r="F4597"/>
  <c r="F4596"/>
  <c r="F4595"/>
  <c r="F4594"/>
  <c r="F4593"/>
  <c r="F4592"/>
  <c r="F4591"/>
  <c r="F4590"/>
  <c r="F4589"/>
  <c r="F4588"/>
  <c r="F4587"/>
  <c r="F4586"/>
  <c r="F4585"/>
  <c r="F4584"/>
  <c r="F4583"/>
  <c r="F4582"/>
  <c r="F4581"/>
  <c r="F4580"/>
  <c r="F4579"/>
  <c r="F4578"/>
  <c r="F4577"/>
  <c r="F4576"/>
  <c r="F4575"/>
  <c r="F4574"/>
  <c r="F4573"/>
  <c r="F4572"/>
  <c r="F4571"/>
  <c r="F4570"/>
  <c r="F4569"/>
  <c r="F4568"/>
  <c r="F4567"/>
  <c r="F4566"/>
  <c r="F4565"/>
  <c r="F4564"/>
  <c r="F4563"/>
  <c r="F4562"/>
  <c r="F4561"/>
  <c r="F4560"/>
  <c r="F4559"/>
  <c r="F4558"/>
  <c r="F4557"/>
  <c r="F4556"/>
  <c r="F4555"/>
  <c r="F4554"/>
  <c r="F4553"/>
  <c r="F4552"/>
  <c r="F4551"/>
  <c r="F4550"/>
  <c r="F4549"/>
  <c r="F4548"/>
  <c r="F4547"/>
  <c r="F4546"/>
  <c r="F4545"/>
  <c r="F4544"/>
  <c r="F4543"/>
  <c r="F4542"/>
  <c r="F4541"/>
  <c r="F4540"/>
  <c r="F4539"/>
  <c r="F4538"/>
  <c r="F4537"/>
  <c r="F4536"/>
  <c r="F4535"/>
  <c r="F4534"/>
  <c r="F4533"/>
  <c r="F4532"/>
  <c r="F4531"/>
  <c r="F4530"/>
  <c r="F4529"/>
  <c r="F4528"/>
  <c r="F4527"/>
  <c r="F4526"/>
  <c r="F4525"/>
  <c r="F4524"/>
  <c r="F4523"/>
  <c r="F4522"/>
  <c r="F4521"/>
  <c r="F4520"/>
  <c r="F4519"/>
  <c r="F4518"/>
  <c r="F4517"/>
  <c r="F4516"/>
  <c r="F4515"/>
  <c r="F4514"/>
  <c r="F4513"/>
  <c r="F4512"/>
  <c r="F4511"/>
  <c r="F4510"/>
  <c r="F4509"/>
  <c r="F4508"/>
  <c r="F4507"/>
  <c r="F4506"/>
  <c r="F4505"/>
  <c r="F4504"/>
  <c r="F4503"/>
  <c r="F4502"/>
  <c r="F4501"/>
  <c r="F4500"/>
  <c r="F4499"/>
  <c r="F4498"/>
  <c r="F4497"/>
  <c r="F4496"/>
  <c r="F4495"/>
  <c r="F4494"/>
  <c r="F4493"/>
  <c r="F4492"/>
  <c r="F4491"/>
  <c r="F4490"/>
  <c r="F4489"/>
  <c r="F4488"/>
  <c r="F4487"/>
  <c r="F4486"/>
  <c r="F4485"/>
  <c r="F4484"/>
  <c r="F4483"/>
  <c r="F4482"/>
  <c r="F4481"/>
  <c r="F4480"/>
  <c r="F4479"/>
  <c r="F4478"/>
  <c r="F4477"/>
  <c r="F4476"/>
  <c r="F4475"/>
  <c r="F4474"/>
  <c r="F4473"/>
  <c r="F4472"/>
  <c r="F4471"/>
  <c r="F4470"/>
  <c r="F4469"/>
  <c r="F4468"/>
  <c r="F4467"/>
  <c r="F4466"/>
  <c r="F4465"/>
  <c r="F4464"/>
  <c r="F4463"/>
  <c r="F4462"/>
  <c r="F4461"/>
  <c r="F4460"/>
  <c r="F4459"/>
  <c r="F4458"/>
  <c r="F4457"/>
  <c r="F4456"/>
  <c r="F4455"/>
  <c r="F4454"/>
  <c r="F4453"/>
  <c r="F4452"/>
  <c r="F4451"/>
  <c r="F4450"/>
  <c r="F4449"/>
  <c r="F4448"/>
  <c r="F4447"/>
  <c r="F4446"/>
  <c r="F4445"/>
  <c r="F4444"/>
  <c r="F4443"/>
  <c r="F4442"/>
  <c r="F4441"/>
  <c r="F4440"/>
  <c r="F4439"/>
  <c r="F4438"/>
  <c r="F4437"/>
  <c r="F4436"/>
  <c r="F4435"/>
  <c r="F4434"/>
  <c r="F4433"/>
  <c r="F4432"/>
  <c r="F4431"/>
  <c r="F4430"/>
  <c r="F4429"/>
  <c r="F4428"/>
  <c r="F4427"/>
  <c r="F4426"/>
  <c r="F4425"/>
  <c r="F4424"/>
  <c r="F4423"/>
  <c r="F4422"/>
  <c r="F4421"/>
  <c r="F4420"/>
  <c r="F4419"/>
  <c r="F4418"/>
  <c r="F4417"/>
  <c r="F4416"/>
  <c r="F4415"/>
  <c r="F4414"/>
  <c r="F4413"/>
  <c r="F4412"/>
  <c r="F4411"/>
  <c r="F4410"/>
  <c r="F4409"/>
  <c r="F4408"/>
  <c r="F4407"/>
  <c r="F4406"/>
  <c r="F4405"/>
  <c r="F4404"/>
  <c r="F4403"/>
  <c r="F4402"/>
  <c r="F4401"/>
  <c r="F4400"/>
  <c r="F4399"/>
  <c r="F4398"/>
  <c r="F4397"/>
  <c r="F4396"/>
  <c r="F4395"/>
  <c r="F4394"/>
  <c r="F4393"/>
  <c r="F4392"/>
  <c r="F4391"/>
  <c r="F4390"/>
  <c r="F4389"/>
  <c r="F4388"/>
  <c r="F4387"/>
  <c r="F4386"/>
  <c r="F4385"/>
  <c r="F4384"/>
  <c r="F4383"/>
  <c r="F4382"/>
  <c r="F4381"/>
  <c r="F4380"/>
  <c r="F4379"/>
  <c r="F4378"/>
  <c r="F4377"/>
  <c r="F4376"/>
  <c r="F4375"/>
  <c r="F4374"/>
  <c r="F4373"/>
  <c r="F4372"/>
  <c r="F4371"/>
  <c r="F4370"/>
  <c r="F4369"/>
  <c r="F4368"/>
  <c r="F4367"/>
  <c r="F4366"/>
  <c r="F4365"/>
  <c r="F4364"/>
  <c r="F4363"/>
  <c r="F4362"/>
  <c r="F4361"/>
  <c r="F4360"/>
  <c r="F4359"/>
  <c r="F4358"/>
  <c r="F4357"/>
  <c r="F4356"/>
  <c r="F4355"/>
  <c r="F4354"/>
  <c r="F4353"/>
  <c r="F4352"/>
  <c r="F4351"/>
  <c r="F4350"/>
  <c r="F4349"/>
  <c r="F4348"/>
  <c r="F4347"/>
  <c r="F4346"/>
  <c r="F4345"/>
  <c r="F4344"/>
  <c r="F4343"/>
  <c r="F4342"/>
  <c r="F4341"/>
  <c r="F4340"/>
  <c r="F4339"/>
  <c r="F4338"/>
  <c r="F4337"/>
  <c r="F4336"/>
  <c r="F4335"/>
  <c r="F4334"/>
  <c r="F4333"/>
  <c r="F4332"/>
  <c r="F4331"/>
  <c r="F4330"/>
  <c r="F4329"/>
  <c r="F4328"/>
  <c r="F4327"/>
  <c r="F4326"/>
  <c r="F4325"/>
  <c r="F4324"/>
  <c r="F4323"/>
  <c r="F4322"/>
  <c r="F4321"/>
  <c r="F4320"/>
  <c r="F4319"/>
  <c r="F4318"/>
  <c r="F4317"/>
  <c r="F4316"/>
  <c r="F4315"/>
  <c r="F4314"/>
  <c r="F4313"/>
  <c r="F4312"/>
  <c r="F4311"/>
  <c r="F4310"/>
  <c r="F4309"/>
  <c r="F4308"/>
  <c r="F4307"/>
  <c r="F4306"/>
  <c r="F4305"/>
  <c r="F4304"/>
  <c r="F4303"/>
  <c r="F4302"/>
  <c r="F4301"/>
  <c r="F4300"/>
  <c r="F4299"/>
  <c r="F4298"/>
  <c r="F4297"/>
  <c r="F4296"/>
  <c r="F4295"/>
  <c r="F4294"/>
  <c r="F4293"/>
  <c r="F4292"/>
  <c r="F4291"/>
  <c r="F4290"/>
  <c r="F4289"/>
  <c r="F4288"/>
  <c r="F4287"/>
  <c r="F4286"/>
  <c r="F4285"/>
  <c r="F4284"/>
  <c r="F4283"/>
  <c r="F4282"/>
  <c r="F4281"/>
  <c r="F4280"/>
  <c r="F4279"/>
  <c r="F4278"/>
  <c r="F4277"/>
  <c r="F4276"/>
  <c r="F4275"/>
  <c r="F4274"/>
  <c r="F4273"/>
  <c r="F4272"/>
  <c r="F4271"/>
  <c r="F4270"/>
  <c r="F4269"/>
  <c r="F4268"/>
  <c r="F4267"/>
  <c r="F4266"/>
  <c r="F4265"/>
  <c r="F4264"/>
  <c r="F4263"/>
  <c r="F4262"/>
  <c r="F4261"/>
  <c r="F4260"/>
  <c r="F4259"/>
  <c r="F4258"/>
  <c r="F4257"/>
  <c r="F4256"/>
  <c r="F4255"/>
  <c r="F4254"/>
  <c r="F4253"/>
  <c r="F4252"/>
  <c r="F4251"/>
  <c r="F4250"/>
  <c r="F4249"/>
  <c r="F4248"/>
  <c r="F4247"/>
  <c r="F4246"/>
  <c r="F4245"/>
  <c r="F4244"/>
  <c r="F4243"/>
  <c r="F4242"/>
  <c r="F4241"/>
  <c r="F4240"/>
  <c r="F4239"/>
  <c r="F4238"/>
  <c r="F4237"/>
  <c r="F4236"/>
  <c r="F4235"/>
  <c r="F4234"/>
  <c r="F4233"/>
  <c r="F4232"/>
  <c r="F4231"/>
  <c r="F4230"/>
  <c r="F4229"/>
  <c r="F4228"/>
  <c r="F4227"/>
  <c r="F4226"/>
  <c r="F4225"/>
  <c r="F4224"/>
  <c r="F4223"/>
  <c r="F4222"/>
  <c r="F4221"/>
  <c r="F4220"/>
  <c r="F4219"/>
  <c r="F4218"/>
  <c r="F4217"/>
  <c r="F4216"/>
  <c r="F4215"/>
  <c r="F4214"/>
  <c r="F4213"/>
  <c r="F4212"/>
  <c r="F4211"/>
  <c r="F4210"/>
  <c r="F4209"/>
  <c r="F4208"/>
  <c r="F4207"/>
  <c r="F4206"/>
  <c r="F4205"/>
  <c r="F4204"/>
  <c r="F4203"/>
  <c r="F4202"/>
  <c r="F4201"/>
  <c r="F4200"/>
  <c r="F4199"/>
  <c r="F4198"/>
  <c r="F4197"/>
  <c r="F4196"/>
  <c r="F4195"/>
  <c r="F4194"/>
  <c r="F4193"/>
  <c r="F4192"/>
  <c r="F4191"/>
  <c r="F4190"/>
  <c r="F4189"/>
  <c r="F4188"/>
  <c r="F4187"/>
  <c r="F4186"/>
  <c r="F4185"/>
  <c r="F4184"/>
  <c r="F4183"/>
  <c r="F4182"/>
  <c r="F4181"/>
  <c r="F4180"/>
  <c r="F4179"/>
  <c r="F4178"/>
  <c r="F4177"/>
  <c r="F4176"/>
  <c r="F4175"/>
  <c r="F4174"/>
  <c r="F4173"/>
  <c r="F4172"/>
  <c r="F4171"/>
  <c r="F4170"/>
  <c r="F4169"/>
  <c r="F4168"/>
  <c r="F4167"/>
  <c r="F4166"/>
  <c r="F4165"/>
  <c r="F4164"/>
  <c r="F4163"/>
  <c r="F4162"/>
  <c r="F4161"/>
  <c r="F4160"/>
  <c r="F4159"/>
  <c r="F4158"/>
  <c r="F4157"/>
  <c r="F4156"/>
  <c r="F4155"/>
  <c r="F4154"/>
  <c r="F4153"/>
  <c r="F4152"/>
  <c r="F4151"/>
  <c r="F4150"/>
  <c r="F4149"/>
  <c r="F4148"/>
  <c r="F4147"/>
  <c r="F4146"/>
  <c r="F4145"/>
  <c r="F4144"/>
  <c r="F4143"/>
  <c r="F4142"/>
  <c r="F4141"/>
  <c r="F4140"/>
  <c r="F4139"/>
  <c r="F4138"/>
  <c r="F4137"/>
  <c r="F4136"/>
  <c r="F4135"/>
  <c r="F4134"/>
  <c r="F4133"/>
  <c r="F4132"/>
  <c r="F4131"/>
  <c r="F4130"/>
  <c r="F4129"/>
  <c r="F4128"/>
  <c r="F4127"/>
  <c r="F4126"/>
  <c r="F4125"/>
  <c r="F4124"/>
  <c r="F4123"/>
  <c r="F4122"/>
  <c r="F4121"/>
  <c r="F4120"/>
  <c r="F4119"/>
  <c r="F4118"/>
  <c r="F4117"/>
  <c r="F4116"/>
  <c r="F4115"/>
  <c r="F4114"/>
  <c r="F4113"/>
  <c r="F4112"/>
  <c r="F4111"/>
  <c r="F4110"/>
  <c r="F4109"/>
  <c r="F4108"/>
  <c r="F4107"/>
  <c r="F4106"/>
  <c r="F4105"/>
  <c r="F4104"/>
  <c r="F4103"/>
  <c r="F4102"/>
  <c r="F4101"/>
  <c r="F4100"/>
  <c r="F4099"/>
  <c r="F4098"/>
  <c r="F4097"/>
  <c r="F4096"/>
  <c r="F4095"/>
  <c r="F4094"/>
  <c r="F4093"/>
  <c r="F4092"/>
  <c r="F4091"/>
  <c r="F4090"/>
  <c r="F4089"/>
  <c r="F4088"/>
  <c r="F4087"/>
  <c r="F4086"/>
  <c r="F4085"/>
  <c r="F4084"/>
  <c r="F4083"/>
  <c r="F4082"/>
  <c r="F4081"/>
  <c r="F4080"/>
  <c r="F4079"/>
  <c r="F4078"/>
  <c r="F4077"/>
  <c r="F4076"/>
  <c r="F4075"/>
  <c r="F4074"/>
  <c r="F4073"/>
  <c r="F4072"/>
  <c r="F4071"/>
  <c r="F4070"/>
  <c r="F4069"/>
  <c r="F4068"/>
  <c r="F4067"/>
  <c r="F4066"/>
  <c r="F4065"/>
  <c r="F4064"/>
  <c r="F4063"/>
  <c r="F4062"/>
  <c r="F4061"/>
  <c r="F4060"/>
  <c r="F4059"/>
  <c r="F4058"/>
  <c r="F4057"/>
  <c r="F4056"/>
  <c r="F4055"/>
  <c r="F4054"/>
  <c r="F4053"/>
  <c r="F4052"/>
  <c r="F4051"/>
  <c r="F4050"/>
  <c r="F4049"/>
  <c r="F4048"/>
  <c r="F4047"/>
  <c r="F4046"/>
  <c r="F4045"/>
  <c r="F4044"/>
  <c r="F4043"/>
  <c r="F4042"/>
  <c r="F4041"/>
  <c r="F4040"/>
  <c r="F4039"/>
  <c r="F4038"/>
  <c r="F4037"/>
  <c r="F4036"/>
  <c r="F4035"/>
  <c r="F4034"/>
  <c r="F4033"/>
  <c r="F4032"/>
  <c r="F4031"/>
  <c r="F4030"/>
  <c r="F4029"/>
  <c r="F4028"/>
  <c r="F4027"/>
  <c r="F4026"/>
  <c r="F4025"/>
  <c r="F4024"/>
  <c r="F4023"/>
  <c r="F4022"/>
  <c r="F4021"/>
  <c r="F4020"/>
  <c r="F4019"/>
  <c r="F4018"/>
  <c r="F4017"/>
  <c r="F4016"/>
  <c r="F4015"/>
  <c r="F4014"/>
  <c r="F4013"/>
  <c r="F4012"/>
  <c r="F4011"/>
  <c r="F4010"/>
  <c r="F4009"/>
  <c r="F4008"/>
  <c r="F4007"/>
  <c r="F4006"/>
  <c r="F4005"/>
  <c r="F4004"/>
  <c r="F4003"/>
  <c r="F4002"/>
  <c r="F4001"/>
  <c r="F4000"/>
  <c r="F3999"/>
  <c r="F3998"/>
  <c r="F3997"/>
  <c r="F3996"/>
  <c r="F3995"/>
  <c r="F3994"/>
  <c r="F3993"/>
  <c r="F3992"/>
  <c r="F3991"/>
  <c r="F3990"/>
  <c r="F3989"/>
  <c r="F3988"/>
  <c r="F3987"/>
  <c r="F3986"/>
  <c r="F3985"/>
  <c r="F3984"/>
  <c r="F3983"/>
  <c r="F3982"/>
  <c r="F3981"/>
  <c r="F3980"/>
  <c r="F3979"/>
  <c r="F3978"/>
  <c r="F3977"/>
  <c r="F3976"/>
  <c r="F3975"/>
  <c r="F3974"/>
  <c r="F3973"/>
  <c r="F3972"/>
  <c r="F3971"/>
  <c r="F3970"/>
  <c r="F3969"/>
  <c r="F3968"/>
  <c r="F3967"/>
  <c r="F3966"/>
  <c r="F3965"/>
  <c r="F3964"/>
  <c r="F3963"/>
  <c r="F3962"/>
  <c r="F3961"/>
  <c r="F3960"/>
  <c r="F3959"/>
  <c r="F3958"/>
  <c r="F3957"/>
  <c r="F3956"/>
  <c r="F3955"/>
  <c r="F3954"/>
  <c r="F3953"/>
  <c r="F3952"/>
  <c r="F3951"/>
  <c r="F3950"/>
  <c r="F3949"/>
  <c r="F3948"/>
  <c r="F3947"/>
  <c r="F3946"/>
  <c r="F3945"/>
  <c r="F3944"/>
  <c r="F3943"/>
  <c r="F3942"/>
  <c r="F3941"/>
  <c r="F3940"/>
  <c r="F3939"/>
  <c r="F3938"/>
  <c r="F3937"/>
  <c r="F3936"/>
  <c r="F3935"/>
  <c r="F3934"/>
  <c r="F3933"/>
  <c r="F3932"/>
  <c r="F3931"/>
  <c r="F3930"/>
  <c r="F3929"/>
  <c r="F3928"/>
  <c r="F3927"/>
  <c r="F3926"/>
  <c r="F3925"/>
  <c r="F3924"/>
  <c r="F3923"/>
  <c r="F3922"/>
  <c r="F3921"/>
  <c r="F3920"/>
  <c r="F3919"/>
  <c r="F3918"/>
  <c r="F3917"/>
  <c r="F3916"/>
  <c r="F3915"/>
  <c r="F3914"/>
  <c r="F3913"/>
  <c r="F3912"/>
  <c r="F3911"/>
  <c r="F3910"/>
  <c r="F3909"/>
  <c r="F3908"/>
  <c r="F3907"/>
  <c r="F3906"/>
  <c r="F3905"/>
  <c r="F3904"/>
  <c r="F3903"/>
  <c r="F3902"/>
  <c r="F3901"/>
  <c r="F3900"/>
  <c r="F3899"/>
  <c r="F3898"/>
  <c r="F3897"/>
  <c r="F3896"/>
  <c r="F3895"/>
  <c r="F3894"/>
  <c r="F3893"/>
  <c r="F3892"/>
  <c r="F3891"/>
  <c r="F3890"/>
  <c r="F3889"/>
  <c r="F3888"/>
  <c r="F3887"/>
  <c r="F3886"/>
  <c r="F3885"/>
  <c r="F3884"/>
  <c r="F3883"/>
  <c r="F3882"/>
  <c r="F3881"/>
  <c r="F3880"/>
  <c r="F3879"/>
  <c r="F3878"/>
  <c r="F3877"/>
  <c r="F3876"/>
  <c r="F3875"/>
  <c r="F3874"/>
  <c r="F3873"/>
  <c r="F3872"/>
  <c r="F3871"/>
  <c r="F3870"/>
  <c r="F3869"/>
  <c r="F3868"/>
  <c r="F3867"/>
  <c r="F3866"/>
  <c r="F3865"/>
  <c r="F3864"/>
  <c r="F3863"/>
  <c r="F3862"/>
  <c r="F3861"/>
  <c r="F3860"/>
  <c r="F3859"/>
  <c r="F3858"/>
  <c r="F3857"/>
  <c r="F3856"/>
  <c r="F3855"/>
  <c r="F3854"/>
  <c r="F3853"/>
  <c r="F3852"/>
  <c r="F3851"/>
  <c r="F3850"/>
  <c r="F3849"/>
  <c r="F3848"/>
  <c r="F3847"/>
  <c r="F3846"/>
  <c r="F3845"/>
  <c r="F3844"/>
  <c r="F3843"/>
  <c r="F3842"/>
  <c r="F3841"/>
  <c r="F3840"/>
  <c r="F3839"/>
  <c r="F3838"/>
  <c r="F3837"/>
  <c r="F3836"/>
  <c r="F3835"/>
  <c r="F3834"/>
  <c r="F3833"/>
  <c r="F3832"/>
  <c r="F3831"/>
  <c r="F3830"/>
  <c r="F3829"/>
  <c r="F3828"/>
  <c r="F3827"/>
  <c r="F3826"/>
  <c r="F3825"/>
  <c r="F3824"/>
  <c r="F3823"/>
  <c r="F3822"/>
  <c r="F3821"/>
  <c r="F3820"/>
  <c r="F3819"/>
  <c r="F3818"/>
  <c r="F3817"/>
  <c r="F3816"/>
  <c r="F3815"/>
  <c r="F3814"/>
  <c r="F3813"/>
  <c r="F3812"/>
  <c r="F3811"/>
  <c r="F3810"/>
  <c r="F3809"/>
  <c r="F3808"/>
  <c r="F3807"/>
  <c r="F3806"/>
  <c r="F3805"/>
  <c r="F3804"/>
  <c r="F3803"/>
  <c r="F3802"/>
  <c r="F3801"/>
  <c r="F3800"/>
  <c r="F3799"/>
  <c r="F3798"/>
  <c r="F3797"/>
  <c r="F3796"/>
  <c r="F3795"/>
  <c r="F3794"/>
  <c r="F3793"/>
  <c r="F3792"/>
  <c r="F3791"/>
  <c r="F3790"/>
  <c r="F3789"/>
  <c r="F3788"/>
  <c r="F3787"/>
  <c r="F3786"/>
  <c r="F3785"/>
  <c r="F3784"/>
  <c r="F3783"/>
  <c r="F3782"/>
  <c r="F3781"/>
  <c r="F3780"/>
  <c r="F3779"/>
  <c r="F3778"/>
  <c r="F3777"/>
  <c r="F3776"/>
  <c r="F3775"/>
  <c r="F3774"/>
  <c r="F3773"/>
  <c r="F3772"/>
  <c r="F3771"/>
  <c r="F3770"/>
  <c r="F3769"/>
  <c r="F3768"/>
  <c r="F3767"/>
  <c r="F3766"/>
  <c r="F3765"/>
  <c r="F3764"/>
  <c r="F3763"/>
  <c r="F3762"/>
  <c r="F3761"/>
  <c r="F3760"/>
  <c r="F3759"/>
  <c r="F3758"/>
  <c r="F3757"/>
  <c r="F3756"/>
  <c r="F3755"/>
  <c r="F3754"/>
  <c r="F3753"/>
  <c r="F3752"/>
  <c r="F3751"/>
  <c r="F3750"/>
  <c r="F3749"/>
  <c r="F3748"/>
  <c r="F3747"/>
  <c r="F3746"/>
  <c r="F3745"/>
  <c r="F3744"/>
  <c r="F3743"/>
  <c r="F3742"/>
  <c r="F3741"/>
  <c r="F3740"/>
  <c r="F3739"/>
  <c r="F3738"/>
  <c r="F3737"/>
  <c r="F3736"/>
  <c r="F3735"/>
  <c r="F3734"/>
  <c r="F3733"/>
  <c r="F3732"/>
  <c r="F3731"/>
  <c r="F3730"/>
  <c r="F3729"/>
  <c r="F3728"/>
  <c r="F3727"/>
  <c r="F3726"/>
  <c r="F3725"/>
  <c r="F3724"/>
  <c r="F3723"/>
  <c r="F3722"/>
  <c r="F3721"/>
  <c r="F3720"/>
  <c r="F3719"/>
  <c r="F3718"/>
  <c r="F3717"/>
  <c r="F3716"/>
  <c r="F3715"/>
  <c r="F3714"/>
  <c r="F3713"/>
  <c r="F3712"/>
  <c r="F3711"/>
  <c r="F3710"/>
  <c r="F3709"/>
  <c r="F3708"/>
  <c r="F3707"/>
  <c r="F3706"/>
  <c r="F3705"/>
  <c r="F3704"/>
  <c r="F3703"/>
  <c r="F3702"/>
  <c r="F3701"/>
  <c r="F3700"/>
  <c r="F3699"/>
  <c r="F3698"/>
  <c r="F3697"/>
  <c r="F3696"/>
  <c r="F3695"/>
  <c r="F3694"/>
  <c r="F3693"/>
  <c r="F3692"/>
  <c r="F3691"/>
  <c r="F3690"/>
  <c r="F3689"/>
  <c r="F3688"/>
  <c r="F3687"/>
  <c r="F3686"/>
  <c r="F3685"/>
  <c r="F3684"/>
  <c r="F3683"/>
  <c r="F3682"/>
  <c r="F3681"/>
  <c r="F3680"/>
  <c r="F3679"/>
  <c r="F3678"/>
  <c r="F3677"/>
  <c r="F3676"/>
  <c r="F3675"/>
  <c r="F3674"/>
  <c r="F3673"/>
  <c r="F3672"/>
  <c r="F3671"/>
  <c r="F3670"/>
  <c r="F3669"/>
  <c r="F3668"/>
  <c r="F3667"/>
  <c r="F3666"/>
  <c r="F3665"/>
  <c r="F3664"/>
  <c r="F3663"/>
  <c r="F3662"/>
  <c r="F3661"/>
  <c r="F3660"/>
  <c r="F3659"/>
  <c r="F3658"/>
  <c r="F3657"/>
  <c r="F3656"/>
  <c r="F3655"/>
  <c r="F3654"/>
  <c r="F3653"/>
  <c r="F3652"/>
  <c r="F3651"/>
  <c r="F3650"/>
  <c r="F3649"/>
  <c r="F3648"/>
  <c r="F3647"/>
  <c r="F3646"/>
  <c r="F3645"/>
  <c r="F3644"/>
  <c r="F3643"/>
  <c r="F3642"/>
  <c r="F3641"/>
  <c r="F3640"/>
  <c r="F3639"/>
  <c r="F3638"/>
  <c r="F3637"/>
  <c r="F3636"/>
  <c r="F3635"/>
  <c r="F3634"/>
  <c r="F3633"/>
  <c r="F3632"/>
  <c r="F3631"/>
  <c r="F3630"/>
  <c r="F3629"/>
  <c r="F3628"/>
  <c r="F3627"/>
  <c r="F3626"/>
  <c r="F3625"/>
  <c r="F3624"/>
  <c r="F3623"/>
  <c r="F3622"/>
  <c r="F3621"/>
  <c r="F3620"/>
  <c r="F3619"/>
  <c r="F3618"/>
  <c r="F3617"/>
  <c r="F3616"/>
  <c r="F3615"/>
  <c r="F3614"/>
  <c r="F3613"/>
  <c r="F3612"/>
  <c r="F3611"/>
  <c r="F3610"/>
  <c r="F3609"/>
  <c r="F3608"/>
  <c r="F3607"/>
  <c r="F3606"/>
  <c r="F3605"/>
  <c r="F3604"/>
  <c r="F3603"/>
  <c r="F3602"/>
  <c r="F3601"/>
  <c r="F3600"/>
  <c r="F3599"/>
  <c r="F3598"/>
  <c r="F3597"/>
  <c r="F3596"/>
  <c r="F3595"/>
  <c r="F3594"/>
  <c r="F3593"/>
  <c r="F3592"/>
  <c r="F3591"/>
  <c r="F3590"/>
  <c r="F3589"/>
  <c r="F3588"/>
  <c r="F3587"/>
  <c r="F3586"/>
  <c r="F3585"/>
  <c r="F3584"/>
  <c r="F3583"/>
  <c r="F3582"/>
  <c r="F3581"/>
  <c r="F3580"/>
  <c r="F3579"/>
  <c r="F3578"/>
  <c r="F3577"/>
  <c r="F3576"/>
  <c r="F3575"/>
  <c r="F3574"/>
  <c r="F3573"/>
  <c r="F3572"/>
  <c r="F3571"/>
  <c r="F3570"/>
  <c r="F3569"/>
  <c r="F3568"/>
  <c r="F3567"/>
  <c r="F3566"/>
  <c r="F3565"/>
  <c r="F3564"/>
  <c r="F3563"/>
  <c r="F3562"/>
  <c r="F3561"/>
  <c r="F3560"/>
  <c r="F3559"/>
  <c r="F3558"/>
  <c r="F3557"/>
  <c r="F3556"/>
  <c r="F3555"/>
  <c r="F3554"/>
  <c r="F3553"/>
  <c r="F3552"/>
  <c r="F3551"/>
  <c r="F3550"/>
  <c r="F3549"/>
  <c r="F3548"/>
  <c r="F3547"/>
  <c r="F3546"/>
  <c r="F3545"/>
  <c r="F3544"/>
  <c r="F3543"/>
  <c r="F3542"/>
  <c r="F3541"/>
  <c r="F3540"/>
  <c r="F3539"/>
  <c r="F3538"/>
  <c r="F3537"/>
  <c r="F3536"/>
  <c r="F3535"/>
  <c r="F3534"/>
  <c r="F3533"/>
  <c r="F3532"/>
  <c r="F3531"/>
  <c r="F3530"/>
  <c r="F3529"/>
  <c r="F3528"/>
  <c r="F3527"/>
  <c r="F3526"/>
  <c r="F3525"/>
  <c r="F3524"/>
  <c r="F3523"/>
  <c r="F3522"/>
  <c r="F3521"/>
  <c r="F3520"/>
  <c r="F3519"/>
  <c r="F3518"/>
  <c r="F3517"/>
  <c r="F3516"/>
  <c r="F3515"/>
  <c r="F3514"/>
  <c r="F3513"/>
  <c r="F3512"/>
  <c r="F3511"/>
  <c r="F3510"/>
  <c r="F3509"/>
  <c r="F3508"/>
  <c r="F3507"/>
  <c r="F3506"/>
  <c r="F3505"/>
  <c r="F3504"/>
  <c r="F3503"/>
  <c r="F3502"/>
  <c r="F3501"/>
  <c r="F3500"/>
  <c r="F3499"/>
  <c r="F3498"/>
  <c r="F3497"/>
  <c r="F3496"/>
  <c r="F3495"/>
  <c r="F3494"/>
  <c r="F3493"/>
  <c r="F3492"/>
  <c r="F3491"/>
  <c r="F3490"/>
  <c r="F3489"/>
  <c r="F3488"/>
  <c r="F3487"/>
  <c r="F3486"/>
  <c r="F3485"/>
  <c r="F3484"/>
  <c r="F3483"/>
  <c r="F3482"/>
  <c r="F3481"/>
  <c r="F3480"/>
  <c r="F3479"/>
  <c r="F3478"/>
  <c r="F3477"/>
  <c r="F3476"/>
  <c r="F3475"/>
  <c r="F3474"/>
  <c r="F3473"/>
  <c r="F3472"/>
  <c r="F3471"/>
  <c r="F3470"/>
  <c r="F3469"/>
  <c r="F3468"/>
  <c r="F3467"/>
  <c r="F3466"/>
  <c r="F3465"/>
  <c r="F3464"/>
  <c r="F3463"/>
  <c r="F3462"/>
  <c r="F3461"/>
  <c r="F3460"/>
  <c r="F3459"/>
  <c r="F3458"/>
  <c r="F3457"/>
  <c r="F3456"/>
  <c r="F3455"/>
  <c r="F3454"/>
  <c r="F3453"/>
  <c r="F3452"/>
  <c r="F3451"/>
  <c r="F3450"/>
  <c r="F3449"/>
  <c r="F3448"/>
  <c r="F3447"/>
  <c r="F3446"/>
  <c r="F3445"/>
  <c r="F3444"/>
  <c r="F3443"/>
  <c r="F3442"/>
  <c r="F3441"/>
  <c r="F3440"/>
  <c r="F3439"/>
  <c r="F3438"/>
  <c r="F3437"/>
  <c r="F3436"/>
  <c r="F3435"/>
  <c r="F3434"/>
  <c r="F3433"/>
  <c r="F3432"/>
  <c r="F3431"/>
  <c r="F3430"/>
  <c r="F3429"/>
  <c r="F3428"/>
  <c r="F3427"/>
  <c r="F3426"/>
  <c r="F3425"/>
  <c r="F3424"/>
  <c r="F3423"/>
  <c r="F3422"/>
  <c r="F3421"/>
  <c r="F3420"/>
  <c r="F3419"/>
  <c r="F3418"/>
  <c r="F3417"/>
  <c r="F3416"/>
  <c r="F3415"/>
  <c r="F3414"/>
  <c r="F3413"/>
  <c r="F3412"/>
  <c r="F3411"/>
  <c r="F3410"/>
  <c r="F3409"/>
  <c r="F3408"/>
  <c r="F3407"/>
  <c r="F3406"/>
  <c r="F3405"/>
  <c r="F3404"/>
  <c r="F3403"/>
  <c r="F3402"/>
  <c r="F3401"/>
  <c r="F3400"/>
  <c r="F3399"/>
  <c r="F3398"/>
  <c r="F3397"/>
  <c r="F3396"/>
  <c r="F3395"/>
  <c r="F3394"/>
  <c r="F3393"/>
  <c r="F3392"/>
  <c r="F3391"/>
  <c r="F3390"/>
  <c r="F3389"/>
  <c r="F3388"/>
  <c r="F3387"/>
  <c r="F3386"/>
  <c r="F3385"/>
  <c r="F3384"/>
  <c r="F3383"/>
  <c r="F3382"/>
  <c r="F3381"/>
  <c r="F3380"/>
  <c r="F3379"/>
  <c r="F3378"/>
  <c r="F3377"/>
  <c r="F3376"/>
  <c r="F3375"/>
  <c r="F3374"/>
  <c r="F3373"/>
  <c r="F3372"/>
  <c r="F3371"/>
  <c r="F3370"/>
  <c r="F3369"/>
  <c r="F3368"/>
  <c r="F3367"/>
  <c r="F3366"/>
  <c r="F3365"/>
  <c r="F3364"/>
  <c r="F3363"/>
  <c r="F3362"/>
  <c r="F3361"/>
  <c r="F3360"/>
  <c r="F3359"/>
  <c r="F3358"/>
  <c r="F3357"/>
  <c r="F3356"/>
  <c r="F3355"/>
  <c r="F3354"/>
  <c r="F3353"/>
  <c r="F3352"/>
  <c r="F3351"/>
  <c r="F3350"/>
  <c r="F3349"/>
  <c r="F3348"/>
  <c r="F3347"/>
  <c r="F3346"/>
  <c r="F3345"/>
  <c r="F3344"/>
  <c r="F3343"/>
  <c r="F3342"/>
  <c r="F3341"/>
  <c r="F3340"/>
  <c r="F3339"/>
  <c r="F3338"/>
  <c r="F3337"/>
  <c r="F3336"/>
  <c r="F3335"/>
  <c r="F3334"/>
  <c r="F3333"/>
  <c r="F3332"/>
  <c r="F3331"/>
  <c r="F3330"/>
  <c r="F3329"/>
  <c r="F3328"/>
  <c r="F3327"/>
  <c r="F3326"/>
  <c r="F3325"/>
  <c r="F3324"/>
  <c r="F3323"/>
  <c r="F3322"/>
  <c r="F3321"/>
  <c r="F3320"/>
  <c r="F3319"/>
  <c r="F3318"/>
  <c r="F3317"/>
  <c r="F3316"/>
  <c r="F3315"/>
  <c r="F3314"/>
  <c r="F3313"/>
  <c r="F3312"/>
  <c r="F3311"/>
  <c r="F3310"/>
  <c r="F3309"/>
  <c r="F3308"/>
  <c r="F3307"/>
  <c r="F3306"/>
  <c r="F3305"/>
  <c r="F3304"/>
  <c r="F3303"/>
  <c r="F3302"/>
  <c r="F3301"/>
  <c r="F3300"/>
  <c r="F3299"/>
  <c r="F3298"/>
  <c r="F3297"/>
  <c r="F3296"/>
  <c r="F3295"/>
  <c r="F3294"/>
  <c r="F3293"/>
  <c r="F3292"/>
  <c r="F3291"/>
  <c r="F3290"/>
  <c r="F3289"/>
  <c r="F3288"/>
  <c r="F3287"/>
  <c r="F3286"/>
  <c r="F3285"/>
  <c r="F3284"/>
  <c r="F3283"/>
  <c r="F3282"/>
  <c r="F3281"/>
  <c r="F3280"/>
  <c r="F3279"/>
  <c r="F3278"/>
  <c r="F3277"/>
  <c r="F3276"/>
  <c r="F3275"/>
  <c r="F3274"/>
  <c r="F3273"/>
  <c r="F3272"/>
  <c r="F3271"/>
  <c r="F3270"/>
  <c r="F3269"/>
  <c r="F3268"/>
  <c r="F3267"/>
  <c r="F3266"/>
  <c r="F3265"/>
  <c r="F3264"/>
  <c r="F3263"/>
  <c r="F3262"/>
  <c r="F3261"/>
  <c r="F3260"/>
  <c r="F3259"/>
  <c r="F3258"/>
  <c r="F3257"/>
  <c r="F3256"/>
  <c r="F3255"/>
  <c r="F3254"/>
  <c r="F3253"/>
  <c r="F3252"/>
  <c r="F3251"/>
  <c r="F3250"/>
  <c r="F3249"/>
  <c r="F3248"/>
  <c r="F3247"/>
  <c r="F3246"/>
  <c r="F3245"/>
  <c r="F3244"/>
  <c r="F3243"/>
  <c r="F3242"/>
  <c r="F3241"/>
  <c r="F3240"/>
  <c r="F3239"/>
  <c r="F3238"/>
  <c r="F3237"/>
  <c r="F3236"/>
  <c r="F3235"/>
  <c r="F3234"/>
  <c r="F3233"/>
  <c r="F3232"/>
  <c r="F3231"/>
  <c r="F3230"/>
  <c r="F3229"/>
  <c r="F3228"/>
  <c r="F3227"/>
  <c r="F3226"/>
  <c r="F3225"/>
  <c r="F3224"/>
  <c r="F3223"/>
  <c r="F3222"/>
  <c r="F3221"/>
  <c r="F3220"/>
  <c r="F3219"/>
  <c r="F3218"/>
  <c r="F3217"/>
  <c r="F3216"/>
  <c r="F3215"/>
  <c r="F3214"/>
  <c r="F3213"/>
  <c r="F3212"/>
  <c r="F3211"/>
  <c r="F3210"/>
  <c r="F3209"/>
  <c r="F3208"/>
  <c r="F3207"/>
  <c r="F3206"/>
  <c r="F3205"/>
  <c r="F3204"/>
  <c r="F3203"/>
  <c r="F3202"/>
  <c r="F3201"/>
  <c r="F3200"/>
  <c r="F3199"/>
  <c r="F3198"/>
  <c r="F3197"/>
  <c r="F3196"/>
  <c r="F3195"/>
  <c r="F3194"/>
  <c r="F3193"/>
  <c r="F3192"/>
  <c r="F3191"/>
  <c r="F3190"/>
  <c r="F3189"/>
  <c r="F3188"/>
  <c r="F3187"/>
  <c r="F3186"/>
  <c r="F3185"/>
  <c r="F3184"/>
  <c r="F3183"/>
  <c r="F3182"/>
  <c r="F3181"/>
  <c r="F3180"/>
  <c r="F3179"/>
  <c r="F3178"/>
  <c r="F3177"/>
  <c r="F3176"/>
  <c r="F3175"/>
  <c r="F3174"/>
  <c r="F3173"/>
  <c r="F3172"/>
  <c r="F3171"/>
  <c r="F3170"/>
  <c r="F3169"/>
  <c r="F3168"/>
  <c r="F3167"/>
  <c r="F3166"/>
  <c r="F3165"/>
  <c r="F3164"/>
  <c r="F3163"/>
  <c r="F3162"/>
  <c r="F3161"/>
  <c r="F3160"/>
  <c r="F3159"/>
  <c r="F3158"/>
  <c r="F3157"/>
  <c r="F3156"/>
  <c r="F3155"/>
  <c r="F3154"/>
  <c r="F3153"/>
  <c r="F3152"/>
  <c r="F3151"/>
  <c r="F3150"/>
  <c r="F3149"/>
  <c r="F3148"/>
  <c r="F3147"/>
  <c r="F3146"/>
  <c r="F3145"/>
  <c r="F3144"/>
  <c r="F3143"/>
  <c r="F3142"/>
  <c r="F3141"/>
  <c r="F3140"/>
  <c r="F3139"/>
  <c r="F3138"/>
  <c r="F3137"/>
  <c r="F3136"/>
  <c r="F3135"/>
  <c r="F3134"/>
  <c r="F3133"/>
  <c r="F3132"/>
  <c r="F3131"/>
  <c r="F3130"/>
  <c r="F3129"/>
  <c r="F3128"/>
  <c r="F3127"/>
  <c r="F3126"/>
  <c r="F3125"/>
  <c r="F3124"/>
  <c r="F3123"/>
  <c r="F3122"/>
  <c r="F3121"/>
  <c r="F3120"/>
  <c r="F3119"/>
  <c r="F3118"/>
  <c r="F3117"/>
  <c r="F3116"/>
  <c r="F3115"/>
  <c r="F3114"/>
  <c r="F3113"/>
  <c r="F3112"/>
  <c r="F3111"/>
  <c r="F3110"/>
  <c r="F3109"/>
  <c r="F3108"/>
  <c r="F3107"/>
  <c r="F3106"/>
  <c r="F3105"/>
  <c r="F3104"/>
  <c r="F3103"/>
  <c r="F3102"/>
  <c r="F3101"/>
  <c r="F3100"/>
  <c r="F3099"/>
  <c r="F3098"/>
  <c r="F3097"/>
  <c r="F3096"/>
  <c r="F3095"/>
  <c r="F3094"/>
  <c r="F3093"/>
  <c r="F3092"/>
  <c r="F3091"/>
  <c r="F3090"/>
  <c r="F3089"/>
  <c r="F3088"/>
  <c r="F3087"/>
  <c r="F3086"/>
  <c r="F3085"/>
  <c r="F3084"/>
  <c r="F3083"/>
  <c r="F3082"/>
  <c r="F3081"/>
  <c r="F3080"/>
  <c r="F3079"/>
  <c r="F3078"/>
  <c r="F3077"/>
  <c r="F3076"/>
  <c r="F3075"/>
  <c r="F3074"/>
  <c r="F3073"/>
  <c r="F3072"/>
  <c r="F3071"/>
  <c r="F3070"/>
  <c r="F3069"/>
  <c r="F3068"/>
  <c r="F3067"/>
  <c r="F3066"/>
  <c r="F3065"/>
  <c r="F3064"/>
  <c r="F3063"/>
  <c r="F3062"/>
  <c r="F3061"/>
  <c r="F3060"/>
  <c r="F3059"/>
  <c r="F3058"/>
  <c r="F3057"/>
  <c r="F3056"/>
  <c r="F3055"/>
  <c r="F3054"/>
  <c r="F3053"/>
  <c r="F3052"/>
  <c r="F3051"/>
  <c r="F3050"/>
  <c r="F3049"/>
  <c r="F3048"/>
  <c r="F3047"/>
  <c r="F3046"/>
  <c r="F3045"/>
  <c r="F3044"/>
  <c r="F3043"/>
  <c r="F3042"/>
  <c r="F3041"/>
  <c r="F3040"/>
  <c r="F3039"/>
  <c r="F3038"/>
  <c r="F3037"/>
  <c r="F3036"/>
  <c r="F3035"/>
  <c r="F3034"/>
  <c r="F3033"/>
  <c r="F3032"/>
  <c r="F3031"/>
  <c r="F3030"/>
  <c r="F3029"/>
  <c r="F3028"/>
  <c r="F3027"/>
  <c r="F3026"/>
  <c r="F3025"/>
  <c r="F3024"/>
  <c r="F3023"/>
  <c r="F3022"/>
  <c r="F3021"/>
  <c r="F3020"/>
  <c r="F3019"/>
  <c r="F3018"/>
  <c r="F3017"/>
  <c r="F3016"/>
  <c r="F3015"/>
  <c r="F3014"/>
  <c r="F3013"/>
  <c r="F3012"/>
  <c r="F3011"/>
  <c r="F3010"/>
  <c r="F3009"/>
  <c r="F3008"/>
  <c r="F3007"/>
  <c r="F3006"/>
  <c r="F3005"/>
  <c r="F3004"/>
  <c r="F3003"/>
  <c r="F3002"/>
  <c r="F3001"/>
  <c r="F3000"/>
  <c r="F2999"/>
  <c r="F2998"/>
  <c r="F2997"/>
  <c r="F2996"/>
  <c r="F2995"/>
  <c r="F2994"/>
  <c r="F2993"/>
  <c r="F2992"/>
  <c r="F2991"/>
  <c r="F2990"/>
  <c r="F2989"/>
  <c r="F2988"/>
  <c r="F2987"/>
  <c r="F2986"/>
  <c r="F2985"/>
  <c r="F2984"/>
  <c r="F2983"/>
  <c r="F2982"/>
  <c r="F2981"/>
  <c r="F2980"/>
  <c r="F2979"/>
  <c r="F2978"/>
  <c r="F2977"/>
  <c r="F2976"/>
  <c r="F2975"/>
  <c r="F2974"/>
  <c r="F2973"/>
  <c r="F2972"/>
  <c r="F2971"/>
  <c r="F2970"/>
  <c r="F2969"/>
  <c r="F2968"/>
  <c r="F2967"/>
  <c r="F2966"/>
  <c r="F2965"/>
  <c r="F2964"/>
  <c r="F2963"/>
  <c r="F2962"/>
  <c r="F2961"/>
  <c r="F2960"/>
  <c r="F2959"/>
  <c r="F2958"/>
  <c r="F2957"/>
  <c r="F2956"/>
  <c r="F2955"/>
  <c r="F2954"/>
  <c r="F2953"/>
  <c r="F2952"/>
  <c r="F2951"/>
  <c r="F2950"/>
  <c r="F2949"/>
  <c r="F2948"/>
  <c r="F2947"/>
  <c r="F2946"/>
  <c r="F2945"/>
  <c r="F2944"/>
  <c r="F2943"/>
  <c r="F2942"/>
  <c r="F2941"/>
  <c r="F2940"/>
  <c r="F2939"/>
  <c r="F2938"/>
  <c r="F2937"/>
  <c r="F2936"/>
  <c r="F2935"/>
  <c r="F2934"/>
  <c r="F2933"/>
  <c r="F2932"/>
  <c r="F2931"/>
  <c r="F2930"/>
  <c r="F2929"/>
  <c r="F2928"/>
  <c r="F2927"/>
  <c r="F2926"/>
  <c r="F2925"/>
  <c r="F2924"/>
  <c r="F2923"/>
  <c r="F2922"/>
  <c r="F2921"/>
  <c r="F2920"/>
  <c r="F2919"/>
  <c r="F2918"/>
  <c r="F2917"/>
  <c r="F2916"/>
  <c r="F2915"/>
  <c r="F2914"/>
  <c r="F2913"/>
  <c r="F2912"/>
  <c r="F2911"/>
  <c r="F2910"/>
  <c r="F2909"/>
  <c r="F2908"/>
  <c r="F2907"/>
  <c r="F2906"/>
  <c r="F2905"/>
  <c r="F2904"/>
  <c r="F2903"/>
  <c r="F2902"/>
  <c r="F2901"/>
  <c r="F2900"/>
  <c r="F2899"/>
  <c r="F2898"/>
  <c r="F2897"/>
  <c r="F2896"/>
  <c r="F2895"/>
  <c r="F2894"/>
  <c r="F2893"/>
  <c r="F2892"/>
  <c r="F2891"/>
  <c r="F2890"/>
  <c r="F2889"/>
  <c r="F2888"/>
  <c r="F2887"/>
  <c r="F2886"/>
  <c r="F2885"/>
  <c r="F2884"/>
  <c r="F2883"/>
  <c r="F2882"/>
  <c r="F2881"/>
  <c r="F2880"/>
  <c r="F2879"/>
  <c r="F2878"/>
  <c r="F2877"/>
  <c r="F2876"/>
  <c r="F2875"/>
  <c r="F2874"/>
  <c r="F2873"/>
  <c r="F2872"/>
  <c r="F2871"/>
  <c r="F2870"/>
  <c r="F2869"/>
  <c r="F2868"/>
  <c r="F2867"/>
  <c r="F2866"/>
  <c r="F2865"/>
  <c r="F2864"/>
  <c r="F2863"/>
  <c r="F2862"/>
  <c r="F2861"/>
  <c r="F2860"/>
  <c r="F2859"/>
  <c r="F2858"/>
  <c r="F2857"/>
  <c r="F2856"/>
  <c r="F2855"/>
  <c r="F2854"/>
  <c r="F2853"/>
  <c r="F2852"/>
  <c r="F2851"/>
  <c r="F2850"/>
  <c r="F2849"/>
  <c r="F2848"/>
  <c r="F2847"/>
  <c r="F2846"/>
  <c r="F2845"/>
  <c r="F2844"/>
  <c r="F2843"/>
  <c r="F2842"/>
  <c r="F2841"/>
  <c r="F2840"/>
  <c r="F2839"/>
  <c r="F2838"/>
  <c r="F2837"/>
  <c r="F2836"/>
  <c r="F2835"/>
  <c r="F2834"/>
  <c r="F2833"/>
  <c r="F2832"/>
  <c r="F2831"/>
  <c r="F2830"/>
  <c r="F2829"/>
  <c r="F2828"/>
  <c r="F2827"/>
  <c r="F2826"/>
  <c r="F2825"/>
  <c r="F2824"/>
  <c r="F2823"/>
  <c r="F2822"/>
  <c r="F2821"/>
  <c r="F2820"/>
  <c r="F2819"/>
  <c r="F2818"/>
  <c r="F2817"/>
  <c r="F2816"/>
  <c r="F2815"/>
  <c r="F2814"/>
  <c r="F2813"/>
  <c r="F2812"/>
  <c r="F2811"/>
  <c r="F2810"/>
  <c r="F2809"/>
  <c r="F2808"/>
  <c r="F2807"/>
  <c r="F2806"/>
  <c r="F2805"/>
  <c r="F2804"/>
  <c r="F2803"/>
  <c r="F2802"/>
  <c r="F2801"/>
  <c r="F2800"/>
  <c r="F2799"/>
  <c r="F2798"/>
  <c r="F2797"/>
  <c r="F2796"/>
  <c r="F2795"/>
  <c r="F2794"/>
  <c r="F2793"/>
  <c r="F2792"/>
  <c r="F2791"/>
  <c r="F2790"/>
  <c r="F2789"/>
  <c r="F2788"/>
  <c r="F2787"/>
  <c r="F2786"/>
  <c r="F2785"/>
  <c r="F2784"/>
  <c r="F2783"/>
  <c r="F2782"/>
  <c r="F2781"/>
  <c r="F2780"/>
  <c r="F2779"/>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c r="F2491"/>
  <c r="F2490"/>
  <c r="F2489"/>
  <c r="F2488"/>
  <c r="F2487"/>
  <c r="F2486"/>
  <c r="F2485"/>
  <c r="F2484"/>
  <c r="F2483"/>
  <c r="F2482"/>
  <c r="F2481"/>
  <c r="F2480"/>
  <c r="F2479"/>
  <c r="F2478"/>
  <c r="F2477"/>
  <c r="F2476"/>
  <c r="F2475"/>
  <c r="F2474"/>
  <c r="F2473"/>
  <c r="F2472"/>
  <c r="F2471"/>
  <c r="F2470"/>
  <c r="F2469"/>
  <c r="F2468"/>
  <c r="F2467"/>
  <c r="F2466"/>
  <c r="F2465"/>
  <c r="F2464"/>
  <c r="F2463"/>
  <c r="F2462"/>
  <c r="F2461"/>
  <c r="F2460"/>
  <c r="F2459"/>
  <c r="F2458"/>
  <c r="F2457"/>
  <c r="F2456"/>
  <c r="F2455"/>
  <c r="F2454"/>
  <c r="F2453"/>
  <c r="F2452"/>
  <c r="F2451"/>
  <c r="F2450"/>
  <c r="F2449"/>
  <c r="F2448"/>
  <c r="F2447"/>
  <c r="F2446"/>
  <c r="F2445"/>
  <c r="F2444"/>
  <c r="F2443"/>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319"/>
  <c r="F2318"/>
  <c r="F2317"/>
  <c r="F2316"/>
  <c r="F2315"/>
  <c r="F2314"/>
  <c r="F2313"/>
  <c r="F2312"/>
  <c r="F2311"/>
  <c r="F2310"/>
  <c r="F2309"/>
  <c r="F2308"/>
  <c r="F2307"/>
  <c r="F2306"/>
  <c r="F2305"/>
  <c r="F2304"/>
  <c r="F2303"/>
  <c r="F2302"/>
  <c r="F2301"/>
  <c r="F2300"/>
  <c r="F2299"/>
  <c r="F2298"/>
  <c r="F2297"/>
  <c r="F2296"/>
  <c r="F2295"/>
  <c r="F2294"/>
  <c r="F2293"/>
  <c r="F2292"/>
  <c r="F2291"/>
  <c r="F2290"/>
  <c r="F2289"/>
  <c r="F2288"/>
  <c r="F2287"/>
  <c r="F2286"/>
  <c r="F2285"/>
  <c r="F2284"/>
  <c r="F2283"/>
  <c r="F2282"/>
  <c r="F2281"/>
  <c r="F2280"/>
  <c r="F2279"/>
  <c r="F2278"/>
  <c r="F2277"/>
  <c r="F2276"/>
  <c r="F2275"/>
  <c r="F2274"/>
  <c r="F2273"/>
  <c r="F2272"/>
  <c r="F2271"/>
  <c r="F2270"/>
  <c r="F2269"/>
  <c r="F2268"/>
  <c r="F2267"/>
  <c r="F2266"/>
  <c r="F2265"/>
  <c r="F2264"/>
  <c r="F2263"/>
  <c r="F2262"/>
  <c r="F2261"/>
  <c r="F2260"/>
  <c r="F2259"/>
  <c r="F2258"/>
  <c r="F2257"/>
  <c r="F2256"/>
  <c r="F2255"/>
  <c r="F2254"/>
  <c r="F2253"/>
  <c r="F2252"/>
  <c r="F2251"/>
  <c r="F2250"/>
  <c r="F2249"/>
  <c r="F2248"/>
  <c r="F2247"/>
  <c r="F2246"/>
  <c r="F2245"/>
  <c r="F2244"/>
  <c r="F2243"/>
  <c r="F2242"/>
  <c r="F2241"/>
  <c r="F2240"/>
  <c r="F2239"/>
  <c r="F2238"/>
  <c r="F2237"/>
  <c r="F2236"/>
  <c r="F2235"/>
  <c r="F2234"/>
  <c r="F2233"/>
  <c r="F2232"/>
  <c r="F2231"/>
  <c r="F2230"/>
  <c r="F2229"/>
  <c r="F2228"/>
  <c r="F2227"/>
  <c r="F2226"/>
  <c r="F2225"/>
  <c r="F2224"/>
  <c r="F2223"/>
  <c r="F2222"/>
  <c r="F2221"/>
  <c r="F2220"/>
  <c r="F2219"/>
  <c r="F2218"/>
  <c r="F2217"/>
  <c r="F2216"/>
  <c r="F2215"/>
  <c r="F2214"/>
  <c r="F2213"/>
  <c r="F2212"/>
  <c r="F2211"/>
  <c r="F2210"/>
  <c r="F2209"/>
  <c r="F2208"/>
  <c r="F2207"/>
  <c r="F2206"/>
  <c r="F2205"/>
  <c r="F2204"/>
  <c r="F2203"/>
  <c r="F2202"/>
  <c r="F2201"/>
  <c r="F2200"/>
  <c r="F2199"/>
  <c r="F2198"/>
  <c r="F2197"/>
  <c r="F2196"/>
  <c r="F2195"/>
  <c r="F2194"/>
  <c r="F2193"/>
  <c r="F2192"/>
  <c r="F2191"/>
  <c r="F2190"/>
  <c r="F2189"/>
  <c r="F2188"/>
  <c r="F2187"/>
  <c r="F2186"/>
  <c r="F2185"/>
  <c r="F2184"/>
  <c r="F2183"/>
  <c r="F2182"/>
  <c r="F2181"/>
  <c r="F2180"/>
  <c r="F2179"/>
  <c r="F2178"/>
  <c r="F2177"/>
  <c r="F2176"/>
  <c r="F2175"/>
  <c r="F2174"/>
  <c r="F2173"/>
  <c r="F2172"/>
  <c r="F2171"/>
  <c r="F2170"/>
  <c r="F2169"/>
  <c r="F2168"/>
  <c r="F2167"/>
  <c r="F2166"/>
  <c r="F2165"/>
  <c r="F2164"/>
  <c r="F2163"/>
  <c r="F2162"/>
  <c r="F2161"/>
  <c r="F2160"/>
  <c r="F2159"/>
  <c r="F2158"/>
  <c r="F2157"/>
  <c r="F2156"/>
  <c r="F2155"/>
  <c r="F2154"/>
  <c r="F2153"/>
  <c r="F2152"/>
  <c r="F2151"/>
  <c r="F2150"/>
  <c r="F2149"/>
  <c r="F2148"/>
  <c r="F2147"/>
  <c r="F2146"/>
  <c r="F2145"/>
  <c r="F2144"/>
  <c r="F2143"/>
  <c r="F2142"/>
  <c r="F2141"/>
  <c r="F2140"/>
  <c r="F2139"/>
  <c r="F2138"/>
  <c r="F2137"/>
  <c r="F2136"/>
  <c r="F2135"/>
  <c r="F2134"/>
  <c r="F2133"/>
  <c r="F2132"/>
  <c r="F2131"/>
  <c r="F2130"/>
  <c r="F2129"/>
  <c r="F2128"/>
  <c r="F2127"/>
  <c r="F2126"/>
  <c r="F2125"/>
  <c r="F2124"/>
  <c r="F2123"/>
  <c r="F2122"/>
  <c r="F2121"/>
  <c r="F2120"/>
  <c r="F2119"/>
  <c r="F2118"/>
  <c r="F2117"/>
  <c r="F2116"/>
  <c r="F2115"/>
  <c r="F2114"/>
  <c r="F2113"/>
  <c r="F2112"/>
  <c r="F2111"/>
  <c r="F2110"/>
  <c r="F2109"/>
  <c r="F2108"/>
  <c r="F2107"/>
  <c r="F2106"/>
  <c r="F2105"/>
  <c r="F2104"/>
  <c r="F2103"/>
  <c r="F2102"/>
  <c r="F2101"/>
  <c r="F2100"/>
  <c r="F2099"/>
  <c r="F2098"/>
  <c r="F2097"/>
  <c r="F2096"/>
  <c r="F2095"/>
  <c r="F2094"/>
  <c r="F2093"/>
  <c r="F2092"/>
  <c r="F2091"/>
  <c r="F2090"/>
  <c r="F2089"/>
  <c r="F2088"/>
  <c r="F2087"/>
  <c r="F2086"/>
  <c r="F2085"/>
  <c r="F2084"/>
  <c r="F2083"/>
  <c r="F2082"/>
  <c r="F2081"/>
  <c r="F2080"/>
  <c r="F2079"/>
  <c r="F2078"/>
  <c r="F2077"/>
  <c r="F2076"/>
  <c r="F2075"/>
  <c r="F2074"/>
  <c r="F2073"/>
  <c r="F2072"/>
  <c r="F2071"/>
  <c r="F2070"/>
  <c r="F2069"/>
  <c r="F2068"/>
  <c r="F2067"/>
  <c r="F2066"/>
  <c r="F2065"/>
  <c r="F2064"/>
  <c r="F2063"/>
  <c r="F2062"/>
  <c r="F2061"/>
  <c r="F2060"/>
  <c r="F2059"/>
  <c r="F2058"/>
  <c r="F2057"/>
  <c r="F2056"/>
  <c r="F2055"/>
  <c r="F2054"/>
  <c r="F2053"/>
  <c r="F2052"/>
  <c r="F2051"/>
  <c r="F2050"/>
  <c r="F2049"/>
  <c r="F2048"/>
  <c r="F2047"/>
  <c r="F2046"/>
  <c r="F2045"/>
  <c r="F2044"/>
  <c r="F2043"/>
  <c r="F2042"/>
  <c r="F2041"/>
  <c r="F2040"/>
  <c r="F2039"/>
  <c r="F2038"/>
  <c r="F2037"/>
  <c r="F2036"/>
  <c r="F2035"/>
  <c r="F2034"/>
  <c r="F2033"/>
  <c r="F2032"/>
  <c r="F2031"/>
  <c r="F2030"/>
  <c r="F2029"/>
  <c r="F2028"/>
  <c r="F2027"/>
  <c r="F2026"/>
  <c r="F2025"/>
  <c r="F2024"/>
  <c r="F2023"/>
  <c r="F2022"/>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B7" i="360" l="1"/>
  <c r="B8"/>
  <c r="B9"/>
  <c r="B6"/>
  <c r="A25"/>
  <c r="A16"/>
  <c r="D2" i="281" l="1"/>
  <c r="H5331" i="217" l="1"/>
  <c r="H5330"/>
  <c r="H5329"/>
  <c r="H5328"/>
  <c r="H5327"/>
  <c r="H5326"/>
  <c r="H5325"/>
  <c r="H5324"/>
  <c r="H5323"/>
  <c r="H5322"/>
  <c r="H5321"/>
  <c r="H5320"/>
  <c r="H5319"/>
  <c r="H5318"/>
  <c r="H5317"/>
  <c r="H5316"/>
  <c r="H5315"/>
  <c r="H5314"/>
  <c r="H5313"/>
  <c r="H5312"/>
  <c r="H5311"/>
  <c r="H5310"/>
  <c r="H5309"/>
  <c r="H5308"/>
  <c r="H5307"/>
  <c r="H5306"/>
  <c r="H5305"/>
  <c r="H5304"/>
  <c r="H5303"/>
  <c r="H5302"/>
  <c r="H5301"/>
  <c r="H5300"/>
  <c r="H5299"/>
  <c r="H5298"/>
  <c r="H5297"/>
  <c r="H5296"/>
  <c r="H5295"/>
  <c r="H5294"/>
  <c r="H5293"/>
  <c r="H5292"/>
  <c r="H5291"/>
  <c r="H5290"/>
  <c r="H5289"/>
  <c r="H5288"/>
  <c r="H5287"/>
  <c r="H5286"/>
  <c r="H5285"/>
  <c r="H5284"/>
  <c r="H5283"/>
  <c r="H5282"/>
  <c r="H5281"/>
  <c r="H5280"/>
  <c r="H5279"/>
  <c r="H5278"/>
  <c r="H5277"/>
  <c r="H5276"/>
  <c r="H5275"/>
  <c r="H5274"/>
  <c r="H5273"/>
  <c r="H5272"/>
  <c r="H5271"/>
  <c r="H5270"/>
  <c r="H5269"/>
  <c r="H5268"/>
  <c r="H5267"/>
  <c r="H5266"/>
  <c r="H5265"/>
  <c r="H5264"/>
  <c r="H5263"/>
  <c r="H5262"/>
  <c r="H5261"/>
  <c r="H5260"/>
  <c r="H5259"/>
  <c r="H5258"/>
  <c r="H5257"/>
  <c r="H5256"/>
  <c r="H5255"/>
  <c r="H5254"/>
  <c r="H5253"/>
  <c r="H5252"/>
  <c r="H5251"/>
  <c r="H5250"/>
  <c r="H5249"/>
  <c r="H5248"/>
  <c r="H5247"/>
  <c r="H5246"/>
  <c r="H5245"/>
  <c r="H5244"/>
  <c r="H5243"/>
  <c r="H5242"/>
  <c r="H5241"/>
  <c r="H5240"/>
  <c r="H5239"/>
  <c r="H5238"/>
  <c r="H5237"/>
  <c r="H5236"/>
  <c r="H5235"/>
  <c r="H5234"/>
  <c r="H5233"/>
  <c r="H5232"/>
  <c r="H5231"/>
  <c r="H5230"/>
  <c r="H5229"/>
  <c r="H5228"/>
  <c r="H5227"/>
  <c r="H5226"/>
  <c r="H5225"/>
  <c r="H5224"/>
  <c r="H5223"/>
  <c r="H5222"/>
  <c r="H5221"/>
  <c r="H5220"/>
  <c r="H5219"/>
  <c r="H5218"/>
  <c r="H5217"/>
  <c r="H5216"/>
  <c r="H5215"/>
  <c r="H5214"/>
  <c r="H5213"/>
  <c r="H5212"/>
  <c r="H5211"/>
  <c r="H5210"/>
  <c r="H5209"/>
  <c r="H5208"/>
  <c r="H5207"/>
  <c r="H5206"/>
  <c r="H5205"/>
  <c r="H5204"/>
  <c r="H5203"/>
  <c r="H5202"/>
  <c r="H5201"/>
  <c r="H5200"/>
  <c r="H5199"/>
  <c r="H5198"/>
  <c r="H5197"/>
  <c r="H5196"/>
  <c r="H5195"/>
  <c r="H5194"/>
  <c r="H5193"/>
  <c r="H5192"/>
  <c r="H5191"/>
  <c r="H5190"/>
  <c r="H5189"/>
  <c r="H5188"/>
  <c r="H5187"/>
  <c r="H5186"/>
  <c r="H5185"/>
  <c r="H5184"/>
  <c r="H5183"/>
  <c r="H5182"/>
  <c r="H5181"/>
  <c r="H5180"/>
  <c r="H5179"/>
  <c r="H5178"/>
  <c r="H5177"/>
  <c r="H5176"/>
  <c r="H5175"/>
  <c r="H5174"/>
  <c r="H5173"/>
  <c r="H5172"/>
  <c r="H5171"/>
  <c r="H5170"/>
  <c r="H5169"/>
  <c r="H5168"/>
  <c r="H5167"/>
  <c r="H5166"/>
  <c r="H5165"/>
  <c r="H5164"/>
  <c r="H5163"/>
  <c r="H5162"/>
  <c r="H5161"/>
  <c r="H5160"/>
  <c r="H5159"/>
  <c r="H5158"/>
  <c r="H5157"/>
  <c r="H5156"/>
  <c r="H5155"/>
  <c r="H5154"/>
  <c r="H5153"/>
  <c r="H5152"/>
  <c r="H5151"/>
  <c r="H5150"/>
  <c r="H5149"/>
  <c r="H5148"/>
  <c r="H5147"/>
  <c r="H5146"/>
  <c r="H5145"/>
  <c r="H5144"/>
  <c r="H5143"/>
  <c r="H5142"/>
  <c r="H5141"/>
  <c r="H5140"/>
  <c r="H5139"/>
  <c r="H5138"/>
  <c r="H5137"/>
  <c r="H5136"/>
  <c r="H5135"/>
  <c r="H5134"/>
  <c r="H5133"/>
  <c r="H5132"/>
  <c r="H5131"/>
  <c r="H5130"/>
  <c r="H5129"/>
  <c r="H5128"/>
  <c r="H5127"/>
  <c r="H5126"/>
  <c r="H5125"/>
  <c r="H5124"/>
  <c r="H5123"/>
  <c r="H5122"/>
  <c r="H5121"/>
  <c r="H5120"/>
  <c r="H5119"/>
  <c r="H5118"/>
  <c r="H5117"/>
  <c r="H5116"/>
  <c r="H5115"/>
  <c r="H5114"/>
  <c r="H5113"/>
  <c r="H5112"/>
  <c r="H5111"/>
  <c r="H5110"/>
  <c r="H5109"/>
  <c r="H5108"/>
  <c r="H5107"/>
  <c r="H5106"/>
  <c r="H5105"/>
  <c r="H5104"/>
  <c r="H5103"/>
  <c r="H5102"/>
  <c r="H5101"/>
  <c r="H5100"/>
  <c r="H5099"/>
  <c r="H5098"/>
  <c r="H5097"/>
  <c r="H5096"/>
  <c r="H5095"/>
  <c r="H5094"/>
  <c r="H5093"/>
  <c r="H5092"/>
  <c r="H5091"/>
  <c r="H5090"/>
  <c r="H5089"/>
  <c r="H5088"/>
  <c r="H5087"/>
  <c r="H5086"/>
  <c r="H5085"/>
  <c r="H5084"/>
  <c r="H5083"/>
  <c r="H5082"/>
  <c r="H5081"/>
  <c r="H5080"/>
  <c r="H5079"/>
  <c r="H5078"/>
  <c r="H5077"/>
  <c r="H5076"/>
  <c r="H5075"/>
  <c r="H5074"/>
  <c r="H5073"/>
  <c r="H5072"/>
  <c r="H5071"/>
  <c r="H5070"/>
  <c r="H5069"/>
  <c r="H5068"/>
  <c r="H5067"/>
  <c r="H5066"/>
  <c r="H5065"/>
  <c r="H5064"/>
  <c r="H5063"/>
  <c r="H5062"/>
  <c r="H5061"/>
  <c r="H5060"/>
  <c r="H5059"/>
  <c r="H5058"/>
  <c r="H5057"/>
  <c r="H5056"/>
  <c r="H5055"/>
  <c r="H5054"/>
  <c r="H5053"/>
  <c r="H5052"/>
  <c r="H5051"/>
  <c r="H5050"/>
  <c r="H5049"/>
  <c r="H5048"/>
  <c r="H5047"/>
  <c r="H5046"/>
  <c r="H5045"/>
  <c r="H5044"/>
  <c r="H5043"/>
  <c r="H5042"/>
  <c r="H5041"/>
  <c r="H5040"/>
  <c r="H5039"/>
  <c r="H5038"/>
  <c r="H5037"/>
  <c r="H5036"/>
  <c r="H5035"/>
  <c r="H5034"/>
  <c r="H5033"/>
  <c r="H5032"/>
  <c r="H5031"/>
  <c r="H5030"/>
  <c r="H5029"/>
  <c r="H5028"/>
  <c r="H5027"/>
  <c r="H5026"/>
  <c r="H5025"/>
  <c r="H5024"/>
  <c r="H5023"/>
  <c r="H5022"/>
  <c r="H5021"/>
  <c r="H5020"/>
  <c r="H5019"/>
  <c r="H5018"/>
  <c r="H5017"/>
  <c r="H5016"/>
  <c r="H5015"/>
  <c r="H5014"/>
  <c r="H5013"/>
  <c r="H5012"/>
  <c r="H5011"/>
  <c r="H5010"/>
  <c r="H5009"/>
  <c r="H5008"/>
  <c r="H5007"/>
  <c r="H5006"/>
  <c r="H5005"/>
  <c r="H5004"/>
  <c r="H5003"/>
  <c r="H5002"/>
  <c r="H5001"/>
  <c r="H5000"/>
  <c r="H4999"/>
  <c r="H4998"/>
  <c r="H4997"/>
  <c r="H4996"/>
  <c r="H4995"/>
  <c r="H4994"/>
  <c r="H4993"/>
  <c r="H4992"/>
  <c r="H4991"/>
  <c r="H4990"/>
  <c r="H4989"/>
  <c r="H4988"/>
  <c r="H4987"/>
  <c r="H4986"/>
  <c r="H4985"/>
  <c r="H4984"/>
  <c r="H4983"/>
  <c r="H4982"/>
  <c r="H4981"/>
  <c r="H4980"/>
  <c r="H4979"/>
  <c r="H4978"/>
  <c r="H4977"/>
  <c r="H4976"/>
  <c r="H4975"/>
  <c r="H4974"/>
  <c r="H4973"/>
  <c r="H4972"/>
  <c r="H4971"/>
  <c r="H4970"/>
  <c r="H4969"/>
  <c r="H4968"/>
  <c r="H4967"/>
  <c r="H4966"/>
  <c r="H4965"/>
  <c r="H4964"/>
  <c r="H4963"/>
  <c r="H4962"/>
  <c r="H4961"/>
  <c r="H4960"/>
  <c r="H4959"/>
  <c r="H4958"/>
  <c r="H4957"/>
  <c r="H4956"/>
  <c r="H4955"/>
  <c r="H4954"/>
  <c r="H4953"/>
  <c r="H4952"/>
  <c r="H4951"/>
  <c r="H4950"/>
  <c r="H4949"/>
  <c r="H4948"/>
  <c r="H4947"/>
  <c r="H4946"/>
  <c r="H4945"/>
  <c r="H4944"/>
  <c r="H4943"/>
  <c r="H4942"/>
  <c r="H4941"/>
  <c r="H4940"/>
  <c r="H4939"/>
  <c r="H4938"/>
  <c r="H4937"/>
  <c r="H4936"/>
  <c r="H4935"/>
  <c r="H4934"/>
  <c r="H4933"/>
  <c r="H4932"/>
  <c r="H4931"/>
  <c r="H4930"/>
  <c r="H4929"/>
  <c r="H4928"/>
  <c r="H4927"/>
  <c r="H4926"/>
  <c r="H4925"/>
  <c r="H4924"/>
  <c r="H4923"/>
  <c r="H4922"/>
  <c r="H4921"/>
  <c r="H4920"/>
  <c r="H4919"/>
  <c r="H4918"/>
  <c r="H4917"/>
  <c r="H4916"/>
  <c r="H4915"/>
  <c r="H4914"/>
  <c r="H4913"/>
  <c r="H4912"/>
  <c r="H4911"/>
  <c r="H4910"/>
  <c r="H4909"/>
  <c r="H4908"/>
  <c r="H4907"/>
  <c r="H4906"/>
  <c r="H4905"/>
  <c r="H4904"/>
  <c r="H4903"/>
  <c r="H4902"/>
  <c r="H4901"/>
  <c r="H4900"/>
  <c r="H4899"/>
  <c r="H4898"/>
  <c r="H4897"/>
  <c r="H4896"/>
  <c r="H4895"/>
  <c r="H4894"/>
  <c r="H4893"/>
  <c r="H4892"/>
  <c r="H4891"/>
  <c r="H4890"/>
  <c r="H4889"/>
  <c r="H4888"/>
  <c r="H4887"/>
  <c r="H4886"/>
  <c r="H4885"/>
  <c r="H4884"/>
  <c r="H4883"/>
  <c r="H4882"/>
  <c r="H4881"/>
  <c r="H4880"/>
  <c r="H4879"/>
  <c r="H4878"/>
  <c r="H4877"/>
  <c r="H4876"/>
  <c r="H4875"/>
  <c r="H4874"/>
  <c r="H4873"/>
  <c r="H4872"/>
  <c r="H4871"/>
  <c r="H4870"/>
  <c r="H4869"/>
  <c r="H4868"/>
  <c r="H4867"/>
  <c r="H4866"/>
  <c r="H4865"/>
  <c r="H4864"/>
  <c r="H4863"/>
  <c r="H4862"/>
  <c r="H4861"/>
  <c r="H4860"/>
  <c r="H4859"/>
  <c r="H4858"/>
  <c r="H4857"/>
  <c r="H4856"/>
  <c r="H4855"/>
  <c r="H4854"/>
  <c r="H4853"/>
  <c r="H4852"/>
  <c r="H4851"/>
  <c r="H4850"/>
  <c r="H4849"/>
  <c r="H4848"/>
  <c r="H4847"/>
  <c r="H4846"/>
  <c r="H4845"/>
  <c r="H4844"/>
  <c r="H4843"/>
  <c r="H4842"/>
  <c r="H4841"/>
  <c r="H4840"/>
  <c r="H4839"/>
  <c r="H4838"/>
  <c r="H4837"/>
  <c r="H4836"/>
  <c r="H4835"/>
  <c r="H4834"/>
  <c r="H4833"/>
  <c r="H4832"/>
  <c r="H4831"/>
  <c r="H4830"/>
  <c r="H4829"/>
  <c r="H4828"/>
  <c r="H4827"/>
  <c r="H4826"/>
  <c r="H4825"/>
  <c r="H4824"/>
  <c r="H4823"/>
  <c r="H4822"/>
  <c r="H4821"/>
  <c r="H4820"/>
  <c r="H4819"/>
  <c r="H4818"/>
  <c r="H4817"/>
  <c r="H4816"/>
  <c r="H4815"/>
  <c r="H4814"/>
  <c r="H4813"/>
  <c r="H4812"/>
  <c r="H4811"/>
  <c r="H4810"/>
  <c r="H4809"/>
  <c r="H4808"/>
  <c r="H4807"/>
  <c r="H4806"/>
  <c r="H4805"/>
  <c r="H4804"/>
  <c r="H4803"/>
  <c r="H4802"/>
  <c r="H4801"/>
  <c r="H4800"/>
  <c r="H4799"/>
  <c r="H4798"/>
  <c r="H4797"/>
  <c r="H4796"/>
  <c r="H4795"/>
  <c r="H4794"/>
  <c r="H4793"/>
  <c r="H4792"/>
  <c r="H4791"/>
  <c r="H4790"/>
  <c r="H4789"/>
  <c r="H4788"/>
  <c r="H4787"/>
  <c r="H4786"/>
  <c r="H4785"/>
  <c r="H4784"/>
  <c r="H4783"/>
  <c r="H4782"/>
  <c r="H4781"/>
  <c r="H4780"/>
  <c r="H4779"/>
  <c r="H4778"/>
  <c r="H4777"/>
  <c r="H4776"/>
  <c r="H4775"/>
  <c r="H4774"/>
  <c r="H4773"/>
  <c r="H4772"/>
  <c r="H4771"/>
  <c r="H4770"/>
  <c r="H4769"/>
  <c r="H4768"/>
  <c r="H4767"/>
  <c r="H4766"/>
  <c r="H4765"/>
  <c r="H4764"/>
  <c r="H4763"/>
  <c r="H4762"/>
  <c r="H4761"/>
  <c r="H4760"/>
  <c r="H4759"/>
  <c r="H4758"/>
  <c r="H4757"/>
  <c r="H4756"/>
  <c r="H4755"/>
  <c r="H4754"/>
  <c r="H4753"/>
  <c r="H4752"/>
  <c r="H4751"/>
  <c r="H4750"/>
  <c r="H4749"/>
  <c r="H4748"/>
  <c r="H4747"/>
  <c r="H4746"/>
  <c r="H4745"/>
  <c r="H4744"/>
  <c r="H4743"/>
  <c r="H4742"/>
  <c r="H4741"/>
  <c r="H4740"/>
  <c r="H4739"/>
  <c r="H4738"/>
  <c r="H4737"/>
  <c r="H4736"/>
  <c r="H4735"/>
  <c r="H4734"/>
  <c r="H4733"/>
  <c r="H4732"/>
  <c r="H4731"/>
  <c r="H4730"/>
  <c r="H4729"/>
  <c r="H4728"/>
  <c r="H4727"/>
  <c r="H4726"/>
  <c r="H4725"/>
  <c r="H4724"/>
  <c r="H4723"/>
  <c r="H4722"/>
  <c r="H4721"/>
  <c r="H4720"/>
  <c r="H4719"/>
  <c r="H4718"/>
  <c r="H4717"/>
  <c r="H4716"/>
  <c r="H4715"/>
  <c r="H4714"/>
  <c r="H4713"/>
  <c r="H4712"/>
  <c r="H4711"/>
  <c r="H4710"/>
  <c r="H4709"/>
  <c r="H4708"/>
  <c r="H4707"/>
  <c r="H4706"/>
  <c r="H4705"/>
  <c r="H4704"/>
  <c r="H4703"/>
  <c r="H4702"/>
  <c r="H4701"/>
  <c r="H4700"/>
  <c r="H4699"/>
  <c r="H4698"/>
  <c r="H4697"/>
  <c r="H4696"/>
  <c r="H4695"/>
  <c r="H4694"/>
  <c r="H4693"/>
  <c r="H4692"/>
  <c r="H4691"/>
  <c r="H4690"/>
  <c r="H4689"/>
  <c r="H4688"/>
  <c r="H4687"/>
  <c r="H4686"/>
  <c r="H4685"/>
  <c r="H4684"/>
  <c r="H4683"/>
  <c r="H4682"/>
  <c r="H4681"/>
  <c r="H4680"/>
  <c r="H4679"/>
  <c r="H4678"/>
  <c r="H4677"/>
  <c r="H4676"/>
  <c r="H4675"/>
  <c r="H4674"/>
  <c r="H4673"/>
  <c r="H4672"/>
  <c r="H4671"/>
  <c r="H4670"/>
  <c r="H4669"/>
  <c r="H4668"/>
  <c r="H4667"/>
  <c r="H4666"/>
  <c r="H4665"/>
  <c r="H4664"/>
  <c r="H4663"/>
  <c r="H4662"/>
  <c r="H4661"/>
  <c r="H4660"/>
  <c r="H4659"/>
  <c r="H4658"/>
  <c r="H4657"/>
  <c r="H4656"/>
  <c r="H4655"/>
  <c r="H4654"/>
  <c r="H4653"/>
  <c r="H4652"/>
  <c r="H4651"/>
  <c r="H4650"/>
  <c r="H4649"/>
  <c r="H4648"/>
  <c r="H4647"/>
  <c r="H4646"/>
  <c r="H4645"/>
  <c r="H4644"/>
  <c r="H4643"/>
  <c r="H4642"/>
  <c r="H4641"/>
  <c r="H4640"/>
  <c r="H4639"/>
  <c r="H4638"/>
  <c r="H4637"/>
  <c r="H4636"/>
  <c r="H4635"/>
  <c r="H4634"/>
  <c r="H4633"/>
  <c r="H4632"/>
  <c r="H4631"/>
  <c r="H4630"/>
  <c r="H4629"/>
  <c r="H4628"/>
  <c r="H4627"/>
  <c r="H4626"/>
  <c r="H4625"/>
  <c r="H4624"/>
  <c r="H4623"/>
  <c r="H4622"/>
  <c r="H4621"/>
  <c r="H4620"/>
  <c r="H4619"/>
  <c r="H4618"/>
  <c r="H4617"/>
  <c r="H4616"/>
  <c r="H4615"/>
  <c r="H4614"/>
  <c r="H4613"/>
  <c r="H4612"/>
  <c r="H4611"/>
  <c r="H4610"/>
  <c r="H4609"/>
  <c r="H4608"/>
  <c r="H4607"/>
  <c r="H4606"/>
  <c r="H4605"/>
  <c r="H4604"/>
  <c r="H4603"/>
  <c r="H4602"/>
  <c r="H4601"/>
  <c r="H4600"/>
  <c r="H4599"/>
  <c r="H4598"/>
  <c r="H4597"/>
  <c r="H4596"/>
  <c r="H4595"/>
  <c r="H4594"/>
  <c r="H4593"/>
  <c r="H4592"/>
  <c r="H4591"/>
  <c r="H4590"/>
  <c r="H4589"/>
  <c r="H4588"/>
  <c r="H4587"/>
  <c r="H4586"/>
  <c r="H4585"/>
  <c r="H4584"/>
  <c r="H4583"/>
  <c r="H4582"/>
  <c r="H4581"/>
  <c r="H4580"/>
  <c r="H4579"/>
  <c r="H4578"/>
  <c r="H4577"/>
  <c r="H4576"/>
  <c r="H4575"/>
  <c r="H4574"/>
  <c r="H4573"/>
  <c r="H4572"/>
  <c r="H4571"/>
  <c r="H4570"/>
  <c r="H4569"/>
  <c r="H4568"/>
  <c r="H4567"/>
  <c r="H4566"/>
  <c r="H4565"/>
  <c r="H4564"/>
  <c r="H4563"/>
  <c r="H4562"/>
  <c r="H4561"/>
  <c r="H4560"/>
  <c r="H4559"/>
  <c r="H4558"/>
  <c r="H4557"/>
  <c r="H4556"/>
  <c r="H4555"/>
  <c r="H4554"/>
  <c r="H4553"/>
  <c r="H4552"/>
  <c r="H4551"/>
  <c r="H4550"/>
  <c r="H4549"/>
  <c r="H4548"/>
  <c r="H4547"/>
  <c r="H4546"/>
  <c r="H4545"/>
  <c r="H4544"/>
  <c r="H4543"/>
  <c r="H4542"/>
  <c r="H4541"/>
  <c r="H4540"/>
  <c r="H4539"/>
  <c r="H4538"/>
  <c r="H4537"/>
  <c r="H4536"/>
  <c r="H4535"/>
  <c r="H4534"/>
  <c r="H4533"/>
  <c r="H4532"/>
  <c r="H4531"/>
  <c r="H4530"/>
  <c r="H4529"/>
  <c r="H4528"/>
  <c r="H4527"/>
  <c r="H4526"/>
  <c r="H4525"/>
  <c r="H4524"/>
  <c r="H4523"/>
  <c r="H4522"/>
  <c r="H4521"/>
  <c r="H4520"/>
  <c r="H4519"/>
  <c r="H4518"/>
  <c r="H4517"/>
  <c r="H4516"/>
  <c r="H4515"/>
  <c r="H4514"/>
  <c r="H4513"/>
  <c r="H4512"/>
  <c r="H4511"/>
  <c r="H4510"/>
  <c r="H4509"/>
  <c r="H4508"/>
  <c r="H4507"/>
  <c r="H4506"/>
  <c r="H4505"/>
  <c r="H4504"/>
  <c r="H4503"/>
  <c r="H4502"/>
  <c r="H4501"/>
  <c r="H4500"/>
  <c r="H4499"/>
  <c r="H4498"/>
  <c r="H4497"/>
  <c r="H4496"/>
  <c r="H4495"/>
  <c r="H4494"/>
  <c r="H4493"/>
  <c r="H4492"/>
  <c r="H4491"/>
  <c r="H4490"/>
  <c r="H4489"/>
  <c r="H4488"/>
  <c r="H4487"/>
  <c r="H4486"/>
  <c r="H4485"/>
  <c r="H4484"/>
  <c r="H4483"/>
  <c r="H4482"/>
  <c r="H4481"/>
  <c r="H4480"/>
  <c r="H4479"/>
  <c r="H4478"/>
  <c r="H4477"/>
  <c r="H4476"/>
  <c r="H4475"/>
  <c r="H4474"/>
  <c r="H4473"/>
  <c r="H4472"/>
  <c r="H4471"/>
  <c r="H4470"/>
  <c r="H4469"/>
  <c r="H4468"/>
  <c r="H4467"/>
  <c r="H4466"/>
  <c r="H4465"/>
  <c r="H4464"/>
  <c r="H4463"/>
  <c r="H4462"/>
  <c r="H4461"/>
  <c r="H4460"/>
  <c r="H4459"/>
  <c r="H4458"/>
  <c r="H4457"/>
  <c r="H4456"/>
  <c r="H4455"/>
  <c r="H4454"/>
  <c r="H4453"/>
  <c r="H4452"/>
  <c r="H4451"/>
  <c r="H4450"/>
  <c r="H4449"/>
  <c r="H4448"/>
  <c r="H4447"/>
  <c r="H4446"/>
  <c r="H4445"/>
  <c r="H4444"/>
  <c r="H4443"/>
  <c r="H4442"/>
  <c r="H4441"/>
  <c r="H4440"/>
  <c r="H4439"/>
  <c r="H4438"/>
  <c r="H4437"/>
  <c r="H4436"/>
  <c r="H4435"/>
  <c r="H4434"/>
  <c r="H4433"/>
  <c r="H4432"/>
  <c r="H4431"/>
  <c r="H4430"/>
  <c r="H4429"/>
  <c r="H4428"/>
  <c r="H4427"/>
  <c r="H4426"/>
  <c r="H4425"/>
  <c r="H4424"/>
  <c r="H4423"/>
  <c r="H4422"/>
  <c r="H4421"/>
  <c r="H4420"/>
  <c r="H4419"/>
  <c r="H4418"/>
  <c r="H4417"/>
  <c r="H4416"/>
  <c r="H4415"/>
  <c r="H4414"/>
  <c r="H4413"/>
  <c r="H4412"/>
  <c r="H4411"/>
  <c r="H4410"/>
  <c r="H4409"/>
  <c r="H4408"/>
  <c r="H4407"/>
  <c r="H4406"/>
  <c r="H4405"/>
  <c r="H4404"/>
  <c r="H4403"/>
  <c r="H4402"/>
  <c r="H4401"/>
  <c r="H4400"/>
  <c r="H4399"/>
  <c r="H4398"/>
  <c r="H4397"/>
  <c r="H4396"/>
  <c r="H4395"/>
  <c r="H4394"/>
  <c r="H4393"/>
  <c r="H4392"/>
  <c r="H4391"/>
  <c r="H4390"/>
  <c r="H4389"/>
  <c r="H4388"/>
  <c r="H4387"/>
  <c r="H4386"/>
  <c r="H4385"/>
  <c r="H4384"/>
  <c r="H4383"/>
  <c r="H4382"/>
  <c r="H4381"/>
  <c r="H4380"/>
  <c r="H4379"/>
  <c r="H4378"/>
  <c r="H4377"/>
  <c r="H4376"/>
  <c r="H4375"/>
  <c r="H4374"/>
  <c r="H4373"/>
  <c r="H4372"/>
  <c r="H4371"/>
  <c r="H4370"/>
  <c r="H4369"/>
  <c r="H4368"/>
  <c r="H4367"/>
  <c r="H4366"/>
  <c r="H4365"/>
  <c r="H4364"/>
  <c r="H4363"/>
  <c r="H4362"/>
  <c r="H4361"/>
  <c r="H4360"/>
  <c r="H4359"/>
  <c r="H4358"/>
  <c r="H4357"/>
  <c r="H4356"/>
  <c r="H4355"/>
  <c r="H4354"/>
  <c r="H4353"/>
  <c r="H4352"/>
  <c r="H4351"/>
  <c r="H4350"/>
  <c r="H4349"/>
  <c r="H4348"/>
  <c r="H4347"/>
  <c r="H4346"/>
  <c r="H4345"/>
  <c r="H4344"/>
  <c r="H4343"/>
  <c r="H4342"/>
  <c r="H4341"/>
  <c r="H4340"/>
  <c r="H4339"/>
  <c r="H4338"/>
  <c r="H4337"/>
  <c r="H4336"/>
  <c r="H4335"/>
  <c r="H4334"/>
  <c r="H4333"/>
  <c r="H4332"/>
  <c r="H4331"/>
  <c r="H4330"/>
  <c r="H4329"/>
  <c r="H4328"/>
  <c r="H4327"/>
  <c r="H4326"/>
  <c r="H4325"/>
  <c r="H4324"/>
  <c r="H4323"/>
  <c r="H4322"/>
  <c r="H4321"/>
  <c r="H4320"/>
  <c r="H4319"/>
  <c r="H4318"/>
  <c r="H4317"/>
  <c r="H4316"/>
  <c r="H4315"/>
  <c r="H4314"/>
  <c r="H4313"/>
  <c r="H4312"/>
  <c r="H4311"/>
  <c r="H4310"/>
  <c r="H4309"/>
  <c r="H4308"/>
  <c r="H4307"/>
  <c r="H4306"/>
  <c r="H4305"/>
  <c r="H4304"/>
  <c r="H4303"/>
  <c r="H4302"/>
  <c r="H4301"/>
  <c r="H4300"/>
  <c r="H4299"/>
  <c r="H4298"/>
  <c r="H4297"/>
  <c r="H4296"/>
  <c r="H4295"/>
  <c r="H4294"/>
  <c r="H4293"/>
  <c r="H4292"/>
  <c r="H4291"/>
  <c r="H4290"/>
  <c r="H4289"/>
  <c r="H4288"/>
  <c r="H4287"/>
  <c r="H4286"/>
  <c r="H4285"/>
  <c r="H4284"/>
  <c r="H4283"/>
  <c r="H4282"/>
  <c r="H4281"/>
  <c r="H4280"/>
  <c r="H4279"/>
  <c r="H4278"/>
  <c r="H4277"/>
  <c r="H4276"/>
  <c r="H4275"/>
  <c r="H4274"/>
  <c r="H4273"/>
  <c r="H4272"/>
  <c r="H4271"/>
  <c r="H4270"/>
  <c r="H4269"/>
  <c r="H4268"/>
  <c r="H4267"/>
  <c r="H4266"/>
  <c r="H4265"/>
  <c r="H4264"/>
  <c r="H4263"/>
  <c r="H4262"/>
  <c r="H4261"/>
  <c r="H4260"/>
  <c r="H4259"/>
  <c r="H4258"/>
  <c r="H4257"/>
  <c r="H4256"/>
  <c r="H4255"/>
  <c r="H4254"/>
  <c r="H4253"/>
  <c r="H4252"/>
  <c r="H4251"/>
  <c r="H4250"/>
  <c r="H4249"/>
  <c r="H4248"/>
  <c r="H4247"/>
  <c r="H4246"/>
  <c r="H4245"/>
  <c r="H4244"/>
  <c r="H4243"/>
  <c r="H4242"/>
  <c r="H4241"/>
  <c r="H4240"/>
  <c r="H4239"/>
  <c r="H4238"/>
  <c r="H4237"/>
  <c r="H4236"/>
  <c r="H4235"/>
  <c r="H4234"/>
  <c r="H4233"/>
  <c r="H4232"/>
  <c r="H4231"/>
  <c r="H4230"/>
  <c r="H4229"/>
  <c r="H4228"/>
  <c r="H4227"/>
  <c r="H4226"/>
  <c r="H4225"/>
  <c r="H4224"/>
  <c r="H4223"/>
  <c r="H4222"/>
  <c r="H4221"/>
  <c r="H4220"/>
  <c r="H4219"/>
  <c r="H4218"/>
  <c r="H4217"/>
  <c r="H4216"/>
  <c r="H4215"/>
  <c r="H4214"/>
  <c r="H4213"/>
  <c r="H4212"/>
  <c r="H4211"/>
  <c r="H4210"/>
  <c r="H4209"/>
  <c r="H4208"/>
  <c r="H4207"/>
  <c r="H4206"/>
  <c r="H4205"/>
  <c r="H4204"/>
  <c r="H4203"/>
  <c r="H4202"/>
  <c r="H4201"/>
  <c r="H4200"/>
  <c r="H4199"/>
  <c r="H4198"/>
  <c r="H4197"/>
  <c r="H4196"/>
  <c r="H4195"/>
  <c r="H4194"/>
  <c r="H4193"/>
  <c r="H4192"/>
  <c r="H4191"/>
  <c r="H4190"/>
  <c r="H4189"/>
  <c r="H4188"/>
  <c r="H4187"/>
  <c r="H4186"/>
  <c r="H4185"/>
  <c r="H4184"/>
  <c r="H4183"/>
  <c r="H4182"/>
  <c r="H4181"/>
  <c r="H4180"/>
  <c r="H4179"/>
  <c r="H4178"/>
  <c r="H4177"/>
  <c r="H4176"/>
  <c r="H4175"/>
  <c r="H4174"/>
  <c r="H4173"/>
  <c r="H4172"/>
  <c r="H4171"/>
  <c r="H4170"/>
  <c r="H4169"/>
  <c r="H4168"/>
  <c r="H4167"/>
  <c r="H4166"/>
  <c r="H4165"/>
  <c r="H4164"/>
  <c r="H4163"/>
  <c r="H4162"/>
  <c r="H4161"/>
  <c r="H4160"/>
  <c r="H4159"/>
  <c r="H4158"/>
  <c r="H4157"/>
  <c r="H4156"/>
  <c r="H4155"/>
  <c r="H4154"/>
  <c r="H4153"/>
  <c r="H4152"/>
  <c r="H4151"/>
  <c r="H4150"/>
  <c r="H4149"/>
  <c r="H4148"/>
  <c r="H4147"/>
  <c r="H4146"/>
  <c r="H4145"/>
  <c r="H4144"/>
  <c r="H4143"/>
  <c r="H4142"/>
  <c r="H4141"/>
  <c r="H4140"/>
  <c r="H4139"/>
  <c r="H4138"/>
  <c r="H4137"/>
  <c r="H4136"/>
  <c r="H4135"/>
  <c r="H4134"/>
  <c r="H4133"/>
  <c r="H4132"/>
  <c r="H4131"/>
  <c r="H4130"/>
  <c r="H4129"/>
  <c r="H4128"/>
  <c r="H4127"/>
  <c r="H4126"/>
  <c r="H4125"/>
  <c r="H4124"/>
  <c r="H4123"/>
  <c r="H4122"/>
  <c r="H4121"/>
  <c r="H4120"/>
  <c r="H4119"/>
  <c r="H4118"/>
  <c r="H4117"/>
  <c r="H4116"/>
  <c r="H4115"/>
  <c r="H4114"/>
  <c r="H4113"/>
  <c r="H4112"/>
  <c r="H4111"/>
  <c r="H4110"/>
  <c r="H4109"/>
  <c r="H4108"/>
  <c r="H4107"/>
  <c r="H4106"/>
  <c r="H4105"/>
  <c r="H4104"/>
  <c r="H4103"/>
  <c r="H4102"/>
  <c r="H4101"/>
  <c r="H4100"/>
  <c r="H4099"/>
  <c r="H4098"/>
  <c r="H4097"/>
  <c r="H4096"/>
  <c r="H4095"/>
  <c r="H4094"/>
  <c r="H4093"/>
  <c r="H4092"/>
  <c r="H4091"/>
  <c r="H4090"/>
  <c r="H4089"/>
  <c r="H4088"/>
  <c r="H4087"/>
  <c r="H4086"/>
  <c r="H4085"/>
  <c r="H4084"/>
  <c r="H4083"/>
  <c r="H4082"/>
  <c r="H4081"/>
  <c r="H4080"/>
  <c r="H4079"/>
  <c r="H4078"/>
  <c r="H4077"/>
  <c r="H4076"/>
  <c r="H4075"/>
  <c r="H4074"/>
  <c r="H4073"/>
  <c r="H4072"/>
  <c r="H4071"/>
  <c r="H4070"/>
  <c r="H4069"/>
  <c r="H4068"/>
  <c r="H4067"/>
  <c r="H4066"/>
  <c r="H4065"/>
  <c r="H4064"/>
  <c r="H4063"/>
  <c r="H4062"/>
  <c r="H4061"/>
  <c r="H4060"/>
  <c r="H4059"/>
  <c r="H4058"/>
  <c r="H4057"/>
  <c r="H4056"/>
  <c r="H4055"/>
  <c r="H4054"/>
  <c r="H4053"/>
  <c r="H4052"/>
  <c r="H4051"/>
  <c r="H4050"/>
  <c r="H4049"/>
  <c r="H4048"/>
  <c r="H4047"/>
  <c r="H4046"/>
  <c r="H4045"/>
  <c r="H4044"/>
  <c r="H4043"/>
  <c r="H4042"/>
  <c r="H4041"/>
  <c r="H4040"/>
  <c r="H4039"/>
  <c r="H4038"/>
  <c r="H4037"/>
  <c r="H4036"/>
  <c r="H4035"/>
  <c r="H4034"/>
  <c r="H4033"/>
  <c r="H4032"/>
  <c r="H4031"/>
  <c r="H4030"/>
  <c r="H4029"/>
  <c r="H4028"/>
  <c r="H4027"/>
  <c r="H4026"/>
  <c r="H4025"/>
  <c r="H4024"/>
  <c r="H4023"/>
  <c r="H4022"/>
  <c r="H4021"/>
  <c r="H4020"/>
  <c r="H4019"/>
  <c r="H4018"/>
  <c r="H4017"/>
  <c r="H4016"/>
  <c r="H4015"/>
  <c r="H4014"/>
  <c r="H4013"/>
  <c r="H4012"/>
  <c r="H4011"/>
  <c r="H4010"/>
  <c r="H4009"/>
  <c r="H4008"/>
  <c r="H4007"/>
  <c r="H4006"/>
  <c r="H4005"/>
  <c r="H4004"/>
  <c r="H4003"/>
  <c r="H4002"/>
  <c r="H4001"/>
  <c r="H4000"/>
  <c r="H3999"/>
  <c r="H3998"/>
  <c r="H3997"/>
  <c r="H3996"/>
  <c r="H3995"/>
  <c r="H3994"/>
  <c r="H3993"/>
  <c r="H3992"/>
  <c r="H3991"/>
  <c r="H3990"/>
  <c r="H3989"/>
  <c r="H3988"/>
  <c r="H3987"/>
  <c r="H3986"/>
  <c r="H3985"/>
  <c r="H3984"/>
  <c r="H3983"/>
  <c r="H3982"/>
  <c r="H3981"/>
  <c r="H3980"/>
  <c r="H3979"/>
  <c r="H3978"/>
  <c r="H3977"/>
  <c r="H3976"/>
  <c r="H3975"/>
  <c r="H3974"/>
  <c r="H3973"/>
  <c r="H3972"/>
  <c r="H3971"/>
  <c r="H3970"/>
  <c r="H3969"/>
  <c r="H3968"/>
  <c r="H3967"/>
  <c r="H3966"/>
  <c r="H3965"/>
  <c r="H3964"/>
  <c r="H3963"/>
  <c r="H3962"/>
  <c r="H3961"/>
  <c r="H3960"/>
  <c r="H3959"/>
  <c r="H3958"/>
  <c r="H3957"/>
  <c r="H3956"/>
  <c r="H3955"/>
  <c r="H3954"/>
  <c r="H3953"/>
  <c r="H3952"/>
  <c r="H3951"/>
  <c r="H3950"/>
  <c r="H3949"/>
  <c r="H3948"/>
  <c r="H3947"/>
  <c r="H3946"/>
  <c r="H3945"/>
  <c r="H3944"/>
  <c r="H3943"/>
  <c r="H3942"/>
  <c r="H3941"/>
  <c r="H3940"/>
  <c r="H3939"/>
  <c r="H3938"/>
  <c r="H3937"/>
  <c r="H3936"/>
  <c r="H3935"/>
  <c r="H3934"/>
  <c r="H3933"/>
  <c r="H3932"/>
  <c r="H3931"/>
  <c r="H3930"/>
  <c r="H3929"/>
  <c r="H3928"/>
  <c r="H3927"/>
  <c r="H3926"/>
  <c r="H3925"/>
  <c r="H3924"/>
  <c r="H3923"/>
  <c r="H3922"/>
  <c r="H3921"/>
  <c r="H3920"/>
  <c r="H3919"/>
  <c r="H3918"/>
  <c r="H3917"/>
  <c r="H3916"/>
  <c r="H3915"/>
  <c r="H3914"/>
  <c r="H3913"/>
  <c r="H3912"/>
  <c r="H3911"/>
  <c r="H3910"/>
  <c r="H3909"/>
  <c r="H3908"/>
  <c r="H3907"/>
  <c r="H3906"/>
  <c r="H3905"/>
  <c r="H3904"/>
  <c r="H3903"/>
  <c r="H3902"/>
  <c r="H3901"/>
  <c r="H3900"/>
  <c r="H3899"/>
  <c r="H3898"/>
  <c r="H3897"/>
  <c r="H3896"/>
  <c r="H3895"/>
  <c r="H3894"/>
  <c r="H3893"/>
  <c r="H3892"/>
  <c r="H3891"/>
  <c r="H3890"/>
  <c r="H3889"/>
  <c r="H3888"/>
  <c r="H3887"/>
  <c r="H3886"/>
  <c r="H3885"/>
  <c r="H3884"/>
  <c r="H3883"/>
  <c r="H3882"/>
  <c r="H3881"/>
  <c r="H3880"/>
  <c r="H3879"/>
  <c r="H3878"/>
  <c r="H3877"/>
  <c r="H3876"/>
  <c r="H3875"/>
  <c r="H3874"/>
  <c r="H3873"/>
  <c r="H3872"/>
  <c r="H3871"/>
  <c r="H3870"/>
  <c r="H3869"/>
  <c r="H3868"/>
  <c r="H3867"/>
  <c r="H3866"/>
  <c r="H3865"/>
  <c r="H3864"/>
  <c r="H3863"/>
  <c r="H3862"/>
  <c r="H3861"/>
  <c r="H3860"/>
  <c r="H3859"/>
  <c r="H3858"/>
  <c r="H3857"/>
  <c r="H3856"/>
  <c r="H3855"/>
  <c r="H3854"/>
  <c r="H3853"/>
  <c r="H3852"/>
  <c r="H3851"/>
  <c r="H3850"/>
  <c r="H3849"/>
  <c r="H3848"/>
  <c r="H3847"/>
  <c r="H3846"/>
  <c r="H3845"/>
  <c r="H3844"/>
  <c r="H3843"/>
  <c r="H3842"/>
  <c r="H3841"/>
  <c r="H3840"/>
  <c r="H3839"/>
  <c r="H3838"/>
  <c r="H3837"/>
  <c r="H3836"/>
  <c r="H3835"/>
  <c r="H3834"/>
  <c r="H3833"/>
  <c r="H3832"/>
  <c r="H3831"/>
  <c r="H3830"/>
  <c r="H3829"/>
  <c r="H3828"/>
  <c r="H3827"/>
  <c r="H3826"/>
  <c r="H3825"/>
  <c r="H3824"/>
  <c r="H3823"/>
  <c r="H3822"/>
  <c r="H3821"/>
  <c r="H3820"/>
  <c r="H3819"/>
  <c r="H3818"/>
  <c r="H3817"/>
  <c r="H3816"/>
  <c r="H3815"/>
  <c r="H3814"/>
  <c r="H3813"/>
  <c r="H3812"/>
  <c r="H3811"/>
  <c r="H3810"/>
  <c r="H3809"/>
  <c r="H3808"/>
  <c r="H3807"/>
  <c r="H3806"/>
  <c r="H3805"/>
  <c r="H3804"/>
  <c r="H3803"/>
  <c r="H3802"/>
  <c r="H3801"/>
  <c r="H3800"/>
  <c r="H3799"/>
  <c r="H3798"/>
  <c r="H3797"/>
  <c r="H3796"/>
  <c r="H3795"/>
  <c r="H3794"/>
  <c r="H3793"/>
  <c r="H3792"/>
  <c r="H3791"/>
  <c r="H3790"/>
  <c r="H3789"/>
  <c r="H3788"/>
  <c r="H3787"/>
  <c r="H3786"/>
  <c r="H3785"/>
  <c r="H3784"/>
  <c r="H3783"/>
  <c r="H3782"/>
  <c r="H3781"/>
  <c r="H3780"/>
  <c r="H3779"/>
  <c r="H3778"/>
  <c r="H3777"/>
  <c r="H3776"/>
  <c r="H3775"/>
  <c r="H3774"/>
  <c r="H3773"/>
  <c r="H3772"/>
  <c r="H3771"/>
  <c r="H3770"/>
  <c r="H3769"/>
  <c r="H3768"/>
  <c r="H3767"/>
  <c r="H3766"/>
  <c r="H3765"/>
  <c r="H3764"/>
  <c r="H3763"/>
  <c r="H3762"/>
  <c r="H3761"/>
  <c r="H3760"/>
  <c r="H3759"/>
  <c r="H3758"/>
  <c r="H3757"/>
  <c r="H3756"/>
  <c r="H3755"/>
  <c r="H3754"/>
  <c r="H3753"/>
  <c r="H3752"/>
  <c r="H3751"/>
  <c r="H3750"/>
  <c r="H3749"/>
  <c r="H3748"/>
  <c r="H3747"/>
  <c r="H3746"/>
  <c r="H3745"/>
  <c r="H3744"/>
  <c r="H3743"/>
  <c r="H3742"/>
  <c r="H3741"/>
  <c r="H3740"/>
  <c r="H3739"/>
  <c r="H3738"/>
  <c r="H3737"/>
  <c r="H3736"/>
  <c r="H3735"/>
  <c r="H3734"/>
  <c r="H3733"/>
  <c r="H3732"/>
  <c r="H3731"/>
  <c r="H3730"/>
  <c r="H3729"/>
  <c r="H3728"/>
  <c r="H3727"/>
  <c r="H3726"/>
  <c r="H3725"/>
  <c r="H3724"/>
  <c r="H3723"/>
  <c r="H3722"/>
  <c r="H3721"/>
  <c r="H3720"/>
  <c r="H3719"/>
  <c r="H3718"/>
  <c r="H3717"/>
  <c r="H3716"/>
  <c r="H3715"/>
  <c r="H3714"/>
  <c r="H3713"/>
  <c r="H3712"/>
  <c r="H3711"/>
  <c r="H3710"/>
  <c r="H3709"/>
  <c r="H3708"/>
  <c r="H3707"/>
  <c r="H3706"/>
  <c r="H3705"/>
  <c r="H3704"/>
  <c r="H3703"/>
  <c r="H3702"/>
  <c r="H3701"/>
  <c r="H3700"/>
  <c r="H3699"/>
  <c r="H3698"/>
  <c r="H3697"/>
  <c r="H3696"/>
  <c r="H3695"/>
  <c r="H3694"/>
  <c r="H3693"/>
  <c r="H3692"/>
  <c r="H3691"/>
  <c r="H3690"/>
  <c r="H3689"/>
  <c r="H3688"/>
  <c r="H3687"/>
  <c r="H3686"/>
  <c r="H3685"/>
  <c r="H3684"/>
  <c r="H3683"/>
  <c r="H3682"/>
  <c r="H3681"/>
  <c r="H3680"/>
  <c r="H3679"/>
  <c r="H3678"/>
  <c r="H3677"/>
  <c r="H3676"/>
  <c r="H3675"/>
  <c r="H3674"/>
  <c r="H3673"/>
  <c r="H3672"/>
  <c r="H3671"/>
  <c r="H3670"/>
  <c r="H3669"/>
  <c r="H3668"/>
  <c r="H3667"/>
  <c r="H3666"/>
  <c r="H3665"/>
  <c r="H3664"/>
  <c r="H3663"/>
  <c r="H3662"/>
  <c r="H3661"/>
  <c r="H3660"/>
  <c r="H3659"/>
  <c r="H3658"/>
  <c r="H3657"/>
  <c r="H3656"/>
  <c r="H3655"/>
  <c r="H3654"/>
  <c r="H3653"/>
  <c r="H3652"/>
  <c r="H3651"/>
  <c r="H3650"/>
  <c r="H3649"/>
  <c r="H3648"/>
  <c r="H3647"/>
  <c r="H3646"/>
  <c r="H3645"/>
  <c r="H3644"/>
  <c r="H3643"/>
  <c r="H3642"/>
  <c r="H3641"/>
  <c r="H3640"/>
  <c r="H3639"/>
  <c r="H3638"/>
  <c r="H3637"/>
  <c r="H3636"/>
  <c r="H3635"/>
  <c r="H3634"/>
  <c r="H3633"/>
  <c r="H3632"/>
  <c r="H3631"/>
  <c r="H3630"/>
  <c r="H3629"/>
  <c r="H3628"/>
  <c r="H3627"/>
  <c r="H3626"/>
  <c r="H3625"/>
  <c r="H3624"/>
  <c r="H3623"/>
  <c r="H3622"/>
  <c r="H3621"/>
  <c r="H3620"/>
  <c r="H3619"/>
  <c r="H3618"/>
  <c r="H3617"/>
  <c r="H3616"/>
  <c r="H3615"/>
  <c r="H3614"/>
  <c r="H3613"/>
  <c r="H3612"/>
  <c r="H3611"/>
  <c r="H3610"/>
  <c r="H3609"/>
  <c r="H3608"/>
  <c r="H3607"/>
  <c r="H3606"/>
  <c r="H3605"/>
  <c r="H3604"/>
  <c r="H3603"/>
  <c r="H3602"/>
  <c r="H3601"/>
  <c r="H3600"/>
  <c r="H3599"/>
  <c r="H3598"/>
  <c r="H3597"/>
  <c r="H3596"/>
  <c r="H3595"/>
  <c r="H3594"/>
  <c r="H3593"/>
  <c r="H3592"/>
  <c r="H3591"/>
  <c r="H3590"/>
  <c r="H3589"/>
  <c r="H3588"/>
  <c r="H3587"/>
  <c r="H3586"/>
  <c r="H3585"/>
  <c r="H3584"/>
  <c r="H3583"/>
  <c r="H3582"/>
  <c r="H3581"/>
  <c r="H3580"/>
  <c r="H3579"/>
  <c r="H3578"/>
  <c r="H3577"/>
  <c r="H3576"/>
  <c r="H3575"/>
  <c r="H3574"/>
  <c r="H3573"/>
  <c r="H3572"/>
  <c r="H3571"/>
  <c r="H3570"/>
  <c r="H3569"/>
  <c r="H3568"/>
  <c r="H3567"/>
  <c r="H3566"/>
  <c r="H3565"/>
  <c r="H3564"/>
  <c r="H3563"/>
  <c r="H3562"/>
  <c r="H3561"/>
  <c r="H3560"/>
  <c r="H3559"/>
  <c r="H3558"/>
  <c r="H3557"/>
  <c r="H3556"/>
  <c r="H3555"/>
  <c r="H3554"/>
  <c r="H3553"/>
  <c r="H3552"/>
  <c r="H3551"/>
  <c r="H3550"/>
  <c r="H3549"/>
  <c r="H3548"/>
  <c r="H3547"/>
  <c r="H3546"/>
  <c r="H3545"/>
  <c r="H3544"/>
  <c r="H3543"/>
  <c r="H3542"/>
  <c r="H3541"/>
  <c r="H3540"/>
  <c r="H3539"/>
  <c r="H3538"/>
  <c r="H3537"/>
  <c r="H3536"/>
  <c r="H3535"/>
  <c r="H3534"/>
  <c r="H3533"/>
  <c r="H3532"/>
  <c r="H3531"/>
  <c r="H3530"/>
  <c r="H3529"/>
  <c r="H3528"/>
  <c r="H3527"/>
  <c r="H3526"/>
  <c r="H3525"/>
  <c r="H3524"/>
  <c r="H3523"/>
  <c r="H3522"/>
  <c r="H3521"/>
  <c r="H3520"/>
  <c r="H3519"/>
  <c r="H3518"/>
  <c r="H3517"/>
  <c r="H3516"/>
  <c r="H3515"/>
  <c r="H3514"/>
  <c r="H3513"/>
  <c r="H3512"/>
  <c r="H3511"/>
  <c r="H3510"/>
  <c r="H3509"/>
  <c r="H3508"/>
  <c r="H3507"/>
  <c r="H3506"/>
  <c r="H3505"/>
  <c r="H3504"/>
  <c r="H3503"/>
  <c r="H3502"/>
  <c r="H3501"/>
  <c r="H3500"/>
  <c r="H3499"/>
  <c r="H3498"/>
  <c r="H3497"/>
  <c r="H3496"/>
  <c r="H3495"/>
  <c r="H3494"/>
  <c r="H3493"/>
  <c r="H3492"/>
  <c r="H3491"/>
  <c r="H3490"/>
  <c r="H3489"/>
  <c r="H3488"/>
  <c r="H3487"/>
  <c r="H3486"/>
  <c r="H3485"/>
  <c r="H3484"/>
  <c r="H3483"/>
  <c r="H3482"/>
  <c r="H3481"/>
  <c r="H3480"/>
  <c r="H3479"/>
  <c r="H3478"/>
  <c r="H3477"/>
  <c r="H3476"/>
  <c r="H3475"/>
  <c r="H3474"/>
  <c r="H3473"/>
  <c r="H3472"/>
  <c r="H3471"/>
  <c r="H3470"/>
  <c r="H3469"/>
  <c r="H3468"/>
  <c r="H3467"/>
  <c r="H3466"/>
  <c r="H3465"/>
  <c r="H3464"/>
  <c r="H3463"/>
  <c r="H3462"/>
  <c r="H3461"/>
  <c r="H3460"/>
  <c r="H3459"/>
  <c r="H3458"/>
  <c r="H3457"/>
  <c r="H3456"/>
  <c r="H3455"/>
  <c r="H3454"/>
  <c r="H3453"/>
  <c r="H3452"/>
  <c r="H3451"/>
  <c r="H3450"/>
  <c r="H3449"/>
  <c r="H3448"/>
  <c r="H3447"/>
  <c r="H3446"/>
  <c r="H3445"/>
  <c r="H3444"/>
  <c r="H3443"/>
  <c r="H3442"/>
  <c r="H3441"/>
  <c r="H3440"/>
  <c r="H3439"/>
  <c r="H3438"/>
  <c r="H3437"/>
  <c r="H3436"/>
  <c r="H3435"/>
  <c r="H3434"/>
  <c r="H3433"/>
  <c r="H3432"/>
  <c r="H3431"/>
  <c r="H3430"/>
  <c r="H3429"/>
  <c r="H3428"/>
  <c r="H3427"/>
  <c r="H3426"/>
  <c r="H3425"/>
  <c r="H3424"/>
  <c r="H3423"/>
  <c r="H3422"/>
  <c r="H3421"/>
  <c r="H3420"/>
  <c r="H3419"/>
  <c r="H3418"/>
  <c r="H3417"/>
  <c r="H3416"/>
  <c r="H3415"/>
  <c r="H3414"/>
  <c r="H3413"/>
  <c r="H3412"/>
  <c r="H3411"/>
  <c r="H3410"/>
  <c r="H3409"/>
  <c r="H3408"/>
  <c r="H3407"/>
  <c r="H3406"/>
  <c r="H3405"/>
  <c r="H3404"/>
  <c r="H3403"/>
  <c r="H3402"/>
  <c r="H3401"/>
  <c r="H3400"/>
  <c r="H3399"/>
  <c r="H3398"/>
  <c r="H3397"/>
  <c r="H3396"/>
  <c r="H3395"/>
  <c r="H3394"/>
  <c r="H3393"/>
  <c r="H3392"/>
  <c r="H3391"/>
  <c r="H3390"/>
  <c r="H3389"/>
  <c r="H3388"/>
  <c r="H3387"/>
  <c r="H3386"/>
  <c r="H3385"/>
  <c r="H3384"/>
  <c r="H3383"/>
  <c r="H3382"/>
  <c r="H3381"/>
  <c r="H3380"/>
  <c r="H3379"/>
  <c r="H3378"/>
  <c r="H3377"/>
  <c r="H3376"/>
  <c r="H3375"/>
  <c r="H3374"/>
  <c r="H3373"/>
  <c r="H3372"/>
  <c r="H3371"/>
  <c r="H3370"/>
  <c r="H3369"/>
  <c r="H3368"/>
  <c r="H3367"/>
  <c r="H3366"/>
  <c r="H3365"/>
  <c r="H3364"/>
  <c r="H3363"/>
  <c r="H3362"/>
  <c r="H3361"/>
  <c r="H3360"/>
  <c r="H3359"/>
  <c r="H3358"/>
  <c r="H3357"/>
  <c r="H3356"/>
  <c r="H3355"/>
  <c r="H3354"/>
  <c r="H3353"/>
  <c r="H3352"/>
  <c r="H3351"/>
  <c r="H3350"/>
  <c r="H3349"/>
  <c r="H3348"/>
  <c r="H3347"/>
  <c r="H3346"/>
  <c r="H3345"/>
  <c r="H3344"/>
  <c r="H3343"/>
  <c r="H3342"/>
  <c r="H3341"/>
  <c r="H3340"/>
  <c r="H3339"/>
  <c r="H3338"/>
  <c r="H3337"/>
  <c r="H3336"/>
  <c r="H3335"/>
  <c r="H3334"/>
  <c r="H3333"/>
  <c r="H3332"/>
  <c r="H3331"/>
  <c r="H3330"/>
  <c r="H3329"/>
  <c r="H3328"/>
  <c r="H3327"/>
  <c r="H3326"/>
  <c r="H3325"/>
  <c r="H3324"/>
  <c r="H3323"/>
  <c r="H3322"/>
  <c r="H3321"/>
  <c r="H3320"/>
  <c r="H3319"/>
  <c r="H3318"/>
  <c r="H3317"/>
  <c r="H3316"/>
  <c r="H3315"/>
  <c r="H3314"/>
  <c r="H3313"/>
  <c r="H3312"/>
  <c r="H3311"/>
  <c r="H3310"/>
  <c r="H3309"/>
  <c r="H3308"/>
  <c r="H3307"/>
  <c r="H3306"/>
  <c r="H3305"/>
  <c r="H3304"/>
  <c r="H3303"/>
  <c r="H3302"/>
  <c r="H3301"/>
  <c r="H3300"/>
  <c r="H3299"/>
  <c r="H3298"/>
  <c r="H3297"/>
  <c r="H3296"/>
  <c r="H3295"/>
  <c r="H3294"/>
  <c r="H3293"/>
  <c r="H3292"/>
  <c r="H3291"/>
  <c r="H3290"/>
  <c r="H3289"/>
  <c r="H3288"/>
  <c r="H3287"/>
  <c r="H3286"/>
  <c r="H3285"/>
  <c r="H3284"/>
  <c r="H3283"/>
  <c r="H3282"/>
  <c r="H3281"/>
  <c r="H3280"/>
  <c r="H3279"/>
  <c r="H3278"/>
  <c r="H3277"/>
  <c r="H3276"/>
  <c r="H3275"/>
  <c r="H3274"/>
  <c r="H3273"/>
  <c r="H3272"/>
  <c r="H3271"/>
  <c r="H3270"/>
  <c r="H3269"/>
  <c r="H3268"/>
  <c r="H3267"/>
  <c r="H3266"/>
  <c r="H3265"/>
  <c r="H3264"/>
  <c r="H3263"/>
  <c r="H3262"/>
  <c r="H3261"/>
  <c r="H3260"/>
  <c r="H3259"/>
  <c r="H3258"/>
  <c r="H3257"/>
  <c r="H3256"/>
  <c r="H3255"/>
  <c r="H3254"/>
  <c r="H3253"/>
  <c r="H3252"/>
  <c r="H3251"/>
  <c r="H3250"/>
  <c r="H3249"/>
  <c r="H3248"/>
  <c r="H3247"/>
  <c r="H3246"/>
  <c r="H3245"/>
  <c r="H3244"/>
  <c r="H3243"/>
  <c r="H3242"/>
  <c r="H3241"/>
  <c r="H3240"/>
  <c r="H3239"/>
  <c r="H3238"/>
  <c r="H3237"/>
  <c r="H3236"/>
  <c r="H3235"/>
  <c r="H3234"/>
  <c r="H3233"/>
  <c r="H3232"/>
  <c r="H3231"/>
  <c r="H3230"/>
  <c r="H3229"/>
  <c r="H3228"/>
  <c r="H3227"/>
  <c r="H3226"/>
  <c r="H3225"/>
  <c r="H3224"/>
  <c r="H3223"/>
  <c r="H3222"/>
  <c r="H3221"/>
  <c r="H3220"/>
  <c r="H3219"/>
  <c r="H3218"/>
  <c r="H3217"/>
  <c r="H3216"/>
  <c r="H3215"/>
  <c r="H3214"/>
  <c r="H3213"/>
  <c r="H3212"/>
  <c r="H3211"/>
  <c r="H3210"/>
  <c r="H3209"/>
  <c r="H3208"/>
  <c r="H3207"/>
  <c r="H3206"/>
  <c r="H3205"/>
  <c r="H3204"/>
  <c r="H3203"/>
  <c r="H3202"/>
  <c r="H3201"/>
  <c r="H3200"/>
  <c r="H3199"/>
  <c r="H3198"/>
  <c r="H3197"/>
  <c r="H3196"/>
  <c r="H3195"/>
  <c r="H3194"/>
  <c r="H3193"/>
  <c r="H3192"/>
  <c r="H3191"/>
  <c r="H3190"/>
  <c r="H3189"/>
  <c r="H3188"/>
  <c r="H3187"/>
  <c r="H3186"/>
  <c r="H3185"/>
  <c r="H3184"/>
  <c r="H3183"/>
  <c r="H3182"/>
  <c r="H3181"/>
  <c r="H3180"/>
  <c r="H3179"/>
  <c r="H3178"/>
  <c r="H3177"/>
  <c r="H3176"/>
  <c r="H3175"/>
  <c r="H3174"/>
  <c r="H3173"/>
  <c r="H3172"/>
  <c r="H3171"/>
  <c r="H3170"/>
  <c r="H3169"/>
  <c r="H3168"/>
  <c r="H3167"/>
  <c r="H3166"/>
  <c r="H3165"/>
  <c r="H3164"/>
  <c r="H3163"/>
  <c r="H3162"/>
  <c r="H3161"/>
  <c r="H3160"/>
  <c r="H3159"/>
  <c r="H3158"/>
  <c r="H3157"/>
  <c r="H3156"/>
  <c r="H3155"/>
  <c r="H3154"/>
  <c r="H3153"/>
  <c r="H3152"/>
  <c r="H3151"/>
  <c r="H3150"/>
  <c r="H3149"/>
  <c r="H3148"/>
  <c r="H3147"/>
  <c r="H3146"/>
  <c r="H3145"/>
  <c r="H3144"/>
  <c r="H3143"/>
  <c r="H3142"/>
  <c r="H3141"/>
  <c r="H3140"/>
  <c r="H3139"/>
  <c r="H3138"/>
  <c r="H3137"/>
  <c r="H3136"/>
  <c r="H3135"/>
  <c r="H3134"/>
  <c r="H3133"/>
  <c r="H3132"/>
  <c r="H3131"/>
  <c r="H3130"/>
  <c r="H3129"/>
  <c r="H3128"/>
  <c r="H3127"/>
  <c r="H3126"/>
  <c r="H3125"/>
  <c r="H3124"/>
  <c r="H3123"/>
  <c r="H3122"/>
  <c r="H3121"/>
  <c r="H3120"/>
  <c r="H3119"/>
  <c r="H3118"/>
  <c r="H3117"/>
  <c r="H3116"/>
  <c r="H3115"/>
  <c r="H3114"/>
  <c r="H3113"/>
  <c r="H3112"/>
  <c r="H3111"/>
  <c r="H3110"/>
  <c r="H3109"/>
  <c r="H3108"/>
  <c r="H3107"/>
  <c r="H3106"/>
  <c r="H3105"/>
  <c r="H3104"/>
  <c r="H3103"/>
  <c r="H3102"/>
  <c r="H3101"/>
  <c r="H3100"/>
  <c r="H3099"/>
  <c r="H3098"/>
  <c r="H3097"/>
  <c r="H3096"/>
  <c r="H3095"/>
  <c r="H3094"/>
  <c r="H3093"/>
  <c r="H3092"/>
  <c r="H3091"/>
  <c r="H3090"/>
  <c r="H3089"/>
  <c r="H3088"/>
  <c r="H3087"/>
  <c r="H3086"/>
  <c r="H3085"/>
  <c r="H3084"/>
  <c r="H3083"/>
  <c r="H3082"/>
  <c r="H3081"/>
  <c r="H3080"/>
  <c r="H3079"/>
  <c r="H3078"/>
  <c r="H3077"/>
  <c r="H3076"/>
  <c r="H3075"/>
  <c r="H3074"/>
  <c r="H3073"/>
  <c r="H3072"/>
  <c r="H3071"/>
  <c r="H3070"/>
  <c r="H3069"/>
  <c r="H3068"/>
  <c r="H3067"/>
  <c r="H3066"/>
  <c r="H3065"/>
  <c r="H3064"/>
  <c r="H3063"/>
  <c r="H3062"/>
  <c r="H3061"/>
  <c r="H3060"/>
  <c r="H3059"/>
  <c r="H3058"/>
  <c r="H3057"/>
  <c r="H3056"/>
  <c r="H3055"/>
  <c r="H3054"/>
  <c r="H3053"/>
  <c r="H3052"/>
  <c r="H3051"/>
  <c r="H3050"/>
  <c r="H3049"/>
  <c r="H3048"/>
  <c r="H3047"/>
  <c r="H3046"/>
  <c r="H3045"/>
  <c r="H3044"/>
  <c r="H3043"/>
  <c r="H3042"/>
  <c r="H3041"/>
  <c r="H3040"/>
  <c r="H3039"/>
  <c r="H3038"/>
  <c r="H3037"/>
  <c r="H3036"/>
  <c r="H3035"/>
  <c r="H3034"/>
  <c r="H3033"/>
  <c r="H3032"/>
  <c r="H3031"/>
  <c r="H3030"/>
  <c r="H3029"/>
  <c r="H3028"/>
  <c r="H3027"/>
  <c r="H3026"/>
  <c r="H3025"/>
  <c r="H3024"/>
  <c r="H3023"/>
  <c r="H3022"/>
  <c r="H3021"/>
  <c r="H3020"/>
  <c r="H3019"/>
  <c r="H3018"/>
  <c r="H3017"/>
  <c r="H3016"/>
  <c r="H3015"/>
  <c r="H3014"/>
  <c r="H3013"/>
  <c r="H3012"/>
  <c r="H3011"/>
  <c r="H3010"/>
  <c r="H3009"/>
  <c r="H3008"/>
  <c r="H3007"/>
  <c r="H3006"/>
  <c r="H3005"/>
  <c r="H3004"/>
  <c r="H3003"/>
  <c r="H3002"/>
  <c r="H3001"/>
  <c r="H3000"/>
  <c r="H2999"/>
  <c r="H2998"/>
  <c r="H2997"/>
  <c r="H2996"/>
  <c r="H2995"/>
  <c r="H2994"/>
  <c r="H2993"/>
  <c r="H2992"/>
  <c r="H2991"/>
  <c r="H2990"/>
  <c r="H2989"/>
  <c r="H2988"/>
  <c r="H2987"/>
  <c r="H2986"/>
  <c r="H2985"/>
  <c r="H2984"/>
  <c r="H2983"/>
  <c r="H2982"/>
  <c r="H2981"/>
  <c r="H2980"/>
  <c r="H2979"/>
  <c r="H2978"/>
  <c r="H2977"/>
  <c r="H2976"/>
  <c r="H2975"/>
  <c r="H2974"/>
  <c r="H2973"/>
  <c r="H2972"/>
  <c r="H2971"/>
  <c r="H2970"/>
  <c r="H2969"/>
  <c r="H2968"/>
  <c r="H2967"/>
  <c r="H2966"/>
  <c r="H2965"/>
  <c r="H2964"/>
  <c r="H2963"/>
  <c r="H2962"/>
  <c r="H2961"/>
  <c r="H2960"/>
  <c r="H2959"/>
  <c r="H2958"/>
  <c r="H2957"/>
  <c r="H2956"/>
  <c r="H2955"/>
  <c r="H2954"/>
  <c r="H2953"/>
  <c r="H2952"/>
  <c r="H2951"/>
  <c r="H2950"/>
  <c r="H2949"/>
  <c r="H2948"/>
  <c r="H2947"/>
  <c r="H2946"/>
  <c r="H2945"/>
  <c r="H2944"/>
  <c r="H2943"/>
  <c r="H2942"/>
  <c r="H2941"/>
  <c r="H2940"/>
  <c r="H2939"/>
  <c r="H2938"/>
  <c r="H2937"/>
  <c r="H2936"/>
  <c r="H2935"/>
  <c r="H2934"/>
  <c r="H2933"/>
  <c r="H2932"/>
  <c r="H2931"/>
  <c r="H2930"/>
  <c r="H2929"/>
  <c r="H2928"/>
  <c r="H2927"/>
  <c r="H2926"/>
  <c r="H2925"/>
  <c r="H2924"/>
  <c r="H2923"/>
  <c r="H2922"/>
  <c r="H2921"/>
  <c r="H2920"/>
  <c r="H2919"/>
  <c r="H2918"/>
  <c r="H2917"/>
  <c r="H2916"/>
  <c r="H2915"/>
  <c r="H2914"/>
  <c r="H2913"/>
  <c r="H2912"/>
  <c r="H2911"/>
  <c r="H2910"/>
  <c r="H2909"/>
  <c r="H2908"/>
  <c r="H2907"/>
  <c r="H2906"/>
  <c r="H2905"/>
  <c r="H2904"/>
  <c r="H2903"/>
  <c r="H2902"/>
  <c r="H2901"/>
  <c r="H2900"/>
  <c r="H2899"/>
  <c r="H2898"/>
  <c r="H2897"/>
  <c r="H2896"/>
  <c r="H2895"/>
  <c r="H2894"/>
  <c r="H2893"/>
  <c r="H2892"/>
  <c r="H2891"/>
  <c r="H2890"/>
  <c r="H2889"/>
  <c r="H2888"/>
  <c r="H2887"/>
  <c r="H2886"/>
  <c r="H2885"/>
  <c r="H2884"/>
  <c r="H2883"/>
  <c r="H2882"/>
  <c r="H2881"/>
  <c r="H2880"/>
  <c r="H2879"/>
  <c r="H2878"/>
  <c r="H2877"/>
  <c r="H2876"/>
  <c r="H2875"/>
  <c r="H2874"/>
  <c r="H2873"/>
  <c r="H2872"/>
  <c r="H2871"/>
  <c r="H2870"/>
  <c r="H2869"/>
  <c r="H2868"/>
  <c r="H2867"/>
  <c r="H2866"/>
  <c r="H2865"/>
  <c r="H2864"/>
  <c r="H2863"/>
  <c r="H2862"/>
  <c r="H2861"/>
  <c r="H2860"/>
  <c r="H2859"/>
  <c r="H2858"/>
  <c r="H2857"/>
  <c r="H2856"/>
  <c r="H2855"/>
  <c r="H2854"/>
  <c r="H2853"/>
  <c r="H2852"/>
  <c r="H2851"/>
  <c r="H2850"/>
  <c r="H2849"/>
  <c r="H2848"/>
  <c r="H2847"/>
  <c r="H2846"/>
  <c r="H2845"/>
  <c r="H2844"/>
  <c r="H2843"/>
  <c r="H2842"/>
  <c r="H2841"/>
  <c r="H2840"/>
  <c r="H2839"/>
  <c r="H2838"/>
  <c r="H2837"/>
  <c r="H2836"/>
  <c r="H2835"/>
  <c r="H2834"/>
  <c r="H2833"/>
  <c r="H2832"/>
  <c r="H2831"/>
  <c r="H2830"/>
  <c r="H2829"/>
  <c r="H2828"/>
  <c r="H2827"/>
  <c r="H2826"/>
  <c r="H2825"/>
  <c r="H2824"/>
  <c r="H2823"/>
  <c r="H2822"/>
  <c r="H2821"/>
  <c r="H2820"/>
  <c r="H2819"/>
  <c r="H2818"/>
  <c r="H2817"/>
  <c r="H2816"/>
  <c r="H2815"/>
  <c r="H2814"/>
  <c r="H2813"/>
  <c r="H2812"/>
  <c r="H2811"/>
  <c r="H2810"/>
  <c r="H2809"/>
  <c r="H2808"/>
  <c r="H2807"/>
  <c r="H2806"/>
  <c r="H2805"/>
  <c r="H2804"/>
  <c r="H2803"/>
  <c r="H2802"/>
  <c r="H2801"/>
  <c r="H2800"/>
  <c r="H2799"/>
  <c r="H2798"/>
  <c r="H2797"/>
  <c r="H2796"/>
  <c r="H2795"/>
  <c r="H2794"/>
  <c r="H2793"/>
  <c r="H2792"/>
  <c r="H2791"/>
  <c r="H2790"/>
  <c r="H2789"/>
  <c r="H2788"/>
  <c r="H2787"/>
  <c r="H2786"/>
  <c r="H2785"/>
  <c r="H2784"/>
  <c r="H2783"/>
  <c r="H2782"/>
  <c r="H2781"/>
  <c r="H2780"/>
  <c r="H2779"/>
  <c r="H2778"/>
  <c r="H2777"/>
  <c r="H2776"/>
  <c r="H2775"/>
  <c r="H2774"/>
  <c r="H2773"/>
  <c r="H2772"/>
  <c r="H2771"/>
  <c r="H2770"/>
  <c r="H2769"/>
  <c r="H2768"/>
  <c r="H2767"/>
  <c r="H2766"/>
  <c r="H2765"/>
  <c r="H2764"/>
  <c r="H2763"/>
  <c r="H2762"/>
  <c r="H2761"/>
  <c r="H2760"/>
  <c r="H2759"/>
  <c r="H2758"/>
  <c r="H2757"/>
  <c r="H2756"/>
  <c r="H2755"/>
  <c r="H2754"/>
  <c r="H2753"/>
  <c r="H2752"/>
  <c r="H2751"/>
  <c r="H2750"/>
  <c r="H2749"/>
  <c r="H2748"/>
  <c r="H2747"/>
  <c r="H2746"/>
  <c r="H2745"/>
  <c r="H2744"/>
  <c r="H2743"/>
  <c r="H2742"/>
  <c r="H2741"/>
  <c r="H2740"/>
  <c r="H2739"/>
  <c r="H2738"/>
  <c r="H2737"/>
  <c r="H2736"/>
  <c r="H2735"/>
  <c r="H2734"/>
  <c r="H2733"/>
  <c r="H2732"/>
  <c r="H2731"/>
  <c r="H2730"/>
  <c r="H2729"/>
  <c r="H2728"/>
  <c r="H2727"/>
  <c r="H2726"/>
  <c r="H2725"/>
  <c r="H2724"/>
  <c r="H2723"/>
  <c r="H2722"/>
  <c r="H2721"/>
  <c r="H2720"/>
  <c r="H2719"/>
  <c r="H2718"/>
  <c r="H2717"/>
  <c r="H2716"/>
  <c r="H2715"/>
  <c r="H2714"/>
  <c r="H2713"/>
  <c r="H2712"/>
  <c r="H2711"/>
  <c r="H2710"/>
  <c r="H2709"/>
  <c r="H2708"/>
  <c r="H2707"/>
  <c r="H2706"/>
  <c r="H2705"/>
  <c r="H2704"/>
  <c r="H2703"/>
  <c r="H2702"/>
  <c r="H2701"/>
  <c r="H2700"/>
  <c r="H2699"/>
  <c r="H2698"/>
  <c r="H2697"/>
  <c r="H2696"/>
  <c r="H2695"/>
  <c r="H2694"/>
  <c r="H2693"/>
  <c r="H2692"/>
  <c r="H2691"/>
  <c r="H2690"/>
  <c r="H2689"/>
  <c r="H2688"/>
  <c r="H2687"/>
  <c r="H2686"/>
  <c r="H2685"/>
  <c r="H2684"/>
  <c r="H2683"/>
  <c r="H2682"/>
  <c r="H2681"/>
  <c r="H2680"/>
  <c r="H2679"/>
  <c r="H2678"/>
  <c r="H2677"/>
  <c r="H2676"/>
  <c r="H2675"/>
  <c r="H2674"/>
  <c r="H2673"/>
  <c r="H2672"/>
  <c r="H2671"/>
  <c r="H2670"/>
  <c r="H2669"/>
  <c r="H2668"/>
  <c r="H2667"/>
  <c r="H2666"/>
  <c r="H2665"/>
  <c r="H2664"/>
  <c r="H2663"/>
  <c r="H2662"/>
  <c r="H2661"/>
  <c r="H2660"/>
  <c r="H2659"/>
  <c r="H2658"/>
  <c r="H2657"/>
  <c r="H2656"/>
  <c r="H2655"/>
  <c r="H2654"/>
  <c r="H2653"/>
  <c r="H2652"/>
  <c r="H2651"/>
  <c r="H2650"/>
  <c r="H2649"/>
  <c r="H2648"/>
  <c r="H2647"/>
  <c r="H2646"/>
  <c r="H2645"/>
  <c r="H2644"/>
  <c r="H2643"/>
  <c r="H2642"/>
  <c r="H2641"/>
  <c r="H2640"/>
  <c r="H2639"/>
  <c r="H2638"/>
  <c r="H2637"/>
  <c r="H2636"/>
  <c r="H2635"/>
  <c r="H2634"/>
  <c r="H2633"/>
  <c r="H2632"/>
  <c r="H2631"/>
  <c r="H2630"/>
  <c r="H2629"/>
  <c r="H2628"/>
  <c r="H2627"/>
  <c r="H2626"/>
  <c r="H2625"/>
  <c r="H2624"/>
  <c r="H2623"/>
  <c r="H2622"/>
  <c r="H2621"/>
  <c r="H2620"/>
  <c r="H2619"/>
  <c r="H2618"/>
  <c r="H2617"/>
  <c r="H2616"/>
  <c r="H2615"/>
  <c r="H2614"/>
  <c r="H2613"/>
  <c r="H2612"/>
  <c r="H2611"/>
  <c r="H2610"/>
  <c r="H2609"/>
  <c r="H2608"/>
  <c r="H2607"/>
  <c r="H2606"/>
  <c r="H2605"/>
  <c r="H2604"/>
  <c r="H2603"/>
  <c r="H2602"/>
  <c r="H2601"/>
  <c r="H2600"/>
  <c r="H2599"/>
  <c r="H2598"/>
  <c r="H2597"/>
  <c r="H2596"/>
  <c r="H2595"/>
  <c r="H2594"/>
  <c r="H2593"/>
  <c r="H2592"/>
  <c r="H2591"/>
  <c r="H2590"/>
  <c r="H2589"/>
  <c r="H2588"/>
  <c r="H2587"/>
  <c r="H2586"/>
  <c r="H2585"/>
  <c r="H2584"/>
  <c r="H2583"/>
  <c r="H2582"/>
  <c r="H2581"/>
  <c r="H2580"/>
  <c r="H2579"/>
  <c r="H2578"/>
  <c r="H2577"/>
  <c r="H2576"/>
  <c r="H2575"/>
  <c r="H2574"/>
  <c r="H2573"/>
  <c r="H2572"/>
  <c r="H2571"/>
  <c r="H2570"/>
  <c r="H2569"/>
  <c r="H2568"/>
  <c r="H2567"/>
  <c r="H2566"/>
  <c r="H2565"/>
  <c r="H2564"/>
  <c r="H2563"/>
  <c r="H2562"/>
  <c r="H2561"/>
  <c r="H2560"/>
  <c r="H2559"/>
  <c r="H2558"/>
  <c r="H2557"/>
  <c r="H2556"/>
  <c r="H2555"/>
  <c r="H2554"/>
  <c r="H2553"/>
  <c r="H2552"/>
  <c r="H2551"/>
  <c r="H2550"/>
  <c r="H2549"/>
  <c r="H2548"/>
  <c r="H2547"/>
  <c r="H2546"/>
  <c r="H2545"/>
  <c r="H2544"/>
  <c r="H2543"/>
  <c r="H2542"/>
  <c r="H2541"/>
  <c r="H2540"/>
  <c r="H2539"/>
  <c r="H2538"/>
  <c r="H2537"/>
  <c r="H2536"/>
  <c r="H2535"/>
  <c r="H2534"/>
  <c r="H2533"/>
  <c r="H2532"/>
  <c r="H2531"/>
  <c r="H2530"/>
  <c r="H2529"/>
  <c r="H2528"/>
  <c r="H2527"/>
  <c r="H2526"/>
  <c r="H2525"/>
  <c r="H2524"/>
  <c r="H2523"/>
  <c r="H2522"/>
  <c r="H2521"/>
  <c r="H2520"/>
  <c r="H2519"/>
  <c r="H2518"/>
  <c r="H2517"/>
  <c r="H2516"/>
  <c r="H2515"/>
  <c r="H2514"/>
  <c r="H2513"/>
  <c r="H2512"/>
  <c r="H2511"/>
  <c r="H2510"/>
  <c r="H2509"/>
  <c r="H2508"/>
  <c r="H2507"/>
  <c r="H2506"/>
  <c r="H2505"/>
  <c r="H2504"/>
  <c r="H2503"/>
  <c r="H2502"/>
  <c r="H2501"/>
  <c r="H2500"/>
  <c r="H2499"/>
  <c r="H2498"/>
  <c r="H2497"/>
  <c r="H2496"/>
  <c r="H2495"/>
  <c r="H2494"/>
  <c r="H2493"/>
  <c r="H2492"/>
  <c r="H2491"/>
  <c r="H2490"/>
  <c r="H2489"/>
  <c r="H2488"/>
  <c r="H2487"/>
  <c r="H2486"/>
  <c r="H2485"/>
  <c r="H2484"/>
  <c r="H2483"/>
  <c r="H2482"/>
  <c r="H2481"/>
  <c r="H2480"/>
  <c r="H2479"/>
  <c r="H2478"/>
  <c r="H2477"/>
  <c r="H2476"/>
  <c r="H2475"/>
  <c r="H2474"/>
  <c r="H2473"/>
  <c r="H2472"/>
  <c r="H2471"/>
  <c r="H2470"/>
  <c r="H2469"/>
  <c r="H2468"/>
  <c r="H2467"/>
  <c r="H2466"/>
  <c r="H2465"/>
  <c r="H2464"/>
  <c r="H2463"/>
  <c r="H2462"/>
  <c r="H2461"/>
  <c r="H2460"/>
  <c r="H2459"/>
  <c r="H2458"/>
  <c r="H2457"/>
  <c r="H2456"/>
  <c r="H2455"/>
  <c r="H2454"/>
  <c r="H2453"/>
  <c r="H2452"/>
  <c r="H2451"/>
  <c r="H2450"/>
  <c r="H2449"/>
  <c r="H2448"/>
  <c r="H2447"/>
  <c r="H2446"/>
  <c r="H2445"/>
  <c r="H2444"/>
  <c r="H2443"/>
  <c r="H2442"/>
  <c r="H2441"/>
  <c r="H2440"/>
  <c r="H2439"/>
  <c r="H2438"/>
  <c r="H2437"/>
  <c r="H2436"/>
  <c r="H2435"/>
  <c r="H2434"/>
  <c r="H2433"/>
  <c r="H2432"/>
  <c r="H2431"/>
  <c r="H2430"/>
  <c r="H2429"/>
  <c r="H2428"/>
  <c r="H2427"/>
  <c r="H2426"/>
  <c r="H2425"/>
  <c r="H2424"/>
  <c r="H2423"/>
  <c r="H2422"/>
  <c r="H2421"/>
  <c r="H2420"/>
  <c r="H2419"/>
  <c r="H2418"/>
  <c r="H2417"/>
  <c r="H2416"/>
  <c r="H2415"/>
  <c r="H2414"/>
  <c r="H2413"/>
  <c r="H2412"/>
  <c r="H2411"/>
  <c r="H2410"/>
  <c r="H2409"/>
  <c r="H2408"/>
  <c r="H2407"/>
  <c r="H2406"/>
  <c r="H2405"/>
  <c r="H2404"/>
  <c r="H2403"/>
  <c r="H2402"/>
  <c r="H2401"/>
  <c r="H2400"/>
  <c r="H2399"/>
  <c r="H2398"/>
  <c r="H2397"/>
  <c r="H2396"/>
  <c r="H2395"/>
  <c r="H2394"/>
  <c r="H2393"/>
  <c r="H2392"/>
  <c r="H2391"/>
  <c r="H2390"/>
  <c r="H2389"/>
  <c r="H2388"/>
  <c r="H2387"/>
  <c r="H2386"/>
  <c r="H2385"/>
  <c r="H2384"/>
  <c r="H2383"/>
  <c r="H2382"/>
  <c r="H2381"/>
  <c r="H2380"/>
  <c r="H2379"/>
  <c r="H2378"/>
  <c r="H2377"/>
  <c r="H2376"/>
  <c r="H2375"/>
  <c r="H2374"/>
  <c r="H2373"/>
  <c r="H2372"/>
  <c r="H2371"/>
  <c r="H2370"/>
  <c r="H2369"/>
  <c r="H2368"/>
  <c r="H2367"/>
  <c r="H2366"/>
  <c r="H2365"/>
  <c r="H2364"/>
  <c r="H2363"/>
  <c r="H2362"/>
  <c r="H2361"/>
  <c r="H2360"/>
  <c r="H2359"/>
  <c r="H2358"/>
  <c r="H2357"/>
  <c r="H2356"/>
  <c r="H2355"/>
  <c r="H2354"/>
  <c r="H2353"/>
  <c r="H2352"/>
  <c r="H2351"/>
  <c r="H2350"/>
  <c r="H2349"/>
  <c r="H2348"/>
  <c r="H2347"/>
  <c r="H2346"/>
  <c r="H2345"/>
  <c r="H2344"/>
  <c r="H2343"/>
  <c r="H2342"/>
  <c r="H2341"/>
  <c r="H2340"/>
  <c r="H2339"/>
  <c r="H2338"/>
  <c r="H2337"/>
  <c r="H2336"/>
  <c r="H2335"/>
  <c r="H2334"/>
  <c r="H2333"/>
  <c r="H2332"/>
  <c r="H2331"/>
  <c r="H2330"/>
  <c r="H2329"/>
  <c r="H2328"/>
  <c r="H2327"/>
  <c r="H2326"/>
  <c r="H2325"/>
  <c r="H2324"/>
  <c r="H2323"/>
  <c r="H2322"/>
  <c r="H2321"/>
  <c r="H2320"/>
  <c r="H2319"/>
  <c r="H2318"/>
  <c r="H2317"/>
  <c r="H2316"/>
  <c r="H2315"/>
  <c r="H2314"/>
  <c r="H2313"/>
  <c r="H2312"/>
  <c r="H2311"/>
  <c r="H2310"/>
  <c r="H2309"/>
  <c r="H2308"/>
  <c r="H2307"/>
  <c r="H2306"/>
  <c r="H2305"/>
  <c r="H2304"/>
  <c r="H2303"/>
  <c r="H2302"/>
  <c r="H2301"/>
  <c r="H2300"/>
  <c r="H2299"/>
  <c r="H2298"/>
  <c r="H2297"/>
  <c r="H2296"/>
  <c r="H2295"/>
  <c r="H2294"/>
  <c r="H2293"/>
  <c r="H2292"/>
  <c r="H2291"/>
  <c r="H2290"/>
  <c r="H2289"/>
  <c r="H2288"/>
  <c r="H2287"/>
  <c r="H2286"/>
  <c r="H2285"/>
  <c r="H2284"/>
  <c r="H2283"/>
  <c r="H2282"/>
  <c r="H2281"/>
  <c r="H2280"/>
  <c r="H2279"/>
  <c r="H2278"/>
  <c r="H2277"/>
  <c r="H2276"/>
  <c r="H2275"/>
  <c r="H2274"/>
  <c r="H2273"/>
  <c r="H2272"/>
  <c r="H2271"/>
  <c r="H2270"/>
  <c r="H2269"/>
  <c r="H2268"/>
  <c r="H2267"/>
  <c r="H2266"/>
  <c r="H2265"/>
  <c r="H2264"/>
  <c r="H2263"/>
  <c r="H2262"/>
  <c r="H2261"/>
  <c r="H2260"/>
  <c r="H2259"/>
  <c r="H2258"/>
  <c r="H2257"/>
  <c r="H2256"/>
  <c r="H2255"/>
  <c r="H2254"/>
  <c r="H2253"/>
  <c r="H2252"/>
  <c r="H2251"/>
  <c r="H2250"/>
  <c r="H2249"/>
  <c r="H2248"/>
  <c r="H2247"/>
  <c r="H2246"/>
  <c r="H2245"/>
  <c r="H2244"/>
  <c r="H2243"/>
  <c r="H2242"/>
  <c r="H2241"/>
  <c r="H2240"/>
  <c r="H2239"/>
  <c r="H2238"/>
  <c r="H2237"/>
  <c r="H2236"/>
  <c r="H2235"/>
  <c r="H2234"/>
  <c r="H2233"/>
  <c r="H2232"/>
  <c r="H2231"/>
  <c r="H2230"/>
  <c r="H2229"/>
  <c r="H2228"/>
  <c r="H2227"/>
  <c r="H2226"/>
  <c r="H2225"/>
  <c r="H2224"/>
  <c r="H2223"/>
  <c r="H2222"/>
  <c r="H2221"/>
  <c r="H2220"/>
  <c r="H2219"/>
  <c r="H2218"/>
  <c r="H2217"/>
  <c r="H2216"/>
  <c r="H2215"/>
  <c r="H2214"/>
  <c r="H2213"/>
  <c r="H2212"/>
  <c r="H2211"/>
  <c r="H2210"/>
  <c r="H2209"/>
  <c r="H2208"/>
  <c r="H2207"/>
  <c r="H2206"/>
  <c r="H2205"/>
  <c r="H2204"/>
  <c r="H2203"/>
  <c r="H2202"/>
  <c r="H2201"/>
  <c r="H2200"/>
  <c r="H2199"/>
  <c r="H2198"/>
  <c r="H2197"/>
  <c r="H2196"/>
  <c r="H2195"/>
  <c r="H2194"/>
  <c r="H2193"/>
  <c r="H2192"/>
  <c r="H2191"/>
  <c r="H2190"/>
  <c r="H2189"/>
  <c r="H2188"/>
  <c r="H2187"/>
  <c r="H2186"/>
  <c r="H2185"/>
  <c r="H2184"/>
  <c r="H2183"/>
  <c r="H2182"/>
  <c r="H2181"/>
  <c r="H2180"/>
  <c r="H2179"/>
  <c r="H2178"/>
  <c r="H2177"/>
  <c r="H2176"/>
  <c r="H2175"/>
  <c r="H2174"/>
  <c r="H2173"/>
  <c r="H2172"/>
  <c r="H2171"/>
  <c r="H2170"/>
  <c r="H2169"/>
  <c r="H2168"/>
  <c r="H2167"/>
  <c r="H2166"/>
  <c r="H2165"/>
  <c r="H2164"/>
  <c r="H2163"/>
  <c r="H2162"/>
  <c r="H2161"/>
  <c r="H2160"/>
  <c r="H2159"/>
  <c r="H2158"/>
  <c r="H2157"/>
  <c r="H2156"/>
  <c r="H2155"/>
  <c r="H2154"/>
  <c r="H2153"/>
  <c r="H2152"/>
  <c r="H2151"/>
  <c r="H2150"/>
  <c r="H2149"/>
  <c r="H2148"/>
  <c r="H2147"/>
  <c r="H2146"/>
  <c r="H2145"/>
  <c r="H2144"/>
  <c r="H2143"/>
  <c r="H2142"/>
  <c r="H2141"/>
  <c r="H2140"/>
  <c r="H2139"/>
  <c r="H2138"/>
  <c r="H2137"/>
  <c r="H2136"/>
  <c r="H2135"/>
  <c r="H2134"/>
  <c r="H2133"/>
  <c r="H2132"/>
  <c r="H2131"/>
  <c r="H2130"/>
  <c r="H2129"/>
  <c r="H2128"/>
  <c r="H2127"/>
  <c r="H2126"/>
  <c r="H2125"/>
  <c r="H2124"/>
  <c r="H2123"/>
  <c r="H2122"/>
  <c r="H2121"/>
  <c r="H2120"/>
  <c r="H2119"/>
  <c r="H2118"/>
  <c r="H2117"/>
  <c r="H2116"/>
  <c r="H2115"/>
  <c r="H2114"/>
  <c r="H2113"/>
  <c r="H2112"/>
  <c r="H2111"/>
  <c r="H2110"/>
  <c r="H2109"/>
  <c r="H2108"/>
  <c r="H2107"/>
  <c r="H2106"/>
  <c r="H2105"/>
  <c r="H2104"/>
  <c r="H2103"/>
  <c r="H2102"/>
  <c r="H2101"/>
  <c r="H2100"/>
  <c r="H2099"/>
  <c r="H2098"/>
  <c r="H2097"/>
  <c r="H2096"/>
  <c r="H2095"/>
  <c r="H2094"/>
  <c r="H2093"/>
  <c r="H2092"/>
  <c r="H2091"/>
  <c r="H2090"/>
  <c r="H2089"/>
  <c r="H2088"/>
  <c r="H2087"/>
  <c r="H2086"/>
  <c r="H2085"/>
  <c r="H2084"/>
  <c r="H2083"/>
  <c r="H2082"/>
  <c r="H2081"/>
  <c r="H2080"/>
  <c r="H2079"/>
  <c r="H2078"/>
  <c r="H2077"/>
  <c r="H2076"/>
  <c r="H2075"/>
  <c r="H2074"/>
  <c r="H2073"/>
  <c r="H2072"/>
  <c r="H2071"/>
  <c r="H2070"/>
  <c r="H2069"/>
  <c r="H2068"/>
  <c r="H2067"/>
  <c r="H2066"/>
  <c r="H2065"/>
  <c r="H2064"/>
  <c r="H2063"/>
  <c r="H2062"/>
  <c r="H2061"/>
  <c r="H2060"/>
  <c r="H2059"/>
  <c r="H2058"/>
  <c r="H2057"/>
  <c r="H2056"/>
  <c r="H2055"/>
  <c r="H2054"/>
  <c r="H2053"/>
  <c r="H2052"/>
  <c r="H2051"/>
  <c r="H2050"/>
  <c r="H2049"/>
  <c r="H2048"/>
  <c r="H2047"/>
  <c r="H2046"/>
  <c r="H2045"/>
  <c r="H2044"/>
  <c r="H2043"/>
  <c r="H2042"/>
  <c r="H2041"/>
  <c r="H2040"/>
  <c r="H2039"/>
  <c r="H2038"/>
  <c r="H2037"/>
  <c r="H2036"/>
  <c r="H2035"/>
  <c r="H2034"/>
  <c r="H2033"/>
  <c r="H2032"/>
  <c r="H2031"/>
  <c r="H2030"/>
  <c r="H2029"/>
  <c r="H2028"/>
  <c r="H2027"/>
  <c r="H2026"/>
  <c r="H2025"/>
  <c r="H2024"/>
  <c r="H2023"/>
  <c r="H2022"/>
  <c r="H2021"/>
  <c r="H2020"/>
  <c r="H2019"/>
  <c r="H2018"/>
  <c r="H2017"/>
  <c r="H2016"/>
  <c r="H2015"/>
  <c r="H2014"/>
  <c r="H2013"/>
  <c r="H2012"/>
  <c r="H2011"/>
  <c r="H2010"/>
  <c r="H2009"/>
  <c r="H2008"/>
  <c r="H2007"/>
  <c r="H2006"/>
  <c r="H2005"/>
  <c r="H2004"/>
  <c r="H2003"/>
  <c r="H2002"/>
  <c r="H2001"/>
  <c r="H2000"/>
  <c r="H1999"/>
  <c r="H1998"/>
  <c r="H1997"/>
  <c r="H1996"/>
  <c r="H1995"/>
  <c r="H1994"/>
  <c r="H1993"/>
  <c r="H1992"/>
  <c r="H1991"/>
  <c r="H1990"/>
  <c r="H1989"/>
  <c r="H1988"/>
  <c r="H1987"/>
  <c r="H1986"/>
  <c r="H1985"/>
  <c r="H1984"/>
  <c r="H1983"/>
  <c r="H1982"/>
  <c r="H1981"/>
  <c r="H1980"/>
  <c r="H1979"/>
  <c r="H1978"/>
  <c r="H1977"/>
  <c r="H1976"/>
  <c r="H1975"/>
  <c r="H1974"/>
  <c r="H1973"/>
  <c r="H1972"/>
  <c r="H1971"/>
  <c r="H1970"/>
  <c r="H1969"/>
  <c r="H1968"/>
  <c r="H1967"/>
  <c r="H1966"/>
  <c r="H1965"/>
  <c r="H1964"/>
  <c r="H1963"/>
  <c r="H1962"/>
  <c r="H1961"/>
  <c r="H1960"/>
  <c r="H1959"/>
  <c r="H1958"/>
  <c r="H1957"/>
  <c r="H1956"/>
  <c r="H1955"/>
  <c r="H1954"/>
  <c r="H1953"/>
  <c r="H1952"/>
  <c r="H1951"/>
  <c r="H1950"/>
  <c r="H1949"/>
  <c r="H1948"/>
  <c r="H1947"/>
  <c r="H1946"/>
  <c r="H1945"/>
  <c r="H1944"/>
  <c r="H1943"/>
  <c r="H1942"/>
  <c r="H1941"/>
  <c r="H1940"/>
  <c r="H1939"/>
  <c r="H1938"/>
  <c r="H1937"/>
  <c r="H1936"/>
  <c r="H1935"/>
  <c r="H1934"/>
  <c r="H1933"/>
  <c r="H1932"/>
  <c r="H1931"/>
  <c r="H1930"/>
  <c r="H1929"/>
  <c r="H1928"/>
  <c r="H1927"/>
  <c r="H1926"/>
  <c r="H1925"/>
  <c r="H1924"/>
  <c r="H1923"/>
  <c r="H1922"/>
  <c r="H1921"/>
  <c r="H1920"/>
  <c r="H1919"/>
  <c r="H1918"/>
  <c r="H1917"/>
  <c r="H1916"/>
  <c r="H1915"/>
  <c r="H1914"/>
  <c r="H1913"/>
  <c r="H1912"/>
  <c r="H1911"/>
  <c r="H1910"/>
  <c r="H1909"/>
  <c r="H1908"/>
  <c r="H1907"/>
  <c r="H1906"/>
  <c r="H1905"/>
  <c r="H1904"/>
  <c r="H1903"/>
  <c r="H1902"/>
  <c r="H1901"/>
  <c r="H1900"/>
  <c r="H1899"/>
  <c r="H1898"/>
  <c r="H1897"/>
  <c r="H1896"/>
  <c r="H1895"/>
  <c r="H1894"/>
  <c r="H1893"/>
  <c r="H1892"/>
  <c r="H1891"/>
  <c r="H1890"/>
  <c r="H1889"/>
  <c r="H1888"/>
  <c r="H1887"/>
  <c r="H1886"/>
  <c r="H1885"/>
  <c r="H1884"/>
  <c r="H1883"/>
  <c r="H1882"/>
  <c r="H1881"/>
  <c r="H1880"/>
  <c r="H1879"/>
  <c r="H1878"/>
  <c r="H1877"/>
  <c r="H1876"/>
  <c r="H1875"/>
  <c r="H1874"/>
  <c r="H1873"/>
  <c r="H1872"/>
  <c r="H1871"/>
  <c r="H1870"/>
  <c r="H1869"/>
  <c r="H1868"/>
  <c r="H1867"/>
  <c r="H1866"/>
  <c r="H1865"/>
  <c r="H1864"/>
  <c r="H1863"/>
  <c r="H1862"/>
  <c r="H1861"/>
  <c r="H1860"/>
  <c r="H1859"/>
  <c r="H1858"/>
  <c r="H1857"/>
  <c r="H1856"/>
  <c r="H1855"/>
  <c r="H1854"/>
  <c r="H1853"/>
  <c r="H1852"/>
  <c r="H1851"/>
  <c r="H1850"/>
  <c r="H1849"/>
  <c r="H1848"/>
  <c r="H1847"/>
  <c r="H1846"/>
  <c r="H1845"/>
  <c r="H1844"/>
  <c r="H1843"/>
  <c r="H1842"/>
  <c r="H1841"/>
  <c r="H1840"/>
  <c r="H1839"/>
  <c r="H1838"/>
  <c r="H1837"/>
  <c r="H1836"/>
  <c r="H1835"/>
  <c r="H1834"/>
  <c r="H1833"/>
  <c r="H1832"/>
  <c r="H1831"/>
  <c r="H1830"/>
  <c r="H1829"/>
  <c r="H1828"/>
  <c r="H1827"/>
  <c r="H1826"/>
  <c r="H1825"/>
  <c r="H1824"/>
  <c r="H1823"/>
  <c r="H1822"/>
  <c r="H1821"/>
  <c r="H1820"/>
  <c r="H1819"/>
  <c r="H1818"/>
  <c r="H1817"/>
  <c r="H1816"/>
  <c r="H1815"/>
  <c r="H1814"/>
  <c r="H1813"/>
  <c r="H1812"/>
  <c r="H1811"/>
  <c r="H1810"/>
  <c r="H1809"/>
  <c r="H1808"/>
  <c r="H1807"/>
  <c r="H1806"/>
  <c r="H1805"/>
  <c r="H1804"/>
  <c r="H1803"/>
  <c r="H1802"/>
  <c r="H1801"/>
  <c r="H1800"/>
  <c r="H1799"/>
  <c r="H1798"/>
  <c r="H1797"/>
  <c r="H1796"/>
  <c r="H1795"/>
  <c r="H1794"/>
  <c r="H1793"/>
  <c r="H1792"/>
  <c r="H1791"/>
  <c r="H1790"/>
  <c r="H1789"/>
  <c r="H1788"/>
  <c r="H1787"/>
  <c r="H1786"/>
  <c r="H1785"/>
  <c r="H1784"/>
  <c r="H1783"/>
  <c r="H1782"/>
  <c r="H1781"/>
  <c r="H1780"/>
  <c r="H1779"/>
  <c r="H1778"/>
  <c r="H1777"/>
  <c r="H1776"/>
  <c r="H1775"/>
  <c r="H1774"/>
  <c r="H1773"/>
  <c r="H1772"/>
  <c r="H1771"/>
  <c r="H1770"/>
  <c r="H1769"/>
  <c r="H1768"/>
  <c r="H1767"/>
  <c r="H1766"/>
  <c r="H1765"/>
  <c r="H1764"/>
  <c r="H1763"/>
  <c r="H1762"/>
  <c r="H1761"/>
  <c r="H1760"/>
  <c r="H1759"/>
  <c r="H1758"/>
  <c r="H1757"/>
  <c r="H1756"/>
  <c r="H1755"/>
  <c r="H1754"/>
  <c r="H1753"/>
  <c r="H1752"/>
  <c r="H1751"/>
  <c r="H1750"/>
  <c r="H1749"/>
  <c r="H1748"/>
  <c r="H1747"/>
  <c r="H1746"/>
  <c r="H1745"/>
  <c r="H1744"/>
  <c r="H1743"/>
  <c r="H1742"/>
  <c r="H1741"/>
  <c r="H1740"/>
  <c r="H1739"/>
  <c r="H1738"/>
  <c r="H1737"/>
  <c r="H1736"/>
  <c r="H1735"/>
  <c r="H1734"/>
  <c r="H1733"/>
  <c r="H1732"/>
  <c r="H1731"/>
  <c r="H1730"/>
  <c r="H1729"/>
  <c r="H1728"/>
  <c r="H1727"/>
  <c r="H1726"/>
  <c r="H1725"/>
  <c r="H1724"/>
  <c r="H1723"/>
  <c r="H1722"/>
  <c r="H1721"/>
  <c r="H1720"/>
  <c r="H1719"/>
  <c r="H1718"/>
  <c r="H1717"/>
  <c r="H1716"/>
  <c r="H1715"/>
  <c r="H1714"/>
  <c r="H1713"/>
  <c r="H1712"/>
  <c r="H1711"/>
  <c r="H1710"/>
  <c r="H1709"/>
  <c r="H1708"/>
  <c r="H1707"/>
  <c r="H1706"/>
  <c r="H1705"/>
  <c r="H1704"/>
  <c r="H1703"/>
  <c r="H1702"/>
  <c r="H1701"/>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H1302"/>
  <c r="H1301"/>
  <c r="H1300"/>
  <c r="H1299"/>
  <c r="H1298"/>
  <c r="H1297"/>
  <c r="H1296"/>
  <c r="H1295"/>
  <c r="H1294"/>
  <c r="H1293"/>
  <c r="H1292"/>
  <c r="H1291"/>
  <c r="H1290"/>
  <c r="H1289"/>
  <c r="H1288"/>
  <c r="H1287"/>
  <c r="H1286"/>
  <c r="H1285"/>
  <c r="H1284"/>
  <c r="H1283"/>
  <c r="H1282"/>
  <c r="H1281"/>
  <c r="H1280"/>
  <c r="H1279"/>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50"/>
  <c r="H949"/>
  <c r="H948"/>
  <c r="H947"/>
  <c r="H946"/>
  <c r="H945"/>
  <c r="H944"/>
  <c r="H943"/>
  <c r="H942"/>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20"/>
  <c r="H719"/>
  <c r="H718"/>
  <c r="H717"/>
  <c r="H716"/>
  <c r="H715"/>
  <c r="H714"/>
  <c r="H713"/>
  <c r="H712"/>
  <c r="H711"/>
  <c r="H710"/>
  <c r="H709"/>
  <c r="H708"/>
  <c r="H707"/>
  <c r="H706"/>
  <c r="H705"/>
  <c r="H704"/>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H3"/>
  <c r="H2"/>
  <c r="C9" i="281" l="1"/>
  <c r="B9"/>
  <c r="A9"/>
  <c r="C8"/>
  <c r="C7"/>
  <c r="B8"/>
  <c r="A8"/>
  <c r="B7"/>
  <c r="A7"/>
  <c r="K21" i="293" l="1"/>
  <c r="L21"/>
  <c r="E21"/>
  <c r="K22" i="299"/>
  <c r="L22"/>
  <c r="K23"/>
  <c r="L23"/>
  <c r="K24"/>
  <c r="L24"/>
  <c r="K25"/>
  <c r="L25"/>
  <c r="K26"/>
  <c r="L26"/>
  <c r="K27"/>
  <c r="L27"/>
  <c r="K28"/>
  <c r="L28"/>
  <c r="E25"/>
  <c r="E26"/>
  <c r="E25" i="335"/>
  <c r="E26"/>
  <c r="K25"/>
  <c r="L25"/>
  <c r="K26"/>
  <c r="L26"/>
  <c r="K27"/>
  <c r="L27"/>
  <c r="K2" i="217"/>
  <c r="K2" i="216"/>
  <c r="E6428" l="1"/>
  <c r="E6424"/>
  <c r="E6420"/>
  <c r="E6416"/>
  <c r="E6412"/>
  <c r="E6408"/>
  <c r="E6404"/>
  <c r="E6400"/>
  <c r="E6396"/>
  <c r="E6392"/>
  <c r="E6388"/>
  <c r="E6384"/>
  <c r="E6380"/>
  <c r="E6376"/>
  <c r="E6372"/>
  <c r="E6368"/>
  <c r="E6364"/>
  <c r="E6360"/>
  <c r="E6356"/>
  <c r="E6352"/>
  <c r="E6348"/>
  <c r="E6344"/>
  <c r="E6340"/>
  <c r="E6336"/>
  <c r="E6332"/>
  <c r="E6328"/>
  <c r="E6324"/>
  <c r="E6320"/>
  <c r="E6316"/>
  <c r="E6312"/>
  <c r="E6308"/>
  <c r="E6304"/>
  <c r="E6300"/>
  <c r="E6296"/>
  <c r="E6292"/>
  <c r="E6288"/>
  <c r="E6284"/>
  <c r="E6280"/>
  <c r="E6276"/>
  <c r="E6272"/>
  <c r="E6268"/>
  <c r="E6264"/>
  <c r="E6260"/>
  <c r="E6256"/>
  <c r="E6252"/>
  <c r="E6248"/>
  <c r="E6244"/>
  <c r="E6240"/>
  <c r="E6236"/>
  <c r="E6232"/>
  <c r="E6228"/>
  <c r="E6224"/>
  <c r="E6220"/>
  <c r="E6216"/>
  <c r="E6212"/>
  <c r="E6208"/>
  <c r="E6204"/>
  <c r="E6200"/>
  <c r="E6196"/>
  <c r="E6192"/>
  <c r="E6188"/>
  <c r="E6184"/>
  <c r="E6180"/>
  <c r="E6176"/>
  <c r="E6172"/>
  <c r="E6168"/>
  <c r="E6164"/>
  <c r="E6160"/>
  <c r="E6156"/>
  <c r="E6152"/>
  <c r="E6148"/>
  <c r="E6144"/>
  <c r="E6140"/>
  <c r="E6136"/>
  <c r="E6132"/>
  <c r="E6128"/>
  <c r="E6124"/>
  <c r="E6120"/>
  <c r="E6116"/>
  <c r="E6112"/>
  <c r="E6108"/>
  <c r="E6104"/>
  <c r="E6100"/>
  <c r="E6096"/>
  <c r="E6092"/>
  <c r="E6427"/>
  <c r="E6423"/>
  <c r="E6419"/>
  <c r="E6415"/>
  <c r="E6411"/>
  <c r="E6407"/>
  <c r="E6403"/>
  <c r="E6399"/>
  <c r="E6395"/>
  <c r="E6391"/>
  <c r="E6387"/>
  <c r="E6383"/>
  <c r="E6379"/>
  <c r="E6375"/>
  <c r="E6371"/>
  <c r="E6367"/>
  <c r="E6363"/>
  <c r="E6359"/>
  <c r="E6355"/>
  <c r="E6351"/>
  <c r="E6347"/>
  <c r="E6343"/>
  <c r="E6339"/>
  <c r="E6335"/>
  <c r="E6331"/>
  <c r="E6327"/>
  <c r="E6323"/>
  <c r="E6319"/>
  <c r="E6315"/>
  <c r="E6311"/>
  <c r="E6307"/>
  <c r="E6303"/>
  <c r="E6299"/>
  <c r="E6295"/>
  <c r="E6291"/>
  <c r="E6287"/>
  <c r="E6283"/>
  <c r="E6279"/>
  <c r="E6275"/>
  <c r="E6271"/>
  <c r="E6267"/>
  <c r="E6263"/>
  <c r="E6259"/>
  <c r="E6255"/>
  <c r="E6251"/>
  <c r="E6247"/>
  <c r="E6243"/>
  <c r="E6239"/>
  <c r="E6235"/>
  <c r="E6231"/>
  <c r="E6227"/>
  <c r="E6223"/>
  <c r="E6219"/>
  <c r="E6215"/>
  <c r="E6211"/>
  <c r="E6207"/>
  <c r="E6203"/>
  <c r="E6199"/>
  <c r="E6195"/>
  <c r="E6191"/>
  <c r="E6187"/>
  <c r="E6183"/>
  <c r="E6179"/>
  <c r="E6175"/>
  <c r="E6171"/>
  <c r="E6167"/>
  <c r="E6163"/>
  <c r="E6159"/>
  <c r="E6155"/>
  <c r="E6151"/>
  <c r="E6147"/>
  <c r="E6143"/>
  <c r="E6139"/>
  <c r="E6135"/>
  <c r="E6131"/>
  <c r="E6418"/>
  <c r="E6413"/>
  <c r="E6402"/>
  <c r="E6397"/>
  <c r="E6386"/>
  <c r="E6381"/>
  <c r="E6370"/>
  <c r="E6365"/>
  <c r="E6354"/>
  <c r="E6349"/>
  <c r="E6338"/>
  <c r="E6333"/>
  <c r="E6125"/>
  <c r="E6111"/>
  <c r="E6102"/>
  <c r="E6093"/>
  <c r="E6422"/>
  <c r="E6417"/>
  <c r="E6406"/>
  <c r="E6401"/>
  <c r="E6390"/>
  <c r="E6385"/>
  <c r="E6374"/>
  <c r="E6369"/>
  <c r="E6358"/>
  <c r="E6353"/>
  <c r="E6342"/>
  <c r="E6337"/>
  <c r="E6426"/>
  <c r="E6421"/>
  <c r="E6410"/>
  <c r="E6405"/>
  <c r="E6394"/>
  <c r="E6389"/>
  <c r="E6378"/>
  <c r="E6373"/>
  <c r="E6362"/>
  <c r="E6357"/>
  <c r="E6346"/>
  <c r="E6341"/>
  <c r="E6330"/>
  <c r="E6325"/>
  <c r="E6314"/>
  <c r="E6309"/>
  <c r="E6298"/>
  <c r="E6293"/>
  <c r="E6282"/>
  <c r="E6277"/>
  <c r="E6266"/>
  <c r="E6261"/>
  <c r="E6250"/>
  <c r="E6245"/>
  <c r="E6234"/>
  <c r="E6229"/>
  <c r="E6218"/>
  <c r="E6213"/>
  <c r="E6202"/>
  <c r="E6197"/>
  <c r="E6186"/>
  <c r="E6181"/>
  <c r="E6170"/>
  <c r="E6165"/>
  <c r="E6154"/>
  <c r="E6149"/>
  <c r="E6138"/>
  <c r="E6133"/>
  <c r="E6123"/>
  <c r="E6114"/>
  <c r="E6105"/>
  <c r="E6091"/>
  <c r="E6087"/>
  <c r="E6083"/>
  <c r="E6079"/>
  <c r="E6075"/>
  <c r="E6071"/>
  <c r="E6067"/>
  <c r="E6063"/>
  <c r="E6059"/>
  <c r="E6055"/>
  <c r="E6051"/>
  <c r="E6047"/>
  <c r="E6043"/>
  <c r="E6039"/>
  <c r="E6035"/>
  <c r="E6031"/>
  <c r="E6027"/>
  <c r="E6023"/>
  <c r="E6019"/>
  <c r="E6015"/>
  <c r="E6011"/>
  <c r="E6007"/>
  <c r="E6003"/>
  <c r="E5999"/>
  <c r="E5995"/>
  <c r="E5991"/>
  <c r="E5987"/>
  <c r="E5983"/>
  <c r="E5979"/>
  <c r="E5975"/>
  <c r="E5971"/>
  <c r="E5967"/>
  <c r="E5963"/>
  <c r="E5959"/>
  <c r="E5955"/>
  <c r="E5951"/>
  <c r="E5947"/>
  <c r="E5943"/>
  <c r="E5939"/>
  <c r="E5935"/>
  <c r="E5931"/>
  <c r="E5927"/>
  <c r="E5923"/>
  <c r="E5919"/>
  <c r="E6318"/>
  <c r="E6306"/>
  <c r="E6301"/>
  <c r="E6289"/>
  <c r="E6254"/>
  <c r="E6242"/>
  <c r="E6237"/>
  <c r="E6225"/>
  <c r="E6190"/>
  <c r="E6178"/>
  <c r="E6173"/>
  <c r="E6161"/>
  <c r="E6121"/>
  <c r="E6106"/>
  <c r="E6090"/>
  <c r="E6081"/>
  <c r="E6072"/>
  <c r="E6058"/>
  <c r="E6049"/>
  <c r="E6040"/>
  <c r="E6026"/>
  <c r="E6017"/>
  <c r="E6008"/>
  <c r="E5994"/>
  <c r="E5985"/>
  <c r="E5976"/>
  <c r="E5962"/>
  <c r="E5953"/>
  <c r="E5944"/>
  <c r="E5930"/>
  <c r="E5921"/>
  <c r="E6414"/>
  <c r="E6393"/>
  <c r="E6350"/>
  <c r="E6329"/>
  <c r="E6294"/>
  <c r="E6265"/>
  <c r="E6230"/>
  <c r="E6201"/>
  <c r="E6166"/>
  <c r="J29" i="299" s="1"/>
  <c r="E6137" i="216"/>
  <c r="E6126"/>
  <c r="E6110"/>
  <c r="E6095"/>
  <c r="E6085"/>
  <c r="E6076"/>
  <c r="E6062"/>
  <c r="E6053"/>
  <c r="E6044"/>
  <c r="E6030"/>
  <c r="E6021"/>
  <c r="E6012"/>
  <c r="E5998"/>
  <c r="E5989"/>
  <c r="E5980"/>
  <c r="E6322"/>
  <c r="E6317"/>
  <c r="E6305"/>
  <c r="E6270"/>
  <c r="E6258"/>
  <c r="E6253"/>
  <c r="E6241"/>
  <c r="E6206"/>
  <c r="E6194"/>
  <c r="E6189"/>
  <c r="E6177"/>
  <c r="E6142"/>
  <c r="E6130"/>
  <c r="E6115"/>
  <c r="E6099"/>
  <c r="E6089"/>
  <c r="E6080"/>
  <c r="E6066"/>
  <c r="E6057"/>
  <c r="E6048"/>
  <c r="E6034"/>
  <c r="E6025"/>
  <c r="E6016"/>
  <c r="E6002"/>
  <c r="E5993"/>
  <c r="E5984"/>
  <c r="E5970"/>
  <c r="E5961"/>
  <c r="E5952"/>
  <c r="E5938"/>
  <c r="E5929"/>
  <c r="E5920"/>
  <c r="E6398"/>
  <c r="E6377"/>
  <c r="E6334"/>
  <c r="E6310"/>
  <c r="E6281"/>
  <c r="E6246"/>
  <c r="E6217"/>
  <c r="E6182"/>
  <c r="E6153"/>
  <c r="E6119"/>
  <c r="E6109"/>
  <c r="E6094"/>
  <c r="E6084"/>
  <c r="E6070"/>
  <c r="E6061"/>
  <c r="E6052"/>
  <c r="E6038"/>
  <c r="E6029"/>
  <c r="E6020"/>
  <c r="E6006"/>
  <c r="E5997"/>
  <c r="E5988"/>
  <c r="E5974"/>
  <c r="E5965"/>
  <c r="E5956"/>
  <c r="E5942"/>
  <c r="E5933"/>
  <c r="E5924"/>
  <c r="E5915"/>
  <c r="E5911"/>
  <c r="E5907"/>
  <c r="E5903"/>
  <c r="E5899"/>
  <c r="E5895"/>
  <c r="E5891"/>
  <c r="E5887"/>
  <c r="E5883"/>
  <c r="E5879"/>
  <c r="E5875"/>
  <c r="E5871"/>
  <c r="E5867"/>
  <c r="E5863"/>
  <c r="E5859"/>
  <c r="E5855"/>
  <c r="E5851"/>
  <c r="E5847"/>
  <c r="E5843"/>
  <c r="E5839"/>
  <c r="E5835"/>
  <c r="E5831"/>
  <c r="E5827"/>
  <c r="E5823"/>
  <c r="E5819"/>
  <c r="E5815"/>
  <c r="E5811"/>
  <c r="E5807"/>
  <c r="E5803"/>
  <c r="E5799"/>
  <c r="E5795"/>
  <c r="E5791"/>
  <c r="E5787"/>
  <c r="E5783"/>
  <c r="E5779"/>
  <c r="E5775"/>
  <c r="E5771"/>
  <c r="E5767"/>
  <c r="E5763"/>
  <c r="E5759"/>
  <c r="E5755"/>
  <c r="E5751"/>
  <c r="E5747"/>
  <c r="E5743"/>
  <c r="E5739"/>
  <c r="E5735"/>
  <c r="E5731"/>
  <c r="E5727"/>
  <c r="E5723"/>
  <c r="E5719"/>
  <c r="E5715"/>
  <c r="E5711"/>
  <c r="E5707"/>
  <c r="E5703"/>
  <c r="E5699"/>
  <c r="E5695"/>
  <c r="E5691"/>
  <c r="E6321"/>
  <c r="E6286"/>
  <c r="E6274"/>
  <c r="E6269"/>
  <c r="E6257"/>
  <c r="E6222"/>
  <c r="E6210"/>
  <c r="E6205"/>
  <c r="E6193"/>
  <c r="E6158"/>
  <c r="E6146"/>
  <c r="E6141"/>
  <c r="E6129"/>
  <c r="E6103"/>
  <c r="E6098"/>
  <c r="E6088"/>
  <c r="E6074"/>
  <c r="E6065"/>
  <c r="E6056"/>
  <c r="E6042"/>
  <c r="E6033"/>
  <c r="E6024"/>
  <c r="E6010"/>
  <c r="E6001"/>
  <c r="E5992"/>
  <c r="E5978"/>
  <c r="E5969"/>
  <c r="E5960"/>
  <c r="E5946"/>
  <c r="E5937"/>
  <c r="E5928"/>
  <c r="E6302"/>
  <c r="E6238"/>
  <c r="E6174"/>
  <c r="E6113"/>
  <c r="E6073"/>
  <c r="E6054"/>
  <c r="E6036"/>
  <c r="E5973"/>
  <c r="E5926"/>
  <c r="E5906"/>
  <c r="E5897"/>
  <c r="E5888"/>
  <c r="E5874"/>
  <c r="E5865"/>
  <c r="E5856"/>
  <c r="E5842"/>
  <c r="E5833"/>
  <c r="E5824"/>
  <c r="E5810"/>
  <c r="E5801"/>
  <c r="E5792"/>
  <c r="E5778"/>
  <c r="E5769"/>
  <c r="E5760"/>
  <c r="E5746"/>
  <c r="E5737"/>
  <c r="E5728"/>
  <c r="E5714"/>
  <c r="E5705"/>
  <c r="E5696"/>
  <c r="E5687"/>
  <c r="E5683"/>
  <c r="E5679"/>
  <c r="E5675"/>
  <c r="E5671"/>
  <c r="E5667"/>
  <c r="E5663"/>
  <c r="E5659"/>
  <c r="E5655"/>
  <c r="E5651"/>
  <c r="E5647"/>
  <c r="E5643"/>
  <c r="E5639"/>
  <c r="E5635"/>
  <c r="E5631"/>
  <c r="E5627"/>
  <c r="E5623"/>
  <c r="E5619"/>
  <c r="E5615"/>
  <c r="E5611"/>
  <c r="E5607"/>
  <c r="E5603"/>
  <c r="E5599"/>
  <c r="E5595"/>
  <c r="E5591"/>
  <c r="E5587"/>
  <c r="E5583"/>
  <c r="E5579"/>
  <c r="E5575"/>
  <c r="E5571"/>
  <c r="E5567"/>
  <c r="E5563"/>
  <c r="E5559"/>
  <c r="E5555"/>
  <c r="E5551"/>
  <c r="E5547"/>
  <c r="E5543"/>
  <c r="E5539"/>
  <c r="E5535"/>
  <c r="E5531"/>
  <c r="E5527"/>
  <c r="E5523"/>
  <c r="E5519"/>
  <c r="E6361"/>
  <c r="E6118"/>
  <c r="E6078"/>
  <c r="E6060"/>
  <c r="E6041"/>
  <c r="E6022"/>
  <c r="E6004"/>
  <c r="E5949"/>
  <c r="E5932"/>
  <c r="E5910"/>
  <c r="E5901"/>
  <c r="E5892"/>
  <c r="E5878"/>
  <c r="E5869"/>
  <c r="E5860"/>
  <c r="E5846"/>
  <c r="E5837"/>
  <c r="E5828"/>
  <c r="E5814"/>
  <c r="E5805"/>
  <c r="E5796"/>
  <c r="E5782"/>
  <c r="E5773"/>
  <c r="E5764"/>
  <c r="E5750"/>
  <c r="E5741"/>
  <c r="E5732"/>
  <c r="E5718"/>
  <c r="E5709"/>
  <c r="E5700"/>
  <c r="E6313"/>
  <c r="E6285"/>
  <c r="E6278"/>
  <c r="E6249"/>
  <c r="E6221"/>
  <c r="E6214"/>
  <c r="E6185"/>
  <c r="E6157"/>
  <c r="E6150"/>
  <c r="E6122"/>
  <c r="E6082"/>
  <c r="E6064"/>
  <c r="E6045"/>
  <c r="E5982"/>
  <c r="E5958"/>
  <c r="E5941"/>
  <c r="E5913"/>
  <c r="E5904"/>
  <c r="E5890"/>
  <c r="E5881"/>
  <c r="E5872"/>
  <c r="E5858"/>
  <c r="E5849"/>
  <c r="E5840"/>
  <c r="E5826"/>
  <c r="E5817"/>
  <c r="E5808"/>
  <c r="E5794"/>
  <c r="E5785"/>
  <c r="E5776"/>
  <c r="E5762"/>
  <c r="E5753"/>
  <c r="E5744"/>
  <c r="E5730"/>
  <c r="E5721"/>
  <c r="E5712"/>
  <c r="E5698"/>
  <c r="E5689"/>
  <c r="E5685"/>
  <c r="E5681"/>
  <c r="E5677"/>
  <c r="E5673"/>
  <c r="E5669"/>
  <c r="E5665"/>
  <c r="E5661"/>
  <c r="E5657"/>
  <c r="E5653"/>
  <c r="E5649"/>
  <c r="E5645"/>
  <c r="E5641"/>
  <c r="E5637"/>
  <c r="E5633"/>
  <c r="E5629"/>
  <c r="E5625"/>
  <c r="E5621"/>
  <c r="E5617"/>
  <c r="E5613"/>
  <c r="E5609"/>
  <c r="E5605"/>
  <c r="E5601"/>
  <c r="E5597"/>
  <c r="E5593"/>
  <c r="E5589"/>
  <c r="E5585"/>
  <c r="E5581"/>
  <c r="E5577"/>
  <c r="E5573"/>
  <c r="E5569"/>
  <c r="E5565"/>
  <c r="E5561"/>
  <c r="E5557"/>
  <c r="E5553"/>
  <c r="E5549"/>
  <c r="E5545"/>
  <c r="E5541"/>
  <c r="E5537"/>
  <c r="E5533"/>
  <c r="E5529"/>
  <c r="E5525"/>
  <c r="E5521"/>
  <c r="E5517"/>
  <c r="E5513"/>
  <c r="E5509"/>
  <c r="E5505"/>
  <c r="E5501"/>
  <c r="E5497"/>
  <c r="E5493"/>
  <c r="E5489"/>
  <c r="E5485"/>
  <c r="E5481"/>
  <c r="E5477"/>
  <c r="E5473"/>
  <c r="E6409"/>
  <c r="E6326"/>
  <c r="E6297"/>
  <c r="E6290"/>
  <c r="E6262"/>
  <c r="E6233"/>
  <c r="E6226"/>
  <c r="E6198"/>
  <c r="E6169"/>
  <c r="E6162"/>
  <c r="E6134"/>
  <c r="E6127"/>
  <c r="E6101"/>
  <c r="E6037"/>
  <c r="E6018"/>
  <c r="E6000"/>
  <c r="E5981"/>
  <c r="E5957"/>
  <c r="E5940"/>
  <c r="E5934"/>
  <c r="E5922"/>
  <c r="E5912"/>
  <c r="E5898"/>
  <c r="E5889"/>
  <c r="E5880"/>
  <c r="E5866"/>
  <c r="E5857"/>
  <c r="E5848"/>
  <c r="E5834"/>
  <c r="E5825"/>
  <c r="E5816"/>
  <c r="E5802"/>
  <c r="E5793"/>
  <c r="E5784"/>
  <c r="E5770"/>
  <c r="E5761"/>
  <c r="E5752"/>
  <c r="E5738"/>
  <c r="E5729"/>
  <c r="E5720"/>
  <c r="E5706"/>
  <c r="E5697"/>
  <c r="E5688"/>
  <c r="E5684"/>
  <c r="E5680"/>
  <c r="E5676"/>
  <c r="E5672"/>
  <c r="E5668"/>
  <c r="E5664"/>
  <c r="E5660"/>
  <c r="E5656"/>
  <c r="E5652"/>
  <c r="E5648"/>
  <c r="E5644"/>
  <c r="E5640"/>
  <c r="E5636"/>
  <c r="E5632"/>
  <c r="E5628"/>
  <c r="E5624"/>
  <c r="E5620"/>
  <c r="E5616"/>
  <c r="E5612"/>
  <c r="E5608"/>
  <c r="E5604"/>
  <c r="E5600"/>
  <c r="E5596"/>
  <c r="E5592"/>
  <c r="E5588"/>
  <c r="E5584"/>
  <c r="E5580"/>
  <c r="E5576"/>
  <c r="E5572"/>
  <c r="E5568"/>
  <c r="E5564"/>
  <c r="E5560"/>
  <c r="E5556"/>
  <c r="E5552"/>
  <c r="E5548"/>
  <c r="E5544"/>
  <c r="E5540"/>
  <c r="E5536"/>
  <c r="E5532"/>
  <c r="E5528"/>
  <c r="E5524"/>
  <c r="E5520"/>
  <c r="E6345"/>
  <c r="E6117"/>
  <c r="E5996"/>
  <c r="E5936"/>
  <c r="E5916"/>
  <c r="E5893"/>
  <c r="E5886"/>
  <c r="E5852"/>
  <c r="E5829"/>
  <c r="E5822"/>
  <c r="E5788"/>
  <c r="E5765"/>
  <c r="E5758"/>
  <c r="E5724"/>
  <c r="E5701"/>
  <c r="E5694"/>
  <c r="E5670"/>
  <c r="E5638"/>
  <c r="E5606"/>
  <c r="E5574"/>
  <c r="E5542"/>
  <c r="E5512"/>
  <c r="E5503"/>
  <c r="E5494"/>
  <c r="E5480"/>
  <c r="E5471"/>
  <c r="E5467"/>
  <c r="E5463"/>
  <c r="E5459"/>
  <c r="E5455"/>
  <c r="E5451"/>
  <c r="E5447"/>
  <c r="E5443"/>
  <c r="E5439"/>
  <c r="E5435"/>
  <c r="E5431"/>
  <c r="E5427"/>
  <c r="E5423"/>
  <c r="E5419"/>
  <c r="E5415"/>
  <c r="E5411"/>
  <c r="E5407"/>
  <c r="E5403"/>
  <c r="E5399"/>
  <c r="E5395"/>
  <c r="E5391"/>
  <c r="E5387"/>
  <c r="E5383"/>
  <c r="E5379"/>
  <c r="E5375"/>
  <c r="E5371"/>
  <c r="E5367"/>
  <c r="E5363"/>
  <c r="E5359"/>
  <c r="E5355"/>
  <c r="E5351"/>
  <c r="E5347"/>
  <c r="E5343"/>
  <c r="E5339"/>
  <c r="E5335"/>
  <c r="E5331"/>
  <c r="E5327"/>
  <c r="E5323"/>
  <c r="E5319"/>
  <c r="E5315"/>
  <c r="E5311"/>
  <c r="E5307"/>
  <c r="E5303"/>
  <c r="E5299"/>
  <c r="E5295"/>
  <c r="E5291"/>
  <c r="E5287"/>
  <c r="E5283"/>
  <c r="E5279"/>
  <c r="E5275"/>
  <c r="E5271"/>
  <c r="E5267"/>
  <c r="E5263"/>
  <c r="E5259"/>
  <c r="E5255"/>
  <c r="E5251"/>
  <c r="E5247"/>
  <c r="E5243"/>
  <c r="E5239"/>
  <c r="E5235"/>
  <c r="E6382"/>
  <c r="E6273"/>
  <c r="E6009"/>
  <c r="E5968"/>
  <c r="E5909"/>
  <c r="E5845"/>
  <c r="E5781"/>
  <c r="E5717"/>
  <c r="E5682"/>
  <c r="E5650"/>
  <c r="E5618"/>
  <c r="E5586"/>
  <c r="E5554"/>
  <c r="E5522"/>
  <c r="E5516"/>
  <c r="E5507"/>
  <c r="E5498"/>
  <c r="E5484"/>
  <c r="E5475"/>
  <c r="E6366"/>
  <c r="E6209"/>
  <c r="E6086"/>
  <c r="E6050"/>
  <c r="E6014"/>
  <c r="E5954"/>
  <c r="E5948"/>
  <c r="E5885"/>
  <c r="E5868"/>
  <c r="E5862"/>
  <c r="E5821"/>
  <c r="E5804"/>
  <c r="E5798"/>
  <c r="E5757"/>
  <c r="E5740"/>
  <c r="E5734"/>
  <c r="E5693"/>
  <c r="E5662"/>
  <c r="E5630"/>
  <c r="E5598"/>
  <c r="E5566"/>
  <c r="E5534"/>
  <c r="E5511"/>
  <c r="E5502"/>
  <c r="E5488"/>
  <c r="E5479"/>
  <c r="E5470"/>
  <c r="E5466"/>
  <c r="E5462"/>
  <c r="E5458"/>
  <c r="E5454"/>
  <c r="E5450"/>
  <c r="E5446"/>
  <c r="E5442"/>
  <c r="E5438"/>
  <c r="E5434"/>
  <c r="E5430"/>
  <c r="E5426"/>
  <c r="E5422"/>
  <c r="E5418"/>
  <c r="E5414"/>
  <c r="E5410"/>
  <c r="E5406"/>
  <c r="E5402"/>
  <c r="E5398"/>
  <c r="E5394"/>
  <c r="E5390"/>
  <c r="E5386"/>
  <c r="E5382"/>
  <c r="E5378"/>
  <c r="E5374"/>
  <c r="E5370"/>
  <c r="E5366"/>
  <c r="E5362"/>
  <c r="E5358"/>
  <c r="E5354"/>
  <c r="E5350"/>
  <c r="E5346"/>
  <c r="E5342"/>
  <c r="E5338"/>
  <c r="E5334"/>
  <c r="E5330"/>
  <c r="E5326"/>
  <c r="E5322"/>
  <c r="E5318"/>
  <c r="E5314"/>
  <c r="E5310"/>
  <c r="E5306"/>
  <c r="E5302"/>
  <c r="E5298"/>
  <c r="E5294"/>
  <c r="E5290"/>
  <c r="E5286"/>
  <c r="E5282"/>
  <c r="E5278"/>
  <c r="E5274"/>
  <c r="E5270"/>
  <c r="E5266"/>
  <c r="E5262"/>
  <c r="E5258"/>
  <c r="E5254"/>
  <c r="E5250"/>
  <c r="E5246"/>
  <c r="E5242"/>
  <c r="E5238"/>
  <c r="E5234"/>
  <c r="E5230"/>
  <c r="E5226"/>
  <c r="E5222"/>
  <c r="E5218"/>
  <c r="E5214"/>
  <c r="E5210"/>
  <c r="E5206"/>
  <c r="E5202"/>
  <c r="E5198"/>
  <c r="E5194"/>
  <c r="E5190"/>
  <c r="E5186"/>
  <c r="E6097"/>
  <c r="E6032"/>
  <c r="E6005"/>
  <c r="E5977"/>
  <c r="E5945"/>
  <c r="E5917"/>
  <c r="E5900"/>
  <c r="E5894"/>
  <c r="E5853"/>
  <c r="E5836"/>
  <c r="E5830"/>
  <c r="E5789"/>
  <c r="E5772"/>
  <c r="E5766"/>
  <c r="E5725"/>
  <c r="E5708"/>
  <c r="E5702"/>
  <c r="E5678"/>
  <c r="E5646"/>
  <c r="E5614"/>
  <c r="E5582"/>
  <c r="E5550"/>
  <c r="E5518"/>
  <c r="E5504"/>
  <c r="E5495"/>
  <c r="E5486"/>
  <c r="E5472"/>
  <c r="E5468"/>
  <c r="E5464"/>
  <c r="E5460"/>
  <c r="E5456"/>
  <c r="E5452"/>
  <c r="E5448"/>
  <c r="E5444"/>
  <c r="E5440"/>
  <c r="E5436"/>
  <c r="E5432"/>
  <c r="E5428"/>
  <c r="E5424"/>
  <c r="E5420"/>
  <c r="E5416"/>
  <c r="E5412"/>
  <c r="E5408"/>
  <c r="E5404"/>
  <c r="E5400"/>
  <c r="E5396"/>
  <c r="E5392"/>
  <c r="E5388"/>
  <c r="E5384"/>
  <c r="E5380"/>
  <c r="E5376"/>
  <c r="E5372"/>
  <c r="E5368"/>
  <c r="E5364"/>
  <c r="E5360"/>
  <c r="E5356"/>
  <c r="E5352"/>
  <c r="E5348"/>
  <c r="E5344"/>
  <c r="E5340"/>
  <c r="E5336"/>
  <c r="E5332"/>
  <c r="E5328"/>
  <c r="E5324"/>
  <c r="E5320"/>
  <c r="E5316"/>
  <c r="E5312"/>
  <c r="E5308"/>
  <c r="E6068"/>
  <c r="E6046"/>
  <c r="E5990"/>
  <c r="E5964"/>
  <c r="E5950"/>
  <c r="E5905"/>
  <c r="E5882"/>
  <c r="E5876"/>
  <c r="E5870"/>
  <c r="E5864"/>
  <c r="E5841"/>
  <c r="E5818"/>
  <c r="E5812"/>
  <c r="E5806"/>
  <c r="E5800"/>
  <c r="E5777"/>
  <c r="E5754"/>
  <c r="E5748"/>
  <c r="E5742"/>
  <c r="E5736"/>
  <c r="E5713"/>
  <c r="E5690"/>
  <c r="E5658"/>
  <c r="E5626"/>
  <c r="E5594"/>
  <c r="E5562"/>
  <c r="E5530"/>
  <c r="E5508"/>
  <c r="E5499"/>
  <c r="E5490"/>
  <c r="E5476"/>
  <c r="E5914"/>
  <c r="E5844"/>
  <c r="E5809"/>
  <c r="E5774"/>
  <c r="E5704"/>
  <c r="E5602"/>
  <c r="E5558"/>
  <c r="E5483"/>
  <c r="E5445"/>
  <c r="E5413"/>
  <c r="E5381"/>
  <c r="E5349"/>
  <c r="E5317"/>
  <c r="E5221"/>
  <c r="E5212"/>
  <c r="E5203"/>
  <c r="E5189"/>
  <c r="E5966"/>
  <c r="E5850"/>
  <c r="E5780"/>
  <c r="E5745"/>
  <c r="E5710"/>
  <c r="E5674"/>
  <c r="E5514"/>
  <c r="E5457"/>
  <c r="E5425"/>
  <c r="E5393"/>
  <c r="E5361"/>
  <c r="E5329"/>
  <c r="E5304"/>
  <c r="E5293"/>
  <c r="E5288"/>
  <c r="E5277"/>
  <c r="E5272"/>
  <c r="E5261"/>
  <c r="E5256"/>
  <c r="E5245"/>
  <c r="E5240"/>
  <c r="E5225"/>
  <c r="E5216"/>
  <c r="E5207"/>
  <c r="E5193"/>
  <c r="E5184"/>
  <c r="E5180"/>
  <c r="E5176"/>
  <c r="E5172"/>
  <c r="E5168"/>
  <c r="E5164"/>
  <c r="E5160"/>
  <c r="E5156"/>
  <c r="E5152"/>
  <c r="E5148"/>
  <c r="E5144"/>
  <c r="E5140"/>
  <c r="E5136"/>
  <c r="E5132"/>
  <c r="E5128"/>
  <c r="E5124"/>
  <c r="E5120"/>
  <c r="E5116"/>
  <c r="E5112"/>
  <c r="E5108"/>
  <c r="E5104"/>
  <c r="E5100"/>
  <c r="E5096"/>
  <c r="E5092"/>
  <c r="E5088"/>
  <c r="E5084"/>
  <c r="E5080"/>
  <c r="E5076"/>
  <c r="E5072"/>
  <c r="E5068"/>
  <c r="E5064"/>
  <c r="E5060"/>
  <c r="E5056"/>
  <c r="E5052"/>
  <c r="E5048"/>
  <c r="E5044"/>
  <c r="E5040"/>
  <c r="E5036"/>
  <c r="E5032"/>
  <c r="E5028"/>
  <c r="E5024"/>
  <c r="E5020"/>
  <c r="E5016"/>
  <c r="E5012"/>
  <c r="E5008"/>
  <c r="E5004"/>
  <c r="E5000"/>
  <c r="E4996"/>
  <c r="E4992"/>
  <c r="E4988"/>
  <c r="E4984"/>
  <c r="E4980"/>
  <c r="E4976"/>
  <c r="E4972"/>
  <c r="E4968"/>
  <c r="E4964"/>
  <c r="E4960"/>
  <c r="E5972"/>
  <c r="E5884"/>
  <c r="E5877"/>
  <c r="E5786"/>
  <c r="E5716"/>
  <c r="E5666"/>
  <c r="E5622"/>
  <c r="E5578"/>
  <c r="E5500"/>
  <c r="E5482"/>
  <c r="E5469"/>
  <c r="E5437"/>
  <c r="E5405"/>
  <c r="E5373"/>
  <c r="E5341"/>
  <c r="E5309"/>
  <c r="E5229"/>
  <c r="E5220"/>
  <c r="E5211"/>
  <c r="E5197"/>
  <c r="E5188"/>
  <c r="E5986"/>
  <c r="E5925"/>
  <c r="E5918"/>
  <c r="E5820"/>
  <c r="E5813"/>
  <c r="E5722"/>
  <c r="E5570"/>
  <c r="E5526"/>
  <c r="E5506"/>
  <c r="E5487"/>
  <c r="E5449"/>
  <c r="E5417"/>
  <c r="E5385"/>
  <c r="E5353"/>
  <c r="E5321"/>
  <c r="E5297"/>
  <c r="E5292"/>
  <c r="E5281"/>
  <c r="E5276"/>
  <c r="E5265"/>
  <c r="E5260"/>
  <c r="E5249"/>
  <c r="E5244"/>
  <c r="E5233"/>
  <c r="E5224"/>
  <c r="E5215"/>
  <c r="E5201"/>
  <c r="E5192"/>
  <c r="E5183"/>
  <c r="E5179"/>
  <c r="E5175"/>
  <c r="E5171"/>
  <c r="E5167"/>
  <c r="E5163"/>
  <c r="E5159"/>
  <c r="E5155"/>
  <c r="E5151"/>
  <c r="E5147"/>
  <c r="E5143"/>
  <c r="E5139"/>
  <c r="E5135"/>
  <c r="E5131"/>
  <c r="E5127"/>
  <c r="E5123"/>
  <c r="E5119"/>
  <c r="E5115"/>
  <c r="E5111"/>
  <c r="E5107"/>
  <c r="E5103"/>
  <c r="E5099"/>
  <c r="E5095"/>
  <c r="E5091"/>
  <c r="E5087"/>
  <c r="E5083"/>
  <c r="E5079"/>
  <c r="E5075"/>
  <c r="E5071"/>
  <c r="E5067"/>
  <c r="E5063"/>
  <c r="E5059"/>
  <c r="E5055"/>
  <c r="E5051"/>
  <c r="E5047"/>
  <c r="E5043"/>
  <c r="E5039"/>
  <c r="E5035"/>
  <c r="E5031"/>
  <c r="E5027"/>
  <c r="E5023"/>
  <c r="E5019"/>
  <c r="E5015"/>
  <c r="E5011"/>
  <c r="E5007"/>
  <c r="E5003"/>
  <c r="E4999"/>
  <c r="E4995"/>
  <c r="E4991"/>
  <c r="E6077"/>
  <c r="E5861"/>
  <c r="E5854"/>
  <c r="E5756"/>
  <c r="E5749"/>
  <c r="E5686"/>
  <c r="E5642"/>
  <c r="E5492"/>
  <c r="E5474"/>
  <c r="E5461"/>
  <c r="E5429"/>
  <c r="E5397"/>
  <c r="E5365"/>
  <c r="E5333"/>
  <c r="E5228"/>
  <c r="E5219"/>
  <c r="E5205"/>
  <c r="E5196"/>
  <c r="E5187"/>
  <c r="E6425"/>
  <c r="E6107"/>
  <c r="E6069"/>
  <c r="E5896"/>
  <c r="E5797"/>
  <c r="E5790"/>
  <c r="E5692"/>
  <c r="E5634"/>
  <c r="E5590"/>
  <c r="E5546"/>
  <c r="E5441"/>
  <c r="E5409"/>
  <c r="E5377"/>
  <c r="E5345"/>
  <c r="E5313"/>
  <c r="E5301"/>
  <c r="E5296"/>
  <c r="E5285"/>
  <c r="E5280"/>
  <c r="E5269"/>
  <c r="E5264"/>
  <c r="E5253"/>
  <c r="E5248"/>
  <c r="E5237"/>
  <c r="E5232"/>
  <c r="E5223"/>
  <c r="E5209"/>
  <c r="E5200"/>
  <c r="E5191"/>
  <c r="E5182"/>
  <c r="E5178"/>
  <c r="E5174"/>
  <c r="E5170"/>
  <c r="E5166"/>
  <c r="E5162"/>
  <c r="E5158"/>
  <c r="E5154"/>
  <c r="E5150"/>
  <c r="E5146"/>
  <c r="E5142"/>
  <c r="E5138"/>
  <c r="E5134"/>
  <c r="E5130"/>
  <c r="E5126"/>
  <c r="E5122"/>
  <c r="E5118"/>
  <c r="E5114"/>
  <c r="E5110"/>
  <c r="E5106"/>
  <c r="E5102"/>
  <c r="E5098"/>
  <c r="E5094"/>
  <c r="E5090"/>
  <c r="E5086"/>
  <c r="E5082"/>
  <c r="E5078"/>
  <c r="E5074"/>
  <c r="E5070"/>
  <c r="E5066"/>
  <c r="E5062"/>
  <c r="E5058"/>
  <c r="E5054"/>
  <c r="E5050"/>
  <c r="E5046"/>
  <c r="E5042"/>
  <c r="E5038"/>
  <c r="E5034"/>
  <c r="E5030"/>
  <c r="E5026"/>
  <c r="E5022"/>
  <c r="E5018"/>
  <c r="E5014"/>
  <c r="E5010"/>
  <c r="E5006"/>
  <c r="E5002"/>
  <c r="E4998"/>
  <c r="E4994"/>
  <c r="E4990"/>
  <c r="E4986"/>
  <c r="E4982"/>
  <c r="E4978"/>
  <c r="E4974"/>
  <c r="E4970"/>
  <c r="E4966"/>
  <c r="E4962"/>
  <c r="E6145"/>
  <c r="E5902"/>
  <c r="E5832"/>
  <c r="E5733"/>
  <c r="E5726"/>
  <c r="E5538"/>
  <c r="E5510"/>
  <c r="E5491"/>
  <c r="E5453"/>
  <c r="E5421"/>
  <c r="E5389"/>
  <c r="E5357"/>
  <c r="E5325"/>
  <c r="E5227"/>
  <c r="E5213"/>
  <c r="E5204"/>
  <c r="E5195"/>
  <c r="E5873"/>
  <c r="E5465"/>
  <c r="E5217"/>
  <c r="E5181"/>
  <c r="E5149"/>
  <c r="E5117"/>
  <c r="E5085"/>
  <c r="E5053"/>
  <c r="E5021"/>
  <c r="E4989"/>
  <c r="E4973"/>
  <c r="E5433"/>
  <c r="E5273"/>
  <c r="E5252"/>
  <c r="E5231"/>
  <c r="E5161"/>
  <c r="E5129"/>
  <c r="E5097"/>
  <c r="E5065"/>
  <c r="E5033"/>
  <c r="E5001"/>
  <c r="E4983"/>
  <c r="E4967"/>
  <c r="E4957"/>
  <c r="E4953"/>
  <c r="E4949"/>
  <c r="E4945"/>
  <c r="E4941"/>
  <c r="E4937"/>
  <c r="E4933"/>
  <c r="E4929"/>
  <c r="E4925"/>
  <c r="E4921"/>
  <c r="E4917"/>
  <c r="E4913"/>
  <c r="E4909"/>
  <c r="E4905"/>
  <c r="E4901"/>
  <c r="E4897"/>
  <c r="E4893"/>
  <c r="E4889"/>
  <c r="E4885"/>
  <c r="E4881"/>
  <c r="E4877"/>
  <c r="E4873"/>
  <c r="E4869"/>
  <c r="E4865"/>
  <c r="E4861"/>
  <c r="E4857"/>
  <c r="E4853"/>
  <c r="E4849"/>
  <c r="E4845"/>
  <c r="E4841"/>
  <c r="E4837"/>
  <c r="E4833"/>
  <c r="E4829"/>
  <c r="E4825"/>
  <c r="E4821"/>
  <c r="E4817"/>
  <c r="E4813"/>
  <c r="E4809"/>
  <c r="E4805"/>
  <c r="E4801"/>
  <c r="E4797"/>
  <c r="E4793"/>
  <c r="E4789"/>
  <c r="E4785"/>
  <c r="E4781"/>
  <c r="E4777"/>
  <c r="E4773"/>
  <c r="E4769"/>
  <c r="E4765"/>
  <c r="E4761"/>
  <c r="E4757"/>
  <c r="E4753"/>
  <c r="E4749"/>
  <c r="E4745"/>
  <c r="E4741"/>
  <c r="E4737"/>
  <c r="E4733"/>
  <c r="E4729"/>
  <c r="E4725"/>
  <c r="E4721"/>
  <c r="E4717"/>
  <c r="E4713"/>
  <c r="E4709"/>
  <c r="E4705"/>
  <c r="E4701"/>
  <c r="E4697"/>
  <c r="E4693"/>
  <c r="E4689"/>
  <c r="E4685"/>
  <c r="E4681"/>
  <c r="E4677"/>
  <c r="E4673"/>
  <c r="E4669"/>
  <c r="E6028"/>
  <c r="E6013"/>
  <c r="E5478"/>
  <c r="E5401"/>
  <c r="E5208"/>
  <c r="E5173"/>
  <c r="E5141"/>
  <c r="E5109"/>
  <c r="E5077"/>
  <c r="E5045"/>
  <c r="E5013"/>
  <c r="E4977"/>
  <c r="E4961"/>
  <c r="E5768"/>
  <c r="E5610"/>
  <c r="E5515"/>
  <c r="E5369"/>
  <c r="E5300"/>
  <c r="E5257"/>
  <c r="E5236"/>
  <c r="E5185"/>
  <c r="E5153"/>
  <c r="E5121"/>
  <c r="E5089"/>
  <c r="E5057"/>
  <c r="E5025"/>
  <c r="E4993"/>
  <c r="E4987"/>
  <c r="E4971"/>
  <c r="E4956"/>
  <c r="E4952"/>
  <c r="E4948"/>
  <c r="E4944"/>
  <c r="E4940"/>
  <c r="E4936"/>
  <c r="E4932"/>
  <c r="E4928"/>
  <c r="E4924"/>
  <c r="E4920"/>
  <c r="E4916"/>
  <c r="E4912"/>
  <c r="E4908"/>
  <c r="E4904"/>
  <c r="E4900"/>
  <c r="E4896"/>
  <c r="E4892"/>
  <c r="E4888"/>
  <c r="E4884"/>
  <c r="E4880"/>
  <c r="E4876"/>
  <c r="E4872"/>
  <c r="E4868"/>
  <c r="E4864"/>
  <c r="E4860"/>
  <c r="E4856"/>
  <c r="E4852"/>
  <c r="E4848"/>
  <c r="E4844"/>
  <c r="E4840"/>
  <c r="E4836"/>
  <c r="E4832"/>
  <c r="E4828"/>
  <c r="E4824"/>
  <c r="E4820"/>
  <c r="E4816"/>
  <c r="E4812"/>
  <c r="E4808"/>
  <c r="E4804"/>
  <c r="E4800"/>
  <c r="E4796"/>
  <c r="E4792"/>
  <c r="E4788"/>
  <c r="E4784"/>
  <c r="E4780"/>
  <c r="E4776"/>
  <c r="E4772"/>
  <c r="E4768"/>
  <c r="E4764"/>
  <c r="E4760"/>
  <c r="E4756"/>
  <c r="E4752"/>
  <c r="E4748"/>
  <c r="E4744"/>
  <c r="E4740"/>
  <c r="E4736"/>
  <c r="E4732"/>
  <c r="E4728"/>
  <c r="E4724"/>
  <c r="E4720"/>
  <c r="E4716"/>
  <c r="E4712"/>
  <c r="E4708"/>
  <c r="E4704"/>
  <c r="E4700"/>
  <c r="E4696"/>
  <c r="E5908"/>
  <c r="E5838"/>
  <c r="E5337"/>
  <c r="E5199"/>
  <c r="E5165"/>
  <c r="E5133"/>
  <c r="E5101"/>
  <c r="E5069"/>
  <c r="E5037"/>
  <c r="E5005"/>
  <c r="E4981"/>
  <c r="E4965"/>
  <c r="E5305"/>
  <c r="E5284"/>
  <c r="E5241"/>
  <c r="E5177"/>
  <c r="E5145"/>
  <c r="E5113"/>
  <c r="E5081"/>
  <c r="E5049"/>
  <c r="E5017"/>
  <c r="E4975"/>
  <c r="E4959"/>
  <c r="E4955"/>
  <c r="E4951"/>
  <c r="E4947"/>
  <c r="E4943"/>
  <c r="E4939"/>
  <c r="E4935"/>
  <c r="E4931"/>
  <c r="E4927"/>
  <c r="E4923"/>
  <c r="E4919"/>
  <c r="E4915"/>
  <c r="E4911"/>
  <c r="E4907"/>
  <c r="E4903"/>
  <c r="E4899"/>
  <c r="E4895"/>
  <c r="E4891"/>
  <c r="E4887"/>
  <c r="E4883"/>
  <c r="E4879"/>
  <c r="E4875"/>
  <c r="E4871"/>
  <c r="E4867"/>
  <c r="E4863"/>
  <c r="E4859"/>
  <c r="E4855"/>
  <c r="E4851"/>
  <c r="E4847"/>
  <c r="E4843"/>
  <c r="E4839"/>
  <c r="E4835"/>
  <c r="E4831"/>
  <c r="E4827"/>
  <c r="E4823"/>
  <c r="E4819"/>
  <c r="E4815"/>
  <c r="E4811"/>
  <c r="E4807"/>
  <c r="E4803"/>
  <c r="E4799"/>
  <c r="E4795"/>
  <c r="E4791"/>
  <c r="E4787"/>
  <c r="E4783"/>
  <c r="E4779"/>
  <c r="E4775"/>
  <c r="E4771"/>
  <c r="E4767"/>
  <c r="E4763"/>
  <c r="E4759"/>
  <c r="E4755"/>
  <c r="E4751"/>
  <c r="E4747"/>
  <c r="E4743"/>
  <c r="E4739"/>
  <c r="E4735"/>
  <c r="E4731"/>
  <c r="E4727"/>
  <c r="E4723"/>
  <c r="E4719"/>
  <c r="E4715"/>
  <c r="E4711"/>
  <c r="E4707"/>
  <c r="E4703"/>
  <c r="E4699"/>
  <c r="E4695"/>
  <c r="E4691"/>
  <c r="E4687"/>
  <c r="E4683"/>
  <c r="E4679"/>
  <c r="E4675"/>
  <c r="E4671"/>
  <c r="E4667"/>
  <c r="E5654"/>
  <c r="E5157"/>
  <c r="E5125"/>
  <c r="E5093"/>
  <c r="E5061"/>
  <c r="E5029"/>
  <c r="E4997"/>
  <c r="E4985"/>
  <c r="E4969"/>
  <c r="E5169"/>
  <c r="E4954"/>
  <c r="E4922"/>
  <c r="E4890"/>
  <c r="E4858"/>
  <c r="E4826"/>
  <c r="E4794"/>
  <c r="E4762"/>
  <c r="E4730"/>
  <c r="E4698"/>
  <c r="E4692"/>
  <c r="E4676"/>
  <c r="E5137"/>
  <c r="E4934"/>
  <c r="E4902"/>
  <c r="E4870"/>
  <c r="E4838"/>
  <c r="E4806"/>
  <c r="E4774"/>
  <c r="E4742"/>
  <c r="E4710"/>
  <c r="E4686"/>
  <c r="E4670"/>
  <c r="E4665"/>
  <c r="E4661"/>
  <c r="E4657"/>
  <c r="E4653"/>
  <c r="E4649"/>
  <c r="E4645"/>
  <c r="E4641"/>
  <c r="E4637"/>
  <c r="E4633"/>
  <c r="E4629"/>
  <c r="E4625"/>
  <c r="E4621"/>
  <c r="E4617"/>
  <c r="E4613"/>
  <c r="E4609"/>
  <c r="E4605"/>
  <c r="E4601"/>
  <c r="E4597"/>
  <c r="E4593"/>
  <c r="E4589"/>
  <c r="E4585"/>
  <c r="E4581"/>
  <c r="E4577"/>
  <c r="E4573"/>
  <c r="E4569"/>
  <c r="E4565"/>
  <c r="E4561"/>
  <c r="E4557"/>
  <c r="E4553"/>
  <c r="E4549"/>
  <c r="E4545"/>
  <c r="E4541"/>
  <c r="E4537"/>
  <c r="E4533"/>
  <c r="E4529"/>
  <c r="E4525"/>
  <c r="E4521"/>
  <c r="E4517"/>
  <c r="E4513"/>
  <c r="E4509"/>
  <c r="E4505"/>
  <c r="E4501"/>
  <c r="E4497"/>
  <c r="E4493"/>
  <c r="E4489"/>
  <c r="E4485"/>
  <c r="E4481"/>
  <c r="E4477"/>
  <c r="E4473"/>
  <c r="E4469"/>
  <c r="E4465"/>
  <c r="E4461"/>
  <c r="E4457"/>
  <c r="E4453"/>
  <c r="E4449"/>
  <c r="E4445"/>
  <c r="E4441"/>
  <c r="E4437"/>
  <c r="E4433"/>
  <c r="E4429"/>
  <c r="E4425"/>
  <c r="E4421"/>
  <c r="E4417"/>
  <c r="E4413"/>
  <c r="E4409"/>
  <c r="E4405"/>
  <c r="E4401"/>
  <c r="E4397"/>
  <c r="E4393"/>
  <c r="E4389"/>
  <c r="E4385"/>
  <c r="E4381"/>
  <c r="E4377"/>
  <c r="E4373"/>
  <c r="E4369"/>
  <c r="E4365"/>
  <c r="E4361"/>
  <c r="E4357"/>
  <c r="E4353"/>
  <c r="E4349"/>
  <c r="E4345"/>
  <c r="E4341"/>
  <c r="E4337"/>
  <c r="E4333"/>
  <c r="E4329"/>
  <c r="E4325"/>
  <c r="E4321"/>
  <c r="E4317"/>
  <c r="E4313"/>
  <c r="E4309"/>
  <c r="E4305"/>
  <c r="E4301"/>
  <c r="E4297"/>
  <c r="E4293"/>
  <c r="E4289"/>
  <c r="E4285"/>
  <c r="E4281"/>
  <c r="E4277"/>
  <c r="E4273"/>
  <c r="E4269"/>
  <c r="E4265"/>
  <c r="E4261"/>
  <c r="E4257"/>
  <c r="E4253"/>
  <c r="E4249"/>
  <c r="E4245"/>
  <c r="E4241"/>
  <c r="E4237"/>
  <c r="E4233"/>
  <c r="E4229"/>
  <c r="E4225"/>
  <c r="E4221"/>
  <c r="E4217"/>
  <c r="E4213"/>
  <c r="E4209"/>
  <c r="E4205"/>
  <c r="E4201"/>
  <c r="E4197"/>
  <c r="E4193"/>
  <c r="E4189"/>
  <c r="E4185"/>
  <c r="E4181"/>
  <c r="E4177"/>
  <c r="E4173"/>
  <c r="E4169"/>
  <c r="E4165"/>
  <c r="E4161"/>
  <c r="E4157"/>
  <c r="E4153"/>
  <c r="E4149"/>
  <c r="E4145"/>
  <c r="E4141"/>
  <c r="E4137"/>
  <c r="E4133"/>
  <c r="E4129"/>
  <c r="E4125"/>
  <c r="E4121"/>
  <c r="E4117"/>
  <c r="E4113"/>
  <c r="E4109"/>
  <c r="E4105"/>
  <c r="E4101"/>
  <c r="E4097"/>
  <c r="E4093"/>
  <c r="E4089"/>
  <c r="E4085"/>
  <c r="E4081"/>
  <c r="E4077"/>
  <c r="E4073"/>
  <c r="E4069"/>
  <c r="E4065"/>
  <c r="E4061"/>
  <c r="E4057"/>
  <c r="E4053"/>
  <c r="E4049"/>
  <c r="E4045"/>
  <c r="E4041"/>
  <c r="E4037"/>
  <c r="E4033"/>
  <c r="E5105"/>
  <c r="E4946"/>
  <c r="E4914"/>
  <c r="E4882"/>
  <c r="E4850"/>
  <c r="E4818"/>
  <c r="E4786"/>
  <c r="E4754"/>
  <c r="E4722"/>
  <c r="E4680"/>
  <c r="E5073"/>
  <c r="E4958"/>
  <c r="E4926"/>
  <c r="E4894"/>
  <c r="E4862"/>
  <c r="E4830"/>
  <c r="E4798"/>
  <c r="E4766"/>
  <c r="E4734"/>
  <c r="E4702"/>
  <c r="E4690"/>
  <c r="E4674"/>
  <c r="E4664"/>
  <c r="E4660"/>
  <c r="E4656"/>
  <c r="E4652"/>
  <c r="E4648"/>
  <c r="E4644"/>
  <c r="E4640"/>
  <c r="E4636"/>
  <c r="E4632"/>
  <c r="E4628"/>
  <c r="E4624"/>
  <c r="E4620"/>
  <c r="E4616"/>
  <c r="E4612"/>
  <c r="E4608"/>
  <c r="E4604"/>
  <c r="E4600"/>
  <c r="E4596"/>
  <c r="E5009"/>
  <c r="E4963"/>
  <c r="E4950"/>
  <c r="E4918"/>
  <c r="E4886"/>
  <c r="E4854"/>
  <c r="E4822"/>
  <c r="E4790"/>
  <c r="E4758"/>
  <c r="E4726"/>
  <c r="E4694"/>
  <c r="E4678"/>
  <c r="E4663"/>
  <c r="E4659"/>
  <c r="E4655"/>
  <c r="E4651"/>
  <c r="E4647"/>
  <c r="E4643"/>
  <c r="E4639"/>
  <c r="E4635"/>
  <c r="E4631"/>
  <c r="E4627"/>
  <c r="E4623"/>
  <c r="E4619"/>
  <c r="E4615"/>
  <c r="E4611"/>
  <c r="E4607"/>
  <c r="E4603"/>
  <c r="E4599"/>
  <c r="E4595"/>
  <c r="E4591"/>
  <c r="E4587"/>
  <c r="E4583"/>
  <c r="E4579"/>
  <c r="E4575"/>
  <c r="E4571"/>
  <c r="E4567"/>
  <c r="E4563"/>
  <c r="E4559"/>
  <c r="E4555"/>
  <c r="E4551"/>
  <c r="E4547"/>
  <c r="E4543"/>
  <c r="E4539"/>
  <c r="E4535"/>
  <c r="E4531"/>
  <c r="E4527"/>
  <c r="E4523"/>
  <c r="E4519"/>
  <c r="E4515"/>
  <c r="E4511"/>
  <c r="E4507"/>
  <c r="E4503"/>
  <c r="E4499"/>
  <c r="E4495"/>
  <c r="E4491"/>
  <c r="E4487"/>
  <c r="E4483"/>
  <c r="E4479"/>
  <c r="E4475"/>
  <c r="E4471"/>
  <c r="E4467"/>
  <c r="E4463"/>
  <c r="E4459"/>
  <c r="E4455"/>
  <c r="E4451"/>
  <c r="E4447"/>
  <c r="E4443"/>
  <c r="E4439"/>
  <c r="E4435"/>
  <c r="E4431"/>
  <c r="E4427"/>
  <c r="E4423"/>
  <c r="E4419"/>
  <c r="E4415"/>
  <c r="E4411"/>
  <c r="E4407"/>
  <c r="E4403"/>
  <c r="E4399"/>
  <c r="E4395"/>
  <c r="E4391"/>
  <c r="E4387"/>
  <c r="E4383"/>
  <c r="E4379"/>
  <c r="E4375"/>
  <c r="E4371"/>
  <c r="E4367"/>
  <c r="E4363"/>
  <c r="E4359"/>
  <c r="E4355"/>
  <c r="E4351"/>
  <c r="E4347"/>
  <c r="E4343"/>
  <c r="E4339"/>
  <c r="E4335"/>
  <c r="E4331"/>
  <c r="E4327"/>
  <c r="E4323"/>
  <c r="E4319"/>
  <c r="E4315"/>
  <c r="E4311"/>
  <c r="E4307"/>
  <c r="E4303"/>
  <c r="E4299"/>
  <c r="E4295"/>
  <c r="E4291"/>
  <c r="E4287"/>
  <c r="E4283"/>
  <c r="E4279"/>
  <c r="E4275"/>
  <c r="E4271"/>
  <c r="E4267"/>
  <c r="E4263"/>
  <c r="E4259"/>
  <c r="E4255"/>
  <c r="E4251"/>
  <c r="E4247"/>
  <c r="E4243"/>
  <c r="E4239"/>
  <c r="E4235"/>
  <c r="E4231"/>
  <c r="E4227"/>
  <c r="E4223"/>
  <c r="E4219"/>
  <c r="E4215"/>
  <c r="E4211"/>
  <c r="E4207"/>
  <c r="E4203"/>
  <c r="E4199"/>
  <c r="E4195"/>
  <c r="E4191"/>
  <c r="E4187"/>
  <c r="E4183"/>
  <c r="E4179"/>
  <c r="E4175"/>
  <c r="E4171"/>
  <c r="E4167"/>
  <c r="E4163"/>
  <c r="E4159"/>
  <c r="E4155"/>
  <c r="E4151"/>
  <c r="E4147"/>
  <c r="E4143"/>
  <c r="E4139"/>
  <c r="E4135"/>
  <c r="E4131"/>
  <c r="E4127"/>
  <c r="E4123"/>
  <c r="E4119"/>
  <c r="E4115"/>
  <c r="E4111"/>
  <c r="E4107"/>
  <c r="E4103"/>
  <c r="E4099"/>
  <c r="E4095"/>
  <c r="E4091"/>
  <c r="E4087"/>
  <c r="E4083"/>
  <c r="E4079"/>
  <c r="E4075"/>
  <c r="E4071"/>
  <c r="E4067"/>
  <c r="E4063"/>
  <c r="E4059"/>
  <c r="E4055"/>
  <c r="E4051"/>
  <c r="E4047"/>
  <c r="E4043"/>
  <c r="E4039"/>
  <c r="E4035"/>
  <c r="E5041"/>
  <c r="E4910"/>
  <c r="E4874"/>
  <c r="E4706"/>
  <c r="E4684"/>
  <c r="E4658"/>
  <c r="E4626"/>
  <c r="E4594"/>
  <c r="E4578"/>
  <c r="E4562"/>
  <c r="E4546"/>
  <c r="E4530"/>
  <c r="E4514"/>
  <c r="E4498"/>
  <c r="E4482"/>
  <c r="E4466"/>
  <c r="E4450"/>
  <c r="E4434"/>
  <c r="E4418"/>
  <c r="E4402"/>
  <c r="E4386"/>
  <c r="E4370"/>
  <c r="E4354"/>
  <c r="E4338"/>
  <c r="E4322"/>
  <c r="E4306"/>
  <c r="E4290"/>
  <c r="E4274"/>
  <c r="E4258"/>
  <c r="E4242"/>
  <c r="E4226"/>
  <c r="E4210"/>
  <c r="E4194"/>
  <c r="E4178"/>
  <c r="E4162"/>
  <c r="E4146"/>
  <c r="E4130"/>
  <c r="E4114"/>
  <c r="E4098"/>
  <c r="E4082"/>
  <c r="E4066"/>
  <c r="E4050"/>
  <c r="E4034"/>
  <c r="E4866"/>
  <c r="E4814"/>
  <c r="E4778"/>
  <c r="E4638"/>
  <c r="E4606"/>
  <c r="E4588"/>
  <c r="E4572"/>
  <c r="E4556"/>
  <c r="E4540"/>
  <c r="E4524"/>
  <c r="E4508"/>
  <c r="E4492"/>
  <c r="E4476"/>
  <c r="E4460"/>
  <c r="E4444"/>
  <c r="E4428"/>
  <c r="E4412"/>
  <c r="E4396"/>
  <c r="E4380"/>
  <c r="E4364"/>
  <c r="E4348"/>
  <c r="E4332"/>
  <c r="E4316"/>
  <c r="E4300"/>
  <c r="E4284"/>
  <c r="E4268"/>
  <c r="E4252"/>
  <c r="E4236"/>
  <c r="E4220"/>
  <c r="E4204"/>
  <c r="E4188"/>
  <c r="E4172"/>
  <c r="E4156"/>
  <c r="E4140"/>
  <c r="E4124"/>
  <c r="E4108"/>
  <c r="E4092"/>
  <c r="E4076"/>
  <c r="E4060"/>
  <c r="E4044"/>
  <c r="E4029"/>
  <c r="E4025"/>
  <c r="E4021"/>
  <c r="E4017"/>
  <c r="E4013"/>
  <c r="E4009"/>
  <c r="E4005"/>
  <c r="E4001"/>
  <c r="E3997"/>
  <c r="E3993"/>
  <c r="E3989"/>
  <c r="E3985"/>
  <c r="E3981"/>
  <c r="E3977"/>
  <c r="E3973"/>
  <c r="E3969"/>
  <c r="E3965"/>
  <c r="E3961"/>
  <c r="E3957"/>
  <c r="E3953"/>
  <c r="E3949"/>
  <c r="E3945"/>
  <c r="E3941"/>
  <c r="E3937"/>
  <c r="E3933"/>
  <c r="E3929"/>
  <c r="E3925"/>
  <c r="E3921"/>
  <c r="E3917"/>
  <c r="E3913"/>
  <c r="E3909"/>
  <c r="E3905"/>
  <c r="E3901"/>
  <c r="E3897"/>
  <c r="E3893"/>
  <c r="E3889"/>
  <c r="E3885"/>
  <c r="E3881"/>
  <c r="E3877"/>
  <c r="E3873"/>
  <c r="E3869"/>
  <c r="E3865"/>
  <c r="E3861"/>
  <c r="E3857"/>
  <c r="E3853"/>
  <c r="E3849"/>
  <c r="E3845"/>
  <c r="E3841"/>
  <c r="E3837"/>
  <c r="E3833"/>
  <c r="E3829"/>
  <c r="E3825"/>
  <c r="E3821"/>
  <c r="E3817"/>
  <c r="E3813"/>
  <c r="E3809"/>
  <c r="E3805"/>
  <c r="E3801"/>
  <c r="E3797"/>
  <c r="E3793"/>
  <c r="E3789"/>
  <c r="E3785"/>
  <c r="E3781"/>
  <c r="E3777"/>
  <c r="E3773"/>
  <c r="E3769"/>
  <c r="E3765"/>
  <c r="E3761"/>
  <c r="E3757"/>
  <c r="E3753"/>
  <c r="E3749"/>
  <c r="E3745"/>
  <c r="E3741"/>
  <c r="E3737"/>
  <c r="E3733"/>
  <c r="E3729"/>
  <c r="E3725"/>
  <c r="E3721"/>
  <c r="E3717"/>
  <c r="E3713"/>
  <c r="E3709"/>
  <c r="E3705"/>
  <c r="E3701"/>
  <c r="E3697"/>
  <c r="E3693"/>
  <c r="E3689"/>
  <c r="E3685"/>
  <c r="E3681"/>
  <c r="E3677"/>
  <c r="E3673"/>
  <c r="E3669"/>
  <c r="E3665"/>
  <c r="E3661"/>
  <c r="E3657"/>
  <c r="E3653"/>
  <c r="E3649"/>
  <c r="E3645"/>
  <c r="E3641"/>
  <c r="E3637"/>
  <c r="E3633"/>
  <c r="E3629"/>
  <c r="E3625"/>
  <c r="E3621"/>
  <c r="E3617"/>
  <c r="E3613"/>
  <c r="E3609"/>
  <c r="E3605"/>
  <c r="E3601"/>
  <c r="E3597"/>
  <c r="E3593"/>
  <c r="E3589"/>
  <c r="E3585"/>
  <c r="E3581"/>
  <c r="E3577"/>
  <c r="E3573"/>
  <c r="E3569"/>
  <c r="E3565"/>
  <c r="E3561"/>
  <c r="E3557"/>
  <c r="E3553"/>
  <c r="E3549"/>
  <c r="E3545"/>
  <c r="E3541"/>
  <c r="E3537"/>
  <c r="E3533"/>
  <c r="E3529"/>
  <c r="E3525"/>
  <c r="E3521"/>
  <c r="E3517"/>
  <c r="E3513"/>
  <c r="E4938"/>
  <c r="E4770"/>
  <c r="E4718"/>
  <c r="E4650"/>
  <c r="E4618"/>
  <c r="E4582"/>
  <c r="E4566"/>
  <c r="E4550"/>
  <c r="E4534"/>
  <c r="E4518"/>
  <c r="E4502"/>
  <c r="E4486"/>
  <c r="E4470"/>
  <c r="E4454"/>
  <c r="E4438"/>
  <c r="E4422"/>
  <c r="E4406"/>
  <c r="E4390"/>
  <c r="E4374"/>
  <c r="E4358"/>
  <c r="E4342"/>
  <c r="E4326"/>
  <c r="E4310"/>
  <c r="E4294"/>
  <c r="E4278"/>
  <c r="E4262"/>
  <c r="E4246"/>
  <c r="E4230"/>
  <c r="E4214"/>
  <c r="E4198"/>
  <c r="E4182"/>
  <c r="E4166"/>
  <c r="E4150"/>
  <c r="E4134"/>
  <c r="E4118"/>
  <c r="E4102"/>
  <c r="E4086"/>
  <c r="E4070"/>
  <c r="E4054"/>
  <c r="E4038"/>
  <c r="E4930"/>
  <c r="E4878"/>
  <c r="E4842"/>
  <c r="E4688"/>
  <c r="E4682"/>
  <c r="E4668"/>
  <c r="E4662"/>
  <c r="E4630"/>
  <c r="E4598"/>
  <c r="E4592"/>
  <c r="E4576"/>
  <c r="E4560"/>
  <c r="E4544"/>
  <c r="E4528"/>
  <c r="E4512"/>
  <c r="E4496"/>
  <c r="E4480"/>
  <c r="E4464"/>
  <c r="E4448"/>
  <c r="E4432"/>
  <c r="E4416"/>
  <c r="E4400"/>
  <c r="E4384"/>
  <c r="E4368"/>
  <c r="E4352"/>
  <c r="E4336"/>
  <c r="E4320"/>
  <c r="E4304"/>
  <c r="E4288"/>
  <c r="E4272"/>
  <c r="E4256"/>
  <c r="E4240"/>
  <c r="E4224"/>
  <c r="E4208"/>
  <c r="E4192"/>
  <c r="E4176"/>
  <c r="E4160"/>
  <c r="E4144"/>
  <c r="E4128"/>
  <c r="E4112"/>
  <c r="E4096"/>
  <c r="E4080"/>
  <c r="E4064"/>
  <c r="E4048"/>
  <c r="E4032"/>
  <c r="E4028"/>
  <c r="E4024"/>
  <c r="E4020"/>
  <c r="E4016"/>
  <c r="E4012"/>
  <c r="E4008"/>
  <c r="E4004"/>
  <c r="E4000"/>
  <c r="E3996"/>
  <c r="E3992"/>
  <c r="E3988"/>
  <c r="E3984"/>
  <c r="E3980"/>
  <c r="E3976"/>
  <c r="E3972"/>
  <c r="E3968"/>
  <c r="E3964"/>
  <c r="E3960"/>
  <c r="E3956"/>
  <c r="E3952"/>
  <c r="E3948"/>
  <c r="E3944"/>
  <c r="E3940"/>
  <c r="E3936"/>
  <c r="E3932"/>
  <c r="E3928"/>
  <c r="E3924"/>
  <c r="E3920"/>
  <c r="E3916"/>
  <c r="E3912"/>
  <c r="E3908"/>
  <c r="E3904"/>
  <c r="E3900"/>
  <c r="E3896"/>
  <c r="E3892"/>
  <c r="E3888"/>
  <c r="E3884"/>
  <c r="E3880"/>
  <c r="E3876"/>
  <c r="E3872"/>
  <c r="E3868"/>
  <c r="E3864"/>
  <c r="E3860"/>
  <c r="E3856"/>
  <c r="E3852"/>
  <c r="E3848"/>
  <c r="E3844"/>
  <c r="E3840"/>
  <c r="E3836"/>
  <c r="E3832"/>
  <c r="E3828"/>
  <c r="E3824"/>
  <c r="E3820"/>
  <c r="E3816"/>
  <c r="E3812"/>
  <c r="E3808"/>
  <c r="E3804"/>
  <c r="E3800"/>
  <c r="E3796"/>
  <c r="E3792"/>
  <c r="E3788"/>
  <c r="E3784"/>
  <c r="E3780"/>
  <c r="E3776"/>
  <c r="E3772"/>
  <c r="E3768"/>
  <c r="E3764"/>
  <c r="E3760"/>
  <c r="E3756"/>
  <c r="E3752"/>
  <c r="E3748"/>
  <c r="E3744"/>
  <c r="E3740"/>
  <c r="E3736"/>
  <c r="E3732"/>
  <c r="E3728"/>
  <c r="E3724"/>
  <c r="E3720"/>
  <c r="E3716"/>
  <c r="E3712"/>
  <c r="E3708"/>
  <c r="E3704"/>
  <c r="E3700"/>
  <c r="E3696"/>
  <c r="E3692"/>
  <c r="E5268"/>
  <c r="E4834"/>
  <c r="E4782"/>
  <c r="E4746"/>
  <c r="E4642"/>
  <c r="E4610"/>
  <c r="E4586"/>
  <c r="E4570"/>
  <c r="E4554"/>
  <c r="E4538"/>
  <c r="E4522"/>
  <c r="E4506"/>
  <c r="E4490"/>
  <c r="E4474"/>
  <c r="E4458"/>
  <c r="E4442"/>
  <c r="E4426"/>
  <c r="E4410"/>
  <c r="E4394"/>
  <c r="E4378"/>
  <c r="E4362"/>
  <c r="E4346"/>
  <c r="E4330"/>
  <c r="E4314"/>
  <c r="E4298"/>
  <c r="E4282"/>
  <c r="E4266"/>
  <c r="E4250"/>
  <c r="E4234"/>
  <c r="E4218"/>
  <c r="E4202"/>
  <c r="E4186"/>
  <c r="E4170"/>
  <c r="E4154"/>
  <c r="E4138"/>
  <c r="E4122"/>
  <c r="E4106"/>
  <c r="E4090"/>
  <c r="E4074"/>
  <c r="E4058"/>
  <c r="E4042"/>
  <c r="E5496"/>
  <c r="E5289"/>
  <c r="E4898"/>
  <c r="E4846"/>
  <c r="E4810"/>
  <c r="E4672"/>
  <c r="E4666"/>
  <c r="E4634"/>
  <c r="E4602"/>
  <c r="E4590"/>
  <c r="E4574"/>
  <c r="E4558"/>
  <c r="E4542"/>
  <c r="E4526"/>
  <c r="E4510"/>
  <c r="E4494"/>
  <c r="E4478"/>
  <c r="E4462"/>
  <c r="E4446"/>
  <c r="E4430"/>
  <c r="E4414"/>
  <c r="E4398"/>
  <c r="E4382"/>
  <c r="E4366"/>
  <c r="E4350"/>
  <c r="E4334"/>
  <c r="E4318"/>
  <c r="E4302"/>
  <c r="E4286"/>
  <c r="E4270"/>
  <c r="E4254"/>
  <c r="E4238"/>
  <c r="E4222"/>
  <c r="E4206"/>
  <c r="E4190"/>
  <c r="E4174"/>
  <c r="E4158"/>
  <c r="E4142"/>
  <c r="E4126"/>
  <c r="E4110"/>
  <c r="E4094"/>
  <c r="E4078"/>
  <c r="E4062"/>
  <c r="E4046"/>
  <c r="E4979"/>
  <c r="E4802"/>
  <c r="E4750"/>
  <c r="E4714"/>
  <c r="E4646"/>
  <c r="E4614"/>
  <c r="E4584"/>
  <c r="E4568"/>
  <c r="E4552"/>
  <c r="E4536"/>
  <c r="E4520"/>
  <c r="E4504"/>
  <c r="E4488"/>
  <c r="E4472"/>
  <c r="E4456"/>
  <c r="E4440"/>
  <c r="E4424"/>
  <c r="E4408"/>
  <c r="E4392"/>
  <c r="E4376"/>
  <c r="E4360"/>
  <c r="E4344"/>
  <c r="E4328"/>
  <c r="E4312"/>
  <c r="E4296"/>
  <c r="E4280"/>
  <c r="E4264"/>
  <c r="E4248"/>
  <c r="E4232"/>
  <c r="E4216"/>
  <c r="E4200"/>
  <c r="E4184"/>
  <c r="E4168"/>
  <c r="E4152"/>
  <c r="E4136"/>
  <c r="E4120"/>
  <c r="E4104"/>
  <c r="E4088"/>
  <c r="E4072"/>
  <c r="E4056"/>
  <c r="E4040"/>
  <c r="E4030"/>
  <c r="E4026"/>
  <c r="E4022"/>
  <c r="E4942"/>
  <c r="E4564"/>
  <c r="E4436"/>
  <c r="E4308"/>
  <c r="E4180"/>
  <c r="E4052"/>
  <c r="E4018"/>
  <c r="E4007"/>
  <c r="E4002"/>
  <c r="E3991"/>
  <c r="E3986"/>
  <c r="E3975"/>
  <c r="E3970"/>
  <c r="E3959"/>
  <c r="E3954"/>
  <c r="E3943"/>
  <c r="E3938"/>
  <c r="E3927"/>
  <c r="E3922"/>
  <c r="E3911"/>
  <c r="E3906"/>
  <c r="E3895"/>
  <c r="E3890"/>
  <c r="E3879"/>
  <c r="E3874"/>
  <c r="E3863"/>
  <c r="E3858"/>
  <c r="E3847"/>
  <c r="E3842"/>
  <c r="E3831"/>
  <c r="E3826"/>
  <c r="E3815"/>
  <c r="E3810"/>
  <c r="E3799"/>
  <c r="E3794"/>
  <c r="E3783"/>
  <c r="E3778"/>
  <c r="E3767"/>
  <c r="E3762"/>
  <c r="E3751"/>
  <c r="E3746"/>
  <c r="E3735"/>
  <c r="E3730"/>
  <c r="E3719"/>
  <c r="E3714"/>
  <c r="E3703"/>
  <c r="E3698"/>
  <c r="E3683"/>
  <c r="E3674"/>
  <c r="E3660"/>
  <c r="E3651"/>
  <c r="E3642"/>
  <c r="E3628"/>
  <c r="E3619"/>
  <c r="E3610"/>
  <c r="E3596"/>
  <c r="E3587"/>
  <c r="E3578"/>
  <c r="E3564"/>
  <c r="E3555"/>
  <c r="E3546"/>
  <c r="E3532"/>
  <c r="E3523"/>
  <c r="E3514"/>
  <c r="E4532"/>
  <c r="E4404"/>
  <c r="E4276"/>
  <c r="E4148"/>
  <c r="E4011"/>
  <c r="E4006"/>
  <c r="E3995"/>
  <c r="E3990"/>
  <c r="E3979"/>
  <c r="E3974"/>
  <c r="E3963"/>
  <c r="E3958"/>
  <c r="E3947"/>
  <c r="E3942"/>
  <c r="E3931"/>
  <c r="E3926"/>
  <c r="E3915"/>
  <c r="E3910"/>
  <c r="E3899"/>
  <c r="E3894"/>
  <c r="E3883"/>
  <c r="E3878"/>
  <c r="E3867"/>
  <c r="E3862"/>
  <c r="E3851"/>
  <c r="E3846"/>
  <c r="E3835"/>
  <c r="E3830"/>
  <c r="E3819"/>
  <c r="E3814"/>
  <c r="E3803"/>
  <c r="E3798"/>
  <c r="E3787"/>
  <c r="E3782"/>
  <c r="E3771"/>
  <c r="E3766"/>
  <c r="E3755"/>
  <c r="E3750"/>
  <c r="E3739"/>
  <c r="E3734"/>
  <c r="E3723"/>
  <c r="E3718"/>
  <c r="E3707"/>
  <c r="E3702"/>
  <c r="E3691"/>
  <c r="E3682"/>
  <c r="E3668"/>
  <c r="E3659"/>
  <c r="E3650"/>
  <c r="E3636"/>
  <c r="E3627"/>
  <c r="E3618"/>
  <c r="E3604"/>
  <c r="E3595"/>
  <c r="E3586"/>
  <c r="E3572"/>
  <c r="E3563"/>
  <c r="E3554"/>
  <c r="E3540"/>
  <c r="E3531"/>
  <c r="E3522"/>
  <c r="E4622"/>
  <c r="E4500"/>
  <c r="E4372"/>
  <c r="E4244"/>
  <c r="E4116"/>
  <c r="E4027"/>
  <c r="E4015"/>
  <c r="E4010"/>
  <c r="E3999"/>
  <c r="E3994"/>
  <c r="E3983"/>
  <c r="E3978"/>
  <c r="E3967"/>
  <c r="E3962"/>
  <c r="E3951"/>
  <c r="E3946"/>
  <c r="E3935"/>
  <c r="E3930"/>
  <c r="E3919"/>
  <c r="E3914"/>
  <c r="E3903"/>
  <c r="E3898"/>
  <c r="E3887"/>
  <c r="E3882"/>
  <c r="E3871"/>
  <c r="E3866"/>
  <c r="E3855"/>
  <c r="E3850"/>
  <c r="E3839"/>
  <c r="E3834"/>
  <c r="E3823"/>
  <c r="E3818"/>
  <c r="E3807"/>
  <c r="E3802"/>
  <c r="E3791"/>
  <c r="E3786"/>
  <c r="E3775"/>
  <c r="E3770"/>
  <c r="E3759"/>
  <c r="E3754"/>
  <c r="E3743"/>
  <c r="E3738"/>
  <c r="E3727"/>
  <c r="E3722"/>
  <c r="E3711"/>
  <c r="E3706"/>
  <c r="E3695"/>
  <c r="E3690"/>
  <c r="E3676"/>
  <c r="E3667"/>
  <c r="E3658"/>
  <c r="E3644"/>
  <c r="E3635"/>
  <c r="E3626"/>
  <c r="E3612"/>
  <c r="E3603"/>
  <c r="E3594"/>
  <c r="E3580"/>
  <c r="E3571"/>
  <c r="E3562"/>
  <c r="E3548"/>
  <c r="E3539"/>
  <c r="E3530"/>
  <c r="E3516"/>
  <c r="E4906"/>
  <c r="E4484"/>
  <c r="E4356"/>
  <c r="E4228"/>
  <c r="E4100"/>
  <c r="E3680"/>
  <c r="E3671"/>
  <c r="E3662"/>
  <c r="E3648"/>
  <c r="E3639"/>
  <c r="E3630"/>
  <c r="E3616"/>
  <c r="E3607"/>
  <c r="E3598"/>
  <c r="E3584"/>
  <c r="E3575"/>
  <c r="E3566"/>
  <c r="E3552"/>
  <c r="E3543"/>
  <c r="E3534"/>
  <c r="E3520"/>
  <c r="E3511"/>
  <c r="E3507"/>
  <c r="E3503"/>
  <c r="E3499"/>
  <c r="E3495"/>
  <c r="E3491"/>
  <c r="E3487"/>
  <c r="E3483"/>
  <c r="E3479"/>
  <c r="E3475"/>
  <c r="E3471"/>
  <c r="E3467"/>
  <c r="E3463"/>
  <c r="E3459"/>
  <c r="E3455"/>
  <c r="E3451"/>
  <c r="E3447"/>
  <c r="E3443"/>
  <c r="E3439"/>
  <c r="E3435"/>
  <c r="E3431"/>
  <c r="E3427"/>
  <c r="E3423"/>
  <c r="E3419"/>
  <c r="E3415"/>
  <c r="E3411"/>
  <c r="E3407"/>
  <c r="E3403"/>
  <c r="E3399"/>
  <c r="E3395"/>
  <c r="E3391"/>
  <c r="E3387"/>
  <c r="E3383"/>
  <c r="E3379"/>
  <c r="E3375"/>
  <c r="E3371"/>
  <c r="E3367"/>
  <c r="E3363"/>
  <c r="E3359"/>
  <c r="E3355"/>
  <c r="E3351"/>
  <c r="E3347"/>
  <c r="E3343"/>
  <c r="E3339"/>
  <c r="E3335"/>
  <c r="E3331"/>
  <c r="E3327"/>
  <c r="E3323"/>
  <c r="E3319"/>
  <c r="E3315"/>
  <c r="E3311"/>
  <c r="E3307"/>
  <c r="E3303"/>
  <c r="E3299"/>
  <c r="E3295"/>
  <c r="E3291"/>
  <c r="E3287"/>
  <c r="E3283"/>
  <c r="E3279"/>
  <c r="E3275"/>
  <c r="E3271"/>
  <c r="E3267"/>
  <c r="E3263"/>
  <c r="E3259"/>
  <c r="E3255"/>
  <c r="E3251"/>
  <c r="E3247"/>
  <c r="E3243"/>
  <c r="E3239"/>
  <c r="E3235"/>
  <c r="E3231"/>
  <c r="E3227"/>
  <c r="E3223"/>
  <c r="E3219"/>
  <c r="E3215"/>
  <c r="E3211"/>
  <c r="E3207"/>
  <c r="E3203"/>
  <c r="E3199"/>
  <c r="E3195"/>
  <c r="E3191"/>
  <c r="E3187"/>
  <c r="E3183"/>
  <c r="E3179"/>
  <c r="E3175"/>
  <c r="E3171"/>
  <c r="E3167"/>
  <c r="E3163"/>
  <c r="E3159"/>
  <c r="E3155"/>
  <c r="E3151"/>
  <c r="E3147"/>
  <c r="E3143"/>
  <c r="E3139"/>
  <c r="E3135"/>
  <c r="E3131"/>
  <c r="E3127"/>
  <c r="E3123"/>
  <c r="E3119"/>
  <c r="E3115"/>
  <c r="E3111"/>
  <c r="E3107"/>
  <c r="E3103"/>
  <c r="E3099"/>
  <c r="E3095"/>
  <c r="E3091"/>
  <c r="E3087"/>
  <c r="E3083"/>
  <c r="E3079"/>
  <c r="E3075"/>
  <c r="E3071"/>
  <c r="E3067"/>
  <c r="E3063"/>
  <c r="E3059"/>
  <c r="E3055"/>
  <c r="E3051"/>
  <c r="E3047"/>
  <c r="E3043"/>
  <c r="E3039"/>
  <c r="E3035"/>
  <c r="E3031"/>
  <c r="E3027"/>
  <c r="E3023"/>
  <c r="E3019"/>
  <c r="E3015"/>
  <c r="E3011"/>
  <c r="E3007"/>
  <c r="E3003"/>
  <c r="E2999"/>
  <c r="E2995"/>
  <c r="E2991"/>
  <c r="E2987"/>
  <c r="E2983"/>
  <c r="E2979"/>
  <c r="E2975"/>
  <c r="E2971"/>
  <c r="E2967"/>
  <c r="E2963"/>
  <c r="E2959"/>
  <c r="E2955"/>
  <c r="E2951"/>
  <c r="E2947"/>
  <c r="E2943"/>
  <c r="E2939"/>
  <c r="E2935"/>
  <c r="E2931"/>
  <c r="E2927"/>
  <c r="E2923"/>
  <c r="E2919"/>
  <c r="E2915"/>
  <c r="E2911"/>
  <c r="E2907"/>
  <c r="E2903"/>
  <c r="E2899"/>
  <c r="E2895"/>
  <c r="E2891"/>
  <c r="E2887"/>
  <c r="E2883"/>
  <c r="E2879"/>
  <c r="E2875"/>
  <c r="E2871"/>
  <c r="E2867"/>
  <c r="E2863"/>
  <c r="E2859"/>
  <c r="E2855"/>
  <c r="E2851"/>
  <c r="E2847"/>
  <c r="E2843"/>
  <c r="E2839"/>
  <c r="E2835"/>
  <c r="E2831"/>
  <c r="E2827"/>
  <c r="E2823"/>
  <c r="E2819"/>
  <c r="E2815"/>
  <c r="E2811"/>
  <c r="E2807"/>
  <c r="E2803"/>
  <c r="E2799"/>
  <c r="E2795"/>
  <c r="E2791"/>
  <c r="E2787"/>
  <c r="E2783"/>
  <c r="E2779"/>
  <c r="E2775"/>
  <c r="E2771"/>
  <c r="E2767"/>
  <c r="E2763"/>
  <c r="E2759"/>
  <c r="E2755"/>
  <c r="E2751"/>
  <c r="E2747"/>
  <c r="E2743"/>
  <c r="E2739"/>
  <c r="E2735"/>
  <c r="E2731"/>
  <c r="E2727"/>
  <c r="E2723"/>
  <c r="E2719"/>
  <c r="E2715"/>
  <c r="E2711"/>
  <c r="E2707"/>
  <c r="E2703"/>
  <c r="E2699"/>
  <c r="E2695"/>
  <c r="E2691"/>
  <c r="E2687"/>
  <c r="E2683"/>
  <c r="E2679"/>
  <c r="E2675"/>
  <c r="E2671"/>
  <c r="E2667"/>
  <c r="E2663"/>
  <c r="E2659"/>
  <c r="E2655"/>
  <c r="E2651"/>
  <c r="E2647"/>
  <c r="E2643"/>
  <c r="E2639"/>
  <c r="E2635"/>
  <c r="E2631"/>
  <c r="E2627"/>
  <c r="E2623"/>
  <c r="E2619"/>
  <c r="E2615"/>
  <c r="E2611"/>
  <c r="E2607"/>
  <c r="E2603"/>
  <c r="E2599"/>
  <c r="E2595"/>
  <c r="E2591"/>
  <c r="E2587"/>
  <c r="E2583"/>
  <c r="E2579"/>
  <c r="E2575"/>
  <c r="E2571"/>
  <c r="E2567"/>
  <c r="E2563"/>
  <c r="E2559"/>
  <c r="E2555"/>
  <c r="E2551"/>
  <c r="E2547"/>
  <c r="E2543"/>
  <c r="E2539"/>
  <c r="E2535"/>
  <c r="E2531"/>
  <c r="E2527"/>
  <c r="E2523"/>
  <c r="E2519"/>
  <c r="E2515"/>
  <c r="E2511"/>
  <c r="E2507"/>
  <c r="E2503"/>
  <c r="E2499"/>
  <c r="E2495"/>
  <c r="E2491"/>
  <c r="E2487"/>
  <c r="E2483"/>
  <c r="E2479"/>
  <c r="E2475"/>
  <c r="E2471"/>
  <c r="E2467"/>
  <c r="E2463"/>
  <c r="E2459"/>
  <c r="E2455"/>
  <c r="E2451"/>
  <c r="E2447"/>
  <c r="E2443"/>
  <c r="E2439"/>
  <c r="E2435"/>
  <c r="E2431"/>
  <c r="E2427"/>
  <c r="E2423"/>
  <c r="E2419"/>
  <c r="E2415"/>
  <c r="E2411"/>
  <c r="E2407"/>
  <c r="E2403"/>
  <c r="E2399"/>
  <c r="E2395"/>
  <c r="E2391"/>
  <c r="E2387"/>
  <c r="E2383"/>
  <c r="E2379"/>
  <c r="E2375"/>
  <c r="E2371"/>
  <c r="E2367"/>
  <c r="E2363"/>
  <c r="E2359"/>
  <c r="E2355"/>
  <c r="E2351"/>
  <c r="E2347"/>
  <c r="E2343"/>
  <c r="E2339"/>
  <c r="E2335"/>
  <c r="E2331"/>
  <c r="E2327"/>
  <c r="E2323"/>
  <c r="E2319"/>
  <c r="E2315"/>
  <c r="E2311"/>
  <c r="E2307"/>
  <c r="E2303"/>
  <c r="E2299"/>
  <c r="E2295"/>
  <c r="E2291"/>
  <c r="E2287"/>
  <c r="E2283"/>
  <c r="E2279"/>
  <c r="E2275"/>
  <c r="E2271"/>
  <c r="E2267"/>
  <c r="E2263"/>
  <c r="E2259"/>
  <c r="E2255"/>
  <c r="E2251"/>
  <c r="E2247"/>
  <c r="E2243"/>
  <c r="E2239"/>
  <c r="E2235"/>
  <c r="E4738"/>
  <c r="E4468"/>
  <c r="E4340"/>
  <c r="E4212"/>
  <c r="E4084"/>
  <c r="E4019"/>
  <c r="E4014"/>
  <c r="E4003"/>
  <c r="E3998"/>
  <c r="E3987"/>
  <c r="E3982"/>
  <c r="E3971"/>
  <c r="E3966"/>
  <c r="E3955"/>
  <c r="E3950"/>
  <c r="E3939"/>
  <c r="E3934"/>
  <c r="E3923"/>
  <c r="E3918"/>
  <c r="E3907"/>
  <c r="E3902"/>
  <c r="E3891"/>
  <c r="E3886"/>
  <c r="E3875"/>
  <c r="E3870"/>
  <c r="E3859"/>
  <c r="E3854"/>
  <c r="E3843"/>
  <c r="E3838"/>
  <c r="E3827"/>
  <c r="E3822"/>
  <c r="E3811"/>
  <c r="E3806"/>
  <c r="E3795"/>
  <c r="E3790"/>
  <c r="E3779"/>
  <c r="E3774"/>
  <c r="E3763"/>
  <c r="E3758"/>
  <c r="E3747"/>
  <c r="E3742"/>
  <c r="E3731"/>
  <c r="E3726"/>
  <c r="E3715"/>
  <c r="E3710"/>
  <c r="E3699"/>
  <c r="E3694"/>
  <c r="E3684"/>
  <c r="E3675"/>
  <c r="E3666"/>
  <c r="E3652"/>
  <c r="E3643"/>
  <c r="E3634"/>
  <c r="E3620"/>
  <c r="E3611"/>
  <c r="E3602"/>
  <c r="E3588"/>
  <c r="E3579"/>
  <c r="E3570"/>
  <c r="E3556"/>
  <c r="E3547"/>
  <c r="E3538"/>
  <c r="E3524"/>
  <c r="E3515"/>
  <c r="E4654"/>
  <c r="E4388"/>
  <c r="E4036"/>
  <c r="E3663"/>
  <c r="E3656"/>
  <c r="E3638"/>
  <c r="E3600"/>
  <c r="E3582"/>
  <c r="E3544"/>
  <c r="E3526"/>
  <c r="E3519"/>
  <c r="E3508"/>
  <c r="E3494"/>
  <c r="E3485"/>
  <c r="E3476"/>
  <c r="E3462"/>
  <c r="E3453"/>
  <c r="E3444"/>
  <c r="E3430"/>
  <c r="E3421"/>
  <c r="E3412"/>
  <c r="E3398"/>
  <c r="E3389"/>
  <c r="E3380"/>
  <c r="E3366"/>
  <c r="E3357"/>
  <c r="E3348"/>
  <c r="E3334"/>
  <c r="E3325"/>
  <c r="E3316"/>
  <c r="E3302"/>
  <c r="E3293"/>
  <c r="E3284"/>
  <c r="E3270"/>
  <c r="E3261"/>
  <c r="E3252"/>
  <c r="E3238"/>
  <c r="E3229"/>
  <c r="E3220"/>
  <c r="E3206"/>
  <c r="E3197"/>
  <c r="E3188"/>
  <c r="E3174"/>
  <c r="E3165"/>
  <c r="E3156"/>
  <c r="E3142"/>
  <c r="E3133"/>
  <c r="E3124"/>
  <c r="E3110"/>
  <c r="E3101"/>
  <c r="E3092"/>
  <c r="E3078"/>
  <c r="E3069"/>
  <c r="E3060"/>
  <c r="E3046"/>
  <c r="E3037"/>
  <c r="E3028"/>
  <c r="E3014"/>
  <c r="E3005"/>
  <c r="E2996"/>
  <c r="E2982"/>
  <c r="E2973"/>
  <c r="E2964"/>
  <c r="E2950"/>
  <c r="E2941"/>
  <c r="E2932"/>
  <c r="E2918"/>
  <c r="E2909"/>
  <c r="E2900"/>
  <c r="E2886"/>
  <c r="E2877"/>
  <c r="E2868"/>
  <c r="E2854"/>
  <c r="E2845"/>
  <c r="E2836"/>
  <c r="E2822"/>
  <c r="E2813"/>
  <c r="E2804"/>
  <c r="E2790"/>
  <c r="E2781"/>
  <c r="E2772"/>
  <c r="E2758"/>
  <c r="E2749"/>
  <c r="E2740"/>
  <c r="E2726"/>
  <c r="E2717"/>
  <c r="E2708"/>
  <c r="E2694"/>
  <c r="E2685"/>
  <c r="E2676"/>
  <c r="E2662"/>
  <c r="E2653"/>
  <c r="E4324"/>
  <c r="E3687"/>
  <c r="E3631"/>
  <c r="E3624"/>
  <c r="E3606"/>
  <c r="E3568"/>
  <c r="E3550"/>
  <c r="E3512"/>
  <c r="E3498"/>
  <c r="E3489"/>
  <c r="E3480"/>
  <c r="E3466"/>
  <c r="E3457"/>
  <c r="E3448"/>
  <c r="E3434"/>
  <c r="E3425"/>
  <c r="E3416"/>
  <c r="E3402"/>
  <c r="E3393"/>
  <c r="E3384"/>
  <c r="E3370"/>
  <c r="E3361"/>
  <c r="E3352"/>
  <c r="E3338"/>
  <c r="E3329"/>
  <c r="E3320"/>
  <c r="E3306"/>
  <c r="E3297"/>
  <c r="E3288"/>
  <c r="E3274"/>
  <c r="E3265"/>
  <c r="E3256"/>
  <c r="E3242"/>
  <c r="E3233"/>
  <c r="E3224"/>
  <c r="E3210"/>
  <c r="E3201"/>
  <c r="E3192"/>
  <c r="E3178"/>
  <c r="E3169"/>
  <c r="E3160"/>
  <c r="E3146"/>
  <c r="E3137"/>
  <c r="E3128"/>
  <c r="E3114"/>
  <c r="E3105"/>
  <c r="E3096"/>
  <c r="E3082"/>
  <c r="E3073"/>
  <c r="E3064"/>
  <c r="E3050"/>
  <c r="E3041"/>
  <c r="E3032"/>
  <c r="E3018"/>
  <c r="E3009"/>
  <c r="E3000"/>
  <c r="E2986"/>
  <c r="E2977"/>
  <c r="E2968"/>
  <c r="E2954"/>
  <c r="E2945"/>
  <c r="E2936"/>
  <c r="E2922"/>
  <c r="E2913"/>
  <c r="E2904"/>
  <c r="E2890"/>
  <c r="E2881"/>
  <c r="E2872"/>
  <c r="E2858"/>
  <c r="E2849"/>
  <c r="E2840"/>
  <c r="E2826"/>
  <c r="E2817"/>
  <c r="E2808"/>
  <c r="E2794"/>
  <c r="E2785"/>
  <c r="E2776"/>
  <c r="E2762"/>
  <c r="E2753"/>
  <c r="E2744"/>
  <c r="E2730"/>
  <c r="E2721"/>
  <c r="E2712"/>
  <c r="E4292"/>
  <c r="E3655"/>
  <c r="E3599"/>
  <c r="E3592"/>
  <c r="E3574"/>
  <c r="E3536"/>
  <c r="E3518"/>
  <c r="E3502"/>
  <c r="E3493"/>
  <c r="E3484"/>
  <c r="E3470"/>
  <c r="E3461"/>
  <c r="E3452"/>
  <c r="E3438"/>
  <c r="E3429"/>
  <c r="E3420"/>
  <c r="E3406"/>
  <c r="E3397"/>
  <c r="E3388"/>
  <c r="E3374"/>
  <c r="E3365"/>
  <c r="E3356"/>
  <c r="E3342"/>
  <c r="E3333"/>
  <c r="E3324"/>
  <c r="E3310"/>
  <c r="E3301"/>
  <c r="E3292"/>
  <c r="E3278"/>
  <c r="E3269"/>
  <c r="E3260"/>
  <c r="E3246"/>
  <c r="E3237"/>
  <c r="E3228"/>
  <c r="E3214"/>
  <c r="E3205"/>
  <c r="E3196"/>
  <c r="E3182"/>
  <c r="E3173"/>
  <c r="E3164"/>
  <c r="E3150"/>
  <c r="E3141"/>
  <c r="E3132"/>
  <c r="E3118"/>
  <c r="E3109"/>
  <c r="E3100"/>
  <c r="E3086"/>
  <c r="E3077"/>
  <c r="E3068"/>
  <c r="E3054"/>
  <c r="E3045"/>
  <c r="E3036"/>
  <c r="E3022"/>
  <c r="E3013"/>
  <c r="E3004"/>
  <c r="E2990"/>
  <c r="E2981"/>
  <c r="E2972"/>
  <c r="E2958"/>
  <c r="E2949"/>
  <c r="E2940"/>
  <c r="E2926"/>
  <c r="E2917"/>
  <c r="E2908"/>
  <c r="E2894"/>
  <c r="E2885"/>
  <c r="E2876"/>
  <c r="E2862"/>
  <c r="E2853"/>
  <c r="E2844"/>
  <c r="E2830"/>
  <c r="E2821"/>
  <c r="E2812"/>
  <c r="E2798"/>
  <c r="E2789"/>
  <c r="E2780"/>
  <c r="E2766"/>
  <c r="E2757"/>
  <c r="E4580"/>
  <c r="E4260"/>
  <c r="E3686"/>
  <c r="E3679"/>
  <c r="E3623"/>
  <c r="E3567"/>
  <c r="E3560"/>
  <c r="E3542"/>
  <c r="E3506"/>
  <c r="E3497"/>
  <c r="E3488"/>
  <c r="E3474"/>
  <c r="E3465"/>
  <c r="E3456"/>
  <c r="E3442"/>
  <c r="E3433"/>
  <c r="E3424"/>
  <c r="E3410"/>
  <c r="E3401"/>
  <c r="E3392"/>
  <c r="E3378"/>
  <c r="E3369"/>
  <c r="E3360"/>
  <c r="E3346"/>
  <c r="E3337"/>
  <c r="E3328"/>
  <c r="E3314"/>
  <c r="E3305"/>
  <c r="E3296"/>
  <c r="E3282"/>
  <c r="E3273"/>
  <c r="E3264"/>
  <c r="E3250"/>
  <c r="E3241"/>
  <c r="E3232"/>
  <c r="E3218"/>
  <c r="E3209"/>
  <c r="E3200"/>
  <c r="E3186"/>
  <c r="E3177"/>
  <c r="E3168"/>
  <c r="E3154"/>
  <c r="E3145"/>
  <c r="E3136"/>
  <c r="E3122"/>
  <c r="E3113"/>
  <c r="E3104"/>
  <c r="E3090"/>
  <c r="E3081"/>
  <c r="E3072"/>
  <c r="E3058"/>
  <c r="E3049"/>
  <c r="E3040"/>
  <c r="E3026"/>
  <c r="E3017"/>
  <c r="E3008"/>
  <c r="E2994"/>
  <c r="E2985"/>
  <c r="E2976"/>
  <c r="E2962"/>
  <c r="E2953"/>
  <c r="E2944"/>
  <c r="E2930"/>
  <c r="E2921"/>
  <c r="E2912"/>
  <c r="E2898"/>
  <c r="E2889"/>
  <c r="E2880"/>
  <c r="E2866"/>
  <c r="E2857"/>
  <c r="E2848"/>
  <c r="E2834"/>
  <c r="E2825"/>
  <c r="E2816"/>
  <c r="E2802"/>
  <c r="E2793"/>
  <c r="E2784"/>
  <c r="E2770"/>
  <c r="E2761"/>
  <c r="E2752"/>
  <c r="E2738"/>
  <c r="E2729"/>
  <c r="E2720"/>
  <c r="E2706"/>
  <c r="E2697"/>
  <c r="E2688"/>
  <c r="E2674"/>
  <c r="E2665"/>
  <c r="E2656"/>
  <c r="E2642"/>
  <c r="E2633"/>
  <c r="E2624"/>
  <c r="E2610"/>
  <c r="E2601"/>
  <c r="E2592"/>
  <c r="E2578"/>
  <c r="E2569"/>
  <c r="E2560"/>
  <c r="E2546"/>
  <c r="E2537"/>
  <c r="E2528"/>
  <c r="E2514"/>
  <c r="E2505"/>
  <c r="E2496"/>
  <c r="E2482"/>
  <c r="E2473"/>
  <c r="E2464"/>
  <c r="E4548"/>
  <c r="E4196"/>
  <c r="E3672"/>
  <c r="E3654"/>
  <c r="E3647"/>
  <c r="E3591"/>
  <c r="E3535"/>
  <c r="E3528"/>
  <c r="E3510"/>
  <c r="E3501"/>
  <c r="E3492"/>
  <c r="E3478"/>
  <c r="E3469"/>
  <c r="E3460"/>
  <c r="E3446"/>
  <c r="E3437"/>
  <c r="E3428"/>
  <c r="E3414"/>
  <c r="E3405"/>
  <c r="E3396"/>
  <c r="E3382"/>
  <c r="E3373"/>
  <c r="E3364"/>
  <c r="E3350"/>
  <c r="E3341"/>
  <c r="E3332"/>
  <c r="E3318"/>
  <c r="E3309"/>
  <c r="E3300"/>
  <c r="E3286"/>
  <c r="E3277"/>
  <c r="E3268"/>
  <c r="E3254"/>
  <c r="E3245"/>
  <c r="E3236"/>
  <c r="E3222"/>
  <c r="E3213"/>
  <c r="E3204"/>
  <c r="E3190"/>
  <c r="E3181"/>
  <c r="E3172"/>
  <c r="E3158"/>
  <c r="E3149"/>
  <c r="E3140"/>
  <c r="E3126"/>
  <c r="E3117"/>
  <c r="E3108"/>
  <c r="E3094"/>
  <c r="E3085"/>
  <c r="E3076"/>
  <c r="E3062"/>
  <c r="E3053"/>
  <c r="E3044"/>
  <c r="E3030"/>
  <c r="E3021"/>
  <c r="E3012"/>
  <c r="E2998"/>
  <c r="E2989"/>
  <c r="E2980"/>
  <c r="E2966"/>
  <c r="E2957"/>
  <c r="E2948"/>
  <c r="E2934"/>
  <c r="E2925"/>
  <c r="E2916"/>
  <c r="E2902"/>
  <c r="E2893"/>
  <c r="E2884"/>
  <c r="E2870"/>
  <c r="E2861"/>
  <c r="E2852"/>
  <c r="E2838"/>
  <c r="E2829"/>
  <c r="E2820"/>
  <c r="E2806"/>
  <c r="E2797"/>
  <c r="E2788"/>
  <c r="E2774"/>
  <c r="E2765"/>
  <c r="E2756"/>
  <c r="E2742"/>
  <c r="E2733"/>
  <c r="E2724"/>
  <c r="E2710"/>
  <c r="E2701"/>
  <c r="E2692"/>
  <c r="E2678"/>
  <c r="E2669"/>
  <c r="E2660"/>
  <c r="E2646"/>
  <c r="E2637"/>
  <c r="E2628"/>
  <c r="E2614"/>
  <c r="E2605"/>
  <c r="E2596"/>
  <c r="E2582"/>
  <c r="E2573"/>
  <c r="E2564"/>
  <c r="E2550"/>
  <c r="E2541"/>
  <c r="E2532"/>
  <c r="E2518"/>
  <c r="E4452"/>
  <c r="E4132"/>
  <c r="E4031"/>
  <c r="E3664"/>
  <c r="E3646"/>
  <c r="E3608"/>
  <c r="E3590"/>
  <c r="E3583"/>
  <c r="E3527"/>
  <c r="E3509"/>
  <c r="E3500"/>
  <c r="E3486"/>
  <c r="E3477"/>
  <c r="E3468"/>
  <c r="E3454"/>
  <c r="E3445"/>
  <c r="E3436"/>
  <c r="E3422"/>
  <c r="E3413"/>
  <c r="E3404"/>
  <c r="E3390"/>
  <c r="E3381"/>
  <c r="E3372"/>
  <c r="E3358"/>
  <c r="E3349"/>
  <c r="E3340"/>
  <c r="E3326"/>
  <c r="E3317"/>
  <c r="E3308"/>
  <c r="E3294"/>
  <c r="E3285"/>
  <c r="E3276"/>
  <c r="E3262"/>
  <c r="E3253"/>
  <c r="E3244"/>
  <c r="E3230"/>
  <c r="E3221"/>
  <c r="E3212"/>
  <c r="E3198"/>
  <c r="E3189"/>
  <c r="E3180"/>
  <c r="E3166"/>
  <c r="E3157"/>
  <c r="E3148"/>
  <c r="E3134"/>
  <c r="E3125"/>
  <c r="E3116"/>
  <c r="E3102"/>
  <c r="E3093"/>
  <c r="E3084"/>
  <c r="E3070"/>
  <c r="E3061"/>
  <c r="E3052"/>
  <c r="E3038"/>
  <c r="E3029"/>
  <c r="E3020"/>
  <c r="E3006"/>
  <c r="E2997"/>
  <c r="E2988"/>
  <c r="E2974"/>
  <c r="E2965"/>
  <c r="E2956"/>
  <c r="E2942"/>
  <c r="E2933"/>
  <c r="E2924"/>
  <c r="E2910"/>
  <c r="E2901"/>
  <c r="E2892"/>
  <c r="E2878"/>
  <c r="E2869"/>
  <c r="E2860"/>
  <c r="E2846"/>
  <c r="E2837"/>
  <c r="E2828"/>
  <c r="E2814"/>
  <c r="E2805"/>
  <c r="E2796"/>
  <c r="E2782"/>
  <c r="E2773"/>
  <c r="E2764"/>
  <c r="E2750"/>
  <c r="E2741"/>
  <c r="E2732"/>
  <c r="E2718"/>
  <c r="E2709"/>
  <c r="E2700"/>
  <c r="E2686"/>
  <c r="E2677"/>
  <c r="E2668"/>
  <c r="E2654"/>
  <c r="E2645"/>
  <c r="E2636"/>
  <c r="E2622"/>
  <c r="E2613"/>
  <c r="E2604"/>
  <c r="E2590"/>
  <c r="E2581"/>
  <c r="E2572"/>
  <c r="E2558"/>
  <c r="E2549"/>
  <c r="E2540"/>
  <c r="E2526"/>
  <c r="E2517"/>
  <c r="E2508"/>
  <c r="E2494"/>
  <c r="E2485"/>
  <c r="E2476"/>
  <c r="E2462"/>
  <c r="E2453"/>
  <c r="E4420"/>
  <c r="E4068"/>
  <c r="E4023"/>
  <c r="E3688"/>
  <c r="E3670"/>
  <c r="E3632"/>
  <c r="E3614"/>
  <c r="E3576"/>
  <c r="E3558"/>
  <c r="E3551"/>
  <c r="E3504"/>
  <c r="E3490"/>
  <c r="E3481"/>
  <c r="E3472"/>
  <c r="E3458"/>
  <c r="E3449"/>
  <c r="E3440"/>
  <c r="E3426"/>
  <c r="E3417"/>
  <c r="E3408"/>
  <c r="E3394"/>
  <c r="E3385"/>
  <c r="E3376"/>
  <c r="E3362"/>
  <c r="E3353"/>
  <c r="E3344"/>
  <c r="E3330"/>
  <c r="E3321"/>
  <c r="E3312"/>
  <c r="E3298"/>
  <c r="E3289"/>
  <c r="E3280"/>
  <c r="E3266"/>
  <c r="E3257"/>
  <c r="E3248"/>
  <c r="E3234"/>
  <c r="E3225"/>
  <c r="E3216"/>
  <c r="E3202"/>
  <c r="E3193"/>
  <c r="E3184"/>
  <c r="E3170"/>
  <c r="E3161"/>
  <c r="E3152"/>
  <c r="E3138"/>
  <c r="E3129"/>
  <c r="E3120"/>
  <c r="E3106"/>
  <c r="E3097"/>
  <c r="E3088"/>
  <c r="E3074"/>
  <c r="E3065"/>
  <c r="E3056"/>
  <c r="E3042"/>
  <c r="E3033"/>
  <c r="E3024"/>
  <c r="E3010"/>
  <c r="E3001"/>
  <c r="E2992"/>
  <c r="E2978"/>
  <c r="E2969"/>
  <c r="E2960"/>
  <c r="E2946"/>
  <c r="E2937"/>
  <c r="E2928"/>
  <c r="E2914"/>
  <c r="E2905"/>
  <c r="E2896"/>
  <c r="E2882"/>
  <c r="E2873"/>
  <c r="E2864"/>
  <c r="E2850"/>
  <c r="E2841"/>
  <c r="E2832"/>
  <c r="E2818"/>
  <c r="E2809"/>
  <c r="E2800"/>
  <c r="E2786"/>
  <c r="E2777"/>
  <c r="E2768"/>
  <c r="E2754"/>
  <c r="E2745"/>
  <c r="E2736"/>
  <c r="E2722"/>
  <c r="E2713"/>
  <c r="E3450"/>
  <c r="E3377"/>
  <c r="E3304"/>
  <c r="E3194"/>
  <c r="E3121"/>
  <c r="E3048"/>
  <c r="E2938"/>
  <c r="E2865"/>
  <c r="E2792"/>
  <c r="E2748"/>
  <c r="E2728"/>
  <c r="E2702"/>
  <c r="E2696"/>
  <c r="E2690"/>
  <c r="E4516"/>
  <c r="E3678"/>
  <c r="E3441"/>
  <c r="E3368"/>
  <c r="E3258"/>
  <c r="E3185"/>
  <c r="E3112"/>
  <c r="E3002"/>
  <c r="E2929"/>
  <c r="E2856"/>
  <c r="E2689"/>
  <c r="E2626"/>
  <c r="E2616"/>
  <c r="E2588"/>
  <c r="E2577"/>
  <c r="E2566"/>
  <c r="E2561"/>
  <c r="E2512"/>
  <c r="E2497"/>
  <c r="E2481"/>
  <c r="E2466"/>
  <c r="E2456"/>
  <c r="E2446"/>
  <c r="E2437"/>
  <c r="E2428"/>
  <c r="E2414"/>
  <c r="E2405"/>
  <c r="E2396"/>
  <c r="E2382"/>
  <c r="E2373"/>
  <c r="E2364"/>
  <c r="E2350"/>
  <c r="E2341"/>
  <c r="E2332"/>
  <c r="E2318"/>
  <c r="E2309"/>
  <c r="E2300"/>
  <c r="E2286"/>
  <c r="E2277"/>
  <c r="E2268"/>
  <c r="E2254"/>
  <c r="E2245"/>
  <c r="E2236"/>
  <c r="E2155"/>
  <c r="E1791"/>
  <c r="E4164"/>
  <c r="E3418"/>
  <c r="E3345"/>
  <c r="E3272"/>
  <c r="E3162"/>
  <c r="E3089"/>
  <c r="E3016"/>
  <c r="E2906"/>
  <c r="E2833"/>
  <c r="E2760"/>
  <c r="E2746"/>
  <c r="E2705"/>
  <c r="E2682"/>
  <c r="E2648"/>
  <c r="E2620"/>
  <c r="E2609"/>
  <c r="E2598"/>
  <c r="E2593"/>
  <c r="E2544"/>
  <c r="E2538"/>
  <c r="E2533"/>
  <c r="E2522"/>
  <c r="E2506"/>
  <c r="E2501"/>
  <c r="E2486"/>
  <c r="E2470"/>
  <c r="E2460"/>
  <c r="E2450"/>
  <c r="E2441"/>
  <c r="E2432"/>
  <c r="E2418"/>
  <c r="E2409"/>
  <c r="E2400"/>
  <c r="E2386"/>
  <c r="E2377"/>
  <c r="E2368"/>
  <c r="E2354"/>
  <c r="E2345"/>
  <c r="E2336"/>
  <c r="E2322"/>
  <c r="E2313"/>
  <c r="E2304"/>
  <c r="E2290"/>
  <c r="E2281"/>
  <c r="E2272"/>
  <c r="E2258"/>
  <c r="E2249"/>
  <c r="E2240"/>
  <c r="E2231"/>
  <c r="E2227"/>
  <c r="E2223"/>
  <c r="E2219"/>
  <c r="E2215"/>
  <c r="E2211"/>
  <c r="E2207"/>
  <c r="E2203"/>
  <c r="E2199"/>
  <c r="E2195"/>
  <c r="E2191"/>
  <c r="E2187"/>
  <c r="E2183"/>
  <c r="E2179"/>
  <c r="E2175"/>
  <c r="E2171"/>
  <c r="E2167"/>
  <c r="E2163"/>
  <c r="E2159"/>
  <c r="E2151"/>
  <c r="E2147"/>
  <c r="E2143"/>
  <c r="E2139"/>
  <c r="E2135"/>
  <c r="E2131"/>
  <c r="E2127"/>
  <c r="E2123"/>
  <c r="E2119"/>
  <c r="E2115"/>
  <c r="E2111"/>
  <c r="E2107"/>
  <c r="E2103"/>
  <c r="E2099"/>
  <c r="E2095"/>
  <c r="E2091"/>
  <c r="E2087"/>
  <c r="E2083"/>
  <c r="E2079"/>
  <c r="E2075"/>
  <c r="E2071"/>
  <c r="E2067"/>
  <c r="E2063"/>
  <c r="E2059"/>
  <c r="E2055"/>
  <c r="E2051"/>
  <c r="E2047"/>
  <c r="E2043"/>
  <c r="E2039"/>
  <c r="E2035"/>
  <c r="E2031"/>
  <c r="E2027"/>
  <c r="E2023"/>
  <c r="E2019"/>
  <c r="E2015"/>
  <c r="E2011"/>
  <c r="E2007"/>
  <c r="E2003"/>
  <c r="E1999"/>
  <c r="E1995"/>
  <c r="E1991"/>
  <c r="E1987"/>
  <c r="E1983"/>
  <c r="E1979"/>
  <c r="E1975"/>
  <c r="E1971"/>
  <c r="E1967"/>
  <c r="E1963"/>
  <c r="E1959"/>
  <c r="E1955"/>
  <c r="E1951"/>
  <c r="E1947"/>
  <c r="E1943"/>
  <c r="E1939"/>
  <c r="E1935"/>
  <c r="E1931"/>
  <c r="E1927"/>
  <c r="E1923"/>
  <c r="E1919"/>
  <c r="E1915"/>
  <c r="E1911"/>
  <c r="E1907"/>
  <c r="E1903"/>
  <c r="E1899"/>
  <c r="E1895"/>
  <c r="E1891"/>
  <c r="E1887"/>
  <c r="E1883"/>
  <c r="E1879"/>
  <c r="E1875"/>
  <c r="E1871"/>
  <c r="E1867"/>
  <c r="E1863"/>
  <c r="E1859"/>
  <c r="E1855"/>
  <c r="E1851"/>
  <c r="E1847"/>
  <c r="E1843"/>
  <c r="E1839"/>
  <c r="E1835"/>
  <c r="E1831"/>
  <c r="E1827"/>
  <c r="E1823"/>
  <c r="E1819"/>
  <c r="E1815"/>
  <c r="E1811"/>
  <c r="E1807"/>
  <c r="E1803"/>
  <c r="E1799"/>
  <c r="E1795"/>
  <c r="E1787"/>
  <c r="E1783"/>
  <c r="E1779"/>
  <c r="E1775"/>
  <c r="E1771"/>
  <c r="E1767"/>
  <c r="E1763"/>
  <c r="E1759"/>
  <c r="E1755"/>
  <c r="E1751"/>
  <c r="E1747"/>
  <c r="E1743"/>
  <c r="E1739"/>
  <c r="E3622"/>
  <c r="E3615"/>
  <c r="E3505"/>
  <c r="E3432"/>
  <c r="E3322"/>
  <c r="E3249"/>
  <c r="E3176"/>
  <c r="E3066"/>
  <c r="E2993"/>
  <c r="E2920"/>
  <c r="E2810"/>
  <c r="E2725"/>
  <c r="E2693"/>
  <c r="E2670"/>
  <c r="E2664"/>
  <c r="E2658"/>
  <c r="E2652"/>
  <c r="E2641"/>
  <c r="E2630"/>
  <c r="E2625"/>
  <c r="E2576"/>
  <c r="E2570"/>
  <c r="E2565"/>
  <c r="E2554"/>
  <c r="E2516"/>
  <c r="E2490"/>
  <c r="E2480"/>
  <c r="E2465"/>
  <c r="E2445"/>
  <c r="E2436"/>
  <c r="E2422"/>
  <c r="E2413"/>
  <c r="E2404"/>
  <c r="E2390"/>
  <c r="E2381"/>
  <c r="E2372"/>
  <c r="E2358"/>
  <c r="E2349"/>
  <c r="E2340"/>
  <c r="E2326"/>
  <c r="E2317"/>
  <c r="E2308"/>
  <c r="E2294"/>
  <c r="E2285"/>
  <c r="E2276"/>
  <c r="E2262"/>
  <c r="E2253"/>
  <c r="E2244"/>
  <c r="E3496"/>
  <c r="E3386"/>
  <c r="E3313"/>
  <c r="E3240"/>
  <c r="E3130"/>
  <c r="E3057"/>
  <c r="E2984"/>
  <c r="E2874"/>
  <c r="E2801"/>
  <c r="E2716"/>
  <c r="E2657"/>
  <c r="E2640"/>
  <c r="E2634"/>
  <c r="E2629"/>
  <c r="E2618"/>
  <c r="E2580"/>
  <c r="E2553"/>
  <c r="E2542"/>
  <c r="E2536"/>
  <c r="E2525"/>
  <c r="E2504"/>
  <c r="E2489"/>
  <c r="E2484"/>
  <c r="E2458"/>
  <c r="E2444"/>
  <c r="E2430"/>
  <c r="E2421"/>
  <c r="E2412"/>
  <c r="E2398"/>
  <c r="E2389"/>
  <c r="E2380"/>
  <c r="E2366"/>
  <c r="E2357"/>
  <c r="E2348"/>
  <c r="E2334"/>
  <c r="E2325"/>
  <c r="E2316"/>
  <c r="E2302"/>
  <c r="E2293"/>
  <c r="E2284"/>
  <c r="E2270"/>
  <c r="E2261"/>
  <c r="E2252"/>
  <c r="E2238"/>
  <c r="E3559"/>
  <c r="E3473"/>
  <c r="E3025"/>
  <c r="E2970"/>
  <c r="E2824"/>
  <c r="E2681"/>
  <c r="E2589"/>
  <c r="E2584"/>
  <c r="E2530"/>
  <c r="E2524"/>
  <c r="E3217"/>
  <c r="E2769"/>
  <c r="E2661"/>
  <c r="E2562"/>
  <c r="E2556"/>
  <c r="E2468"/>
  <c r="E2461"/>
  <c r="E2449"/>
  <c r="E2420"/>
  <c r="E2408"/>
  <c r="E2402"/>
  <c r="E2385"/>
  <c r="E2356"/>
  <c r="E2344"/>
  <c r="E2338"/>
  <c r="E2321"/>
  <c r="E2292"/>
  <c r="E2280"/>
  <c r="E2274"/>
  <c r="E2257"/>
  <c r="E2229"/>
  <c r="E2220"/>
  <c r="E2206"/>
  <c r="E2197"/>
  <c r="E2188"/>
  <c r="E2174"/>
  <c r="E2165"/>
  <c r="E2156"/>
  <c r="E2142"/>
  <c r="E2133"/>
  <c r="E2124"/>
  <c r="E2110"/>
  <c r="E2101"/>
  <c r="E2092"/>
  <c r="E2078"/>
  <c r="E2069"/>
  <c r="E2060"/>
  <c r="E2046"/>
  <c r="E2037"/>
  <c r="E2028"/>
  <c r="E2014"/>
  <c r="E2005"/>
  <c r="E1996"/>
  <c r="E1982"/>
  <c r="E1973"/>
  <c r="E1964"/>
  <c r="E1950"/>
  <c r="E1941"/>
  <c r="E1932"/>
  <c r="E1918"/>
  <c r="E1909"/>
  <c r="E1900"/>
  <c r="E1886"/>
  <c r="E1877"/>
  <c r="E1868"/>
  <c r="E1854"/>
  <c r="E1845"/>
  <c r="E1836"/>
  <c r="E1822"/>
  <c r="E1813"/>
  <c r="E1804"/>
  <c r="E1790"/>
  <c r="E1781"/>
  <c r="E1772"/>
  <c r="E1758"/>
  <c r="E1749"/>
  <c r="E1740"/>
  <c r="E3354"/>
  <c r="E3208"/>
  <c r="E3153"/>
  <c r="E2714"/>
  <c r="E2666"/>
  <c r="E2632"/>
  <c r="E2574"/>
  <c r="E2548"/>
  <c r="E2534"/>
  <c r="E2472"/>
  <c r="E2448"/>
  <c r="E2401"/>
  <c r="E2384"/>
  <c r="E2337"/>
  <c r="E2320"/>
  <c r="E2273"/>
  <c r="E2256"/>
  <c r="E2228"/>
  <c r="E2214"/>
  <c r="E2205"/>
  <c r="E2196"/>
  <c r="E2182"/>
  <c r="E2173"/>
  <c r="E2164"/>
  <c r="E2150"/>
  <c r="E2141"/>
  <c r="E2132"/>
  <c r="E2118"/>
  <c r="E2109"/>
  <c r="E2100"/>
  <c r="E2086"/>
  <c r="E2077"/>
  <c r="E2068"/>
  <c r="E2054"/>
  <c r="E2045"/>
  <c r="E2036"/>
  <c r="E2022"/>
  <c r="E2013"/>
  <c r="E2004"/>
  <c r="E1990"/>
  <c r="E1981"/>
  <c r="E1972"/>
  <c r="E1958"/>
  <c r="E1949"/>
  <c r="E1940"/>
  <c r="E1926"/>
  <c r="E1917"/>
  <c r="E1908"/>
  <c r="E1894"/>
  <c r="E1885"/>
  <c r="E1876"/>
  <c r="E1862"/>
  <c r="E1853"/>
  <c r="E1844"/>
  <c r="E1830"/>
  <c r="E1821"/>
  <c r="E1812"/>
  <c r="E1798"/>
  <c r="E1789"/>
  <c r="E1780"/>
  <c r="E1766"/>
  <c r="E1757"/>
  <c r="E1748"/>
  <c r="E3400"/>
  <c r="E3098"/>
  <c r="E2952"/>
  <c r="E2897"/>
  <c r="E2684"/>
  <c r="E2672"/>
  <c r="E2638"/>
  <c r="E2617"/>
  <c r="E2586"/>
  <c r="E2521"/>
  <c r="E2509"/>
  <c r="E2502"/>
  <c r="E2477"/>
  <c r="E2429"/>
  <c r="E2424"/>
  <c r="E2406"/>
  <c r="E2394"/>
  <c r="E2365"/>
  <c r="E2360"/>
  <c r="E2342"/>
  <c r="E2330"/>
  <c r="E2301"/>
  <c r="E2296"/>
  <c r="E2278"/>
  <c r="E2266"/>
  <c r="E2237"/>
  <c r="E2232"/>
  <c r="E2218"/>
  <c r="E2209"/>
  <c r="E2200"/>
  <c r="E2186"/>
  <c r="E2177"/>
  <c r="E2168"/>
  <c r="E2154"/>
  <c r="E2145"/>
  <c r="E2136"/>
  <c r="E2122"/>
  <c r="E2113"/>
  <c r="E2104"/>
  <c r="E2090"/>
  <c r="E2081"/>
  <c r="E2072"/>
  <c r="E2058"/>
  <c r="E2049"/>
  <c r="E2040"/>
  <c r="E2026"/>
  <c r="E2017"/>
  <c r="E2008"/>
  <c r="E1994"/>
  <c r="E1985"/>
  <c r="E1976"/>
  <c r="E1962"/>
  <c r="E1953"/>
  <c r="E1944"/>
  <c r="E1930"/>
  <c r="E1921"/>
  <c r="E1912"/>
  <c r="E1898"/>
  <c r="E1889"/>
  <c r="E1880"/>
  <c r="E1866"/>
  <c r="E1857"/>
  <c r="E1848"/>
  <c r="E1834"/>
  <c r="E1825"/>
  <c r="E1816"/>
  <c r="E1802"/>
  <c r="E1793"/>
  <c r="E1784"/>
  <c r="E1770"/>
  <c r="E3290"/>
  <c r="E3144"/>
  <c r="E2842"/>
  <c r="E2698"/>
  <c r="E2650"/>
  <c r="E2644"/>
  <c r="E2452"/>
  <c r="E2440"/>
  <c r="E2434"/>
  <c r="E2417"/>
  <c r="E2388"/>
  <c r="E2376"/>
  <c r="E2370"/>
  <c r="E2353"/>
  <c r="E2324"/>
  <c r="E2312"/>
  <c r="E2306"/>
  <c r="E2289"/>
  <c r="E2260"/>
  <c r="E2248"/>
  <c r="E2242"/>
  <c r="E2222"/>
  <c r="E2213"/>
  <c r="E2204"/>
  <c r="E2190"/>
  <c r="E2181"/>
  <c r="E2172"/>
  <c r="E2158"/>
  <c r="E2149"/>
  <c r="E2140"/>
  <c r="E2126"/>
  <c r="E2117"/>
  <c r="E2108"/>
  <c r="E2094"/>
  <c r="E2085"/>
  <c r="E2076"/>
  <c r="E2062"/>
  <c r="E2053"/>
  <c r="E2044"/>
  <c r="E2030"/>
  <c r="E2021"/>
  <c r="E2012"/>
  <c r="E1998"/>
  <c r="E1989"/>
  <c r="E1980"/>
  <c r="E1966"/>
  <c r="E1957"/>
  <c r="E1948"/>
  <c r="E1934"/>
  <c r="E1925"/>
  <c r="E1916"/>
  <c r="E1902"/>
  <c r="E1893"/>
  <c r="E1884"/>
  <c r="E1870"/>
  <c r="E1861"/>
  <c r="E1852"/>
  <c r="E1838"/>
  <c r="E1829"/>
  <c r="E1820"/>
  <c r="E1806"/>
  <c r="E1797"/>
  <c r="E1788"/>
  <c r="E1774"/>
  <c r="E1765"/>
  <c r="E1756"/>
  <c r="E1742"/>
  <c r="E3640"/>
  <c r="E3482"/>
  <c r="E3336"/>
  <c r="E3034"/>
  <c r="E2888"/>
  <c r="E2734"/>
  <c r="E2704"/>
  <c r="E2597"/>
  <c r="E2585"/>
  <c r="E2552"/>
  <c r="E2520"/>
  <c r="E2513"/>
  <c r="E2457"/>
  <c r="E2410"/>
  <c r="E2393"/>
  <c r="E2346"/>
  <c r="E2329"/>
  <c r="E2282"/>
  <c r="E2265"/>
  <c r="E2226"/>
  <c r="E2217"/>
  <c r="E2208"/>
  <c r="E2194"/>
  <c r="E2185"/>
  <c r="E2176"/>
  <c r="E2162"/>
  <c r="E2153"/>
  <c r="E2144"/>
  <c r="E2130"/>
  <c r="E2121"/>
  <c r="E2112"/>
  <c r="E2098"/>
  <c r="E2089"/>
  <c r="E2080"/>
  <c r="E2066"/>
  <c r="E2057"/>
  <c r="E2048"/>
  <c r="E2034"/>
  <c r="E2025"/>
  <c r="E2016"/>
  <c r="E2002"/>
  <c r="E1993"/>
  <c r="E1984"/>
  <c r="E1970"/>
  <c r="E1961"/>
  <c r="E1952"/>
  <c r="E1938"/>
  <c r="E1929"/>
  <c r="E1920"/>
  <c r="E1906"/>
  <c r="E1897"/>
  <c r="E1888"/>
  <c r="E1874"/>
  <c r="E1865"/>
  <c r="E1856"/>
  <c r="E1842"/>
  <c r="E1833"/>
  <c r="E1824"/>
  <c r="E1810"/>
  <c r="E1801"/>
  <c r="E1792"/>
  <c r="E1778"/>
  <c r="E1769"/>
  <c r="E1760"/>
  <c r="E1746"/>
  <c r="E1737"/>
  <c r="E1733"/>
  <c r="E1729"/>
  <c r="E1725"/>
  <c r="E1721"/>
  <c r="E1717"/>
  <c r="E1713"/>
  <c r="E1709"/>
  <c r="E1705"/>
  <c r="E1701"/>
  <c r="E1697"/>
  <c r="E1693"/>
  <c r="E1689"/>
  <c r="E1685"/>
  <c r="E1681"/>
  <c r="E1677"/>
  <c r="E1673"/>
  <c r="E1669"/>
  <c r="E1665"/>
  <c r="E1661"/>
  <c r="E1657"/>
  <c r="E1653"/>
  <c r="E1649"/>
  <c r="E1645"/>
  <c r="E1641"/>
  <c r="E1637"/>
  <c r="E1633"/>
  <c r="E1629"/>
  <c r="E1625"/>
  <c r="E1621"/>
  <c r="E1617"/>
  <c r="E1613"/>
  <c r="E1609"/>
  <c r="E1605"/>
  <c r="E1601"/>
  <c r="E1597"/>
  <c r="E1593"/>
  <c r="E1589"/>
  <c r="E1585"/>
  <c r="E1581"/>
  <c r="E1577"/>
  <c r="E1573"/>
  <c r="E1569"/>
  <c r="E1565"/>
  <c r="E1561"/>
  <c r="E1557"/>
  <c r="E1553"/>
  <c r="E1549"/>
  <c r="E1545"/>
  <c r="E1541"/>
  <c r="E1537"/>
  <c r="E1533"/>
  <c r="E1529"/>
  <c r="E1525"/>
  <c r="E1521"/>
  <c r="E1517"/>
  <c r="E1513"/>
  <c r="E1509"/>
  <c r="E1505"/>
  <c r="E1501"/>
  <c r="E1497"/>
  <c r="E1493"/>
  <c r="E1489"/>
  <c r="E1485"/>
  <c r="E1481"/>
  <c r="E1477"/>
  <c r="E1473"/>
  <c r="E1469"/>
  <c r="E1465"/>
  <c r="E1461"/>
  <c r="E1457"/>
  <c r="E1453"/>
  <c r="E1449"/>
  <c r="E1445"/>
  <c r="E1441"/>
  <c r="E1437"/>
  <c r="E1433"/>
  <c r="E1429"/>
  <c r="E1425"/>
  <c r="E1421"/>
  <c r="E1417"/>
  <c r="E1413"/>
  <c r="E1409"/>
  <c r="E1405"/>
  <c r="E1401"/>
  <c r="E1393"/>
  <c r="E1389"/>
  <c r="E1385"/>
  <c r="E1381"/>
  <c r="E1377"/>
  <c r="E1373"/>
  <c r="E1369"/>
  <c r="E1365"/>
  <c r="E1361"/>
  <c r="E1357"/>
  <c r="E1353"/>
  <c r="E1349"/>
  <c r="E1345"/>
  <c r="E1341"/>
  <c r="E1337"/>
  <c r="E1333"/>
  <c r="E1329"/>
  <c r="E1325"/>
  <c r="E1321"/>
  <c r="E1317"/>
  <c r="E2545"/>
  <c r="E2500"/>
  <c r="E2488"/>
  <c r="E2474"/>
  <c r="E2438"/>
  <c r="E2425"/>
  <c r="E2374"/>
  <c r="E2361"/>
  <c r="E2310"/>
  <c r="E2297"/>
  <c r="E2246"/>
  <c r="E2233"/>
  <c r="E2221"/>
  <c r="E2170"/>
  <c r="E2152"/>
  <c r="E2146"/>
  <c r="E2102"/>
  <c r="E2096"/>
  <c r="E2052"/>
  <c r="E2033"/>
  <c r="E1977"/>
  <c r="E1965"/>
  <c r="E1914"/>
  <c r="E1896"/>
  <c r="E1890"/>
  <c r="E1846"/>
  <c r="E1840"/>
  <c r="E1796"/>
  <c r="E1777"/>
  <c r="E1753"/>
  <c r="E1736"/>
  <c r="E1727"/>
  <c r="E1718"/>
  <c r="E1704"/>
  <c r="E1695"/>
  <c r="E1686"/>
  <c r="E1672"/>
  <c r="E1663"/>
  <c r="E1654"/>
  <c r="E1640"/>
  <c r="E1631"/>
  <c r="E1622"/>
  <c r="E1608"/>
  <c r="E1599"/>
  <c r="E1590"/>
  <c r="E1576"/>
  <c r="E1567"/>
  <c r="E1558"/>
  <c r="E1544"/>
  <c r="E1535"/>
  <c r="E1526"/>
  <c r="E1512"/>
  <c r="E1503"/>
  <c r="E1494"/>
  <c r="E1480"/>
  <c r="E1471"/>
  <c r="E1462"/>
  <c r="E1448"/>
  <c r="E1439"/>
  <c r="E1430"/>
  <c r="E1416"/>
  <c r="E1407"/>
  <c r="E1398"/>
  <c r="E1394"/>
  <c r="E1380"/>
  <c r="E1371"/>
  <c r="E1362"/>
  <c r="E1348"/>
  <c r="E1339"/>
  <c r="E1330"/>
  <c r="E1316"/>
  <c r="E1312"/>
  <c r="E1308"/>
  <c r="E1304"/>
  <c r="E1300"/>
  <c r="E1296"/>
  <c r="E1292"/>
  <c r="E1288"/>
  <c r="E1284"/>
  <c r="E1280"/>
  <c r="E1276"/>
  <c r="E1272"/>
  <c r="E1268"/>
  <c r="E1264"/>
  <c r="E1260"/>
  <c r="E1256"/>
  <c r="E1252"/>
  <c r="E1248"/>
  <c r="E1244"/>
  <c r="E1240"/>
  <c r="E1236"/>
  <c r="E1232"/>
  <c r="E1228"/>
  <c r="E1224"/>
  <c r="E1220"/>
  <c r="E1216"/>
  <c r="E1212"/>
  <c r="E1208"/>
  <c r="E1204"/>
  <c r="E1200"/>
  <c r="E1196"/>
  <c r="E1192"/>
  <c r="E1188"/>
  <c r="E1184"/>
  <c r="E1180"/>
  <c r="E1176"/>
  <c r="E1172"/>
  <c r="E1168"/>
  <c r="E1164"/>
  <c r="E1160"/>
  <c r="E1156"/>
  <c r="E1152"/>
  <c r="E1148"/>
  <c r="E1144"/>
  <c r="E1140"/>
  <c r="E1136"/>
  <c r="E1132"/>
  <c r="E1128"/>
  <c r="E1124"/>
  <c r="E1120"/>
  <c r="E1116"/>
  <c r="E1112"/>
  <c r="E1108"/>
  <c r="E1104"/>
  <c r="E1100"/>
  <c r="E1096"/>
  <c r="E1092"/>
  <c r="E1088"/>
  <c r="E1084"/>
  <c r="E1080"/>
  <c r="E1076"/>
  <c r="E1072"/>
  <c r="E1068"/>
  <c r="E1064"/>
  <c r="E1060"/>
  <c r="E1056"/>
  <c r="E1052"/>
  <c r="E1048"/>
  <c r="E1044"/>
  <c r="E1040"/>
  <c r="E1036"/>
  <c r="E1032"/>
  <c r="E1028"/>
  <c r="E1024"/>
  <c r="E1020"/>
  <c r="E1016"/>
  <c r="E1012"/>
  <c r="E1008"/>
  <c r="E1004"/>
  <c r="E1000"/>
  <c r="E996"/>
  <c r="E992"/>
  <c r="E988"/>
  <c r="E984"/>
  <c r="E980"/>
  <c r="E976"/>
  <c r="E972"/>
  <c r="E968"/>
  <c r="E964"/>
  <c r="E960"/>
  <c r="E956"/>
  <c r="E952"/>
  <c r="E948"/>
  <c r="E944"/>
  <c r="E940"/>
  <c r="E936"/>
  <c r="E932"/>
  <c r="E928"/>
  <c r="E924"/>
  <c r="E920"/>
  <c r="E916"/>
  <c r="E912"/>
  <c r="E908"/>
  <c r="E904"/>
  <c r="E900"/>
  <c r="E896"/>
  <c r="E892"/>
  <c r="E888"/>
  <c r="E884"/>
  <c r="E880"/>
  <c r="E876"/>
  <c r="E872"/>
  <c r="E868"/>
  <c r="E864"/>
  <c r="E860"/>
  <c r="E856"/>
  <c r="E852"/>
  <c r="E848"/>
  <c r="E844"/>
  <c r="E840"/>
  <c r="E836"/>
  <c r="E832"/>
  <c r="E828"/>
  <c r="E824"/>
  <c r="E820"/>
  <c r="E816"/>
  <c r="E812"/>
  <c r="E808"/>
  <c r="E804"/>
  <c r="E800"/>
  <c r="E796"/>
  <c r="E792"/>
  <c r="E788"/>
  <c r="E784"/>
  <c r="E780"/>
  <c r="E776"/>
  <c r="E772"/>
  <c r="E768"/>
  <c r="E764"/>
  <c r="E760"/>
  <c r="E756"/>
  <c r="E752"/>
  <c r="E748"/>
  <c r="E744"/>
  <c r="E740"/>
  <c r="E736"/>
  <c r="E732"/>
  <c r="E728"/>
  <c r="E724"/>
  <c r="E720"/>
  <c r="E716"/>
  <c r="E712"/>
  <c r="E708"/>
  <c r="E704"/>
  <c r="E700"/>
  <c r="E696"/>
  <c r="E692"/>
  <c r="E688"/>
  <c r="E684"/>
  <c r="E680"/>
  <c r="E676"/>
  <c r="E672"/>
  <c r="E668"/>
  <c r="E664"/>
  <c r="E660"/>
  <c r="E656"/>
  <c r="E652"/>
  <c r="E648"/>
  <c r="E644"/>
  <c r="E640"/>
  <c r="E636"/>
  <c r="E632"/>
  <c r="E628"/>
  <c r="E624"/>
  <c r="E620"/>
  <c r="E616"/>
  <c r="E612"/>
  <c r="E608"/>
  <c r="E604"/>
  <c r="E600"/>
  <c r="E596"/>
  <c r="E592"/>
  <c r="E588"/>
  <c r="E584"/>
  <c r="E580"/>
  <c r="E576"/>
  <c r="E572"/>
  <c r="E568"/>
  <c r="E564"/>
  <c r="E560"/>
  <c r="E556"/>
  <c r="E552"/>
  <c r="E548"/>
  <c r="E544"/>
  <c r="E540"/>
  <c r="E536"/>
  <c r="E532"/>
  <c r="E2608"/>
  <c r="E2602"/>
  <c r="E2416"/>
  <c r="E2352"/>
  <c r="E2288"/>
  <c r="E2225"/>
  <c r="E2169"/>
  <c r="E2157"/>
  <c r="E2106"/>
  <c r="E2088"/>
  <c r="E2082"/>
  <c r="E2038"/>
  <c r="E2032"/>
  <c r="E1988"/>
  <c r="E1969"/>
  <c r="E1913"/>
  <c r="E1901"/>
  <c r="E1850"/>
  <c r="E1832"/>
  <c r="E1826"/>
  <c r="E1782"/>
  <c r="E1776"/>
  <c r="E1752"/>
  <c r="E1735"/>
  <c r="E1726"/>
  <c r="E1712"/>
  <c r="E1703"/>
  <c r="E1694"/>
  <c r="E1680"/>
  <c r="E1671"/>
  <c r="E1662"/>
  <c r="E1648"/>
  <c r="E1639"/>
  <c r="E1630"/>
  <c r="E1616"/>
  <c r="E1607"/>
  <c r="E1598"/>
  <c r="E1584"/>
  <c r="E1575"/>
  <c r="E1566"/>
  <c r="E1552"/>
  <c r="E1543"/>
  <c r="E1534"/>
  <c r="E1520"/>
  <c r="E1511"/>
  <c r="E1502"/>
  <c r="E1488"/>
  <c r="E1479"/>
  <c r="E1470"/>
  <c r="E1456"/>
  <c r="E1447"/>
  <c r="E1438"/>
  <c r="E1424"/>
  <c r="E1415"/>
  <c r="E1406"/>
  <c r="E1397"/>
  <c r="E1388"/>
  <c r="E1379"/>
  <c r="E1370"/>
  <c r="E1356"/>
  <c r="E1347"/>
  <c r="E1338"/>
  <c r="E1324"/>
  <c r="E1315"/>
  <c r="E1311"/>
  <c r="E1307"/>
  <c r="E1303"/>
  <c r="E1299"/>
  <c r="E1295"/>
  <c r="E1291"/>
  <c r="E1287"/>
  <c r="E1283"/>
  <c r="E1279"/>
  <c r="E1275"/>
  <c r="E1271"/>
  <c r="E1267"/>
  <c r="E1263"/>
  <c r="E1259"/>
  <c r="E1255"/>
  <c r="E1251"/>
  <c r="E1247"/>
  <c r="E1243"/>
  <c r="E1239"/>
  <c r="E1235"/>
  <c r="E1231"/>
  <c r="E1227"/>
  <c r="E1223"/>
  <c r="E1219"/>
  <c r="E1215"/>
  <c r="E1211"/>
  <c r="E1207"/>
  <c r="E1203"/>
  <c r="E1199"/>
  <c r="E1195"/>
  <c r="E1191"/>
  <c r="E1187"/>
  <c r="E1183"/>
  <c r="E1179"/>
  <c r="E1175"/>
  <c r="E1171"/>
  <c r="E1167"/>
  <c r="E1163"/>
  <c r="E1159"/>
  <c r="E1155"/>
  <c r="E1151"/>
  <c r="E1147"/>
  <c r="E1143"/>
  <c r="E1139"/>
  <c r="E1135"/>
  <c r="E1131"/>
  <c r="E1127"/>
  <c r="E1123"/>
  <c r="E1119"/>
  <c r="E1115"/>
  <c r="E1111"/>
  <c r="E1107"/>
  <c r="E1103"/>
  <c r="E1099"/>
  <c r="E1095"/>
  <c r="E1091"/>
  <c r="E1087"/>
  <c r="E1083"/>
  <c r="E1079"/>
  <c r="E1075"/>
  <c r="E1071"/>
  <c r="E1067"/>
  <c r="E1063"/>
  <c r="E1059"/>
  <c r="E1055"/>
  <c r="E1051"/>
  <c r="E1047"/>
  <c r="E1043"/>
  <c r="E1039"/>
  <c r="E1035"/>
  <c r="E1031"/>
  <c r="E1027"/>
  <c r="E1023"/>
  <c r="E1019"/>
  <c r="E1015"/>
  <c r="E1011"/>
  <c r="E1007"/>
  <c r="E1003"/>
  <c r="E999"/>
  <c r="E995"/>
  <c r="E991"/>
  <c r="E987"/>
  <c r="E983"/>
  <c r="E979"/>
  <c r="E975"/>
  <c r="E971"/>
  <c r="E967"/>
  <c r="E963"/>
  <c r="E959"/>
  <c r="E955"/>
  <c r="E951"/>
  <c r="E947"/>
  <c r="E943"/>
  <c r="E939"/>
  <c r="E935"/>
  <c r="E931"/>
  <c r="E927"/>
  <c r="E923"/>
  <c r="E919"/>
  <c r="E915"/>
  <c r="E2594"/>
  <c r="E2392"/>
  <c r="E2328"/>
  <c r="E2264"/>
  <c r="E2230"/>
  <c r="E2224"/>
  <c r="E2180"/>
  <c r="E2161"/>
  <c r="E2105"/>
  <c r="E2093"/>
  <c r="E2042"/>
  <c r="E2024"/>
  <c r="E2018"/>
  <c r="E1974"/>
  <c r="E1968"/>
  <c r="E1924"/>
  <c r="E1905"/>
  <c r="E1849"/>
  <c r="E1837"/>
  <c r="E1786"/>
  <c r="E1768"/>
  <c r="E1762"/>
  <c r="E1734"/>
  <c r="E1720"/>
  <c r="E1711"/>
  <c r="E1702"/>
  <c r="E1688"/>
  <c r="E1679"/>
  <c r="E1670"/>
  <c r="E1656"/>
  <c r="E1647"/>
  <c r="E1638"/>
  <c r="E1624"/>
  <c r="E1615"/>
  <c r="E1606"/>
  <c r="E1592"/>
  <c r="E1583"/>
  <c r="E1574"/>
  <c r="E1560"/>
  <c r="E1551"/>
  <c r="E1542"/>
  <c r="E1528"/>
  <c r="E1519"/>
  <c r="E1510"/>
  <c r="E1496"/>
  <c r="E1487"/>
  <c r="E1478"/>
  <c r="E1464"/>
  <c r="E1455"/>
  <c r="E1446"/>
  <c r="E1432"/>
  <c r="E1423"/>
  <c r="E1414"/>
  <c r="E1400"/>
  <c r="E1396"/>
  <c r="E1387"/>
  <c r="E1378"/>
  <c r="E1364"/>
  <c r="E1355"/>
  <c r="E1346"/>
  <c r="E1332"/>
  <c r="E1323"/>
  <c r="E1314"/>
  <c r="E1310"/>
  <c r="E1306"/>
  <c r="E1302"/>
  <c r="E1298"/>
  <c r="E1294"/>
  <c r="E1290"/>
  <c r="E1286"/>
  <c r="E1282"/>
  <c r="E1278"/>
  <c r="E1274"/>
  <c r="E1270"/>
  <c r="E1266"/>
  <c r="E1262"/>
  <c r="E1258"/>
  <c r="E1254"/>
  <c r="E1250"/>
  <c r="E1246"/>
  <c r="E1242"/>
  <c r="E1238"/>
  <c r="E1234"/>
  <c r="E1230"/>
  <c r="E1226"/>
  <c r="E1222"/>
  <c r="E1218"/>
  <c r="E1214"/>
  <c r="E1210"/>
  <c r="E1206"/>
  <c r="E1202"/>
  <c r="E1198"/>
  <c r="E1194"/>
  <c r="E1190"/>
  <c r="E1186"/>
  <c r="E3464"/>
  <c r="E3409"/>
  <c r="E2680"/>
  <c r="E2673"/>
  <c r="E2612"/>
  <c r="E2606"/>
  <c r="E2600"/>
  <c r="E2510"/>
  <c r="E2198"/>
  <c r="E2192"/>
  <c r="E2148"/>
  <c r="E2129"/>
  <c r="E2073"/>
  <c r="E2061"/>
  <c r="E2010"/>
  <c r="E1992"/>
  <c r="E1986"/>
  <c r="E1942"/>
  <c r="E1936"/>
  <c r="E1892"/>
  <c r="E1873"/>
  <c r="E1817"/>
  <c r="E1805"/>
  <c r="E1750"/>
  <c r="E1744"/>
  <c r="E1738"/>
  <c r="E1724"/>
  <c r="E1715"/>
  <c r="E1706"/>
  <c r="E1692"/>
  <c r="E1683"/>
  <c r="E1674"/>
  <c r="E1660"/>
  <c r="E1651"/>
  <c r="E1642"/>
  <c r="E1628"/>
  <c r="E1619"/>
  <c r="E1610"/>
  <c r="E1596"/>
  <c r="E1587"/>
  <c r="E1578"/>
  <c r="E1564"/>
  <c r="E1555"/>
  <c r="E1546"/>
  <c r="E1532"/>
  <c r="E1523"/>
  <c r="E1514"/>
  <c r="E1500"/>
  <c r="E1491"/>
  <c r="E1482"/>
  <c r="E1468"/>
  <c r="E1459"/>
  <c r="E1450"/>
  <c r="E1436"/>
  <c r="E1427"/>
  <c r="E1418"/>
  <c r="E1404"/>
  <c r="E1391"/>
  <c r="E1382"/>
  <c r="E1368"/>
  <c r="E1359"/>
  <c r="E1350"/>
  <c r="E1336"/>
  <c r="E1327"/>
  <c r="E1318"/>
  <c r="E1113"/>
  <c r="E3281"/>
  <c r="E3226"/>
  <c r="E2649"/>
  <c r="E2469"/>
  <c r="E2454"/>
  <c r="E2433"/>
  <c r="E2426"/>
  <c r="E2397"/>
  <c r="E2369"/>
  <c r="E2362"/>
  <c r="E2333"/>
  <c r="E2305"/>
  <c r="E2298"/>
  <c r="E2269"/>
  <c r="E2241"/>
  <c r="E2234"/>
  <c r="E2216"/>
  <c r="E2210"/>
  <c r="E2166"/>
  <c r="E2160"/>
  <c r="E2116"/>
  <c r="E2097"/>
  <c r="E2041"/>
  <c r="E2029"/>
  <c r="E1978"/>
  <c r="E1960"/>
  <c r="E1954"/>
  <c r="E1910"/>
  <c r="E1904"/>
  <c r="E1860"/>
  <c r="E1841"/>
  <c r="E1785"/>
  <c r="E1773"/>
  <c r="E1761"/>
  <c r="E1754"/>
  <c r="E1728"/>
  <c r="E1719"/>
  <c r="E1710"/>
  <c r="E1696"/>
  <c r="E1687"/>
  <c r="E1678"/>
  <c r="E1664"/>
  <c r="E1655"/>
  <c r="E1646"/>
  <c r="E1632"/>
  <c r="E1623"/>
  <c r="E1614"/>
  <c r="E1600"/>
  <c r="E1591"/>
  <c r="E1582"/>
  <c r="E1568"/>
  <c r="E1559"/>
  <c r="E1550"/>
  <c r="E1536"/>
  <c r="E1527"/>
  <c r="E1518"/>
  <c r="E1504"/>
  <c r="E1495"/>
  <c r="E1486"/>
  <c r="E1472"/>
  <c r="E1463"/>
  <c r="E1454"/>
  <c r="E1440"/>
  <c r="E1431"/>
  <c r="E1422"/>
  <c r="E1408"/>
  <c r="E1399"/>
  <c r="E1395"/>
  <c r="E1386"/>
  <c r="E1372"/>
  <c r="E1363"/>
  <c r="E1354"/>
  <c r="E1340"/>
  <c r="E1331"/>
  <c r="E1322"/>
  <c r="E1313"/>
  <c r="E1309"/>
  <c r="E1305"/>
  <c r="E1301"/>
  <c r="E1297"/>
  <c r="E1293"/>
  <c r="E1289"/>
  <c r="E1285"/>
  <c r="E1281"/>
  <c r="E1277"/>
  <c r="E1273"/>
  <c r="E1269"/>
  <c r="E1265"/>
  <c r="E1261"/>
  <c r="E1257"/>
  <c r="E1253"/>
  <c r="E1249"/>
  <c r="E1245"/>
  <c r="E1241"/>
  <c r="E1237"/>
  <c r="E1233"/>
  <c r="E1229"/>
  <c r="E1225"/>
  <c r="E1221"/>
  <c r="E1217"/>
  <c r="E1213"/>
  <c r="E1209"/>
  <c r="E1205"/>
  <c r="E1201"/>
  <c r="E1197"/>
  <c r="E1193"/>
  <c r="E1189"/>
  <c r="E1185"/>
  <c r="E1181"/>
  <c r="E1177"/>
  <c r="E1173"/>
  <c r="E1169"/>
  <c r="E1165"/>
  <c r="E1161"/>
  <c r="E1157"/>
  <c r="E1153"/>
  <c r="E1149"/>
  <c r="E1145"/>
  <c r="E1141"/>
  <c r="E1137"/>
  <c r="E1133"/>
  <c r="E1129"/>
  <c r="E1125"/>
  <c r="E1121"/>
  <c r="E1117"/>
  <c r="E1109"/>
  <c r="E1105"/>
  <c r="E1101"/>
  <c r="E1097"/>
  <c r="E1093"/>
  <c r="E1089"/>
  <c r="E1085"/>
  <c r="E1081"/>
  <c r="E1077"/>
  <c r="E1073"/>
  <c r="E1069"/>
  <c r="E1065"/>
  <c r="E1061"/>
  <c r="E1057"/>
  <c r="E1053"/>
  <c r="E1049"/>
  <c r="E1045"/>
  <c r="E1041"/>
  <c r="E1037"/>
  <c r="E1033"/>
  <c r="E1029"/>
  <c r="E1025"/>
  <c r="E1021"/>
  <c r="E1017"/>
  <c r="E1013"/>
  <c r="E1009"/>
  <c r="E1005"/>
  <c r="E1001"/>
  <c r="E997"/>
  <c r="E993"/>
  <c r="E989"/>
  <c r="E985"/>
  <c r="E981"/>
  <c r="E977"/>
  <c r="E973"/>
  <c r="E969"/>
  <c r="E965"/>
  <c r="E961"/>
  <c r="E957"/>
  <c r="E953"/>
  <c r="E949"/>
  <c r="E945"/>
  <c r="E941"/>
  <c r="E937"/>
  <c r="E933"/>
  <c r="E2737"/>
  <c r="E2442"/>
  <c r="E2193"/>
  <c r="E2128"/>
  <c r="E2084"/>
  <c r="E2070"/>
  <c r="E2064"/>
  <c r="E2050"/>
  <c r="E1946"/>
  <c r="E1933"/>
  <c r="E1881"/>
  <c r="E1699"/>
  <c r="E1643"/>
  <c r="E1636"/>
  <c r="E1618"/>
  <c r="E1580"/>
  <c r="E1562"/>
  <c r="E1524"/>
  <c r="E1506"/>
  <c r="E1499"/>
  <c r="E1443"/>
  <c r="E1392"/>
  <c r="E1374"/>
  <c r="E1367"/>
  <c r="E1182"/>
  <c r="E1150"/>
  <c r="E1118"/>
  <c r="E1086"/>
  <c r="E1054"/>
  <c r="E1022"/>
  <c r="E990"/>
  <c r="E958"/>
  <c r="E911"/>
  <c r="E902"/>
  <c r="E893"/>
  <c r="E879"/>
  <c r="E870"/>
  <c r="E861"/>
  <c r="E847"/>
  <c r="E838"/>
  <c r="E829"/>
  <c r="E815"/>
  <c r="E806"/>
  <c r="E797"/>
  <c r="E783"/>
  <c r="E774"/>
  <c r="E765"/>
  <c r="E751"/>
  <c r="E742"/>
  <c r="E733"/>
  <c r="E719"/>
  <c r="E710"/>
  <c r="E701"/>
  <c r="E687"/>
  <c r="E678"/>
  <c r="E669"/>
  <c r="E655"/>
  <c r="E646"/>
  <c r="E637"/>
  <c r="E623"/>
  <c r="E614"/>
  <c r="E605"/>
  <c r="E591"/>
  <c r="E582"/>
  <c r="E573"/>
  <c r="E559"/>
  <c r="E550"/>
  <c r="E541"/>
  <c r="E1604"/>
  <c r="E1474"/>
  <c r="E1467"/>
  <c r="E1411"/>
  <c r="E1360"/>
  <c r="E1342"/>
  <c r="E1335"/>
  <c r="E1162"/>
  <c r="E1130"/>
  <c r="E1098"/>
  <c r="E1066"/>
  <c r="E1034"/>
  <c r="E1002"/>
  <c r="E970"/>
  <c r="E938"/>
  <c r="E926"/>
  <c r="E921"/>
  <c r="E906"/>
  <c r="E897"/>
  <c r="E883"/>
  <c r="E874"/>
  <c r="E865"/>
  <c r="E851"/>
  <c r="E842"/>
  <c r="E833"/>
  <c r="E819"/>
  <c r="E810"/>
  <c r="E801"/>
  <c r="E787"/>
  <c r="E778"/>
  <c r="E769"/>
  <c r="E755"/>
  <c r="E746"/>
  <c r="E737"/>
  <c r="E723"/>
  <c r="E714"/>
  <c r="E705"/>
  <c r="E691"/>
  <c r="E682"/>
  <c r="E673"/>
  <c r="E659"/>
  <c r="E650"/>
  <c r="E641"/>
  <c r="E627"/>
  <c r="E618"/>
  <c r="E609"/>
  <c r="E595"/>
  <c r="E586"/>
  <c r="E577"/>
  <c r="E563"/>
  <c r="E554"/>
  <c r="E545"/>
  <c r="E531"/>
  <c r="E527"/>
  <c r="E523"/>
  <c r="E519"/>
  <c r="E515"/>
  <c r="E511"/>
  <c r="E507"/>
  <c r="E503"/>
  <c r="E499"/>
  <c r="E495"/>
  <c r="E491"/>
  <c r="E487"/>
  <c r="E483"/>
  <c r="E479"/>
  <c r="E475"/>
  <c r="E471"/>
  <c r="E467"/>
  <c r="E463"/>
  <c r="E459"/>
  <c r="E455"/>
  <c r="E451"/>
  <c r="E447"/>
  <c r="E443"/>
  <c r="E439"/>
  <c r="E435"/>
  <c r="E431"/>
  <c r="E427"/>
  <c r="E423"/>
  <c r="E419"/>
  <c r="E415"/>
  <c r="E411"/>
  <c r="E407"/>
  <c r="E403"/>
  <c r="E399"/>
  <c r="E395"/>
  <c r="E391"/>
  <c r="E387"/>
  <c r="E383"/>
  <c r="E379"/>
  <c r="E375"/>
  <c r="E371"/>
  <c r="E363"/>
  <c r="E359"/>
  <c r="E355"/>
  <c r="E351"/>
  <c r="E347"/>
  <c r="E343"/>
  <c r="E339"/>
  <c r="E335"/>
  <c r="E331"/>
  <c r="E2378"/>
  <c r="E2134"/>
  <c r="E2114"/>
  <c r="E2056"/>
  <c r="E1809"/>
  <c r="E1730"/>
  <c r="E1723"/>
  <c r="E1667"/>
  <c r="E1611"/>
  <c r="E1586"/>
  <c r="E1548"/>
  <c r="E1530"/>
  <c r="E1492"/>
  <c r="E2493"/>
  <c r="E2314"/>
  <c r="E2212"/>
  <c r="E2178"/>
  <c r="E2120"/>
  <c r="E1945"/>
  <c r="E1764"/>
  <c r="E1716"/>
  <c r="E1698"/>
  <c r="E1691"/>
  <c r="E1635"/>
  <c r="E1579"/>
  <c r="E1572"/>
  <c r="E1554"/>
  <c r="E1516"/>
  <c r="E1498"/>
  <c r="E1460"/>
  <c r="E1442"/>
  <c r="E1435"/>
  <c r="E1384"/>
  <c r="E1366"/>
  <c r="E1328"/>
  <c r="E1174"/>
  <c r="E1142"/>
  <c r="E1110"/>
  <c r="E1078"/>
  <c r="E1046"/>
  <c r="E1014"/>
  <c r="E982"/>
  <c r="E950"/>
  <c r="E910"/>
  <c r="E901"/>
  <c r="E887"/>
  <c r="E878"/>
  <c r="E869"/>
  <c r="E855"/>
  <c r="E846"/>
  <c r="E837"/>
  <c r="E823"/>
  <c r="E814"/>
  <c r="E805"/>
  <c r="E791"/>
  <c r="E782"/>
  <c r="E773"/>
  <c r="E759"/>
  <c r="E750"/>
  <c r="E741"/>
  <c r="E727"/>
  <c r="E718"/>
  <c r="E709"/>
  <c r="E695"/>
  <c r="E686"/>
  <c r="E677"/>
  <c r="E663"/>
  <c r="E654"/>
  <c r="E645"/>
  <c r="E631"/>
  <c r="E622"/>
  <c r="E613"/>
  <c r="E599"/>
  <c r="E590"/>
  <c r="E581"/>
  <c r="E567"/>
  <c r="E558"/>
  <c r="E549"/>
  <c r="E535"/>
  <c r="E350"/>
  <c r="E226"/>
  <c r="E2568"/>
  <c r="E2478"/>
  <c r="E2250"/>
  <c r="E2184"/>
  <c r="E2138"/>
  <c r="E2074"/>
  <c r="E2009"/>
  <c r="E1997"/>
  <c r="E1937"/>
  <c r="E1872"/>
  <c r="E1828"/>
  <c r="E1814"/>
  <c r="E1808"/>
  <c r="E1794"/>
  <c r="E1741"/>
  <c r="E1722"/>
  <c r="E1684"/>
  <c r="E1666"/>
  <c r="E1659"/>
  <c r="E1603"/>
  <c r="E1547"/>
  <c r="E1540"/>
  <c r="E1522"/>
  <c r="E1484"/>
  <c r="E1466"/>
  <c r="E1428"/>
  <c r="E1410"/>
  <c r="E1403"/>
  <c r="E1390"/>
  <c r="E1352"/>
  <c r="E1334"/>
  <c r="E1154"/>
  <c r="E1122"/>
  <c r="E1090"/>
  <c r="E1058"/>
  <c r="E1026"/>
  <c r="E994"/>
  <c r="E962"/>
  <c r="E930"/>
  <c r="E925"/>
  <c r="E914"/>
  <c r="E905"/>
  <c r="E891"/>
  <c r="E882"/>
  <c r="E873"/>
  <c r="E859"/>
  <c r="E850"/>
  <c r="E841"/>
  <c r="E827"/>
  <c r="E818"/>
  <c r="E809"/>
  <c r="E795"/>
  <c r="E786"/>
  <c r="E777"/>
  <c r="E763"/>
  <c r="E754"/>
  <c r="E745"/>
  <c r="E731"/>
  <c r="E722"/>
  <c r="E713"/>
  <c r="E699"/>
  <c r="E690"/>
  <c r="E681"/>
  <c r="E667"/>
  <c r="E658"/>
  <c r="E649"/>
  <c r="E635"/>
  <c r="E626"/>
  <c r="E617"/>
  <c r="E603"/>
  <c r="E594"/>
  <c r="E585"/>
  <c r="E571"/>
  <c r="E562"/>
  <c r="E553"/>
  <c r="E539"/>
  <c r="E530"/>
  <c r="E526"/>
  <c r="E522"/>
  <c r="E518"/>
  <c r="E514"/>
  <c r="E510"/>
  <c r="E506"/>
  <c r="E502"/>
  <c r="E498"/>
  <c r="E494"/>
  <c r="E490"/>
  <c r="E486"/>
  <c r="E482"/>
  <c r="E478"/>
  <c r="E474"/>
  <c r="E470"/>
  <c r="E466"/>
  <c r="E462"/>
  <c r="E458"/>
  <c r="E454"/>
  <c r="E450"/>
  <c r="E446"/>
  <c r="E442"/>
  <c r="E438"/>
  <c r="E434"/>
  <c r="E430"/>
  <c r="E426"/>
  <c r="E422"/>
  <c r="E418"/>
  <c r="E414"/>
  <c r="E410"/>
  <c r="E406"/>
  <c r="E402"/>
  <c r="E398"/>
  <c r="E394"/>
  <c r="E390"/>
  <c r="E386"/>
  <c r="E382"/>
  <c r="E378"/>
  <c r="E374"/>
  <c r="E370"/>
  <c r="E366"/>
  <c r="E362"/>
  <c r="E358"/>
  <c r="E354"/>
  <c r="E346"/>
  <c r="E342"/>
  <c r="E338"/>
  <c r="E334"/>
  <c r="E330"/>
  <c r="E326"/>
  <c r="E322"/>
  <c r="E318"/>
  <c r="E314"/>
  <c r="E310"/>
  <c r="E306"/>
  <c r="E302"/>
  <c r="E298"/>
  <c r="E294"/>
  <c r="E290"/>
  <c r="E286"/>
  <c r="E282"/>
  <c r="E278"/>
  <c r="E274"/>
  <c r="E270"/>
  <c r="E266"/>
  <c r="E262"/>
  <c r="E258"/>
  <c r="E254"/>
  <c r="E250"/>
  <c r="E246"/>
  <c r="E242"/>
  <c r="E238"/>
  <c r="E234"/>
  <c r="E230"/>
  <c r="E222"/>
  <c r="E218"/>
  <c r="E214"/>
  <c r="E210"/>
  <c r="E206"/>
  <c r="E2529"/>
  <c r="E2498"/>
  <c r="E2492"/>
  <c r="E2125"/>
  <c r="E1878"/>
  <c r="E1858"/>
  <c r="E1800"/>
  <c r="E1708"/>
  <c r="E1690"/>
  <c r="E1652"/>
  <c r="E1634"/>
  <c r="E1627"/>
  <c r="E1571"/>
  <c r="E1515"/>
  <c r="E1508"/>
  <c r="E1490"/>
  <c r="E1452"/>
  <c r="E1434"/>
  <c r="E1383"/>
  <c r="E1376"/>
  <c r="E1358"/>
  <c r="E1320"/>
  <c r="E1166"/>
  <c r="E1134"/>
  <c r="E1102"/>
  <c r="E1070"/>
  <c r="E1038"/>
  <c r="E1006"/>
  <c r="E974"/>
  <c r="E942"/>
  <c r="E909"/>
  <c r="E895"/>
  <c r="E886"/>
  <c r="E877"/>
  <c r="E863"/>
  <c r="E854"/>
  <c r="E845"/>
  <c r="E831"/>
  <c r="E822"/>
  <c r="E813"/>
  <c r="E799"/>
  <c r="E790"/>
  <c r="E781"/>
  <c r="E767"/>
  <c r="E758"/>
  <c r="E749"/>
  <c r="E735"/>
  <c r="E726"/>
  <c r="E717"/>
  <c r="E703"/>
  <c r="E694"/>
  <c r="E685"/>
  <c r="E671"/>
  <c r="E662"/>
  <c r="E653"/>
  <c r="E639"/>
  <c r="E630"/>
  <c r="E621"/>
  <c r="E607"/>
  <c r="E598"/>
  <c r="E589"/>
  <c r="E575"/>
  <c r="E566"/>
  <c r="E557"/>
  <c r="E543"/>
  <c r="E534"/>
  <c r="E2621"/>
  <c r="E2202"/>
  <c r="E2189"/>
  <c r="E2137"/>
  <c r="E2001"/>
  <c r="E1956"/>
  <c r="E1922"/>
  <c r="E1864"/>
  <c r="E1732"/>
  <c r="E1714"/>
  <c r="E1676"/>
  <c r="E1658"/>
  <c r="E1620"/>
  <c r="E1602"/>
  <c r="E1595"/>
  <c r="E1539"/>
  <c r="E1483"/>
  <c r="E1476"/>
  <c r="E1458"/>
  <c r="E1420"/>
  <c r="E1402"/>
  <c r="E1351"/>
  <c r="E1344"/>
  <c r="E1326"/>
  <c r="E1178"/>
  <c r="E1146"/>
  <c r="E1114"/>
  <c r="E1082"/>
  <c r="E1050"/>
  <c r="E1018"/>
  <c r="E986"/>
  <c r="E954"/>
  <c r="E929"/>
  <c r="E918"/>
  <c r="E913"/>
  <c r="E899"/>
  <c r="E890"/>
  <c r="E881"/>
  <c r="E867"/>
  <c r="E858"/>
  <c r="E849"/>
  <c r="E835"/>
  <c r="E826"/>
  <c r="E817"/>
  <c r="E803"/>
  <c r="E794"/>
  <c r="E785"/>
  <c r="E771"/>
  <c r="E762"/>
  <c r="E753"/>
  <c r="E739"/>
  <c r="E730"/>
  <c r="E721"/>
  <c r="E707"/>
  <c r="E698"/>
  <c r="E689"/>
  <c r="E675"/>
  <c r="E666"/>
  <c r="E657"/>
  <c r="E643"/>
  <c r="E634"/>
  <c r="E625"/>
  <c r="E611"/>
  <c r="E602"/>
  <c r="E593"/>
  <c r="E579"/>
  <c r="E570"/>
  <c r="E561"/>
  <c r="E547"/>
  <c r="E538"/>
  <c r="E529"/>
  <c r="E525"/>
  <c r="E521"/>
  <c r="E517"/>
  <c r="E513"/>
  <c r="E509"/>
  <c r="E505"/>
  <c r="E501"/>
  <c r="E497"/>
  <c r="E493"/>
  <c r="E489"/>
  <c r="E485"/>
  <c r="E481"/>
  <c r="E477"/>
  <c r="J25" i="293" s="1"/>
  <c r="E473" i="216"/>
  <c r="E469"/>
  <c r="E465"/>
  <c r="E461"/>
  <c r="E457"/>
  <c r="E453"/>
  <c r="E449"/>
  <c r="E445"/>
  <c r="E441"/>
  <c r="E437"/>
  <c r="E433"/>
  <c r="E429"/>
  <c r="E425"/>
  <c r="E421"/>
  <c r="E417"/>
  <c r="E413"/>
  <c r="E409"/>
  <c r="E405"/>
  <c r="E401"/>
  <c r="E397"/>
  <c r="E393"/>
  <c r="E389"/>
  <c r="E385"/>
  <c r="E381"/>
  <c r="E377"/>
  <c r="E373"/>
  <c r="E369"/>
  <c r="E365"/>
  <c r="E361"/>
  <c r="E357"/>
  <c r="E353"/>
  <c r="E349"/>
  <c r="E345"/>
  <c r="E341"/>
  <c r="E337"/>
  <c r="E333"/>
  <c r="E329"/>
  <c r="E325"/>
  <c r="E321"/>
  <c r="E317"/>
  <c r="E313"/>
  <c r="E309"/>
  <c r="E305"/>
  <c r="E301"/>
  <c r="E297"/>
  <c r="E293"/>
  <c r="E289"/>
  <c r="E285"/>
  <c r="E281"/>
  <c r="E277"/>
  <c r="E273"/>
  <c r="E269"/>
  <c r="E265"/>
  <c r="E261"/>
  <c r="E257"/>
  <c r="E253"/>
  <c r="E249"/>
  <c r="E245"/>
  <c r="E241"/>
  <c r="E237"/>
  <c r="E233"/>
  <c r="E229"/>
  <c r="E225"/>
  <c r="E221"/>
  <c r="E217"/>
  <c r="E213"/>
  <c r="E209"/>
  <c r="E205"/>
  <c r="E201"/>
  <c r="E197"/>
  <c r="E193"/>
  <c r="E189"/>
  <c r="E185"/>
  <c r="E181"/>
  <c r="E177"/>
  <c r="E173"/>
  <c r="E169"/>
  <c r="E165"/>
  <c r="E161"/>
  <c r="E157"/>
  <c r="E153"/>
  <c r="E149"/>
  <c r="E145"/>
  <c r="E141"/>
  <c r="E137"/>
  <c r="E133"/>
  <c r="E129"/>
  <c r="E125"/>
  <c r="E121"/>
  <c r="E117"/>
  <c r="E113"/>
  <c r="E109"/>
  <c r="E105"/>
  <c r="E101"/>
  <c r="E97"/>
  <c r="E93"/>
  <c r="E89"/>
  <c r="E85"/>
  <c r="E81"/>
  <c r="E77"/>
  <c r="E73"/>
  <c r="E69"/>
  <c r="E65"/>
  <c r="E61"/>
  <c r="E57"/>
  <c r="E53"/>
  <c r="E49"/>
  <c r="E45"/>
  <c r="E41"/>
  <c r="E37"/>
  <c r="E33"/>
  <c r="E29"/>
  <c r="E25"/>
  <c r="E21"/>
  <c r="E17"/>
  <c r="E13"/>
  <c r="E9"/>
  <c r="E5"/>
  <c r="E2020"/>
  <c r="E1818"/>
  <c r="E1650"/>
  <c r="E1062"/>
  <c r="E934"/>
  <c r="E825"/>
  <c r="E811"/>
  <c r="E798"/>
  <c r="E697"/>
  <c r="E683"/>
  <c r="E670"/>
  <c r="E569"/>
  <c r="E555"/>
  <c r="E542"/>
  <c r="E516"/>
  <c r="E484"/>
  <c r="E452"/>
  <c r="E420"/>
  <c r="E388"/>
  <c r="E344"/>
  <c r="E320"/>
  <c r="E315"/>
  <c r="E304"/>
  <c r="E299"/>
  <c r="E288"/>
  <c r="E283"/>
  <c r="E272"/>
  <c r="E267"/>
  <c r="E256"/>
  <c r="E251"/>
  <c r="E240"/>
  <c r="E235"/>
  <c r="E224"/>
  <c r="E219"/>
  <c r="E208"/>
  <c r="E203"/>
  <c r="E194"/>
  <c r="E180"/>
  <c r="E171"/>
  <c r="E162"/>
  <c r="E148"/>
  <c r="E139"/>
  <c r="E130"/>
  <c r="E116"/>
  <c r="E107"/>
  <c r="E98"/>
  <c r="E84"/>
  <c r="E75"/>
  <c r="E66"/>
  <c r="E52"/>
  <c r="E43"/>
  <c r="E34"/>
  <c r="E20"/>
  <c r="E11"/>
  <c r="E2"/>
  <c r="E6"/>
  <c r="E303"/>
  <c r="E287"/>
  <c r="E271"/>
  <c r="E255"/>
  <c r="E239"/>
  <c r="E228"/>
  <c r="E212"/>
  <c r="E202"/>
  <c r="E179"/>
  <c r="E156"/>
  <c r="E138"/>
  <c r="E115"/>
  <c r="E106"/>
  <c r="E92"/>
  <c r="E74"/>
  <c r="E60"/>
  <c r="E28"/>
  <c r="E19"/>
  <c r="E2201"/>
  <c r="E1731"/>
  <c r="E1612"/>
  <c r="E1538"/>
  <c r="E1531"/>
  <c r="E1106"/>
  <c r="E978"/>
  <c r="E898"/>
  <c r="E885"/>
  <c r="E871"/>
  <c r="E770"/>
  <c r="E757"/>
  <c r="E743"/>
  <c r="E642"/>
  <c r="E629"/>
  <c r="E615"/>
  <c r="E528"/>
  <c r="E496"/>
  <c r="E464"/>
  <c r="E432"/>
  <c r="E400"/>
  <c r="E368"/>
  <c r="E356"/>
  <c r="E198"/>
  <c r="E184"/>
  <c r="E175"/>
  <c r="E166"/>
  <c r="E152"/>
  <c r="E143"/>
  <c r="E134"/>
  <c r="E120"/>
  <c r="E111"/>
  <c r="E102"/>
  <c r="E88"/>
  <c r="E79"/>
  <c r="E70"/>
  <c r="E56"/>
  <c r="E47"/>
  <c r="E38"/>
  <c r="E24"/>
  <c r="E15"/>
  <c r="E188"/>
  <c r="E199"/>
  <c r="E176"/>
  <c r="E144"/>
  <c r="E126"/>
  <c r="E112"/>
  <c r="E94"/>
  <c r="E80"/>
  <c r="E48"/>
  <c r="E30"/>
  <c r="E16"/>
  <c r="E2065"/>
  <c r="E1745"/>
  <c r="E1707"/>
  <c r="E1700"/>
  <c r="E1626"/>
  <c r="E1507"/>
  <c r="E1158"/>
  <c r="E1030"/>
  <c r="E857"/>
  <c r="E843"/>
  <c r="E830"/>
  <c r="E729"/>
  <c r="E715"/>
  <c r="E702"/>
  <c r="E601"/>
  <c r="E587"/>
  <c r="E574"/>
  <c r="E508"/>
  <c r="E476"/>
  <c r="E444"/>
  <c r="E412"/>
  <c r="E380"/>
  <c r="E336"/>
  <c r="E324"/>
  <c r="E319"/>
  <c r="E308"/>
  <c r="E292"/>
  <c r="E276"/>
  <c r="E260"/>
  <c r="E244"/>
  <c r="E223"/>
  <c r="E207"/>
  <c r="E170"/>
  <c r="E147"/>
  <c r="E124"/>
  <c r="E83"/>
  <c r="E51"/>
  <c r="E42"/>
  <c r="E10"/>
  <c r="E1588"/>
  <c r="E1475"/>
  <c r="E1074"/>
  <c r="E946"/>
  <c r="E917"/>
  <c r="E903"/>
  <c r="E802"/>
  <c r="E789"/>
  <c r="E775"/>
  <c r="E674"/>
  <c r="E661"/>
  <c r="E647"/>
  <c r="E546"/>
  <c r="E533"/>
  <c r="E520"/>
  <c r="E488"/>
  <c r="E456"/>
  <c r="E424"/>
  <c r="E392"/>
  <c r="E367"/>
  <c r="E348"/>
  <c r="E192"/>
  <c r="E183"/>
  <c r="E174"/>
  <c r="E160"/>
  <c r="E151"/>
  <c r="E142"/>
  <c r="E128"/>
  <c r="E119"/>
  <c r="E110"/>
  <c r="E96"/>
  <c r="E87"/>
  <c r="E78"/>
  <c r="E64"/>
  <c r="E55"/>
  <c r="E46"/>
  <c r="E32"/>
  <c r="E23"/>
  <c r="E14"/>
  <c r="E2557"/>
  <c r="E1869"/>
  <c r="E1594"/>
  <c r="E1451"/>
  <c r="E1444"/>
  <c r="E1126"/>
  <c r="E998"/>
  <c r="E889"/>
  <c r="E875"/>
  <c r="E862"/>
  <c r="E761"/>
  <c r="E747"/>
  <c r="E734"/>
  <c r="E633"/>
  <c r="E619"/>
  <c r="E606"/>
  <c r="E500"/>
  <c r="E468"/>
  <c r="E436"/>
  <c r="E404"/>
  <c r="E372"/>
  <c r="E360"/>
  <c r="E328"/>
  <c r="E323"/>
  <c r="E312"/>
  <c r="E307"/>
  <c r="E296"/>
  <c r="E291"/>
  <c r="E280"/>
  <c r="E275"/>
  <c r="E264"/>
  <c r="E259"/>
  <c r="E248"/>
  <c r="E243"/>
  <c r="E232"/>
  <c r="E227"/>
  <c r="E216"/>
  <c r="E211"/>
  <c r="E196"/>
  <c r="E187"/>
  <c r="E178"/>
  <c r="E164"/>
  <c r="E155"/>
  <c r="E146"/>
  <c r="E132"/>
  <c r="E123"/>
  <c r="E114"/>
  <c r="E100"/>
  <c r="E91"/>
  <c r="E82"/>
  <c r="E68"/>
  <c r="E59"/>
  <c r="E50"/>
  <c r="E36"/>
  <c r="E27"/>
  <c r="E18"/>
  <c r="E4"/>
  <c r="E1682"/>
  <c r="E1675"/>
  <c r="E1668"/>
  <c r="E1375"/>
  <c r="E1170"/>
  <c r="E1042"/>
  <c r="E922"/>
  <c r="E834"/>
  <c r="E821"/>
  <c r="E807"/>
  <c r="E706"/>
  <c r="E693"/>
  <c r="E679"/>
  <c r="E578"/>
  <c r="E565"/>
  <c r="E551"/>
  <c r="E512"/>
  <c r="E480"/>
  <c r="E448"/>
  <c r="E416"/>
  <c r="E384"/>
  <c r="E340"/>
  <c r="E200"/>
  <c r="E191"/>
  <c r="E182"/>
  <c r="E168"/>
  <c r="E159"/>
  <c r="E150"/>
  <c r="E136"/>
  <c r="E127"/>
  <c r="E118"/>
  <c r="E104"/>
  <c r="E95"/>
  <c r="E86"/>
  <c r="E72"/>
  <c r="E63"/>
  <c r="E54"/>
  <c r="E40"/>
  <c r="E31"/>
  <c r="E22"/>
  <c r="E8"/>
  <c r="E295"/>
  <c r="E263"/>
  <c r="E247"/>
  <c r="E231"/>
  <c r="E215"/>
  <c r="E195"/>
  <c r="E163"/>
  <c r="E154"/>
  <c r="E122"/>
  <c r="E99"/>
  <c r="E76"/>
  <c r="E58"/>
  <c r="E44"/>
  <c r="E12"/>
  <c r="E3"/>
  <c r="E3080"/>
  <c r="E2961"/>
  <c r="E2778"/>
  <c r="E2000"/>
  <c r="E1882"/>
  <c r="E1570"/>
  <c r="E1563"/>
  <c r="E1556"/>
  <c r="E1343"/>
  <c r="E1094"/>
  <c r="E966"/>
  <c r="E907"/>
  <c r="E894"/>
  <c r="E793"/>
  <c r="E779"/>
  <c r="E766"/>
  <c r="E665"/>
  <c r="E651"/>
  <c r="E638"/>
  <c r="E537"/>
  <c r="E524"/>
  <c r="E492"/>
  <c r="E460"/>
  <c r="E428"/>
  <c r="E396"/>
  <c r="E352"/>
  <c r="E327"/>
  <c r="E316"/>
  <c r="E311"/>
  <c r="E300"/>
  <c r="E284"/>
  <c r="E279"/>
  <c r="E268"/>
  <c r="E252"/>
  <c r="E236"/>
  <c r="E220"/>
  <c r="E204"/>
  <c r="E186"/>
  <c r="E172"/>
  <c r="E140"/>
  <c r="E131"/>
  <c r="E108"/>
  <c r="E90"/>
  <c r="E67"/>
  <c r="E35"/>
  <c r="E26"/>
  <c r="E2006"/>
  <c r="E1928"/>
  <c r="E1644"/>
  <c r="E1426"/>
  <c r="E1419"/>
  <c r="E1412"/>
  <c r="E1319"/>
  <c r="E1138"/>
  <c r="E1010"/>
  <c r="E866"/>
  <c r="E853"/>
  <c r="E839"/>
  <c r="E738"/>
  <c r="E725"/>
  <c r="E711"/>
  <c r="E610"/>
  <c r="E597"/>
  <c r="E583"/>
  <c r="E504"/>
  <c r="E472"/>
  <c r="E440"/>
  <c r="E408"/>
  <c r="E376"/>
  <c r="E364"/>
  <c r="E332"/>
  <c r="E190"/>
  <c r="E167"/>
  <c r="E158"/>
  <c r="E135"/>
  <c r="E103"/>
  <c r="E71"/>
  <c r="E62"/>
  <c r="E39"/>
  <c r="E7"/>
  <c r="J24" i="293"/>
  <c r="J28" i="299"/>
  <c r="J22"/>
  <c r="J24"/>
  <c r="J23"/>
  <c r="J19" i="335"/>
  <c r="J23" i="293"/>
  <c r="J30" i="299"/>
  <c r="J31" l="1"/>
  <c r="J32"/>
  <c r="J22" i="293"/>
  <c r="J27" i="335"/>
  <c r="J27" i="299"/>
  <c r="J21" i="293"/>
  <c r="J26" i="335"/>
  <c r="J26" i="299"/>
  <c r="J25"/>
  <c r="J25" i="335"/>
  <c r="D7" i="281" l="1"/>
  <c r="D8"/>
  <c r="B9" i="348"/>
  <c r="B8"/>
  <c r="B7"/>
  <c r="B6"/>
  <c r="K22" l="1"/>
  <c r="J25"/>
  <c r="I25"/>
  <c r="I26" s="1"/>
  <c r="D25"/>
  <c r="D26" s="1"/>
  <c r="J23"/>
  <c r="I23"/>
  <c r="J19"/>
  <c r="I19"/>
  <c r="H15"/>
  <c r="K24"/>
  <c r="K20"/>
  <c r="K17"/>
  <c r="H13"/>
  <c r="K23" l="1"/>
  <c r="K25"/>
  <c r="J26"/>
  <c r="K26" s="1"/>
  <c r="K19"/>
  <c r="D15" i="300" l="1"/>
  <c r="C15"/>
  <c r="C14"/>
  <c r="C37" i="270"/>
  <c r="C30"/>
  <c r="C23"/>
  <c r="C16"/>
  <c r="C36"/>
  <c r="C29"/>
  <c r="C22"/>
  <c r="C15"/>
  <c r="C35"/>
  <c r="C28"/>
  <c r="C21"/>
  <c r="C14"/>
  <c r="C32" i="281" l="1"/>
  <c r="B32"/>
  <c r="A32"/>
  <c r="C31"/>
  <c r="C30"/>
  <c r="B31"/>
  <c r="A31"/>
  <c r="B30"/>
  <c r="A30"/>
  <c r="C29"/>
  <c r="A29" l="1"/>
  <c r="C28"/>
  <c r="A28"/>
  <c r="C27"/>
  <c r="A27"/>
  <c r="C26"/>
  <c r="A26"/>
  <c r="D31" l="1"/>
  <c r="B26"/>
  <c r="B27"/>
  <c r="B28"/>
  <c r="B29"/>
  <c r="D30" l="1"/>
  <c r="D28"/>
  <c r="D32"/>
  <c r="D29"/>
  <c r="D27"/>
  <c r="D26" l="1"/>
  <c r="C25" l="1"/>
  <c r="C24"/>
  <c r="C23"/>
  <c r="C22"/>
  <c r="B25"/>
  <c r="B24"/>
  <c r="B23"/>
  <c r="B22"/>
  <c r="B12"/>
  <c r="B13"/>
  <c r="B14"/>
  <c r="B15"/>
  <c r="B21"/>
  <c r="B11"/>
  <c r="B10"/>
  <c r="A25"/>
  <c r="A24"/>
  <c r="A23"/>
  <c r="A22"/>
  <c r="F23" i="341"/>
  <c r="E23"/>
  <c r="F22"/>
  <c r="E22"/>
  <c r="F21"/>
  <c r="E21"/>
  <c r="F19"/>
  <c r="E19"/>
  <c r="D9"/>
  <c r="D8"/>
  <c r="D7"/>
  <c r="D6"/>
  <c r="F23" i="340"/>
  <c r="E23"/>
  <c r="F22"/>
  <c r="E22"/>
  <c r="F21"/>
  <c r="E21"/>
  <c r="F19"/>
  <c r="E19"/>
  <c r="D9"/>
  <c r="D8"/>
  <c r="D7"/>
  <c r="D6"/>
  <c r="C14" i="281"/>
  <c r="A14"/>
  <c r="C13"/>
  <c r="A13"/>
  <c r="F29" i="337"/>
  <c r="E29"/>
  <c r="F28"/>
  <c r="E28"/>
  <c r="F27"/>
  <c r="E27"/>
  <c r="F26"/>
  <c r="E26"/>
  <c r="F25"/>
  <c r="E25"/>
  <c r="F24"/>
  <c r="E24"/>
  <c r="F23"/>
  <c r="E23"/>
  <c r="F22"/>
  <c r="E22"/>
  <c r="F21"/>
  <c r="E21"/>
  <c r="F20"/>
  <c r="E20"/>
  <c r="F19"/>
  <c r="E19"/>
  <c r="D9"/>
  <c r="D8"/>
  <c r="D7"/>
  <c r="D6"/>
  <c r="F29" i="336"/>
  <c r="E29"/>
  <c r="F28"/>
  <c r="E28"/>
  <c r="F27"/>
  <c r="E27"/>
  <c r="F26"/>
  <c r="E26"/>
  <c r="F25"/>
  <c r="E25"/>
  <c r="F24"/>
  <c r="E24"/>
  <c r="F23"/>
  <c r="E23"/>
  <c r="F22"/>
  <c r="E22"/>
  <c r="F21"/>
  <c r="E21"/>
  <c r="F20"/>
  <c r="E20"/>
  <c r="F19"/>
  <c r="E19"/>
  <c r="D9"/>
  <c r="D8"/>
  <c r="D7"/>
  <c r="D6"/>
  <c r="G32" i="335"/>
  <c r="G31"/>
  <c r="G30"/>
  <c r="G29"/>
  <c r="G28"/>
  <c r="G27"/>
  <c r="G26"/>
  <c r="M26" s="1"/>
  <c r="G25"/>
  <c r="M25" s="1"/>
  <c r="G24"/>
  <c r="G23"/>
  <c r="G22"/>
  <c r="G21"/>
  <c r="G20"/>
  <c r="G19"/>
  <c r="A15" i="281"/>
  <c r="F32" i="335"/>
  <c r="E32"/>
  <c r="F31"/>
  <c r="E31"/>
  <c r="F30"/>
  <c r="E30"/>
  <c r="F29"/>
  <c r="E29"/>
  <c r="L28"/>
  <c r="K28"/>
  <c r="F28"/>
  <c r="E28"/>
  <c r="F27"/>
  <c r="E27"/>
  <c r="L24"/>
  <c r="K24"/>
  <c r="F24"/>
  <c r="E24"/>
  <c r="L23"/>
  <c r="K23"/>
  <c r="F23"/>
  <c r="E23"/>
  <c r="L22"/>
  <c r="K22"/>
  <c r="F22"/>
  <c r="E22"/>
  <c r="L21"/>
  <c r="K21"/>
  <c r="F21"/>
  <c r="E21"/>
  <c r="L20"/>
  <c r="K20"/>
  <c r="F20"/>
  <c r="E20"/>
  <c r="L19"/>
  <c r="K19"/>
  <c r="F19"/>
  <c r="E19"/>
  <c r="L13"/>
  <c r="C15" i="281" s="1"/>
  <c r="D9" i="335"/>
  <c r="D8"/>
  <c r="D7"/>
  <c r="D6"/>
  <c r="C16" i="300" l="1"/>
  <c r="D16"/>
  <c r="E16"/>
  <c r="F16"/>
  <c r="G16"/>
  <c r="H16"/>
  <c r="I16"/>
  <c r="B16"/>
  <c r="I15"/>
  <c r="G15"/>
  <c r="F15"/>
  <c r="E14" l="1"/>
  <c r="F14"/>
  <c r="G14"/>
  <c r="H14"/>
  <c r="I14"/>
  <c r="D14"/>
  <c r="B14"/>
  <c r="E31"/>
  <c r="E32" s="1"/>
  <c r="O40" i="240" l="1"/>
  <c r="M40"/>
  <c r="C21" i="281" l="1"/>
  <c r="A21"/>
  <c r="F23" i="303" l="1"/>
  <c r="E23"/>
  <c r="F22"/>
  <c r="E22"/>
  <c r="F21"/>
  <c r="E21"/>
  <c r="F19"/>
  <c r="E19"/>
  <c r="D9"/>
  <c r="D8"/>
  <c r="D7"/>
  <c r="D6"/>
  <c r="A20" i="281" l="1"/>
  <c r="A19"/>
  <c r="F25" i="302"/>
  <c r="E25"/>
  <c r="F24"/>
  <c r="E24"/>
  <c r="F23"/>
  <c r="E23"/>
  <c r="F22"/>
  <c r="E22"/>
  <c r="L21"/>
  <c r="K21"/>
  <c r="E21"/>
  <c r="L20"/>
  <c r="K20"/>
  <c r="F20"/>
  <c r="E20"/>
  <c r="L19"/>
  <c r="K19"/>
  <c r="F19"/>
  <c r="E19"/>
  <c r="L13"/>
  <c r="C20" i="281" s="1"/>
  <c r="D12" i="302"/>
  <c r="B20" i="281" s="1"/>
  <c r="D9" i="302"/>
  <c r="D8"/>
  <c r="D7"/>
  <c r="D6"/>
  <c r="C17" i="300"/>
  <c r="B9"/>
  <c r="B8"/>
  <c r="B7"/>
  <c r="B6"/>
  <c r="F24" i="299"/>
  <c r="E24"/>
  <c r="F23"/>
  <c r="E23"/>
  <c r="F22"/>
  <c r="E22"/>
  <c r="F21"/>
  <c r="E21"/>
  <c r="F20"/>
  <c r="E20"/>
  <c r="F29"/>
  <c r="E29"/>
  <c r="F19"/>
  <c r="E19"/>
  <c r="L13"/>
  <c r="C19" i="281" s="1"/>
  <c r="D12" i="299"/>
  <c r="B19" i="281" s="1"/>
  <c r="F32" i="299"/>
  <c r="F31"/>
  <c r="E31"/>
  <c r="F30"/>
  <c r="E30"/>
  <c r="D9"/>
  <c r="D8"/>
  <c r="D7"/>
  <c r="D6"/>
  <c r="F23" i="298"/>
  <c r="E23"/>
  <c r="F22"/>
  <c r="E22"/>
  <c r="F21"/>
  <c r="E21"/>
  <c r="F19"/>
  <c r="E19"/>
  <c r="D9"/>
  <c r="D8"/>
  <c r="D7"/>
  <c r="D6"/>
  <c r="M25" i="299" l="1"/>
  <c r="B30" i="337"/>
  <c r="B30" i="336"/>
  <c r="B30" i="291"/>
  <c r="B30" i="290"/>
  <c r="K21" i="299"/>
  <c r="L21"/>
  <c r="K20"/>
  <c r="L19"/>
  <c r="K19"/>
  <c r="E28"/>
  <c r="E27"/>
  <c r="F28"/>
  <c r="F27"/>
  <c r="E32"/>
  <c r="K43" i="280" l="1"/>
  <c r="K42"/>
  <c r="K41"/>
  <c r="K40"/>
  <c r="K39"/>
  <c r="K38"/>
  <c r="K37"/>
  <c r="K36"/>
  <c r="K35"/>
  <c r="K34"/>
  <c r="K32"/>
  <c r="K31"/>
  <c r="K30"/>
  <c r="K29"/>
  <c r="K28"/>
  <c r="K27"/>
  <c r="K26"/>
  <c r="K25"/>
  <c r="K24"/>
  <c r="K23"/>
  <c r="K22"/>
  <c r="K21"/>
  <c r="K20"/>
  <c r="K19"/>
  <c r="K18"/>
  <c r="K17"/>
  <c r="K16"/>
  <c r="K15"/>
  <c r="K14"/>
  <c r="K13"/>
  <c r="J20" i="249"/>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19"/>
  <c r="F20"/>
  <c r="F21"/>
  <c r="F22"/>
  <c r="F23"/>
  <c r="F24"/>
  <c r="F25"/>
  <c r="F26"/>
  <c r="F27"/>
  <c r="F28"/>
  <c r="F29"/>
  <c r="F30"/>
  <c r="F31"/>
  <c r="F32"/>
  <c r="F33"/>
  <c r="F19"/>
  <c r="E20"/>
  <c r="E21"/>
  <c r="E22"/>
  <c r="E23"/>
  <c r="E24"/>
  <c r="E25"/>
  <c r="E26"/>
  <c r="E27"/>
  <c r="E28"/>
  <c r="E29"/>
  <c r="E30"/>
  <c r="E31"/>
  <c r="E32"/>
  <c r="E33"/>
  <c r="E19"/>
  <c r="L19"/>
  <c r="K19"/>
  <c r="L20" i="295"/>
  <c r="K20"/>
  <c r="L19"/>
  <c r="K19"/>
  <c r="F25"/>
  <c r="E25"/>
  <c r="F24"/>
  <c r="E24"/>
  <c r="F23"/>
  <c r="E23"/>
  <c r="F22"/>
  <c r="E22"/>
  <c r="F20"/>
  <c r="E20"/>
  <c r="F19"/>
  <c r="E19"/>
  <c r="L20" i="294"/>
  <c r="K20"/>
  <c r="L19"/>
  <c r="K19"/>
  <c r="F25"/>
  <c r="E25"/>
  <c r="F24"/>
  <c r="E24"/>
  <c r="F23"/>
  <c r="E23"/>
  <c r="F22"/>
  <c r="E22"/>
  <c r="F20"/>
  <c r="E20"/>
  <c r="F19"/>
  <c r="E19"/>
  <c r="L20" i="293"/>
  <c r="K20"/>
  <c r="L19"/>
  <c r="K19"/>
  <c r="F25"/>
  <c r="E25"/>
  <c r="F24"/>
  <c r="E24"/>
  <c r="F23"/>
  <c r="E23"/>
  <c r="F22"/>
  <c r="E22"/>
  <c r="F20"/>
  <c r="E20"/>
  <c r="F19"/>
  <c r="E19"/>
  <c r="F29" i="291"/>
  <c r="E29"/>
  <c r="F28"/>
  <c r="E28"/>
  <c r="F27"/>
  <c r="E27"/>
  <c r="F26"/>
  <c r="E26"/>
  <c r="F25"/>
  <c r="E25"/>
  <c r="F24"/>
  <c r="E24"/>
  <c r="F23"/>
  <c r="E23"/>
  <c r="F22"/>
  <c r="E22"/>
  <c r="F21"/>
  <c r="E21"/>
  <c r="F20"/>
  <c r="E20"/>
  <c r="F19"/>
  <c r="E19"/>
  <c r="F29" i="290"/>
  <c r="E29"/>
  <c r="F28"/>
  <c r="E28"/>
  <c r="F27"/>
  <c r="E27"/>
  <c r="F26"/>
  <c r="E26"/>
  <c r="F25"/>
  <c r="E25"/>
  <c r="F24"/>
  <c r="E24"/>
  <c r="F23"/>
  <c r="E23"/>
  <c r="F22"/>
  <c r="E22"/>
  <c r="F21"/>
  <c r="E21"/>
  <c r="F20"/>
  <c r="E20"/>
  <c r="F19"/>
  <c r="E19"/>
  <c r="F23" i="289"/>
  <c r="E23"/>
  <c r="F22"/>
  <c r="E22"/>
  <c r="F21"/>
  <c r="E21"/>
  <c r="F19"/>
  <c r="E19"/>
  <c r="L19" i="288"/>
  <c r="K19"/>
  <c r="F25"/>
  <c r="E25"/>
  <c r="F24"/>
  <c r="E24"/>
  <c r="F23"/>
  <c r="E23"/>
  <c r="F22"/>
  <c r="E22"/>
  <c r="F21"/>
  <c r="E21"/>
  <c r="F20"/>
  <c r="E20"/>
  <c r="F19"/>
  <c r="E19"/>
  <c r="F27" i="260"/>
  <c r="E27"/>
  <c r="F26"/>
  <c r="E26"/>
  <c r="F24"/>
  <c r="E24"/>
  <c r="F23"/>
  <c r="E23"/>
  <c r="F21"/>
  <c r="E21"/>
  <c r="F20"/>
  <c r="E20"/>
  <c r="F24" i="259"/>
  <c r="E24"/>
  <c r="F23"/>
  <c r="E23"/>
  <c r="F21"/>
  <c r="E21"/>
  <c r="F20"/>
  <c r="E20"/>
  <c r="A18" i="281"/>
  <c r="A17"/>
  <c r="A16"/>
  <c r="C12"/>
  <c r="A12"/>
  <c r="C11"/>
  <c r="A11"/>
  <c r="C10"/>
  <c r="A10"/>
  <c r="L21" i="294"/>
  <c r="K21"/>
  <c r="E21"/>
  <c r="E21" i="295"/>
  <c r="L13"/>
  <c r="C18" i="281" s="1"/>
  <c r="D12" i="295"/>
  <c r="B18" i="281" s="1"/>
  <c r="L13" i="294"/>
  <c r="C17" i="281" s="1"/>
  <c r="D12" i="294"/>
  <c r="B17" i="281" s="1"/>
  <c r="L13" i="293"/>
  <c r="C16" i="281" s="1"/>
  <c r="D12" i="293"/>
  <c r="B16" i="281" s="1"/>
  <c r="B20" i="341" l="1"/>
  <c r="B20" i="340"/>
  <c r="J21" i="294"/>
  <c r="M21" s="1"/>
  <c r="J21" i="295"/>
  <c r="M21" s="1"/>
  <c r="J21" i="302"/>
  <c r="M21" s="1"/>
  <c r="M26" i="299"/>
  <c r="M21" i="293"/>
  <c r="B20" i="298"/>
  <c r="K21" i="295"/>
  <c r="L21"/>
  <c r="C6" i="281" l="1"/>
  <c r="B6"/>
  <c r="A6"/>
  <c r="C5"/>
  <c r="B5"/>
  <c r="A5"/>
  <c r="A4"/>
  <c r="C4"/>
  <c r="A3"/>
  <c r="B2"/>
  <c r="A2"/>
  <c r="E20" i="298" l="1"/>
  <c r="F20" i="341"/>
  <c r="E20"/>
  <c r="E20" i="340"/>
  <c r="F20"/>
  <c r="F30" i="337"/>
  <c r="E30" i="336"/>
  <c r="F30"/>
  <c r="E30" i="337"/>
  <c r="E30" i="291"/>
  <c r="E30" i="290"/>
  <c r="F30" i="291"/>
  <c r="F30" i="290"/>
  <c r="F20" i="303"/>
  <c r="F20" i="298"/>
  <c r="F20" i="289"/>
  <c r="E20"/>
  <c r="E20" i="303"/>
  <c r="C3" i="281"/>
  <c r="B43" i="280"/>
  <c r="B42"/>
  <c r="B41"/>
  <c r="B40"/>
  <c r="B39"/>
  <c r="B38"/>
  <c r="B37"/>
  <c r="B36"/>
  <c r="B35"/>
  <c r="B34"/>
  <c r="K44"/>
  <c r="M57" i="257" l="1"/>
  <c r="B3" i="281" l="1"/>
  <c r="B4"/>
  <c r="B25" i="278" l="1"/>
  <c r="K22"/>
  <c r="K19"/>
  <c r="N15" s="1"/>
  <c r="N16"/>
  <c r="N14"/>
  <c r="K13"/>
  <c r="B3" s="1"/>
  <c r="B9"/>
  <c r="B8"/>
  <c r="B6"/>
  <c r="B27" l="1"/>
  <c r="N17"/>
  <c r="N18" s="1"/>
  <c r="N19" s="1"/>
  <c r="K29" s="1"/>
  <c r="B26"/>
  <c r="B28" l="1"/>
  <c r="B29" s="1"/>
  <c r="B30" s="1"/>
  <c r="D16" i="360" l="1"/>
  <c r="G16" l="1"/>
  <c r="D25"/>
  <c r="G25" s="1"/>
  <c r="D15" l="1"/>
  <c r="G14" i="240"/>
  <c r="A15"/>
  <c r="A16" s="1"/>
  <c r="A17" s="1"/>
  <c r="A18" s="1"/>
  <c r="A19" s="1"/>
  <c r="A20" s="1"/>
  <c r="A21" s="1"/>
  <c r="A22" s="1"/>
  <c r="A23" s="1"/>
  <c r="A24" s="1"/>
  <c r="A25" s="1"/>
  <c r="A26" s="1"/>
  <c r="A27" s="1"/>
  <c r="D24" i="360" l="1"/>
  <c r="G15"/>
  <c r="G17" s="1"/>
  <c r="D17"/>
  <c r="A28" i="240"/>
  <c r="D26" i="360" l="1"/>
  <c r="G24"/>
  <c r="G26" s="1"/>
  <c r="A29" i="240"/>
  <c r="E14"/>
  <c r="A30" l="1"/>
  <c r="E15"/>
  <c r="B15"/>
  <c r="G16"/>
  <c r="G15"/>
  <c r="A31" l="1"/>
  <c r="G17"/>
  <c r="B16"/>
  <c r="A32" l="1"/>
  <c r="E16"/>
  <c r="B17"/>
  <c r="B18" l="1"/>
  <c r="A33"/>
  <c r="E17"/>
  <c r="G18"/>
  <c r="A34" l="1"/>
  <c r="E18"/>
  <c r="G19"/>
  <c r="B19"/>
  <c r="A35" l="1"/>
  <c r="G20"/>
  <c r="G21"/>
  <c r="B20"/>
  <c r="E19"/>
  <c r="D16"/>
  <c r="F16" s="1"/>
  <c r="H16" s="1"/>
  <c r="J16" s="1"/>
  <c r="D14"/>
  <c r="D19"/>
  <c r="D20"/>
  <c r="D18"/>
  <c r="F18" s="1"/>
  <c r="H18" s="1"/>
  <c r="J18" s="1"/>
  <c r="D17"/>
  <c r="F17" s="1"/>
  <c r="H17" s="1"/>
  <c r="J17" s="1"/>
  <c r="D21"/>
  <c r="D15"/>
  <c r="F15" s="1"/>
  <c r="H15" s="1"/>
  <c r="J15" s="1"/>
  <c r="F14" l="1"/>
  <c r="A36"/>
  <c r="F19"/>
  <c r="H19" s="1"/>
  <c r="J19" s="1"/>
  <c r="P19" s="1"/>
  <c r="B21"/>
  <c r="G22"/>
  <c r="E20"/>
  <c r="F20" s="1"/>
  <c r="H20" s="1"/>
  <c r="J20" s="1"/>
  <c r="P15"/>
  <c r="N15"/>
  <c r="N16"/>
  <c r="P16"/>
  <c r="N17"/>
  <c r="P17"/>
  <c r="N18"/>
  <c r="P18"/>
  <c r="B22" l="1"/>
  <c r="H14"/>
  <c r="A37"/>
  <c r="N19"/>
  <c r="N20"/>
  <c r="P20"/>
  <c r="D22"/>
  <c r="E21"/>
  <c r="F21" s="1"/>
  <c r="H21" s="1"/>
  <c r="J21" s="1"/>
  <c r="D23" l="1"/>
  <c r="G23"/>
  <c r="J14"/>
  <c r="A38"/>
  <c r="B23"/>
  <c r="P21"/>
  <c r="N21"/>
  <c r="E22"/>
  <c r="F22" s="1"/>
  <c r="H22" s="1"/>
  <c r="J22" s="1"/>
  <c r="C38" i="270"/>
  <c r="C31"/>
  <c r="C24"/>
  <c r="C17"/>
  <c r="E26" i="259"/>
  <c r="E29" i="260" s="1"/>
  <c r="D56" i="257"/>
  <c r="D55"/>
  <c r="D54"/>
  <c r="G24" i="240" l="1"/>
  <c r="B24"/>
  <c r="P14"/>
  <c r="N14"/>
  <c r="A39"/>
  <c r="E23"/>
  <c r="F23" s="1"/>
  <c r="H23" s="1"/>
  <c r="J23" s="1"/>
  <c r="N22"/>
  <c r="P22"/>
  <c r="D24"/>
  <c r="D25"/>
  <c r="G25" l="1"/>
  <c r="P23"/>
  <c r="N23"/>
  <c r="E24"/>
  <c r="F24" s="1"/>
  <c r="H24" s="1"/>
  <c r="J24" s="1"/>
  <c r="D26" l="1"/>
  <c r="B26"/>
  <c r="P24"/>
  <c r="N24"/>
  <c r="E25"/>
  <c r="F25" s="1"/>
  <c r="H25" s="1"/>
  <c r="J25" s="1"/>
  <c r="G27" l="1"/>
  <c r="B27"/>
  <c r="E26"/>
  <c r="F26" s="1"/>
  <c r="P25"/>
  <c r="N25"/>
  <c r="B25"/>
  <c r="G26"/>
  <c r="B28" l="1"/>
  <c r="E28"/>
  <c r="E27"/>
  <c r="H26"/>
  <c r="J26" s="1"/>
  <c r="G29" l="1"/>
  <c r="B29"/>
  <c r="E29"/>
  <c r="J40" i="280"/>
  <c r="J43"/>
  <c r="J36"/>
  <c r="J34"/>
  <c r="J41"/>
  <c r="J42"/>
  <c r="J39"/>
  <c r="J26" i="260"/>
  <c r="J21" i="288"/>
  <c r="M21" s="1"/>
  <c r="J20"/>
  <c r="M20" s="1"/>
  <c r="J22"/>
  <c r="M22" s="1"/>
  <c r="J23" i="259"/>
  <c r="J24" i="260"/>
  <c r="J29" i="335"/>
  <c r="M29" s="1"/>
  <c r="J30"/>
  <c r="M30" s="1"/>
  <c r="N26" i="240"/>
  <c r="P26"/>
  <c r="J19" i="288"/>
  <c r="M19" s="1"/>
  <c r="J21" i="335"/>
  <c r="M21" s="1"/>
  <c r="M19"/>
  <c r="J22"/>
  <c r="M22" s="1"/>
  <c r="J24"/>
  <c r="M24" s="1"/>
  <c r="J20"/>
  <c r="M20" s="1"/>
  <c r="J23"/>
  <c r="M23" s="1"/>
  <c r="J28"/>
  <c r="M28" s="1"/>
  <c r="M27"/>
  <c r="J38" i="280"/>
  <c r="J27" i="260"/>
  <c r="J19" i="289" l="1"/>
  <c r="M19" s="1"/>
  <c r="K19" s="1"/>
  <c r="J19" i="341"/>
  <c r="M19" s="1"/>
  <c r="J19" i="340"/>
  <c r="M19" s="1"/>
  <c r="J23" i="341"/>
  <c r="M23" s="1"/>
  <c r="J23" i="340"/>
  <c r="M23" s="1"/>
  <c r="J21" i="341"/>
  <c r="M21" s="1"/>
  <c r="J21" i="340"/>
  <c r="M21" s="1"/>
  <c r="J22" i="341"/>
  <c r="M22" s="1"/>
  <c r="J22" i="340"/>
  <c r="M22" s="1"/>
  <c r="J29" i="336"/>
  <c r="M29" s="1"/>
  <c r="J29" i="337"/>
  <c r="M29" s="1"/>
  <c r="J22" i="336"/>
  <c r="M22" s="1"/>
  <c r="J22" i="337"/>
  <c r="M22" s="1"/>
  <c r="J32" i="335"/>
  <c r="M32" s="1"/>
  <c r="J28" i="337"/>
  <c r="M28" s="1"/>
  <c r="J28" i="336"/>
  <c r="M28" s="1"/>
  <c r="L30" i="335"/>
  <c r="K30"/>
  <c r="L29"/>
  <c r="K29"/>
  <c r="J25" i="337"/>
  <c r="M25" s="1"/>
  <c r="J25" i="336"/>
  <c r="M25" s="1"/>
  <c r="J24" i="337"/>
  <c r="M24" s="1"/>
  <c r="J24" i="336"/>
  <c r="M24" s="1"/>
  <c r="J21"/>
  <c r="M21" s="1"/>
  <c r="J21" i="337"/>
  <c r="M21" s="1"/>
  <c r="J31" i="335"/>
  <c r="M31" s="1"/>
  <c r="J26" i="336"/>
  <c r="M26" s="1"/>
  <c r="J26" i="337"/>
  <c r="M26" s="1"/>
  <c r="J20"/>
  <c r="M20" s="1"/>
  <c r="J20" i="336"/>
  <c r="M20" s="1"/>
  <c r="J23" i="337"/>
  <c r="M23" s="1"/>
  <c r="J23" i="336"/>
  <c r="M23" s="1"/>
  <c r="J19"/>
  <c r="M19" s="1"/>
  <c r="J19" i="337"/>
  <c r="M19" s="1"/>
  <c r="J27" i="336"/>
  <c r="M27" s="1"/>
  <c r="J27" i="337"/>
  <c r="M27" s="1"/>
  <c r="E30" i="240"/>
  <c r="J25" i="302"/>
  <c r="M25" s="1"/>
  <c r="M25" i="293"/>
  <c r="J25" i="294"/>
  <c r="M25" s="1"/>
  <c r="J25" i="295"/>
  <c r="M25" s="1"/>
  <c r="J19" i="302"/>
  <c r="M19" s="1"/>
  <c r="J19" i="293"/>
  <c r="M19" s="1"/>
  <c r="J19" i="294"/>
  <c r="M19" s="1"/>
  <c r="J19" i="295"/>
  <c r="M19" s="1"/>
  <c r="J29" i="291"/>
  <c r="M29" s="1"/>
  <c r="J29" i="290"/>
  <c r="M29" s="1"/>
  <c r="J23"/>
  <c r="M23" s="1"/>
  <c r="J23" i="291"/>
  <c r="M23" s="1"/>
  <c r="J23" i="303"/>
  <c r="M23" s="1"/>
  <c r="J23" i="298"/>
  <c r="M23" s="1"/>
  <c r="J23" i="289"/>
  <c r="M23" s="1"/>
  <c r="M23" i="299"/>
  <c r="J20" i="291"/>
  <c r="M20" s="1"/>
  <c r="J20" i="290"/>
  <c r="M20" s="1"/>
  <c r="J21" i="303"/>
  <c r="M21" s="1"/>
  <c r="J21" i="298"/>
  <c r="M21" s="1"/>
  <c r="J21" i="289"/>
  <c r="M21" s="1"/>
  <c r="J28" i="291"/>
  <c r="M28" s="1"/>
  <c r="J28" i="290"/>
  <c r="M28" s="1"/>
  <c r="J24"/>
  <c r="M24" s="1"/>
  <c r="J24" i="291"/>
  <c r="M24" s="1"/>
  <c r="J20" i="299"/>
  <c r="M20" s="1"/>
  <c r="L20" s="1"/>
  <c r="M22"/>
  <c r="J19"/>
  <c r="M19" s="1"/>
  <c r="J20" i="260"/>
  <c r="J20" i="259"/>
  <c r="M20" s="1"/>
  <c r="M27" i="299"/>
  <c r="L22" i="288"/>
  <c r="K22"/>
  <c r="L21"/>
  <c r="K21"/>
  <c r="K20"/>
  <c r="L20"/>
  <c r="M29" i="299"/>
  <c r="J23" i="288"/>
  <c r="M23" s="1"/>
  <c r="J19" i="303"/>
  <c r="M19" s="1"/>
  <c r="J19" i="298"/>
  <c r="M19" s="1"/>
  <c r="J27" i="291"/>
  <c r="M27" s="1"/>
  <c r="J27" i="290"/>
  <c r="M27" s="1"/>
  <c r="J25"/>
  <c r="M25" s="1"/>
  <c r="J25" i="291"/>
  <c r="M25" s="1"/>
  <c r="J21" i="260"/>
  <c r="J21" i="259"/>
  <c r="M28" i="299"/>
  <c r="J21"/>
  <c r="M21" s="1"/>
  <c r="J23" i="302"/>
  <c r="M23" s="1"/>
  <c r="M23" i="293"/>
  <c r="J23" i="294"/>
  <c r="M23" s="1"/>
  <c r="J23" i="295"/>
  <c r="M23" s="1"/>
  <c r="M30" i="299"/>
  <c r="J22" i="302"/>
  <c r="M22" s="1"/>
  <c r="M32" i="299"/>
  <c r="J23" i="260"/>
  <c r="J24" i="259"/>
  <c r="M22" i="293"/>
  <c r="J22" i="290"/>
  <c r="M22" s="1"/>
  <c r="J22" i="294"/>
  <c r="M22" s="1"/>
  <c r="J25" i="288"/>
  <c r="M25" s="1"/>
  <c r="J22" i="295"/>
  <c r="M22" s="1"/>
  <c r="J22" i="291"/>
  <c r="M22" s="1"/>
  <c r="J19"/>
  <c r="M19" s="1"/>
  <c r="J19" i="290"/>
  <c r="M19" s="1"/>
  <c r="J22" i="303"/>
  <c r="M22" s="1"/>
  <c r="J22" i="298"/>
  <c r="M22" s="1"/>
  <c r="J22" i="289"/>
  <c r="M22" s="1"/>
  <c r="J24" i="302"/>
  <c r="M24" s="1"/>
  <c r="M24" i="293"/>
  <c r="J24" i="294"/>
  <c r="M24" s="1"/>
  <c r="J24" i="295"/>
  <c r="M24" s="1"/>
  <c r="J26" i="291"/>
  <c r="M26" s="1"/>
  <c r="J26" i="290"/>
  <c r="M26" s="1"/>
  <c r="M31" i="299"/>
  <c r="J21" i="291"/>
  <c r="M21" s="1"/>
  <c r="J21" i="290"/>
  <c r="M21" s="1"/>
  <c r="J24" i="288"/>
  <c r="M24" s="1"/>
  <c r="M24" i="299"/>
  <c r="J20" i="302"/>
  <c r="M20" s="1"/>
  <c r="J20" i="294"/>
  <c r="M20" s="1"/>
  <c r="J20" i="295"/>
  <c r="M20" s="1"/>
  <c r="J20" i="293"/>
  <c r="M20" s="1"/>
  <c r="J37" i="280"/>
  <c r="J35"/>
  <c r="K22" i="293" l="1"/>
  <c r="L22"/>
  <c r="L23"/>
  <c r="K23"/>
  <c r="K24"/>
  <c r="L24"/>
  <c r="K25"/>
  <c r="L25"/>
  <c r="K31" i="299"/>
  <c r="L31"/>
  <c r="K29"/>
  <c r="L29"/>
  <c r="K30"/>
  <c r="L30"/>
  <c r="L32"/>
  <c r="K32"/>
  <c r="L19" i="289"/>
  <c r="L22" i="341"/>
  <c r="K22"/>
  <c r="K21" i="340"/>
  <c r="L21"/>
  <c r="K21" i="341"/>
  <c r="L21"/>
  <c r="L23" i="340"/>
  <c r="K23"/>
  <c r="L23" i="341"/>
  <c r="K23"/>
  <c r="K19" i="340"/>
  <c r="L19"/>
  <c r="K19" i="341"/>
  <c r="L19"/>
  <c r="L22" i="340"/>
  <c r="K22"/>
  <c r="M33" i="335"/>
  <c r="D15" i="281" s="1"/>
  <c r="L23" i="337"/>
  <c r="K23"/>
  <c r="K20" i="336"/>
  <c r="L20"/>
  <c r="K24"/>
  <c r="L24"/>
  <c r="K28"/>
  <c r="L28"/>
  <c r="K20" i="337"/>
  <c r="L20"/>
  <c r="K24"/>
  <c r="L24"/>
  <c r="K28"/>
  <c r="L28"/>
  <c r="K27"/>
  <c r="L27"/>
  <c r="L26"/>
  <c r="K26"/>
  <c r="K25" i="336"/>
  <c r="L25"/>
  <c r="L32" i="335"/>
  <c r="K32"/>
  <c r="K27" i="336"/>
  <c r="L27"/>
  <c r="L26"/>
  <c r="K26"/>
  <c r="L25" i="337"/>
  <c r="K25"/>
  <c r="L22"/>
  <c r="K22"/>
  <c r="K19"/>
  <c r="L19"/>
  <c r="L31" i="335"/>
  <c r="K31"/>
  <c r="L22" i="336"/>
  <c r="K22"/>
  <c r="L19"/>
  <c r="K19"/>
  <c r="K21" i="337"/>
  <c r="L21"/>
  <c r="K29"/>
  <c r="L29"/>
  <c r="L23" i="336"/>
  <c r="K23"/>
  <c r="L21"/>
  <c r="K21"/>
  <c r="K29"/>
  <c r="L29"/>
  <c r="E31" i="240"/>
  <c r="M26" i="288"/>
  <c r="D10" i="281" s="1"/>
  <c r="K20" i="259"/>
  <c r="L20"/>
  <c r="L28" i="290"/>
  <c r="K28"/>
  <c r="L23" i="291"/>
  <c r="K23"/>
  <c r="M26" i="295"/>
  <c r="D18" i="281" s="1"/>
  <c r="L22" i="289"/>
  <c r="K22"/>
  <c r="L22" i="290"/>
  <c r="K22"/>
  <c r="L28" i="291"/>
  <c r="K28"/>
  <c r="L23" i="290"/>
  <c r="K23"/>
  <c r="M26" i="294"/>
  <c r="D17" i="281" s="1"/>
  <c r="L24" i="288"/>
  <c r="K24"/>
  <c r="K22" i="298"/>
  <c r="L22"/>
  <c r="L22" i="291"/>
  <c r="K22"/>
  <c r="K20" i="290"/>
  <c r="L20"/>
  <c r="M26" i="293"/>
  <c r="D16" i="281" s="1"/>
  <c r="K22" i="303"/>
  <c r="L22"/>
  <c r="L22" i="295"/>
  <c r="K22"/>
  <c r="L23"/>
  <c r="K23"/>
  <c r="K25" i="291"/>
  <c r="L25"/>
  <c r="L19" i="298"/>
  <c r="K19"/>
  <c r="L20" i="291"/>
  <c r="K20"/>
  <c r="M26" i="302"/>
  <c r="L27" i="291"/>
  <c r="K27"/>
  <c r="L19" i="290"/>
  <c r="K19"/>
  <c r="L22" i="302"/>
  <c r="K22"/>
  <c r="L23" i="294"/>
  <c r="K23"/>
  <c r="K25" i="290"/>
  <c r="L25"/>
  <c r="L19" i="303"/>
  <c r="K19"/>
  <c r="M33" i="299"/>
  <c r="D19" i="281" s="1"/>
  <c r="L24" i="291"/>
  <c r="K24"/>
  <c r="L21" i="289"/>
  <c r="K21"/>
  <c r="L23"/>
  <c r="K23"/>
  <c r="L29" i="290"/>
  <c r="K29"/>
  <c r="L25" i="295"/>
  <c r="K25"/>
  <c r="L24" i="302"/>
  <c r="K24"/>
  <c r="L21" i="290"/>
  <c r="K21"/>
  <c r="L21" i="291"/>
  <c r="K21"/>
  <c r="L24" i="295"/>
  <c r="K24"/>
  <c r="L19" i="291"/>
  <c r="K19"/>
  <c r="L24" i="290"/>
  <c r="K24"/>
  <c r="L21" i="298"/>
  <c r="K21"/>
  <c r="L29" i="291"/>
  <c r="K29"/>
  <c r="L25" i="294"/>
  <c r="K25"/>
  <c r="L22"/>
  <c r="K22"/>
  <c r="L26" i="290"/>
  <c r="K26"/>
  <c r="L24" i="294"/>
  <c r="K24"/>
  <c r="L25" i="288"/>
  <c r="K25"/>
  <c r="L23" i="302"/>
  <c r="K23"/>
  <c r="L21" i="303"/>
  <c r="K21"/>
  <c r="L23" i="298"/>
  <c r="K23"/>
  <c r="L23" i="288"/>
  <c r="K23"/>
  <c r="L26" i="291"/>
  <c r="K26"/>
  <c r="L27" i="290"/>
  <c r="K27"/>
  <c r="L23" i="303"/>
  <c r="K23"/>
  <c r="L25" i="302"/>
  <c r="K25"/>
  <c r="M27" i="260"/>
  <c r="M26"/>
  <c r="M24"/>
  <c r="M23"/>
  <c r="M21"/>
  <c r="M20"/>
  <c r="M24" i="259"/>
  <c r="M23"/>
  <c r="M21"/>
  <c r="B16" i="360"/>
  <c r="B25" s="1"/>
  <c r="B15"/>
  <c r="B24" s="1"/>
  <c r="C17" i="251"/>
  <c r="M33" i="249"/>
  <c r="M32"/>
  <c r="M31"/>
  <c r="M30"/>
  <c r="M29"/>
  <c r="M28"/>
  <c r="M27"/>
  <c r="M26"/>
  <c r="M25"/>
  <c r="M24"/>
  <c r="M23"/>
  <c r="M22"/>
  <c r="M21"/>
  <c r="M20"/>
  <c r="M19"/>
  <c r="D3" i="281"/>
  <c r="D20" l="1"/>
  <c r="J30" i="336" s="1"/>
  <c r="M30" s="1"/>
  <c r="J20" i="340"/>
  <c r="M20" s="1"/>
  <c r="J20" i="341"/>
  <c r="M20" s="1"/>
  <c r="J20" i="289"/>
  <c r="M20" s="1"/>
  <c r="J20" i="303"/>
  <c r="M20" s="1"/>
  <c r="J20" i="298"/>
  <c r="M20" s="1"/>
  <c r="L27" i="260"/>
  <c r="K27"/>
  <c r="L26"/>
  <c r="K26"/>
  <c r="L24"/>
  <c r="K24"/>
  <c r="L23"/>
  <c r="K23"/>
  <c r="L20"/>
  <c r="K20"/>
  <c r="L21"/>
  <c r="K21"/>
  <c r="L23" i="259"/>
  <c r="K23"/>
  <c r="L24"/>
  <c r="K24"/>
  <c r="L21"/>
  <c r="K21"/>
  <c r="M25"/>
  <c r="D6" i="281" s="1"/>
  <c r="M28" i="260"/>
  <c r="D5" i="281"/>
  <c r="M34" i="249"/>
  <c r="B14" i="240"/>
  <c r="J30" i="290" l="1"/>
  <c r="M30" s="1"/>
  <c r="L30" s="1"/>
  <c r="J30" i="337"/>
  <c r="M30" s="1"/>
  <c r="M31" s="1"/>
  <c r="D14" i="281" s="1"/>
  <c r="J30" i="291"/>
  <c r="M30" s="1"/>
  <c r="K30" s="1"/>
  <c r="E32" i="240"/>
  <c r="L20" i="341"/>
  <c r="K20"/>
  <c r="M24"/>
  <c r="D25" i="281" s="1"/>
  <c r="L20" i="340"/>
  <c r="K20"/>
  <c r="M24"/>
  <c r="D24" i="281" s="1"/>
  <c r="K30" i="336"/>
  <c r="L30"/>
  <c r="M31"/>
  <c r="D13" i="281" s="1"/>
  <c r="E33" i="240"/>
  <c r="K20" i="303"/>
  <c r="L20"/>
  <c r="M24"/>
  <c r="D21" i="281" s="1"/>
  <c r="L20" i="289"/>
  <c r="K20"/>
  <c r="M24"/>
  <c r="L20" i="298"/>
  <c r="K20"/>
  <c r="M24"/>
  <c r="D4" i="281"/>
  <c r="M31" i="290" l="1"/>
  <c r="D11" i="281" s="1"/>
  <c r="K30" i="290"/>
  <c r="L30" i="337"/>
  <c r="K30"/>
  <c r="M31" i="291"/>
  <c r="D12" i="281" s="1"/>
  <c r="L30" i="291"/>
  <c r="D22" i="281"/>
  <c r="D23"/>
  <c r="E34" i="240"/>
  <c r="E35" l="1"/>
  <c r="D9" i="281" l="1"/>
  <c r="E36" i="240"/>
  <c r="E37" l="1"/>
  <c r="K22" i="232"/>
  <c r="H21"/>
  <c r="S40"/>
  <c r="S39"/>
  <c r="S38"/>
  <c r="S37"/>
  <c r="S36"/>
  <c r="S35"/>
  <c r="S34"/>
  <c r="S33"/>
  <c r="S32"/>
  <c r="S31"/>
  <c r="T31" s="1"/>
  <c r="E38" i="240" l="1"/>
  <c r="H23" i="232"/>
  <c r="L58" i="222"/>
  <c r="K58"/>
  <c r="J58"/>
  <c r="M58" s="1"/>
  <c r="L57"/>
  <c r="K57"/>
  <c r="J57"/>
  <c r="M57" s="1"/>
  <c r="L56"/>
  <c r="K56"/>
  <c r="J56"/>
  <c r="M56" s="1"/>
  <c r="L55"/>
  <c r="K55"/>
  <c r="J55"/>
  <c r="M55" s="1"/>
  <c r="L54"/>
  <c r="K54"/>
  <c r="J54"/>
  <c r="M54" s="1"/>
  <c r="L53"/>
  <c r="K53"/>
  <c r="J53"/>
  <c r="M53" s="1"/>
  <c r="I58"/>
  <c r="I57"/>
  <c r="I56"/>
  <c r="I55"/>
  <c r="I54"/>
  <c r="I53"/>
  <c r="D58"/>
  <c r="D57"/>
  <c r="D56"/>
  <c r="D55"/>
  <c r="D54"/>
  <c r="D53"/>
  <c r="L44"/>
  <c r="K44"/>
  <c r="J44"/>
  <c r="M44" s="1"/>
  <c r="L43"/>
  <c r="K43"/>
  <c r="J43"/>
  <c r="M43" s="1"/>
  <c r="L42"/>
  <c r="K42"/>
  <c r="J42"/>
  <c r="M42" s="1"/>
  <c r="L41"/>
  <c r="K41"/>
  <c r="J41"/>
  <c r="M41" s="1"/>
  <c r="L40"/>
  <c r="K40"/>
  <c r="J40"/>
  <c r="M40" s="1"/>
  <c r="I44"/>
  <c r="I43"/>
  <c r="I42"/>
  <c r="I41"/>
  <c r="I40"/>
  <c r="D49"/>
  <c r="D48"/>
  <c r="D47"/>
  <c r="D46"/>
  <c r="D45"/>
  <c r="D44"/>
  <c r="D43"/>
  <c r="D42"/>
  <c r="D41"/>
  <c r="D40"/>
  <c r="L33"/>
  <c r="K33"/>
  <c r="J33"/>
  <c r="M33" s="1"/>
  <c r="L32"/>
  <c r="K32"/>
  <c r="J32"/>
  <c r="M32" s="1"/>
  <c r="L31"/>
  <c r="K31"/>
  <c r="J31"/>
  <c r="M31" s="1"/>
  <c r="J30"/>
  <c r="M30" s="1"/>
  <c r="L30"/>
  <c r="K30"/>
  <c r="I33"/>
  <c r="H33"/>
  <c r="G33"/>
  <c r="I32"/>
  <c r="H32"/>
  <c r="G32"/>
  <c r="I31"/>
  <c r="H31"/>
  <c r="G31"/>
  <c r="G30"/>
  <c r="I30"/>
  <c r="H30"/>
  <c r="D33"/>
  <c r="D32"/>
  <c r="D31"/>
  <c r="D30"/>
  <c r="J25"/>
  <c r="J24"/>
  <c r="J23"/>
  <c r="J22"/>
  <c r="J21"/>
  <c r="J20"/>
  <c r="M20" s="1"/>
  <c r="J19"/>
  <c r="D25"/>
  <c r="D24"/>
  <c r="D23"/>
  <c r="D22"/>
  <c r="D21"/>
  <c r="D20"/>
  <c r="D19"/>
  <c r="M76"/>
  <c r="J49"/>
  <c r="M49" s="1"/>
  <c r="I49"/>
  <c r="J48"/>
  <c r="M48" s="1"/>
  <c r="I48"/>
  <c r="J47"/>
  <c r="M47" s="1"/>
  <c r="I47"/>
  <c r="J46"/>
  <c r="M46" s="1"/>
  <c r="I46"/>
  <c r="J45"/>
  <c r="M45" s="1"/>
  <c r="I45"/>
  <c r="I25"/>
  <c r="I24"/>
  <c r="I23"/>
  <c r="I22"/>
  <c r="I21"/>
  <c r="I19"/>
  <c r="D12" i="218"/>
  <c r="E39" i="240" l="1"/>
  <c r="B30"/>
  <c r="D29"/>
  <c r="F29" s="1"/>
  <c r="H29" s="1"/>
  <c r="J29" s="1"/>
  <c r="G31"/>
  <c r="G28"/>
  <c r="D32"/>
  <c r="F32" s="1"/>
  <c r="G30"/>
  <c r="D31"/>
  <c r="F31" s="1"/>
  <c r="B32"/>
  <c r="D33"/>
  <c r="F33" s="1"/>
  <c r="D30"/>
  <c r="F30" s="1"/>
  <c r="D34"/>
  <c r="F34" s="1"/>
  <c r="G32"/>
  <c r="G34"/>
  <c r="D27"/>
  <c r="D35"/>
  <c r="F35" s="1"/>
  <c r="G33"/>
  <c r="B35"/>
  <c r="G35"/>
  <c r="D28"/>
  <c r="F28" s="1"/>
  <c r="B34"/>
  <c r="B33"/>
  <c r="G36"/>
  <c r="D36"/>
  <c r="F36" s="1"/>
  <c r="G37"/>
  <c r="B37"/>
  <c r="D37"/>
  <c r="F37" s="1"/>
  <c r="B36"/>
  <c r="B31"/>
  <c r="G38"/>
  <c r="B38"/>
  <c r="D38"/>
  <c r="F38" s="1"/>
  <c r="B39"/>
  <c r="G39"/>
  <c r="D39"/>
  <c r="M24" i="222"/>
  <c r="M19"/>
  <c r="M25"/>
  <c r="M22"/>
  <c r="M21"/>
  <c r="M23"/>
  <c r="M59"/>
  <c r="M34"/>
  <c r="M67"/>
  <c r="M50"/>
  <c r="H30" i="240" l="1"/>
  <c r="J30" s="1"/>
  <c r="N30" s="1"/>
  <c r="H31"/>
  <c r="J31" s="1"/>
  <c r="P31" s="1"/>
  <c r="H36"/>
  <c r="J36" s="1"/>
  <c r="P36" s="1"/>
  <c r="H38"/>
  <c r="J38" s="1"/>
  <c r="N38" s="1"/>
  <c r="H28"/>
  <c r="J28" s="1"/>
  <c r="P28" s="1"/>
  <c r="H33"/>
  <c r="J33" s="1"/>
  <c r="H34"/>
  <c r="J34" s="1"/>
  <c r="H32"/>
  <c r="J32" s="1"/>
  <c r="F39"/>
  <c r="H39" s="1"/>
  <c r="J39" s="1"/>
  <c r="N29"/>
  <c r="P29"/>
  <c r="H37"/>
  <c r="J37" s="1"/>
  <c r="H35"/>
  <c r="J35" s="1"/>
  <c r="G40"/>
  <c r="D40"/>
  <c r="F27"/>
  <c r="M26" i="222"/>
  <c r="M35" s="1"/>
  <c r="P30" i="240" l="1"/>
  <c r="N31"/>
  <c r="N36"/>
  <c r="P38"/>
  <c r="N28"/>
  <c r="P37"/>
  <c r="N37"/>
  <c r="H27"/>
  <c r="F40"/>
  <c r="N39"/>
  <c r="P39"/>
  <c r="N32"/>
  <c r="P32"/>
  <c r="N34"/>
  <c r="P34"/>
  <c r="P35"/>
  <c r="N35"/>
  <c r="N33"/>
  <c r="P33"/>
  <c r="M37" i="222"/>
  <c r="M77" s="1"/>
  <c r="F83" i="218"/>
  <c r="F82"/>
  <c r="F81"/>
  <c r="F80"/>
  <c r="F79"/>
  <c r="F78"/>
  <c r="F77"/>
  <c r="F76"/>
  <c r="B83"/>
  <c r="B82"/>
  <c r="B81"/>
  <c r="B80"/>
  <c r="B79"/>
  <c r="B78"/>
  <c r="B77"/>
  <c r="B76"/>
  <c r="J27" i="240" l="1"/>
  <c r="H40"/>
  <c r="L13" i="218"/>
  <c r="P27" i="240" l="1"/>
  <c r="P40" s="1"/>
  <c r="N27"/>
  <c r="N40" s="1"/>
  <c r="J40"/>
  <c r="M84" i="218"/>
  <c r="G81"/>
  <c r="G80"/>
  <c r="G79"/>
  <c r="G78"/>
  <c r="G77"/>
  <c r="G76"/>
  <c r="D81"/>
  <c r="D80"/>
  <c r="D79"/>
  <c r="D78"/>
  <c r="D77"/>
  <c r="D76"/>
  <c r="L83"/>
  <c r="J83"/>
  <c r="L82"/>
  <c r="J82"/>
  <c r="L71"/>
  <c r="M71" s="1"/>
  <c r="L70"/>
  <c r="M70" s="1"/>
  <c r="L69"/>
  <c r="M69" s="1"/>
  <c r="L68"/>
  <c r="M68" s="1"/>
  <c r="L67"/>
  <c r="M67" s="1"/>
  <c r="L66"/>
  <c r="M66" s="1"/>
  <c r="L65"/>
  <c r="M65" s="1"/>
  <c r="L64"/>
  <c r="M64" s="1"/>
  <c r="J71"/>
  <c r="J70"/>
  <c r="J69"/>
  <c r="J68"/>
  <c r="J67"/>
  <c r="J66"/>
  <c r="J65"/>
  <c r="J64"/>
  <c r="D71"/>
  <c r="D70"/>
  <c r="D69"/>
  <c r="D68"/>
  <c r="D67"/>
  <c r="D66"/>
  <c r="D65"/>
  <c r="D64"/>
  <c r="D60"/>
  <c r="D59"/>
  <c r="D58"/>
  <c r="D57"/>
  <c r="D56"/>
  <c r="D55"/>
  <c r="I60"/>
  <c r="I59"/>
  <c r="I58"/>
  <c r="I57"/>
  <c r="I56"/>
  <c r="I55"/>
  <c r="J60"/>
  <c r="M60" s="1"/>
  <c r="J59"/>
  <c r="M59" s="1"/>
  <c r="J58"/>
  <c r="M58" s="1"/>
  <c r="J57"/>
  <c r="M57" s="1"/>
  <c r="J56"/>
  <c r="M56" s="1"/>
  <c r="J55"/>
  <c r="M55" s="1"/>
  <c r="I51"/>
  <c r="I50"/>
  <c r="I49"/>
  <c r="I48"/>
  <c r="I47"/>
  <c r="I46"/>
  <c r="I45"/>
  <c r="I44"/>
  <c r="I43"/>
  <c r="J51"/>
  <c r="M51" s="1"/>
  <c r="J50"/>
  <c r="M50" s="1"/>
  <c r="J49"/>
  <c r="M49" s="1"/>
  <c r="J48"/>
  <c r="M48" s="1"/>
  <c r="J47"/>
  <c r="M47" s="1"/>
  <c r="J46"/>
  <c r="M46" s="1"/>
  <c r="J45"/>
  <c r="M45" s="1"/>
  <c r="J44"/>
  <c r="M44" s="1"/>
  <c r="J43"/>
  <c r="M43" s="1"/>
  <c r="J42"/>
  <c r="M42" s="1"/>
  <c r="I42"/>
  <c r="D51"/>
  <c r="D50"/>
  <c r="D49"/>
  <c r="D48"/>
  <c r="D47"/>
  <c r="D46"/>
  <c r="D45"/>
  <c r="D44"/>
  <c r="D43"/>
  <c r="D42"/>
  <c r="I25"/>
  <c r="I24"/>
  <c r="I23"/>
  <c r="I22"/>
  <c r="I21"/>
  <c r="I20"/>
  <c r="I19"/>
  <c r="J33"/>
  <c r="J32"/>
  <c r="J31"/>
  <c r="G33"/>
  <c r="G32"/>
  <c r="G31"/>
  <c r="J30"/>
  <c r="M30" s="1"/>
  <c r="M34" s="1"/>
  <c r="G30"/>
  <c r="D33"/>
  <c r="D32"/>
  <c r="D31"/>
  <c r="D30"/>
  <c r="M13"/>
  <c r="D25"/>
  <c r="D24"/>
  <c r="D23"/>
  <c r="D22"/>
  <c r="D21"/>
  <c r="D20"/>
  <c r="L25"/>
  <c r="L24"/>
  <c r="L23"/>
  <c r="L22"/>
  <c r="L21"/>
  <c r="L20"/>
  <c r="J25"/>
  <c r="J24"/>
  <c r="J23"/>
  <c r="J22"/>
  <c r="J21"/>
  <c r="J20"/>
  <c r="L19"/>
  <c r="J19"/>
  <c r="D19"/>
  <c r="M24" l="1"/>
  <c r="M72"/>
  <c r="M25"/>
  <c r="M61"/>
  <c r="M23"/>
  <c r="M21"/>
  <c r="M20"/>
  <c r="M19"/>
  <c r="M22"/>
  <c r="M52"/>
  <c r="M26" l="1"/>
  <c r="M35" s="1"/>
  <c r="M37" s="1"/>
  <c r="M85" s="1"/>
  <c r="D9" i="288" l="1"/>
  <c r="D9" i="290"/>
  <c r="D9" i="294"/>
  <c r="D9" i="293"/>
  <c r="D9" i="295"/>
  <c r="D9" i="289"/>
  <c r="D9" i="291"/>
  <c r="B9" i="270"/>
  <c r="B9" i="251"/>
  <c r="D9" i="259"/>
  <c r="D9" i="249"/>
  <c r="D9" i="260"/>
  <c r="B9" i="257"/>
  <c r="D7" i="291"/>
  <c r="D7" i="289"/>
  <c r="D7" i="295"/>
  <c r="D7" i="288"/>
  <c r="D7" i="290"/>
  <c r="D7" i="294"/>
  <c r="D7" i="293"/>
  <c r="B7" i="270"/>
  <c r="D7" i="249"/>
  <c r="B7" i="251"/>
  <c r="D7" i="259"/>
  <c r="D7" i="260"/>
  <c r="B7" i="257"/>
  <c r="D8" i="288"/>
  <c r="D8" i="289"/>
  <c r="D8" i="290"/>
  <c r="D8" i="294"/>
  <c r="D8" i="293"/>
  <c r="D8" i="295"/>
  <c r="D8" i="291"/>
  <c r="D8" i="249"/>
  <c r="B8" i="270"/>
  <c r="B8" i="251"/>
  <c r="D8" i="259"/>
  <c r="D8" i="260"/>
  <c r="B8" i="257"/>
  <c r="F8" i="278"/>
  <c r="F9"/>
  <c r="B9" i="280"/>
  <c r="B7"/>
  <c r="F7" i="278"/>
  <c r="B8" i="280"/>
  <c r="B8" i="240"/>
  <c r="B9"/>
  <c r="B7"/>
  <c r="D6" i="289" l="1"/>
  <c r="D6" i="259"/>
  <c r="B6" i="280"/>
  <c r="D6" i="293"/>
  <c r="B6" i="257"/>
  <c r="D6" i="294"/>
  <c r="B6" i="240"/>
  <c r="D6" i="295" l="1"/>
  <c r="D6" i="291"/>
  <c r="D6" i="249"/>
  <c r="B6" i="270"/>
  <c r="D6" i="288"/>
  <c r="F6" i="278"/>
  <c r="D6" i="290"/>
  <c r="B6" i="251"/>
  <c r="D6" i="260"/>
  <c r="K31" i="278" l="1"/>
</calcChain>
</file>

<file path=xl/comments1.xml><?xml version="1.0" encoding="utf-8"?>
<comments xmlns="http://schemas.openxmlformats.org/spreadsheetml/2006/main">
  <authors>
    <author>Central 1</author>
  </authors>
  <commentList>
    <comment ref="J16" author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authors>
    <author>Central 1</author>
  </authors>
  <commentList>
    <comment ref="J16" author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<sst xmlns="http://schemas.openxmlformats.org/spreadsheetml/2006/main" count="29543" uniqueCount="13386">
  <si>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</si>
  <si>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</si>
  <si>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</si>
  <si>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</si>
  <si>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</si>
  <si>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</si>
  <si>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</si>
  <si>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</si>
  <si>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</si>
  <si>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</si>
  <si>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</si>
  <si>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</si>
  <si>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</si>
  <si>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</si>
  <si>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</si>
  <si>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</si>
  <si>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</si>
  <si>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</si>
  <si>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</si>
  <si>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</si>
  <si>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</si>
  <si>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</si>
  <si>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</si>
  <si>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</si>
  <si>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</si>
  <si>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</si>
  <si>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</si>
  <si>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</si>
  <si>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</si>
  <si>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</si>
  <si>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</si>
  <si>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</si>
  <si>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</si>
  <si>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</si>
  <si>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</si>
  <si>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</si>
  <si>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</si>
  <si>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</si>
  <si>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</si>
  <si>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</si>
  <si>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</si>
  <si>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</si>
  <si>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</si>
  <si>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</si>
  <si>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</si>
  <si>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</si>
  <si>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</si>
  <si>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</si>
  <si>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</si>
  <si>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</si>
  <si>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</si>
  <si>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</si>
  <si>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</si>
  <si>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</si>
  <si>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Mato Grosso</t>
  </si>
  <si>
    <t>SUB-TOTAL 1.0 &gt;&gt;</t>
  </si>
  <si>
    <t>SUB-TOTAL 2.0 &gt;&gt;</t>
  </si>
  <si>
    <t>SUB-TOTAL 3.0 &gt;&gt;</t>
  </si>
  <si>
    <t>SUB-TOTAL 4.0 &gt;&gt;</t>
  </si>
  <si>
    <t>SUB-TOTAL 5.0 &gt;&gt;</t>
  </si>
  <si>
    <t>SUB-TOTAL 6.0 &gt;&gt;</t>
  </si>
  <si>
    <t>SUB-TOTAL 7.0 &gt;&gt;</t>
  </si>
  <si>
    <t>TOTAL GERAL DO ORÇAMENTO &gt;&gt;</t>
  </si>
  <si>
    <t>PAVIMENTAÇÃO</t>
  </si>
  <si>
    <t>1.2</t>
  </si>
  <si>
    <t>COMPACTACAO MECANICA, SEM CONTROLE DO GC (C/COMPACTADOR PLACA 400 KG)</t>
  </si>
  <si>
    <t>74005/001</t>
  </si>
  <si>
    <t>TRANSPORTE DE MATERIAIS DE DRENAGEM</t>
  </si>
  <si>
    <t>Mês</t>
  </si>
  <si>
    <t>Produto</t>
  </si>
  <si>
    <t>Estado</t>
  </si>
  <si>
    <t>Preço</t>
  </si>
  <si>
    <t>ASFALTOS DILUÍDOS CM-30</t>
  </si>
  <si>
    <t>EMULSÕES ASFÁLTICAS RR-2C</t>
  </si>
  <si>
    <t xml:space="preserve">M0005 </t>
  </si>
  <si>
    <t xml:space="preserve">M0010 </t>
  </si>
  <si>
    <t xml:space="preserve">M0012 </t>
  </si>
  <si>
    <t xml:space="preserve">M0082 </t>
  </si>
  <si>
    <t xml:space="preserve">M0191 </t>
  </si>
  <si>
    <t xml:space="preserve">M0424 </t>
  </si>
  <si>
    <t xml:space="preserve">P9824 </t>
  </si>
  <si>
    <t xml:space="preserve">E9064 </t>
  </si>
  <si>
    <t xml:space="preserve">E9584 </t>
  </si>
  <si>
    <t xml:space="preserve">E9599 </t>
  </si>
  <si>
    <t xml:space="preserve">E9763 </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</si>
  <si>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</si>
  <si>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</si>
  <si>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</si>
  <si>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</si>
  <si>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</si>
  <si>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</si>
  <si>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</si>
  <si>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</si>
  <si>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</si>
  <si>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</si>
  <si>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</si>
  <si>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</si>
  <si>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</si>
  <si>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</si>
  <si>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</si>
  <si>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</si>
  <si>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</si>
  <si>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</si>
  <si>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</si>
  <si>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</si>
  <si>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</si>
  <si>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</si>
  <si>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</si>
  <si>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</si>
  <si>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</si>
  <si>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</si>
  <si>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</si>
  <si>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</si>
  <si>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</si>
  <si>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</si>
  <si>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</si>
  <si>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</si>
  <si>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</si>
  <si>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</si>
  <si>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</si>
  <si>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</si>
  <si>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</si>
  <si>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</si>
  <si>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</si>
  <si>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</si>
  <si>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</si>
  <si>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</si>
  <si>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</si>
  <si>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</si>
  <si>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</si>
  <si>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</si>
  <si>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</si>
  <si>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</si>
  <si>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</si>
  <si>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</si>
  <si>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</si>
  <si>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</si>
  <si>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</si>
  <si>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</si>
  <si>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</si>
  <si>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</si>
  <si>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</si>
  <si>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</si>
  <si>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</si>
  <si>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</si>
  <si>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</si>
  <si>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</si>
  <si>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</si>
  <si>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</si>
  <si>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</si>
  <si>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</si>
  <si>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</si>
  <si>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</si>
  <si>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</si>
  <si>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</si>
  <si>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</si>
  <si>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</si>
  <si>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</si>
  <si>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</si>
  <si>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</si>
  <si>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</si>
  <si>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</si>
  <si>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</si>
  <si>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</si>
  <si>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</si>
  <si>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</si>
  <si>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</si>
  <si>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</si>
  <si>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</si>
  <si>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</si>
  <si>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</si>
  <si>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</si>
  <si>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</si>
  <si>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</si>
  <si>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</si>
  <si>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</si>
  <si>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</si>
  <si>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</si>
  <si>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</si>
  <si>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</si>
  <si>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</si>
  <si>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</si>
  <si>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</si>
  <si>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</si>
  <si>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</si>
  <si>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</si>
  <si>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</si>
  <si>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</si>
  <si>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</si>
  <si>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</si>
  <si>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</si>
  <si>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</si>
  <si>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</si>
  <si>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</si>
  <si>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</si>
  <si>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</si>
  <si>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</si>
  <si>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</si>
  <si>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</si>
  <si>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</si>
  <si>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</si>
  <si>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</si>
  <si>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</si>
  <si>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</si>
  <si>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</si>
  <si>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</si>
  <si>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</si>
  <si>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</si>
  <si>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</si>
  <si>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</si>
  <si>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</si>
  <si>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</si>
  <si>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</si>
  <si>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</si>
  <si>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</si>
  <si>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</si>
  <si>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</si>
  <si>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</si>
  <si>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</si>
  <si>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</si>
  <si>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</si>
  <si>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</si>
  <si>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</si>
  <si>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</si>
  <si>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</si>
  <si>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</si>
  <si>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</si>
  <si>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</si>
  <si>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</si>
  <si>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</si>
  <si>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</si>
  <si>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</si>
  <si>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</si>
  <si>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</si>
  <si>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</si>
  <si>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</si>
  <si>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</si>
  <si>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</si>
  <si>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</si>
  <si>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</si>
  <si>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</si>
  <si>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</si>
  <si>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</si>
  <si>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</si>
  <si>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</si>
  <si>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</si>
  <si>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</si>
  <si>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</si>
  <si>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</si>
  <si>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</si>
  <si>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</si>
  <si>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</si>
  <si>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</si>
  <si>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</si>
  <si>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</si>
  <si>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</si>
  <si>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</si>
  <si>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</si>
  <si>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</si>
  <si>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</si>
  <si>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</si>
  <si>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</si>
  <si>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</si>
  <si>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</si>
  <si>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</si>
  <si>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</si>
  <si>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</si>
  <si>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</si>
  <si>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</si>
  <si>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</si>
  <si>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</si>
  <si>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</si>
  <si>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</si>
  <si>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</si>
  <si>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</si>
  <si>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</si>
  <si>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</si>
  <si>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</si>
  <si>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</si>
  <si>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</si>
  <si>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</si>
  <si>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</si>
  <si>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</si>
  <si>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</si>
  <si>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</si>
  <si>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</si>
  <si>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</si>
  <si>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</si>
  <si>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</si>
  <si>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</si>
  <si>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</si>
  <si>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</si>
  <si>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</si>
  <si>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</si>
  <si>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</si>
  <si>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</si>
  <si>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</si>
  <si>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</si>
  <si>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</si>
  <si>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</si>
  <si>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</si>
  <si>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</si>
  <si>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</si>
  <si>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</si>
  <si>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</si>
  <si>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</si>
  <si>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</si>
  <si>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</si>
  <si>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</si>
  <si>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</si>
  <si>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</si>
  <si>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</si>
  <si>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</si>
  <si>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</si>
  <si>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</si>
  <si>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</si>
  <si>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</si>
  <si>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</si>
  <si>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</si>
  <si>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</si>
  <si>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</si>
  <si>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</si>
  <si>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</si>
  <si>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</si>
  <si>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</si>
  <si>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</si>
  <si>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</si>
  <si>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</si>
  <si>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</si>
  <si>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</si>
  <si>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</si>
  <si>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</si>
  <si>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</si>
  <si>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</si>
  <si>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</si>
  <si>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</si>
  <si>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</si>
  <si>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</si>
  <si>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</si>
  <si>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</si>
  <si>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</si>
  <si>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</si>
  <si>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</si>
  <si>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</si>
  <si>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</si>
  <si>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</si>
  <si>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</si>
  <si>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</si>
  <si>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</si>
  <si>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</si>
  <si>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</si>
  <si>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</si>
  <si>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</si>
  <si>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</si>
  <si>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</si>
  <si>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</si>
  <si>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</si>
  <si>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</si>
  <si>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</si>
  <si>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</si>
  <si>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</si>
  <si>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</si>
  <si>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</si>
  <si>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</si>
  <si>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</si>
  <si>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</si>
  <si>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</si>
  <si>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</si>
  <si>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</si>
  <si>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</si>
  <si>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</si>
  <si>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</si>
  <si>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</si>
  <si>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</si>
  <si>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</si>
  <si>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</si>
  <si>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</si>
  <si>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</si>
  <si>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</si>
  <si>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</si>
  <si>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</si>
  <si>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</si>
  <si>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</si>
  <si>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</si>
  <si>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</si>
  <si>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</si>
  <si>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</si>
  <si>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</si>
  <si>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</si>
  <si>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</si>
  <si>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</si>
  <si>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</si>
  <si>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</si>
  <si>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</si>
  <si>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</si>
  <si>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</si>
  <si>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</si>
  <si>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</si>
  <si>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</si>
  <si>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</si>
  <si>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</si>
  <si>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</si>
  <si>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</si>
  <si>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</si>
  <si>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</si>
  <si>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</si>
  <si>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</si>
  <si>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</si>
  <si>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</si>
  <si>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</si>
  <si>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</si>
  <si>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</si>
  <si>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</si>
  <si>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</si>
  <si>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</si>
  <si>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</si>
  <si>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</si>
  <si>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</si>
  <si>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</si>
  <si>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</si>
  <si>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</si>
  <si>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</si>
  <si>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</si>
  <si>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</si>
  <si>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</si>
  <si>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</si>
  <si>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</si>
  <si>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</si>
  <si>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</si>
  <si>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</si>
  <si>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</si>
  <si>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</si>
  <si>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</si>
  <si>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</si>
  <si>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</si>
  <si>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</si>
  <si>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</si>
  <si>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</si>
  <si>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</si>
  <si>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</si>
  <si>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</si>
  <si>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</si>
  <si>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</si>
  <si>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</si>
  <si>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</si>
  <si>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</si>
  <si>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</si>
  <si>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</si>
  <si>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</si>
  <si>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</si>
  <si>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</si>
  <si>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</si>
  <si>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</si>
  <si>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</si>
  <si>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</si>
  <si>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</si>
  <si>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</si>
  <si>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</si>
  <si>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</si>
  <si>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</si>
  <si>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</si>
  <si>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</si>
  <si>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</si>
  <si>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</si>
  <si>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</si>
  <si>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</si>
  <si>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</si>
  <si>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</si>
  <si>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</si>
  <si>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</si>
  <si>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</si>
  <si>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</si>
  <si>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</si>
  <si>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</si>
  <si>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</si>
  <si>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</si>
  <si>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</si>
  <si>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</si>
  <si>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</si>
  <si>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</si>
  <si>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</si>
  <si>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</si>
  <si>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</si>
  <si>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</si>
  <si>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</si>
  <si>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</si>
  <si>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</si>
  <si>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</si>
  <si>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</si>
  <si>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</si>
  <si>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</si>
  <si>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</si>
  <si>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</si>
  <si>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</si>
  <si>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</si>
  <si>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</si>
  <si>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</si>
  <si>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</si>
  <si>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</si>
  <si>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</si>
  <si>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</si>
  <si>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</si>
  <si>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</si>
  <si>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</si>
  <si>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</si>
  <si>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</si>
  <si>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</si>
  <si>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</si>
  <si>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</si>
  <si>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</si>
  <si>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</si>
  <si>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</si>
  <si>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</si>
  <si>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</si>
  <si>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</si>
  <si>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</si>
  <si>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</si>
  <si>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</si>
  <si>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</si>
  <si>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</si>
  <si>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</si>
  <si>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</si>
  <si>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</si>
  <si>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</si>
  <si>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</si>
  <si>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</si>
  <si>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</si>
  <si>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</si>
  <si>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</si>
  <si>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</si>
  <si>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</si>
  <si>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</si>
  <si>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</si>
  <si>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</si>
  <si>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</si>
  <si>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</si>
  <si>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</si>
  <si>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</si>
  <si>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</si>
  <si>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</si>
  <si>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</si>
  <si>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</si>
  <si>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</si>
  <si>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</si>
  <si>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</si>
  <si>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</si>
  <si>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</si>
  <si>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</si>
  <si>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</si>
  <si>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</si>
  <si>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</si>
  <si>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</si>
  <si>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</si>
  <si>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</si>
  <si>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</si>
  <si>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</si>
  <si>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</si>
  <si>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</si>
  <si>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</si>
  <si>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</si>
  <si>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</si>
  <si>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</si>
  <si>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</si>
  <si>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</si>
  <si>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</si>
  <si>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</si>
  <si>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</si>
  <si>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</si>
  <si>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</si>
  <si>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</si>
  <si>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</si>
  <si>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</si>
  <si>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</si>
  <si>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</si>
  <si>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</si>
  <si>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</si>
  <si>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</si>
  <si>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</si>
  <si>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</si>
  <si>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</si>
  <si>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</si>
  <si>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</si>
  <si>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</si>
  <si>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</si>
  <si>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</si>
  <si>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</si>
  <si>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</si>
  <si>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</si>
  <si>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</si>
  <si>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</si>
  <si>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</si>
  <si>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</si>
  <si>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</si>
  <si>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</si>
  <si>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</si>
  <si>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</si>
  <si>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</si>
  <si>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</si>
  <si>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</si>
  <si>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</si>
  <si>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</si>
  <si>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</si>
  <si>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</si>
  <si>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</si>
  <si>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</si>
  <si>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</si>
  <si>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</si>
  <si>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</si>
  <si>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</si>
  <si>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</si>
  <si>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</si>
  <si>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</si>
  <si>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</si>
  <si>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</si>
  <si>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</si>
  <si>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</si>
  <si>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</si>
  <si>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</si>
  <si>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</si>
  <si>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</si>
  <si>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</si>
  <si>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</si>
  <si>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</si>
  <si>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</si>
  <si>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</si>
  <si>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</si>
  <si>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</si>
  <si>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</si>
  <si>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</si>
  <si>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</si>
  <si>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</si>
  <si>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</si>
  <si>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</si>
  <si>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</si>
  <si>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</si>
  <si>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</si>
  <si>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</si>
  <si>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</si>
  <si>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</si>
  <si>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</si>
  <si>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</si>
  <si>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</si>
  <si>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</si>
  <si>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</si>
  <si>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</si>
  <si>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</si>
  <si>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</si>
  <si>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</si>
  <si>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</si>
  <si>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</si>
  <si>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</si>
  <si>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</si>
  <si>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</si>
  <si>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</si>
  <si>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</si>
  <si>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</si>
  <si>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</si>
  <si>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</si>
  <si>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</si>
  <si>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</si>
  <si>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</si>
  <si>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</si>
  <si>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</si>
  <si>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</si>
  <si>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</si>
  <si>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</si>
  <si>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</si>
  <si>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</si>
  <si>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</si>
  <si>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</si>
  <si>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</si>
  <si>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</si>
  <si>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</si>
  <si>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</si>
  <si>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</si>
  <si>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</si>
  <si>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</si>
  <si>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</si>
  <si>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</si>
  <si>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</si>
  <si>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</si>
  <si>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</si>
  <si>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</si>
  <si>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</si>
  <si>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</si>
  <si>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</si>
  <si>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</si>
  <si>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</si>
  <si>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</si>
  <si>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</si>
  <si>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</si>
  <si>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</si>
  <si>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</si>
  <si>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</si>
  <si>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</si>
  <si>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</si>
  <si>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</si>
  <si>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</si>
  <si>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</si>
  <si>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</si>
  <si>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</si>
  <si>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</si>
  <si>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</si>
  <si>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</si>
  <si>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</si>
  <si>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</si>
  <si>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</si>
  <si>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</si>
  <si>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</si>
  <si>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</si>
  <si>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</si>
  <si>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</si>
  <si>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</si>
  <si>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</si>
  <si>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</si>
  <si>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</si>
  <si>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</si>
  <si>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</si>
  <si>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</si>
  <si>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</si>
  <si>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</si>
  <si>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</si>
  <si>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</si>
  <si>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</si>
  <si>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</si>
  <si>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</si>
  <si>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</si>
  <si>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</si>
  <si>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</si>
  <si>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</si>
  <si>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</si>
  <si>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</si>
  <si>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</si>
  <si>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</si>
  <si>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</si>
  <si>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</si>
  <si>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</si>
  <si>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</si>
  <si>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</si>
  <si>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</si>
  <si>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</si>
  <si>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</si>
  <si>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</si>
  <si>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</si>
  <si>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</si>
  <si>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</si>
  <si>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</si>
  <si>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</si>
  <si>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</si>
  <si>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</si>
  <si>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</si>
  <si>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</si>
  <si>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</si>
  <si>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</si>
  <si>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</si>
  <si>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</si>
  <si>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</si>
  <si>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</si>
  <si>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</si>
  <si>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</si>
  <si>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</si>
  <si>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</si>
  <si>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</si>
  <si>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</si>
  <si>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</si>
  <si>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</si>
  <si>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</si>
  <si>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</si>
  <si>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</si>
  <si>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</si>
  <si>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</si>
  <si>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</si>
  <si>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</si>
  <si>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</si>
  <si>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</si>
  <si>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</si>
  <si>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</si>
  <si>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</si>
  <si>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</si>
  <si>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</si>
  <si>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</si>
  <si>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</si>
  <si>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</si>
  <si>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</si>
  <si>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</si>
  <si>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</si>
  <si>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</si>
  <si>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</si>
  <si>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</si>
  <si>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</si>
  <si>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</si>
  <si>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</si>
  <si>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</si>
  <si>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</si>
  <si>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</si>
  <si>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</si>
  <si>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</si>
  <si>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</si>
  <si>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</si>
  <si>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</si>
  <si>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</si>
  <si>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</si>
  <si>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</si>
  <si>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</si>
  <si>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</si>
  <si>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</si>
  <si>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</si>
  <si>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</si>
  <si>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</si>
  <si>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</si>
  <si>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</si>
  <si>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</si>
  <si>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</si>
  <si>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</si>
  <si>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</si>
  <si>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</si>
  <si>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</si>
  <si>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</si>
  <si>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</si>
  <si>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</si>
  <si>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</si>
  <si>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</si>
  <si>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</si>
  <si>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</si>
  <si>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</si>
  <si>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</si>
  <si>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</si>
  <si>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</si>
  <si>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</si>
  <si>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</si>
  <si>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</si>
  <si>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</si>
  <si>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</si>
  <si>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</si>
  <si>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</si>
  <si>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</si>
  <si>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</si>
  <si>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</si>
  <si>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</si>
  <si>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</si>
  <si>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</si>
  <si>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</si>
  <si>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</si>
  <si>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</si>
  <si>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</si>
  <si>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</si>
  <si>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</si>
  <si>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</si>
  <si>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</si>
  <si>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</si>
  <si>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</si>
  <si>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</si>
  <si>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</si>
  <si>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</si>
  <si>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</si>
  <si>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</si>
  <si>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</si>
  <si>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</si>
  <si>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</si>
  <si>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</si>
  <si>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</si>
  <si>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</si>
  <si>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</si>
  <si>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</si>
  <si>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</si>
  <si>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</si>
  <si>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</si>
  <si>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</si>
  <si>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</si>
  <si>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</si>
  <si>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</si>
  <si>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</si>
  <si>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</si>
  <si>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</si>
  <si>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</si>
  <si>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</si>
  <si>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</si>
  <si>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</si>
  <si>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</si>
  <si>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</si>
  <si>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</si>
  <si>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</si>
  <si>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</si>
  <si>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</si>
  <si>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</si>
  <si>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</si>
  <si>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</si>
  <si>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</si>
  <si>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</si>
  <si>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</si>
  <si>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</si>
  <si>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</si>
  <si>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</si>
  <si>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</si>
  <si>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</si>
  <si>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</si>
  <si>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</si>
  <si>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</si>
  <si>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</si>
  <si>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</si>
  <si>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</si>
  <si>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</si>
  <si>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</si>
  <si>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</si>
  <si>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</si>
  <si>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</si>
  <si>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</si>
  <si>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</si>
  <si>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</si>
  <si>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</si>
  <si>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</si>
  <si>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</si>
  <si>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</si>
  <si>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</si>
  <si>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</si>
  <si>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</si>
  <si>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</si>
  <si>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</si>
  <si>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</si>
  <si>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</si>
  <si>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</si>
  <si>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</si>
  <si>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</si>
  <si>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</si>
  <si>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</si>
  <si>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</si>
  <si>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</si>
  <si>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</si>
  <si>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</si>
  <si>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</si>
  <si>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</si>
  <si>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</si>
  <si>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</si>
  <si>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</si>
  <si>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</si>
  <si>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</si>
  <si>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</si>
  <si>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</si>
  <si>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</si>
  <si>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</si>
  <si>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</si>
  <si>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</si>
  <si>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</si>
  <si>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</si>
  <si>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</si>
  <si>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</si>
  <si>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</si>
  <si>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</si>
  <si>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</si>
  <si>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</si>
  <si>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</si>
  <si>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</si>
  <si>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</si>
  <si>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</si>
  <si>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</si>
  <si>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</si>
  <si>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</si>
  <si>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</si>
  <si>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</si>
  <si>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</si>
  <si>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</si>
  <si>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</si>
  <si>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</si>
  <si>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</si>
  <si>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</si>
  <si>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</si>
  <si>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</si>
  <si>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</si>
  <si>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</si>
  <si>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</si>
  <si>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</si>
  <si>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</si>
  <si>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</si>
  <si>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</si>
  <si>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</si>
  <si>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</si>
  <si>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</si>
  <si>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</si>
  <si>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</si>
  <si>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</si>
  <si>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</si>
  <si>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</si>
  <si>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</si>
  <si>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</si>
  <si>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</si>
  <si>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</si>
  <si>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</si>
  <si>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</si>
  <si>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</si>
  <si>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</si>
  <si>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</si>
  <si>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</si>
  <si>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</si>
  <si>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</si>
  <si>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</si>
  <si>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</si>
  <si>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</si>
  <si>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</si>
  <si>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</si>
  <si>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</si>
  <si>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</si>
  <si>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</si>
  <si>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</si>
  <si>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</si>
  <si>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</si>
  <si>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</si>
  <si>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</si>
  <si>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</si>
  <si>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</si>
  <si>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</si>
  <si>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</si>
  <si>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</si>
  <si>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</si>
  <si>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</si>
  <si>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</si>
  <si>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</si>
  <si>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</si>
  <si>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</si>
  <si>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</si>
  <si>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</si>
  <si>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</si>
  <si>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</si>
  <si>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</si>
  <si>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</si>
  <si>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</si>
  <si>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</si>
  <si>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</si>
  <si>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</si>
  <si>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</si>
  <si>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</si>
  <si>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</si>
  <si>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</si>
  <si>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</si>
  <si>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</si>
  <si>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</si>
  <si>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</si>
  <si>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</si>
  <si>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</si>
  <si>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</si>
  <si>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</si>
  <si>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</si>
  <si>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</si>
  <si>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</si>
  <si>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</si>
  <si>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</si>
  <si>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</si>
  <si>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</si>
  <si>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</si>
  <si>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</si>
  <si>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</si>
  <si>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</si>
  <si>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</si>
  <si>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</si>
  <si>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</si>
  <si>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</si>
  <si>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</si>
  <si>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</si>
  <si>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</si>
  <si>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</si>
  <si>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</si>
  <si>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</si>
  <si>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</si>
  <si>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</si>
  <si>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</si>
  <si>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</si>
  <si>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</si>
  <si>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</si>
  <si>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</si>
  <si>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</si>
  <si>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</si>
  <si>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</si>
  <si>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</si>
  <si>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</si>
  <si>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</si>
  <si>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</si>
  <si>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</si>
  <si>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</si>
  <si>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</si>
  <si>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</si>
  <si>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</si>
  <si>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</si>
  <si>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</si>
  <si>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</si>
  <si>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</si>
  <si>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</si>
  <si>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</si>
  <si>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</si>
  <si>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</si>
  <si>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</si>
  <si>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</si>
  <si>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</si>
  <si>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</si>
  <si>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</si>
  <si>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</si>
  <si>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</si>
  <si>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</si>
  <si>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</si>
  <si>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</si>
  <si>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</si>
  <si>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</si>
  <si>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</si>
  <si>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</si>
  <si>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</si>
  <si>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</si>
  <si>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</si>
  <si>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</si>
  <si>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</si>
  <si>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</si>
  <si>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</si>
  <si>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</si>
  <si>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</si>
  <si>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</si>
  <si>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</si>
  <si>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</si>
  <si>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</si>
  <si>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</si>
  <si>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</si>
  <si>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</si>
  <si>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</si>
  <si>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</si>
  <si>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</si>
  <si>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</si>
  <si>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</si>
  <si>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</si>
  <si>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</si>
  <si>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</si>
  <si>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</si>
  <si>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</si>
  <si>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</si>
  <si>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</si>
  <si>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</si>
  <si>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</si>
  <si>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</si>
  <si>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</si>
  <si>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</si>
  <si>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</si>
  <si>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</si>
  <si>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</si>
  <si>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</si>
  <si>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</si>
  <si>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</si>
  <si>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</si>
  <si>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</si>
  <si>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</si>
  <si>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</si>
  <si>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</si>
  <si>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</si>
  <si>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73970/001</t>
  </si>
  <si>
    <t>ESTRUTURA METALICA EM ACO ESTRUTURAL PERFIL I 12 X 5 1/4</t>
  </si>
  <si>
    <t>73970/002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</si>
  <si>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</si>
  <si>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</si>
  <si>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</si>
  <si>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</si>
  <si>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</si>
  <si>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</si>
  <si>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</si>
  <si>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</si>
  <si>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</si>
  <si>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</si>
  <si>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</si>
  <si>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</si>
  <si>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</si>
  <si>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</si>
  <si>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</si>
  <si>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</si>
  <si>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</si>
  <si>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</si>
  <si>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</si>
  <si>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</si>
  <si>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</si>
  <si>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</si>
  <si>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</si>
  <si>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</si>
  <si>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</si>
  <si>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</si>
  <si>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</si>
  <si>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</si>
  <si>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</si>
  <si>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</si>
  <si>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</si>
  <si>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</si>
  <si>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</si>
  <si>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</si>
  <si>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</si>
  <si>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</si>
  <si>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</si>
  <si>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</si>
  <si>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</si>
  <si>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</si>
  <si>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</si>
  <si>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</si>
  <si>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</si>
  <si>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</si>
  <si>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</si>
  <si>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</si>
  <si>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</si>
  <si>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</si>
  <si>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</si>
  <si>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</si>
  <si>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</si>
  <si>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</si>
  <si>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</si>
  <si>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</si>
  <si>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</si>
  <si>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</si>
  <si>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</si>
  <si>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</si>
  <si>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</si>
  <si>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</si>
  <si>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</si>
  <si>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</si>
  <si>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</si>
  <si>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</si>
  <si>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</si>
  <si>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</si>
  <si>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</si>
  <si>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</si>
  <si>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</si>
  <si>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</si>
  <si>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</si>
  <si>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</si>
  <si>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</si>
  <si>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</si>
  <si>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</si>
  <si>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</si>
  <si>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</si>
  <si>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</si>
  <si>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</si>
  <si>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</si>
  <si>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</si>
  <si>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</si>
  <si>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</si>
  <si>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</si>
  <si>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</si>
  <si>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</si>
  <si>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</si>
  <si>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</si>
  <si>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</si>
  <si>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</si>
  <si>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</si>
  <si>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</si>
  <si>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</si>
  <si>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</si>
  <si>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</si>
  <si>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</si>
  <si>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</si>
  <si>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</si>
  <si>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</si>
  <si>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</si>
  <si>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</si>
  <si>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</si>
  <si>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</si>
  <si>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</si>
  <si>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</si>
  <si>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</si>
  <si>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</si>
  <si>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</si>
  <si>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</si>
  <si>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</si>
  <si>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</si>
  <si>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</si>
  <si>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</si>
  <si>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</si>
  <si>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</si>
  <si>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</si>
  <si>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</si>
  <si>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</si>
  <si>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</si>
  <si>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</si>
  <si>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</si>
  <si>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</si>
  <si>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</si>
  <si>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</si>
  <si>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</si>
  <si>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</si>
  <si>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</si>
  <si>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</si>
  <si>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</si>
  <si>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</si>
  <si>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</si>
  <si>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</si>
  <si>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</si>
  <si>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</si>
  <si>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</si>
  <si>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</si>
  <si>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</si>
  <si>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</si>
  <si>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</si>
  <si>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</si>
  <si>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</si>
  <si>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</si>
  <si>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</si>
  <si>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</si>
  <si>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</si>
  <si>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</si>
  <si>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</si>
  <si>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</si>
  <si>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</si>
  <si>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</si>
  <si>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</si>
  <si>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</si>
  <si>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</si>
  <si>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</si>
  <si>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</si>
  <si>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</si>
  <si>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</si>
  <si>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</si>
  <si>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</si>
  <si>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</si>
  <si>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</si>
  <si>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</si>
  <si>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</si>
  <si>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</si>
  <si>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</si>
  <si>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</si>
  <si>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</si>
  <si>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</si>
  <si>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</si>
  <si>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</si>
  <si>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</si>
  <si>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</si>
  <si>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</si>
  <si>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</si>
  <si>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</si>
  <si>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</si>
  <si>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</si>
  <si>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</si>
  <si>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</si>
  <si>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</si>
  <si>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</si>
  <si>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</si>
  <si>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</si>
  <si>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</si>
  <si>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</si>
  <si>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</si>
  <si>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</si>
  <si>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</si>
  <si>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</si>
  <si>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</si>
  <si>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</si>
  <si>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</si>
  <si>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</si>
  <si>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</si>
  <si>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</si>
  <si>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</si>
  <si>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</si>
  <si>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</si>
  <si>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</si>
  <si>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</si>
  <si>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</si>
  <si>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</si>
  <si>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</si>
  <si>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</si>
  <si>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</si>
  <si>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</si>
  <si>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</si>
  <si>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</si>
  <si>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</si>
  <si>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</si>
  <si>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</si>
  <si>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</si>
  <si>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73910/008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</si>
  <si>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</si>
  <si>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</si>
  <si>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</si>
  <si>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</si>
  <si>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</si>
  <si>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</si>
  <si>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</si>
  <si>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</si>
  <si>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</si>
  <si>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</si>
  <si>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</si>
  <si>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</si>
  <si>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</si>
  <si>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</si>
  <si>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</si>
  <si>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</si>
  <si>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</si>
  <si>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</si>
  <si>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</si>
  <si>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</si>
  <si>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</si>
  <si>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</si>
  <si>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</si>
  <si>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</si>
  <si>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</si>
  <si>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</si>
  <si>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</si>
  <si>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</si>
  <si>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</si>
  <si>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</si>
  <si>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</si>
  <si>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</si>
  <si>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</si>
  <si>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</si>
  <si>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</si>
  <si>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</si>
  <si>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</si>
  <si>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</si>
  <si>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</si>
  <si>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</si>
  <si>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</si>
  <si>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</si>
  <si>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</si>
  <si>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</si>
  <si>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</si>
  <si>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</si>
  <si>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</si>
  <si>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</si>
  <si>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</si>
  <si>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</si>
  <si>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</si>
  <si>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</si>
  <si>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</si>
  <si>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</si>
  <si>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</si>
  <si>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</si>
  <si>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</si>
  <si>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</si>
  <si>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</si>
  <si>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</si>
  <si>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</si>
  <si>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</si>
  <si>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</si>
  <si>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</si>
  <si>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</si>
  <si>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</si>
  <si>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</si>
  <si>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</si>
  <si>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</si>
  <si>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</si>
  <si>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</si>
  <si>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</si>
  <si>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</si>
  <si>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</si>
  <si>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</si>
  <si>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</si>
  <si>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</si>
  <si>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</si>
  <si>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</si>
  <si>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</si>
  <si>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</si>
  <si>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</si>
  <si>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</si>
  <si>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</si>
  <si>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</si>
  <si>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</si>
  <si>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</si>
  <si>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</si>
  <si>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</si>
  <si>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</si>
  <si>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73933/001</t>
  </si>
  <si>
    <t>PORTA DE FERRO, DE ABRIR, TIPO GRADE COM CHAPA, 87X210CM, COM GUARNICOES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</si>
  <si>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</si>
  <si>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</si>
  <si>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</si>
  <si>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</si>
  <si>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</si>
  <si>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</si>
  <si>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</si>
  <si>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</si>
  <si>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</si>
  <si>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</si>
  <si>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</si>
  <si>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</si>
  <si>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</si>
  <si>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</si>
  <si>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</si>
  <si>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</si>
  <si>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</si>
  <si>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</si>
  <si>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</si>
  <si>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</si>
  <si>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</si>
  <si>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</si>
  <si>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74194/001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</si>
  <si>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</si>
  <si>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</si>
  <si>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</si>
  <si>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</si>
  <si>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</si>
  <si>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</si>
  <si>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</si>
  <si>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73736/001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</si>
  <si>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</si>
  <si>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</si>
  <si>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</si>
  <si>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</si>
  <si>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</si>
  <si>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</si>
  <si>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</si>
  <si>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</si>
  <si>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</si>
  <si>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</si>
  <si>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</si>
  <si>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</si>
  <si>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</si>
  <si>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</si>
  <si>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</si>
  <si>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</si>
  <si>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</si>
  <si>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</si>
  <si>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</si>
  <si>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</si>
  <si>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</si>
  <si>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</si>
  <si>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</si>
  <si>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</si>
  <si>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</si>
  <si>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</si>
  <si>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</si>
  <si>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</si>
  <si>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</si>
  <si>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</si>
  <si>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</si>
  <si>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</si>
  <si>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</si>
  <si>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</si>
  <si>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</si>
  <si>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</si>
  <si>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</si>
  <si>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</si>
  <si>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</si>
  <si>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</si>
  <si>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</si>
  <si>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</si>
  <si>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</si>
  <si>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</si>
  <si>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</si>
  <si>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</si>
  <si>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</si>
  <si>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</si>
  <si>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</si>
  <si>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</si>
  <si>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</si>
  <si>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</si>
  <si>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</si>
  <si>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</si>
  <si>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</si>
  <si>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</si>
  <si>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</si>
  <si>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</si>
  <si>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</si>
  <si>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</si>
  <si>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</si>
  <si>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</si>
  <si>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</si>
  <si>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</si>
  <si>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</si>
  <si>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</si>
  <si>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</si>
  <si>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</si>
  <si>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</si>
  <si>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</si>
  <si>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</si>
  <si>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</si>
  <si>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</si>
  <si>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</si>
  <si>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</si>
  <si>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</si>
  <si>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</si>
  <si>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</si>
  <si>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</si>
  <si>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</si>
  <si>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</si>
  <si>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</si>
  <si>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</si>
  <si>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</si>
  <si>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</si>
  <si>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</si>
  <si>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</si>
  <si>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</si>
  <si>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</si>
  <si>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</si>
  <si>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</si>
  <si>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</si>
  <si>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</si>
  <si>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</si>
  <si>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</si>
  <si>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</si>
  <si>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</si>
  <si>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</si>
  <si>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</si>
  <si>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</si>
  <si>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</si>
  <si>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</si>
  <si>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</si>
  <si>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</si>
  <si>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</si>
  <si>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</si>
  <si>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</si>
  <si>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</si>
  <si>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</si>
  <si>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</si>
  <si>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</si>
  <si>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</si>
  <si>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</si>
  <si>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</si>
  <si>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</si>
  <si>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</si>
  <si>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</si>
  <si>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</si>
  <si>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</si>
  <si>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</si>
  <si>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</si>
  <si>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</si>
  <si>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</si>
  <si>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</si>
  <si>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</si>
  <si>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</si>
  <si>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</si>
  <si>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</si>
  <si>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</si>
  <si>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</si>
  <si>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</si>
  <si>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</si>
  <si>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</si>
  <si>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</si>
  <si>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</si>
  <si>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</si>
  <si>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</si>
  <si>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</si>
  <si>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</si>
  <si>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</si>
  <si>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</si>
  <si>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</si>
  <si>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</si>
  <si>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</si>
  <si>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</si>
  <si>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</si>
  <si>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</si>
  <si>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</si>
  <si>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</si>
  <si>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</si>
  <si>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</si>
  <si>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</si>
  <si>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</si>
  <si>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</si>
  <si>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</si>
  <si>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</si>
  <si>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</si>
  <si>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</si>
  <si>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</si>
  <si>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</si>
  <si>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</si>
  <si>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</si>
  <si>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</si>
  <si>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</si>
  <si>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</si>
  <si>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</si>
  <si>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</si>
  <si>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</si>
  <si>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</si>
  <si>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</si>
  <si>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</si>
  <si>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</si>
  <si>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</si>
  <si>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</si>
  <si>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</si>
  <si>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</si>
  <si>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</si>
  <si>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</si>
  <si>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</si>
  <si>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</si>
  <si>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</si>
  <si>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</si>
  <si>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</si>
  <si>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</si>
  <si>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</si>
  <si>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</si>
  <si>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</si>
  <si>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</si>
  <si>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</si>
  <si>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</si>
  <si>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</si>
  <si>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</si>
  <si>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</si>
  <si>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</si>
  <si>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</si>
  <si>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</si>
  <si>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</si>
  <si>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</si>
  <si>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</si>
  <si>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</si>
  <si>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</si>
  <si>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</si>
  <si>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</si>
  <si>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</si>
  <si>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</si>
  <si>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</si>
  <si>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</si>
  <si>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</si>
  <si>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</si>
  <si>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</si>
  <si>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</si>
  <si>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</si>
  <si>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</si>
  <si>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</si>
  <si>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</si>
  <si>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</si>
  <si>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</si>
  <si>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</si>
  <si>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</si>
  <si>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</si>
  <si>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</si>
  <si>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</si>
  <si>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</si>
  <si>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</si>
  <si>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</si>
  <si>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</si>
  <si>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</si>
  <si>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</si>
  <si>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</si>
  <si>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</si>
  <si>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</si>
  <si>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</si>
  <si>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</si>
  <si>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</si>
  <si>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</si>
  <si>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</si>
  <si>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</si>
  <si>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</si>
  <si>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</si>
  <si>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</si>
  <si>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</si>
  <si>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</si>
  <si>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</si>
  <si>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</si>
  <si>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</si>
  <si>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</si>
  <si>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</si>
  <si>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</si>
  <si>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</si>
  <si>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</si>
  <si>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</si>
  <si>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</si>
  <si>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</si>
  <si>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</si>
  <si>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</si>
  <si>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</si>
  <si>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</si>
  <si>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</si>
  <si>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</si>
  <si>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</si>
  <si>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</si>
  <si>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</si>
  <si>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</si>
  <si>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</si>
  <si>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</si>
  <si>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</si>
  <si>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</si>
  <si>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</si>
  <si>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</si>
  <si>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</si>
  <si>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</si>
  <si>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</si>
  <si>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</si>
  <si>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</si>
  <si>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</si>
  <si>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</si>
  <si>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</si>
  <si>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</si>
  <si>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</si>
  <si>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</si>
  <si>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</si>
  <si>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</si>
  <si>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</si>
  <si>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</si>
  <si>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</si>
  <si>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</si>
  <si>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</si>
  <si>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</si>
  <si>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</si>
  <si>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</si>
  <si>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</si>
  <si>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</si>
  <si>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</si>
  <si>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</si>
  <si>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</si>
  <si>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</si>
  <si>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</si>
  <si>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</si>
  <si>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</si>
  <si>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</si>
  <si>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</si>
  <si>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</si>
  <si>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</si>
  <si>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</si>
  <si>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</si>
  <si>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</si>
  <si>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</si>
  <si>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</si>
  <si>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</si>
  <si>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</si>
  <si>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</si>
  <si>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</si>
  <si>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</si>
  <si>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</si>
  <si>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</si>
  <si>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</si>
  <si>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</si>
  <si>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</si>
  <si>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</si>
  <si>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</si>
  <si>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</si>
  <si>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</si>
  <si>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</si>
  <si>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</si>
  <si>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</si>
  <si>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</si>
  <si>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</si>
  <si>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</si>
  <si>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</si>
  <si>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</si>
  <si>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</si>
  <si>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</si>
  <si>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</si>
  <si>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</si>
  <si>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</si>
  <si>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</si>
  <si>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</si>
  <si>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</si>
  <si>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</si>
  <si>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</si>
  <si>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</si>
  <si>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</si>
  <si>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</si>
  <si>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</si>
  <si>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</si>
  <si>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</si>
  <si>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</si>
  <si>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</si>
  <si>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</si>
  <si>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</si>
  <si>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</si>
  <si>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</si>
  <si>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</si>
  <si>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</si>
  <si>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</si>
  <si>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</si>
  <si>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</si>
  <si>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</si>
  <si>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</si>
  <si>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</si>
  <si>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</si>
  <si>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</si>
  <si>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</si>
  <si>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</si>
  <si>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</si>
  <si>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</si>
  <si>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</si>
  <si>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</si>
  <si>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</si>
  <si>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</si>
  <si>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</si>
  <si>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</si>
  <si>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</si>
  <si>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</si>
  <si>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</si>
  <si>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</si>
  <si>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</si>
  <si>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</si>
  <si>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</si>
  <si>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</si>
  <si>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</si>
  <si>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</si>
  <si>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</si>
  <si>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</si>
  <si>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</si>
  <si>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</si>
  <si>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</si>
  <si>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</si>
  <si>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</si>
  <si>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</si>
  <si>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</si>
  <si>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</si>
  <si>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</si>
  <si>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</si>
  <si>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</si>
  <si>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</si>
  <si>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</si>
  <si>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</si>
  <si>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</si>
  <si>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</si>
  <si>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</si>
  <si>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</si>
  <si>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</si>
  <si>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</si>
  <si>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</si>
  <si>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</si>
  <si>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</si>
  <si>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</si>
  <si>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</si>
  <si>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</si>
  <si>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</si>
  <si>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</si>
  <si>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</si>
  <si>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</si>
  <si>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</si>
  <si>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</si>
  <si>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</si>
  <si>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</si>
  <si>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</si>
  <si>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</si>
  <si>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</si>
  <si>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</si>
  <si>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</si>
  <si>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</si>
  <si>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</si>
  <si>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</si>
  <si>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</si>
  <si>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</si>
  <si>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</si>
  <si>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</si>
  <si>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</si>
  <si>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</si>
  <si>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</si>
  <si>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</si>
  <si>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</si>
  <si>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</si>
  <si>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</si>
  <si>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</si>
  <si>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</si>
  <si>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</si>
  <si>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</si>
  <si>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</si>
  <si>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</si>
  <si>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</si>
  <si>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</si>
  <si>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</si>
  <si>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</si>
  <si>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</si>
  <si>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</si>
  <si>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</si>
  <si>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</si>
  <si>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</si>
  <si>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</si>
  <si>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</si>
  <si>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</si>
  <si>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</si>
  <si>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</si>
  <si>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</si>
  <si>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</si>
  <si>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</si>
  <si>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</si>
  <si>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</si>
  <si>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</si>
  <si>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</si>
  <si>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</si>
  <si>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</si>
  <si>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</si>
  <si>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</si>
  <si>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</si>
  <si>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</si>
  <si>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</si>
  <si>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</si>
  <si>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</si>
  <si>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</si>
  <si>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</si>
  <si>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</si>
  <si>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</si>
  <si>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</si>
  <si>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</si>
  <si>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</si>
  <si>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</si>
  <si>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</si>
  <si>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</si>
  <si>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</si>
  <si>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</si>
  <si>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</si>
  <si>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</si>
  <si>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</si>
  <si>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</si>
  <si>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</si>
  <si>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</si>
  <si>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</si>
  <si>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</si>
  <si>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</si>
  <si>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</si>
  <si>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</si>
  <si>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</si>
  <si>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</si>
  <si>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</si>
  <si>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</si>
  <si>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</si>
  <si>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</si>
  <si>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</si>
  <si>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</si>
  <si>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</si>
  <si>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</si>
  <si>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</si>
  <si>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</si>
  <si>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</si>
  <si>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</si>
  <si>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</si>
  <si>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</si>
  <si>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</si>
  <si>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</si>
  <si>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</si>
  <si>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</si>
  <si>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</si>
  <si>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</si>
  <si>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</si>
  <si>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</si>
  <si>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</si>
  <si>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</si>
  <si>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</si>
  <si>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</si>
  <si>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</si>
  <si>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</si>
  <si>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</si>
  <si>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</si>
  <si>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</si>
  <si>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</si>
  <si>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</si>
  <si>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</si>
  <si>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</si>
  <si>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</si>
  <si>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</si>
  <si>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</si>
  <si>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</si>
  <si>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</si>
  <si>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</si>
  <si>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</si>
  <si>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</si>
  <si>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</si>
  <si>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</si>
  <si>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</si>
  <si>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</si>
  <si>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</si>
  <si>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</si>
  <si>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</si>
  <si>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</si>
  <si>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</si>
  <si>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</si>
  <si>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</si>
  <si>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</si>
  <si>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</si>
  <si>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</si>
  <si>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</si>
  <si>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</si>
  <si>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</si>
  <si>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</si>
  <si>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</si>
  <si>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</si>
  <si>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</si>
  <si>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</si>
  <si>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</si>
  <si>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</si>
  <si>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</si>
  <si>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</si>
  <si>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</si>
  <si>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</si>
  <si>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</si>
  <si>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</si>
  <si>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</si>
  <si>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</si>
  <si>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</si>
  <si>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</si>
  <si>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</si>
  <si>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</si>
  <si>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</si>
  <si>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</si>
  <si>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</si>
  <si>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</si>
  <si>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</si>
  <si>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</si>
  <si>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</si>
  <si>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</si>
  <si>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</si>
  <si>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</si>
  <si>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</si>
  <si>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</si>
  <si>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</si>
  <si>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</si>
  <si>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</si>
  <si>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</si>
  <si>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</si>
  <si>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</si>
  <si>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</si>
  <si>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</si>
  <si>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</si>
  <si>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</si>
  <si>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</si>
  <si>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</si>
  <si>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</si>
  <si>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</si>
  <si>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</si>
  <si>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</si>
  <si>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</si>
  <si>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</si>
  <si>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</si>
  <si>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</si>
  <si>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</si>
  <si>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</si>
  <si>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</si>
  <si>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</si>
  <si>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</si>
  <si>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</si>
  <si>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</si>
  <si>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</si>
  <si>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</si>
  <si>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</si>
  <si>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</si>
  <si>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</si>
  <si>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</si>
  <si>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</si>
  <si>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</si>
  <si>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</si>
  <si>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</si>
  <si>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</si>
  <si>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</si>
  <si>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</si>
  <si>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</si>
  <si>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</si>
  <si>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</si>
  <si>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</si>
  <si>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</si>
  <si>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</si>
  <si>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</si>
  <si>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</si>
  <si>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</si>
  <si>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</si>
  <si>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</si>
  <si>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</si>
  <si>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</si>
  <si>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</si>
  <si>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</si>
  <si>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</si>
  <si>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</si>
  <si>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</si>
  <si>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</si>
  <si>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</si>
  <si>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</si>
  <si>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</si>
  <si>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</si>
  <si>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</si>
  <si>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</si>
  <si>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</si>
  <si>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</si>
  <si>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</si>
  <si>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</si>
  <si>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</si>
  <si>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</si>
  <si>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</si>
  <si>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</si>
  <si>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</si>
  <si>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</si>
  <si>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</si>
  <si>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</si>
  <si>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</si>
  <si>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</si>
  <si>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</si>
  <si>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</si>
  <si>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</si>
  <si>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</si>
  <si>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</si>
  <si>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</si>
  <si>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</si>
  <si>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</si>
  <si>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</si>
  <si>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</si>
  <si>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</si>
  <si>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</si>
  <si>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</si>
  <si>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</si>
  <si>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</si>
  <si>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</si>
  <si>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</si>
  <si>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</si>
  <si>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</si>
  <si>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</si>
  <si>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</si>
  <si>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</si>
  <si>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</si>
  <si>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</si>
  <si>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</si>
  <si>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</si>
  <si>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</si>
  <si>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</si>
  <si>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</si>
  <si>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</si>
  <si>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</si>
  <si>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</si>
  <si>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</si>
  <si>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</si>
  <si>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</si>
  <si>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</si>
  <si>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</si>
  <si>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</si>
  <si>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</si>
  <si>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</si>
  <si>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</si>
  <si>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</si>
  <si>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</si>
  <si>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</si>
  <si>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</si>
  <si>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</si>
  <si>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</si>
  <si>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</si>
  <si>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</si>
  <si>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</si>
  <si>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</si>
  <si>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</si>
  <si>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</si>
  <si>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</si>
  <si>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</si>
  <si>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</si>
  <si>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</si>
  <si>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</si>
  <si>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</si>
  <si>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</si>
  <si>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</si>
  <si>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</si>
  <si>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</si>
  <si>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</si>
  <si>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</si>
  <si>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</si>
  <si>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</si>
  <si>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</si>
  <si>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</si>
  <si>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</si>
  <si>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</si>
  <si>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</si>
  <si>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</si>
  <si>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</si>
  <si>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</si>
  <si>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</si>
  <si>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</si>
  <si>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</si>
  <si>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</si>
  <si>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</si>
  <si>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</si>
  <si>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</si>
  <si>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</si>
  <si>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</si>
  <si>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</si>
  <si>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</si>
  <si>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</si>
  <si>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</si>
  <si>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</si>
  <si>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</si>
  <si>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</si>
  <si>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</si>
  <si>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</si>
  <si>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</si>
  <si>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</si>
  <si>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</si>
  <si>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</si>
  <si>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</si>
  <si>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</si>
  <si>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</si>
  <si>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</si>
  <si>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</si>
  <si>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</si>
  <si>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</si>
  <si>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</si>
  <si>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</si>
  <si>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</si>
  <si>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</si>
  <si>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</si>
  <si>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</si>
  <si>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</si>
  <si>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</si>
  <si>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</si>
  <si>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</si>
  <si>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</si>
  <si>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</si>
  <si>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</si>
  <si>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</si>
  <si>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</si>
  <si>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</si>
  <si>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</si>
  <si>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</si>
  <si>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</si>
  <si>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</si>
  <si>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</si>
  <si>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</si>
  <si>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</si>
  <si>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</si>
  <si>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</si>
  <si>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</si>
  <si>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</si>
  <si>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</si>
  <si>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</si>
  <si>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</si>
  <si>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</si>
  <si>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</si>
  <si>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</si>
  <si>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</si>
  <si>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</si>
  <si>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</si>
  <si>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</si>
  <si>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</si>
  <si>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</si>
  <si>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</si>
  <si>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</si>
  <si>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</si>
  <si>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</si>
  <si>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</si>
  <si>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</si>
  <si>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</si>
  <si>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</si>
  <si>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</si>
  <si>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</si>
  <si>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</si>
  <si>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</si>
  <si>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</si>
  <si>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</si>
  <si>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</si>
  <si>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</si>
  <si>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</si>
  <si>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</si>
  <si>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</si>
  <si>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</si>
  <si>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</si>
  <si>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</si>
  <si>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</si>
  <si>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</si>
  <si>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</si>
  <si>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</si>
  <si>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</si>
  <si>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</si>
  <si>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</si>
  <si>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</si>
  <si>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</si>
  <si>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</si>
  <si>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</si>
  <si>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</si>
  <si>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</si>
  <si>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</si>
  <si>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</si>
  <si>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</si>
  <si>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</si>
  <si>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</si>
  <si>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</si>
  <si>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</si>
  <si>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</si>
  <si>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</si>
  <si>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</si>
  <si>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</si>
  <si>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</si>
  <si>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</si>
  <si>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</si>
  <si>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</si>
  <si>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</si>
  <si>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</si>
  <si>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</si>
  <si>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</si>
  <si>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</si>
  <si>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</si>
  <si>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</si>
  <si>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</si>
  <si>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</si>
  <si>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</si>
  <si>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</si>
  <si>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</si>
  <si>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</si>
  <si>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</si>
  <si>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</si>
  <si>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</si>
  <si>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</si>
  <si>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</si>
  <si>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</si>
  <si>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</si>
  <si>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</si>
  <si>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</si>
  <si>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</si>
  <si>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</si>
  <si>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</si>
  <si>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</si>
  <si>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</si>
  <si>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</si>
  <si>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</si>
  <si>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</si>
  <si>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</si>
  <si>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</si>
  <si>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</si>
  <si>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</si>
  <si>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</si>
  <si>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</si>
  <si>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</si>
  <si>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</si>
  <si>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</si>
  <si>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</si>
  <si>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</si>
  <si>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</si>
  <si>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</si>
  <si>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</si>
  <si>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</si>
  <si>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</si>
  <si>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</si>
  <si>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</si>
  <si>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</si>
  <si>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</si>
  <si>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</si>
  <si>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</si>
  <si>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</si>
  <si>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</si>
  <si>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</si>
  <si>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</si>
  <si>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</si>
  <si>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</si>
  <si>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</si>
  <si>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</si>
  <si>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</si>
  <si>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</si>
  <si>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</si>
  <si>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</si>
  <si>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</si>
  <si>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</si>
  <si>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</si>
  <si>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</si>
  <si>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</si>
  <si>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</si>
  <si>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</si>
  <si>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</si>
  <si>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</si>
  <si>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</si>
  <si>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</si>
  <si>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</si>
  <si>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</si>
  <si>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</si>
  <si>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</si>
  <si>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</si>
  <si>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</si>
  <si>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</si>
  <si>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</si>
  <si>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</si>
  <si>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</si>
  <si>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</si>
  <si>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</si>
  <si>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</si>
  <si>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</si>
  <si>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</si>
  <si>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</si>
  <si>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</si>
  <si>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</si>
  <si>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</si>
  <si>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</si>
  <si>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</si>
  <si>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</si>
  <si>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</si>
  <si>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</si>
  <si>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</si>
  <si>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</si>
  <si>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</si>
  <si>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</si>
  <si>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</si>
  <si>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</si>
  <si>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</si>
  <si>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</si>
  <si>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</si>
  <si>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</si>
  <si>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</si>
  <si>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</si>
  <si>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</si>
  <si>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</si>
  <si>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</si>
  <si>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</si>
  <si>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</si>
  <si>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</si>
  <si>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</si>
  <si>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</si>
  <si>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</si>
  <si>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</si>
  <si>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</si>
  <si>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</si>
  <si>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</si>
  <si>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</si>
  <si>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</si>
  <si>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</si>
  <si>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</si>
  <si>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</si>
  <si>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</si>
  <si>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</si>
  <si>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</si>
  <si>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</si>
  <si>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</si>
  <si>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</si>
  <si>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</si>
  <si>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</si>
  <si>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</si>
  <si>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</si>
  <si>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</si>
  <si>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</si>
  <si>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</si>
  <si>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</si>
  <si>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</si>
  <si>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</si>
  <si>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</si>
  <si>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</si>
  <si>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</si>
  <si>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</si>
  <si>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</si>
  <si>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</si>
  <si>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</si>
  <si>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</si>
  <si>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</si>
  <si>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</si>
  <si>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</si>
  <si>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</si>
  <si>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</si>
  <si>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</si>
  <si>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</si>
  <si>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</si>
  <si>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</si>
  <si>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</si>
  <si>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</si>
  <si>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</si>
  <si>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</si>
  <si>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</si>
  <si>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</si>
  <si>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</si>
  <si>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</si>
  <si>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</si>
  <si>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</si>
  <si>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</si>
  <si>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</si>
  <si>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</si>
  <si>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</si>
  <si>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</si>
  <si>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</si>
  <si>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</si>
  <si>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</si>
  <si>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</si>
  <si>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</si>
  <si>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</si>
  <si>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</si>
  <si>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</si>
  <si>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</si>
  <si>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</si>
  <si>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</si>
  <si>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</si>
  <si>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</si>
  <si>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</si>
  <si>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</si>
  <si>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</si>
  <si>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</si>
  <si>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</si>
  <si>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</si>
  <si>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</si>
  <si>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</si>
  <si>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</si>
  <si>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</si>
  <si>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</si>
  <si>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</si>
  <si>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</si>
  <si>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</si>
  <si>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</si>
  <si>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</si>
  <si>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</si>
  <si>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</si>
  <si>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</si>
  <si>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</si>
  <si>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</si>
  <si>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</si>
  <si>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</si>
  <si>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</si>
  <si>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</si>
  <si>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</si>
  <si>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</si>
  <si>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</si>
  <si>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</si>
  <si>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</si>
  <si>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</si>
  <si>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</si>
  <si>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</si>
  <si>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</si>
  <si>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</si>
  <si>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</si>
  <si>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</si>
  <si>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</si>
  <si>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</si>
  <si>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</si>
  <si>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</si>
  <si>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</si>
  <si>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</si>
  <si>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</si>
  <si>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</si>
  <si>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</si>
  <si>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</si>
  <si>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</si>
  <si>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</si>
  <si>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</si>
  <si>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</si>
  <si>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</si>
  <si>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</si>
  <si>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</si>
  <si>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</si>
  <si>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</si>
  <si>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</si>
  <si>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</si>
  <si>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</si>
  <si>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</si>
  <si>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</si>
  <si>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</si>
  <si>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</si>
  <si>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</si>
  <si>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</si>
  <si>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</si>
  <si>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</si>
  <si>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</si>
  <si>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</si>
  <si>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</si>
  <si>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</si>
  <si>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</si>
  <si>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</si>
  <si>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</si>
  <si>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</si>
  <si>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</si>
  <si>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</si>
  <si>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</si>
  <si>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</si>
  <si>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</si>
  <si>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</si>
  <si>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</si>
  <si>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</si>
  <si>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</si>
  <si>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</si>
  <si>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</si>
  <si>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</si>
  <si>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</si>
  <si>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</si>
  <si>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</si>
  <si>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</si>
  <si>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</si>
  <si>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</si>
  <si>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</si>
  <si>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</si>
  <si>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</si>
  <si>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</si>
  <si>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</si>
  <si>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</si>
  <si>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</si>
  <si>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</si>
  <si>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</si>
  <si>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</si>
  <si>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</si>
  <si>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</si>
  <si>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</si>
  <si>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</si>
  <si>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</si>
  <si>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</si>
  <si>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</si>
  <si>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</si>
  <si>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</si>
  <si>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</si>
  <si>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</si>
  <si>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</si>
  <si>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</si>
  <si>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</si>
  <si>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</si>
  <si>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</si>
  <si>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</si>
  <si>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</si>
  <si>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</si>
  <si>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</si>
  <si>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</si>
  <si>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</si>
  <si>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</si>
  <si>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</si>
  <si>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</si>
  <si>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</si>
  <si>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</si>
  <si>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</si>
  <si>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</si>
  <si>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</si>
  <si>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</si>
  <si>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</si>
  <si>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</si>
  <si>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</si>
  <si>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</si>
  <si>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</si>
  <si>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</si>
  <si>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</si>
  <si>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</si>
  <si>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</si>
  <si>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</si>
  <si>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</si>
  <si>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</si>
  <si>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</si>
  <si>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</si>
  <si>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</si>
  <si>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</si>
  <si>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</si>
  <si>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</si>
  <si>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</si>
  <si>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</si>
  <si>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</si>
  <si>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</si>
  <si>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</si>
  <si>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</si>
  <si>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</si>
  <si>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</si>
  <si>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</si>
  <si>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</si>
  <si>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</si>
  <si>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</si>
  <si>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</si>
  <si>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</si>
  <si>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</si>
  <si>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</si>
  <si>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</si>
  <si>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</si>
  <si>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</si>
  <si>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</si>
  <si>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</si>
  <si>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</si>
  <si>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</si>
  <si>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</si>
  <si>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</si>
  <si>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</si>
  <si>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</si>
  <si>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</si>
  <si>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</si>
  <si>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</si>
  <si>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</si>
  <si>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</si>
  <si>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</si>
  <si>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</si>
  <si>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</si>
  <si>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</si>
  <si>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</si>
  <si>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</si>
  <si>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</si>
  <si>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</si>
  <si>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</si>
  <si>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</si>
  <si>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</si>
  <si>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</si>
  <si>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</si>
  <si>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</si>
  <si>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</si>
  <si>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</si>
  <si>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</si>
  <si>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</si>
  <si>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</si>
  <si>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</si>
  <si>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</si>
  <si>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</si>
  <si>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</si>
  <si>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</si>
  <si>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</si>
  <si>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</si>
  <si>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</si>
  <si>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</si>
  <si>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</si>
  <si>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</si>
  <si>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</si>
  <si>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</si>
  <si>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</si>
  <si>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</si>
  <si>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</si>
  <si>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</si>
  <si>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</si>
  <si>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</si>
  <si>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</si>
  <si>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</si>
  <si>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</si>
  <si>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</si>
  <si>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</si>
  <si>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</si>
  <si>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</si>
  <si>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</si>
  <si>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</si>
  <si>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</si>
  <si>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</si>
  <si>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</si>
  <si>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</si>
  <si>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</si>
  <si>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</si>
  <si>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</si>
  <si>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</si>
  <si>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</si>
  <si>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</si>
  <si>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</si>
  <si>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</si>
  <si>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</si>
  <si>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</si>
  <si>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</si>
  <si>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</si>
  <si>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</si>
  <si>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</si>
  <si>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</si>
  <si>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</si>
  <si>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</si>
  <si>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</si>
  <si>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</si>
  <si>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</si>
  <si>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</si>
  <si>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</si>
  <si>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</si>
  <si>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</si>
  <si>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</si>
  <si>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</si>
  <si>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</si>
  <si>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</si>
  <si>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</si>
  <si>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</si>
  <si>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</si>
  <si>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</si>
  <si>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</si>
  <si>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</si>
  <si>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</si>
  <si>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</si>
  <si>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</si>
  <si>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</si>
  <si>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</si>
  <si>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</si>
  <si>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</si>
  <si>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</si>
  <si>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</si>
  <si>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</si>
  <si>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</si>
  <si>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</si>
  <si>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</si>
  <si>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</si>
  <si>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</si>
  <si>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</si>
  <si>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</si>
  <si>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</si>
  <si>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</si>
  <si>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</si>
  <si>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</si>
  <si>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</si>
  <si>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</si>
  <si>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</si>
  <si>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</si>
  <si>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</si>
  <si>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</si>
  <si>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</si>
  <si>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</si>
  <si>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</si>
  <si>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</si>
  <si>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</si>
  <si>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</si>
  <si>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</si>
  <si>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</si>
  <si>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</si>
  <si>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</si>
  <si>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</si>
  <si>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</si>
  <si>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</si>
  <si>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</si>
  <si>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</si>
  <si>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</si>
  <si>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</si>
  <si>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</si>
  <si>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</si>
  <si>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</si>
  <si>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</si>
  <si>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</si>
  <si>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</si>
  <si>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</si>
  <si>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</si>
  <si>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</si>
  <si>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</si>
  <si>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</si>
  <si>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</si>
  <si>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</si>
  <si>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</si>
  <si>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</si>
  <si>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</si>
  <si>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</si>
  <si>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</si>
  <si>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</si>
  <si>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</si>
  <si>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</si>
  <si>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</si>
  <si>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</si>
  <si>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</si>
  <si>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</si>
  <si>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</si>
  <si>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</si>
  <si>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</si>
  <si>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</si>
  <si>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</si>
  <si>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</si>
  <si>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</si>
  <si>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</si>
  <si>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</si>
  <si>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</si>
  <si>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</si>
  <si>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</si>
  <si>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</si>
  <si>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</si>
  <si>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</si>
  <si>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</si>
  <si>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</si>
  <si>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</si>
  <si>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</si>
  <si>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</si>
  <si>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</si>
  <si>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</si>
  <si>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</si>
  <si>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</si>
  <si>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</si>
  <si>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</si>
  <si>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</si>
  <si>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</si>
  <si>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</si>
  <si>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</si>
  <si>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</si>
  <si>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</si>
  <si>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</si>
  <si>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</si>
  <si>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</si>
  <si>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</si>
  <si>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</si>
  <si>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</si>
  <si>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</si>
  <si>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</si>
  <si>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</si>
  <si>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</si>
  <si>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</si>
  <si>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</si>
  <si>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</si>
  <si>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</si>
  <si>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</si>
  <si>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</si>
  <si>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</si>
  <si>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</si>
  <si>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</si>
  <si>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</si>
  <si>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</si>
  <si>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</si>
  <si>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</si>
  <si>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</si>
  <si>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</si>
  <si>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</si>
  <si>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</si>
  <si>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</si>
  <si>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</si>
  <si>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</si>
  <si>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</si>
  <si>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</si>
  <si>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</si>
  <si>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</si>
  <si>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</si>
  <si>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</si>
  <si>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</si>
  <si>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</si>
  <si>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</si>
  <si>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</si>
  <si>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</si>
  <si>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</si>
  <si>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</si>
  <si>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</si>
  <si>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</si>
  <si>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</si>
  <si>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</si>
  <si>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</si>
  <si>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</si>
  <si>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</si>
  <si>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</si>
  <si>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</si>
  <si>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</si>
  <si>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</si>
  <si>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</si>
  <si>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</si>
  <si>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</si>
  <si>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</si>
  <si>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</si>
  <si>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</si>
  <si>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</si>
  <si>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</si>
  <si>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</si>
  <si>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</si>
  <si>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</si>
  <si>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</si>
  <si>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</si>
  <si>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</si>
  <si>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</si>
  <si>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</si>
  <si>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</si>
  <si>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</si>
  <si>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</si>
  <si>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</si>
  <si>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</si>
  <si>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</si>
  <si>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</si>
  <si>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</si>
  <si>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</si>
  <si>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</si>
  <si>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</si>
  <si>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</si>
  <si>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</si>
  <si>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</si>
  <si>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</si>
  <si>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</si>
  <si>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</si>
  <si>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</si>
  <si>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</si>
  <si>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</si>
  <si>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</si>
  <si>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</si>
  <si>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</si>
  <si>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</si>
  <si>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</si>
  <si>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</si>
  <si>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</si>
  <si>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</si>
  <si>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</si>
  <si>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</si>
  <si>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</si>
  <si>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</si>
  <si>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</si>
  <si>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</si>
  <si>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</si>
  <si>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</si>
  <si>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</si>
  <si>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</si>
  <si>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</si>
  <si>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</si>
  <si>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</si>
  <si>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</si>
  <si>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</si>
  <si>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</si>
  <si>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</si>
  <si>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</si>
  <si>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</si>
  <si>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</si>
  <si>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</si>
  <si>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</si>
  <si>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</si>
  <si>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</si>
  <si>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</si>
  <si>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</si>
  <si>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</si>
  <si>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</si>
  <si>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</si>
  <si>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</si>
  <si>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</si>
  <si>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</si>
  <si>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</si>
  <si>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</si>
  <si>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</si>
  <si>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</si>
  <si>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</si>
  <si>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</si>
  <si>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</si>
  <si>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</si>
  <si>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</si>
  <si>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</si>
  <si>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</si>
  <si>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</si>
  <si>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</si>
  <si>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</si>
  <si>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</si>
  <si>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</si>
  <si>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</si>
  <si>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</si>
  <si>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</si>
  <si>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</si>
  <si>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</si>
  <si>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</si>
  <si>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</si>
  <si>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</si>
  <si>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</si>
  <si>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</si>
  <si>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</si>
  <si>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</si>
  <si>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</si>
  <si>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</si>
  <si>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</si>
  <si>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</si>
  <si>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</si>
  <si>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</si>
  <si>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</si>
  <si>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</si>
  <si>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</si>
  <si>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</si>
  <si>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</si>
  <si>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</si>
  <si>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</si>
  <si>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</si>
  <si>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</si>
  <si>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</si>
  <si>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</si>
  <si>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</si>
  <si>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</si>
  <si>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</si>
  <si>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</si>
  <si>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</si>
  <si>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</si>
  <si>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</si>
  <si>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</si>
  <si>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</si>
  <si>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</si>
  <si>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</si>
  <si>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</si>
  <si>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</si>
  <si>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</si>
  <si>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</si>
  <si>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</si>
  <si>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</si>
  <si>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</si>
  <si>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</si>
  <si>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</si>
  <si>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</si>
  <si>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</si>
  <si>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</si>
  <si>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</si>
  <si>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</si>
  <si>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</si>
  <si>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</si>
  <si>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</si>
  <si>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</si>
  <si>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</si>
  <si>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</si>
  <si>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</si>
  <si>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</si>
  <si>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</si>
  <si>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</si>
  <si>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</si>
  <si>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</si>
  <si>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</si>
  <si>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</si>
  <si>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</si>
  <si>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</si>
  <si>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</si>
  <si>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</si>
  <si>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</si>
  <si>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</si>
  <si>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</si>
  <si>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</si>
  <si>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</si>
  <si>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</si>
  <si>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</si>
  <si>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</si>
  <si>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</si>
  <si>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</si>
  <si>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</si>
  <si>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</si>
  <si>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</si>
  <si>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</si>
  <si>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</si>
  <si>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</si>
  <si>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</si>
  <si>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</si>
  <si>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</si>
  <si>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</si>
  <si>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</si>
  <si>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</si>
  <si>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</si>
  <si>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</si>
  <si>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</si>
  <si>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</si>
  <si>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</si>
  <si>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</si>
  <si>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</si>
  <si>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</si>
  <si>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</si>
  <si>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</si>
  <si>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</si>
  <si>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</si>
  <si>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</si>
  <si>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</si>
  <si>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</si>
  <si>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</si>
  <si>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</si>
  <si>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</si>
  <si>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</si>
  <si>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</si>
  <si>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</si>
  <si>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</si>
  <si>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</si>
  <si>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</si>
  <si>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</si>
  <si>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</si>
  <si>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</si>
  <si>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</si>
  <si>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</si>
  <si>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</si>
  <si>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</si>
  <si>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</si>
  <si>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</si>
  <si>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</si>
  <si>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</si>
  <si>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</si>
  <si>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</si>
  <si>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</si>
  <si>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</si>
  <si>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</si>
  <si>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</si>
  <si>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</si>
  <si>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</si>
  <si>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</si>
  <si>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</si>
  <si>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</si>
  <si>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</si>
  <si>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</si>
  <si>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</si>
  <si>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</si>
  <si>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</si>
  <si>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</si>
  <si>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</si>
  <si>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</si>
  <si>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</si>
  <si>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</si>
  <si>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</si>
  <si>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</si>
  <si>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</si>
  <si>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</si>
  <si>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</si>
  <si>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</si>
  <si>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</si>
  <si>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</si>
  <si>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</si>
  <si>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</si>
  <si>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</si>
  <si>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</si>
  <si>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</si>
  <si>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</si>
  <si>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</si>
  <si>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</si>
  <si>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</si>
  <si>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</si>
  <si>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</si>
  <si>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</si>
  <si>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</si>
  <si>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</si>
  <si>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</si>
  <si>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</si>
  <si>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</si>
  <si>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</si>
  <si>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</si>
  <si>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</si>
  <si>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</si>
  <si>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</si>
  <si>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</si>
  <si>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</si>
  <si>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</si>
  <si>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</si>
  <si>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</si>
  <si>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</si>
  <si>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</si>
  <si>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</si>
  <si>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</si>
  <si>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</si>
  <si>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</si>
  <si>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</si>
  <si>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</si>
  <si>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</si>
  <si>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</si>
  <si>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</si>
  <si>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</si>
  <si>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</si>
  <si>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</si>
  <si>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</si>
  <si>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</si>
  <si>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</si>
  <si>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</si>
  <si>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</si>
  <si>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</si>
  <si>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</si>
  <si>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</si>
  <si>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</si>
  <si>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</si>
  <si>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</si>
  <si>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</si>
  <si>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</si>
  <si>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</si>
  <si>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</si>
  <si>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</si>
  <si>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</si>
  <si>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</si>
  <si>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</si>
  <si>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</si>
  <si>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</si>
  <si>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</si>
  <si>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</si>
  <si>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</si>
  <si>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</si>
  <si>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</si>
  <si>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</si>
  <si>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</si>
  <si>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</si>
  <si>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</si>
  <si>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</si>
  <si>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</si>
  <si>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</si>
  <si>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</si>
  <si>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</si>
  <si>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</si>
  <si>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</si>
  <si>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</si>
  <si>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</si>
  <si>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</si>
  <si>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</si>
  <si>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</si>
  <si>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</si>
  <si>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</si>
  <si>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</si>
  <si>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</si>
  <si>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</si>
  <si>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</si>
  <si>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</si>
  <si>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</si>
  <si>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</si>
  <si>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</si>
  <si>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</si>
  <si>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</si>
  <si>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</si>
  <si>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</si>
  <si>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</si>
  <si>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</si>
  <si>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</si>
  <si>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</si>
  <si>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</si>
  <si>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</si>
  <si>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</si>
  <si>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</si>
  <si>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</si>
  <si>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</si>
  <si>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</si>
  <si>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</si>
  <si>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</si>
  <si>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</si>
  <si>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</si>
  <si>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</si>
  <si>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</si>
  <si>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</si>
  <si>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</si>
  <si>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</si>
  <si>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</si>
  <si>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</si>
  <si>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</si>
  <si>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</si>
  <si>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</si>
  <si>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</si>
  <si>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</si>
  <si>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</si>
  <si>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</si>
  <si>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</si>
  <si>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</si>
  <si>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</si>
  <si>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</si>
  <si>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</si>
  <si>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</si>
  <si>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</si>
  <si>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</si>
  <si>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</si>
  <si>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</si>
  <si>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</si>
  <si>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</si>
  <si>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</si>
  <si>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</si>
  <si>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</si>
  <si>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</si>
  <si>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</si>
  <si>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</si>
  <si>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</si>
  <si>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</si>
  <si>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</si>
  <si>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</si>
  <si>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</si>
  <si>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</si>
  <si>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</si>
  <si>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</si>
  <si>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</si>
  <si>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</si>
  <si>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</si>
  <si>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</si>
  <si>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</si>
  <si>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</si>
  <si>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</si>
  <si>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</si>
  <si>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</si>
  <si>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</si>
  <si>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</si>
  <si>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</si>
  <si>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</si>
  <si>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</si>
  <si>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</si>
  <si>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</si>
  <si>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</si>
  <si>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</si>
  <si>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</si>
  <si>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</si>
  <si>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</si>
  <si>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</si>
  <si>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</si>
  <si>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</si>
  <si>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</si>
  <si>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</si>
  <si>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</si>
  <si>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</si>
  <si>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</si>
  <si>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</si>
  <si>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</si>
  <si>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</si>
  <si>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</si>
  <si>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</si>
  <si>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</si>
  <si>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</si>
  <si>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</si>
  <si>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</si>
  <si>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</si>
  <si>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</si>
  <si>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</si>
  <si>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</si>
  <si>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</si>
  <si>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</si>
  <si>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</si>
  <si>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</si>
  <si>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</si>
  <si>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</si>
  <si>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</si>
  <si>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</si>
  <si>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</si>
  <si>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</si>
  <si>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</si>
  <si>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</si>
  <si>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</si>
  <si>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</si>
  <si>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</si>
  <si>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</si>
  <si>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</si>
  <si>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</si>
  <si>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</si>
  <si>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</si>
  <si>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</si>
  <si>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</si>
  <si>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</si>
  <si>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</si>
  <si>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</si>
  <si>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</si>
  <si>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</si>
  <si>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</si>
  <si>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</si>
  <si>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</si>
  <si>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</si>
  <si>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</si>
  <si>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</si>
  <si>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</si>
  <si>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</si>
  <si>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</si>
  <si>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</si>
  <si>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</si>
  <si>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</si>
  <si>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</si>
  <si>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</si>
  <si>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</si>
  <si>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</si>
  <si>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</si>
  <si>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</si>
  <si>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</si>
  <si>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</si>
  <si>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</si>
  <si>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</si>
  <si>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</si>
  <si>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</si>
  <si>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</si>
  <si>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</si>
  <si>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</si>
  <si>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</si>
  <si>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</si>
  <si>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</si>
  <si>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</si>
  <si>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</si>
  <si>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</si>
  <si>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</si>
  <si>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</si>
  <si>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</si>
  <si>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</si>
  <si>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</si>
  <si>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</si>
  <si>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</si>
  <si>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</si>
  <si>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</si>
  <si>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</si>
  <si>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</si>
  <si>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</si>
  <si>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</si>
  <si>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</si>
  <si>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</si>
  <si>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</si>
  <si>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</si>
  <si>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</si>
  <si>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</si>
  <si>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</si>
  <si>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</si>
  <si>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</si>
  <si>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</si>
  <si>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</si>
  <si>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</si>
  <si>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</si>
  <si>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</si>
  <si>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</si>
  <si>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</si>
  <si>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</si>
  <si>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</si>
  <si>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</si>
  <si>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</si>
  <si>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</si>
  <si>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</si>
  <si>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</si>
  <si>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</si>
  <si>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</si>
  <si>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</si>
  <si>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</si>
  <si>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</si>
  <si>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</si>
  <si>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</si>
  <si>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</si>
  <si>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</si>
  <si>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</si>
  <si>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</si>
  <si>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</si>
  <si>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</si>
  <si>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74151/001</t>
  </si>
  <si>
    <t>ESCAVACAO E CARGA MATERIAL 1A CATEGORIA, UTILIZANDO TRATOR DE ESTEIRAS DE 110 A 160HP COM LAMINA, PESO OPERACIONAL * 13T  E PA CARREGADEIRA COM 170 HP.</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</si>
  <si>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</si>
  <si>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</si>
  <si>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</si>
  <si>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</si>
  <si>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</si>
  <si>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</si>
  <si>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</si>
  <si>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</si>
  <si>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</si>
  <si>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</si>
  <si>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</si>
  <si>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</si>
  <si>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</si>
  <si>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</si>
  <si>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</si>
  <si>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</si>
  <si>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</si>
  <si>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</si>
  <si>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</si>
  <si>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</si>
  <si>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</si>
  <si>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</si>
  <si>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</si>
  <si>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</si>
  <si>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</si>
  <si>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</si>
  <si>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</si>
  <si>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</si>
  <si>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</si>
  <si>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</si>
  <si>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</si>
  <si>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</si>
  <si>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</si>
  <si>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</si>
  <si>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</si>
  <si>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</si>
  <si>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</si>
  <si>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</si>
  <si>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</si>
  <si>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</si>
  <si>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</si>
  <si>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</si>
  <si>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</si>
  <si>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</si>
  <si>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</si>
  <si>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</si>
  <si>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</si>
  <si>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</si>
  <si>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</si>
  <si>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</si>
  <si>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</si>
  <si>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</si>
  <si>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</si>
  <si>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</si>
  <si>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</si>
  <si>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</si>
  <si>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</si>
  <si>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</si>
  <si>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</si>
  <si>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</si>
  <si>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</si>
  <si>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</si>
  <si>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</si>
  <si>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</si>
  <si>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</si>
  <si>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</si>
  <si>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</si>
  <si>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</si>
  <si>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</si>
  <si>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</si>
  <si>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</si>
  <si>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</si>
  <si>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</si>
  <si>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</si>
  <si>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</si>
  <si>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</si>
  <si>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</si>
  <si>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</si>
  <si>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</si>
  <si>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</si>
  <si>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</si>
  <si>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</si>
  <si>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</si>
  <si>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</si>
  <si>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</si>
  <si>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</si>
  <si>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</si>
  <si>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</si>
  <si>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</si>
  <si>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</si>
  <si>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</si>
  <si>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</si>
  <si>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</si>
  <si>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</si>
  <si>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</si>
  <si>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</si>
  <si>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</si>
  <si>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</si>
  <si>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</si>
  <si>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</si>
  <si>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</si>
  <si>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</si>
  <si>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</si>
  <si>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</si>
  <si>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</si>
  <si>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</si>
  <si>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</si>
  <si>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</si>
  <si>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</si>
  <si>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</si>
  <si>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</si>
  <si>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</si>
  <si>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</si>
  <si>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</si>
  <si>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</si>
  <si>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</si>
  <si>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</si>
  <si>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</si>
  <si>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</si>
  <si>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</si>
  <si>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</si>
  <si>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</si>
  <si>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</si>
  <si>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</si>
  <si>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</si>
  <si>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</si>
  <si>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</si>
  <si>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</si>
  <si>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</si>
  <si>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</si>
  <si>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</si>
  <si>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</si>
  <si>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</si>
  <si>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</si>
  <si>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</si>
  <si>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</si>
  <si>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</si>
  <si>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</si>
  <si>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</si>
  <si>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</si>
  <si>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</si>
  <si>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</si>
  <si>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</si>
  <si>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</si>
  <si>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</si>
  <si>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</si>
  <si>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</si>
  <si>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</si>
  <si>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</si>
  <si>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</si>
  <si>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</si>
  <si>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</si>
  <si>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</si>
  <si>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</si>
  <si>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</si>
  <si>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</si>
  <si>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</si>
  <si>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</si>
  <si>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</si>
  <si>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</si>
  <si>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</si>
  <si>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</si>
  <si>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</si>
  <si>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</si>
  <si>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</si>
  <si>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</si>
  <si>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</si>
  <si>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</si>
  <si>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</si>
  <si>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</si>
  <si>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</si>
  <si>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</si>
  <si>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</si>
  <si>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</si>
  <si>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</si>
  <si>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</si>
  <si>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</si>
  <si>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</si>
  <si>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</si>
  <si>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</si>
  <si>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</si>
  <si>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</si>
  <si>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</si>
  <si>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</si>
  <si>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</si>
  <si>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</si>
  <si>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</si>
  <si>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</si>
  <si>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</si>
  <si>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</si>
  <si>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</si>
  <si>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</si>
  <si>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</si>
  <si>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</si>
  <si>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</si>
  <si>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</si>
  <si>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</si>
  <si>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</si>
  <si>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</si>
  <si>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</si>
  <si>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</si>
  <si>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</si>
  <si>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</si>
  <si>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</si>
  <si>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</si>
  <si>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</si>
  <si>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</si>
  <si>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</si>
  <si>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</si>
  <si>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</si>
  <si>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</si>
  <si>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</si>
  <si>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</si>
  <si>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</si>
  <si>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</si>
  <si>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</si>
  <si>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</si>
  <si>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</si>
  <si>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</si>
  <si>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</si>
  <si>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</si>
  <si>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</si>
  <si>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</si>
  <si>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</si>
  <si>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</si>
  <si>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</si>
  <si>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</si>
  <si>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</si>
  <si>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</si>
  <si>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</si>
  <si>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</si>
  <si>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</si>
  <si>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</si>
  <si>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</si>
  <si>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</si>
  <si>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</si>
  <si>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</si>
  <si>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</si>
  <si>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</si>
  <si>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</si>
  <si>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</si>
  <si>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</si>
  <si>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</si>
  <si>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</si>
  <si>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</si>
  <si>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</si>
  <si>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</si>
  <si>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</si>
  <si>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</si>
  <si>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</si>
  <si>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</si>
  <si>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</si>
  <si>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</si>
  <si>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</si>
  <si>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</si>
  <si>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</si>
  <si>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</si>
  <si>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</si>
  <si>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</si>
  <si>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</si>
  <si>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</si>
  <si>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</si>
  <si>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</si>
  <si>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</si>
  <si>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</si>
  <si>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</si>
  <si>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</si>
  <si>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</si>
  <si>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</si>
  <si>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</si>
  <si>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</si>
  <si>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</si>
  <si>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</si>
  <si>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</si>
  <si>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</si>
  <si>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</si>
  <si>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</si>
  <si>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</si>
  <si>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</si>
  <si>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</si>
  <si>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</si>
  <si>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</si>
  <si>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</si>
  <si>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</si>
  <si>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</si>
  <si>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</si>
  <si>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</si>
  <si>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</si>
  <si>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</si>
  <si>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</si>
  <si>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</si>
  <si>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</si>
  <si>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</si>
  <si>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</si>
  <si>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</si>
  <si>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</si>
  <si>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</si>
  <si>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</si>
  <si>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</si>
  <si>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</si>
  <si>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</si>
  <si>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</si>
  <si>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</si>
  <si>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</si>
  <si>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</si>
  <si>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</si>
  <si>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</si>
  <si>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</si>
  <si>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</si>
  <si>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</si>
  <si>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</si>
  <si>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</si>
  <si>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</si>
  <si>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</si>
  <si>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</si>
  <si>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</si>
  <si>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</si>
  <si>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</si>
  <si>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</si>
  <si>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</si>
  <si>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</si>
  <si>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</si>
  <si>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</si>
  <si>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</si>
  <si>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</si>
  <si>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</si>
  <si>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</si>
  <si>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</si>
  <si>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</si>
  <si>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</si>
  <si>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</si>
  <si>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</si>
  <si>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</si>
  <si>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</si>
  <si>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</si>
  <si>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</si>
  <si>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</si>
  <si>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</si>
  <si>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</si>
  <si>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</si>
  <si>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</si>
  <si>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</si>
  <si>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</si>
  <si>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</si>
  <si>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</si>
  <si>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</si>
  <si>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</si>
  <si>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</si>
  <si>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</si>
  <si>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</si>
  <si>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</si>
  <si>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</si>
  <si>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</si>
  <si>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</si>
  <si>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</si>
  <si>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</si>
  <si>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</si>
  <si>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</si>
  <si>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</si>
  <si>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</si>
  <si>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</si>
  <si>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</si>
  <si>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</si>
  <si>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</si>
  <si>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</si>
  <si>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</si>
  <si>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</si>
  <si>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</si>
  <si>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</si>
  <si>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</si>
  <si>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</si>
  <si>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</si>
  <si>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</si>
  <si>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</si>
  <si>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</si>
  <si>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</si>
  <si>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</si>
  <si>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</si>
  <si>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</si>
  <si>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</si>
  <si>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</si>
  <si>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</si>
  <si>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</si>
  <si>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</si>
  <si>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</si>
  <si>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</si>
  <si>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</si>
  <si>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</si>
  <si>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</si>
  <si>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</si>
  <si>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</si>
  <si>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</si>
  <si>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</si>
  <si>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</si>
  <si>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</si>
  <si>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</si>
  <si>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</si>
  <si>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</si>
  <si>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</si>
  <si>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</si>
  <si>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</si>
  <si>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</si>
  <si>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</si>
  <si>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</si>
  <si>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</si>
  <si>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</si>
  <si>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</si>
  <si>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</si>
  <si>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</si>
  <si>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</si>
  <si>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</si>
  <si>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</si>
  <si>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</si>
  <si>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</si>
  <si>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</si>
  <si>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</si>
  <si>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</si>
  <si>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</si>
  <si>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</si>
  <si>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</si>
  <si>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</si>
  <si>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</si>
  <si>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</si>
  <si>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</si>
  <si>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</si>
  <si>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</si>
  <si>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</si>
  <si>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</si>
  <si>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</si>
  <si>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</si>
  <si>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</si>
  <si>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</si>
  <si>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</si>
  <si>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</si>
  <si>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</si>
  <si>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</si>
  <si>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</si>
  <si>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</si>
  <si>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</si>
  <si>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</si>
  <si>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</si>
  <si>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</si>
  <si>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</si>
  <si>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</si>
  <si>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</si>
  <si>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</si>
  <si>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</si>
  <si>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</si>
  <si>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</si>
  <si>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</si>
  <si>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</si>
  <si>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</si>
  <si>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</si>
  <si>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</si>
  <si>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</si>
  <si>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</si>
  <si>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</si>
  <si>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</si>
  <si>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</si>
  <si>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</si>
  <si>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</si>
  <si>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</si>
  <si>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</si>
  <si>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</si>
  <si>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</si>
  <si>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</si>
  <si>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</si>
  <si>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</si>
  <si>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</si>
  <si>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</si>
  <si>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</si>
  <si>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</si>
  <si>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</si>
  <si>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</si>
  <si>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</si>
  <si>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</si>
  <si>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</si>
  <si>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</si>
  <si>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</si>
  <si>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</si>
  <si>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</si>
  <si>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</si>
  <si>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</si>
  <si>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</si>
  <si>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</si>
  <si>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</si>
  <si>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</si>
  <si>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</si>
  <si>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</si>
  <si>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</si>
  <si>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</si>
  <si>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</si>
  <si>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</si>
  <si>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</si>
  <si>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</si>
  <si>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</si>
  <si>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</si>
  <si>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</si>
  <si>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</si>
  <si>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</si>
  <si>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</si>
  <si>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</si>
  <si>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</si>
  <si>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</si>
  <si>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</si>
  <si>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</si>
  <si>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</si>
  <si>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</si>
  <si>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</si>
  <si>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</si>
  <si>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</si>
  <si>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</si>
  <si>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</si>
  <si>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</si>
  <si>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</si>
  <si>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</si>
  <si>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</si>
  <si>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</si>
  <si>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</si>
  <si>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</si>
  <si>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</si>
  <si>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</si>
  <si>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</si>
  <si>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</si>
  <si>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</si>
  <si>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</si>
  <si>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</si>
  <si>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</si>
  <si>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</si>
  <si>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</si>
  <si>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</si>
  <si>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</si>
  <si>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</si>
  <si>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</si>
  <si>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</si>
  <si>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</si>
  <si>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</si>
  <si>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</si>
  <si>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</si>
  <si>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</si>
  <si>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</si>
  <si>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</si>
  <si>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</si>
  <si>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</si>
  <si>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</si>
  <si>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</si>
  <si>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</si>
  <si>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</si>
  <si>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</si>
  <si>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</si>
  <si>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</si>
  <si>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</si>
  <si>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</si>
  <si>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</si>
  <si>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</si>
  <si>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</si>
  <si>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</si>
  <si>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</si>
  <si>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</si>
  <si>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</si>
  <si>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</si>
  <si>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</si>
  <si>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</si>
  <si>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</si>
  <si>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</si>
  <si>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</si>
  <si>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</si>
  <si>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</si>
  <si>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</si>
  <si>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</si>
  <si>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</si>
  <si>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</si>
  <si>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</si>
  <si>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</si>
  <si>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</si>
  <si>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</si>
  <si>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</si>
  <si>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</si>
  <si>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</si>
  <si>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</si>
  <si>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</si>
  <si>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</si>
  <si>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</si>
  <si>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</si>
  <si>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</si>
  <si>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</si>
  <si>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</si>
  <si>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</si>
  <si>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</si>
  <si>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</si>
  <si>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</si>
  <si>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</si>
  <si>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</si>
  <si>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</si>
  <si>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</si>
  <si>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</si>
  <si>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</si>
  <si>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</si>
  <si>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</si>
  <si>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</si>
  <si>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</si>
  <si>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</si>
  <si>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</si>
  <si>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</si>
  <si>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</si>
  <si>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</si>
  <si>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</si>
  <si>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</si>
  <si>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</si>
  <si>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</si>
  <si>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</si>
  <si>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</si>
  <si>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</si>
  <si>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</si>
  <si>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</si>
  <si>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</si>
  <si>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</si>
  <si>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</si>
  <si>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</si>
  <si>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</si>
  <si>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</si>
  <si>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</si>
  <si>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</si>
  <si>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</si>
  <si>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</si>
  <si>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</si>
  <si>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</si>
  <si>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</si>
  <si>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</si>
  <si>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</si>
  <si>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</si>
  <si>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</si>
  <si>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</si>
  <si>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</si>
  <si>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</si>
  <si>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</si>
  <si>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</si>
  <si>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</si>
  <si>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</si>
  <si>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</si>
  <si>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</si>
  <si>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</si>
  <si>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</si>
  <si>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</si>
  <si>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</si>
  <si>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</si>
  <si>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</si>
  <si>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</si>
  <si>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</si>
  <si>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</si>
  <si>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</si>
  <si>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</si>
  <si>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</si>
  <si>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</si>
  <si>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</si>
  <si>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</si>
  <si>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</si>
  <si>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</si>
  <si>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</si>
  <si>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</si>
  <si>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</si>
  <si>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</si>
  <si>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</si>
  <si>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</si>
  <si>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</si>
  <si>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</si>
  <si>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</si>
  <si>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</si>
  <si>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</si>
  <si>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</si>
  <si>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</si>
  <si>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</si>
  <si>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</si>
  <si>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</si>
  <si>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</si>
  <si>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</si>
  <si>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</si>
  <si>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</si>
  <si>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</si>
  <si>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</si>
  <si>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</si>
  <si>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</si>
  <si>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</si>
  <si>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</si>
  <si>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</si>
  <si>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</si>
  <si>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</si>
  <si>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</si>
  <si>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</si>
  <si>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</si>
  <si>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</si>
  <si>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</si>
  <si>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</si>
  <si>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</si>
  <si>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</si>
  <si>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</si>
  <si>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</si>
  <si>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</si>
  <si>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</si>
  <si>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</si>
  <si>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</si>
  <si>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</si>
  <si>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</si>
  <si>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</si>
  <si>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</si>
  <si>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</si>
  <si>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</si>
  <si>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</si>
  <si>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</si>
  <si>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</si>
  <si>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</si>
  <si>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</si>
  <si>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</si>
  <si>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</si>
  <si>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</si>
  <si>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</si>
  <si>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</si>
  <si>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</si>
  <si>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</si>
  <si>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</si>
  <si>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</si>
  <si>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</si>
  <si>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</si>
  <si>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</si>
  <si>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</si>
  <si>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</si>
  <si>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</si>
  <si>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</si>
  <si>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</si>
  <si>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</si>
  <si>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</si>
  <si>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</si>
  <si>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</si>
  <si>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</si>
  <si>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</si>
  <si>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</si>
  <si>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</si>
  <si>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</si>
  <si>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</si>
  <si>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</si>
  <si>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</si>
  <si>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</si>
  <si>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</si>
  <si>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</si>
  <si>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</si>
  <si>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</si>
  <si>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</si>
  <si>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</si>
  <si>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</si>
  <si>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</si>
  <si>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</si>
  <si>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</si>
  <si>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</si>
  <si>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</si>
  <si>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</si>
  <si>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</si>
  <si>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</si>
  <si>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</si>
  <si>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</si>
  <si>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</si>
  <si>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</si>
  <si>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</si>
  <si>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</si>
  <si>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</si>
  <si>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</si>
  <si>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</si>
  <si>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</si>
  <si>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</si>
  <si>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</si>
  <si>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</si>
  <si>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</si>
  <si>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</si>
  <si>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</si>
  <si>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</si>
  <si>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</si>
  <si>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</si>
  <si>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</si>
  <si>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</si>
  <si>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</si>
  <si>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</si>
  <si>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</si>
  <si>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</si>
  <si>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</si>
  <si>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</si>
  <si>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</si>
  <si>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</si>
  <si>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</si>
  <si>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</si>
  <si>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</si>
  <si>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</si>
  <si>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</si>
  <si>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</si>
  <si>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</si>
  <si>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</si>
  <si>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</si>
  <si>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</si>
  <si>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</si>
  <si>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</si>
  <si>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</si>
  <si>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</si>
  <si>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</si>
  <si>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</si>
  <si>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</si>
  <si>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</si>
  <si>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</si>
  <si>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</si>
  <si>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</si>
  <si>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</si>
  <si>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</si>
  <si>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</si>
  <si>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</si>
  <si>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</si>
  <si>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</si>
  <si>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</si>
  <si>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</si>
  <si>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</si>
  <si>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</si>
  <si>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</si>
  <si>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</si>
  <si>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</si>
  <si>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</si>
  <si>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</si>
  <si>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</si>
  <si>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</si>
  <si>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</si>
  <si>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</si>
  <si>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</si>
  <si>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</si>
  <si>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</si>
  <si>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</si>
  <si>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</si>
  <si>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</si>
  <si>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</si>
  <si>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</si>
  <si>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</si>
  <si>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</si>
  <si>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</si>
  <si>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</si>
  <si>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</si>
  <si>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</si>
  <si>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</si>
  <si>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</si>
  <si>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</si>
  <si>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</si>
  <si>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</si>
  <si>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</si>
  <si>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</si>
  <si>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</si>
  <si>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</si>
  <si>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</si>
  <si>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</si>
  <si>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</si>
  <si>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</si>
  <si>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</si>
  <si>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</si>
  <si>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</si>
  <si>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</si>
  <si>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</si>
  <si>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</si>
  <si>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</si>
  <si>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</si>
  <si>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</si>
  <si>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</si>
  <si>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</si>
  <si>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</si>
  <si>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</si>
  <si>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</si>
  <si>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</si>
  <si>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</si>
  <si>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</si>
  <si>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</si>
  <si>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</si>
  <si>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</si>
  <si>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</si>
  <si>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</si>
  <si>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</si>
  <si>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</si>
  <si>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</si>
  <si>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</si>
  <si>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</si>
  <si>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</si>
  <si>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</si>
  <si>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</si>
  <si>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</si>
  <si>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</si>
  <si>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</si>
  <si>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</si>
  <si>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</si>
  <si>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</si>
  <si>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</si>
  <si>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</si>
  <si>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</si>
  <si>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</si>
  <si>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</si>
  <si>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</si>
  <si>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</si>
  <si>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</si>
  <si>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</si>
  <si>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</si>
  <si>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</si>
  <si>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</si>
  <si>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</si>
  <si>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</si>
  <si>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</si>
  <si>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</si>
  <si>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</si>
  <si>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</si>
  <si>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</si>
  <si>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</si>
  <si>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</si>
  <si>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</si>
  <si>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</si>
  <si>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</si>
  <si>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</si>
  <si>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</si>
  <si>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</si>
  <si>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</si>
  <si>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</si>
  <si>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</si>
  <si>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</si>
  <si>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</si>
  <si>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</si>
  <si>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</si>
  <si>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</si>
  <si>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</si>
  <si>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</si>
  <si>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</si>
  <si>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</si>
  <si>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</si>
  <si>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</si>
  <si>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</si>
  <si>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</si>
  <si>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</si>
  <si>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</si>
  <si>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</si>
  <si>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</si>
  <si>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</si>
  <si>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</si>
  <si>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</si>
  <si>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</si>
  <si>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</si>
  <si>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</si>
  <si>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</si>
  <si>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</si>
  <si>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</si>
  <si>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</si>
  <si>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</si>
  <si>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</si>
  <si>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</si>
  <si>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</si>
  <si>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</si>
  <si>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</si>
  <si>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</si>
  <si>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</si>
  <si>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</si>
  <si>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</si>
  <si>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</si>
  <si>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</si>
  <si>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</si>
  <si>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</si>
  <si>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</si>
  <si>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</si>
  <si>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</si>
  <si>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</si>
  <si>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</si>
  <si>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</si>
  <si>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</si>
  <si>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</si>
  <si>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</si>
  <si>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</si>
  <si>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</si>
  <si>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</si>
  <si>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</si>
  <si>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</si>
  <si>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</si>
  <si>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</si>
  <si>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</si>
  <si>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</si>
  <si>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</si>
  <si>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</si>
  <si>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</si>
  <si>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</si>
  <si>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</si>
  <si>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</si>
  <si>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</si>
  <si>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</si>
  <si>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</si>
  <si>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</si>
  <si>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</si>
  <si>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</si>
  <si>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</si>
  <si>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</si>
  <si>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</si>
  <si>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</si>
  <si>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</si>
  <si>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</si>
  <si>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</si>
  <si>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</si>
  <si>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</si>
  <si>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</si>
  <si>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</si>
  <si>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</si>
  <si>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</si>
  <si>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</si>
  <si>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</si>
  <si>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</si>
  <si>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</si>
  <si>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</si>
  <si>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</si>
  <si>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</si>
  <si>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</si>
  <si>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</si>
  <si>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</si>
  <si>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</si>
  <si>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</si>
  <si>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</si>
  <si>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</si>
  <si>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</si>
  <si>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</si>
  <si>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</si>
  <si>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</si>
  <si>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</si>
  <si>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</si>
  <si>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</si>
  <si>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</si>
  <si>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</si>
  <si>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</si>
  <si>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</si>
  <si>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</si>
  <si>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</si>
  <si>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</si>
  <si>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</si>
  <si>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</si>
  <si>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</si>
  <si>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</si>
  <si>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</si>
  <si>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</si>
  <si>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</si>
  <si>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</si>
  <si>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</si>
  <si>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</si>
  <si>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</si>
  <si>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</si>
  <si>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</si>
  <si>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</si>
  <si>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</si>
  <si>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</si>
  <si>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</si>
  <si>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</si>
  <si>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</si>
  <si>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</si>
  <si>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</si>
  <si>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</si>
  <si>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</si>
  <si>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</si>
  <si>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</si>
  <si>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</si>
  <si>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</si>
  <si>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</si>
  <si>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</si>
  <si>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</si>
  <si>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</si>
  <si>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</si>
  <si>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</si>
  <si>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</si>
  <si>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</si>
  <si>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</si>
  <si>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</si>
  <si>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</si>
  <si>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</si>
  <si>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</si>
  <si>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</si>
  <si>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</si>
  <si>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</si>
  <si>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</si>
  <si>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</si>
  <si>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</si>
  <si>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</si>
  <si>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</si>
  <si>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</si>
  <si>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</si>
  <si>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</si>
  <si>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</si>
  <si>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</si>
  <si>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</si>
  <si>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</si>
  <si>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</si>
  <si>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</si>
  <si>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</si>
  <si>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</si>
  <si>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</si>
  <si>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</si>
  <si>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</si>
  <si>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</si>
  <si>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</si>
  <si>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</si>
  <si>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</si>
  <si>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</si>
  <si>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</si>
  <si>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</si>
  <si>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</si>
  <si>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</si>
  <si>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</si>
  <si>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</si>
  <si>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</si>
  <si>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</si>
  <si>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</si>
  <si>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</si>
  <si>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</si>
  <si>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</si>
  <si>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</si>
  <si>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</si>
  <si>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</si>
  <si>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</si>
  <si>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</si>
  <si>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</si>
  <si>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</si>
  <si>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</si>
  <si>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</si>
  <si>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</si>
  <si>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</si>
  <si>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</si>
  <si>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</si>
  <si>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</si>
  <si>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</si>
  <si>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</si>
  <si>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</si>
  <si>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</si>
  <si>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</si>
  <si>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</si>
  <si>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</si>
  <si>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</si>
  <si>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</si>
  <si>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</si>
  <si>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</si>
  <si>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</si>
  <si>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</si>
  <si>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</si>
  <si>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</si>
  <si>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</si>
  <si>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</si>
  <si>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</si>
  <si>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</si>
  <si>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</si>
  <si>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</si>
  <si>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</si>
  <si>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</si>
  <si>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</si>
  <si>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</si>
  <si>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</si>
  <si>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</si>
  <si>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</si>
  <si>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</si>
  <si>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</si>
  <si>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</si>
  <si>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</si>
  <si>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</si>
  <si>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</si>
  <si>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</si>
  <si>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</si>
  <si>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</si>
  <si>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</si>
  <si>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</si>
  <si>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</si>
  <si>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</si>
  <si>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</si>
  <si>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</si>
  <si>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</si>
  <si>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</si>
  <si>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</si>
  <si>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</si>
  <si>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</si>
  <si>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</si>
  <si>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</si>
  <si>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</si>
  <si>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</si>
  <si>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</si>
  <si>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</si>
  <si>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</si>
  <si>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</si>
  <si>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</si>
  <si>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</si>
  <si>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</si>
  <si>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</si>
  <si>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</si>
  <si>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</si>
  <si>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</si>
  <si>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</si>
  <si>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</si>
  <si>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</si>
  <si>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</si>
  <si>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</si>
  <si>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</si>
  <si>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</si>
  <si>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</si>
  <si>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</si>
  <si>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</si>
  <si>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</si>
  <si>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</si>
  <si>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</si>
  <si>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</si>
  <si>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</si>
  <si>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</si>
  <si>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</si>
  <si>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</si>
  <si>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</si>
  <si>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</si>
  <si>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</si>
  <si>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</si>
  <si>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</si>
  <si>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</si>
  <si>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</si>
  <si>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</si>
  <si>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</si>
  <si>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</si>
  <si>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</si>
  <si>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</si>
  <si>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</si>
  <si>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</si>
  <si>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A - EQUIPAMENTO</t>
  </si>
  <si>
    <t>QUANT.</t>
  </si>
  <si>
    <t>UTILIZAÇÃO</t>
  </si>
  <si>
    <t>CUSTO</t>
  </si>
  <si>
    <t>IMPR.</t>
  </si>
  <si>
    <t>HORÁRIO</t>
  </si>
  <si>
    <t>CUSTO HORÁRIO DO EQUIPAMENTO :</t>
  </si>
  <si>
    <t xml:space="preserve">B - MÃO-DE-OBRA  </t>
  </si>
  <si>
    <t>CUSTO HORÁRIO DE MÃO-DE-OBRA  :</t>
  </si>
  <si>
    <t>CUSTO UNITÁRIO DE EXECUÇÃO :</t>
  </si>
  <si>
    <t>C - MATERIAL</t>
  </si>
  <si>
    <t>UNIDADE</t>
  </si>
  <si>
    <t>PREÇO UNITÁRIO</t>
  </si>
  <si>
    <t>CUSTO UNITÁRIO</t>
  </si>
  <si>
    <t>CUSTO UNITÁRIO DE MATERIAL :</t>
  </si>
  <si>
    <t>UNITÁRIO</t>
  </si>
  <si>
    <t>CUSTO TOTAL DO TRANSPORTE DE MATERIAL</t>
  </si>
  <si>
    <t>CUSTO UNITÁRIO DIRETO TOTAL  :</t>
  </si>
  <si>
    <t>CUSTO HORÁRIO</t>
  </si>
  <si>
    <t>OPER.</t>
  </si>
  <si>
    <t>HORÁRIO TOTAL</t>
  </si>
  <si>
    <t>CUSTO HORÁRIO TOTAL DE EXECUÇÃO</t>
  </si>
  <si>
    <t>CUSTO DO FIC:</t>
  </si>
  <si>
    <t>CUSTO DO FIT:</t>
  </si>
  <si>
    <t>CUSTO TOTAL DAS ATIVIDADES AUXILIARES</t>
  </si>
  <si>
    <t xml:space="preserve">E - TEMPO FIXO </t>
  </si>
  <si>
    <t>F - MOMENTO DE TRANSPORTE</t>
  </si>
  <si>
    <t>LN</t>
  </si>
  <si>
    <t>RP</t>
  </si>
  <si>
    <t>P</t>
  </si>
  <si>
    <t>CUSTO TOTAL DE TRANSPORTE :</t>
  </si>
  <si>
    <t>D -ATIVIDADES AUXILIARES</t>
  </si>
  <si>
    <t>ACORIZAL</t>
  </si>
  <si>
    <t>ÁGUA BOA</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</si>
  <si>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</si>
  <si>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</si>
  <si>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</si>
  <si>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</si>
  <si>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</si>
  <si>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</si>
  <si>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</si>
  <si>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</si>
  <si>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</si>
  <si>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</si>
  <si>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</si>
  <si>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</si>
  <si>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</si>
  <si>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</si>
  <si>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</si>
  <si>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</si>
  <si>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</si>
  <si>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</si>
  <si>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</si>
  <si>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PARECÍS</t>
  </si>
  <si>
    <t>CAMPO VERDE</t>
  </si>
  <si>
    <t>CAMPOS DE JÚLIO</t>
  </si>
  <si>
    <t>CANABRAVA DO NORTE</t>
  </si>
  <si>
    <t>CANARANA</t>
  </si>
  <si>
    <t>CARLINDA</t>
  </si>
  <si>
    <t xml:space="preserve">CASTANHEIRA </t>
  </si>
  <si>
    <t>CHAPADA DOS GUMARÃES</t>
  </si>
  <si>
    <t>CLAUDIA</t>
  </si>
  <si>
    <t>COCALINHO</t>
  </si>
  <si>
    <t xml:space="preserve">COLÍDER </t>
  </si>
  <si>
    <t>COLNIZA</t>
  </si>
  <si>
    <t>COMODORO</t>
  </si>
  <si>
    <t>CONFRESA</t>
  </si>
  <si>
    <t>CONQUISTA D’ OESTE</t>
  </si>
  <si>
    <t>COTRIGAÇU</t>
  </si>
  <si>
    <t>CUIABÁ</t>
  </si>
  <si>
    <t>CURVELÂNDIA</t>
  </si>
  <si>
    <t>DENISE</t>
  </si>
  <si>
    <t>DIAMANTINO</t>
  </si>
  <si>
    <t>DOM AQUINO</t>
  </si>
  <si>
    <t>FELIZ NATAL</t>
  </si>
  <si>
    <t>FIGUEIRÓPOLIS D’ OESTE</t>
  </si>
  <si>
    <t>GAÚCHA DO NORTE</t>
  </si>
  <si>
    <t>GENERAL CARNEIRO</t>
  </si>
  <si>
    <t>GLÓRIA D’ OESTE</t>
  </si>
  <si>
    <t>GUARANTÃ DO NORTE</t>
  </si>
  <si>
    <t>GUIRATINGA</t>
  </si>
  <si>
    <t>INDIAVAI</t>
  </si>
  <si>
    <t>IPIRANGA DO NORTE</t>
  </si>
  <si>
    <t>ITANHANGÁ</t>
  </si>
  <si>
    <t>ITAUBA</t>
  </si>
  <si>
    <t>ITIQUIRA</t>
  </si>
  <si>
    <t>JACIARA</t>
  </si>
  <si>
    <t>JANGADA</t>
  </si>
  <si>
    <t>JAURU</t>
  </si>
  <si>
    <t>JUARA</t>
  </si>
  <si>
    <t>JUINA</t>
  </si>
  <si>
    <t>JURUENA</t>
  </si>
  <si>
    <t>JUSCIMEIRA</t>
  </si>
  <si>
    <t>LAMBARI D’ OESTE</t>
  </si>
  <si>
    <t>LUCAS DO RIO VERDE</t>
  </si>
  <si>
    <t>LUCIARA</t>
  </si>
  <si>
    <t>MARCELÂNDIA</t>
  </si>
  <si>
    <t>MATUPÁ</t>
  </si>
  <si>
    <t>MIRASSOL D’OESTE</t>
  </si>
  <si>
    <t>NOBRES</t>
  </si>
  <si>
    <t>NORTELÂNDIA</t>
  </si>
  <si>
    <t>NOSSA SRª DO LIVRAMENTO</t>
  </si>
  <si>
    <t>NOVA BANDEIRANTES</t>
  </si>
  <si>
    <t>NOVA BRASILÂNDIA</t>
  </si>
  <si>
    <t>NOVA CANAÃ DO NORTE</t>
  </si>
  <si>
    <t>NOVA GUARITA</t>
  </si>
  <si>
    <t>NOVA LACERDA</t>
  </si>
  <si>
    <t>NOVA MARILÂNDIA</t>
  </si>
  <si>
    <t>NOVA MARINGÁ</t>
  </si>
  <si>
    <t>NOVA MONTE VERDE</t>
  </si>
  <si>
    <t xml:space="preserve">NOVA MUTUM </t>
  </si>
  <si>
    <t>NOVA NAZARÉ</t>
  </si>
  <si>
    <t>NOVA OLIMPIA</t>
  </si>
  <si>
    <t>NOVA SANTA HELENA</t>
  </si>
  <si>
    <t>NOVA UBIRATÃ</t>
  </si>
  <si>
    <t>NOVA XAVANTINA</t>
  </si>
  <si>
    <t>NOVO HORIZONTE DO NORTE</t>
  </si>
  <si>
    <t>NOVO MUNDO</t>
  </si>
  <si>
    <t>NOVO SANTO ANTONIO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</si>
  <si>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</si>
  <si>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</si>
  <si>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</si>
  <si>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</si>
  <si>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</si>
  <si>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</si>
  <si>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</si>
  <si>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</si>
  <si>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</si>
  <si>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</si>
  <si>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</si>
  <si>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</si>
  <si>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 xml:space="preserve">PORTO ESPERIDIÃO </t>
  </si>
  <si>
    <t>PORTO ESTRELA</t>
  </si>
  <si>
    <t>POXORÉO</t>
  </si>
  <si>
    <t>PRIMAVERA DO LESTE</t>
  </si>
  <si>
    <t>QUERÊNCIA</t>
  </si>
  <si>
    <t>RESERVA DO CABAÇAL</t>
  </si>
  <si>
    <t>RIBEIRÃO CASCALHEIRA</t>
  </si>
  <si>
    <t>RIBEIRÃOZINHO</t>
  </si>
  <si>
    <t>RIO BRANCO</t>
  </si>
  <si>
    <t>RONDOLÂNDIA</t>
  </si>
  <si>
    <t>RONDONÓPOLIS</t>
  </si>
  <si>
    <t>ROSÁRIO OESTE</t>
  </si>
  <si>
    <t>SALTO DO CÉU</t>
  </si>
  <si>
    <t>SANTA CARMEM</t>
  </si>
  <si>
    <t>SANTA CRUZ DO XINGÚ</t>
  </si>
  <si>
    <t>SANTA RITA DO TRIVELATO</t>
  </si>
  <si>
    <t>SANTA TEREZINHA</t>
  </si>
  <si>
    <t>SANTO AFONSO</t>
  </si>
  <si>
    <t>SANTO ANTONIO DO LESTE</t>
  </si>
  <si>
    <t>SANTO ANTONIO DO LEVERGER</t>
  </si>
  <si>
    <t>SÀO FÉLIX DO ARAGUAIA</t>
  </si>
  <si>
    <t>SÃO JOSÉ DO POVO</t>
  </si>
  <si>
    <t>SÃO JOSÉ DO RIO CLARO</t>
  </si>
  <si>
    <t>SÃO JOSÉ DO XINGÚ</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</si>
  <si>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</si>
  <si>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</si>
  <si>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</si>
  <si>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</si>
  <si>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</si>
  <si>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</si>
  <si>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</si>
  <si>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</si>
  <si>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</si>
  <si>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</si>
  <si>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</si>
  <si>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</si>
  <si>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</si>
  <si>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</si>
  <si>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</si>
  <si>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</si>
  <si>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 xml:space="preserve"> VILA BELA SS. TRINDADE</t>
  </si>
  <si>
    <t>VILA RICA</t>
  </si>
  <si>
    <t>CIDADE</t>
  </si>
  <si>
    <t>DISTÂNCIA (KM)</t>
  </si>
  <si>
    <t>1.3</t>
  </si>
  <si>
    <t>1.4</t>
  </si>
  <si>
    <t>OBSERVAÇÕES:</t>
  </si>
  <si>
    <r>
      <rPr>
        <sz val="10"/>
        <rFont val="Arial"/>
        <family val="2"/>
      </rPr>
      <t>Importa o presente orçamento em:</t>
    </r>
    <r>
      <rPr>
        <b/>
        <sz val="10"/>
        <rFont val="Arial"/>
        <family val="2"/>
      </rPr>
      <t xml:space="preserve"> </t>
    </r>
  </si>
  <si>
    <t>DMT - CUIABÁ - CIDADE</t>
  </si>
  <si>
    <t>AMM INFRA 001</t>
  </si>
  <si>
    <t>INSUMO</t>
  </si>
  <si>
    <t>Forn. e implantação placa sinalização totalmente refletiva</t>
  </si>
  <si>
    <t>Observações:</t>
  </si>
  <si>
    <t>REFERÊNCIA - SICRO 11/2016 COM DESONERAÇÃO</t>
  </si>
  <si>
    <t>Especificação de Serviço: DNER-340</t>
  </si>
  <si>
    <t>COMPOSIÇÃO BASEADA NO CÓDIGO SICRO: 4 S 06 200 02</t>
  </si>
  <si>
    <t>FIT - FATOR DE INTERFERÊNCIA DO TRÁFEGO</t>
  </si>
  <si>
    <t>METODOLOGIA DO CÁLCULO DO FATOR DE INTERFERÊNCIA DO TRÁFEGO</t>
  </si>
  <si>
    <t>VOLUME MÉDIO DIÁRIO DE TRÁFEGO (VMD):</t>
  </si>
  <si>
    <t>FATOR DE INTERFERÊNCIA DO TRÁFEGO (%):</t>
  </si>
  <si>
    <t>VOLUME MÉDIO</t>
  </si>
  <si>
    <t>FIT padrão</t>
  </si>
  <si>
    <t xml:space="preserve">FIT </t>
  </si>
  <si>
    <t xml:space="preserve">*Os custos de interferência de tráfego em função da proximidade de centros urbanos são estimados em um percentual de 5,0%.  
 </t>
  </si>
  <si>
    <t>VMD &lt; 2.000 → FIT = 0%;</t>
  </si>
  <si>
    <t>2.000 ≤ VMD ≤ 11.000 → FIT = [(VMD - 2.000) / 600] %;</t>
  </si>
  <si>
    <t>VMD &gt; 11.000 → FIT = 15%.</t>
  </si>
  <si>
    <t>SEGMENTO EM ÁREA URBANA (%)</t>
  </si>
  <si>
    <t>INTERFERÊNCIAÁREA URBANA:</t>
  </si>
  <si>
    <t>FATOR DE INTERFERÊNCIA DO TRÁFEGO TOTAL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</si>
  <si>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</si>
  <si>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</si>
  <si>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</si>
  <si>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</si>
  <si>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</si>
  <si>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</si>
  <si>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</si>
  <si>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</si>
  <si>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</si>
  <si>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</si>
  <si>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</si>
  <si>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</si>
  <si>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</si>
  <si>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</si>
  <si>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</si>
  <si>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</si>
  <si>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</si>
  <si>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</si>
  <si>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</si>
  <si>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</si>
  <si>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</si>
  <si>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</si>
  <si>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</si>
  <si>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</si>
  <si>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</si>
  <si>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</si>
  <si>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</si>
  <si>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</si>
  <si>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</si>
  <si>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</si>
  <si>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</si>
  <si>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</si>
  <si>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</si>
  <si>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</si>
  <si>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</si>
  <si>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</si>
  <si>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</si>
  <si>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</si>
  <si>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</si>
  <si>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</si>
  <si>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</si>
  <si>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</si>
  <si>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</si>
  <si>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</si>
  <si>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</si>
  <si>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</si>
  <si>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</si>
  <si>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</si>
  <si>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</si>
  <si>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</si>
  <si>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</si>
  <si>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</si>
  <si>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</si>
  <si>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</si>
  <si>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</si>
  <si>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</si>
  <si>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</si>
  <si>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</si>
  <si>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</si>
  <si>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</si>
  <si>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</si>
  <si>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</si>
  <si>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</si>
  <si>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</si>
  <si>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</si>
  <si>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</si>
  <si>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</si>
  <si>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</si>
  <si>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</si>
  <si>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</si>
  <si>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</si>
  <si>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</si>
  <si>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</si>
  <si>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</si>
  <si>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</si>
  <si>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</si>
  <si>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</si>
  <si>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</si>
  <si>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</si>
  <si>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</si>
  <si>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</si>
  <si>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</si>
  <si>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</si>
  <si>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</si>
  <si>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</si>
  <si>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</si>
  <si>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</si>
  <si>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</si>
  <si>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</si>
  <si>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</si>
  <si>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</si>
  <si>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</si>
  <si>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</si>
  <si>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</si>
  <si>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</si>
  <si>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</si>
  <si>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</si>
  <si>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</si>
  <si>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</si>
  <si>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</si>
  <si>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</si>
  <si>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</si>
  <si>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</si>
  <si>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</si>
  <si>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</si>
  <si>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</si>
  <si>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</si>
  <si>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</si>
  <si>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</si>
  <si>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</si>
  <si>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</si>
  <si>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</si>
  <si>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</si>
  <si>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</si>
  <si>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</si>
  <si>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</si>
  <si>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</si>
  <si>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</si>
  <si>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</si>
  <si>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</si>
  <si>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</si>
  <si>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</si>
  <si>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</si>
  <si>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</si>
  <si>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</si>
  <si>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</si>
  <si>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</si>
  <si>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</si>
  <si>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</si>
  <si>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</si>
  <si>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</si>
  <si>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</si>
  <si>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</si>
  <si>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</si>
  <si>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</si>
  <si>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</si>
  <si>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</si>
  <si>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</si>
  <si>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</si>
  <si>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</si>
  <si>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</si>
  <si>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</si>
  <si>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</si>
  <si>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</si>
  <si>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</si>
  <si>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</si>
  <si>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</si>
  <si>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</si>
  <si>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</si>
  <si>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</si>
  <si>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</si>
  <si>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</si>
  <si>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</si>
  <si>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</si>
  <si>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</si>
  <si>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</si>
  <si>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</si>
  <si>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</si>
  <si>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</si>
  <si>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</si>
  <si>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</si>
  <si>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</si>
  <si>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</si>
  <si>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</si>
  <si>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</si>
  <si>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</si>
  <si>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</si>
  <si>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</si>
  <si>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</si>
  <si>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</si>
  <si>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</si>
  <si>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</si>
  <si>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</si>
  <si>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</si>
  <si>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</si>
  <si>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</si>
  <si>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</si>
  <si>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</si>
  <si>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</si>
  <si>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</si>
  <si>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</si>
  <si>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</si>
  <si>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</si>
  <si>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</si>
  <si>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</si>
  <si>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</si>
  <si>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</si>
  <si>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</si>
  <si>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</si>
  <si>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</si>
  <si>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</si>
  <si>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</si>
  <si>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</si>
  <si>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</si>
  <si>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</si>
  <si>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</si>
  <si>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</si>
  <si>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</si>
  <si>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</si>
  <si>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</si>
  <si>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</si>
  <si>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</si>
  <si>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</si>
  <si>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</si>
  <si>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</si>
  <si>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</si>
  <si>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</si>
  <si>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</si>
  <si>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</si>
  <si>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</si>
  <si>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</si>
  <si>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</si>
  <si>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</si>
  <si>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</si>
  <si>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</si>
  <si>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</si>
  <si>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</si>
  <si>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</si>
  <si>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</si>
  <si>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</si>
  <si>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</si>
  <si>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</si>
  <si>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</si>
  <si>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</si>
  <si>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</si>
  <si>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</si>
  <si>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</si>
  <si>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</si>
  <si>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</si>
  <si>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</si>
  <si>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</si>
  <si>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</si>
  <si>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</si>
  <si>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</si>
  <si>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</si>
  <si>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</si>
  <si>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</si>
  <si>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</si>
  <si>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</si>
  <si>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</si>
  <si>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</si>
  <si>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</si>
  <si>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</si>
  <si>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</si>
  <si>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</si>
  <si>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</si>
  <si>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</si>
  <si>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</si>
  <si>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</si>
  <si>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</si>
  <si>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</si>
  <si>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</si>
  <si>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</si>
  <si>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</si>
  <si>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</si>
  <si>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</si>
  <si>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</si>
  <si>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</si>
  <si>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</si>
  <si>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</si>
  <si>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</si>
  <si>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</si>
  <si>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</si>
  <si>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</si>
  <si>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</si>
  <si>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</si>
  <si>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</si>
  <si>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</si>
  <si>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</si>
  <si>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</si>
  <si>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</si>
  <si>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</si>
  <si>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</si>
  <si>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</si>
  <si>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</si>
  <si>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</si>
  <si>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</si>
  <si>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</si>
  <si>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</si>
  <si>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</si>
  <si>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</si>
  <si>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</si>
  <si>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</si>
  <si>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</si>
  <si>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</si>
  <si>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</si>
  <si>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</si>
  <si>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</si>
  <si>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</si>
  <si>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</si>
  <si>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</si>
  <si>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</si>
  <si>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</si>
  <si>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</si>
  <si>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</si>
  <si>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</si>
  <si>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</si>
  <si>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</si>
  <si>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</si>
  <si>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</si>
  <si>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</si>
  <si>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</si>
  <si>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</si>
  <si>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</si>
  <si>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</si>
  <si>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</si>
  <si>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</si>
  <si>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</si>
  <si>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</si>
  <si>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</si>
  <si>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</si>
  <si>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</si>
  <si>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</si>
  <si>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</si>
  <si>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</si>
  <si>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</si>
  <si>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</si>
  <si>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</si>
  <si>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</si>
  <si>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</si>
  <si>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</si>
  <si>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</si>
  <si>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</si>
  <si>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</si>
  <si>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</si>
  <si>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</si>
  <si>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</si>
  <si>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</si>
  <si>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</si>
  <si>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</si>
  <si>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</si>
  <si>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</si>
  <si>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</si>
  <si>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</si>
  <si>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</si>
  <si>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</si>
  <si>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</si>
  <si>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</si>
  <si>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</si>
  <si>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</si>
  <si>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</si>
  <si>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</si>
  <si>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</si>
  <si>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</si>
  <si>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</si>
  <si>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</si>
  <si>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</si>
  <si>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</si>
  <si>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</si>
  <si>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</si>
  <si>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</si>
  <si>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</si>
  <si>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</si>
  <si>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</si>
  <si>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</si>
  <si>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</si>
  <si>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</si>
  <si>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</si>
  <si>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</si>
  <si>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</si>
  <si>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</si>
  <si>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</si>
  <si>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</si>
  <si>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</si>
  <si>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</si>
  <si>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</si>
  <si>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</si>
  <si>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</si>
  <si>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</si>
  <si>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</si>
  <si>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</si>
  <si>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</si>
  <si>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</si>
  <si>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</si>
  <si>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</si>
  <si>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</si>
  <si>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</si>
  <si>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</si>
  <si>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</si>
  <si>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</si>
  <si>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</si>
  <si>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</si>
  <si>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</si>
  <si>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</si>
  <si>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</si>
  <si>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</si>
  <si>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</si>
  <si>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</si>
  <si>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</si>
  <si>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</si>
  <si>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</si>
  <si>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</si>
  <si>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</si>
  <si>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</si>
  <si>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</si>
  <si>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</si>
  <si>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</si>
  <si>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</si>
  <si>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</si>
  <si>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</si>
  <si>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</si>
  <si>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</si>
  <si>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</si>
  <si>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</si>
  <si>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</si>
  <si>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</si>
  <si>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</si>
  <si>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</si>
  <si>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</si>
  <si>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</si>
  <si>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</si>
  <si>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</si>
  <si>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</si>
  <si>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</si>
  <si>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</si>
  <si>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</si>
  <si>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</si>
  <si>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</si>
  <si>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</si>
  <si>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</si>
  <si>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</si>
  <si>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</si>
  <si>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</si>
  <si>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</si>
  <si>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</si>
  <si>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</si>
  <si>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</si>
  <si>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</si>
  <si>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</si>
  <si>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</si>
  <si>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</si>
  <si>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</si>
  <si>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</si>
  <si>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</si>
  <si>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</si>
  <si>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</si>
  <si>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</si>
  <si>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</si>
  <si>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</si>
  <si>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</si>
  <si>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</si>
  <si>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</si>
  <si>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</si>
  <si>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</si>
  <si>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</si>
  <si>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</si>
  <si>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</si>
  <si>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</si>
  <si>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</si>
  <si>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</si>
  <si>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</si>
  <si>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</si>
  <si>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</si>
  <si>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</si>
  <si>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</si>
  <si>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</si>
  <si>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</si>
  <si>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</si>
  <si>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</si>
  <si>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</si>
  <si>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</si>
  <si>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</si>
  <si>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</si>
  <si>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</si>
  <si>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</si>
  <si>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</si>
  <si>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</si>
  <si>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</si>
  <si>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</si>
  <si>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</si>
  <si>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</si>
  <si>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</si>
  <si>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</si>
  <si>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</si>
  <si>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</si>
  <si>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</si>
  <si>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</si>
  <si>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</si>
  <si>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</si>
  <si>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</si>
  <si>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</si>
  <si>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</si>
  <si>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</si>
  <si>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</si>
  <si>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</si>
  <si>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</si>
  <si>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</si>
  <si>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</si>
  <si>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</si>
  <si>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</si>
  <si>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</si>
  <si>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</si>
  <si>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</si>
  <si>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</si>
  <si>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</si>
  <si>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</si>
  <si>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</si>
  <si>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</si>
  <si>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</si>
  <si>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</si>
  <si>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</si>
  <si>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</si>
  <si>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</si>
  <si>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E COMPACTAÇÃO DE BASE E OU SUB BASE COM SOLO ESTABILIZADO GRANULOMETRICAMENTE - EXCLUSIVE ESCAVAÇÃO, CARGA E TRANSPORTE E SOLO.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</si>
  <si>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</si>
  <si>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</si>
  <si>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</si>
  <si>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</si>
  <si>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</si>
  <si>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</si>
  <si>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</si>
  <si>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</si>
  <si>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</si>
  <si>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</si>
  <si>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</si>
  <si>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</si>
  <si>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</si>
  <si>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</si>
  <si>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</si>
  <si>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</si>
  <si>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</si>
  <si>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</si>
  <si>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</si>
  <si>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</si>
  <si>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</si>
  <si>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</si>
  <si>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</si>
  <si>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</si>
  <si>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</si>
  <si>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</si>
  <si>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</si>
  <si>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</si>
  <si>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</si>
  <si>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</si>
  <si>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</si>
  <si>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</si>
  <si>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</si>
  <si>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</si>
  <si>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</si>
  <si>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</si>
  <si>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</si>
  <si>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</si>
  <si>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</si>
  <si>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</si>
  <si>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</si>
  <si>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</si>
  <si>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</si>
  <si>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</si>
  <si>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</si>
  <si>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</si>
  <si>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</si>
  <si>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</si>
  <si>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</si>
  <si>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</si>
  <si>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</si>
  <si>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</si>
  <si>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</si>
  <si>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</si>
  <si>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</si>
  <si>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</si>
  <si>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</si>
  <si>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</si>
  <si>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</si>
  <si>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</si>
  <si>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</si>
  <si>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</si>
  <si>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</si>
  <si>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</si>
  <si>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</si>
  <si>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</si>
  <si>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</si>
  <si>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</si>
  <si>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</si>
  <si>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</si>
  <si>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</si>
  <si>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</si>
  <si>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</si>
  <si>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</si>
  <si>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</si>
  <si>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</si>
  <si>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</si>
  <si>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</si>
  <si>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</si>
  <si>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</si>
  <si>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</si>
  <si>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</si>
  <si>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</si>
  <si>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</si>
  <si>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</si>
  <si>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</si>
  <si>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</si>
  <si>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</si>
  <si>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</si>
  <si>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</si>
  <si>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</si>
  <si>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</si>
  <si>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</si>
  <si>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</si>
  <si>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</si>
  <si>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</si>
  <si>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</si>
  <si>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</si>
  <si>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</si>
  <si>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</si>
  <si>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</si>
  <si>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</si>
  <si>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</si>
  <si>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</si>
  <si>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</si>
  <si>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</si>
  <si>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</si>
  <si>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</si>
  <si>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</si>
  <si>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RECURSO DA UNIÃO</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</si>
  <si>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</si>
  <si>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</si>
  <si>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</si>
  <si>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</si>
  <si>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</si>
  <si>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</si>
  <si>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</si>
  <si>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</si>
  <si>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</si>
  <si>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</si>
  <si>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</si>
  <si>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</si>
  <si>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2) ENCARGOS SOCIAIS DESONERADOS 88,80% (HORA) E 51,28% (MÊS) PARA O ESTADO DE MATO GROSSO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</si>
  <si>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</si>
  <si>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</si>
  <si>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</si>
  <si>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</si>
  <si>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</si>
  <si>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</si>
  <si>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</si>
  <si>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</si>
  <si>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</si>
  <si>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</si>
  <si>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</si>
  <si>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</si>
  <si>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</si>
  <si>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</si>
  <si>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</si>
  <si>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</si>
  <si>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</si>
  <si>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</si>
  <si>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</si>
  <si>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</si>
  <si>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</si>
  <si>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</si>
  <si>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</si>
  <si>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</si>
  <si>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</si>
  <si>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</si>
  <si>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</si>
  <si>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</si>
  <si>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</si>
  <si>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</si>
  <si>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</si>
  <si>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</si>
  <si>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</si>
  <si>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</si>
  <si>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</si>
  <si>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</si>
  <si>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</si>
  <si>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</si>
  <si>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</si>
  <si>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</si>
  <si>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</si>
  <si>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</si>
  <si>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</si>
  <si>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</si>
  <si>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</si>
  <si>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</si>
  <si>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</si>
  <si>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</si>
  <si>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</si>
  <si>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</si>
  <si>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</si>
  <si>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</si>
  <si>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</si>
  <si>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</si>
  <si>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</si>
  <si>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</si>
  <si>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</si>
  <si>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</si>
  <si>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</si>
  <si>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</si>
  <si>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ESPESSURA DA CAMADA</t>
  </si>
  <si>
    <t>FATOR EMPOLAMENTO</t>
  </si>
  <si>
    <t>VOLUME</t>
  </si>
  <si>
    <t>(m³)</t>
  </si>
  <si>
    <t>TRANSPORTE PAV.</t>
  </si>
  <si>
    <t>TRANSPORTE NPAV.</t>
  </si>
  <si>
    <t>MOM. DE TRANSP.</t>
  </si>
  <si>
    <t>(m³.km)</t>
  </si>
  <si>
    <t>(km)</t>
  </si>
  <si>
    <t>TAXA DE APLIC.</t>
  </si>
  <si>
    <t>(t/m²)</t>
  </si>
  <si>
    <t>QUANT. CM-30</t>
  </si>
  <si>
    <t>(t)</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</si>
  <si>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</si>
  <si>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</si>
  <si>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</si>
  <si>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</si>
  <si>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</si>
  <si>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</si>
  <si>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</si>
  <si>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</si>
  <si>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</si>
  <si>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</si>
  <si>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</si>
  <si>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</si>
  <si>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</si>
  <si>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</si>
  <si>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</si>
  <si>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</si>
  <si>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</si>
  <si>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</si>
  <si>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Agência Nacional do Petróleo, Gás Natural e Biocombustíveis</t>
  </si>
  <si>
    <t>Superintendência de Defesa da Concorrência, Estudos e Regulação Econômica</t>
  </si>
  <si>
    <t>PREÇO MÉDIO MENSAL PONDERADO PRATICADO PELOS DISTRIBUIDORES DE PRODUTOS ASFÁLTICOS (R$/KG) - (CM 30)</t>
  </si>
  <si>
    <t>COMPONENTES</t>
  </si>
  <si>
    <t>COEFICIENTE</t>
  </si>
  <si>
    <t>CÓDIGO REFERÊNCIA:           (SINAPI FEVEREIRO/2018)</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</si>
  <si>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</si>
  <si>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</si>
  <si>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</si>
  <si>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</si>
  <si>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</si>
  <si>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</si>
  <si>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</si>
  <si>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</si>
  <si>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</si>
  <si>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</si>
  <si>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</si>
  <si>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</si>
  <si>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</si>
  <si>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</si>
  <si>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</si>
  <si>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</si>
  <si>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</si>
  <si>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</si>
  <si>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</si>
  <si>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</si>
  <si>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 xml:space="preserve">EXTENSÃO </t>
  </si>
  <si>
    <t>ESPESSURA CALÇADA</t>
  </si>
  <si>
    <t>EXT. TOTAL</t>
  </si>
  <si>
    <t>FORNECIMENTO E INSTALAÇÃO DE ACESSIBILIDADE COM PISO TÁTIL ALERTA E DIRECIONAL 25X25 CM EM PASSEIO PÚBLICO</t>
  </si>
  <si>
    <t>COTAÇÃO</t>
  </si>
  <si>
    <t>ESPESSURA</t>
  </si>
  <si>
    <t>EX.:</t>
  </si>
  <si>
    <t>TIPO:</t>
  </si>
  <si>
    <t>+</t>
  </si>
  <si>
    <t>LINHA DE BORDO (LBO)</t>
  </si>
  <si>
    <t>LINHA DE RETENÇÃO (LRE)</t>
  </si>
  <si>
    <t>COMPRIMENTO</t>
  </si>
  <si>
    <t>FAIXA DE TRAVESSIA DE PEDESTRES TIPO ZEBRADA (FTP1)</t>
  </si>
  <si>
    <t>(un)</t>
  </si>
  <si>
    <t>ÁREA UNIT.</t>
  </si>
  <si>
    <t>PARE ESCRITO</t>
  </si>
  <si>
    <t>REGULAMENTAÇÃO:</t>
  </si>
  <si>
    <t>PARADA OBRIGATÓRIA</t>
  </si>
  <si>
    <t>R-1</t>
  </si>
  <si>
    <t>R-19</t>
  </si>
  <si>
    <t>VELOCIDADE MÁX. PERMITIDA (40 KM/H)</t>
  </si>
  <si>
    <t>unidades</t>
  </si>
  <si>
    <t>FORMA: CIRCULA</t>
  </si>
  <si>
    <t>COR</t>
  </si>
  <si>
    <t>FUNDO</t>
  </si>
  <si>
    <t>SÍMBOLO</t>
  </si>
  <si>
    <t>TARJA</t>
  </si>
  <si>
    <t>ORLA</t>
  </si>
  <si>
    <t>LETRAS</t>
  </si>
  <si>
    <t>BRANCA</t>
  </si>
  <si>
    <t>PRETA</t>
  </si>
  <si>
    <t>VERMELHA</t>
  </si>
  <si>
    <t>Detalhamento:</t>
  </si>
  <si>
    <t>Urbana</t>
  </si>
  <si>
    <t>VIA</t>
  </si>
  <si>
    <t>DIÂM. MÍNIMO</t>
  </si>
  <si>
    <t>TARJA MÍN.</t>
  </si>
  <si>
    <t>ORLA MÍN.</t>
  </si>
  <si>
    <t>RURAL (ESTRADA)</t>
  </si>
  <si>
    <t>RURAL (RODOVIA)</t>
  </si>
  <si>
    <t>Área da chapa:</t>
  </si>
  <si>
    <t>A=L²</t>
  </si>
  <si>
    <t>Área da Placa:</t>
  </si>
  <si>
    <t>A= 0,16 m²</t>
  </si>
  <si>
    <t>A= 0,365 m²</t>
  </si>
  <si>
    <t>A= 0,3016 m²</t>
  </si>
  <si>
    <t>ORLA INTERNA</t>
  </si>
  <si>
    <t>ORLA EXTERNA</t>
  </si>
  <si>
    <t>ORLA EXT. MÍN.</t>
  </si>
  <si>
    <t>ORLA INT. MÍN.</t>
  </si>
  <si>
    <t>LADO MÍNIMO</t>
  </si>
  <si>
    <t>FUNDAÇÃO</t>
  </si>
  <si>
    <t>LIMPA-RODAS E EMBOCADURAS</t>
  </si>
  <si>
    <t>VOLUME TOTAL</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</si>
  <si>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</si>
  <si>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</si>
  <si>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</si>
  <si>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</si>
  <si>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</si>
  <si>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</si>
  <si>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</si>
  <si>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</si>
  <si>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</si>
  <si>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</si>
  <si>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</si>
  <si>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</si>
  <si>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</si>
  <si>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</si>
  <si>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</si>
  <si>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</si>
  <si>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</si>
  <si>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</si>
  <si>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</si>
  <si>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</si>
  <si>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</si>
  <si>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</si>
  <si>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</si>
  <si>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</si>
  <si>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</si>
  <si>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</si>
  <si>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</si>
  <si>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</si>
  <si>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</si>
  <si>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</si>
  <si>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</si>
  <si>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</si>
  <si>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</si>
  <si>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</si>
  <si>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</si>
  <si>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</si>
  <si>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</si>
  <si>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</si>
  <si>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</si>
  <si>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</si>
  <si>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</si>
  <si>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</si>
  <si>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</si>
  <si>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</si>
  <si>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</si>
  <si>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</si>
  <si>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</si>
  <si>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</si>
  <si>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</si>
  <si>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</si>
  <si>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</si>
  <si>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</si>
  <si>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</si>
  <si>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</si>
  <si>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</si>
  <si>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</si>
  <si>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</si>
  <si>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</si>
  <si>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</si>
  <si>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</si>
  <si>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</si>
  <si>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</si>
  <si>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</si>
  <si>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</si>
  <si>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</si>
  <si>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</si>
  <si>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</si>
  <si>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</si>
  <si>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</si>
  <si>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</si>
  <si>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</si>
  <si>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</si>
  <si>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</si>
  <si>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</si>
  <si>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</si>
  <si>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</si>
  <si>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</si>
  <si>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</si>
  <si>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</si>
  <si>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</si>
  <si>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</si>
  <si>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</si>
  <si>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</si>
  <si>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</si>
  <si>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</si>
  <si>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</si>
  <si>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</si>
  <si>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</si>
  <si>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</si>
  <si>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</si>
  <si>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</si>
  <si>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</si>
  <si>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</si>
  <si>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</si>
  <si>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</si>
  <si>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</si>
  <si>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</si>
  <si>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</si>
  <si>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</si>
  <si>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</si>
  <si>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</si>
  <si>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</si>
  <si>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</si>
  <si>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</si>
  <si>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</si>
  <si>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</si>
  <si>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</si>
  <si>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</si>
  <si>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</si>
  <si>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</si>
  <si>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</si>
  <si>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</si>
  <si>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</si>
  <si>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</si>
  <si>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</si>
  <si>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</si>
  <si>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</si>
  <si>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</si>
  <si>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</si>
  <si>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</si>
  <si>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</si>
  <si>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</si>
  <si>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</si>
  <si>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</si>
  <si>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</si>
  <si>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</si>
  <si>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</si>
  <si>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</si>
  <si>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</si>
  <si>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</si>
  <si>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</si>
  <si>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</si>
  <si>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</si>
  <si>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</si>
  <si>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</si>
  <si>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</si>
  <si>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</si>
  <si>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</si>
  <si>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</si>
  <si>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</si>
  <si>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</si>
  <si>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</si>
  <si>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</si>
  <si>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</si>
  <si>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</si>
  <si>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</si>
  <si>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</si>
  <si>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</si>
  <si>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</si>
  <si>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</si>
  <si>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</si>
  <si>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</si>
  <si>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</si>
  <si>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</si>
  <si>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</si>
  <si>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</si>
  <si>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</si>
  <si>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</si>
  <si>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</si>
  <si>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</si>
  <si>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</si>
  <si>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</si>
  <si>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</si>
  <si>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</si>
  <si>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</si>
  <si>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</si>
  <si>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</si>
  <si>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</si>
  <si>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</si>
  <si>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</si>
  <si>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</si>
  <si>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</si>
  <si>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</si>
  <si>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</si>
  <si>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</si>
  <si>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</si>
  <si>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</si>
  <si>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</si>
  <si>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</si>
  <si>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</si>
  <si>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</si>
  <si>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</si>
  <si>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</si>
  <si>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</si>
  <si>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</si>
  <si>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</si>
  <si>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</si>
  <si>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</si>
  <si>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</si>
  <si>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</si>
  <si>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</si>
  <si>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</si>
  <si>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</si>
  <si>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</si>
  <si>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</si>
  <si>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</si>
  <si>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</si>
  <si>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</si>
  <si>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</si>
  <si>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</si>
  <si>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</si>
  <si>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</si>
  <si>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</si>
  <si>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</si>
  <si>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</si>
  <si>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</si>
  <si>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</si>
  <si>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</si>
  <si>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</si>
  <si>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</si>
  <si>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</si>
  <si>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</si>
  <si>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</si>
  <si>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</si>
  <si>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</si>
  <si>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</si>
  <si>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</si>
  <si>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</si>
  <si>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</si>
  <si>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</si>
  <si>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</si>
  <si>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</si>
  <si>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</si>
  <si>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</si>
  <si>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</si>
  <si>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</si>
  <si>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</si>
  <si>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</si>
  <si>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</si>
  <si>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</si>
  <si>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</si>
  <si>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</si>
  <si>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</si>
  <si>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</si>
  <si>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</si>
  <si>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</si>
  <si>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</si>
  <si>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</si>
  <si>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</si>
  <si>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</si>
  <si>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</si>
  <si>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</si>
  <si>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</si>
  <si>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</si>
  <si>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</si>
  <si>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</si>
  <si>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</si>
  <si>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</si>
  <si>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</si>
  <si>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</si>
  <si>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</si>
  <si>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</si>
  <si>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</si>
  <si>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</si>
  <si>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</si>
  <si>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</si>
  <si>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</si>
  <si>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</si>
  <si>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</si>
  <si>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</si>
  <si>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</si>
  <si>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</si>
  <si>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</si>
  <si>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</si>
  <si>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</si>
  <si>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</si>
  <si>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</si>
  <si>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</si>
  <si>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</si>
  <si>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</si>
  <si>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</si>
  <si>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</si>
  <si>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</si>
  <si>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</si>
  <si>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</si>
  <si>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</si>
  <si>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</si>
  <si>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</si>
  <si>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</si>
  <si>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</si>
  <si>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</si>
  <si>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</si>
  <si>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</si>
  <si>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</si>
  <si>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</si>
  <si>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</si>
  <si>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</si>
  <si>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</si>
  <si>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</si>
  <si>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</si>
  <si>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</si>
  <si>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</si>
  <si>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</si>
  <si>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</si>
  <si>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</si>
  <si>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</si>
  <si>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</si>
  <si>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</si>
  <si>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</si>
  <si>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</si>
  <si>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</si>
  <si>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</si>
  <si>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</si>
  <si>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</si>
  <si>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</si>
  <si>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</si>
  <si>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</si>
  <si>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</si>
  <si>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</si>
  <si>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</si>
  <si>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</si>
  <si>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</si>
  <si>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</si>
  <si>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</si>
  <si>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</si>
  <si>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</si>
  <si>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</si>
  <si>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</si>
  <si>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</si>
  <si>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</si>
  <si>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</si>
  <si>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</si>
  <si>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</si>
  <si>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</si>
  <si>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</si>
  <si>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</si>
  <si>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</si>
  <si>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</si>
  <si>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</si>
  <si>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</si>
  <si>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</si>
  <si>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</si>
  <si>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</si>
  <si>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</si>
  <si>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</si>
  <si>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</si>
  <si>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</si>
  <si>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</si>
  <si>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</si>
  <si>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</si>
  <si>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</si>
  <si>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</si>
  <si>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</si>
  <si>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</si>
  <si>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</si>
  <si>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</si>
  <si>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</si>
  <si>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</si>
  <si>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</si>
  <si>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</si>
  <si>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</si>
  <si>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</si>
  <si>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</si>
  <si>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</si>
  <si>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</si>
  <si>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</si>
  <si>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</si>
  <si>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</si>
  <si>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</si>
  <si>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</si>
  <si>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</si>
  <si>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</si>
  <si>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</si>
  <si>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</si>
  <si>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</si>
  <si>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</si>
  <si>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</si>
  <si>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</si>
  <si>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</si>
  <si>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</si>
  <si>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</si>
  <si>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</si>
  <si>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</si>
  <si>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</si>
  <si>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</si>
  <si>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</si>
  <si>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</si>
  <si>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</si>
  <si>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</si>
  <si>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</si>
  <si>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</si>
  <si>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</si>
  <si>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</si>
  <si>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</si>
  <si>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</si>
  <si>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</si>
  <si>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</si>
  <si>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</si>
  <si>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</si>
  <si>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</si>
  <si>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</si>
  <si>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</si>
  <si>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</si>
  <si>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</si>
  <si>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</si>
  <si>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</si>
  <si>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</si>
  <si>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</si>
  <si>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</si>
  <si>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</si>
  <si>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</si>
  <si>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</si>
  <si>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</si>
  <si>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</si>
  <si>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</si>
  <si>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</si>
  <si>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</si>
  <si>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</si>
  <si>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</si>
  <si>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</si>
  <si>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</si>
  <si>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</si>
  <si>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</si>
  <si>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</si>
  <si>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</si>
  <si>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</si>
  <si>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</si>
  <si>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</si>
  <si>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</si>
  <si>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</si>
  <si>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</si>
  <si>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</si>
  <si>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</si>
  <si>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</si>
  <si>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</si>
  <si>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</si>
  <si>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</si>
  <si>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</si>
  <si>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</si>
  <si>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</si>
  <si>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</si>
  <si>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</si>
  <si>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</si>
  <si>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</si>
  <si>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</si>
  <si>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</si>
  <si>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</si>
  <si>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</si>
  <si>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</si>
  <si>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</si>
  <si>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</si>
  <si>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</si>
  <si>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</si>
  <si>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</si>
  <si>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</si>
  <si>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</si>
  <si>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</si>
  <si>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</si>
  <si>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</si>
  <si>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</si>
  <si>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</si>
  <si>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</si>
  <si>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</si>
  <si>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</si>
  <si>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</si>
  <si>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</si>
  <si>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</si>
  <si>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</si>
  <si>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</si>
  <si>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</si>
  <si>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</si>
  <si>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</si>
  <si>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</si>
  <si>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</si>
  <si>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</si>
  <si>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</si>
  <si>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</si>
  <si>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</si>
  <si>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</si>
  <si>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</si>
  <si>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</si>
  <si>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</si>
  <si>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</si>
  <si>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</si>
  <si>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</si>
  <si>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</si>
  <si>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</si>
  <si>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</si>
  <si>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</si>
  <si>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</si>
  <si>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</si>
  <si>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</si>
  <si>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</si>
  <si>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</si>
  <si>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</si>
  <si>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</si>
  <si>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</si>
  <si>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</si>
  <si>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</si>
  <si>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</si>
  <si>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</si>
  <si>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</si>
  <si>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</si>
  <si>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</si>
  <si>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</si>
  <si>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</si>
  <si>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</si>
  <si>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</si>
  <si>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</si>
  <si>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</si>
  <si>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</si>
  <si>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</si>
  <si>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</si>
  <si>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</si>
  <si>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</si>
  <si>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</si>
  <si>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</si>
  <si>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</si>
  <si>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</si>
  <si>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</si>
  <si>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</si>
  <si>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</si>
  <si>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</si>
  <si>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</si>
  <si>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</si>
  <si>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</si>
  <si>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</si>
  <si>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</si>
  <si>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</si>
  <si>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</si>
  <si>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</si>
  <si>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</si>
  <si>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</si>
  <si>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</si>
  <si>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</si>
  <si>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</si>
  <si>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</si>
  <si>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</si>
  <si>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</si>
  <si>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</si>
  <si>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</si>
  <si>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</si>
  <si>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</si>
  <si>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</si>
  <si>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</si>
  <si>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</si>
  <si>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</si>
  <si>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</si>
  <si>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</si>
  <si>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</si>
  <si>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</si>
  <si>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</si>
  <si>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</si>
  <si>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</si>
  <si>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</si>
  <si>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</si>
  <si>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</si>
  <si>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</si>
  <si>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</si>
  <si>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</si>
  <si>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</si>
  <si>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</si>
  <si>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</si>
  <si>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</si>
  <si>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</si>
  <si>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</si>
  <si>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</si>
  <si>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</si>
  <si>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</si>
  <si>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</si>
  <si>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</si>
  <si>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</si>
  <si>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</si>
  <si>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</si>
  <si>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</si>
  <si>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</si>
  <si>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</si>
  <si>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</si>
  <si>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</si>
  <si>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</si>
  <si>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</si>
  <si>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</si>
  <si>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</si>
  <si>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</si>
  <si>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</si>
  <si>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</si>
  <si>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</si>
  <si>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</si>
  <si>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</si>
  <si>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</si>
  <si>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</si>
  <si>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</si>
  <si>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</si>
  <si>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</si>
  <si>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</si>
  <si>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</si>
  <si>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</si>
  <si>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</si>
  <si>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</si>
  <si>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</si>
  <si>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</si>
  <si>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</si>
  <si>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</si>
  <si>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</si>
  <si>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</si>
  <si>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</si>
  <si>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</si>
  <si>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</si>
  <si>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</si>
  <si>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</si>
  <si>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</si>
  <si>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</si>
  <si>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</si>
  <si>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</si>
  <si>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</si>
  <si>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</si>
  <si>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</si>
  <si>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</si>
  <si>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</si>
  <si>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</si>
  <si>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</si>
  <si>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</si>
  <si>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</si>
  <si>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</si>
  <si>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</si>
  <si>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</si>
  <si>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</si>
  <si>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</si>
  <si>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</si>
  <si>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</si>
  <si>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</si>
  <si>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</si>
  <si>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</si>
  <si>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</si>
  <si>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</si>
  <si>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</si>
  <si>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</si>
  <si>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</si>
  <si>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</si>
  <si>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</si>
  <si>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</si>
  <si>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</si>
  <si>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</si>
  <si>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</si>
  <si>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</si>
  <si>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</si>
  <si>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</si>
  <si>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</si>
  <si>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</si>
  <si>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</si>
  <si>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</si>
  <si>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</si>
  <si>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</si>
  <si>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</si>
  <si>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</si>
  <si>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</si>
  <si>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</si>
  <si>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</si>
  <si>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</si>
  <si>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</si>
  <si>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</si>
  <si>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</si>
  <si>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</si>
  <si>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</si>
  <si>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</si>
  <si>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</si>
  <si>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</si>
  <si>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</si>
  <si>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</si>
  <si>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</si>
  <si>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</si>
  <si>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</si>
  <si>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</si>
  <si>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</si>
  <si>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</si>
  <si>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</si>
  <si>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</si>
  <si>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</si>
  <si>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</si>
  <si>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</si>
  <si>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</si>
  <si>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</si>
  <si>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</si>
  <si>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</si>
  <si>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</si>
  <si>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</si>
  <si>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</si>
  <si>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</si>
  <si>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</si>
  <si>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</si>
  <si>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</si>
  <si>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</si>
  <si>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</si>
  <si>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</si>
  <si>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</si>
  <si>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</si>
  <si>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</si>
  <si>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</si>
  <si>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</si>
  <si>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</si>
  <si>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</si>
  <si>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</si>
  <si>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</si>
  <si>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</si>
  <si>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</si>
  <si>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</si>
  <si>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</si>
  <si>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</si>
  <si>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</si>
  <si>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</si>
  <si>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</si>
  <si>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</si>
  <si>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</si>
  <si>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</si>
  <si>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</si>
  <si>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</si>
  <si>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</si>
  <si>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</si>
  <si>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</si>
  <si>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</si>
  <si>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</si>
  <si>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</si>
  <si>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</si>
  <si>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</si>
  <si>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</si>
  <si>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</si>
  <si>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</si>
  <si>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</si>
  <si>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</si>
  <si>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</si>
  <si>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</si>
  <si>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</si>
  <si>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</si>
  <si>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</si>
  <si>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r>
      <t>LOCAL</t>
    </r>
    <r>
      <rPr>
        <b/>
        <sz val="10"/>
        <rFont val="Verdana"/>
        <family val="2"/>
      </rPr>
      <t>:</t>
    </r>
    <r>
      <rPr>
        <sz val="10"/>
        <rFont val="Arial"/>
        <family val="2"/>
      </rPr>
      <t/>
    </r>
  </si>
  <si>
    <t>LD SEÇÃO 01</t>
  </si>
  <si>
    <t>LE SEÇÃO 01</t>
  </si>
  <si>
    <t>parcial</t>
  </si>
  <si>
    <t>SEÇÃO</t>
  </si>
  <si>
    <t>TOTAL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</si>
  <si>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</si>
  <si>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</si>
  <si>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</si>
  <si>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</si>
  <si>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</si>
  <si>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</si>
  <si>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</si>
  <si>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</si>
  <si>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</si>
  <si>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</si>
  <si>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</si>
  <si>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</si>
  <si>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</si>
  <si>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</si>
  <si>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</si>
  <si>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</si>
  <si>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</si>
  <si>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FORMA: Quadrada</t>
  </si>
  <si>
    <t>Fundo</t>
  </si>
  <si>
    <t>Amarela</t>
  </si>
  <si>
    <t>Símbolo</t>
  </si>
  <si>
    <t>Preta</t>
  </si>
  <si>
    <t xml:space="preserve">Tarja </t>
  </si>
  <si>
    <t>Orla</t>
  </si>
  <si>
    <t>Letras</t>
  </si>
  <si>
    <t>Via</t>
  </si>
  <si>
    <t>Lado mínimo</t>
  </si>
  <si>
    <t>Orla mínima</t>
  </si>
  <si>
    <t>Raio Borda</t>
  </si>
  <si>
    <t>Área da placa:</t>
  </si>
  <si>
    <t>Rural (estrada)</t>
  </si>
  <si>
    <t>Rural (rodovia)</t>
  </si>
  <si>
    <t>A-32b</t>
  </si>
  <si>
    <t>Conforme Manual CONTRAN VOL I e II</t>
  </si>
  <si>
    <t>EQUIPAMENTO</t>
  </si>
  <si>
    <t>MÃO DE OBRA</t>
  </si>
  <si>
    <t xml:space="preserve">INSTALAÇÃO DE PLACA DE SINALIZAÇÃO VERTICAL REFLETIVA </t>
  </si>
  <si>
    <t>Nota 2: Composição adaptada baseada no SICRO Setembro/2017 Código: 5213444</t>
  </si>
  <si>
    <t>Nota 3: O fornecimento do insumo foi realizada através de cotação e está apresentada em anexo.</t>
  </si>
  <si>
    <t>Nota 4: Os consumos dos equipamentos e da mão de obra foram convertidos para cada 1 unidade de placa</t>
  </si>
  <si>
    <t>Nota1: Custo unitário retirado da tabela</t>
  </si>
  <si>
    <t>IMPLANTAÇÃO DE SUPORTE METÁLICO PARA PLACA DE SINALIZAÇÃO VERTICAL</t>
  </si>
  <si>
    <t>Nota 2: Composição adaptada baseada no SICRO Setembro/2017 Código: 5213863</t>
  </si>
  <si>
    <t>MODELO</t>
  </si>
  <si>
    <t>M3 SINALIZAÇÃO</t>
  </si>
  <si>
    <t>VÁRZEA GRANDE - MT</t>
  </si>
  <si>
    <t>26.984.692/0001-43</t>
  </si>
  <si>
    <t>CUIABÁ - MT</t>
  </si>
  <si>
    <t>MOBILIZAÇÃO E DESMOBILIZAÇÃO</t>
  </si>
  <si>
    <t>4.1</t>
  </si>
  <si>
    <t>6.1</t>
  </si>
  <si>
    <t>6.2</t>
  </si>
  <si>
    <r>
      <rPr>
        <b/>
        <sz val="10"/>
        <rFont val="Arial"/>
        <family val="2"/>
      </rPr>
      <t>S + G -</t>
    </r>
    <r>
      <rPr>
        <sz val="10"/>
        <rFont val="Arial"/>
        <family val="2"/>
      </rPr>
      <t xml:space="preserve"> Seguros + Garantias</t>
    </r>
  </si>
  <si>
    <t>LARGURA DE TERRAPLENAGEM</t>
  </si>
  <si>
    <t>ASFALTO DILUIDO DE PETROLEO CM-30</t>
  </si>
  <si>
    <t>COEF.</t>
  </si>
  <si>
    <t>EMULSAO ASFALTICA CATIONICA RR-2C PARA USO EM PAVIMENTACAO ASFALTICA</t>
  </si>
  <si>
    <t>Kg</t>
  </si>
  <si>
    <t>TRANSPORTE DE BRITA PARA TSD (TRECHO PAVIMENTADO)</t>
  </si>
  <si>
    <t>CANTEIRO (TRECHO RETO)</t>
  </si>
  <si>
    <t>TOTAL DO TRECHO RETO &gt;&gt;&gt;</t>
  </si>
  <si>
    <t>TOTAL DO TRECHO CURVO &gt;&gt;&gt;</t>
  </si>
  <si>
    <t>* Observação: Vide cotas em projeto de Drenagem Superficial</t>
  </si>
  <si>
    <t>CANTEIRO (TRECHO CURVO)</t>
  </si>
  <si>
    <t>ÁREAS TOTAL</t>
  </si>
  <si>
    <t>TOTAL &gt;&gt;&gt;&gt;&gt;&gt;&gt;&gt;</t>
  </si>
  <si>
    <t>ESPESSURA DE PISO TATÍL</t>
  </si>
  <si>
    <t>m³</t>
  </si>
  <si>
    <t>7.1</t>
  </si>
  <si>
    <t>7.2</t>
  </si>
  <si>
    <t>8.1</t>
  </si>
  <si>
    <t>8.2</t>
  </si>
  <si>
    <t>9.1</t>
  </si>
  <si>
    <t>9.2</t>
  </si>
  <si>
    <t>9.3</t>
  </si>
  <si>
    <t>Total de placas &gt;&gt;</t>
  </si>
  <si>
    <t>IDENTIFICAÇÃO DE RUAS</t>
  </si>
  <si>
    <t>A= 0,203 m²</t>
  </si>
  <si>
    <t>A=0,126 m²</t>
  </si>
  <si>
    <r>
      <rPr>
        <b/>
        <sz val="10"/>
        <rFont val="Arial"/>
        <family val="2"/>
      </rPr>
      <t xml:space="preserve">R - </t>
    </r>
    <r>
      <rPr>
        <sz val="10"/>
        <rFont val="Arial"/>
        <family val="2"/>
      </rPr>
      <t>Riscos</t>
    </r>
  </si>
  <si>
    <t>DIMENSÕES PLACAS DE SINALIZAÇÃO</t>
  </si>
  <si>
    <t>pç</t>
  </si>
  <si>
    <t>Cuiabá - MT</t>
  </si>
  <si>
    <t>13.537.179/0001-62</t>
  </si>
  <si>
    <t>Pantanal Industria de Pisos Drenantes Ltda</t>
  </si>
  <si>
    <t>(65)3055-1510</t>
  </si>
  <si>
    <t>Maria</t>
  </si>
  <si>
    <t>22.229.537/0001-60</t>
  </si>
  <si>
    <t>** Considerou-se para conversão a densidade média do agregado em 1,5 ton/m³</t>
  </si>
  <si>
    <t>PISO PODOTÁTIL 25X25 CM</t>
  </si>
  <si>
    <t>MUNICÍPIO</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</si>
  <si>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</si>
  <si>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</si>
  <si>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</si>
  <si>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</si>
  <si>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</si>
  <si>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</si>
  <si>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</si>
  <si>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</si>
  <si>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</si>
  <si>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</si>
  <si>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</si>
  <si>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</si>
  <si>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</si>
  <si>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</si>
  <si>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</si>
  <si>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</si>
  <si>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</si>
  <si>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</si>
  <si>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E9665</t>
  </si>
  <si>
    <t>Cavalo mecânico com semi-reboque e capacidade de 35 t - 210 kW</t>
  </si>
  <si>
    <t>2.1.2</t>
  </si>
  <si>
    <t>2.1.3</t>
  </si>
  <si>
    <t>2.1.4</t>
  </si>
  <si>
    <t>2.1.5</t>
  </si>
  <si>
    <t>2.1.6</t>
  </si>
  <si>
    <t>2.1.7</t>
  </si>
  <si>
    <t>2.1.8</t>
  </si>
  <si>
    <t>2.1.9</t>
  </si>
  <si>
    <t>2.1.10</t>
  </si>
  <si>
    <t>2.1.11</t>
  </si>
  <si>
    <t>2.1.12</t>
  </si>
  <si>
    <t>2.1.13</t>
  </si>
  <si>
    <t>2.1.14</t>
  </si>
  <si>
    <t>2.1.15</t>
  </si>
  <si>
    <t>VIBROACABADORA DE ASFALTO SOBRE ESTEIRAS, LARGURA DE PAVIMENTAÇÃO 2,13M A 4,55 M, POTÊNCIA 100 HP CAPACIDADE 400 T/H - CHP DIURNO. AF_11/2014.</t>
  </si>
  <si>
    <t>2.1.16</t>
  </si>
  <si>
    <t>2.1.17</t>
  </si>
  <si>
    <t>2.1.18</t>
  </si>
  <si>
    <t>2.1.19</t>
  </si>
  <si>
    <t>2.1.20</t>
  </si>
  <si>
    <t>2.2</t>
  </si>
  <si>
    <t>EQUIPAMENTOS DE CONDUÇÃO PRÓPRIA</t>
  </si>
  <si>
    <t>2.2.1</t>
  </si>
  <si>
    <t>Condução por conta própria</t>
  </si>
  <si>
    <t>2.2.2</t>
  </si>
  <si>
    <t>2.2.3</t>
  </si>
  <si>
    <t>2.2.4</t>
  </si>
  <si>
    <t>2.2.5</t>
  </si>
  <si>
    <t>2.2.6</t>
  </si>
  <si>
    <t>2.2.7</t>
  </si>
  <si>
    <t>2.2.8</t>
  </si>
  <si>
    <t>2.2.9</t>
  </si>
  <si>
    <t>2.2.10</t>
  </si>
  <si>
    <t>FÓRMULA</t>
  </si>
  <si>
    <t>OBS.01:</t>
  </si>
  <si>
    <t>OBS.02:</t>
  </si>
  <si>
    <t>OBS.03:</t>
  </si>
  <si>
    <t>*</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</si>
  <si>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</si>
  <si>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</si>
  <si>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</si>
  <si>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</si>
  <si>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</si>
  <si>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</si>
  <si>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9.0 &gt;&gt;</t>
  </si>
  <si>
    <t>8.3</t>
  </si>
  <si>
    <t>9.4</t>
  </si>
  <si>
    <t>COMP PAV 002</t>
  </si>
  <si>
    <t>COMP PAV 003</t>
  </si>
  <si>
    <t>COMP PAV 004</t>
  </si>
  <si>
    <t>CÓDIGO REFERÊNCIA:                                   (SICRO MARÇO/2017)</t>
  </si>
  <si>
    <t>COMP PAV 005</t>
  </si>
  <si>
    <t>CÓDIGO REFERÊNCIA:                                     (ORSE)</t>
  </si>
  <si>
    <t>07324/ORSE</t>
  </si>
  <si>
    <t>COMP PAV 006</t>
  </si>
  <si>
    <t>CÓDIGO REFERÊNCIA:                                        (SICRO MARÇO/2017)</t>
  </si>
  <si>
    <t>COMP PAV 007</t>
  </si>
  <si>
    <t>COMP PAV 000</t>
  </si>
  <si>
    <t>COMP DREN 001</t>
  </si>
  <si>
    <t>COMP DREN 002</t>
  </si>
  <si>
    <t>COMP DREN 003</t>
  </si>
  <si>
    <t>COMP DREN 004</t>
  </si>
  <si>
    <t>COMP DREN 005</t>
  </si>
  <si>
    <t>COMP DREN 006</t>
  </si>
  <si>
    <t>CHAMINE P/ POCO DE VISITA EM ALVENARIA, EXCLUSOS TAMPAO E ANEL</t>
  </si>
  <si>
    <t>COMP DREN 007</t>
  </si>
  <si>
    <t>DISSIPADOR DE ENERGIA - DEB 04</t>
  </si>
  <si>
    <t>COMP DREN 008</t>
  </si>
  <si>
    <t>74124/002</t>
  </si>
  <si>
    <t>POCO VISITA AG PLUV:CONC ARM 1,10X1,10X1,40M COLETOR D=60CM PAREDE E=15CM BASE CONC FCK=10MPA REVEST C/ARG CIM/AREIA 1:4 INCL FORN TODOS MATERIAIS</t>
  </si>
  <si>
    <t>COMP DREN 009</t>
  </si>
  <si>
    <t>74124/004</t>
  </si>
  <si>
    <t>COMP DREN 010</t>
  </si>
  <si>
    <t>COMP DREN 011</t>
  </si>
  <si>
    <t>COMP DREN 012</t>
  </si>
  <si>
    <t>COMP DREN 013</t>
  </si>
  <si>
    <t>COTAÇÃO PARA PEDRA BRITADA N. 1 (9,5 a 19 MM)</t>
  </si>
  <si>
    <t>PEDRA BRITADA N. 1 (9,5 a 19 MM)</t>
  </si>
  <si>
    <t>PISO TÁTIL</t>
  </si>
  <si>
    <t>PLACAS DE SINALIZAÇÃO</t>
  </si>
  <si>
    <t>PEDRA BRITADA N. 0, OU PEDRISCO (4,8 A 9,5 MM)</t>
  </si>
  <si>
    <t>DISSIPADOR DE ENERGIA - DEB 05</t>
  </si>
  <si>
    <t>COMP DREN 014</t>
  </si>
  <si>
    <t>2 S 04 950 23</t>
  </si>
  <si>
    <t>COMP DREN 015</t>
  </si>
  <si>
    <t>PEDRA BRITADA N. 2 (19 A 38 MM)</t>
  </si>
  <si>
    <t>COMP DREN 016</t>
  </si>
  <si>
    <t>DISSIPADOR DE ENERGIA - DEB 03</t>
  </si>
  <si>
    <t>RESULTADOS DOS CÁLCULOS NAS GALERIAS</t>
  </si>
  <si>
    <t>Sequencia</t>
  </si>
  <si>
    <t>Trecho</t>
  </si>
  <si>
    <t>Extensão (m)</t>
  </si>
  <si>
    <t>Vazão (m³/s)</t>
  </si>
  <si>
    <t>Diâmetro (m)</t>
  </si>
  <si>
    <t>Declividade</t>
  </si>
  <si>
    <t>Tirante</t>
  </si>
  <si>
    <t>Vel. Real (m/s)</t>
  </si>
  <si>
    <t>Q Seção Plena (m²/s)</t>
  </si>
  <si>
    <t>V Seção Pelna (m/s)</t>
  </si>
  <si>
    <t>Cota Ter. Montante</t>
  </si>
  <si>
    <t>Cota Ter. Jusante</t>
  </si>
  <si>
    <t>Cota GI Gal. Montante</t>
  </si>
  <si>
    <t>Cota GI Gal. Jusante</t>
  </si>
  <si>
    <t>n Manning</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</si>
  <si>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</si>
  <si>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</si>
  <si>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</si>
  <si>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</si>
  <si>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</si>
  <si>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</si>
  <si>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</si>
  <si>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</si>
  <si>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</si>
  <si>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</si>
  <si>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</si>
  <si>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</si>
  <si>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</si>
  <si>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</si>
  <si>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</si>
  <si>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</si>
  <si>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</si>
  <si>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</si>
  <si>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Diâmetro dos tubos (m)</t>
  </si>
  <si>
    <t>Prof PV Montante (m)</t>
  </si>
  <si>
    <t>Prof PV Jusante (m)</t>
  </si>
  <si>
    <t>Largura da vala (m)</t>
  </si>
  <si>
    <t>Lastro de areia (m3) (0,10m de espessura)</t>
  </si>
  <si>
    <t>Volume Escavação (m3)</t>
  </si>
  <si>
    <t>Volume de Reaterro (m3)</t>
  </si>
  <si>
    <t>Profundidade (m)</t>
  </si>
  <si>
    <t>Comprimento (m)</t>
  </si>
  <si>
    <t>Largura (m)</t>
  </si>
  <si>
    <t>Profundidade de escavação (m)</t>
  </si>
  <si>
    <t>Largura de escavação (m)</t>
  </si>
  <si>
    <t>Quantidade (unid)</t>
  </si>
  <si>
    <t>Peso específico por tubo (TxUnd)</t>
  </si>
  <si>
    <t>Anos</t>
  </si>
  <si>
    <t>min</t>
  </si>
  <si>
    <t>mm/h</t>
  </si>
  <si>
    <t>Período de retorno</t>
  </si>
  <si>
    <t xml:space="preserve">Duração: </t>
  </si>
  <si>
    <t>Precipitação máxima</t>
  </si>
  <si>
    <t>Porcentagem Impermeável</t>
  </si>
  <si>
    <t>Coeficiente de run-off</t>
  </si>
  <si>
    <t>Manning</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</si>
  <si>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</si>
  <si>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</si>
  <si>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</si>
  <si>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</si>
  <si>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</si>
  <si>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</si>
  <si>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</si>
  <si>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</si>
  <si>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</si>
  <si>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PAVIMENTAÇÃO ASFÁLTICA EM TSD</t>
  </si>
  <si>
    <t>DISTÂNCIA</t>
  </si>
  <si>
    <t>PASSAGEM DE PEDESTRE</t>
  </si>
  <si>
    <t>Britasa - Mineradora Confresa LTDA</t>
  </si>
  <si>
    <t>S1</t>
  </si>
  <si>
    <t>S4</t>
  </si>
  <si>
    <t>S6</t>
  </si>
  <si>
    <t>S8</t>
  </si>
  <si>
    <t>S10</t>
  </si>
  <si>
    <t>S11</t>
  </si>
  <si>
    <t>S12</t>
  </si>
  <si>
    <t>S13</t>
  </si>
  <si>
    <t>S14</t>
  </si>
  <si>
    <t>S2</t>
  </si>
  <si>
    <t>S3</t>
  </si>
  <si>
    <t>S5</t>
  </si>
  <si>
    <t>Dispensa de Galeria</t>
  </si>
  <si>
    <t>BOCA DE LOBO DUPLA EM ALVENARIA TIJOLO MACICO, REVESTIDA C/ ARGAMASSA DE CIMENTO E AREIA 1:3, SOBRE LASTRO DE CONCRETO 10CM E TAMPA DE CONCRETO ARMADO</t>
  </si>
  <si>
    <t>POCO VISITA AG PLUV:CONC ARM 1,30X1,30X1,40M COLETOR D=80CM PAREDE E=15CM BASE CONC FCK=10MPA REVEST C/ARG CIM/AREIA 1:4 INCL FORN TODOS MATERIAIS</t>
  </si>
  <si>
    <t>POCO VISITA AG PLUV:CONC ARM 1,50X1,50X1,60M COLETOR D=1M PAREDE E=15CM BASE CONC FCK=10MPA REVEST C/ARG CIM/AREIA 1:4 INCL FORN TODOS MATERIAIS</t>
  </si>
  <si>
    <t>POCO VISITA AG PLUV:CONC ARM 1,70X1,70X1,80M COLETOR D=1,20M PAREDE E=15CM BASE CONC FCK=10MPA REVEST C/ARG CIM/AREIA 1:4 INCL FORN TODOS MATERIAIS</t>
  </si>
  <si>
    <t>74124/008</t>
  </si>
  <si>
    <t>COMP. DREN 00</t>
  </si>
  <si>
    <t>ENTRADA D'ÁGUA SIMPLES - EDA 01</t>
  </si>
  <si>
    <t>DISSIPADOR DE ENERGIA - DEB 06</t>
  </si>
  <si>
    <t xml:space="preserve"> </t>
  </si>
  <si>
    <t>5.3</t>
  </si>
  <si>
    <t>7.3</t>
  </si>
  <si>
    <t>8.4</t>
  </si>
  <si>
    <t>TRANSPORTE PAV. ¹</t>
  </si>
  <si>
    <t>TRANSPORTE Ñ PAV.²</t>
  </si>
  <si>
    <t>(65) 99258-3008</t>
  </si>
  <si>
    <t>Edinho</t>
  </si>
  <si>
    <t>SINALIZAR MT</t>
  </si>
  <si>
    <t>(65) 98126-1291</t>
  </si>
  <si>
    <t>Gustavo Brito</t>
  </si>
  <si>
    <t>17.526.787/0001-22</t>
  </si>
  <si>
    <t>VG PLACAS</t>
  </si>
  <si>
    <t>(65) 3686-3291</t>
  </si>
  <si>
    <t>Marco Antônio</t>
  </si>
  <si>
    <t>86.708.039/0001-83</t>
  </si>
  <si>
    <t>** Todos os valores estão acrescidos com o tubo galvanizado</t>
  </si>
  <si>
    <t>** Foi admitido para a brita n° 2 os mesmos valores da brita n° 1</t>
  </si>
  <si>
    <t>PISTA ESQUERDA</t>
  </si>
  <si>
    <t>PISTA DIREITA</t>
  </si>
  <si>
    <t xml:space="preserve">ÁREA DE EMBOCADURAS/ LIMPA RODAS </t>
  </si>
  <si>
    <t>AVENIDA DOS EVANGÉLICOS</t>
  </si>
  <si>
    <t>PREFEITURA MUNICIPAL DE APIACÁS</t>
  </si>
  <si>
    <t>QUADRO RESUMO DAS DISTÂNCIAS DE TRANSPORTE</t>
  </si>
  <si>
    <t>MATERIAL</t>
  </si>
  <si>
    <t>PERCURSO</t>
  </si>
  <si>
    <t>TRANPORTE LOCAL                         (DMT)</t>
  </si>
  <si>
    <t>TRANPORTE COMERCIAL              (DMT)</t>
  </si>
  <si>
    <t>NP</t>
  </si>
  <si>
    <t>Base/Sub base</t>
  </si>
  <si>
    <t>Solo</t>
  </si>
  <si>
    <t>Jazida</t>
  </si>
  <si>
    <t>Pista</t>
  </si>
  <si>
    <t>Imprimação</t>
  </si>
  <si>
    <t>TSD - Tratamento Superficial Duplo</t>
  </si>
  <si>
    <t>Brita comercial</t>
  </si>
  <si>
    <t>Pedreira P-01</t>
  </si>
  <si>
    <t>Materiais para Drenagem - AC/BC/PC/TC</t>
  </si>
  <si>
    <t>Areia comercial</t>
  </si>
  <si>
    <t>Cimento</t>
  </si>
  <si>
    <t>Madeira</t>
  </si>
  <si>
    <t>Bota-fora</t>
  </si>
  <si>
    <t>Distribuidora/Sinop</t>
  </si>
  <si>
    <t>Tubo</t>
  </si>
  <si>
    <t>Alta Floresta / MT</t>
  </si>
  <si>
    <t xml:space="preserve">Z E </t>
  </si>
  <si>
    <t>CBR Subleito</t>
  </si>
  <si>
    <t>TRECHO NÃO PAVIMENTADO</t>
  </si>
  <si>
    <t>(R$)</t>
  </si>
  <si>
    <t>EMBOCADURAS</t>
  </si>
  <si>
    <t>CANTEIRO CENTRAL</t>
  </si>
  <si>
    <t>2*1,5</t>
  </si>
  <si>
    <t>LINHA SIMPLES CONTÍNUA (LMS-01) - MESMO SENTIDO DE CIRCULAÇÃO</t>
  </si>
  <si>
    <t xml:space="preserve"> (R$)</t>
  </si>
  <si>
    <t>DMT NÃO PAVIMENTADA</t>
  </si>
  <si>
    <t>5.4</t>
  </si>
  <si>
    <t>6.3</t>
  </si>
  <si>
    <t>6.4</t>
  </si>
  <si>
    <t>7.4</t>
  </si>
  <si>
    <t>SUB-TOTAL 8.0 &gt;&gt;</t>
  </si>
  <si>
    <t>Observações:  NP - Rodovia Não pavimentada</t>
  </si>
  <si>
    <t xml:space="preserve">                      P - Rodovia Pavimentada</t>
  </si>
  <si>
    <t>Rio São Manuel - Paranaíta / MT</t>
  </si>
  <si>
    <t>MOMENTO DE TRANSPORTE*</t>
  </si>
  <si>
    <t>TOTAL DE MEIO-FIO CONJUGADO COM SARJETA</t>
  </si>
  <si>
    <t>TOTAL DE MEIO-FIO</t>
  </si>
  <si>
    <t>MEIO-FIO E SARJETA CONJUGADOS (TRECHO RETO)</t>
  </si>
  <si>
    <t>MEIO-FIO E SARJETA CONJUGADOS (TRECHO CURVO)</t>
  </si>
  <si>
    <t>TOTAL GERAL DE MEIO-FIO E SARJETAS CONJUGADOS &gt;&gt;&gt;</t>
  </si>
  <si>
    <t xml:space="preserve">Total de Sinalizacao horizontal com tinta retrorrefletiva a base de resina acrílica com microesferas de vidro &gt;&gt;  </t>
  </si>
  <si>
    <t>MOMENTO DE TRANSPORTE**</t>
  </si>
  <si>
    <t>DMT PAVIMENTADA</t>
  </si>
  <si>
    <t>* Transporte comercial com caminhão basculante 10 m3, em via urbana em revestimento primário.</t>
  </si>
  <si>
    <t>** Transporte comercial com caminhão basculante 10 m3, em via urbana pavimentada, DMT acima de 30 Km.</t>
  </si>
  <si>
    <t xml:space="preserve">Total de área de placas &gt;&gt;  </t>
  </si>
  <si>
    <t>MEMÓRIA DE CÁLCULO DE REGULARIZAÇÃO DO SUBLEITO</t>
  </si>
  <si>
    <t>MEMÓRIA DE CÁLCULO DE BASE E TRANSPORTE</t>
  </si>
  <si>
    <t>MEMÓRIA DE CÁLCULO DE SUB-BASE E TRANSPORTE</t>
  </si>
  <si>
    <t>MEMÓRIA DE CÁLCULO DE IMPRIMAÇÃO E CM-30</t>
  </si>
  <si>
    <t>MEMÓRIA DE CÁLCULO TSD E RR-2C</t>
  </si>
  <si>
    <t>MEMÓRIA DE CÁLCULO DE TRANSPORTE DE MATERIAIS PARA PAVIMENTAÇÃO</t>
  </si>
  <si>
    <t>MEMÓRIA DE CÁLCULO DE TRANSPORTE DE MATERIAL BETUMINOSO</t>
  </si>
  <si>
    <t>MEMÓRIA DE QUANTITATIVOS PARA CÁLCULO DE MEIO-FIO E SARJETA CONJUGADOS</t>
  </si>
  <si>
    <t>MEMÓRIA DE CÁLCULO DE MEIO-FIO E MEIO-FIO E SARJETA CONJUGADOS</t>
  </si>
  <si>
    <t xml:space="preserve">MEMÓRIA DE QUANTITATIVOS PARA CÁLCULO DE CALÇADAS </t>
  </si>
  <si>
    <t>MEMÓRIA DE CÁLCULO DE CALÇADA</t>
  </si>
  <si>
    <t>MEMÓRIA DE DE QUANTITATIVOS PARA CALCULO DE PISO TATÍL</t>
  </si>
  <si>
    <t>MEMÓRIA DE CÁLCULO DE PISO TATÍL</t>
  </si>
  <si>
    <t>MEMÓRIA DE CÁLCULO DE TRANSPORTE DE PISO TATÍL</t>
  </si>
  <si>
    <t>MEMÓRIA DE CÁLCULO DE SINALIZAÇÃO HORIZONTAL</t>
  </si>
  <si>
    <t>MEMÓRIA DE CÁLCULO DE SINALIZAÇÃO VERTICAL</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</si>
  <si>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</si>
  <si>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</si>
  <si>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</si>
  <si>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</si>
  <si>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</si>
  <si>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</si>
  <si>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</si>
  <si>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</si>
  <si>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</si>
  <si>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</si>
  <si>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</si>
  <si>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</si>
  <si>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</si>
  <si>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</si>
  <si>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</si>
  <si>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</si>
  <si>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</si>
  <si>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</si>
  <si>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</si>
  <si>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</si>
  <si>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</si>
  <si>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</si>
  <si>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</si>
  <si>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</si>
  <si>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</si>
  <si>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</si>
  <si>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</si>
  <si>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</si>
  <si>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</si>
  <si>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</si>
  <si>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</si>
  <si>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</si>
  <si>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</si>
  <si>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</si>
  <si>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</si>
  <si>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</si>
  <si>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</si>
  <si>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</si>
  <si>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</si>
  <si>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</si>
  <si>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</si>
  <si>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</si>
  <si>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</si>
  <si>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</si>
  <si>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</si>
  <si>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</si>
  <si>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</si>
  <si>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</si>
  <si>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</si>
  <si>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</si>
  <si>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</si>
  <si>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</si>
  <si>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</si>
  <si>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</si>
  <si>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</si>
  <si>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</si>
  <si>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</si>
  <si>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</si>
  <si>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</si>
  <si>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CÓDIGO REFERÊNCIA:                                  (SINAPI SETEMBRO/2018)</t>
  </si>
  <si>
    <t>CÓDIGO REFERÊNCIA:                                           (SINAPI SETEMBRO/2018)</t>
  </si>
  <si>
    <t>CÓDIGO REFERÊNCIA:                                                           (SINAPI SETEMBRO/2018)</t>
  </si>
  <si>
    <t>CÓDIGO REFERÊNCIA:           (SICRO MAIO/2018)</t>
  </si>
  <si>
    <t>TOTAL                                                         (R$)</t>
  </si>
  <si>
    <t>49,32+2,83*2+62,16+2,83*2+97,21+5,97</t>
  </si>
  <si>
    <t>2,83*2+36,32+2,83*2+62+2,83*2+96,99+6,3+10,3</t>
  </si>
  <si>
    <t>49,57+1,5*4+0,25*4+62,65+88,85+4,07+3,15+1,07</t>
  </si>
  <si>
    <t>24*2</t>
  </si>
  <si>
    <t>0,25*7+1,5*6+36,82+62,49+89,01+3,79+3,36+1,16</t>
  </si>
  <si>
    <t>LINHA SIMPLES SECCIONADA (LMS-02) - MESMO SENTIDO DE CIRCULAÇÃO - CADÊNCIA 1:2</t>
  </si>
  <si>
    <t>FORNECIMENTO E IMPLANTAÇÃO DE PLACA DE REGULAMENTAÇÃO EM AÇO, R1 LADO 0,248 M - PELÍCULA RETRORREFLETIVA TIPO I E SI</t>
  </si>
  <si>
    <t>FORNECIMENTO E IMPLANTAÇÃO DE SUPORTE METÁLICO GALVANIZADO PARA PLACA DE REGULAMENTAÇÃO - R1 - LADO DE 0,248 M</t>
  </si>
  <si>
    <t>FORNECIMENTO E IMPLANTAÇÃO DE PLACA DE REGULAMENTAÇÃO EM AÇO D = 0,60 M - PELÍCULA RETRORREFLETIVA TIPO I E SI</t>
  </si>
  <si>
    <t>FORNECIMENTO E IMPLANTAÇÃO DE SUPORTE METÁLICO GALVANIZADO PARA PLACA DE REGULAMENTAÇÃO - D = 0,60 M</t>
  </si>
  <si>
    <t>FORNECIMENTO E IMPLANTAÇÃO DE PLACA DE ADVERTÊNCIA EM AÇO, LADO DE 0,60M - PELÍCULA RETRORREFLETIVA TIPO I E SI</t>
  </si>
  <si>
    <t>FORNECIMENTO E IMPLANTAÇÃO DE SUPORTE METÁLICO GALVANIZADO PARA PLACA DE ADVERTÊNCIA - LADO DE 0,60 M</t>
  </si>
  <si>
    <t>FORNECIMENTO E IMPLANTAÇÃO DE PLACA DE IDENTIFICAÇÃO DE LOGRADOURO</t>
  </si>
  <si>
    <t>04526/ORSE</t>
  </si>
  <si>
    <t>UNITÁRIO TOTAL (R$)</t>
  </si>
  <si>
    <t>POSTE EM TUBO DE AÇO GALVANIZADO 2</t>
  </si>
  <si>
    <t>00799/ORSE</t>
  </si>
  <si>
    <t>RUAS DIVERSAS</t>
  </si>
  <si>
    <t>PREFEITURA MUNICIPAL DE SANTO ANTÔNIO DO LESTE</t>
  </si>
  <si>
    <t>OUT/2019</t>
  </si>
  <si>
    <t>COMP PAV 008</t>
  </si>
  <si>
    <t>AV. DOS EVANGÉLICOS PISTA DIREITA</t>
  </si>
  <si>
    <t>AV. DOS EVANGÉLICOS PISTA ESQUERDA</t>
  </si>
  <si>
    <t>REDE PROJETADA - MEMORIAL DE CALCULO</t>
  </si>
  <si>
    <t>Escoramento (m²)</t>
  </si>
  <si>
    <t>TOTAL:</t>
  </si>
  <si>
    <t>*VALAS COM ALTURA ATÉ 3M, FOI CONSIDERADO ESCORAMENTO PONTALETE.</t>
  </si>
  <si>
    <t>*VALAS COM ALTURA MAIOR QUE 3M, FOI CONSIDERADO ESCORAMENTO DESCONTÍNUO.</t>
  </si>
  <si>
    <t>Profundidade de escavação            (m)</t>
  </si>
  <si>
    <t>Comprimento de escavação                (m)</t>
  </si>
  <si>
    <t>Largura de escavação            (m)</t>
  </si>
  <si>
    <t>Volume de escavação (m3)</t>
  </si>
  <si>
    <t>Prepraro de fundo (m2)</t>
  </si>
  <si>
    <t>CAIXA DE LIGAÇÃO E PASSAGEM</t>
  </si>
  <si>
    <t>TUBOS 400MM (BL-PV)</t>
  </si>
  <si>
    <t>COMPRIMENTO DE TUBOS</t>
  </si>
  <si>
    <t>Tubo (PV-PV) Ø (mm)</t>
  </si>
  <si>
    <t>Chaminé              (m)</t>
  </si>
  <si>
    <t>TQ (m)</t>
  </si>
  <si>
    <t>TRANSPORTE (AREIA)</t>
  </si>
  <si>
    <t>Lastro de areia (m3)</t>
  </si>
  <si>
    <t>Distância de transporte em rodovia pavimentada (km)</t>
  </si>
  <si>
    <t>Distância de transporte em rodovia não pavimentada (km)</t>
  </si>
  <si>
    <t>TRANSPORTE (TUBOS)</t>
  </si>
  <si>
    <t>Distância de transporte (km)</t>
  </si>
  <si>
    <t>Quantida de tubos (m)</t>
  </si>
  <si>
    <t>Transporte (TxKM)</t>
  </si>
  <si>
    <t>TQ</t>
  </si>
  <si>
    <t>G.1</t>
  </si>
  <si>
    <t>T1</t>
  </si>
  <si>
    <t>T2</t>
  </si>
  <si>
    <t>T3</t>
  </si>
  <si>
    <t>T4</t>
  </si>
  <si>
    <t>T5</t>
  </si>
  <si>
    <t>T7</t>
  </si>
  <si>
    <t>S15</t>
  </si>
  <si>
    <t xml:space="preserve">OBS: </t>
  </si>
  <si>
    <t>AS SARJETAS QUE ESTÃO NA COR CINZA, ESTÁ APENAS PROJETADAS E NÃO SERAM EXECUTADAS</t>
  </si>
  <si>
    <r>
      <t xml:space="preserve">AS SARJETAS QUE ESTÃO NA COR </t>
    </r>
    <r>
      <rPr>
        <b/>
        <sz val="12"/>
        <rFont val="Arial"/>
        <family val="2"/>
      </rPr>
      <t>PRETA</t>
    </r>
    <r>
      <rPr>
        <sz val="12"/>
        <rFont val="Arial"/>
        <family val="2"/>
      </rPr>
      <t>, SERÁ EXECUTADA</t>
    </r>
  </si>
  <si>
    <t>Acre</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</si>
  <si>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</si>
  <si>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</si>
  <si>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</si>
  <si>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</si>
  <si>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</si>
  <si>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</si>
  <si>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</si>
  <si>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</si>
  <si>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</si>
  <si>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</si>
  <si>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</si>
  <si>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</si>
  <si>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</si>
  <si>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</si>
  <si>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</si>
  <si>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</si>
  <si>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</si>
  <si>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</si>
  <si>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</si>
  <si>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</si>
  <si>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</si>
  <si>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</si>
  <si>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</si>
  <si>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</si>
  <si>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</si>
  <si>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 ACESSADA DIA 21/10/2019</t>
  </si>
  <si>
    <t>DATA BASE: SETEMBRO/2019</t>
  </si>
  <si>
    <t>POÇO DE VISITA</t>
  </si>
  <si>
    <t>BOCA DE LOBO</t>
  </si>
  <si>
    <t>IMPACTO AMBIENTAL</t>
  </si>
  <si>
    <t>DISSIPADOR DE ENERGIA - DEB 04 - AREIA E PEDRA DE MÃO COMERCIAIS</t>
  </si>
  <si>
    <t>REDE DE ÁGUAS PLUVIAIS</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</si>
  <si>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</si>
  <si>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</si>
  <si>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</si>
  <si>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</si>
  <si>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</si>
  <si>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</si>
  <si>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</si>
  <si>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</si>
  <si>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</si>
  <si>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</si>
  <si>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</si>
  <si>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</si>
  <si>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</si>
  <si>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</si>
  <si>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</si>
  <si>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</si>
  <si>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</si>
  <si>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</si>
  <si>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</si>
  <si>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</si>
  <si>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</si>
  <si>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</si>
  <si>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</si>
  <si>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</si>
  <si>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</si>
  <si>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</si>
  <si>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</si>
  <si>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</si>
  <si>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</si>
  <si>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</si>
  <si>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</si>
  <si>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</si>
  <si>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</si>
  <si>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</si>
  <si>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</si>
  <si>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</si>
  <si>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</si>
  <si>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</si>
  <si>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</si>
  <si>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</si>
  <si>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</si>
  <si>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</si>
  <si>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</si>
  <si>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</si>
  <si>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</si>
  <si>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</si>
  <si>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</si>
  <si>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</si>
  <si>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</si>
  <si>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</si>
  <si>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</si>
  <si>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</si>
  <si>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</si>
  <si>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</si>
  <si>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</si>
  <si>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</si>
  <si>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</si>
  <si>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</si>
  <si>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</si>
  <si>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</si>
  <si>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</si>
  <si>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</si>
  <si>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</si>
  <si>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</si>
  <si>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</si>
  <si>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</si>
  <si>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</si>
  <si>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</si>
  <si>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</si>
  <si>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</si>
  <si>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</si>
  <si>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</si>
  <si>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</si>
  <si>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</si>
  <si>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</si>
  <si>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</si>
  <si>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</si>
  <si>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</si>
  <si>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</si>
  <si>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</si>
  <si>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</si>
  <si>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</si>
  <si>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</si>
  <si>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</si>
  <si>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</si>
  <si>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</si>
  <si>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</si>
  <si>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</si>
  <si>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</si>
  <si>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</si>
  <si>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</si>
  <si>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</si>
  <si>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</si>
  <si>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</si>
  <si>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</si>
  <si>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</si>
  <si>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</si>
  <si>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</si>
  <si>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</si>
  <si>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</si>
  <si>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</si>
  <si>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</si>
  <si>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</si>
  <si>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</si>
  <si>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</si>
  <si>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</si>
  <si>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</si>
  <si>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</si>
  <si>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</si>
  <si>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</si>
  <si>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</si>
  <si>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</si>
  <si>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</si>
  <si>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</si>
  <si>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</si>
  <si>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</si>
  <si>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</si>
  <si>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</si>
  <si>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</si>
  <si>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</si>
  <si>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</si>
  <si>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</si>
  <si>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</si>
  <si>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</si>
  <si>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</si>
  <si>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</si>
  <si>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</si>
  <si>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</si>
  <si>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</si>
  <si>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</si>
  <si>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</si>
  <si>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</si>
  <si>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</si>
  <si>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</si>
  <si>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</si>
  <si>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</si>
  <si>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</si>
  <si>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</si>
  <si>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</si>
  <si>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</si>
  <si>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</si>
  <si>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</si>
  <si>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</si>
  <si>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</si>
  <si>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</si>
  <si>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</si>
  <si>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</si>
  <si>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</si>
  <si>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</si>
  <si>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</si>
  <si>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</si>
  <si>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</si>
  <si>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</si>
  <si>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</si>
  <si>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</si>
  <si>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</si>
  <si>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</si>
  <si>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</si>
  <si>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</si>
  <si>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</si>
  <si>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</si>
  <si>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</si>
  <si>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</si>
  <si>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</si>
  <si>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</si>
  <si>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</si>
  <si>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</si>
  <si>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</si>
  <si>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</si>
  <si>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</si>
  <si>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</si>
  <si>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</si>
  <si>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</si>
  <si>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</si>
  <si>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</si>
  <si>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</si>
  <si>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</si>
  <si>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</si>
  <si>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</si>
  <si>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</si>
  <si>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</si>
  <si>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</si>
  <si>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</si>
  <si>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</si>
  <si>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</si>
  <si>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</si>
  <si>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</si>
  <si>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</si>
  <si>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</si>
  <si>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</si>
  <si>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</si>
  <si>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</si>
  <si>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</si>
  <si>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</si>
  <si>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</si>
  <si>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</si>
  <si>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</si>
  <si>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</si>
  <si>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</si>
  <si>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</si>
  <si>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</si>
  <si>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</si>
  <si>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</si>
  <si>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</si>
  <si>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</si>
  <si>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</si>
  <si>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</si>
  <si>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</si>
  <si>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</si>
  <si>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</si>
  <si>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</si>
  <si>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</si>
  <si>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</si>
  <si>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</si>
  <si>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</si>
  <si>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</si>
  <si>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</si>
  <si>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</si>
  <si>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</si>
  <si>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</si>
  <si>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</si>
  <si>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</si>
  <si>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</si>
  <si>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</si>
  <si>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</si>
  <si>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</si>
  <si>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</si>
  <si>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</si>
  <si>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</si>
  <si>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</si>
  <si>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</si>
  <si>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</si>
  <si>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</si>
  <si>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</si>
  <si>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</si>
  <si>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</si>
  <si>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</si>
  <si>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</si>
  <si>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</si>
  <si>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</si>
  <si>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</si>
  <si>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</si>
  <si>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</si>
  <si>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</si>
  <si>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</si>
  <si>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</si>
  <si>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</si>
  <si>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</si>
  <si>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</si>
  <si>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</si>
  <si>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</si>
  <si>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</si>
  <si>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</si>
  <si>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</si>
  <si>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</si>
  <si>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</si>
  <si>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</si>
  <si>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</si>
  <si>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</si>
  <si>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</si>
  <si>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</si>
  <si>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</si>
  <si>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</si>
  <si>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</si>
  <si>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</si>
  <si>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</si>
  <si>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</si>
  <si>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</si>
  <si>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</si>
  <si>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</si>
  <si>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</si>
  <si>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</si>
  <si>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</si>
  <si>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</si>
  <si>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</si>
  <si>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</si>
  <si>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</si>
  <si>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</si>
  <si>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</si>
  <si>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</si>
  <si>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</si>
  <si>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</si>
  <si>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</si>
  <si>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</si>
  <si>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</si>
  <si>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</si>
  <si>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</si>
  <si>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</si>
  <si>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</si>
  <si>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</si>
  <si>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</si>
  <si>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</si>
  <si>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</si>
  <si>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</si>
  <si>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</si>
  <si>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</si>
  <si>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</si>
  <si>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</si>
  <si>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</si>
  <si>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</si>
  <si>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</si>
  <si>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</si>
  <si>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</si>
  <si>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</si>
  <si>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</si>
  <si>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</si>
  <si>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</si>
  <si>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</si>
  <si>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</si>
  <si>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</si>
  <si>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</si>
  <si>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</si>
  <si>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</si>
  <si>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</si>
  <si>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</si>
  <si>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</si>
  <si>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</si>
  <si>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</si>
  <si>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</si>
  <si>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</si>
  <si>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</si>
  <si>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</si>
  <si>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</si>
  <si>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</si>
  <si>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</si>
  <si>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</si>
  <si>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</si>
  <si>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</si>
  <si>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</si>
  <si>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</si>
  <si>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</si>
  <si>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</si>
  <si>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</si>
  <si>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</si>
  <si>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</si>
  <si>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</si>
  <si>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</si>
  <si>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</si>
  <si>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</si>
  <si>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</si>
  <si>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</si>
  <si>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</si>
  <si>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</si>
  <si>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</si>
  <si>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</si>
  <si>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</si>
  <si>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</si>
  <si>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</si>
  <si>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</si>
  <si>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</si>
  <si>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</si>
  <si>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</si>
  <si>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</si>
  <si>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</si>
  <si>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</si>
  <si>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</si>
  <si>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</si>
  <si>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</si>
  <si>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</si>
  <si>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</si>
  <si>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</si>
  <si>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</si>
  <si>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</si>
  <si>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</si>
  <si>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</si>
  <si>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</si>
  <si>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</si>
  <si>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</si>
  <si>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</si>
  <si>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</si>
  <si>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</si>
  <si>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</si>
  <si>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</si>
  <si>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</si>
  <si>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</si>
  <si>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</si>
  <si>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</si>
  <si>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</si>
  <si>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</si>
  <si>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</si>
  <si>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</si>
  <si>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</si>
  <si>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</si>
  <si>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</si>
  <si>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</si>
  <si>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</si>
  <si>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</si>
  <si>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</si>
  <si>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</si>
  <si>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</si>
  <si>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</si>
  <si>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</si>
  <si>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</si>
  <si>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</si>
  <si>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</si>
  <si>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</si>
  <si>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</si>
  <si>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</si>
  <si>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</si>
  <si>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</si>
  <si>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</si>
  <si>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</si>
  <si>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</si>
  <si>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</si>
  <si>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</si>
  <si>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</si>
  <si>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</si>
  <si>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</si>
  <si>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</si>
  <si>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</si>
  <si>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</si>
  <si>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</si>
  <si>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</si>
  <si>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</si>
  <si>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</si>
  <si>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</si>
  <si>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</si>
  <si>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</si>
  <si>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</si>
  <si>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</si>
  <si>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</si>
  <si>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</si>
  <si>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</si>
  <si>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</si>
  <si>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</si>
  <si>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</si>
  <si>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</si>
  <si>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</si>
  <si>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</si>
  <si>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</si>
  <si>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</si>
  <si>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</si>
  <si>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</si>
  <si>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</si>
  <si>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</si>
  <si>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</si>
  <si>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</si>
  <si>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</si>
  <si>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</si>
  <si>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</si>
  <si>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</si>
  <si>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</si>
  <si>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</si>
  <si>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</si>
  <si>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</si>
  <si>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</si>
  <si>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</si>
  <si>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</si>
  <si>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</si>
  <si>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</si>
  <si>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</si>
  <si>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</si>
  <si>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</si>
  <si>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</si>
  <si>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</si>
  <si>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</si>
  <si>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</si>
  <si>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</si>
  <si>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</si>
  <si>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</si>
  <si>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</si>
  <si>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</si>
  <si>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</si>
  <si>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</si>
  <si>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</si>
  <si>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</si>
  <si>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</si>
  <si>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</si>
  <si>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</si>
  <si>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</si>
  <si>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</si>
  <si>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</si>
  <si>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</si>
  <si>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</si>
  <si>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</si>
  <si>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</si>
  <si>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</si>
  <si>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</si>
  <si>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</si>
  <si>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</si>
  <si>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</si>
  <si>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</si>
  <si>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</si>
  <si>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</si>
  <si>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</si>
  <si>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</si>
  <si>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</si>
  <si>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</si>
  <si>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</si>
  <si>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</si>
  <si>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</si>
  <si>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</si>
  <si>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</si>
  <si>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</si>
  <si>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</si>
  <si>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</si>
  <si>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</si>
  <si>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</si>
  <si>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</si>
  <si>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</si>
  <si>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</si>
  <si>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</si>
  <si>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</si>
  <si>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</si>
  <si>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</si>
  <si>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</si>
  <si>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</si>
  <si>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</si>
  <si>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</si>
  <si>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</si>
  <si>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</si>
  <si>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</si>
  <si>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</si>
  <si>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</si>
  <si>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</si>
  <si>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</si>
  <si>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</si>
  <si>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</si>
  <si>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</si>
  <si>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</si>
  <si>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</si>
  <si>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</si>
  <si>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</si>
  <si>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</si>
  <si>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</si>
  <si>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</si>
  <si>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</si>
  <si>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</si>
  <si>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</si>
  <si>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</si>
  <si>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</si>
  <si>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</si>
  <si>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</si>
  <si>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</si>
  <si>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</si>
  <si>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</si>
  <si>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</si>
  <si>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</si>
  <si>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</si>
  <si>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</si>
  <si>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</si>
  <si>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</si>
  <si>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</si>
  <si>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</si>
  <si>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</si>
  <si>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</si>
  <si>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</si>
  <si>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</si>
  <si>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</si>
  <si>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</si>
  <si>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</si>
  <si>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</si>
  <si>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</si>
  <si>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</si>
  <si>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</si>
  <si>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</si>
  <si>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</si>
  <si>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</si>
  <si>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</si>
  <si>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</si>
  <si>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</si>
  <si>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</si>
  <si>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</si>
  <si>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</si>
  <si>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</si>
  <si>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</si>
  <si>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</si>
  <si>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</si>
  <si>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</si>
  <si>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</si>
  <si>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</si>
  <si>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</si>
  <si>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</si>
  <si>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</si>
  <si>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</si>
  <si>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</si>
  <si>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</si>
  <si>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</si>
  <si>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</si>
  <si>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</si>
  <si>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</si>
  <si>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</si>
  <si>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</si>
  <si>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</si>
  <si>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</si>
  <si>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</si>
  <si>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</si>
  <si>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</si>
  <si>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</si>
  <si>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</si>
  <si>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</si>
  <si>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</si>
  <si>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</si>
  <si>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</si>
  <si>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</si>
  <si>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</si>
  <si>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</si>
  <si>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</si>
  <si>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</si>
  <si>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</si>
  <si>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</si>
  <si>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</si>
  <si>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</si>
  <si>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</si>
  <si>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</si>
  <si>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</si>
  <si>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</si>
  <si>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</si>
  <si>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</si>
  <si>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</si>
  <si>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</si>
  <si>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</si>
  <si>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</si>
  <si>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</si>
  <si>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</si>
  <si>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</si>
  <si>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</si>
  <si>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</si>
  <si>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</si>
  <si>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</si>
  <si>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</si>
  <si>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</si>
  <si>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</si>
  <si>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</si>
  <si>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</si>
  <si>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</si>
  <si>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</si>
  <si>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</si>
  <si>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</si>
  <si>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</si>
  <si>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</si>
  <si>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</si>
  <si>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</si>
  <si>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</si>
  <si>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</si>
  <si>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</si>
  <si>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</si>
  <si>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</si>
  <si>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</si>
  <si>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</si>
  <si>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</si>
  <si>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</si>
  <si>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</si>
  <si>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</si>
  <si>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</si>
  <si>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</si>
  <si>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</si>
  <si>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</si>
  <si>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CODIGO  </t>
  </si>
  <si>
    <t>DESCRICAO DO INSUMO</t>
  </si>
  <si>
    <t>M2XMES</t>
  </si>
  <si>
    <t xml:space="preserve">MXMES </t>
  </si>
  <si>
    <t>TRANSPORTE COM CAMINHÃO BASCULANTE DE 14 M3, EM VIA URBANA EM REVESTIMENTO PRIMÁRIO (UNIDADE: M3XKM). AF_04/2016 (MAT. JAZIDA)</t>
  </si>
  <si>
    <t>TRANSPORTE COM CAMINHÃO BASCULANTE DE 10 M3, EM VIA URBANA PAVIMENTADA, DMT ACIMA DE 30KM (UNIDADE: M3XKM). AF_04/2016 (BRITA)</t>
  </si>
  <si>
    <t>TRANSPORTE COM CAMINHÃO BASCULANTE DE 10 M3, EM VIA URBANA EM LEITO NATURAL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</si>
  <si>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</si>
  <si>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</si>
  <si>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OBRA DE PAVIMENTAÇÃO ASFÁLTICA COM MICRODRENAGEM URBANA NO MUNICÍPIO DE APIACÁS</t>
  </si>
  <si>
    <t>PLANILHA RESUMO DE TERRAPLANAGEM</t>
  </si>
  <si>
    <t>VOLUME DE CORTE</t>
  </si>
  <si>
    <t>VOLUME DE ATERRO</t>
  </si>
  <si>
    <t>SESSÕES</t>
  </si>
  <si>
    <t>FATOR EMPOL.</t>
  </si>
  <si>
    <t>TRANSPORTE (PAV.)</t>
  </si>
  <si>
    <t>TRANSPORTE (NÃO PAV.)</t>
  </si>
  <si>
    <t>PROFUNDIDADE</t>
  </si>
  <si>
    <t>VOLUME LÍQUIDO</t>
  </si>
  <si>
    <t>DMT BOTA FORA</t>
  </si>
  <si>
    <t>¹ Quantitativos dos volumes de Corte e de Aterro foram retirados da planilha de Cálculo de Terraplenagem</t>
  </si>
  <si>
    <t>² Transporte com caminhao basculante 10 m3, em via urbana pavimentada</t>
  </si>
  <si>
    <t xml:space="preserve">³ Transporte com caminhao basculante 10 m3, em via urbana em leito natural </t>
  </si>
  <si>
    <t>PLANILHA AUXILIAR DE CÁLCULO - TERRAPLENAGEM</t>
  </si>
  <si>
    <t>Estaqueamento</t>
  </si>
  <si>
    <t>DIST. ESTACA</t>
  </si>
  <si>
    <t>SEMI. DIST ESTACA</t>
  </si>
  <si>
    <t>Área</t>
  </si>
  <si>
    <t>Volume de Terraplanagem</t>
  </si>
  <si>
    <t>Simples</t>
  </si>
  <si>
    <t>Acumulado</t>
  </si>
  <si>
    <t>Líquido</t>
  </si>
  <si>
    <t>Corte</t>
  </si>
  <si>
    <t>Aterro</t>
  </si>
  <si>
    <t>m</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</si>
  <si>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</si>
  <si>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</si>
  <si>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</si>
  <si>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</si>
  <si>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</si>
  <si>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</si>
  <si>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</si>
  <si>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</si>
  <si>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</si>
  <si>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</si>
  <si>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</si>
  <si>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</si>
  <si>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</si>
  <si>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</si>
  <si>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</si>
  <si>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</si>
  <si>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</si>
  <si>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</si>
  <si>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AV. DOS EVANGÉLICOS LD</t>
  </si>
  <si>
    <t xml:space="preserve">(3,06+3,10) X 10 = </t>
  </si>
  <si>
    <t>AV. DOS EVANGÉLICOS LE</t>
  </si>
  <si>
    <t xml:space="preserve">(1,90+1,75) X 10 = </t>
  </si>
  <si>
    <t>TRANSPORTE COM CAMINHÃO BASCULANTE DE 14 M3, EM VIA URBANA PAVIMENTADA, DMT ACIMA DE 30 KM (UNIDADE: M3XKM). AF_04/2016 (MAT. JAZIDA)</t>
  </si>
  <si>
    <t>MEIO-FIO SIMPLES NO CANTEIRO CENTRAL (TRECHO RETO)</t>
  </si>
  <si>
    <t>MEIO-FIO SIMPLES NO CANTEIRO CENTRAL (TRECHO CURVO)</t>
  </si>
  <si>
    <t>MEMÓRIA DE CÁLCULO DE MEIO-FIO SIMPLES</t>
  </si>
  <si>
    <t>MEMÓRIA DE QUANTITATIVOS PARA CÁLCULO DE MEIO-FIO SIMPLES</t>
  </si>
  <si>
    <t>PLANILHA PARA CÁLCULO DE TRANSPORTE DE MATERIAIS</t>
  </si>
  <si>
    <t>TRANSPORTE DE BRITA PARA CALÇADAS (TRECHO PAVIMENTADO)</t>
  </si>
  <si>
    <t>TRANSPORTE DE BRITA PARA CALÇADAS (TRECHO NÃO PAVIMENTADO)</t>
  </si>
  <si>
    <t>CODIGO</t>
  </si>
  <si>
    <t>E9685</t>
  </si>
  <si>
    <t>E9762</t>
  </si>
  <si>
    <t>E9511</t>
  </si>
  <si>
    <t>E9577</t>
  </si>
  <si>
    <t>E9524</t>
  </si>
  <si>
    <t>E9518</t>
  </si>
  <si>
    <t>E9544</t>
  </si>
  <si>
    <t>E9558</t>
  </si>
  <si>
    <t>MIRASSOL D' OESTE</t>
  </si>
  <si>
    <t>E9515</t>
  </si>
  <si>
    <r>
      <t xml:space="preserve">Neste campo será informado a distância entre o municipio detentor do quipamentos até o canteiro de obras. Lembrando que, de acordo com o Manual do DNIT, Volume 09  - Mobilização e Desmobilização, </t>
    </r>
    <r>
      <rPr>
        <b/>
        <sz val="11"/>
        <color indexed="8"/>
        <rFont val="Arial"/>
        <family val="2"/>
      </rPr>
      <t>a distância mínima de mobilização e de desmobilização será de 50 km</t>
    </r>
    <r>
      <rPr>
        <sz val="11"/>
        <color indexed="8"/>
        <rFont val="Arial"/>
        <family val="2"/>
      </rPr>
      <t>.</t>
    </r>
  </si>
  <si>
    <r>
      <t>Considerar as seguintes velocidades média para os veículos transportadores em</t>
    </r>
    <r>
      <rPr>
        <b/>
        <sz val="11"/>
        <color indexed="8"/>
        <rFont val="Arial"/>
        <family val="2"/>
      </rPr>
      <t xml:space="preserve"> rodovias pavimentadas</t>
    </r>
    <r>
      <rPr>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</si>
  <si>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sz val="11"/>
        <color indexed="8"/>
        <rFont val="Arial"/>
        <family val="2"/>
      </rPr>
      <t xml:space="preserve"> MapaIndicativo</t>
    </r>
    <r>
      <rPr>
        <sz val="11"/>
        <color indexed="8"/>
        <rFont val="Arial"/>
        <family val="2"/>
      </rPr>
      <t xml:space="preserve"> do trajeto até o canteiro de Obras.</t>
    </r>
  </si>
  <si>
    <t>6.5</t>
  </si>
  <si>
    <t>6.6</t>
  </si>
  <si>
    <t>6.7</t>
  </si>
  <si>
    <t>6.8</t>
  </si>
  <si>
    <t>6.9</t>
  </si>
  <si>
    <t>6.10</t>
  </si>
  <si>
    <t>6.11</t>
  </si>
  <si>
    <t>8.5</t>
  </si>
  <si>
    <t>8.6</t>
  </si>
  <si>
    <t>8.7</t>
  </si>
  <si>
    <t>8.8</t>
  </si>
  <si>
    <t>8.9</t>
  </si>
  <si>
    <t>8.10</t>
  </si>
  <si>
    <t>8.11</t>
  </si>
  <si>
    <t>10.0</t>
  </si>
  <si>
    <t>10.1</t>
  </si>
  <si>
    <t>10.2</t>
  </si>
  <si>
    <t>10.3</t>
  </si>
  <si>
    <t>10.4</t>
  </si>
  <si>
    <t>SUB-TOTAL 6.1 &gt;&gt;</t>
  </si>
  <si>
    <t>SUB-TOTAL 6.2 &gt;&gt;</t>
  </si>
  <si>
    <t>SUB-TOTAL 10.0 &gt;&gt;</t>
  </si>
  <si>
    <t>49,32+62,16+97,21</t>
  </si>
  <si>
    <t>36,32+62+96,99</t>
  </si>
  <si>
    <t>LIMPA-RODAS E EMBOCADURAS (TRECHO CURVO)</t>
  </si>
  <si>
    <t>4,24*4+7,38</t>
  </si>
  <si>
    <t>4,24*6+7,8</t>
  </si>
  <si>
    <t>43,64+50,89+91,4</t>
  </si>
  <si>
    <t>16,18*4+16,65</t>
  </si>
  <si>
    <t>ANP SET/2019</t>
  </si>
  <si>
    <t>* Valores das emulsões asfálticas coletados da ANP - Agência Nacional do Petróleo, Gás Natural e Biocombustíveis em Setembro/2019 para o Estado de Mato-Grosso.</t>
  </si>
  <si>
    <t>Blocos Brasil</t>
  </si>
  <si>
    <t>(65)3663-3778</t>
  </si>
  <si>
    <t>Chirlei</t>
  </si>
  <si>
    <t>Geoblocos - Blocos ind. Artef. Cimento Eireli - EPP</t>
  </si>
  <si>
    <t>(65)3667-4802</t>
  </si>
  <si>
    <t>Frederico Delia</t>
  </si>
  <si>
    <t>00.184.369/0003-63</t>
  </si>
  <si>
    <t>PROPRIETÁRIO:</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</si>
  <si>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</si>
  <si>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</si>
  <si>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</si>
  <si>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</si>
  <si>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</si>
  <si>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</si>
  <si>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</si>
  <si>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</si>
  <si>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</si>
  <si>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</si>
  <si>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</si>
  <si>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</si>
  <si>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</si>
  <si>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</si>
  <si>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</si>
  <si>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</si>
  <si>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</si>
  <si>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</si>
  <si>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</si>
  <si>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Pedreira Pallus LTDA</t>
  </si>
  <si>
    <t>Alta Floresta - MT</t>
  </si>
  <si>
    <t>(66) 521-1514</t>
  </si>
  <si>
    <t>Sâmia</t>
  </si>
  <si>
    <t>15.341.886/0001-04</t>
  </si>
  <si>
    <t>Transpedra Mineração Eireli - EPP</t>
  </si>
  <si>
    <t>Matupá - MT</t>
  </si>
  <si>
    <t>(66) 99643-6418</t>
  </si>
  <si>
    <t>Jovane</t>
  </si>
  <si>
    <t>70.949.802/0001-80</t>
  </si>
  <si>
    <t>Transterra Mineração</t>
  </si>
  <si>
    <t>Terra Nova do Norte - MT</t>
  </si>
  <si>
    <t>(66) 3523-1275</t>
  </si>
  <si>
    <t>Fernando</t>
  </si>
  <si>
    <t>Obs¹: Para Cálculo do valor de transporte foi utilizado o serviço 93590 da tabela de composição da SINAPI AGOSTO/2019 93590 (transporte com caminhão basculante de 10 m3, em via urbana pavimentada, dmt acima de 30km (unidade: m3xkm). af_04/2016)</t>
  </si>
  <si>
    <t>Obs²: Para Cálculo do quantitativo de de brita para calçada foi utilizado (volume de concreto de calçada 40,94 (ver memoria de cálculo de calçadas) x coeficiente de consumo de concreto para calçada 1,213 x coeficiente de consumo de brita nº1 para concreto 0,587)</t>
  </si>
  <si>
    <t>*Foi indicada a Pedreira Paullus LTDA, por ser a mais próxima e benéfica ao município de Apiacás.</t>
  </si>
  <si>
    <t>7.5</t>
  </si>
  <si>
    <t>CAIXA DE LIGAÇÃO E PASSAGEM - CLP 02 - AREIA E BRITA COMERCIAIS</t>
  </si>
  <si>
    <t>BOCA DE LOBO DUPLA - GRELHA DE CONCRETO - BLDG 01 - AREIA E BRITA COMERCIAIS</t>
  </si>
  <si>
    <t>CLP02</t>
  </si>
  <si>
    <t>Sarjetão</t>
  </si>
  <si>
    <t>S7</t>
  </si>
  <si>
    <t>S9</t>
  </si>
  <si>
    <t>S16</t>
  </si>
  <si>
    <t>S17</t>
  </si>
  <si>
    <t>S18</t>
  </si>
  <si>
    <t>S19</t>
  </si>
  <si>
    <t>S20</t>
  </si>
  <si>
    <t>*Preços de Brita 0 e Brita 1 da Pedreira Paullus LTDA, próxima ao município de Apiacás.</t>
  </si>
  <si>
    <t>4.2</t>
  </si>
  <si>
    <t>DESMOBILIZAÇÃO</t>
  </si>
  <si>
    <t>MOBILIZAÇÃO</t>
  </si>
  <si>
    <t>OUTUBRO/2019</t>
  </si>
  <si>
    <t>TOTAL GERAL DE MEIO-FIO SIMPLES &gt;&gt;&gt;</t>
  </si>
  <si>
    <t>9°34'6.87"S</t>
  </si>
  <si>
    <t>57°23'40.88"O</t>
  </si>
  <si>
    <t>9°34'7.47"S</t>
  </si>
  <si>
    <t>57°23'41.03"O</t>
  </si>
  <si>
    <t>9°34'8.19"S</t>
  </si>
  <si>
    <t>57°23'33.15"O</t>
  </si>
  <si>
    <t>9°34'8.79"S</t>
  </si>
  <si>
    <t>57°23'33.41"O</t>
  </si>
  <si>
    <t>ESCAVAÇÃO</t>
  </si>
  <si>
    <t xml:space="preserve">REATERRO </t>
  </si>
  <si>
    <t>ESCORAMENTO</t>
  </si>
  <si>
    <t>BOCA DE LOBO SIMPLES - GRELHA DE CONCRETO - BLSG 01 - AREIA E BRITA COMERCIAIS</t>
  </si>
  <si>
    <t>BAIXO</t>
  </si>
  <si>
    <t>PONTALETE</t>
  </si>
  <si>
    <t>ALTO</t>
  </si>
  <si>
    <t>DESCONTÍNUO</t>
  </si>
  <si>
    <t>DOIS TIPOS</t>
  </si>
  <si>
    <t>S/ ESCORA</t>
  </si>
  <si>
    <t>Nível de interferência</t>
  </si>
  <si>
    <t>PROF</t>
  </si>
  <si>
    <t>MÁQUINA</t>
  </si>
  <si>
    <t>LARG.</t>
  </si>
  <si>
    <t>NÍVEL</t>
  </si>
  <si>
    <t>ID</t>
  </si>
  <si>
    <t>VERIFCAÇÃO</t>
  </si>
  <si>
    <t>PREPARO FUNDO</t>
  </si>
  <si>
    <t>ID ESCORAMENTO</t>
  </si>
  <si>
    <t>* FOI DESCONTADO O COMPRIMENTO DOS POÇOS DE VISITAS, VISTO QUE EM SEUS MEMORIAIS JÁ CONTEMPLAM ESVAÇÃO E REATERRO.</t>
  </si>
  <si>
    <t>QUANTITATIVO DE BOCAS DE LOBO</t>
  </si>
  <si>
    <t>BOCA DE LOBO SIMPLES COM GRELHA DE CONCRETO</t>
  </si>
  <si>
    <t>BLSG01</t>
  </si>
  <si>
    <t>BOCAS DE LOBO DUPLAS COM GRELHAS DE CONCRETO</t>
  </si>
  <si>
    <t>BLDG01</t>
  </si>
  <si>
    <t>CAIXAS DE LIGAÇÃO E PASSAGEM</t>
  </si>
  <si>
    <t>PV correspondente ao trecho</t>
  </si>
  <si>
    <t>Prof Tubo Montante (m)</t>
  </si>
  <si>
    <t>Prof Tubo Jusante (m)</t>
  </si>
  <si>
    <t>Comprimento da tubulação (m)</t>
  </si>
  <si>
    <t xml:space="preserve"> POÇOS DE VISITA - PADRÃO SICRO</t>
  </si>
  <si>
    <t>Profundidade PV SICRO (m)</t>
  </si>
  <si>
    <t>Comprimento PV (m)</t>
  </si>
  <si>
    <t>Largura PV (m)</t>
  </si>
  <si>
    <t>Comprimento de escavação (m)</t>
  </si>
  <si>
    <t>Volume Reaterro (m3)</t>
  </si>
  <si>
    <t>VERIFICAÇÃO DO PV</t>
  </si>
  <si>
    <t>POÇOS DE VISITA PADRÃO DNIT</t>
  </si>
  <si>
    <t>DESCRIÇÃO</t>
  </si>
  <si>
    <t>PVI01</t>
  </si>
  <si>
    <t>PVI02</t>
  </si>
  <si>
    <t>PVI03</t>
  </si>
  <si>
    <t>PVI04</t>
  </si>
  <si>
    <t>PVI05</t>
  </si>
  <si>
    <t>PVI06</t>
  </si>
  <si>
    <t>PVI07</t>
  </si>
  <si>
    <t>PVI08</t>
  </si>
  <si>
    <t>PVI09</t>
  </si>
  <si>
    <t>PVI10</t>
  </si>
  <si>
    <t>PVI11</t>
  </si>
  <si>
    <t>PVI12</t>
  </si>
  <si>
    <t>PVI13</t>
  </si>
  <si>
    <t>PVI14</t>
  </si>
  <si>
    <t>PVI15</t>
  </si>
  <si>
    <t>PVI16</t>
  </si>
  <si>
    <t>PVI17</t>
  </si>
  <si>
    <t>PVI18</t>
  </si>
  <si>
    <t>Lastro de areia (t)</t>
  </si>
  <si>
    <t>Transporte em rodovia pavimentada (TxKM)</t>
  </si>
  <si>
    <t>Transporte em rodovia não pavimentada (TxKM)</t>
  </si>
  <si>
    <t>*Foi considerado a massa específica da areia em 1,5 t/m³, conforme Manual de Custos de Infraestrutura de Transportes, Volume 01 - Metodologia e Conceitos, Pg. 29.</t>
  </si>
  <si>
    <t>Diâmetro dos tubos (mm)</t>
  </si>
  <si>
    <t>Quantidade (m) Baixo Nível de Interferência</t>
  </si>
  <si>
    <t>Quantidade (m) Alto Nível de Interferência</t>
  </si>
  <si>
    <t>ESCAVAÇÃO DE VALA</t>
  </si>
  <si>
    <t>QUANTIDADE GALERIA</t>
  </si>
  <si>
    <t>TUBO BL-PV</t>
  </si>
  <si>
    <t>PV (SINAPI)</t>
  </si>
  <si>
    <t>PV (SICRO)</t>
  </si>
  <si>
    <t>REATERRO DE VALA</t>
  </si>
  <si>
    <t>PREPARO FUNDO DA VALA</t>
  </si>
  <si>
    <t>11</t>
  </si>
  <si>
    <t>12</t>
  </si>
  <si>
    <t>21</t>
  </si>
  <si>
    <t>22</t>
  </si>
  <si>
    <t>POÇO DE VISITA - PVI 02 - AREIA E BRITA COMERCIAIS</t>
  </si>
  <si>
    <t>POÇO DE VISITA - PVI 03 - AREIA E BRITA COMERCIAIS</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</si>
  <si>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</si>
  <si>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</si>
  <si>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</si>
  <si>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</si>
  <si>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</si>
  <si>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</si>
  <si>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</si>
  <si>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</si>
  <si>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</si>
  <si>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</si>
  <si>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</si>
  <si>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</si>
  <si>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</si>
  <si>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</si>
  <si>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</si>
  <si>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</si>
  <si>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</si>
  <si>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</si>
  <si>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</si>
  <si>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</si>
  <si>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</si>
  <si>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</si>
  <si>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</si>
  <si>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</si>
  <si>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</si>
  <si>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</si>
  <si>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</si>
  <si>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</si>
  <si>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</si>
  <si>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</si>
  <si>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</si>
  <si>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</si>
  <si>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</si>
  <si>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</si>
  <si>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</si>
  <si>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</si>
  <si>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</si>
  <si>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</si>
  <si>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</si>
  <si>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</si>
  <si>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</si>
  <si>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</si>
  <si>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</si>
  <si>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</si>
  <si>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</si>
  <si>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</si>
  <si>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</si>
  <si>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</si>
  <si>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</si>
  <si>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</si>
  <si>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</si>
  <si>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</si>
  <si>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</si>
  <si>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</si>
  <si>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</si>
  <si>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</si>
  <si>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</si>
  <si>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</si>
  <si>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</si>
  <si>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</si>
  <si>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</si>
  <si>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</si>
  <si>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</si>
  <si>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</si>
  <si>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</si>
  <si>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</si>
  <si>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</si>
  <si>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</si>
  <si>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</si>
  <si>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</si>
  <si>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</si>
  <si>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</si>
  <si>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</si>
  <si>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</si>
  <si>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</si>
  <si>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</si>
  <si>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</si>
  <si>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</si>
  <si>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</si>
  <si>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</si>
  <si>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</si>
  <si>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</si>
  <si>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</si>
  <si>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</si>
  <si>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</si>
  <si>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</si>
  <si>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</si>
  <si>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</si>
  <si>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</si>
  <si>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</si>
  <si>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</si>
  <si>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</si>
  <si>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</si>
  <si>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</si>
  <si>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</si>
  <si>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</si>
  <si>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</si>
  <si>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</si>
  <si>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</si>
  <si>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</si>
  <si>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</si>
  <si>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</si>
  <si>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</si>
  <si>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</si>
  <si>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</si>
  <si>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</si>
  <si>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</si>
  <si>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</si>
  <si>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</si>
  <si>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</si>
  <si>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</si>
  <si>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</si>
  <si>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</si>
  <si>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</si>
  <si>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</si>
  <si>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</si>
  <si>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</si>
  <si>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</si>
  <si>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</si>
  <si>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</si>
  <si>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</si>
  <si>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</si>
  <si>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</si>
  <si>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</si>
  <si>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</si>
  <si>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</si>
  <si>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</si>
  <si>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</si>
  <si>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</si>
  <si>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</si>
  <si>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</si>
  <si>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</si>
  <si>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</si>
  <si>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</si>
  <si>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</si>
  <si>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</si>
  <si>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</si>
  <si>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</si>
  <si>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</si>
  <si>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</si>
  <si>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</si>
  <si>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</si>
  <si>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</si>
  <si>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</si>
  <si>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</si>
  <si>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</si>
  <si>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</si>
  <si>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</si>
  <si>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</si>
  <si>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</si>
  <si>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</si>
  <si>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</si>
  <si>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</si>
  <si>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</si>
  <si>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</si>
  <si>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</si>
  <si>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</si>
  <si>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</si>
  <si>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</si>
  <si>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</si>
  <si>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</si>
  <si>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</si>
  <si>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</si>
  <si>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</si>
  <si>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</si>
  <si>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</si>
  <si>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</si>
  <si>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</si>
  <si>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</si>
  <si>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</si>
  <si>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</si>
  <si>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</si>
  <si>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</si>
  <si>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</si>
  <si>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</si>
  <si>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</si>
  <si>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</si>
  <si>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</si>
  <si>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</si>
  <si>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</si>
  <si>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</si>
  <si>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</si>
  <si>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</si>
  <si>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</si>
  <si>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</si>
  <si>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</si>
  <si>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</si>
  <si>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</si>
  <si>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</si>
  <si>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</si>
  <si>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</si>
  <si>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</si>
  <si>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</si>
  <si>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</si>
  <si>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</si>
  <si>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</si>
  <si>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</si>
  <si>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</si>
  <si>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</si>
  <si>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</si>
  <si>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</si>
  <si>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</si>
  <si>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</si>
  <si>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</si>
  <si>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</si>
  <si>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</si>
  <si>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</si>
  <si>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</si>
  <si>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</si>
  <si>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</si>
  <si>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</si>
  <si>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</si>
  <si>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</si>
  <si>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</si>
  <si>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</si>
  <si>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</si>
  <si>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</si>
  <si>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</si>
  <si>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</si>
  <si>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</si>
  <si>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</si>
  <si>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</si>
  <si>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</si>
  <si>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</si>
  <si>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</si>
  <si>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</si>
  <si>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</si>
  <si>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</si>
  <si>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</si>
  <si>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</si>
  <si>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</si>
  <si>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</si>
  <si>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</si>
  <si>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</si>
  <si>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</si>
  <si>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</si>
  <si>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</si>
  <si>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</si>
  <si>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</si>
  <si>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</si>
  <si>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</si>
  <si>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</si>
  <si>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</si>
  <si>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</si>
  <si>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</si>
  <si>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</si>
  <si>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</si>
  <si>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</si>
  <si>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</si>
  <si>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</si>
  <si>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</si>
  <si>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</si>
  <si>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</si>
  <si>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</si>
  <si>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</si>
  <si>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</si>
  <si>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</si>
  <si>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</si>
  <si>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</si>
  <si>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</si>
  <si>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</si>
  <si>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</si>
  <si>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</si>
  <si>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</si>
  <si>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</si>
  <si>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</si>
  <si>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</si>
  <si>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</si>
  <si>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</si>
  <si>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</si>
  <si>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</si>
  <si>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</si>
  <si>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</si>
  <si>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</si>
  <si>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</si>
  <si>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</si>
  <si>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</si>
  <si>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</si>
  <si>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</si>
  <si>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</si>
  <si>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</si>
  <si>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</si>
  <si>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</si>
  <si>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</si>
  <si>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</si>
  <si>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</si>
  <si>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</si>
  <si>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</si>
  <si>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</si>
  <si>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</si>
  <si>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</si>
  <si>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</si>
  <si>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</si>
  <si>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</si>
  <si>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</si>
  <si>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</si>
  <si>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</si>
  <si>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</si>
  <si>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</si>
  <si>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</si>
  <si>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</si>
  <si>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</si>
  <si>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</si>
  <si>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</si>
  <si>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</si>
  <si>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</si>
  <si>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</si>
  <si>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</si>
  <si>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</si>
  <si>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</si>
  <si>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</si>
  <si>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</si>
  <si>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</si>
  <si>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</si>
  <si>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</si>
  <si>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</si>
  <si>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</si>
  <si>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</si>
  <si>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</si>
  <si>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</si>
  <si>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</si>
  <si>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</si>
  <si>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E ESTABILIZADOR PARA ARGAMASSAS DE ASSENTAMENTO E REBOCO, LIQUIDO E ISENTO DE CLORETOS</t>
  </si>
  <si>
    <t>ADITIVO PLASTIFICANTE RETARDADOR DE PEGA E REDUTOR DE AGUA PARA CONCRETO</t>
  </si>
  <si>
    <t>ADITIVO SUPERPLASTIFICANTE DE PEGA NORMAL PARA CONCRETO (TAMBOR 200 KG)</t>
  </si>
  <si>
    <t>ADITIVO SUPERPLASTIFICANTE DE PEGA NORMAL PARA CONCRETO, LIQUIDO E ISENTO DE CLORETOS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</si>
  <si>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</si>
  <si>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</si>
  <si>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</si>
  <si>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</si>
  <si>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</si>
  <si>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</si>
  <si>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</si>
  <si>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</si>
  <si>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</si>
  <si>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</si>
  <si>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</si>
  <si>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</si>
  <si>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</si>
  <si>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</si>
  <si>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</si>
  <si>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</si>
  <si>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</si>
  <si>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</si>
  <si>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</si>
  <si>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</si>
  <si>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</si>
  <si>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</si>
  <si>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</si>
  <si>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</si>
  <si>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</si>
  <si>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</si>
  <si>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</si>
  <si>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</si>
  <si>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</si>
  <si>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</si>
  <si>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</si>
  <si>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</si>
  <si>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</si>
  <si>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</si>
  <si>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</si>
  <si>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</si>
  <si>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</si>
  <si>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</si>
  <si>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</si>
  <si>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</si>
  <si>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</si>
  <si>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</si>
  <si>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</si>
  <si>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</si>
  <si>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</si>
  <si>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</si>
  <si>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</si>
  <si>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</si>
  <si>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</si>
  <si>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</si>
  <si>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</si>
  <si>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</si>
  <si>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</si>
  <si>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</si>
  <si>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</si>
  <si>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</si>
  <si>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</si>
  <si>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</si>
  <si>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</si>
  <si>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</si>
  <si>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</si>
  <si>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</si>
  <si>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</si>
  <si>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</si>
  <si>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</si>
  <si>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</si>
  <si>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</si>
  <si>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</si>
  <si>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</si>
  <si>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</si>
  <si>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</si>
  <si>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</si>
  <si>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</si>
  <si>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</si>
  <si>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</si>
  <si>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</si>
  <si>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</si>
  <si>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</si>
  <si>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</si>
  <si>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</si>
  <si>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</si>
  <si>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</si>
  <si>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</si>
  <si>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</si>
  <si>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</si>
  <si>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</si>
  <si>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</si>
  <si>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</si>
  <si>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</si>
  <si>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</si>
  <si>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</si>
  <si>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</si>
  <si>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</si>
  <si>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</si>
  <si>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</si>
  <si>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</si>
  <si>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</si>
  <si>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</si>
  <si>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</si>
  <si>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</si>
  <si>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</si>
  <si>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</si>
  <si>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</si>
  <si>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</si>
  <si>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</si>
  <si>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</si>
  <si>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</si>
  <si>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</si>
  <si>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</si>
  <si>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</si>
  <si>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</si>
  <si>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</si>
  <si>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</si>
  <si>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</si>
  <si>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</si>
  <si>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</si>
  <si>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</si>
  <si>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</si>
  <si>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</si>
  <si>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</si>
  <si>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</si>
  <si>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</si>
  <si>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</si>
  <si>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</si>
  <si>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</si>
  <si>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</si>
  <si>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</si>
  <si>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</si>
  <si>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</si>
  <si>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</si>
  <si>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</si>
  <si>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</si>
  <si>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</si>
  <si>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</si>
  <si>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</si>
  <si>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</si>
  <si>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</si>
  <si>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</si>
  <si>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</si>
  <si>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</si>
  <si>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</si>
  <si>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</si>
  <si>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</si>
  <si>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</si>
  <si>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</si>
  <si>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</si>
  <si>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</si>
  <si>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</si>
  <si>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</si>
  <si>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</si>
  <si>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</si>
  <si>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</si>
  <si>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</si>
  <si>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</si>
  <si>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</si>
  <si>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</si>
  <si>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</si>
  <si>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</si>
  <si>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</si>
  <si>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</si>
  <si>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</si>
  <si>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</si>
  <si>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</si>
  <si>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</si>
  <si>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</si>
  <si>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</si>
  <si>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</si>
  <si>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</si>
  <si>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</si>
  <si>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</si>
  <si>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</si>
  <si>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</si>
  <si>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</si>
  <si>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</si>
  <si>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</si>
  <si>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</si>
  <si>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</si>
  <si>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</si>
  <si>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</si>
  <si>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</si>
  <si>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</si>
  <si>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</si>
  <si>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</si>
  <si>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</si>
  <si>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</si>
  <si>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</si>
  <si>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</si>
  <si>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</si>
  <si>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</si>
  <si>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</si>
  <si>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</si>
  <si>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</si>
  <si>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</si>
  <si>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</si>
  <si>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</si>
  <si>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</si>
  <si>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</si>
  <si>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</si>
  <si>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</si>
  <si>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</si>
  <si>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</si>
  <si>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</si>
  <si>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</si>
  <si>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</si>
  <si>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</si>
  <si>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</si>
  <si>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</si>
  <si>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</si>
  <si>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</si>
  <si>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</si>
  <si>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</si>
  <si>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</si>
  <si>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</si>
  <si>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</si>
  <si>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</si>
  <si>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</si>
  <si>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</si>
  <si>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</si>
  <si>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</si>
  <si>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</si>
  <si>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</si>
  <si>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</si>
  <si>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</si>
  <si>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</si>
  <si>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</si>
  <si>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</si>
  <si>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</si>
  <si>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</si>
  <si>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</si>
  <si>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</si>
  <si>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</si>
  <si>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</si>
  <si>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</si>
  <si>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</si>
  <si>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</si>
  <si>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</si>
  <si>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</si>
  <si>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</si>
  <si>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</si>
  <si>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</si>
  <si>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</si>
  <si>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</si>
  <si>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</si>
  <si>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</si>
  <si>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</si>
  <si>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</si>
  <si>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</si>
  <si>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</si>
  <si>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</si>
  <si>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</si>
  <si>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</si>
  <si>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</si>
  <si>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</si>
  <si>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</si>
  <si>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</si>
  <si>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</si>
  <si>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</si>
  <si>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</si>
  <si>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</si>
  <si>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</si>
  <si>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</si>
  <si>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</si>
  <si>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</si>
  <si>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</si>
  <si>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</si>
  <si>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</si>
  <si>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</si>
  <si>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</si>
  <si>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</si>
  <si>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</si>
  <si>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</si>
  <si>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</si>
  <si>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</si>
  <si>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</si>
  <si>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</si>
  <si>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</si>
  <si>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</si>
  <si>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</si>
  <si>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</si>
  <si>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</si>
  <si>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</si>
  <si>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</si>
  <si>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</si>
  <si>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</si>
  <si>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</si>
  <si>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</si>
  <si>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</si>
  <si>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</si>
  <si>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</si>
  <si>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</si>
  <si>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</si>
  <si>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</si>
  <si>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</si>
  <si>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</si>
  <si>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</si>
  <si>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</si>
  <si>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</si>
  <si>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</si>
  <si>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</si>
  <si>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</si>
  <si>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</si>
  <si>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</si>
  <si>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</si>
  <si>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</si>
  <si>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</si>
  <si>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</si>
  <si>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</si>
  <si>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</si>
  <si>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</si>
  <si>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</si>
  <si>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</si>
  <si>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</si>
  <si>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</si>
  <si>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</si>
  <si>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</si>
  <si>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</si>
  <si>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</si>
  <si>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</si>
  <si>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</si>
  <si>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</si>
  <si>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</si>
  <si>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</si>
  <si>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</si>
  <si>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</si>
  <si>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</si>
  <si>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</si>
  <si>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</si>
  <si>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</si>
  <si>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</si>
  <si>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</si>
  <si>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</si>
  <si>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</si>
  <si>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</si>
  <si>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</si>
  <si>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</si>
  <si>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</si>
  <si>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</si>
  <si>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</si>
  <si>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</si>
  <si>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</si>
  <si>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</si>
  <si>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</si>
  <si>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</si>
  <si>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</si>
  <si>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</si>
  <si>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</si>
  <si>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</si>
  <si>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</si>
  <si>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</si>
  <si>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</si>
  <si>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</si>
  <si>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</si>
  <si>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</si>
  <si>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</si>
  <si>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</si>
  <si>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</si>
  <si>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</si>
  <si>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</si>
  <si>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</si>
  <si>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</si>
  <si>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</si>
  <si>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</si>
  <si>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</si>
  <si>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</si>
  <si>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</si>
  <si>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</si>
  <si>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</si>
  <si>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</si>
  <si>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</si>
  <si>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</si>
  <si>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</si>
  <si>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</si>
  <si>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</si>
  <si>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</si>
  <si>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</si>
  <si>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</si>
  <si>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</si>
  <si>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</si>
  <si>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</si>
  <si>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</si>
  <si>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</si>
  <si>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</si>
  <si>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</si>
  <si>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</si>
  <si>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</si>
  <si>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</si>
  <si>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</si>
  <si>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</si>
  <si>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</si>
  <si>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</si>
  <si>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</si>
  <si>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</si>
  <si>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</si>
  <si>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</si>
  <si>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</si>
  <si>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</si>
  <si>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</si>
  <si>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</si>
  <si>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</si>
  <si>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</si>
  <si>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</si>
  <si>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</si>
  <si>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</si>
  <si>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</si>
  <si>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</si>
  <si>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</si>
  <si>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</si>
  <si>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</si>
  <si>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</si>
  <si>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</si>
  <si>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</si>
  <si>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</si>
  <si>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</si>
  <si>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</si>
  <si>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</si>
  <si>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</si>
  <si>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</si>
  <si>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</si>
  <si>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</si>
  <si>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</si>
  <si>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</si>
  <si>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</si>
  <si>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</si>
  <si>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</si>
  <si>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</si>
  <si>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</si>
  <si>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</si>
  <si>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</si>
  <si>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</si>
  <si>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</si>
  <si>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</si>
  <si>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</si>
  <si>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</si>
  <si>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</si>
  <si>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</si>
  <si>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</si>
  <si>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</si>
  <si>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</si>
  <si>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</si>
  <si>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</si>
  <si>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</si>
  <si>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</si>
  <si>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</si>
  <si>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</si>
  <si>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</si>
  <si>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</si>
  <si>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</si>
  <si>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</si>
  <si>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</si>
  <si>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</si>
  <si>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</si>
  <si>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</si>
  <si>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</si>
  <si>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</si>
  <si>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</si>
  <si>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</si>
  <si>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</si>
  <si>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</si>
  <si>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</si>
  <si>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</si>
  <si>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</si>
  <si>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</si>
  <si>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</si>
  <si>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</si>
  <si>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</si>
  <si>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</si>
  <si>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</si>
  <si>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</si>
  <si>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</si>
  <si>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</si>
  <si>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</si>
  <si>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</si>
  <si>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</si>
  <si>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</si>
  <si>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</si>
  <si>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</si>
  <si>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</si>
  <si>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</si>
  <si>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</si>
  <si>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</si>
  <si>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</si>
  <si>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</si>
  <si>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</si>
  <si>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</si>
  <si>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</si>
  <si>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</si>
  <si>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</si>
  <si>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</si>
  <si>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</si>
  <si>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</si>
  <si>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</si>
  <si>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</si>
  <si>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</si>
  <si>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</si>
  <si>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</si>
  <si>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</si>
  <si>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</si>
  <si>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</si>
  <si>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</si>
  <si>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</si>
  <si>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</si>
  <si>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</si>
  <si>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</si>
  <si>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</si>
  <si>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</si>
  <si>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</si>
  <si>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</si>
  <si>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</si>
  <si>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</si>
  <si>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</si>
  <si>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</si>
  <si>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</si>
  <si>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</si>
  <si>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</si>
  <si>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</si>
  <si>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</si>
  <si>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</si>
  <si>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</si>
  <si>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</si>
  <si>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</si>
  <si>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</si>
  <si>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</si>
  <si>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</si>
  <si>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</si>
  <si>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</si>
  <si>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</si>
  <si>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</si>
  <si>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</si>
  <si>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</si>
  <si>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</si>
  <si>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</si>
  <si>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</si>
  <si>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</si>
  <si>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</si>
  <si>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</si>
  <si>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</si>
  <si>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</si>
  <si>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</si>
  <si>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</si>
  <si>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</si>
  <si>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</si>
  <si>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</si>
  <si>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</si>
  <si>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</si>
  <si>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</si>
  <si>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</si>
  <si>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</si>
  <si>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</si>
  <si>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</si>
  <si>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</si>
  <si>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</si>
  <si>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</si>
  <si>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</si>
  <si>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</si>
  <si>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</si>
  <si>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</si>
  <si>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</si>
  <si>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</si>
  <si>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</si>
  <si>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</si>
  <si>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</si>
  <si>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</si>
  <si>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</si>
  <si>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</si>
  <si>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</si>
  <si>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</si>
  <si>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</si>
  <si>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</si>
  <si>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</si>
  <si>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</si>
  <si>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</si>
  <si>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</si>
  <si>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</si>
  <si>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</si>
  <si>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</si>
  <si>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</si>
  <si>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</si>
  <si>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</si>
  <si>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</si>
  <si>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</si>
  <si>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</si>
  <si>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</si>
  <si>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</si>
  <si>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</si>
  <si>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</si>
  <si>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</si>
  <si>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</si>
  <si>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</si>
  <si>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</si>
  <si>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</si>
  <si>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</si>
  <si>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</si>
  <si>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</si>
  <si>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</si>
  <si>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</si>
  <si>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</si>
  <si>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</si>
  <si>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</si>
  <si>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</si>
  <si>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</si>
  <si>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</si>
  <si>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</si>
  <si>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</si>
  <si>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</si>
  <si>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</si>
  <si>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</si>
  <si>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</si>
  <si>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</si>
  <si>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</si>
  <si>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</si>
  <si>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</si>
  <si>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</si>
  <si>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</si>
  <si>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</si>
  <si>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</si>
  <si>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</si>
  <si>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</si>
  <si>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</si>
  <si>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</si>
  <si>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</si>
  <si>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</si>
  <si>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</si>
  <si>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</si>
  <si>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</si>
  <si>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</si>
  <si>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</si>
  <si>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</si>
  <si>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</si>
  <si>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</si>
  <si>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</si>
  <si>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</si>
  <si>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</si>
  <si>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</si>
  <si>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</si>
  <si>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</si>
  <si>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</si>
  <si>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</si>
  <si>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</si>
  <si>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</si>
  <si>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</si>
  <si>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</si>
  <si>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</si>
  <si>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</si>
  <si>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</si>
  <si>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</si>
  <si>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</si>
  <si>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</si>
  <si>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</si>
  <si>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</si>
  <si>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</si>
  <si>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</si>
  <si>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</si>
  <si>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</si>
  <si>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</si>
  <si>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</si>
  <si>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</si>
  <si>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</si>
  <si>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</si>
  <si>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</si>
  <si>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</si>
  <si>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</si>
  <si>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</si>
  <si>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</si>
  <si>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</si>
  <si>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</si>
  <si>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</si>
  <si>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</si>
  <si>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</si>
  <si>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</si>
  <si>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</si>
  <si>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</si>
  <si>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</si>
  <si>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</si>
  <si>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</si>
  <si>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</si>
  <si>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</si>
  <si>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</si>
  <si>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</si>
  <si>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</si>
  <si>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</si>
  <si>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</si>
  <si>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</si>
  <si>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</si>
  <si>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</si>
  <si>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</si>
  <si>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</si>
  <si>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</si>
  <si>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</si>
  <si>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</si>
  <si>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</si>
  <si>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</si>
  <si>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</si>
  <si>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</si>
  <si>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</si>
  <si>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</si>
  <si>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</si>
  <si>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</si>
  <si>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</si>
  <si>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</si>
  <si>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</si>
  <si>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</si>
  <si>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</si>
  <si>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</si>
  <si>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</si>
  <si>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</si>
  <si>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</si>
  <si>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</si>
  <si>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</si>
  <si>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</si>
  <si>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</si>
  <si>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</si>
  <si>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</si>
  <si>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</si>
  <si>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</si>
  <si>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</si>
  <si>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</si>
  <si>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</si>
  <si>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</si>
  <si>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</si>
  <si>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</si>
  <si>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</si>
  <si>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</si>
  <si>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</si>
  <si>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</si>
  <si>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</si>
  <si>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</si>
  <si>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</si>
  <si>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</si>
  <si>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</si>
  <si>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</si>
  <si>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</si>
  <si>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</si>
  <si>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</si>
  <si>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</si>
  <si>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</si>
  <si>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</si>
  <si>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</si>
  <si>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</si>
  <si>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</si>
  <si>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</si>
  <si>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</si>
  <si>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</si>
  <si>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</si>
  <si>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</si>
  <si>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</si>
  <si>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</si>
  <si>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</si>
  <si>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</si>
  <si>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</si>
  <si>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</si>
  <si>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</si>
  <si>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</si>
  <si>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</si>
  <si>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</si>
  <si>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</si>
  <si>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</si>
  <si>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</si>
  <si>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</si>
  <si>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</si>
  <si>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</si>
  <si>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</si>
  <si>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</si>
  <si>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</si>
  <si>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</si>
  <si>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</si>
  <si>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</si>
  <si>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</si>
  <si>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</si>
  <si>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</si>
  <si>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</si>
  <si>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</si>
  <si>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</si>
  <si>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</si>
  <si>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</si>
  <si>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</si>
  <si>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</si>
  <si>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</si>
  <si>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</si>
  <si>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</si>
  <si>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</si>
  <si>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</si>
  <si>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</si>
  <si>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</si>
  <si>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</si>
  <si>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</si>
  <si>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</si>
  <si>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</si>
  <si>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</si>
  <si>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</si>
  <si>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</si>
  <si>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</si>
  <si>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</si>
  <si>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</si>
  <si>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</si>
  <si>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</si>
  <si>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</si>
  <si>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</si>
  <si>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</si>
  <si>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</si>
  <si>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</si>
  <si>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</si>
  <si>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</si>
  <si>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</si>
  <si>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</si>
  <si>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</si>
  <si>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</si>
  <si>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</si>
  <si>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</si>
  <si>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</si>
  <si>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</si>
  <si>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</si>
  <si>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</si>
  <si>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</si>
  <si>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</si>
  <si>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</si>
  <si>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</si>
  <si>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</si>
  <si>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</si>
  <si>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</si>
  <si>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</si>
  <si>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</si>
  <si>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</si>
  <si>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</si>
  <si>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</si>
  <si>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</si>
  <si>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</si>
  <si>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</si>
  <si>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</si>
  <si>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</si>
  <si>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</si>
  <si>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</si>
  <si>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</si>
  <si>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</si>
  <si>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</si>
  <si>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</si>
  <si>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</si>
  <si>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</si>
  <si>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</si>
  <si>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</si>
  <si>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</si>
  <si>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</si>
  <si>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</si>
  <si>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</si>
  <si>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</si>
  <si>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</si>
  <si>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</si>
  <si>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</si>
  <si>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</si>
  <si>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</si>
  <si>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</si>
  <si>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</si>
  <si>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</si>
  <si>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</si>
  <si>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</si>
  <si>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</si>
  <si>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</si>
  <si>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</si>
  <si>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</si>
  <si>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</si>
  <si>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</si>
  <si>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</si>
  <si>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</si>
  <si>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</si>
  <si>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</si>
  <si>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</si>
  <si>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</si>
  <si>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</si>
  <si>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</si>
  <si>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</si>
  <si>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</si>
  <si>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</si>
  <si>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</si>
  <si>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</si>
  <si>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</si>
  <si>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</si>
  <si>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</si>
  <si>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</si>
  <si>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</si>
  <si>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</si>
  <si>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</si>
  <si>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</si>
  <si>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</si>
  <si>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</si>
  <si>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</si>
  <si>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</si>
  <si>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</si>
  <si>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</si>
  <si>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</si>
  <si>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</si>
  <si>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</si>
  <si>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</si>
  <si>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</si>
  <si>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</si>
  <si>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</si>
  <si>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</si>
  <si>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</si>
  <si>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</si>
  <si>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</si>
  <si>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</si>
  <si>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</si>
  <si>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</si>
  <si>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</si>
  <si>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</si>
  <si>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</si>
  <si>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</si>
  <si>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</si>
  <si>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</si>
  <si>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</si>
  <si>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</si>
  <si>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</si>
  <si>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</si>
  <si>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</si>
  <si>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</si>
  <si>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</si>
  <si>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</si>
  <si>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</si>
  <si>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</si>
  <si>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</si>
  <si>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</si>
  <si>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</si>
  <si>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</si>
  <si>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</si>
  <si>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</si>
  <si>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</si>
  <si>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</si>
  <si>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</si>
  <si>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</si>
  <si>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</si>
  <si>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</si>
  <si>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</si>
  <si>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</si>
  <si>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</si>
  <si>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</si>
  <si>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</si>
  <si>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</si>
  <si>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</si>
  <si>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</si>
  <si>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</si>
  <si>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</si>
  <si>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</si>
  <si>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</si>
  <si>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</si>
  <si>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</si>
  <si>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</si>
  <si>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</si>
  <si>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</si>
  <si>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</si>
  <si>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</si>
  <si>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</si>
  <si>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</si>
  <si>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</si>
  <si>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</si>
  <si>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</si>
  <si>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</si>
  <si>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</si>
  <si>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</si>
  <si>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</si>
  <si>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</si>
  <si>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</si>
  <si>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</si>
  <si>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</si>
  <si>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</si>
  <si>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</si>
  <si>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</si>
  <si>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</si>
  <si>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</si>
  <si>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</si>
  <si>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</si>
  <si>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</si>
  <si>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</si>
  <si>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</si>
  <si>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</si>
  <si>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</si>
  <si>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</si>
  <si>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</si>
  <si>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</si>
  <si>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</si>
  <si>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</si>
  <si>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</si>
  <si>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</si>
  <si>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</si>
  <si>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</si>
  <si>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</si>
  <si>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</si>
  <si>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</si>
  <si>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</si>
  <si>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</si>
  <si>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</si>
  <si>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</si>
  <si>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</si>
  <si>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</si>
  <si>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</si>
  <si>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</si>
  <si>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</si>
  <si>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</si>
  <si>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</si>
  <si>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</si>
  <si>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</si>
  <si>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</si>
  <si>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</si>
  <si>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</si>
  <si>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</si>
  <si>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</si>
  <si>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</si>
  <si>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</si>
  <si>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</si>
  <si>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</si>
  <si>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</si>
  <si>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</si>
  <si>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</si>
  <si>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</si>
  <si>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</si>
  <si>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</si>
  <si>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</si>
  <si>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</si>
  <si>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</si>
  <si>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</si>
  <si>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</si>
  <si>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</si>
  <si>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</si>
  <si>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</si>
  <si>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</si>
  <si>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</si>
  <si>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</si>
  <si>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</si>
  <si>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</si>
  <si>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</si>
  <si>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</si>
  <si>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</si>
  <si>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</si>
  <si>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</si>
  <si>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</si>
  <si>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</si>
  <si>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</si>
  <si>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</si>
  <si>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</si>
  <si>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</si>
  <si>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</si>
  <si>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</si>
  <si>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</si>
  <si>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</si>
  <si>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</si>
  <si>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</si>
  <si>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</si>
  <si>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</si>
  <si>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</si>
  <si>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</si>
  <si>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</si>
  <si>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</si>
  <si>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</si>
  <si>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</si>
  <si>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</si>
  <si>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</si>
  <si>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</si>
  <si>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</si>
  <si>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</si>
  <si>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</si>
  <si>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</si>
  <si>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</si>
  <si>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</si>
  <si>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</si>
  <si>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</si>
  <si>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</si>
  <si>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</si>
  <si>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</si>
  <si>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</si>
  <si>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</si>
  <si>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</si>
  <si>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</si>
  <si>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</si>
  <si>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</si>
  <si>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</si>
  <si>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</si>
  <si>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</si>
  <si>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</si>
  <si>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</si>
  <si>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</si>
  <si>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</si>
  <si>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</si>
  <si>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</si>
  <si>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</si>
  <si>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</si>
  <si>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</si>
  <si>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</si>
  <si>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</si>
  <si>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</si>
  <si>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</si>
  <si>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</si>
  <si>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</si>
  <si>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</si>
  <si>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</si>
  <si>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</si>
  <si>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</si>
  <si>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</si>
  <si>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</si>
  <si>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</si>
  <si>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</si>
  <si>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</si>
  <si>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</si>
  <si>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</si>
  <si>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</si>
  <si>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</si>
  <si>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</si>
  <si>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</si>
  <si>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</si>
  <si>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</si>
  <si>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</si>
  <si>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</si>
  <si>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</si>
  <si>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</si>
  <si>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</si>
  <si>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</si>
  <si>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</si>
  <si>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</si>
  <si>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</si>
  <si>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</si>
  <si>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</si>
  <si>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</si>
  <si>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</si>
  <si>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</si>
  <si>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</si>
  <si>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</si>
  <si>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</si>
  <si>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</si>
  <si>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</si>
  <si>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</si>
  <si>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</si>
  <si>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</si>
  <si>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</si>
  <si>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</si>
  <si>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</si>
  <si>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</si>
  <si>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</si>
  <si>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</si>
  <si>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</si>
  <si>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</si>
  <si>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</si>
  <si>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</si>
  <si>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</si>
  <si>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</si>
  <si>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</si>
  <si>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</si>
  <si>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</si>
  <si>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</si>
  <si>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</si>
  <si>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</si>
  <si>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</si>
  <si>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</si>
  <si>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</si>
  <si>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</si>
  <si>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</si>
  <si>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</si>
  <si>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</si>
  <si>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</si>
  <si>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</si>
  <si>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</si>
  <si>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</si>
  <si>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</si>
  <si>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</si>
  <si>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</si>
  <si>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</si>
  <si>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</si>
  <si>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</si>
  <si>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</si>
  <si>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</si>
  <si>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</si>
  <si>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</si>
  <si>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</si>
  <si>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</si>
  <si>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</si>
  <si>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</si>
  <si>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</si>
  <si>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</si>
  <si>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</si>
  <si>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</si>
  <si>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</si>
  <si>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</si>
  <si>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</si>
  <si>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</si>
  <si>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</si>
  <si>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</si>
  <si>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</si>
  <si>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</si>
  <si>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</si>
  <si>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</si>
  <si>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</si>
  <si>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</si>
  <si>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</si>
  <si>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</si>
  <si>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</si>
  <si>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</si>
  <si>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</si>
  <si>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</si>
  <si>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</si>
  <si>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</si>
  <si>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</si>
  <si>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</si>
  <si>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</si>
  <si>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</si>
  <si>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</si>
  <si>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</si>
  <si>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</si>
  <si>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</si>
  <si>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</si>
  <si>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</si>
  <si>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</si>
  <si>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</si>
  <si>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</si>
  <si>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</si>
  <si>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</si>
  <si>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</si>
  <si>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</si>
  <si>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</si>
  <si>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</si>
  <si>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</si>
  <si>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</si>
  <si>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</si>
  <si>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</si>
  <si>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</si>
  <si>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</si>
  <si>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</si>
  <si>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</si>
  <si>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</si>
  <si>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</si>
  <si>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</si>
  <si>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</si>
  <si>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</si>
  <si>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</si>
  <si>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</si>
  <si>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</si>
  <si>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</si>
  <si>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</si>
  <si>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</si>
  <si>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</si>
  <si>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</si>
  <si>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</si>
  <si>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</si>
  <si>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</si>
  <si>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</si>
  <si>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</si>
  <si>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</si>
  <si>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</si>
  <si>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</si>
  <si>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</si>
  <si>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</si>
  <si>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</si>
  <si>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</si>
  <si>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</si>
  <si>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</si>
  <si>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</si>
  <si>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</si>
  <si>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</si>
  <si>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</si>
  <si>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</si>
  <si>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</si>
  <si>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</si>
  <si>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</si>
  <si>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</si>
  <si>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</si>
  <si>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</si>
  <si>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</si>
  <si>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</si>
  <si>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</si>
  <si>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</si>
  <si>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</si>
  <si>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</si>
  <si>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</si>
  <si>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</si>
  <si>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</si>
  <si>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</si>
  <si>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</si>
  <si>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</si>
  <si>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</si>
  <si>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</si>
  <si>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</si>
  <si>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</si>
  <si>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</si>
  <si>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</si>
  <si>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</si>
  <si>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</si>
  <si>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</si>
  <si>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</si>
  <si>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</si>
  <si>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</si>
  <si>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</si>
  <si>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</si>
  <si>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</si>
  <si>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</si>
  <si>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</si>
  <si>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</si>
  <si>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</si>
  <si>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</si>
  <si>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</si>
  <si>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</si>
  <si>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</si>
  <si>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</si>
  <si>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</si>
  <si>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</si>
  <si>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</si>
  <si>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</si>
  <si>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</si>
  <si>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</si>
  <si>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</si>
  <si>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</si>
  <si>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</si>
  <si>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</si>
  <si>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</si>
  <si>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</si>
  <si>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</si>
  <si>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</si>
  <si>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</si>
  <si>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</si>
  <si>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</si>
  <si>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</si>
  <si>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</si>
  <si>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</si>
  <si>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</si>
  <si>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</si>
  <si>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</si>
  <si>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</si>
  <si>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</si>
  <si>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</si>
  <si>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</si>
  <si>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</si>
  <si>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</si>
  <si>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</si>
  <si>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</si>
  <si>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</si>
  <si>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</si>
  <si>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</si>
  <si>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</si>
  <si>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</si>
  <si>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</si>
  <si>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</si>
  <si>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</si>
  <si>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</si>
  <si>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</si>
  <si>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</si>
  <si>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</si>
  <si>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</si>
  <si>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</si>
  <si>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</si>
  <si>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</si>
  <si>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</si>
  <si>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</si>
  <si>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</si>
  <si>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</si>
  <si>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</si>
  <si>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</si>
  <si>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</si>
  <si>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</si>
  <si>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</si>
  <si>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</si>
  <si>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</si>
  <si>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</si>
  <si>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</si>
  <si>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</si>
  <si>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</si>
  <si>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</si>
  <si>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</si>
  <si>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</si>
  <si>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</si>
  <si>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</si>
  <si>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</si>
  <si>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</si>
  <si>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</si>
  <si>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</si>
  <si>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</si>
  <si>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</si>
  <si>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</si>
  <si>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</si>
  <si>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</si>
  <si>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</si>
  <si>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</si>
  <si>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</si>
  <si>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</si>
  <si>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</si>
  <si>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</si>
  <si>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</si>
  <si>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</si>
  <si>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</si>
  <si>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</si>
  <si>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</si>
  <si>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</si>
  <si>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</si>
  <si>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</si>
  <si>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</si>
  <si>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</si>
  <si>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</si>
  <si>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</si>
  <si>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</si>
  <si>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</si>
  <si>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</si>
  <si>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</si>
  <si>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</si>
  <si>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</si>
  <si>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</si>
  <si>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</si>
  <si>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</si>
  <si>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</si>
  <si>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</si>
  <si>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</si>
  <si>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</si>
  <si>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</si>
  <si>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</si>
  <si>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</si>
  <si>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</si>
  <si>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</si>
  <si>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</si>
  <si>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</si>
  <si>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</si>
  <si>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</si>
  <si>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</si>
  <si>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</si>
  <si>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</si>
  <si>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</si>
  <si>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</si>
  <si>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</si>
  <si>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</si>
  <si>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</si>
  <si>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</si>
  <si>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</si>
  <si>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</si>
  <si>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</si>
  <si>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</si>
  <si>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</si>
  <si>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</si>
  <si>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</si>
  <si>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</si>
  <si>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</si>
  <si>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</si>
  <si>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</si>
  <si>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</si>
  <si>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</si>
  <si>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</si>
  <si>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</si>
  <si>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</si>
  <si>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</si>
  <si>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</si>
  <si>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</si>
  <si>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</si>
  <si>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</si>
  <si>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</si>
  <si>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</si>
  <si>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</si>
  <si>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</si>
  <si>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</si>
  <si>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</si>
  <si>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</si>
  <si>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</si>
  <si>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</si>
  <si>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</si>
  <si>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</si>
  <si>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</si>
  <si>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</si>
  <si>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</si>
  <si>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</si>
  <si>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</si>
  <si>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</si>
  <si>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</si>
  <si>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</si>
  <si>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</si>
  <si>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</si>
  <si>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</si>
  <si>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</si>
  <si>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</si>
  <si>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</si>
  <si>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</si>
  <si>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</si>
  <si>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</si>
  <si>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</si>
  <si>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</si>
  <si>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</si>
  <si>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</si>
  <si>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</si>
  <si>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</si>
  <si>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</si>
  <si>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</si>
  <si>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</si>
  <si>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</si>
  <si>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</si>
  <si>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</si>
  <si>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</si>
  <si>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</si>
  <si>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</si>
  <si>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</si>
  <si>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</si>
  <si>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</si>
  <si>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</si>
  <si>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</si>
  <si>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</si>
  <si>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</si>
  <si>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</si>
  <si>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</si>
  <si>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</si>
  <si>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</si>
  <si>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</si>
  <si>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</si>
  <si>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</si>
  <si>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</si>
  <si>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</si>
  <si>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</si>
  <si>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</si>
  <si>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</si>
  <si>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</si>
  <si>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</si>
  <si>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</si>
  <si>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</si>
  <si>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</si>
  <si>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</si>
  <si>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</si>
  <si>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</si>
  <si>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</si>
  <si>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</si>
  <si>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</si>
  <si>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</si>
  <si>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</si>
  <si>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</si>
  <si>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</si>
  <si>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</si>
  <si>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</si>
  <si>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</si>
  <si>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</si>
  <si>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</si>
  <si>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</si>
  <si>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</si>
  <si>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</si>
  <si>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</si>
  <si>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</si>
  <si>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</si>
  <si>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</si>
  <si>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</si>
  <si>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</si>
  <si>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</si>
  <si>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</si>
  <si>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</si>
  <si>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</si>
  <si>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</si>
  <si>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</si>
  <si>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</si>
  <si>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</si>
  <si>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</si>
  <si>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</si>
  <si>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</si>
  <si>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</si>
  <si>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</si>
  <si>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</si>
  <si>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</si>
  <si>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</si>
  <si>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</si>
  <si>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</si>
  <si>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</si>
  <si>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</si>
  <si>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</si>
  <si>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</si>
  <si>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</si>
  <si>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</si>
  <si>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</si>
  <si>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</si>
  <si>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</si>
  <si>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</si>
  <si>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</si>
  <si>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</si>
  <si>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</si>
  <si>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</si>
  <si>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</si>
  <si>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</si>
  <si>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</si>
  <si>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</si>
  <si>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</si>
  <si>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</si>
  <si>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</si>
  <si>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</si>
  <si>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</si>
  <si>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</si>
  <si>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</si>
  <si>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</si>
  <si>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</si>
  <si>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</si>
  <si>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</si>
  <si>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</si>
  <si>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</si>
  <si>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</si>
  <si>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</si>
  <si>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</si>
  <si>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</si>
  <si>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</si>
  <si>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</si>
  <si>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</si>
  <si>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</si>
  <si>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</si>
  <si>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</si>
  <si>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</si>
  <si>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</si>
  <si>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</si>
  <si>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</si>
  <si>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</si>
  <si>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</si>
  <si>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</si>
  <si>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</si>
  <si>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</si>
  <si>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</si>
  <si>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</si>
  <si>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</si>
  <si>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</si>
  <si>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</si>
  <si>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</si>
  <si>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</si>
  <si>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</si>
  <si>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</si>
  <si>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</si>
  <si>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</si>
  <si>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</si>
  <si>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</si>
  <si>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</si>
  <si>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</si>
  <si>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</si>
  <si>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</si>
  <si>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</si>
  <si>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</si>
  <si>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</si>
  <si>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</si>
  <si>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</si>
  <si>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</si>
  <si>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</si>
  <si>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</si>
  <si>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</si>
  <si>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</si>
  <si>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</si>
  <si>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</si>
  <si>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</si>
  <si>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</si>
  <si>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</si>
  <si>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</si>
  <si>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</si>
  <si>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</si>
  <si>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</si>
  <si>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</si>
  <si>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</si>
  <si>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</si>
  <si>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</si>
  <si>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</si>
  <si>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</si>
  <si>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</si>
  <si>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</si>
  <si>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</si>
  <si>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</si>
  <si>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</si>
  <si>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</si>
  <si>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</si>
  <si>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</si>
  <si>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</si>
  <si>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</si>
  <si>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</si>
  <si>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</si>
  <si>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</si>
  <si>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</si>
  <si>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</si>
  <si>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</si>
  <si>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</si>
  <si>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</si>
  <si>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</si>
  <si>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</si>
  <si>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</si>
  <si>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</si>
  <si>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</si>
  <si>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</si>
  <si>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</si>
  <si>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</si>
  <si>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</si>
  <si>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</si>
  <si>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</si>
  <si>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</si>
  <si>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</si>
  <si>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</si>
  <si>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</si>
  <si>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</si>
  <si>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</si>
  <si>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</si>
  <si>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</si>
  <si>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</si>
  <si>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</si>
  <si>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</si>
  <si>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</si>
  <si>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</si>
  <si>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</si>
  <si>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</si>
  <si>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</si>
  <si>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</si>
  <si>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</si>
  <si>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</si>
  <si>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</si>
  <si>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</si>
  <si>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</si>
  <si>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</si>
  <si>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</si>
  <si>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</si>
  <si>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</si>
  <si>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</si>
  <si>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</si>
  <si>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</si>
  <si>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</si>
  <si>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</si>
  <si>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</si>
  <si>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</si>
  <si>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</si>
  <si>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</si>
  <si>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</si>
  <si>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</si>
  <si>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</si>
  <si>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</si>
  <si>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</si>
  <si>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</si>
  <si>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</si>
  <si>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</si>
  <si>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</si>
  <si>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</si>
  <si>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</si>
  <si>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</si>
  <si>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</si>
  <si>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</si>
  <si>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</si>
  <si>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</si>
  <si>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</si>
  <si>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</si>
  <si>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</si>
  <si>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</si>
  <si>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</si>
  <si>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</si>
  <si>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</si>
  <si>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</si>
  <si>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</si>
  <si>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</si>
  <si>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</si>
  <si>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</si>
  <si>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</si>
  <si>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</si>
  <si>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</si>
  <si>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</si>
  <si>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</si>
  <si>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</si>
  <si>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</si>
  <si>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</si>
  <si>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</si>
  <si>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</si>
  <si>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</si>
  <si>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</si>
  <si>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</si>
  <si>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</si>
  <si>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</si>
  <si>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</si>
  <si>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</si>
  <si>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</si>
  <si>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</si>
  <si>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</si>
  <si>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</si>
  <si>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</si>
  <si>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</si>
  <si>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</si>
  <si>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</si>
  <si>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</si>
  <si>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</si>
  <si>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</si>
  <si>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</si>
  <si>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</si>
  <si>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</si>
  <si>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</si>
  <si>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</si>
  <si>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</si>
  <si>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</si>
  <si>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</si>
  <si>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</si>
  <si>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</si>
  <si>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</si>
  <si>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</si>
  <si>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</si>
  <si>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</si>
  <si>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</si>
  <si>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</si>
  <si>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</si>
  <si>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</si>
  <si>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</si>
  <si>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</si>
  <si>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</si>
  <si>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</si>
  <si>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</si>
  <si>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</si>
  <si>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</si>
  <si>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</si>
  <si>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</si>
  <si>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</si>
  <si>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</si>
  <si>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</si>
  <si>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</si>
  <si>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</si>
  <si>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</si>
  <si>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</si>
  <si>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</si>
  <si>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</si>
  <si>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</si>
  <si>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</si>
  <si>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</si>
  <si>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</si>
  <si>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</si>
  <si>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</si>
  <si>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</si>
  <si>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</si>
  <si>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</si>
  <si>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</si>
  <si>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</si>
  <si>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</si>
  <si>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</si>
  <si>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</si>
  <si>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</si>
  <si>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</si>
  <si>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</si>
  <si>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</si>
  <si>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</si>
  <si>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</si>
  <si>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</si>
  <si>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</si>
  <si>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</si>
  <si>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</si>
  <si>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</si>
  <si>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</si>
  <si>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</si>
  <si>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</si>
  <si>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</si>
  <si>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</si>
  <si>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</si>
  <si>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</si>
  <si>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</si>
  <si>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</si>
  <si>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</si>
  <si>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</si>
  <si>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</si>
  <si>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</si>
  <si>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</si>
  <si>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</si>
  <si>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</si>
  <si>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</si>
  <si>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</si>
  <si>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</si>
  <si>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</si>
  <si>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</si>
  <si>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</si>
  <si>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</si>
  <si>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</si>
  <si>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</si>
  <si>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</si>
  <si>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</si>
  <si>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</si>
  <si>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</si>
  <si>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</si>
  <si>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</si>
  <si>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</si>
  <si>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</si>
  <si>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</si>
  <si>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</si>
  <si>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</si>
  <si>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</si>
  <si>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</si>
  <si>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</si>
  <si>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</si>
  <si>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</si>
  <si>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</si>
  <si>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</si>
  <si>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</si>
  <si>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</si>
  <si>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</si>
  <si>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</si>
  <si>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</si>
  <si>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</si>
  <si>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</si>
  <si>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</si>
  <si>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</si>
  <si>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</si>
  <si>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</si>
  <si>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</si>
  <si>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</si>
  <si>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</si>
  <si>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</si>
  <si>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</si>
  <si>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</si>
  <si>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</si>
  <si>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</si>
  <si>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</si>
  <si>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</si>
  <si>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</si>
  <si>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</si>
  <si>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</si>
  <si>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</si>
  <si>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</si>
  <si>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</si>
  <si>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</si>
  <si>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</si>
  <si>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</si>
  <si>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</si>
  <si>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</si>
  <si>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</si>
  <si>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</si>
  <si>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</si>
  <si>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</si>
  <si>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</si>
  <si>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</si>
  <si>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</si>
  <si>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</si>
  <si>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</si>
  <si>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</si>
  <si>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</si>
  <si>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</si>
  <si>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</si>
  <si>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</si>
  <si>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</si>
  <si>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</si>
  <si>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</si>
  <si>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</si>
  <si>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</si>
  <si>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</si>
  <si>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</si>
  <si>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</si>
  <si>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</si>
  <si>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</si>
  <si>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</si>
  <si>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</si>
  <si>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</si>
  <si>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</si>
  <si>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</si>
  <si>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</si>
  <si>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</si>
  <si>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</si>
  <si>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</si>
  <si>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</si>
  <si>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</si>
  <si>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</si>
  <si>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</si>
  <si>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</si>
  <si>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</si>
  <si>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</si>
  <si>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</si>
  <si>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</si>
  <si>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</si>
  <si>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</si>
  <si>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</si>
  <si>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</si>
  <si>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</si>
  <si>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</si>
  <si>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</si>
  <si>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</si>
  <si>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</si>
  <si>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</si>
  <si>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</si>
  <si>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</si>
  <si>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</si>
  <si>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</si>
  <si>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</si>
  <si>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</si>
  <si>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</si>
  <si>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</si>
  <si>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</si>
  <si>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</si>
  <si>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</si>
  <si>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</si>
  <si>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</si>
  <si>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</si>
  <si>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</si>
  <si>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</si>
  <si>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</si>
  <si>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</si>
  <si>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</si>
  <si>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</si>
  <si>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</si>
  <si>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</si>
  <si>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</si>
  <si>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</si>
  <si>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</si>
  <si>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</si>
  <si>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</si>
  <si>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</si>
  <si>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</si>
  <si>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</si>
  <si>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</si>
  <si>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</si>
  <si>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</si>
  <si>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</si>
  <si>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</si>
  <si>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</si>
  <si>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</si>
  <si>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</si>
  <si>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</si>
  <si>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</si>
  <si>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</si>
  <si>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</si>
  <si>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</si>
  <si>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</si>
  <si>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</si>
  <si>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</si>
  <si>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</si>
  <si>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</si>
  <si>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</si>
  <si>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</si>
  <si>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</si>
  <si>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</si>
  <si>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</si>
  <si>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</si>
  <si>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</si>
  <si>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</si>
  <si>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</si>
  <si>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</si>
  <si>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</si>
  <si>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</si>
  <si>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</si>
  <si>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</si>
  <si>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</si>
  <si>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</si>
  <si>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</si>
  <si>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</si>
  <si>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</si>
  <si>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</si>
  <si>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</si>
  <si>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</si>
  <si>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</si>
  <si>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</si>
  <si>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</si>
  <si>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</si>
  <si>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</si>
  <si>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</si>
  <si>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</si>
  <si>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</si>
  <si>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</si>
  <si>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</si>
  <si>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</si>
  <si>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</si>
  <si>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</si>
  <si>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</si>
  <si>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</si>
  <si>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</si>
  <si>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</si>
  <si>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</si>
  <si>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</si>
  <si>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</si>
  <si>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</si>
  <si>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</si>
  <si>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</si>
  <si>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</si>
  <si>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</si>
  <si>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</si>
  <si>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</si>
  <si>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</si>
  <si>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</si>
  <si>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</si>
  <si>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</si>
  <si>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</si>
  <si>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</si>
  <si>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</si>
  <si>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</si>
  <si>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</si>
  <si>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</si>
  <si>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</si>
  <si>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</si>
  <si>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</si>
  <si>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</si>
  <si>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</si>
  <si>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</si>
  <si>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</si>
  <si>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</si>
  <si>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</si>
  <si>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</si>
  <si>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</si>
  <si>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</si>
  <si>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</si>
  <si>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</si>
  <si>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</si>
  <si>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</si>
  <si>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</si>
  <si>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</si>
  <si>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</si>
  <si>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</si>
  <si>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</si>
  <si>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</si>
  <si>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</si>
  <si>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</si>
  <si>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</si>
  <si>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</si>
  <si>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</si>
  <si>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</si>
  <si>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</si>
  <si>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</si>
  <si>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</si>
  <si>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</si>
  <si>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</si>
  <si>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</si>
  <si>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</si>
  <si>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</si>
  <si>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</si>
  <si>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</si>
  <si>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</si>
  <si>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</si>
  <si>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</si>
  <si>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</si>
  <si>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</si>
  <si>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</si>
  <si>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</si>
  <si>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</si>
  <si>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</si>
  <si>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</si>
  <si>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</si>
  <si>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</si>
  <si>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</si>
  <si>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</si>
  <si>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</si>
  <si>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</si>
  <si>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</si>
  <si>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</si>
  <si>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</si>
  <si>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</si>
  <si>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</si>
  <si>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</si>
  <si>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</si>
  <si>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</si>
  <si>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</si>
  <si>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</si>
  <si>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</si>
  <si>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</si>
  <si>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</si>
  <si>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</si>
  <si>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</si>
  <si>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</si>
  <si>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</si>
  <si>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</si>
  <si>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</si>
  <si>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</si>
  <si>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</si>
  <si>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</si>
  <si>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</si>
  <si>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</si>
  <si>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</si>
  <si>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</si>
  <si>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</si>
  <si>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</si>
  <si>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</si>
  <si>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</si>
  <si>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</si>
  <si>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</si>
  <si>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</si>
  <si>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</si>
  <si>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</si>
  <si>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</si>
  <si>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</si>
  <si>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</si>
  <si>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</si>
  <si>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</si>
  <si>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</si>
  <si>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</si>
  <si>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</si>
  <si>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</si>
  <si>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</si>
  <si>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</si>
  <si>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</si>
  <si>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</si>
  <si>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</si>
  <si>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</si>
  <si>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</si>
  <si>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</si>
  <si>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</si>
  <si>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</si>
  <si>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</si>
  <si>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</si>
  <si>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</si>
  <si>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</si>
  <si>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</si>
  <si>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</si>
  <si>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</si>
  <si>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</si>
  <si>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</si>
  <si>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</si>
  <si>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</si>
  <si>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</si>
  <si>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</si>
  <si>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</si>
  <si>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</si>
  <si>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</si>
  <si>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</si>
  <si>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</si>
  <si>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</si>
  <si>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</si>
  <si>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</si>
  <si>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</si>
  <si>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</si>
  <si>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</si>
  <si>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</si>
  <si>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</si>
  <si>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</si>
  <si>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</si>
  <si>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</si>
  <si>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</si>
  <si>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</si>
  <si>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</si>
  <si>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</si>
  <si>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</si>
  <si>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</si>
  <si>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</si>
  <si>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</si>
  <si>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</si>
  <si>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</si>
  <si>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</si>
  <si>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</si>
  <si>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</si>
  <si>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</si>
  <si>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</si>
  <si>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</si>
  <si>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</si>
  <si>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</si>
  <si>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</si>
  <si>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</si>
  <si>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</si>
  <si>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</si>
  <si>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</si>
  <si>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</si>
  <si>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</si>
  <si>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</si>
  <si>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</si>
  <si>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</si>
  <si>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</si>
  <si>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</si>
  <si>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</si>
  <si>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</si>
  <si>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</si>
  <si>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</si>
  <si>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</si>
  <si>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</si>
  <si>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</si>
  <si>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</si>
  <si>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</si>
  <si>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</si>
  <si>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</si>
  <si>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</si>
  <si>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</si>
  <si>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</si>
  <si>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</si>
  <si>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</si>
  <si>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</si>
  <si>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</si>
  <si>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</si>
  <si>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</si>
  <si>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</si>
  <si>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</si>
  <si>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</si>
  <si>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</si>
  <si>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</si>
  <si>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</si>
  <si>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</si>
  <si>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</si>
  <si>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</si>
  <si>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</si>
  <si>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</si>
  <si>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</si>
  <si>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</si>
  <si>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</si>
  <si>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</si>
  <si>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</si>
  <si>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</si>
  <si>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</si>
  <si>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</si>
  <si>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</si>
  <si>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</si>
  <si>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</si>
  <si>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</si>
  <si>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</si>
  <si>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</si>
  <si>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</si>
  <si>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</si>
  <si>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</si>
  <si>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</si>
  <si>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</si>
  <si>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</si>
  <si>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</si>
  <si>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</si>
  <si>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</si>
  <si>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</si>
  <si>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</si>
  <si>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</si>
  <si>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</si>
  <si>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</si>
  <si>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</si>
  <si>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</si>
  <si>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</si>
  <si>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</si>
  <si>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</si>
  <si>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</si>
  <si>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</si>
  <si>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</si>
  <si>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</si>
  <si>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</si>
  <si>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</si>
  <si>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</si>
  <si>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</si>
  <si>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</si>
  <si>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</si>
  <si>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</si>
  <si>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</si>
  <si>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</si>
  <si>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</si>
  <si>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</si>
  <si>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</si>
  <si>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</si>
  <si>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</si>
  <si>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</si>
  <si>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</si>
  <si>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</si>
  <si>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</si>
  <si>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</si>
  <si>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</si>
  <si>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</si>
  <si>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</si>
  <si>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</si>
  <si>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</si>
  <si>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</si>
  <si>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</si>
  <si>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</si>
  <si>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</si>
  <si>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</si>
  <si>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</si>
  <si>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</si>
  <si>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</si>
  <si>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</si>
  <si>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</si>
  <si>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</si>
  <si>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</si>
  <si>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</si>
  <si>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</si>
  <si>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</si>
  <si>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</si>
  <si>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</si>
  <si>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</si>
  <si>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</si>
  <si>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</si>
  <si>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</si>
  <si>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</si>
  <si>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</si>
  <si>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</si>
  <si>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</si>
  <si>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</si>
  <si>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</si>
  <si>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</si>
  <si>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</si>
  <si>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</si>
  <si>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</si>
  <si>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</si>
  <si>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</si>
  <si>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</si>
  <si>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</si>
  <si>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</si>
  <si>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</si>
  <si>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</si>
  <si>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</si>
  <si>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</si>
  <si>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</si>
  <si>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</si>
  <si>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</si>
  <si>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</si>
  <si>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</si>
  <si>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</si>
  <si>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</si>
  <si>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</si>
  <si>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</si>
  <si>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</si>
  <si>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</si>
  <si>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</si>
  <si>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</si>
  <si>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</si>
  <si>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</si>
  <si>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</si>
  <si>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</si>
  <si>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</si>
  <si>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</si>
  <si>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</si>
  <si>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</si>
  <si>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</si>
  <si>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</si>
  <si>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</si>
  <si>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</si>
  <si>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</si>
  <si>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</si>
  <si>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</si>
  <si>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</si>
  <si>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</si>
  <si>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</si>
  <si>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</si>
  <si>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</si>
  <si>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</si>
  <si>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</si>
  <si>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</si>
  <si>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</si>
  <si>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</si>
  <si>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</si>
  <si>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</si>
  <si>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</si>
  <si>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</si>
  <si>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</si>
  <si>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</si>
  <si>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</si>
  <si>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</si>
  <si>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</si>
  <si>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</si>
  <si>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</si>
  <si>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</si>
  <si>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</si>
  <si>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</si>
  <si>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</si>
  <si>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</si>
  <si>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</si>
  <si>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</si>
  <si>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</si>
  <si>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</si>
  <si>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</si>
  <si>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</si>
  <si>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</si>
  <si>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</si>
  <si>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</si>
  <si>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</si>
  <si>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</si>
  <si>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</si>
  <si>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</si>
  <si>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</si>
  <si>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</si>
  <si>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</si>
  <si>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</si>
  <si>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</si>
  <si>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</si>
  <si>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</si>
  <si>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</si>
  <si>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</si>
  <si>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</si>
  <si>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</si>
  <si>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</si>
  <si>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</si>
  <si>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</si>
  <si>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</si>
  <si>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</si>
  <si>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</si>
  <si>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</si>
  <si>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</si>
  <si>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</si>
  <si>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</si>
  <si>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</si>
  <si>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</si>
  <si>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</si>
  <si>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</si>
  <si>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</si>
  <si>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</si>
  <si>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</si>
  <si>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</si>
  <si>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</si>
  <si>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</si>
  <si>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</si>
  <si>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</si>
  <si>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</si>
  <si>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</si>
  <si>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</si>
  <si>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</si>
  <si>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</si>
  <si>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</si>
  <si>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</si>
  <si>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</si>
  <si>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</si>
  <si>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</si>
  <si>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</si>
  <si>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</si>
  <si>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</si>
  <si>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</si>
  <si>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</si>
  <si>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</si>
  <si>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</si>
  <si>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</si>
  <si>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</si>
  <si>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</si>
  <si>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</si>
  <si>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</si>
  <si>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</si>
  <si>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</si>
  <si>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</si>
  <si>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</si>
  <si>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</si>
  <si>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</si>
  <si>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</si>
  <si>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</si>
  <si>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</si>
  <si>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</si>
  <si>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</si>
  <si>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</si>
  <si>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</si>
  <si>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</si>
  <si>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</si>
  <si>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</si>
  <si>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</si>
  <si>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</si>
  <si>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</si>
  <si>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</si>
  <si>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</si>
  <si>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</si>
  <si>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</si>
  <si>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</si>
  <si>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</si>
  <si>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</si>
  <si>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</si>
  <si>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</si>
  <si>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</si>
  <si>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</si>
  <si>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</si>
  <si>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</si>
  <si>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</si>
  <si>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</si>
  <si>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</si>
  <si>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</si>
  <si>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</si>
  <si>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</si>
  <si>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</si>
  <si>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</si>
  <si>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</si>
  <si>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</si>
  <si>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</si>
  <si>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</si>
  <si>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</si>
  <si>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</si>
  <si>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</si>
  <si>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</si>
  <si>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</si>
  <si>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</si>
  <si>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</si>
  <si>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</si>
  <si>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</si>
  <si>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</si>
  <si>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</si>
  <si>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</si>
  <si>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</si>
  <si>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</si>
  <si>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</si>
  <si>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</si>
  <si>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</si>
  <si>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</si>
  <si>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</si>
  <si>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</si>
  <si>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</si>
  <si>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</si>
  <si>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</si>
  <si>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</si>
  <si>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</si>
  <si>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</si>
  <si>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</si>
  <si>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</si>
  <si>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</si>
  <si>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</si>
  <si>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</si>
  <si>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</si>
  <si>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</si>
  <si>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</si>
  <si>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</si>
  <si>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</si>
  <si>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</si>
  <si>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</si>
  <si>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</si>
  <si>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</si>
  <si>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</si>
  <si>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</si>
  <si>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</si>
  <si>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</si>
  <si>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</si>
  <si>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</si>
  <si>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</si>
  <si>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</si>
  <si>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</si>
  <si>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</si>
  <si>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</si>
  <si>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</si>
  <si>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</si>
  <si>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</si>
  <si>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</si>
  <si>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</si>
  <si>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</si>
  <si>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</si>
  <si>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</si>
  <si>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</si>
  <si>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</si>
  <si>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</si>
  <si>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</si>
  <si>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</si>
  <si>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</si>
  <si>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</si>
  <si>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</si>
  <si>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</si>
  <si>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</si>
  <si>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</si>
  <si>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</si>
  <si>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</si>
  <si>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</si>
  <si>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</si>
  <si>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</si>
  <si>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</si>
  <si>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</si>
  <si>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</si>
  <si>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</si>
  <si>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</si>
  <si>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</si>
  <si>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</si>
  <si>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</si>
  <si>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</si>
  <si>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</si>
  <si>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</si>
  <si>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</si>
  <si>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</si>
  <si>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</si>
  <si>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</si>
  <si>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</si>
  <si>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</si>
  <si>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</si>
  <si>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</si>
  <si>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</si>
  <si>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</si>
  <si>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</si>
  <si>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</si>
  <si>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</si>
  <si>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</si>
  <si>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</si>
  <si>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</si>
  <si>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</si>
  <si>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</si>
  <si>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</si>
  <si>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</si>
  <si>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</si>
  <si>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</si>
  <si>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</si>
  <si>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</si>
  <si>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</si>
  <si>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</si>
  <si>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</si>
  <si>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</si>
  <si>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</si>
  <si>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</si>
  <si>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</si>
  <si>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</si>
  <si>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</si>
  <si>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</si>
  <si>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</si>
  <si>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</si>
  <si>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</si>
  <si>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</si>
  <si>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</si>
  <si>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</si>
  <si>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</si>
  <si>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</si>
  <si>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</si>
  <si>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</si>
  <si>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</si>
  <si>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</si>
  <si>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</si>
  <si>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</si>
  <si>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</si>
  <si>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</si>
  <si>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</si>
  <si>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</si>
  <si>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</si>
  <si>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</si>
  <si>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</si>
  <si>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</si>
  <si>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</si>
  <si>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</si>
  <si>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</si>
  <si>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</si>
  <si>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</si>
  <si>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</si>
  <si>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</si>
  <si>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</si>
  <si>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</si>
  <si>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</si>
  <si>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</si>
  <si>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</si>
  <si>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</si>
  <si>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</si>
  <si>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</si>
  <si>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</si>
  <si>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</si>
  <si>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</si>
  <si>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</si>
  <si>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</si>
  <si>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</si>
  <si>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</si>
  <si>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</si>
  <si>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</si>
  <si>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</si>
  <si>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</si>
  <si>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</si>
  <si>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</si>
  <si>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</si>
  <si>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</si>
  <si>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</si>
  <si>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</si>
  <si>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</si>
  <si>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</si>
  <si>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</si>
  <si>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</si>
  <si>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</si>
  <si>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</si>
  <si>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</si>
  <si>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</si>
  <si>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</si>
  <si>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</si>
  <si>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</si>
  <si>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</si>
  <si>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</si>
  <si>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</si>
  <si>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</si>
  <si>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</si>
  <si>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</si>
  <si>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</si>
  <si>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</si>
  <si>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</si>
  <si>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</si>
  <si>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</si>
  <si>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</si>
  <si>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</si>
  <si>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</si>
  <si>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</si>
  <si>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</si>
  <si>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</si>
  <si>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</si>
  <si>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</si>
  <si>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</si>
  <si>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</si>
  <si>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</si>
  <si>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</si>
  <si>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</si>
  <si>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</si>
  <si>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</si>
  <si>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</si>
  <si>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</si>
  <si>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</si>
  <si>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</si>
  <si>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</si>
  <si>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</si>
  <si>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</si>
  <si>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</si>
  <si>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</si>
  <si>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</si>
  <si>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</si>
  <si>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</si>
  <si>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</si>
  <si>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</si>
  <si>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</si>
  <si>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</si>
  <si>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</si>
  <si>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</si>
  <si>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</si>
  <si>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</si>
  <si>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</si>
  <si>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</si>
  <si>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</si>
  <si>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</si>
  <si>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</si>
  <si>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</si>
  <si>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</si>
  <si>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</si>
  <si>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</si>
  <si>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</si>
  <si>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</si>
  <si>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</si>
  <si>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</si>
  <si>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</si>
  <si>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</si>
  <si>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</si>
  <si>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</si>
  <si>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</si>
  <si>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</si>
  <si>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</si>
  <si>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</si>
  <si>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</si>
  <si>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</si>
  <si>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</si>
  <si>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</si>
  <si>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</si>
  <si>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</si>
  <si>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</si>
  <si>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</si>
  <si>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</si>
  <si>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</si>
  <si>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</si>
  <si>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</si>
  <si>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</si>
  <si>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</si>
  <si>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</si>
  <si>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</si>
  <si>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</si>
  <si>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</si>
  <si>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</si>
  <si>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</si>
  <si>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</si>
  <si>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</si>
  <si>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</si>
  <si>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</si>
  <si>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</si>
  <si>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</si>
  <si>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</si>
  <si>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</si>
  <si>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</si>
  <si>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</si>
  <si>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</si>
  <si>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</si>
  <si>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</si>
  <si>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</si>
  <si>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</si>
  <si>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</si>
  <si>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</si>
  <si>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</si>
  <si>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</si>
  <si>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</si>
  <si>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</si>
  <si>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</si>
  <si>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</si>
  <si>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</si>
  <si>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</si>
  <si>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</si>
  <si>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</si>
  <si>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</si>
  <si>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</si>
  <si>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</si>
  <si>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</si>
  <si>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</si>
  <si>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</si>
  <si>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</si>
  <si>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</si>
  <si>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</si>
  <si>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</si>
  <si>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</si>
  <si>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</si>
  <si>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</si>
  <si>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</si>
  <si>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</si>
  <si>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</si>
  <si>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</si>
  <si>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</si>
  <si>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</si>
  <si>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</si>
  <si>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</si>
  <si>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</si>
  <si>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</si>
  <si>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</si>
  <si>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</si>
  <si>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</si>
  <si>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</si>
  <si>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</si>
  <si>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</si>
  <si>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</si>
  <si>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</si>
  <si>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</si>
  <si>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</si>
  <si>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</si>
  <si>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</si>
  <si>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</si>
  <si>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</si>
  <si>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</si>
  <si>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</si>
  <si>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</si>
  <si>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</si>
  <si>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</si>
  <si>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</si>
  <si>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</si>
  <si>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</si>
  <si>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</si>
  <si>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</si>
  <si>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</si>
  <si>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</si>
  <si>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</si>
  <si>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</si>
  <si>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</si>
  <si>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</si>
  <si>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</si>
  <si>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</si>
  <si>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</si>
  <si>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</si>
  <si>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</si>
  <si>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</si>
  <si>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</si>
  <si>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</si>
  <si>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</si>
  <si>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</si>
  <si>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</si>
  <si>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</si>
  <si>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</si>
  <si>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</si>
  <si>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</si>
  <si>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</si>
  <si>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</si>
  <si>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</si>
  <si>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</si>
  <si>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</si>
  <si>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</si>
  <si>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</si>
  <si>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</si>
  <si>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</si>
  <si>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</si>
  <si>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</si>
  <si>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</si>
  <si>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</si>
  <si>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</si>
  <si>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</si>
  <si>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</si>
  <si>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</si>
  <si>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</si>
  <si>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</si>
  <si>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</si>
  <si>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</si>
  <si>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</si>
  <si>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</si>
  <si>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</si>
  <si>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</si>
  <si>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</si>
  <si>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</si>
  <si>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</si>
  <si>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</si>
  <si>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</si>
  <si>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</si>
  <si>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</si>
  <si>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</si>
  <si>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</si>
  <si>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</si>
  <si>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</si>
  <si>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</si>
  <si>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</si>
  <si>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</si>
  <si>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</si>
  <si>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</si>
  <si>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</si>
  <si>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</si>
  <si>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</si>
  <si>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</si>
  <si>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</si>
  <si>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</si>
  <si>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</si>
  <si>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</si>
  <si>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</si>
  <si>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</si>
  <si>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</si>
  <si>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</si>
  <si>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</si>
  <si>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</si>
  <si>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</si>
  <si>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</si>
  <si>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</si>
  <si>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</si>
  <si>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</si>
  <si>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</si>
  <si>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</si>
  <si>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</si>
  <si>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</si>
  <si>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</si>
  <si>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</si>
  <si>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</si>
  <si>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</si>
  <si>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</si>
  <si>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</si>
  <si>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</si>
  <si>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</si>
  <si>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</si>
  <si>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</si>
  <si>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</si>
  <si>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</si>
  <si>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</si>
  <si>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</si>
  <si>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</si>
  <si>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</si>
  <si>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</si>
  <si>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</si>
  <si>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</si>
  <si>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</si>
  <si>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</si>
  <si>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</si>
  <si>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</si>
  <si>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</si>
  <si>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</si>
  <si>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</si>
  <si>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</si>
  <si>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</si>
  <si>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</si>
  <si>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</si>
  <si>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</si>
  <si>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</si>
  <si>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</si>
  <si>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</si>
  <si>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</si>
  <si>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</si>
  <si>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</si>
  <si>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</si>
  <si>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</si>
  <si>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</si>
  <si>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</si>
  <si>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</si>
  <si>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</si>
  <si>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</si>
  <si>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</si>
  <si>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</si>
  <si>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</si>
  <si>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</si>
  <si>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</si>
  <si>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</si>
  <si>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</si>
  <si>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</si>
  <si>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</si>
  <si>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</si>
  <si>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</si>
  <si>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</si>
  <si>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</si>
  <si>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</si>
  <si>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</si>
  <si>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</si>
  <si>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</si>
  <si>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</si>
  <si>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</si>
  <si>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</si>
  <si>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</si>
  <si>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</si>
  <si>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</si>
  <si>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</si>
  <si>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</si>
  <si>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</si>
  <si>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</si>
  <si>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</si>
  <si>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</si>
  <si>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</si>
  <si>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</si>
  <si>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</si>
  <si>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</si>
  <si>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</si>
  <si>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</si>
  <si>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</si>
  <si>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</si>
  <si>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</si>
  <si>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</si>
  <si>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</si>
  <si>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</si>
  <si>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</si>
  <si>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</si>
  <si>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</si>
  <si>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</si>
  <si>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</si>
  <si>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</si>
  <si>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</si>
  <si>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</si>
  <si>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</si>
  <si>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</si>
  <si>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</si>
  <si>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</si>
  <si>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</si>
  <si>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</si>
  <si>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</si>
  <si>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</si>
  <si>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</si>
  <si>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</si>
  <si>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</si>
  <si>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</si>
  <si>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</si>
  <si>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</si>
  <si>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</si>
  <si>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</si>
  <si>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</si>
  <si>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</si>
  <si>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</si>
  <si>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</si>
  <si>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</si>
  <si>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</si>
  <si>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</si>
  <si>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</si>
  <si>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</si>
  <si>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</si>
  <si>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</si>
  <si>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</si>
  <si>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</si>
  <si>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</si>
  <si>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</si>
  <si>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</si>
  <si>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</si>
  <si>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</si>
  <si>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</si>
  <si>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</si>
  <si>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</si>
  <si>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</si>
  <si>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</si>
  <si>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</si>
  <si>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</si>
  <si>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</si>
  <si>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</si>
  <si>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</si>
  <si>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</si>
  <si>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</si>
  <si>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</si>
  <si>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</si>
  <si>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</si>
  <si>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</si>
  <si>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</si>
  <si>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</si>
  <si>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</si>
  <si>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</si>
  <si>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</si>
  <si>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</si>
  <si>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</si>
  <si>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</si>
  <si>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</si>
  <si>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</si>
  <si>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</si>
  <si>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</si>
  <si>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</si>
  <si>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</si>
  <si>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</si>
  <si>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</si>
  <si>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</si>
  <si>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</si>
  <si>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</si>
  <si>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</si>
  <si>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</si>
  <si>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</si>
  <si>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</si>
  <si>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</si>
  <si>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</si>
  <si>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</si>
  <si>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</si>
  <si>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</si>
  <si>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</si>
  <si>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</si>
  <si>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</si>
  <si>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</si>
  <si>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</si>
  <si>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</si>
  <si>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</si>
  <si>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</si>
  <si>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</si>
  <si>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</si>
  <si>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</si>
  <si>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</si>
  <si>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</si>
  <si>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</si>
  <si>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</si>
  <si>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</si>
  <si>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</si>
  <si>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</si>
  <si>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</si>
  <si>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</si>
  <si>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</si>
  <si>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</si>
  <si>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</si>
  <si>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</si>
  <si>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</si>
  <si>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</si>
  <si>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</si>
  <si>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</si>
  <si>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</si>
  <si>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</si>
  <si>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</si>
  <si>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</si>
  <si>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</si>
  <si>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</si>
  <si>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</si>
  <si>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</si>
  <si>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</si>
  <si>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</si>
  <si>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</si>
  <si>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</si>
  <si>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</si>
  <si>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</si>
  <si>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</si>
  <si>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</si>
  <si>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</si>
  <si>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</si>
  <si>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</si>
  <si>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</si>
  <si>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</si>
  <si>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</si>
  <si>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</si>
  <si>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</si>
  <si>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</si>
  <si>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</si>
  <si>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</si>
  <si>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</si>
  <si>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</si>
  <si>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</si>
  <si>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</si>
  <si>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</si>
  <si>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</si>
  <si>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</si>
  <si>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</si>
  <si>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</si>
  <si>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</si>
  <si>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</si>
  <si>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</si>
  <si>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</si>
  <si>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</si>
  <si>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</si>
  <si>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</si>
  <si>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</si>
  <si>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</si>
  <si>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</si>
  <si>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</si>
  <si>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</si>
  <si>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</si>
  <si>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</si>
  <si>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</si>
  <si>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</si>
  <si>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</si>
  <si>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</si>
  <si>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</si>
  <si>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</si>
  <si>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</si>
  <si>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</si>
  <si>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</si>
  <si>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</si>
  <si>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</si>
  <si>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</si>
  <si>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</si>
  <si>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</si>
  <si>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</si>
  <si>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</si>
  <si>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</si>
  <si>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</si>
  <si>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</si>
  <si>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</si>
  <si>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</si>
  <si>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</si>
  <si>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</si>
  <si>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</si>
  <si>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</si>
  <si>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</si>
  <si>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</si>
  <si>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</si>
  <si>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</si>
  <si>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</si>
  <si>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</si>
  <si>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</si>
  <si>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</si>
  <si>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</si>
  <si>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</si>
  <si>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</si>
  <si>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</si>
  <si>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</si>
  <si>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</si>
  <si>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</si>
  <si>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</si>
  <si>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</si>
  <si>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</si>
  <si>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</si>
  <si>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</si>
  <si>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</si>
  <si>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</si>
  <si>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</si>
  <si>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</si>
  <si>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</si>
  <si>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</si>
  <si>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</si>
  <si>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</si>
  <si>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</si>
  <si>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</si>
  <si>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</si>
  <si>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</si>
  <si>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</si>
  <si>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</si>
  <si>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</si>
  <si>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</si>
  <si>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</si>
  <si>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</si>
  <si>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</si>
  <si>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</si>
  <si>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</si>
  <si>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</si>
  <si>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</si>
  <si>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</si>
  <si>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</si>
  <si>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</si>
  <si>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</si>
  <si>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</si>
  <si>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</si>
  <si>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</si>
  <si>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</si>
  <si>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</si>
  <si>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</si>
  <si>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</si>
  <si>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</si>
  <si>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</si>
  <si>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</si>
  <si>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</si>
  <si>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</si>
  <si>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</si>
  <si>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</si>
  <si>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</si>
  <si>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</si>
  <si>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</si>
  <si>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</si>
  <si>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</si>
  <si>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</si>
  <si>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</si>
  <si>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</si>
  <si>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</si>
  <si>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</si>
  <si>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</si>
  <si>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</si>
  <si>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</si>
  <si>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</si>
  <si>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</si>
  <si>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</si>
  <si>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</si>
  <si>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</si>
  <si>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</si>
  <si>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</si>
  <si>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</si>
  <si>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</si>
  <si>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</si>
  <si>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</si>
  <si>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</si>
  <si>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</si>
  <si>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</si>
  <si>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</si>
  <si>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</si>
  <si>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</si>
  <si>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</si>
  <si>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</si>
  <si>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</si>
  <si>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</si>
  <si>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</si>
  <si>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</si>
  <si>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</si>
  <si>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</si>
  <si>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</si>
  <si>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</si>
  <si>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</si>
  <si>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</si>
  <si>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</si>
  <si>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</si>
  <si>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</si>
  <si>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</si>
  <si>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</si>
  <si>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</si>
  <si>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</si>
  <si>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</si>
  <si>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</si>
  <si>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</si>
  <si>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</si>
  <si>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</si>
  <si>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</si>
  <si>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</si>
  <si>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</si>
  <si>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</si>
  <si>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</si>
  <si>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</si>
  <si>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</si>
  <si>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</si>
  <si>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</si>
  <si>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</si>
  <si>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</si>
  <si>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</si>
  <si>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</si>
  <si>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</si>
  <si>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</si>
  <si>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</si>
  <si>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</si>
  <si>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</si>
  <si>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</si>
  <si>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</si>
  <si>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</si>
  <si>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</si>
  <si>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</si>
  <si>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</si>
  <si>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</si>
  <si>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</si>
  <si>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</si>
  <si>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</si>
  <si>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</si>
  <si>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</si>
  <si>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</si>
  <si>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</si>
  <si>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</si>
  <si>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</si>
  <si>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</si>
  <si>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</si>
  <si>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</si>
  <si>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</si>
  <si>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</si>
  <si>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</si>
  <si>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</si>
  <si>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</si>
  <si>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</si>
  <si>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</si>
  <si>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</si>
  <si>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</si>
  <si>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</si>
  <si>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</si>
  <si>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</si>
  <si>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</si>
  <si>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</si>
  <si>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</si>
  <si>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</si>
  <si>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</si>
  <si>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</si>
  <si>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</si>
  <si>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</si>
  <si>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</si>
  <si>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</si>
  <si>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</si>
  <si>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</si>
  <si>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</si>
  <si>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</si>
  <si>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</si>
  <si>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</si>
  <si>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</si>
  <si>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</si>
  <si>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</si>
  <si>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</si>
  <si>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</si>
  <si>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</si>
  <si>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</si>
  <si>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</si>
  <si>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</si>
  <si>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</si>
  <si>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</si>
  <si>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</si>
  <si>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</si>
  <si>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</si>
  <si>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</si>
  <si>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</si>
  <si>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</si>
  <si>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</si>
  <si>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</si>
  <si>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</si>
  <si>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</si>
  <si>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</si>
  <si>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</si>
  <si>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</si>
  <si>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</si>
  <si>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</si>
  <si>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</si>
  <si>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</si>
  <si>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</si>
  <si>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</si>
  <si>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</si>
  <si>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</si>
  <si>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</si>
  <si>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</si>
  <si>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</si>
  <si>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</si>
  <si>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</si>
  <si>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</si>
  <si>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</si>
  <si>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</si>
  <si>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</si>
  <si>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</si>
  <si>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</si>
  <si>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</si>
  <si>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</si>
  <si>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</si>
  <si>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</si>
  <si>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</si>
  <si>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</si>
  <si>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</si>
  <si>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</si>
  <si>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</si>
  <si>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</si>
  <si>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</si>
  <si>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</si>
  <si>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</si>
  <si>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</si>
  <si>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</si>
  <si>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</si>
  <si>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</si>
  <si>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</si>
  <si>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</si>
  <si>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</si>
  <si>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</si>
  <si>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</si>
  <si>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</si>
  <si>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</si>
  <si>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</si>
  <si>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</si>
  <si>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</si>
  <si>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</si>
  <si>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</si>
  <si>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</si>
  <si>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</si>
  <si>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</si>
  <si>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</si>
  <si>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</si>
  <si>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</si>
  <si>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</si>
  <si>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</si>
  <si>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</si>
  <si>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</si>
  <si>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</si>
  <si>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</si>
  <si>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</si>
  <si>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</si>
  <si>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</si>
  <si>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</si>
  <si>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</si>
  <si>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</si>
  <si>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</si>
  <si>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</si>
  <si>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</si>
  <si>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</si>
  <si>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</si>
  <si>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</si>
  <si>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</si>
  <si>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</si>
  <si>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</si>
  <si>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</si>
  <si>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</si>
  <si>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</si>
  <si>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</si>
  <si>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</si>
  <si>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</si>
  <si>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</si>
  <si>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</si>
  <si>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</si>
  <si>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</si>
  <si>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</si>
  <si>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</si>
  <si>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</si>
  <si>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</si>
  <si>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</si>
  <si>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</si>
  <si>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</si>
  <si>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</si>
  <si>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</si>
  <si>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</si>
  <si>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</si>
  <si>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</si>
  <si>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</si>
  <si>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</si>
  <si>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</si>
  <si>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</si>
  <si>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</si>
  <si>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</si>
  <si>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</si>
  <si>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</si>
  <si>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</si>
  <si>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</si>
  <si>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</si>
  <si>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</si>
  <si>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</si>
  <si>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</si>
  <si>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</si>
  <si>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</si>
  <si>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</si>
  <si>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</si>
  <si>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</si>
  <si>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</si>
  <si>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</si>
  <si>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</si>
  <si>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</si>
  <si>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</si>
  <si>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</si>
  <si>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</si>
  <si>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</si>
  <si>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</si>
  <si>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</si>
  <si>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</si>
  <si>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</si>
  <si>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</si>
  <si>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</si>
  <si>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</si>
  <si>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</si>
  <si>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</si>
  <si>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</si>
  <si>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</si>
  <si>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</si>
  <si>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</si>
  <si>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</si>
  <si>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</si>
  <si>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</si>
  <si>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</si>
  <si>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</si>
  <si>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</si>
  <si>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</si>
  <si>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</si>
  <si>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</si>
  <si>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</si>
  <si>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</si>
  <si>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</si>
  <si>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</si>
  <si>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</si>
  <si>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</si>
  <si>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</si>
  <si>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</si>
  <si>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</si>
  <si>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</si>
  <si>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</si>
  <si>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</si>
  <si>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</si>
  <si>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</si>
  <si>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</si>
  <si>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</si>
  <si>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</si>
  <si>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</si>
  <si>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</si>
  <si>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</si>
  <si>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</si>
  <si>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</si>
  <si>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</si>
  <si>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</si>
  <si>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</si>
  <si>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</si>
  <si>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</si>
  <si>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</si>
  <si>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</si>
  <si>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</si>
  <si>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</si>
  <si>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</si>
  <si>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</si>
  <si>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</si>
  <si>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</si>
  <si>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</si>
  <si>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</si>
  <si>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</si>
  <si>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</si>
  <si>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</si>
  <si>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</si>
  <si>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</si>
  <si>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</si>
  <si>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</si>
  <si>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</si>
  <si>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</si>
  <si>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</si>
  <si>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</si>
  <si>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</si>
  <si>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</si>
  <si>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</si>
  <si>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</si>
  <si>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</si>
  <si>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</si>
  <si>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</si>
  <si>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</si>
  <si>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</si>
  <si>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</si>
  <si>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</si>
  <si>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</si>
  <si>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</si>
  <si>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</si>
  <si>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</si>
  <si>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</si>
  <si>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</si>
  <si>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</si>
  <si>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</si>
  <si>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</si>
  <si>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</si>
  <si>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</si>
  <si>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</si>
  <si>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</si>
  <si>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</si>
  <si>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</si>
  <si>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</si>
  <si>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</si>
  <si>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</si>
  <si>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</si>
  <si>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</si>
  <si>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</si>
  <si>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</si>
  <si>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</si>
  <si>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</si>
  <si>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</si>
  <si>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</si>
  <si>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</si>
  <si>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</si>
  <si>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</si>
  <si>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</si>
  <si>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</si>
  <si>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</si>
  <si>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</si>
  <si>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</si>
  <si>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</si>
  <si>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</si>
  <si>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</si>
  <si>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</si>
  <si>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</si>
  <si>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</si>
  <si>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</si>
  <si>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</si>
  <si>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</si>
  <si>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</si>
  <si>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</si>
  <si>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</si>
  <si>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</si>
  <si>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</si>
  <si>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</si>
  <si>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</si>
  <si>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</si>
  <si>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</si>
  <si>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</si>
  <si>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</si>
  <si>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</si>
  <si>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</si>
  <si>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</si>
  <si>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</si>
  <si>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</si>
  <si>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</si>
  <si>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</si>
  <si>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</si>
  <si>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</si>
  <si>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</si>
  <si>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</si>
  <si>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</si>
  <si>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</si>
  <si>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</si>
  <si>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</si>
  <si>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</si>
  <si>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</si>
  <si>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</si>
  <si>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</si>
  <si>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</si>
  <si>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</si>
  <si>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</si>
  <si>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</si>
  <si>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</si>
  <si>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</si>
  <si>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</si>
  <si>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</si>
  <si>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</si>
  <si>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</si>
  <si>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</si>
  <si>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</si>
  <si>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</si>
  <si>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</si>
  <si>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</si>
  <si>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</si>
  <si>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</si>
  <si>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</si>
  <si>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</si>
  <si>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</si>
  <si>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</si>
  <si>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</si>
  <si>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</si>
  <si>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</si>
  <si>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</si>
  <si>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</si>
  <si>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</si>
  <si>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</si>
  <si>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</si>
  <si>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</si>
  <si>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</si>
  <si>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</si>
  <si>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</si>
  <si>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</si>
  <si>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</si>
  <si>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</si>
  <si>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</si>
  <si>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</si>
  <si>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</si>
  <si>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</si>
  <si>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</si>
  <si>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</si>
  <si>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</si>
  <si>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</si>
  <si>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</si>
  <si>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</si>
  <si>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</si>
  <si>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</si>
  <si>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</si>
  <si>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</si>
  <si>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</si>
  <si>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</si>
  <si>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</si>
  <si>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</si>
  <si>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</si>
  <si>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</si>
  <si>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</si>
  <si>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</si>
  <si>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</si>
  <si>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</si>
  <si>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</si>
  <si>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</si>
  <si>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</si>
  <si>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</si>
  <si>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</si>
  <si>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</si>
  <si>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</si>
  <si>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</si>
  <si>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</si>
  <si>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</si>
  <si>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</si>
  <si>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</si>
  <si>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</si>
  <si>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</si>
  <si>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</si>
  <si>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</si>
  <si>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</si>
  <si>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</si>
  <si>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</si>
  <si>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</si>
  <si>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</si>
  <si>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</si>
  <si>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</si>
  <si>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</si>
  <si>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</si>
  <si>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</si>
  <si>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</si>
  <si>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</si>
  <si>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</si>
  <si>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</si>
  <si>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</si>
  <si>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</si>
  <si>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</si>
  <si>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</si>
  <si>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</si>
  <si>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</si>
  <si>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</si>
  <si>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</si>
  <si>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</si>
  <si>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</si>
  <si>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</si>
  <si>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</si>
  <si>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</si>
  <si>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</si>
  <si>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</si>
  <si>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</si>
  <si>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</si>
  <si>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</si>
  <si>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</si>
  <si>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</si>
  <si>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</si>
  <si>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</si>
  <si>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</si>
  <si>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</si>
  <si>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</si>
  <si>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</si>
  <si>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</si>
  <si>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</si>
  <si>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</si>
  <si>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</si>
  <si>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</si>
  <si>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</si>
  <si>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</si>
  <si>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</si>
  <si>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</si>
  <si>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</si>
  <si>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</si>
  <si>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</si>
  <si>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</si>
  <si>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</si>
  <si>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</si>
  <si>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</si>
  <si>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</si>
  <si>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</si>
  <si>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</si>
  <si>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</si>
  <si>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</si>
  <si>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</si>
  <si>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</si>
  <si>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</si>
  <si>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</si>
  <si>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</si>
  <si>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</si>
  <si>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</si>
  <si>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</si>
  <si>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</si>
  <si>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</si>
  <si>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</si>
  <si>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</si>
  <si>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</si>
  <si>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</si>
  <si>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</si>
  <si>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</si>
  <si>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</si>
  <si>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</si>
  <si>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</si>
  <si>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</si>
  <si>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</si>
  <si>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</si>
  <si>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</si>
  <si>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</si>
  <si>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</si>
  <si>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</si>
  <si>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</si>
  <si>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</si>
  <si>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</si>
  <si>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</si>
  <si>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</si>
  <si>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</si>
  <si>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</si>
  <si>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</si>
  <si>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</si>
  <si>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</si>
  <si>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</si>
  <si>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</si>
  <si>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</si>
  <si>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</si>
  <si>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</si>
  <si>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</si>
  <si>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</si>
  <si>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</si>
  <si>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</si>
  <si>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</si>
  <si>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</si>
  <si>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</si>
  <si>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</si>
  <si>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</si>
  <si>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</si>
  <si>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</si>
  <si>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</si>
  <si>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</si>
  <si>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</si>
  <si>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</si>
  <si>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</si>
  <si>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</si>
  <si>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</si>
  <si>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</si>
  <si>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</si>
  <si>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</si>
  <si>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</si>
  <si>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</si>
  <si>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</si>
  <si>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</si>
  <si>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</si>
  <si>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</si>
  <si>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</si>
  <si>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</si>
  <si>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</si>
  <si>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</si>
  <si>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</si>
  <si>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</si>
  <si>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</si>
  <si>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</si>
  <si>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</si>
  <si>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</si>
  <si>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</si>
  <si>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</si>
  <si>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</si>
  <si>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</si>
  <si>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</si>
  <si>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</si>
  <si>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</si>
  <si>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</si>
  <si>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</si>
  <si>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</si>
  <si>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</si>
  <si>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</si>
  <si>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</si>
  <si>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</si>
  <si>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</si>
  <si>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</si>
  <si>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</si>
  <si>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</si>
  <si>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</si>
  <si>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</si>
  <si>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</si>
  <si>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</si>
  <si>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</si>
  <si>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</si>
  <si>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</si>
  <si>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</si>
  <si>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</si>
  <si>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</si>
  <si>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</si>
  <si>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</si>
  <si>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</si>
  <si>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</si>
  <si>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</si>
  <si>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</si>
  <si>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</si>
  <si>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</si>
  <si>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</si>
  <si>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</si>
  <si>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</si>
  <si>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</si>
  <si>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</si>
  <si>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</si>
  <si>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</si>
  <si>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</si>
  <si>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</si>
  <si>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</si>
  <si>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</si>
  <si>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</si>
  <si>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</si>
  <si>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</si>
  <si>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</si>
  <si>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</si>
  <si>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</si>
  <si>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</si>
  <si>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</si>
  <si>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</si>
  <si>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</si>
  <si>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</si>
  <si>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</si>
  <si>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</si>
  <si>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</si>
  <si>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</si>
  <si>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</si>
  <si>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</si>
  <si>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</si>
  <si>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</si>
  <si>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</si>
  <si>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</si>
  <si>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</si>
  <si>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</si>
  <si>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</si>
  <si>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</si>
  <si>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</si>
  <si>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</si>
  <si>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</si>
  <si>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</si>
  <si>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</si>
  <si>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</si>
  <si>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</si>
  <si>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</si>
  <si>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</si>
  <si>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</si>
  <si>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</si>
  <si>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</si>
  <si>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</si>
  <si>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</si>
  <si>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</si>
  <si>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</si>
  <si>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</si>
  <si>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</si>
  <si>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</si>
  <si>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</si>
  <si>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</si>
  <si>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</si>
  <si>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</si>
  <si>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</si>
  <si>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</si>
  <si>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</si>
  <si>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</si>
  <si>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</si>
  <si>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</si>
  <si>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</si>
  <si>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</si>
  <si>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</si>
  <si>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</si>
  <si>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</si>
  <si>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</si>
  <si>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</si>
  <si>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</si>
  <si>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</si>
  <si>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</si>
  <si>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</si>
  <si>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</si>
  <si>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</si>
  <si>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</si>
  <si>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</si>
  <si>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</si>
  <si>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</si>
  <si>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</si>
  <si>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</si>
  <si>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</si>
  <si>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</si>
  <si>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</si>
  <si>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</si>
  <si>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</si>
  <si>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</si>
  <si>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</si>
  <si>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</si>
  <si>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</si>
  <si>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</si>
  <si>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</si>
  <si>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</si>
  <si>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</si>
  <si>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</si>
  <si>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</si>
  <si>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</si>
  <si>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</si>
  <si>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</si>
  <si>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</si>
  <si>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</si>
  <si>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</si>
  <si>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</si>
  <si>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</si>
  <si>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</si>
  <si>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</si>
  <si>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</si>
  <si>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</si>
  <si>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</si>
  <si>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</si>
  <si>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</si>
  <si>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</si>
  <si>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</si>
  <si>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</si>
  <si>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</si>
  <si>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</si>
  <si>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</si>
  <si>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</si>
  <si>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</si>
  <si>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</si>
  <si>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</si>
  <si>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</si>
  <si>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</si>
  <si>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</si>
  <si>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</si>
  <si>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</si>
  <si>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</si>
  <si>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</si>
  <si>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</si>
  <si>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</si>
  <si>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</si>
  <si>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</si>
  <si>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</si>
  <si>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</si>
  <si>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</si>
  <si>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</si>
  <si>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</si>
  <si>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</si>
  <si>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</si>
  <si>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</si>
  <si>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</si>
  <si>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</si>
  <si>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</si>
  <si>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</si>
  <si>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</si>
  <si>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</si>
  <si>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</si>
  <si>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</si>
  <si>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</si>
  <si>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</si>
  <si>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</si>
  <si>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</si>
  <si>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</si>
  <si>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</si>
  <si>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</si>
  <si>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</si>
  <si>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</si>
  <si>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</si>
  <si>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</si>
  <si>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</si>
  <si>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</si>
  <si>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</si>
  <si>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</si>
  <si>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</si>
  <si>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</si>
  <si>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</si>
  <si>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</si>
  <si>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</si>
  <si>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</si>
  <si>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</si>
  <si>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</si>
  <si>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</si>
  <si>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</si>
  <si>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</si>
  <si>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</si>
  <si>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</si>
  <si>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</si>
  <si>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</si>
  <si>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</si>
  <si>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</si>
  <si>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</si>
  <si>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</si>
  <si>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</si>
  <si>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</si>
  <si>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</si>
  <si>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</si>
  <si>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</si>
  <si>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</si>
  <si>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</si>
  <si>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</si>
  <si>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</si>
  <si>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</si>
  <si>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</si>
  <si>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</si>
  <si>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</si>
  <si>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</si>
  <si>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</si>
  <si>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</si>
  <si>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</si>
  <si>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</si>
  <si>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</si>
  <si>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</si>
  <si>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</si>
  <si>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</si>
  <si>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</si>
  <si>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</si>
  <si>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</si>
  <si>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</si>
  <si>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</si>
  <si>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</si>
  <si>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</si>
  <si>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</si>
  <si>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</si>
  <si>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</si>
  <si>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</si>
  <si>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</si>
  <si>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</si>
  <si>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</si>
  <si>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</si>
  <si>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</si>
  <si>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</si>
  <si>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</si>
  <si>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</si>
  <si>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</si>
  <si>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</si>
  <si>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</si>
  <si>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</si>
  <si>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</si>
  <si>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</si>
  <si>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</si>
  <si>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</si>
  <si>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</si>
  <si>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</si>
  <si>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</si>
  <si>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</si>
  <si>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</si>
  <si>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</si>
  <si>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</si>
  <si>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</si>
  <si>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</si>
  <si>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</si>
  <si>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</si>
  <si>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</si>
  <si>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</si>
  <si>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</si>
  <si>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</si>
  <si>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</si>
  <si>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</si>
  <si>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</si>
  <si>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</si>
  <si>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</si>
  <si>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</si>
  <si>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</si>
  <si>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</si>
  <si>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</si>
  <si>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</si>
  <si>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</si>
  <si>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</si>
  <si>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</si>
  <si>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</si>
  <si>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</si>
  <si>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</si>
  <si>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</si>
  <si>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</si>
  <si>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</si>
  <si>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</si>
  <si>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</si>
  <si>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</si>
  <si>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</si>
  <si>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</si>
  <si>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</si>
  <si>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</si>
  <si>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</si>
  <si>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</si>
  <si>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</si>
  <si>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</si>
  <si>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</si>
  <si>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</si>
  <si>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</si>
  <si>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</si>
  <si>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</si>
  <si>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</si>
  <si>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</si>
  <si>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</si>
  <si>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</si>
  <si>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</si>
  <si>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</si>
  <si>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</si>
  <si>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</si>
  <si>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</si>
  <si>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</si>
  <si>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</si>
  <si>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</si>
  <si>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</si>
  <si>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</si>
  <si>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</si>
  <si>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</si>
  <si>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</si>
  <si>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</si>
  <si>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</si>
  <si>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</si>
  <si>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</si>
  <si>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</si>
  <si>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</si>
  <si>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</si>
  <si>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</si>
  <si>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</si>
  <si>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</si>
  <si>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</si>
  <si>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</si>
  <si>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</si>
  <si>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</si>
  <si>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</si>
  <si>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</si>
  <si>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</si>
  <si>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</si>
  <si>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</si>
  <si>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</si>
  <si>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</si>
  <si>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</si>
  <si>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</si>
  <si>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</si>
  <si>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</si>
  <si>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</si>
  <si>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</si>
  <si>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</si>
  <si>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</si>
  <si>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</si>
  <si>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</si>
  <si>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</si>
  <si>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</si>
  <si>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</si>
  <si>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</si>
  <si>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</si>
  <si>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</si>
  <si>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</si>
  <si>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</si>
  <si>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</si>
  <si>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</si>
  <si>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</si>
  <si>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</si>
  <si>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</si>
  <si>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</si>
  <si>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</si>
  <si>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</si>
  <si>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</si>
  <si>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</si>
  <si>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</si>
  <si>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</si>
  <si>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</si>
  <si>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</si>
  <si>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</si>
  <si>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</si>
  <si>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</si>
  <si>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</si>
  <si>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</si>
  <si>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</si>
  <si>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</si>
  <si>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</si>
  <si>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</si>
  <si>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</si>
  <si>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</si>
  <si>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</si>
  <si>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</si>
  <si>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</si>
  <si>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</si>
  <si>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</si>
  <si>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</si>
  <si>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</si>
  <si>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</si>
  <si>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</si>
  <si>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</si>
  <si>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</si>
  <si>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</si>
  <si>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</si>
  <si>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</si>
  <si>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</si>
  <si>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</si>
  <si>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</si>
  <si>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</si>
  <si>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</si>
  <si>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</si>
  <si>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</si>
  <si>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</si>
  <si>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</si>
  <si>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</si>
  <si>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</si>
  <si>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</si>
  <si>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</si>
  <si>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</si>
  <si>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</si>
  <si>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</si>
  <si>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</si>
  <si>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</si>
  <si>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</si>
  <si>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</si>
  <si>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</si>
  <si>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</si>
  <si>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</si>
  <si>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</si>
  <si>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</si>
  <si>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</si>
  <si>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</si>
  <si>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</si>
  <si>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</si>
  <si>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</si>
  <si>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</si>
  <si>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</si>
  <si>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</si>
  <si>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</si>
  <si>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</si>
  <si>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</si>
  <si>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</si>
  <si>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</si>
  <si>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</si>
  <si>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</si>
  <si>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</si>
  <si>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</si>
  <si>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</si>
  <si>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</si>
  <si>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</si>
  <si>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</si>
  <si>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</si>
  <si>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</si>
  <si>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</si>
  <si>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</si>
  <si>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</si>
  <si>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</si>
  <si>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</si>
  <si>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</si>
  <si>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</si>
  <si>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</si>
  <si>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</si>
  <si>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</si>
  <si>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</si>
  <si>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</si>
  <si>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</si>
  <si>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</si>
  <si>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</si>
  <si>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</si>
  <si>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</si>
  <si>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</si>
  <si>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</si>
  <si>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</si>
  <si>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</si>
  <si>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</si>
  <si>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</si>
  <si>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</si>
  <si>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</si>
  <si>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</si>
  <si>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</si>
  <si>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</si>
  <si>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</si>
  <si>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</si>
  <si>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</si>
  <si>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</si>
  <si>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</si>
  <si>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</si>
  <si>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</si>
  <si>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</si>
  <si>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</si>
  <si>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</si>
  <si>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</si>
  <si>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</si>
  <si>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</si>
  <si>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</si>
  <si>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</si>
  <si>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</si>
  <si>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</si>
  <si>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</si>
  <si>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</si>
  <si>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</si>
  <si>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</si>
  <si>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</si>
  <si>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</si>
  <si>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</si>
  <si>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</si>
  <si>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</si>
  <si>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</si>
  <si>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</si>
  <si>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</si>
  <si>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</si>
  <si>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</si>
  <si>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</si>
  <si>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</si>
  <si>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</si>
  <si>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</si>
  <si>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</si>
  <si>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</si>
  <si>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</si>
  <si>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</si>
  <si>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</si>
  <si>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</si>
  <si>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</si>
  <si>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</si>
  <si>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</si>
  <si>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</si>
  <si>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</si>
  <si>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</si>
  <si>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</si>
  <si>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</si>
  <si>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</si>
  <si>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</si>
  <si>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</si>
  <si>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</si>
  <si>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</si>
  <si>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</si>
  <si>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</si>
  <si>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</si>
  <si>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</si>
  <si>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</si>
  <si>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</si>
  <si>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</si>
  <si>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</si>
  <si>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</si>
  <si>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</si>
  <si>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</si>
  <si>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</si>
  <si>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</si>
  <si>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</si>
  <si>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</si>
  <si>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</si>
  <si>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</si>
  <si>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</si>
  <si>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</si>
  <si>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</si>
  <si>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</si>
  <si>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</si>
  <si>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</si>
  <si>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</si>
  <si>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</si>
  <si>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</si>
  <si>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</si>
  <si>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</si>
  <si>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</si>
  <si>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</si>
  <si>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</si>
  <si>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</si>
  <si>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</si>
  <si>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</si>
  <si>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</si>
  <si>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</si>
  <si>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</si>
  <si>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</si>
  <si>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</si>
  <si>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</si>
  <si>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</si>
  <si>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</si>
  <si>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</si>
  <si>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</si>
  <si>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</si>
  <si>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</si>
  <si>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</si>
  <si>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</si>
  <si>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</si>
  <si>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</si>
  <si>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</si>
  <si>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</si>
  <si>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</si>
  <si>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</si>
  <si>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</si>
  <si>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</si>
  <si>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</si>
  <si>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</si>
  <si>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</si>
  <si>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</si>
  <si>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</si>
  <si>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</si>
  <si>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</si>
  <si>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</si>
  <si>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</si>
  <si>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</si>
  <si>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</si>
  <si>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</si>
  <si>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</si>
  <si>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</si>
  <si>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</si>
  <si>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</si>
  <si>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</si>
  <si>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</si>
  <si>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</si>
  <si>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</si>
  <si>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</si>
  <si>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</si>
  <si>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</si>
  <si>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</si>
  <si>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</si>
  <si>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</si>
  <si>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</si>
  <si>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</si>
  <si>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</si>
  <si>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</si>
  <si>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</si>
  <si>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</si>
  <si>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</si>
  <si>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</si>
  <si>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</si>
  <si>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</si>
  <si>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</si>
  <si>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</si>
  <si>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</si>
  <si>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</si>
  <si>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</si>
  <si>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</si>
  <si>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</si>
  <si>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</si>
  <si>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</si>
  <si>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</si>
  <si>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</si>
  <si>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</si>
  <si>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</si>
  <si>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</si>
  <si>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</si>
  <si>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</si>
  <si>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</si>
  <si>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</si>
  <si>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</si>
  <si>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</si>
  <si>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</si>
  <si>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</si>
  <si>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</si>
  <si>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</si>
  <si>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</si>
  <si>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</si>
  <si>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</si>
  <si>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</si>
  <si>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</si>
  <si>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</si>
  <si>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</si>
  <si>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</si>
  <si>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</si>
  <si>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</si>
  <si>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</si>
  <si>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</si>
  <si>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</si>
  <si>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</si>
  <si>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</si>
  <si>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</si>
  <si>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</si>
  <si>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</si>
  <si>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</si>
  <si>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</si>
  <si>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</si>
  <si>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</si>
  <si>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</si>
  <si>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</si>
  <si>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</si>
  <si>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</si>
  <si>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</si>
  <si>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</si>
  <si>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</si>
  <si>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</si>
  <si>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</si>
  <si>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</si>
  <si>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</si>
  <si>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</si>
  <si>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</si>
  <si>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</si>
  <si>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</si>
  <si>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</si>
  <si>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</si>
  <si>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</si>
  <si>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</si>
  <si>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</si>
  <si>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</si>
  <si>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</si>
  <si>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</si>
  <si>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</si>
  <si>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</si>
  <si>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</si>
  <si>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</si>
  <si>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</si>
  <si>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</si>
  <si>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</si>
  <si>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</si>
  <si>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</si>
  <si>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</si>
  <si>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</si>
  <si>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</si>
  <si>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</si>
  <si>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</si>
  <si>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</si>
  <si>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</si>
  <si>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</si>
  <si>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</si>
  <si>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</si>
  <si>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</si>
  <si>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</si>
  <si>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</si>
  <si>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</si>
  <si>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</si>
  <si>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</si>
  <si>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</si>
  <si>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</si>
  <si>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</si>
  <si>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</si>
  <si>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</si>
  <si>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</si>
  <si>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</si>
  <si>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</si>
  <si>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</si>
  <si>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</si>
  <si>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</si>
  <si>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</si>
  <si>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</si>
  <si>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</si>
  <si>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</si>
  <si>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</si>
  <si>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</si>
  <si>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</si>
  <si>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</si>
  <si>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</si>
  <si>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</si>
  <si>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</si>
  <si>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</si>
  <si>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</si>
  <si>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</si>
  <si>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</si>
  <si>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</si>
  <si>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</si>
  <si>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</si>
  <si>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</si>
  <si>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</si>
  <si>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</si>
  <si>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</si>
  <si>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</si>
  <si>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</si>
  <si>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</si>
  <si>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</si>
  <si>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</si>
  <si>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</si>
  <si>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</si>
  <si>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</si>
  <si>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</si>
  <si>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</si>
  <si>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</si>
  <si>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</si>
  <si>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</si>
  <si>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</si>
  <si>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</si>
  <si>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</si>
  <si>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</si>
  <si>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</si>
  <si>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</si>
  <si>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</si>
  <si>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</si>
  <si>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</si>
  <si>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</si>
  <si>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</si>
  <si>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</si>
  <si>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</si>
  <si>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</si>
  <si>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</si>
  <si>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</si>
  <si>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</si>
  <si>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</si>
  <si>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</si>
  <si>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</si>
  <si>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</si>
  <si>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</si>
  <si>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</si>
  <si>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</si>
  <si>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</si>
  <si>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</si>
  <si>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</si>
  <si>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</si>
  <si>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</si>
  <si>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</si>
  <si>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</si>
  <si>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</si>
  <si>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</si>
  <si>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</si>
  <si>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</si>
  <si>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</si>
  <si>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</si>
  <si>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</si>
  <si>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</si>
  <si>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</si>
  <si>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</si>
  <si>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</si>
  <si>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</si>
  <si>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</si>
  <si>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</si>
  <si>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</si>
  <si>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</si>
  <si>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</si>
  <si>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</si>
  <si>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</si>
  <si>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</si>
  <si>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</si>
  <si>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</si>
  <si>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</si>
  <si>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</si>
  <si>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</si>
  <si>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</si>
  <si>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</si>
  <si>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</si>
  <si>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</si>
  <si>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</si>
  <si>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</si>
  <si>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</si>
  <si>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</si>
  <si>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</si>
  <si>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</si>
  <si>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</si>
  <si>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</si>
  <si>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</si>
  <si>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</si>
  <si>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</si>
  <si>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</si>
  <si>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</si>
  <si>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</si>
  <si>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</si>
  <si>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</si>
  <si>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</si>
  <si>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</si>
  <si>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</si>
  <si>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</si>
  <si>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</si>
  <si>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</si>
  <si>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</si>
  <si>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</si>
  <si>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</si>
  <si>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</si>
  <si>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</si>
  <si>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</si>
  <si>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</si>
  <si>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</si>
  <si>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</si>
  <si>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</si>
  <si>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</si>
  <si>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</si>
  <si>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</si>
  <si>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</si>
  <si>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</si>
  <si>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</si>
  <si>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</si>
  <si>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</si>
  <si>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</si>
  <si>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</si>
  <si>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</si>
  <si>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</si>
  <si>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</si>
  <si>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</si>
  <si>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</si>
  <si>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</si>
  <si>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</si>
  <si>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</si>
  <si>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</si>
  <si>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</si>
  <si>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</si>
  <si>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</si>
  <si>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</si>
  <si>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</si>
  <si>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</si>
  <si>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</si>
  <si>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</si>
  <si>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</si>
  <si>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</si>
  <si>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</si>
  <si>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</si>
  <si>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</si>
  <si>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</si>
  <si>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</si>
  <si>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</si>
  <si>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</si>
  <si>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</si>
  <si>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</si>
  <si>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</si>
  <si>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</si>
  <si>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</si>
  <si>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</si>
  <si>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</si>
  <si>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</si>
  <si>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</si>
  <si>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</si>
  <si>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</si>
  <si>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</si>
  <si>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</si>
  <si>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</si>
  <si>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</si>
  <si>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</si>
  <si>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</si>
  <si>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</si>
  <si>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</si>
  <si>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</si>
  <si>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</si>
  <si>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</si>
  <si>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</si>
  <si>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</si>
  <si>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</si>
  <si>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</si>
  <si>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</si>
  <si>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</si>
  <si>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</si>
  <si>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</si>
  <si>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</si>
  <si>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</si>
  <si>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</si>
  <si>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</si>
  <si>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</si>
  <si>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</si>
  <si>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</si>
  <si>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</si>
  <si>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</si>
  <si>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</si>
  <si>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</si>
  <si>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</si>
  <si>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</si>
  <si>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</si>
  <si>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</si>
  <si>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</si>
  <si>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</si>
  <si>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</si>
  <si>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</si>
  <si>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</si>
  <si>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</si>
  <si>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</si>
  <si>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</si>
  <si>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</si>
  <si>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</si>
  <si>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</si>
  <si>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</si>
  <si>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</si>
  <si>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</si>
  <si>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</si>
  <si>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</si>
  <si>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</si>
  <si>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</si>
  <si>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</si>
  <si>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</si>
  <si>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</si>
  <si>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</si>
  <si>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</si>
  <si>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</si>
  <si>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</si>
  <si>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</si>
  <si>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</si>
  <si>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</si>
  <si>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</si>
  <si>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</si>
  <si>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</si>
  <si>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</si>
  <si>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</si>
  <si>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</si>
  <si>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</si>
  <si>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</si>
  <si>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</si>
  <si>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</si>
  <si>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</si>
  <si>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</si>
  <si>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</si>
  <si>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</si>
  <si>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</si>
  <si>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</si>
  <si>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</si>
  <si>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</si>
  <si>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</si>
  <si>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</si>
  <si>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</si>
  <si>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</si>
  <si>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</si>
  <si>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</si>
  <si>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</si>
  <si>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</si>
  <si>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</si>
  <si>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</si>
  <si>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</si>
  <si>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</si>
  <si>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</si>
  <si>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</si>
  <si>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</si>
  <si>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</si>
  <si>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</si>
  <si>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</si>
  <si>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</si>
  <si>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</si>
  <si>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</si>
  <si>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</si>
  <si>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</si>
  <si>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</si>
  <si>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</si>
  <si>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</si>
  <si>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</si>
  <si>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</si>
  <si>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</si>
  <si>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</si>
  <si>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</si>
  <si>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</si>
  <si>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</si>
  <si>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</si>
  <si>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</si>
  <si>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</si>
  <si>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</si>
  <si>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</si>
  <si>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</si>
  <si>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</si>
  <si>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</si>
  <si>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</si>
  <si>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</si>
  <si>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</si>
  <si>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</si>
  <si>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</si>
  <si>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</si>
  <si>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</si>
  <si>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</si>
  <si>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</si>
  <si>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</si>
  <si>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</si>
  <si>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</si>
  <si>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</si>
  <si>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</si>
  <si>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</si>
  <si>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</si>
  <si>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</si>
  <si>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</si>
  <si>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</si>
  <si>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</si>
  <si>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</si>
  <si>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</si>
  <si>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</si>
  <si>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</si>
  <si>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</si>
  <si>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</si>
  <si>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</si>
  <si>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</si>
  <si>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</si>
  <si>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</si>
  <si>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</si>
  <si>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</si>
  <si>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</si>
  <si>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</si>
  <si>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</si>
  <si>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</si>
  <si>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</si>
  <si>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</si>
  <si>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</si>
  <si>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</si>
  <si>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</si>
  <si>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</si>
  <si>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</si>
  <si>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</si>
  <si>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</si>
  <si>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</si>
  <si>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</si>
  <si>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</si>
  <si>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</si>
  <si>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</si>
  <si>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</si>
  <si>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</si>
  <si>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</si>
  <si>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</si>
  <si>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</si>
  <si>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</si>
  <si>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</si>
  <si>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</si>
  <si>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</si>
  <si>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</si>
  <si>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</si>
  <si>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</si>
  <si>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</si>
  <si>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</si>
  <si>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</si>
  <si>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</si>
  <si>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</si>
  <si>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</si>
  <si>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</si>
  <si>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</si>
  <si>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</si>
  <si>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</si>
  <si>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</si>
  <si>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</si>
  <si>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</si>
  <si>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</si>
  <si>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</si>
  <si>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</si>
  <si>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</si>
  <si>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</si>
  <si>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</si>
  <si>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</si>
  <si>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</si>
  <si>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</si>
  <si>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</si>
  <si>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</si>
  <si>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</si>
  <si>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</si>
  <si>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</si>
  <si>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</si>
  <si>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</si>
  <si>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</si>
  <si>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</si>
  <si>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</si>
  <si>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</si>
  <si>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</si>
  <si>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</si>
  <si>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</si>
  <si>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</si>
  <si>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</si>
  <si>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</si>
  <si>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</si>
  <si>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</si>
  <si>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</si>
  <si>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</si>
  <si>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</si>
  <si>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</si>
  <si>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</si>
  <si>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</si>
  <si>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</si>
  <si>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</si>
  <si>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</si>
  <si>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</si>
  <si>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</si>
  <si>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</si>
  <si>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</si>
  <si>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</si>
  <si>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</si>
  <si>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</si>
  <si>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</si>
  <si>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</si>
  <si>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</si>
  <si>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</si>
  <si>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</si>
  <si>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</si>
  <si>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</si>
  <si>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</si>
  <si>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</si>
  <si>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</si>
  <si>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</si>
  <si>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</si>
  <si>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</si>
  <si>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</si>
  <si>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</si>
  <si>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</si>
  <si>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</si>
  <si>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</si>
  <si>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</si>
  <si>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</si>
  <si>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</si>
  <si>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</si>
  <si>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</si>
  <si>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</si>
  <si>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</si>
  <si>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</si>
  <si>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</si>
  <si>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</si>
  <si>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</si>
  <si>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</si>
  <si>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</si>
  <si>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</si>
  <si>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</si>
  <si>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</si>
  <si>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</si>
  <si>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</si>
  <si>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</si>
  <si>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</si>
  <si>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TOTAL DE INSUMOS : 5328</t>
  </si>
  <si>
    <t>SINAPI (NOVEMBRO/2019)                    SICRO (ABRIL/2019)</t>
  </si>
  <si>
    <t>DRENAGEM ESCAVAÇÃO/REATERRO/ESCORA/TRANSPORTE</t>
  </si>
  <si>
    <t>DRENAGEM PROFUNDA - DISPOSITIVOS</t>
  </si>
  <si>
    <t>DRENAGEM PROFUNDA - ESCAVAÇÃO/REATERRO/ESCORAMENTO E TRANSPORTE</t>
  </si>
  <si>
    <t>9.5</t>
  </si>
  <si>
    <t>9.6</t>
  </si>
  <si>
    <t>9.7</t>
  </si>
  <si>
    <t>9.8</t>
  </si>
  <si>
    <t>9.9</t>
  </si>
  <si>
    <t>9.10</t>
  </si>
  <si>
    <t>9.11</t>
  </si>
  <si>
    <t>11.0</t>
  </si>
  <si>
    <t>11.1</t>
  </si>
  <si>
    <t>11.2</t>
  </si>
  <si>
    <t>11.3</t>
  </si>
  <si>
    <t>11.4</t>
  </si>
  <si>
    <t>11.5</t>
  </si>
  <si>
    <t>11.6</t>
  </si>
  <si>
    <t>11.7</t>
  </si>
  <si>
    <t>11.8</t>
  </si>
  <si>
    <t>SUB-TOTAL 11.0 &gt;&gt;</t>
  </si>
  <si>
    <t>1) TABELA DE REFERÊNCIA SINAPI SEM DESONERAÇÃO</t>
  </si>
  <si>
    <t>Cavalo mecânico com semirreboque com capacidade de 22 t - 240 kW</t>
  </si>
  <si>
    <t>ESCAVADEIRA</t>
  </si>
  <si>
    <t>231</t>
  </si>
  <si>
    <t>verificado</t>
  </si>
  <si>
    <t>2111</t>
  </si>
  <si>
    <t>RETRO</t>
  </si>
  <si>
    <t>121</t>
  </si>
  <si>
    <t>1111</t>
  </si>
  <si>
    <t>111</t>
  </si>
  <si>
    <t>OK</t>
  </si>
  <si>
    <t>TROCA DE Ø</t>
  </si>
  <si>
    <t/>
  </si>
</sst>
</file>

<file path=xl/styles.xml><?xml version="1.0" encoding="utf-8"?>
<styleSheet xmlns="http://schemas.openxmlformats.org/spreadsheetml/2006/main">
  <numFmts count="64">
    <numFmt numFmtId="42" formatCode="_-&quot;R$&quot;\ * #,##0_-;\-&quot;R$&quot;\ * #,##0_-;_-&quot;R$&quot;\ *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_-&quot;R$&quot;* #,##0.00_-;\-&quot;R$&quot;* #,##0.00_-;_-&quot;R$&quot;* &quot;-&quot;??_-;_-@_-"/>
    <numFmt numFmtId="167" formatCode="_(&quot;$&quot;* #,##0.00_);_(&quot;$&quot;* \(#,##0.00\);_(&quot;$&quot;* &quot;-&quot;??_);_(@_)"/>
    <numFmt numFmtId="168" formatCode="_(* #,##0.00_);_(* \(#,##0.00\);_(* &quot;-&quot;??_);_(@_)"/>
    <numFmt numFmtId="169" formatCode="_(&quot;R$ &quot;* #,##0.00_);_(&quot;R$ &quot;* \(#,##0.00\);_(&quot;R$ &quot;* &quot;-&quot;??_);_(@_)"/>
    <numFmt numFmtId="170" formatCode="&quot;R$ &quot;#,##0.00"/>
    <numFmt numFmtId="171" formatCode="#,##0.0000"/>
    <numFmt numFmtId="172" formatCode="[$€]#,##0.00_);[Red]\([$€]#,##0.00\)"/>
    <numFmt numFmtId="173" formatCode="#,##0.000_);\(#,##0.000\)"/>
    <numFmt numFmtId="174" formatCode="&quot;Verdadeiro&quot;;&quot;Verdadeiro&quot;;&quot;Falso&quot;"/>
    <numFmt numFmtId="175" formatCode="0.0000000"/>
    <numFmt numFmtId="176" formatCode="0.0000"/>
    <numFmt numFmtId="177" formatCode="[$R$ -416]#,##0.00"/>
    <numFmt numFmtId="178" formatCode="0.00000"/>
    <numFmt numFmtId="179" formatCode="_-* #,##0.00\ _€_-;\-* #,##0.00\ _€_-;_-* &quot;-&quot;??\ _€_-;_-@_-"/>
    <numFmt numFmtId="180" formatCode="#\,##0."/>
    <numFmt numFmtId="181" formatCode="_(&quot;$&quot;* #,##0_);_(&quot;$&quot;* \(#,##0\);_(&quot;$&quot;* &quot;-&quot;_);_(@_)"/>
    <numFmt numFmtId="182" formatCode="\$#."/>
    <numFmt numFmtId="183" formatCode="#,##0.00&quot; &quot;;&quot; (&quot;#,##0.00&quot;)&quot;;&quot; -&quot;#&quot; &quot;;@&quot; &quot;"/>
    <numFmt numFmtId="184" formatCode="#,##0.00&quot; &quot;;&quot;-&quot;#,##0.00&quot; &quot;;&quot; -&quot;#&quot; &quot;;@&quot; &quot;"/>
    <numFmt numFmtId="185" formatCode="#.00"/>
    <numFmt numFmtId="186" formatCode="0.00_)"/>
    <numFmt numFmtId="187" formatCode="%#.00"/>
    <numFmt numFmtId="188" formatCode="#\,##0.00"/>
    <numFmt numFmtId="189" formatCode="[$R$-416]&quot; &quot;#,##0.00;[Red]&quot;-&quot;[$R$-416]&quot; &quot;#,##0.00"/>
    <numFmt numFmtId="190" formatCode="#,"/>
    <numFmt numFmtId="191" formatCode="_(* #,##0_);_(* \(#,##0\);_(* &quot;-&quot;_);_(@_)"/>
    <numFmt numFmtId="192" formatCode="#,##0.00\ "/>
    <numFmt numFmtId="193" formatCode="#,##0.0000\ \ "/>
    <numFmt numFmtId="194" formatCode="&quot;Cr$&quot;#,##0.00_);\(&quot;Cr$&quot;#,##0.00\)"/>
    <numFmt numFmtId="195" formatCode="\$#,##0\ ;\(\$#,##0\)"/>
    <numFmt numFmtId="196" formatCode="_(&quot;Cr$&quot;* #,##0.00_);_(&quot;Cr$&quot;* \(#,##0.00\);_(&quot;Cr$&quot;* &quot;-&quot;??_);_(@_)"/>
    <numFmt numFmtId="197" formatCode="%#,#00"/>
    <numFmt numFmtId="198" formatCode="#.##000"/>
    <numFmt numFmtId="199" formatCode="#."/>
    <numFmt numFmtId="200" formatCode="&quot;R$&quot;#,##0_);[Red]\(&quot;R$&quot;#,##0\)"/>
    <numFmt numFmtId="201" formatCode="#,##0.0000\ ;&quot; (&quot;#,##0.0000\);&quot; -&quot;#.00\ ;@\ "/>
    <numFmt numFmtId="202" formatCode="&quot;R$&quot;#,##0_);\(&quot;R$&quot;#,##0\)"/>
    <numFmt numFmtId="203" formatCode="0.00000000"/>
    <numFmt numFmtId="204" formatCode="#.##0,"/>
    <numFmt numFmtId="205" formatCode="#,##0.0000\ "/>
    <numFmt numFmtId="206" formatCode="#,##0.00000"/>
    <numFmt numFmtId="207" formatCode="0.000"/>
    <numFmt numFmtId="208" formatCode="#,###\ &quot;dias&quot;"/>
    <numFmt numFmtId="209" formatCode="#,##0.000"/>
    <numFmt numFmtId="210" formatCode="0.00.E+00"/>
    <numFmt numFmtId="211" formatCode="0.0"/>
    <numFmt numFmtId="212" formatCode="0.00&quot;cm&quot;"/>
    <numFmt numFmtId="213" formatCode="0.00\ &quot;cm&quot;"/>
    <numFmt numFmtId="214" formatCode="#,##0.000\ "/>
    <numFmt numFmtId="215" formatCode="&quot;R$&quot;#,##0.00"/>
    <numFmt numFmtId="216" formatCode="0.000000"/>
    <numFmt numFmtId="217" formatCode="_-[$R$-416]\ * #,##0.00_-;\-[$R$-416]\ * #,##0.00_-;_-[$R$-416]\ * &quot;-&quot;??_-;_-@_-"/>
    <numFmt numFmtId="218" formatCode="#,##0.0000000\ "/>
    <numFmt numFmtId="219" formatCode="&quot;R$&quot;\ #,##0.00"/>
    <numFmt numFmtId="220" formatCode="#,##0.0"/>
    <numFmt numFmtId="221" formatCode="&quot;Cr$&quot;#,##0_);\(&quot;Cr$&quot;#,##0\)"/>
    <numFmt numFmtId="222" formatCode="_(* #,##0.000_);_(* \(#,##0.000\);_(* &quot;-&quot;??_);_(@_)"/>
    <numFmt numFmtId="223" formatCode="_(* #,##0_);_(* \(#,##0\);_(* &quot;-&quot;??_);_(@_)"/>
    <numFmt numFmtId="224" formatCode="_-* #,##0.000_-;\-* #,##0.000_-;_-* &quot;-&quot;??_-;_-@_-"/>
  </numFmts>
  <fonts count="191">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14"/>
      <name val="Times New Roman"/>
      <family val="1"/>
    </font>
    <font>
      <b/>
      <sz val="12"/>
      <name val="Times New Roman"/>
      <family val="1"/>
    </font>
    <font>
      <b/>
      <sz val="10"/>
      <name val="Times New Roman"/>
      <family val="1"/>
    </font>
    <font>
      <b/>
      <sz val="9"/>
      <name val="Times New Roman"/>
      <family val="1"/>
    </font>
    <font>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1"/>
      <color indexed="8"/>
      <name val="Cambria"/>
      <family val="1"/>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sz val="12"/>
      <color theme="1"/>
      <name val="Calibri"/>
      <family val="2"/>
      <scheme val="minor"/>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sz val="16"/>
      <name val="Arial"/>
      <family val="2"/>
    </font>
    <font>
      <sz val="18"/>
      <name val="Arial"/>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sz val="12"/>
      <color indexed="0"/>
      <name val="Arial"/>
      <family val="2"/>
    </font>
    <font>
      <b/>
      <sz val="10"/>
      <color rgb="FFFF0000"/>
      <name val="Arial"/>
      <family val="2"/>
    </font>
    <font>
      <b/>
      <sz val="12"/>
      <name val="Verdana"/>
      <family val="2"/>
    </font>
    <font>
      <b/>
      <sz val="10"/>
      <color theme="0"/>
      <name val="Verdana"/>
      <family val="2"/>
    </font>
    <font>
      <b/>
      <sz val="10"/>
      <color theme="0"/>
      <name val="Calibri"/>
      <family val="2"/>
      <scheme val="minor"/>
    </font>
    <font>
      <sz val="10"/>
      <name val="Calibri"/>
      <family val="2"/>
      <scheme val="minor"/>
    </font>
    <font>
      <sz val="10"/>
      <color theme="1"/>
      <name val="Calibri"/>
      <family val="2"/>
      <scheme val="minor"/>
    </font>
    <font>
      <sz val="10"/>
      <color rgb="FFFF0000"/>
      <name val="Calibri"/>
      <family val="2"/>
      <scheme val="minor"/>
    </font>
    <font>
      <b/>
      <sz val="14"/>
      <color rgb="FFFF0000"/>
      <name val="Arial"/>
      <family val="2"/>
    </font>
    <font>
      <sz val="11"/>
      <color rgb="FFFF0000"/>
      <name val="Calibri"/>
      <family val="2"/>
      <scheme val="minor"/>
    </font>
    <font>
      <sz val="12"/>
      <color rgb="FFFF0000"/>
      <name val="Arial"/>
      <family val="2"/>
    </font>
    <font>
      <sz val="11"/>
      <name val="Calibri"/>
      <family val="2"/>
      <scheme val="minor"/>
    </font>
    <font>
      <sz val="11"/>
      <color theme="0" tint="-0.34998626667073579"/>
      <name val="Calibri"/>
      <family val="2"/>
      <scheme val="minor"/>
    </font>
    <font>
      <sz val="10"/>
      <color theme="0" tint="-0.34998626667073579"/>
      <name val="Arial"/>
      <family val="2"/>
    </font>
    <font>
      <sz val="11"/>
      <color theme="0" tint="-0.499984740745262"/>
      <name val="Calibri"/>
      <family val="2"/>
      <scheme val="minor"/>
    </font>
    <font>
      <b/>
      <sz val="10"/>
      <color indexed="8"/>
      <name val="Cambria"/>
      <family val="1"/>
      <scheme val="major"/>
    </font>
    <font>
      <sz val="9"/>
      <name val="Tahoma"/>
      <family val="2"/>
    </font>
    <font>
      <sz val="10"/>
      <color theme="1"/>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b/>
      <sz val="10"/>
      <color theme="1"/>
      <name val="Arial"/>
      <family val="2"/>
    </font>
    <font>
      <b/>
      <i/>
      <sz val="10"/>
      <color theme="1"/>
      <name val="Arial"/>
      <family val="2"/>
    </font>
    <font>
      <sz val="12"/>
      <color theme="0"/>
      <name val="Arial"/>
      <family val="2"/>
    </font>
    <font>
      <b/>
      <sz val="12"/>
      <color rgb="FFFF0000"/>
      <name val="Calibri"/>
      <family val="2"/>
      <scheme val="minor"/>
    </font>
    <font>
      <b/>
      <sz val="11"/>
      <name val="Calibri"/>
      <family val="2"/>
      <scheme val="minor"/>
    </font>
    <font>
      <b/>
      <sz val="11"/>
      <color rgb="FFFF0000"/>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theme="1"/>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rgb="FFFFC000"/>
        <bgColor indexed="64"/>
      </patternFill>
    </fill>
  </fills>
  <borders count="2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thin">
        <color auto="1"/>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auto="1"/>
      </top>
      <bottom style="medium">
        <color auto="1"/>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top style="medium">
        <color indexed="0"/>
      </top>
      <bottom style="medium">
        <color indexed="0"/>
      </bottom>
      <diagonal/>
    </border>
    <border>
      <left/>
      <right style="thin">
        <color indexed="64"/>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0"/>
      </top>
      <bottom/>
      <diagonal/>
    </border>
    <border>
      <left/>
      <right style="thin">
        <color indexed="0"/>
      </right>
      <top style="thin">
        <color indexed="0"/>
      </top>
      <bottom/>
      <diagonal/>
    </border>
    <border>
      <left style="thin">
        <color indexed="0"/>
      </left>
      <right/>
      <top style="thin">
        <color indexed="8"/>
      </top>
      <bottom style="medium">
        <color indexed="8"/>
      </bottom>
      <diagonal/>
    </border>
    <border>
      <left/>
      <right/>
      <top style="thin">
        <color indexed="8"/>
      </top>
      <bottom style="medium">
        <color indexed="8"/>
      </bottom>
      <diagonal/>
    </border>
    <border>
      <left/>
      <right style="thin">
        <color indexed="64"/>
      </right>
      <top style="thin">
        <color indexed="8"/>
      </top>
      <bottom style="medium">
        <color indexed="8"/>
      </bottom>
      <diagonal/>
    </border>
    <border>
      <left/>
      <right/>
      <top style="hair">
        <color indexed="64"/>
      </top>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thin">
        <color auto="1"/>
      </left>
      <right style="medium">
        <color auto="1"/>
      </right>
      <top style="medium">
        <color indexed="64"/>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dotted">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3906">
    <xf numFmtId="0" fontId="0" fillId="0" borderId="0"/>
    <xf numFmtId="174" fontId="2" fillId="0" borderId="0" applyFont="0" applyBorder="0">
      <alignment horizontal="center"/>
    </xf>
    <xf numFmtId="175" fontId="2" fillId="0" borderId="0">
      <alignment horizontal="center" vertical="top"/>
    </xf>
    <xf numFmtId="168"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9" fontId="3" fillId="0" borderId="0" applyFont="0" applyFill="0" applyBorder="0" applyAlignment="0" applyProtection="0"/>
    <xf numFmtId="0" fontId="2" fillId="0" borderId="0" applyFont="0" applyFill="0" applyBorder="0" applyAlignment="0" applyProtection="0"/>
    <xf numFmtId="169" fontId="1" fillId="0" borderId="0" applyFont="0" applyFill="0" applyBorder="0" applyAlignment="0" applyProtection="0"/>
    <xf numFmtId="0"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1" fillId="0" borderId="0" applyFill="0" applyBorder="0" applyAlignment="0" applyProtection="0"/>
    <xf numFmtId="40" fontId="8"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7" fontId="2" fillId="0" borderId="0" applyFont="0" applyFill="0" applyBorder="0" applyAlignment="0" applyProtection="0"/>
    <xf numFmtId="168" fontId="3"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8" fontId="3"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13"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9"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9"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8" fontId="2" fillId="0" borderId="0" applyFont="0" applyFill="0" applyBorder="0" applyAlignment="0" applyProtection="0"/>
    <xf numFmtId="168" fontId="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9" fontId="2" fillId="0" borderId="0" applyFont="0" applyFill="0" applyBorder="0" applyAlignment="0" applyProtection="0"/>
    <xf numFmtId="180" fontId="77" fillId="0" borderId="0">
      <protection locked="0"/>
    </xf>
    <xf numFmtId="0" fontId="4" fillId="33" borderId="20" applyFill="0" applyBorder="0" applyAlignment="0" applyProtection="0">
      <alignment vertical="center"/>
      <protection locked="0"/>
    </xf>
    <xf numFmtId="181" fontId="2" fillId="0" borderId="0" applyFont="0" applyFill="0" applyBorder="0" applyAlignment="0" applyProtection="0"/>
    <xf numFmtId="44" fontId="42" fillId="0" borderId="0" applyFont="0" applyFill="0" applyBorder="0" applyAlignment="0" applyProtection="0"/>
    <xf numFmtId="167" fontId="2" fillId="0" borderId="0" applyFont="0" applyFill="0" applyBorder="0" applyAlignment="0" applyProtection="0"/>
    <xf numFmtId="182"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2" fontId="10" fillId="0" borderId="0" applyFont="0" applyFill="0" applyBorder="0" applyAlignment="0" applyProtection="0"/>
    <xf numFmtId="183" fontId="76" fillId="0" borderId="0" applyBorder="0" applyProtection="0"/>
    <xf numFmtId="183"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4" fontId="78" fillId="0" borderId="0" applyBorder="0" applyProtection="0"/>
    <xf numFmtId="185" fontId="77" fillId="0" borderId="0">
      <protection locked="0"/>
    </xf>
    <xf numFmtId="185"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9" fontId="2" fillId="0" borderId="0" applyFont="0" applyFill="0" applyBorder="0" applyAlignment="0" applyProtection="0"/>
    <xf numFmtId="169"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9" fontId="2" fillId="0" borderId="0" applyFont="0" applyFill="0" applyBorder="0" applyAlignment="0" applyProtection="0"/>
    <xf numFmtId="44" fontId="9"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3" fillId="22" borderId="0" applyNumberFormat="0" applyBorder="0" applyAlignment="0" applyProtection="0"/>
    <xf numFmtId="186"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2" fillId="0" borderId="0"/>
    <xf numFmtId="173"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3" fontId="10" fillId="0" borderId="0"/>
    <xf numFmtId="0" fontId="2" fillId="0" borderId="0"/>
    <xf numFmtId="173"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7" fontId="77" fillId="0" borderId="0">
      <protection locked="0"/>
    </xf>
    <xf numFmtId="187" fontId="77" fillId="0" borderId="0">
      <protection locked="0"/>
    </xf>
    <xf numFmtId="188"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9" fontId="88" fillId="0" borderId="0" applyBorder="0" applyProtection="0"/>
    <xf numFmtId="0" fontId="24" fillId="20" borderId="9" applyNumberFormat="0" applyAlignment="0" applyProtection="0"/>
    <xf numFmtId="38" fontId="8" fillId="0" borderId="0" applyFont="0" applyFill="0" applyBorder="0" applyAlignment="0" applyProtection="0"/>
    <xf numFmtId="190" fontId="89" fillId="0" borderId="0">
      <protection locked="0"/>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9"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68" fontId="9" fillId="0" borderId="0" applyFont="0" applyFill="0" applyBorder="0" applyAlignment="0" applyProtection="0"/>
    <xf numFmtId="168" fontId="4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45"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5"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5"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77"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68" fontId="41"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91"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6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87" fillId="0" borderId="0" applyFont="0" applyFill="0" applyBorder="0" applyAlignment="0" applyProtection="0"/>
    <xf numFmtId="168" fontId="8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1" fillId="0" borderId="0"/>
    <xf numFmtId="194" fontId="90" fillId="0" borderId="0">
      <protection locked="0"/>
    </xf>
    <xf numFmtId="194" fontId="90" fillId="0" borderId="0">
      <protection locked="0"/>
    </xf>
    <xf numFmtId="0" fontId="97" fillId="0" borderId="0" applyNumberFormat="0" applyFill="0" applyBorder="0" applyAlignment="0" applyProtection="0"/>
    <xf numFmtId="0" fontId="98" fillId="0" borderId="0" applyNumberFormat="0" applyFill="0" applyBorder="0" applyAlignment="0" applyProtection="0"/>
    <xf numFmtId="0" fontId="99" fillId="0" borderId="0"/>
    <xf numFmtId="42" fontId="2" fillId="0" borderId="0" applyFont="0" applyFill="0" applyBorder="0" applyAlignment="0" applyProtection="0"/>
    <xf numFmtId="42" fontId="2" fillId="0" borderId="0" applyFont="0" applyFill="0" applyBorder="0" applyAlignment="0" applyProtection="0"/>
    <xf numFmtId="195" fontId="100" fillId="0" borderId="0" applyFont="0" applyFill="0" applyBorder="0" applyAlignment="0" applyProtection="0"/>
    <xf numFmtId="196" fontId="2" fillId="0" borderId="0" applyFont="0" applyFill="0" applyBorder="0" applyAlignment="0" applyProtection="0"/>
    <xf numFmtId="49" fontId="2" fillId="0" borderId="0" applyProtection="0"/>
    <xf numFmtId="49" fontId="2" fillId="0" borderId="0" applyProtection="0"/>
    <xf numFmtId="0" fontId="2" fillId="0" borderId="0"/>
    <xf numFmtId="0" fontId="101" fillId="0" borderId="0"/>
    <xf numFmtId="0" fontId="2" fillId="0" borderId="0"/>
    <xf numFmtId="49" fontId="2" fillId="0" borderId="0" applyProtection="0"/>
    <xf numFmtId="49" fontId="2" fillId="0" borderId="0" applyProtection="0"/>
    <xf numFmtId="197" fontId="77" fillId="0" borderId="0">
      <protection locked="0"/>
    </xf>
    <xf numFmtId="198" fontId="77" fillId="0" borderId="0">
      <protection locked="0"/>
    </xf>
    <xf numFmtId="9" fontId="2" fillId="0" borderId="0" applyFont="0" applyFill="0" applyBorder="0" applyAlignment="0" applyProtection="0"/>
    <xf numFmtId="199" fontId="89" fillId="0" borderId="0">
      <protection locked="0"/>
    </xf>
    <xf numFmtId="200" fontId="2" fillId="0" borderId="0" applyFill="0" applyBorder="0" applyAlignment="0" applyProtection="0"/>
    <xf numFmtId="200" fontId="2" fillId="0" borderId="0" applyFill="0" applyBorder="0" applyAlignment="0" applyProtection="0"/>
    <xf numFmtId="200" fontId="2" fillId="0" borderId="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200" fontId="2" fillId="0" borderId="0" applyFill="0" applyBorder="0" applyAlignment="0" applyProtection="0"/>
    <xf numFmtId="200" fontId="2" fillId="0" borderId="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1" fillId="0" borderId="0" applyFont="0" applyFill="0" applyBorder="0" applyAlignment="0" applyProtection="0"/>
    <xf numFmtId="200" fontId="2" fillId="0" borderId="0" applyFill="0" applyBorder="0" applyAlignment="0" applyProtection="0"/>
    <xf numFmtId="168" fontId="2" fillId="0" borderId="0" applyFont="0" applyFill="0" applyBorder="0" applyAlignment="0" applyProtection="0"/>
    <xf numFmtId="200" fontId="2" fillId="0" borderId="0" applyFill="0" applyBorder="0" applyAlignment="0" applyProtection="0"/>
    <xf numFmtId="200" fontId="2" fillId="0" borderId="0" applyFill="0" applyBorder="0" applyAlignment="0" applyProtection="0"/>
    <xf numFmtId="168" fontId="101"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8" fontId="101" fillId="0" borderId="0" applyFont="0" applyFill="0" applyBorder="0" applyAlignment="0" applyProtection="0"/>
    <xf numFmtId="200" fontId="2" fillId="0" borderId="0" applyFill="0" applyBorder="0" applyAlignment="0" applyProtection="0"/>
    <xf numFmtId="201" fontId="2" fillId="0" borderId="0" applyFill="0" applyBorder="0" applyAlignment="0" applyProtection="0"/>
    <xf numFmtId="168" fontId="101" fillId="0" borderId="0" applyFont="0" applyFill="0" applyBorder="0" applyAlignment="0" applyProtection="0"/>
    <xf numFmtId="200" fontId="2" fillId="0" borderId="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200" fontId="2" fillId="0" borderId="0" applyFill="0" applyBorder="0" applyAlignment="0" applyProtection="0"/>
    <xf numFmtId="200" fontId="2" fillId="0" borderId="0" applyFill="0" applyBorder="0" applyAlignment="0" applyProtection="0"/>
    <xf numFmtId="202" fontId="2" fillId="0" borderId="0" applyFill="0" applyBorder="0" applyAlignment="0" applyProtection="0"/>
    <xf numFmtId="168" fontId="2" fillId="0" borderId="0" applyFont="0" applyFill="0" applyBorder="0" applyAlignment="0" applyProtection="0"/>
    <xf numFmtId="203" fontId="2" fillId="0" borderId="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01" fillId="0" borderId="0" applyFont="0" applyFill="0" applyBorder="0" applyAlignment="0" applyProtection="0"/>
    <xf numFmtId="168" fontId="2"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200"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90" fontId="90" fillId="0" borderId="0">
      <protection locked="0"/>
    </xf>
    <xf numFmtId="190" fontId="90" fillId="0" borderId="0">
      <protection locked="0"/>
    </xf>
    <xf numFmtId="198" fontId="77" fillId="0" borderId="0">
      <protection locked="0"/>
    </xf>
    <xf numFmtId="204" fontId="77" fillId="0" borderId="0">
      <protection locked="0"/>
    </xf>
    <xf numFmtId="3" fontId="100" fillId="0" borderId="0" applyFont="0" applyFill="0" applyBorder="0" applyAlignment="0" applyProtection="0"/>
    <xf numFmtId="0" fontId="2" fillId="0" borderId="0"/>
    <xf numFmtId="0" fontId="78" fillId="0" borderId="0"/>
    <xf numFmtId="44" fontId="42"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9" fontId="1"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0" fontId="1" fillId="0" borderId="0"/>
    <xf numFmtId="168" fontId="2" fillId="0" borderId="0" applyFont="0" applyFill="0" applyBorder="0" applyAlignment="0" applyProtection="0"/>
    <xf numFmtId="0" fontId="42" fillId="0" borderId="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62" fillId="0" borderId="0" applyNumberFormat="0" applyFill="0" applyBorder="0" applyAlignment="0" applyProtection="0">
      <alignment vertical="top"/>
      <protection locked="0"/>
    </xf>
    <xf numFmtId="0" fontId="42" fillId="0" borderId="0"/>
    <xf numFmtId="0" fontId="42" fillId="0" borderId="0"/>
    <xf numFmtId="0" fontId="42" fillId="0" borderId="0"/>
    <xf numFmtId="9" fontId="1" fillId="0" borderId="0" applyFont="0" applyFill="0" applyBorder="0" applyAlignment="0" applyProtection="0"/>
    <xf numFmtId="0" fontId="42" fillId="0" borderId="0"/>
    <xf numFmtId="0" fontId="42" fillId="0" borderId="0"/>
    <xf numFmtId="168" fontId="1" fillId="0" borderId="0" applyFont="0" applyFill="0" applyBorder="0" applyAlignment="0" applyProtection="0"/>
    <xf numFmtId="169" fontId="1"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39" fillId="0" borderId="1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ill="0" applyBorder="0" applyAlignment="0" applyProtection="0"/>
    <xf numFmtId="165" fontId="2" fillId="0" borderId="0" applyFill="0" applyBorder="0" applyAlignment="0" applyProtection="0"/>
    <xf numFmtId="165" fontId="2" fillId="0" borderId="0" applyFill="0" applyBorder="0" applyAlignment="0" applyProtection="0"/>
    <xf numFmtId="43" fontId="2" fillId="0" borderId="0" applyFont="0" applyFill="0" applyBorder="0" applyAlignment="0" applyProtection="0"/>
    <xf numFmtId="165" fontId="2" fillId="0" borderId="0" applyFill="0" applyBorder="0" applyAlignment="0" applyProtection="0"/>
    <xf numFmtId="165"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ill="0" applyBorder="0" applyAlignment="0" applyProtection="0"/>
    <xf numFmtId="43" fontId="2" fillId="0" borderId="0" applyFont="0" applyFill="0" applyBorder="0" applyAlignment="0" applyProtection="0"/>
    <xf numFmtId="165" fontId="2" fillId="0" borderId="0" applyFill="0" applyBorder="0" applyAlignment="0" applyProtection="0"/>
    <xf numFmtId="165" fontId="2" fillId="0" borderId="0" applyFill="0" applyBorder="0" applyAlignment="0" applyProtection="0"/>
    <xf numFmtId="43" fontId="101" fillId="0" borderId="0" applyFont="0" applyFill="0" applyBorder="0" applyAlignment="0" applyProtection="0"/>
    <xf numFmtId="165" fontId="2" fillId="0" borderId="0" applyFill="0" applyBorder="0" applyAlignment="0" applyProtection="0"/>
    <xf numFmtId="165" fontId="2" fillId="0" borderId="0" applyFill="0" applyBorder="0" applyAlignment="0" applyProtection="0"/>
    <xf numFmtId="43" fontId="2" fillId="0" borderId="0" applyFon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ill="0" applyBorder="0" applyAlignment="0" applyProtection="0"/>
    <xf numFmtId="166" fontId="42" fillId="0" borderId="0" applyFont="0" applyFill="0" applyBorder="0" applyAlignment="0" applyProtection="0"/>
    <xf numFmtId="0" fontId="2" fillId="0" borderId="0"/>
    <xf numFmtId="189" fontId="2" fillId="0" borderId="0"/>
    <xf numFmtId="189" fontId="1" fillId="0" borderId="0"/>
  </cellStyleXfs>
  <cellXfs count="3025">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32" xfId="95" applyNumberFormat="1" applyFont="1" applyFill="1" applyBorder="1" applyAlignment="1">
      <alignment horizontal="center"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0" fontId="2" fillId="30" borderId="33" xfId="95" applyFont="1" applyFill="1" applyBorder="1" applyAlignment="1">
      <alignment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2" fontId="93" fillId="0" borderId="0" xfId="3100" applyNumberFormat="1" applyFont="1" applyBorder="1" applyAlignment="1">
      <alignment horizontal="center" vertical="center"/>
    </xf>
    <xf numFmtId="192" fontId="93" fillId="0" borderId="31" xfId="3100" applyNumberFormat="1" applyFont="1" applyBorder="1" applyAlignment="1">
      <alignment horizontal="center" vertical="center"/>
    </xf>
    <xf numFmtId="0" fontId="94" fillId="0" borderId="43" xfId="3100" applyFont="1" applyFill="1" applyBorder="1" applyAlignment="1">
      <alignment vertical="center"/>
    </xf>
    <xf numFmtId="0" fontId="94" fillId="0" borderId="47" xfId="3100" applyFont="1" applyFill="1" applyBorder="1" applyAlignment="1">
      <alignment horizontal="center" vertical="center"/>
    </xf>
    <xf numFmtId="192" fontId="87" fillId="0" borderId="0" xfId="3100" applyNumberFormat="1" applyFont="1" applyAlignment="1">
      <alignment vertical="center"/>
    </xf>
    <xf numFmtId="0" fontId="87" fillId="0" borderId="0" xfId="3100" applyFont="1" applyBorder="1" applyAlignment="1">
      <alignment vertical="center"/>
    </xf>
    <xf numFmtId="0" fontId="87" fillId="0" borderId="0" xfId="3100" applyFont="1" applyFill="1" applyBorder="1" applyAlignment="1">
      <alignment vertical="center"/>
    </xf>
    <xf numFmtId="192" fontId="87" fillId="31" borderId="52" xfId="3100" applyNumberFormat="1" applyFont="1" applyFill="1" applyBorder="1" applyAlignment="1">
      <alignment horizontal="center" vertical="center"/>
    </xf>
    <xf numFmtId="0" fontId="95" fillId="0" borderId="35" xfId="3100" applyFont="1" applyBorder="1" applyAlignment="1">
      <alignment horizontal="centerContinuous" vertical="center"/>
    </xf>
    <xf numFmtId="192" fontId="95" fillId="0" borderId="35" xfId="3100" applyNumberFormat="1" applyFont="1" applyBorder="1" applyAlignment="1">
      <alignment horizontal="centerContinuous" vertical="center"/>
    </xf>
    <xf numFmtId="0" fontId="95" fillId="0" borderId="33" xfId="3100" applyFont="1" applyBorder="1" applyAlignment="1">
      <alignment vertical="center"/>
    </xf>
    <xf numFmtId="192" fontId="95" fillId="0" borderId="22" xfId="3100" applyNumberFormat="1" applyFont="1" applyBorder="1" applyAlignment="1">
      <alignment horizontal="center" vertical="center"/>
    </xf>
    <xf numFmtId="0" fontId="96" fillId="0" borderId="29" xfId="3100" applyFont="1" applyFill="1" applyBorder="1" applyAlignment="1">
      <alignment horizontal="center" vertical="center"/>
    </xf>
    <xf numFmtId="0" fontId="96" fillId="0" borderId="8" xfId="3100" applyFont="1" applyFill="1" applyBorder="1" applyAlignment="1">
      <alignment vertical="center" wrapText="1"/>
    </xf>
    <xf numFmtId="0" fontId="96" fillId="0" borderId="29" xfId="3100" applyFont="1" applyBorder="1" applyAlignment="1">
      <alignment vertical="center"/>
    </xf>
    <xf numFmtId="4" fontId="96" fillId="31" borderId="23" xfId="3100" applyNumberFormat="1" applyFont="1" applyFill="1" applyBorder="1" applyAlignment="1">
      <alignment horizontal="center" vertical="center"/>
    </xf>
    <xf numFmtId="4" fontId="96" fillId="31" borderId="34" xfId="3100" applyNumberFormat="1" applyFont="1" applyFill="1" applyBorder="1" applyAlignment="1">
      <alignment vertical="center"/>
    </xf>
    <xf numFmtId="192" fontId="96" fillId="0" borderId="35" xfId="3100" applyNumberFormat="1" applyFont="1" applyFill="1" applyBorder="1" applyAlignment="1">
      <alignment vertical="center"/>
    </xf>
    <xf numFmtId="171" fontId="96" fillId="0" borderId="23" xfId="3100" applyNumberFormat="1" applyFont="1" applyFill="1" applyBorder="1" applyAlignment="1">
      <alignment vertical="center"/>
    </xf>
    <xf numFmtId="4" fontId="96" fillId="31" borderId="18" xfId="3100" applyNumberFormat="1" applyFont="1" applyFill="1" applyBorder="1" applyAlignment="1">
      <alignment horizontal="center" vertical="center"/>
    </xf>
    <xf numFmtId="4" fontId="96" fillId="31" borderId="8" xfId="3100" applyNumberFormat="1" applyFont="1" applyFill="1" applyBorder="1" applyAlignment="1">
      <alignment vertical="center"/>
    </xf>
    <xf numFmtId="192" fontId="96" fillId="0" borderId="29" xfId="3100" applyNumberFormat="1" applyFont="1" applyFill="1" applyBorder="1" applyAlignment="1">
      <alignment vertical="center"/>
    </xf>
    <xf numFmtId="4" fontId="96" fillId="0" borderId="18" xfId="3100" applyNumberFormat="1" applyFont="1" applyFill="1" applyBorder="1" applyAlignment="1">
      <alignment vertical="center"/>
    </xf>
    <xf numFmtId="171" fontId="96" fillId="0" borderId="18" xfId="3100" applyNumberFormat="1" applyFont="1" applyFill="1" applyBorder="1" applyAlignment="1">
      <alignment vertical="center"/>
    </xf>
    <xf numFmtId="0" fontId="96" fillId="0" borderId="33" xfId="3100" applyFont="1" applyFill="1" applyBorder="1" applyAlignment="1">
      <alignment horizontal="center" vertical="center"/>
    </xf>
    <xf numFmtId="0" fontId="96" fillId="0" borderId="33" xfId="3100" applyFont="1" applyBorder="1" applyAlignment="1">
      <alignment vertical="center"/>
    </xf>
    <xf numFmtId="4" fontId="96" fillId="31" borderId="19" xfId="3100" applyNumberFormat="1" applyFont="1" applyFill="1" applyBorder="1" applyAlignment="1">
      <alignment horizontal="center" vertical="center"/>
    </xf>
    <xf numFmtId="4" fontId="96" fillId="31" borderId="32" xfId="3100" applyNumberFormat="1" applyFont="1" applyFill="1" applyBorder="1" applyAlignment="1">
      <alignment vertical="center"/>
    </xf>
    <xf numFmtId="192" fontId="96" fillId="0" borderId="33" xfId="3100" applyNumberFormat="1" applyFont="1" applyFill="1" applyBorder="1" applyAlignment="1">
      <alignment horizontal="centerContinuous" vertical="center"/>
    </xf>
    <xf numFmtId="4" fontId="96" fillId="0" borderId="19" xfId="3100" applyNumberFormat="1" applyFont="1" applyFill="1" applyBorder="1" applyAlignment="1">
      <alignment vertical="center"/>
    </xf>
    <xf numFmtId="171" fontId="96" fillId="0" borderId="19" xfId="3100" applyNumberFormat="1" applyFont="1" applyFill="1" applyBorder="1" applyAlignment="1">
      <alignment vertical="center"/>
    </xf>
    <xf numFmtId="0" fontId="96" fillId="0" borderId="20" xfId="3100" applyFont="1" applyBorder="1" applyAlignment="1">
      <alignment vertical="center"/>
    </xf>
    <xf numFmtId="0" fontId="96" fillId="0" borderId="21" xfId="3100" applyFont="1" applyBorder="1" applyAlignment="1">
      <alignment vertical="center"/>
    </xf>
    <xf numFmtId="0" fontId="95" fillId="0" borderId="21" xfId="3100" applyFont="1" applyBorder="1" applyAlignment="1">
      <alignment vertical="center"/>
    </xf>
    <xf numFmtId="192" fontId="95" fillId="0" borderId="21" xfId="3100" applyNumberFormat="1" applyFont="1" applyBorder="1" applyAlignment="1">
      <alignment horizontal="centerContinuous" vertical="center"/>
    </xf>
    <xf numFmtId="192" fontId="95" fillId="0" borderId="21" xfId="3100" applyNumberFormat="1" applyFont="1" applyFill="1" applyBorder="1" applyAlignment="1">
      <alignment horizontal="centerContinuous" vertical="center"/>
    </xf>
    <xf numFmtId="192" fontId="95" fillId="0" borderId="22" xfId="3100" applyNumberFormat="1" applyFont="1" applyFill="1" applyBorder="1" applyAlignment="1">
      <alignment horizontal="centerContinuous" vertical="center"/>
    </xf>
    <xf numFmtId="171" fontId="95" fillId="0" borderId="19" xfId="3100" applyNumberFormat="1" applyFont="1" applyFill="1" applyBorder="1" applyAlignment="1">
      <alignment vertical="center"/>
    </xf>
    <xf numFmtId="0" fontId="96" fillId="0" borderId="8" xfId="3100" applyFont="1" applyBorder="1" applyAlignment="1">
      <alignment vertical="center"/>
    </xf>
    <xf numFmtId="0" fontId="96" fillId="0" borderId="0" xfId="3100" applyFont="1" applyBorder="1" applyAlignment="1">
      <alignment vertical="center"/>
    </xf>
    <xf numFmtId="192" fontId="96" fillId="0" borderId="0" xfId="3100" applyNumberFormat="1" applyFont="1" applyBorder="1" applyAlignment="1">
      <alignment vertical="center"/>
    </xf>
    <xf numFmtId="192" fontId="96" fillId="0" borderId="29" xfId="3100" applyNumberFormat="1" applyFont="1" applyBorder="1" applyAlignment="1">
      <alignment vertical="center"/>
    </xf>
    <xf numFmtId="192" fontId="95" fillId="0" borderId="31" xfId="3100" applyNumberFormat="1" applyFont="1" applyBorder="1" applyAlignment="1">
      <alignment horizontal="centerContinuous" vertical="center"/>
    </xf>
    <xf numFmtId="192" fontId="95" fillId="0" borderId="30" xfId="3100" applyNumberFormat="1" applyFont="1" applyBorder="1" applyAlignment="1">
      <alignment vertical="center"/>
    </xf>
    <xf numFmtId="192" fontId="95" fillId="0" borderId="30" xfId="3100" applyNumberFormat="1" applyFont="1" applyBorder="1" applyAlignment="1">
      <alignment horizontal="centerContinuous" vertical="center"/>
    </xf>
    <xf numFmtId="192" fontId="95" fillId="0" borderId="33" xfId="3100" applyNumberFormat="1" applyFont="1" applyBorder="1" applyAlignment="1">
      <alignment horizontal="centerContinuous" vertical="center"/>
    </xf>
    <xf numFmtId="0" fontId="96" fillId="0" borderId="35" xfId="3100" applyFont="1" applyFill="1" applyBorder="1" applyAlignment="1">
      <alignment horizontal="center" vertical="center"/>
    </xf>
    <xf numFmtId="0" fontId="96" fillId="0" borderId="34" xfId="3100" applyFont="1" applyFill="1" applyBorder="1" applyAlignment="1">
      <alignment vertical="center" wrapText="1"/>
    </xf>
    <xf numFmtId="0" fontId="96" fillId="0" borderId="35" xfId="3100" applyFont="1" applyBorder="1" applyAlignment="1">
      <alignment vertical="center"/>
    </xf>
    <xf numFmtId="4" fontId="96" fillId="31" borderId="35" xfId="3100" applyNumberFormat="1" applyFont="1" applyFill="1" applyBorder="1" applyAlignment="1">
      <alignment vertical="center"/>
    </xf>
    <xf numFmtId="4" fontId="96" fillId="31" borderId="29" xfId="3100" applyNumberFormat="1" applyFont="1" applyFill="1" applyBorder="1" applyAlignment="1">
      <alignment vertical="center"/>
    </xf>
    <xf numFmtId="0" fontId="96" fillId="0" borderId="29" xfId="3100" applyFont="1" applyFill="1" applyBorder="1" applyAlignment="1">
      <alignment vertical="center"/>
    </xf>
    <xf numFmtId="0" fontId="96" fillId="0" borderId="33" xfId="3100" applyFont="1" applyFill="1" applyBorder="1" applyAlignment="1">
      <alignment vertical="center"/>
    </xf>
    <xf numFmtId="0" fontId="96" fillId="0" borderId="32" xfId="3100" applyFont="1" applyFill="1" applyBorder="1" applyAlignment="1">
      <alignment vertical="center" wrapText="1"/>
    </xf>
    <xf numFmtId="192" fontId="96" fillId="0" borderId="30" xfId="3100" applyNumberFormat="1" applyFont="1" applyBorder="1" applyAlignment="1">
      <alignment vertical="center"/>
    </xf>
    <xf numFmtId="0" fontId="96" fillId="0" borderId="34" xfId="3100" applyFont="1" applyBorder="1" applyAlignment="1">
      <alignment vertical="center"/>
    </xf>
    <xf numFmtId="0" fontId="96" fillId="0" borderId="31" xfId="3100" applyFont="1" applyBorder="1" applyAlignment="1">
      <alignment vertical="center"/>
    </xf>
    <xf numFmtId="0" fontId="95" fillId="0" borderId="31" xfId="3100" applyFont="1" applyBorder="1" applyAlignment="1">
      <alignment vertical="center"/>
    </xf>
    <xf numFmtId="192" fontId="96" fillId="0" borderId="31" xfId="3100" applyNumberFormat="1" applyFont="1" applyBorder="1" applyAlignment="1">
      <alignment horizontal="centerContinuous" vertical="center"/>
    </xf>
    <xf numFmtId="192" fontId="96" fillId="0" borderId="31" xfId="3100" applyNumberFormat="1" applyFont="1" applyFill="1" applyBorder="1" applyAlignment="1">
      <alignment horizontal="centerContinuous" vertical="center"/>
    </xf>
    <xf numFmtId="171" fontId="95" fillId="0" borderId="13" xfId="3100" applyNumberFormat="1" applyFont="1" applyFill="1" applyBorder="1" applyAlignment="1">
      <alignment vertical="center"/>
    </xf>
    <xf numFmtId="0" fontId="96" fillId="0" borderId="32" xfId="3100" applyFont="1" applyBorder="1" applyAlignment="1">
      <alignment vertical="center"/>
    </xf>
    <xf numFmtId="0" fontId="96" fillId="0" borderId="30" xfId="3100" applyFont="1" applyBorder="1" applyAlignment="1">
      <alignment vertical="center"/>
    </xf>
    <xf numFmtId="0" fontId="95" fillId="0" borderId="30" xfId="3100" applyFont="1" applyBorder="1" applyAlignment="1">
      <alignment vertical="center"/>
    </xf>
    <xf numFmtId="192" fontId="95" fillId="0" borderId="30" xfId="3100" applyNumberFormat="1" applyFont="1" applyFill="1" applyBorder="1" applyAlignment="1">
      <alignment horizontal="left" vertical="center"/>
    </xf>
    <xf numFmtId="192" fontId="95" fillId="0" borderId="30" xfId="3100" applyNumberFormat="1" applyFont="1" applyBorder="1" applyAlignment="1">
      <alignment horizontal="left" vertical="center"/>
    </xf>
    <xf numFmtId="192" fontId="96" fillId="0" borderId="30" xfId="3100" applyNumberFormat="1" applyFont="1" applyBorder="1" applyAlignment="1">
      <alignment horizontal="left" vertical="center"/>
    </xf>
    <xf numFmtId="192" fontId="96" fillId="0" borderId="30" xfId="3100" applyNumberFormat="1" applyFont="1" applyFill="1" applyBorder="1" applyAlignment="1">
      <alignment horizontal="left" vertical="center"/>
    </xf>
    <xf numFmtId="192" fontId="95" fillId="0" borderId="0" xfId="3100" applyNumberFormat="1" applyFont="1" applyBorder="1" applyAlignment="1">
      <alignment vertical="center"/>
    </xf>
    <xf numFmtId="192" fontId="95" fillId="0" borderId="22" xfId="3100" applyNumberFormat="1" applyFont="1" applyBorder="1" applyAlignment="1">
      <alignment vertical="center"/>
    </xf>
    <xf numFmtId="192" fontId="96" fillId="0" borderId="35" xfId="3100" applyNumberFormat="1" applyFont="1" applyBorder="1" applyAlignment="1">
      <alignment horizontal="centerContinuous" vertical="center"/>
    </xf>
    <xf numFmtId="192" fontId="96" fillId="0" borderId="33" xfId="3100" applyNumberFormat="1" applyFont="1" applyBorder="1" applyAlignment="1">
      <alignment vertical="center"/>
    </xf>
    <xf numFmtId="0" fontId="95" fillId="0" borderId="20" xfId="3100" applyFont="1" applyBorder="1" applyAlignment="1">
      <alignment horizontal="center" vertical="center" wrapText="1"/>
    </xf>
    <xf numFmtId="0" fontId="95" fillId="0" borderId="22" xfId="3100" applyFont="1" applyBorder="1" applyAlignment="1">
      <alignment horizontal="center" vertical="center" wrapText="1"/>
    </xf>
    <xf numFmtId="192" fontId="95" fillId="0" borderId="22" xfId="3100" applyNumberFormat="1" applyFont="1" applyFill="1" applyBorder="1" applyAlignment="1">
      <alignment horizontal="center" vertical="center" wrapText="1"/>
    </xf>
    <xf numFmtId="192" fontId="96" fillId="0" borderId="0" xfId="3100" applyNumberFormat="1" applyFont="1" applyFill="1" applyBorder="1" applyAlignment="1">
      <alignment vertical="center"/>
    </xf>
    <xf numFmtId="171" fontId="96" fillId="0" borderId="29" xfId="3100" applyNumberFormat="1" applyFont="1" applyFill="1" applyBorder="1" applyAlignment="1">
      <alignment vertical="center"/>
    </xf>
    <xf numFmtId="192" fontId="95" fillId="0" borderId="21" xfId="3100" applyNumberFormat="1" applyFont="1" applyFill="1" applyBorder="1" applyAlignment="1">
      <alignment vertical="center"/>
    </xf>
    <xf numFmtId="192" fontId="96" fillId="0" borderId="21" xfId="3100" applyNumberFormat="1" applyFont="1" applyFill="1" applyBorder="1" applyAlignment="1">
      <alignment vertical="center"/>
    </xf>
    <xf numFmtId="192" fontId="96" fillId="0" borderId="21" xfId="3100" applyNumberFormat="1" applyFont="1" applyBorder="1" applyAlignment="1">
      <alignment vertical="center"/>
    </xf>
    <xf numFmtId="0" fontId="96" fillId="0" borderId="0" xfId="3100" applyFont="1" applyFill="1" applyBorder="1" applyAlignment="1">
      <alignment vertical="center"/>
    </xf>
    <xf numFmtId="0" fontId="95" fillId="0" borderId="20" xfId="3100" applyFont="1" applyFill="1" applyBorder="1" applyAlignment="1">
      <alignment horizontal="center" vertical="center" wrapText="1"/>
    </xf>
    <xf numFmtId="0" fontId="95" fillId="0" borderId="22" xfId="3100" applyFont="1" applyFill="1" applyBorder="1" applyAlignment="1">
      <alignment horizontal="center" vertical="center" wrapText="1"/>
    </xf>
    <xf numFmtId="193" fontId="96" fillId="0" borderId="29" xfId="3100" applyNumberFormat="1" applyFont="1" applyFill="1" applyBorder="1" applyAlignment="1">
      <alignment horizontal="right" vertical="center"/>
    </xf>
    <xf numFmtId="0" fontId="95" fillId="0" borderId="33" xfId="3100" applyFont="1" applyFill="1" applyBorder="1" applyAlignment="1">
      <alignment vertical="center"/>
    </xf>
    <xf numFmtId="0" fontId="96" fillId="0" borderId="35" xfId="3100" applyFont="1" applyFill="1" applyBorder="1" applyAlignment="1">
      <alignment vertical="center"/>
    </xf>
    <xf numFmtId="192" fontId="95" fillId="0" borderId="31" xfId="3100" applyNumberFormat="1" applyFont="1" applyFill="1" applyBorder="1" applyAlignment="1">
      <alignment vertical="center"/>
    </xf>
    <xf numFmtId="171" fontId="96" fillId="0" borderId="34" xfId="3100" applyNumberFormat="1" applyFont="1" applyFill="1" applyBorder="1" applyAlignment="1">
      <alignment vertical="center"/>
    </xf>
    <xf numFmtId="171" fontId="96" fillId="0" borderId="35" xfId="3100" applyNumberFormat="1" applyFont="1" applyFill="1" applyBorder="1" applyAlignment="1">
      <alignment vertical="center"/>
    </xf>
    <xf numFmtId="171" fontId="96" fillId="0" borderId="8" xfId="3100" applyNumberFormat="1" applyFont="1" applyFill="1" applyBorder="1" applyAlignment="1">
      <alignment vertical="center"/>
    </xf>
    <xf numFmtId="171" fontId="96" fillId="0" borderId="32" xfId="3100" applyNumberFormat="1" applyFont="1" applyFill="1" applyBorder="1" applyAlignment="1">
      <alignment vertical="center"/>
    </xf>
    <xf numFmtId="171" fontId="96" fillId="0" borderId="33" xfId="3100" applyNumberFormat="1" applyFont="1" applyFill="1" applyBorder="1" applyAlignment="1">
      <alignment vertical="center"/>
    </xf>
    <xf numFmtId="2" fontId="96" fillId="0" borderId="23" xfId="3100" applyNumberFormat="1" applyFont="1" applyFill="1" applyBorder="1" applyAlignment="1">
      <alignment vertical="center"/>
    </xf>
    <xf numFmtId="0" fontId="95" fillId="0" borderId="0" xfId="3100" applyFont="1" applyBorder="1" applyAlignment="1">
      <alignment vertical="center"/>
    </xf>
    <xf numFmtId="192" fontId="96" fillId="0" borderId="0" xfId="3100" applyNumberFormat="1" applyFont="1" applyBorder="1" applyAlignment="1">
      <alignment horizontal="centerContinuous" vertical="center"/>
    </xf>
    <xf numFmtId="192" fontId="96" fillId="0" borderId="29" xfId="3100" applyNumberFormat="1" applyFont="1" applyBorder="1" applyAlignment="1">
      <alignment horizontal="centerContinuous" vertical="center"/>
    </xf>
    <xf numFmtId="192" fontId="95" fillId="0" borderId="21" xfId="3100" applyNumberFormat="1" applyFont="1" applyBorder="1" applyAlignment="1">
      <alignment vertical="center" wrapText="1"/>
    </xf>
    <xf numFmtId="205" fontId="96" fillId="0" borderId="31" xfId="3100" applyNumberFormat="1" applyFont="1" applyFill="1" applyBorder="1" applyAlignment="1">
      <alignment vertical="center"/>
    </xf>
    <xf numFmtId="205" fontId="96" fillId="0" borderId="0" xfId="3100" applyNumberFormat="1" applyFont="1" applyFill="1" applyBorder="1" applyAlignment="1">
      <alignment vertical="center"/>
    </xf>
    <xf numFmtId="205" fontId="96" fillId="0" borderId="35" xfId="3100" applyNumberFormat="1" applyFont="1" applyFill="1" applyBorder="1" applyAlignment="1">
      <alignment horizontal="center" vertical="center"/>
    </xf>
    <xf numFmtId="205" fontId="96" fillId="0" borderId="29" xfId="3100" applyNumberFormat="1" applyFont="1" applyFill="1" applyBorder="1" applyAlignment="1">
      <alignment horizontal="center" vertical="center"/>
    </xf>
    <xf numFmtId="192" fontId="95" fillId="0" borderId="30" xfId="3100" applyNumberFormat="1" applyFont="1" applyFill="1" applyBorder="1" applyAlignment="1">
      <alignment vertical="center"/>
    </xf>
    <xf numFmtId="193" fontId="96" fillId="0" borderId="8" xfId="3100" applyNumberFormat="1" applyFont="1" applyFill="1" applyBorder="1" applyAlignment="1">
      <alignment horizontal="center" vertical="center"/>
    </xf>
    <xf numFmtId="171" fontId="96" fillId="0" borderId="18" xfId="3100" applyNumberFormat="1" applyFont="1" applyFill="1" applyBorder="1" applyAlignment="1">
      <alignment horizontal="right" vertical="center"/>
    </xf>
    <xf numFmtId="206" fontId="96" fillId="31" borderId="29" xfId="2578" applyNumberFormat="1" applyFont="1" applyFill="1" applyBorder="1" applyAlignment="1">
      <alignment horizontal="center" vertical="center"/>
    </xf>
    <xf numFmtId="206" fontId="96" fillId="0" borderId="29" xfId="2578" applyNumberFormat="1" applyFont="1" applyFill="1" applyBorder="1" applyAlignment="1">
      <alignment horizontal="center" vertical="center"/>
    </xf>
    <xf numFmtId="192" fontId="95" fillId="0" borderId="21" xfId="3100" applyNumberFormat="1" applyFont="1" applyBorder="1" applyAlignment="1">
      <alignment horizontal="center" vertical="center"/>
    </xf>
    <xf numFmtId="1" fontId="96" fillId="0" borderId="29" xfId="2578" applyNumberFormat="1" applyFont="1" applyFill="1" applyBorder="1" applyAlignment="1">
      <alignment horizontal="center" vertical="center"/>
    </xf>
    <xf numFmtId="1" fontId="96" fillId="0" borderId="34" xfId="3100" applyNumberFormat="1" applyFont="1" applyFill="1" applyBorder="1" applyAlignment="1">
      <alignment horizontal="center" vertical="center"/>
    </xf>
    <xf numFmtId="1" fontId="96" fillId="0" borderId="35" xfId="3100" applyNumberFormat="1" applyFont="1" applyFill="1" applyBorder="1" applyAlignment="1">
      <alignment horizontal="right" vertical="center"/>
    </xf>
    <xf numFmtId="1" fontId="96" fillId="0" borderId="18" xfId="3100" applyNumberFormat="1" applyFont="1" applyFill="1" applyBorder="1" applyAlignment="1">
      <alignment horizontal="right" vertical="center"/>
    </xf>
    <xf numFmtId="1" fontId="96" fillId="0" borderId="8" xfId="3100" applyNumberFormat="1" applyFont="1" applyFill="1" applyBorder="1" applyAlignment="1">
      <alignment horizontal="center" vertical="center"/>
    </xf>
    <xf numFmtId="1" fontId="96" fillId="0" borderId="29" xfId="3100" applyNumberFormat="1" applyFont="1" applyFill="1" applyBorder="1" applyAlignment="1">
      <alignment horizontal="right" vertical="center"/>
    </xf>
    <xf numFmtId="1" fontId="96" fillId="0" borderId="18" xfId="3100" applyNumberFormat="1" applyFont="1" applyFill="1" applyBorder="1" applyAlignment="1">
      <alignment horizontal="center" vertical="center"/>
    </xf>
    <xf numFmtId="192" fontId="95" fillId="0" borderId="35" xfId="3100" applyNumberFormat="1" applyFont="1" applyFill="1" applyBorder="1" applyAlignment="1">
      <alignment horizontal="center" vertical="center"/>
    </xf>
    <xf numFmtId="192" fontId="95" fillId="0" borderId="33" xfId="3100" applyNumberFormat="1" applyFont="1" applyFill="1" applyBorder="1" applyAlignment="1">
      <alignment horizontal="center" vertical="center"/>
    </xf>
    <xf numFmtId="192" fontId="95" fillId="0" borderId="21" xfId="3100" applyNumberFormat="1" applyFont="1" applyFill="1" applyBorder="1" applyAlignment="1">
      <alignment horizontal="center" vertical="center"/>
    </xf>
    <xf numFmtId="192" fontId="95" fillId="0" borderId="22"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32" xfId="3100" applyFont="1" applyFill="1" applyBorder="1" applyAlignment="1">
      <alignment horizontal="center" vertical="center"/>
    </xf>
    <xf numFmtId="0" fontId="96" fillId="31" borderId="34" xfId="3100" applyFont="1" applyFill="1" applyBorder="1" applyAlignment="1">
      <alignment horizontal="center" vertical="center"/>
    </xf>
    <xf numFmtId="192" fontId="95" fillId="0" borderId="35" xfId="3100" applyNumberFormat="1" applyFont="1" applyBorder="1" applyAlignment="1">
      <alignment horizontal="center" vertical="center"/>
    </xf>
    <xf numFmtId="192" fontId="95" fillId="0" borderId="20" xfId="3100" applyNumberFormat="1" applyFont="1" applyBorder="1" applyAlignment="1">
      <alignment horizontal="center" vertical="center" wrapText="1"/>
    </xf>
    <xf numFmtId="192" fontId="95" fillId="0" borderId="22" xfId="3100" applyNumberFormat="1" applyFont="1" applyBorder="1" applyAlignment="1">
      <alignment horizontal="center" vertical="center" wrapText="1"/>
    </xf>
    <xf numFmtId="0" fontId="95" fillId="0" borderId="35" xfId="3100" applyFont="1" applyBorder="1" applyAlignment="1">
      <alignment horizontal="center" vertical="center"/>
    </xf>
    <xf numFmtId="0" fontId="95" fillId="0" borderId="35" xfId="3100" applyFont="1" applyFill="1" applyBorder="1" applyAlignment="1">
      <alignment horizontal="center" vertical="center"/>
    </xf>
    <xf numFmtId="192" fontId="95" fillId="0" borderId="19" xfId="3100" applyNumberFormat="1" applyFont="1" applyBorder="1" applyAlignment="1">
      <alignment horizontal="center" vertical="center"/>
    </xf>
    <xf numFmtId="192" fontId="87" fillId="0" borderId="0" xfId="3100" applyNumberFormat="1" applyFont="1" applyBorder="1" applyAlignment="1">
      <alignment vertical="center"/>
    </xf>
    <xf numFmtId="0" fontId="87" fillId="0" borderId="30" xfId="3100" applyFont="1" applyBorder="1" applyAlignment="1">
      <alignment vertical="center"/>
    </xf>
    <xf numFmtId="192" fontId="87" fillId="0" borderId="30" xfId="3100" applyNumberFormat="1" applyFont="1" applyBorder="1" applyAlignment="1">
      <alignment vertical="center"/>
    </xf>
    <xf numFmtId="0" fontId="94" fillId="0" borderId="51" xfId="3100" applyFont="1" applyBorder="1" applyAlignment="1">
      <alignment vertical="center"/>
    </xf>
    <xf numFmtId="0" fontId="94" fillId="0" borderId="0" xfId="3100" applyFont="1" applyBorder="1" applyAlignment="1">
      <alignment vertical="center"/>
    </xf>
    <xf numFmtId="0" fontId="94" fillId="0" borderId="53" xfId="3100" applyFont="1" applyFill="1" applyBorder="1" applyAlignment="1">
      <alignment vertical="top"/>
    </xf>
    <xf numFmtId="0" fontId="94" fillId="0" borderId="57" xfId="3100" applyFont="1" applyFill="1" applyBorder="1" applyAlignment="1">
      <alignment horizontal="center" vertical="center"/>
    </xf>
    <xf numFmtId="0" fontId="94" fillId="0" borderId="61" xfId="3100" applyFont="1" applyBorder="1" applyAlignment="1">
      <alignment vertical="center"/>
    </xf>
    <xf numFmtId="0" fontId="94" fillId="0" borderId="50" xfId="3100" applyFont="1" applyBorder="1" applyAlignment="1">
      <alignment horizontal="left" vertical="top"/>
    </xf>
    <xf numFmtId="0" fontId="87" fillId="0" borderId="31" xfId="3100" applyFont="1" applyBorder="1" applyAlignment="1">
      <alignment vertical="center"/>
    </xf>
    <xf numFmtId="192" fontId="87" fillId="0" borderId="31" xfId="3100" applyNumberFormat="1" applyFont="1" applyBorder="1" applyAlignment="1">
      <alignment vertical="center"/>
    </xf>
    <xf numFmtId="192" fontId="95" fillId="0" borderId="20" xfId="3100" applyNumberFormat="1" applyFont="1" applyBorder="1" applyAlignment="1">
      <alignment horizontal="center" vertical="center"/>
    </xf>
    <xf numFmtId="0" fontId="87" fillId="0" borderId="62" xfId="3100" applyFont="1" applyBorder="1" applyAlignment="1">
      <alignment vertical="center"/>
    </xf>
    <xf numFmtId="0" fontId="87" fillId="0" borderId="63" xfId="3100" applyFont="1" applyBorder="1" applyAlignment="1">
      <alignment vertical="center"/>
    </xf>
    <xf numFmtId="0" fontId="87" fillId="0" borderId="64" xfId="3100" applyFont="1" applyBorder="1" applyAlignment="1">
      <alignment vertical="center"/>
    </xf>
    <xf numFmtId="0" fontId="87" fillId="0" borderId="65" xfId="3100" applyFont="1" applyBorder="1" applyAlignment="1">
      <alignment vertical="center"/>
    </xf>
    <xf numFmtId="0" fontId="87" fillId="0" borderId="66" xfId="3100" applyFont="1" applyBorder="1" applyAlignment="1">
      <alignment vertical="center"/>
    </xf>
    <xf numFmtId="0" fontId="87" fillId="0" borderId="67" xfId="3100" applyFont="1" applyBorder="1" applyAlignment="1">
      <alignment vertical="center"/>
    </xf>
    <xf numFmtId="0" fontId="87" fillId="0" borderId="68" xfId="3100" applyFont="1" applyBorder="1" applyAlignment="1">
      <alignment vertical="center"/>
    </xf>
    <xf numFmtId="0" fontId="87" fillId="0" borderId="69" xfId="3100" applyFont="1" applyBorder="1" applyAlignment="1">
      <alignment vertical="center"/>
    </xf>
    <xf numFmtId="192" fontId="93" fillId="0" borderId="64" xfId="3100" applyNumberFormat="1" applyFont="1" applyBorder="1" applyAlignment="1">
      <alignment horizontal="center" vertical="center"/>
    </xf>
    <xf numFmtId="0" fontId="87" fillId="0" borderId="71" xfId="3100" applyFont="1" applyBorder="1" applyAlignment="1">
      <alignment vertical="center"/>
    </xf>
    <xf numFmtId="0" fontId="96" fillId="0" borderId="72" xfId="3100" applyFont="1" applyBorder="1" applyAlignment="1">
      <alignment vertical="center"/>
    </xf>
    <xf numFmtId="0" fontId="96" fillId="0" borderId="41" xfId="3100" applyFont="1" applyBorder="1" applyAlignment="1">
      <alignment vertical="center"/>
    </xf>
    <xf numFmtId="192" fontId="95" fillId="0" borderId="41" xfId="3100" applyNumberFormat="1" applyFont="1" applyBorder="1" applyAlignment="1">
      <alignment vertical="center"/>
    </xf>
    <xf numFmtId="192" fontId="96" fillId="0" borderId="41" xfId="3100" applyNumberFormat="1" applyFont="1" applyFill="1" applyBorder="1" applyAlignment="1">
      <alignment vertical="center"/>
    </xf>
    <xf numFmtId="192" fontId="96" fillId="0" borderId="41" xfId="3100" applyNumberFormat="1" applyFont="1" applyBorder="1" applyAlignment="1">
      <alignment vertical="center"/>
    </xf>
    <xf numFmtId="192" fontId="96" fillId="0" borderId="73" xfId="3100" applyNumberFormat="1" applyFont="1" applyBorder="1" applyAlignment="1">
      <alignment vertical="center"/>
    </xf>
    <xf numFmtId="192" fontId="95" fillId="0" borderId="12" xfId="3100" applyNumberFormat="1" applyFont="1" applyFill="1" applyBorder="1" applyAlignment="1">
      <alignment vertical="center"/>
    </xf>
    <xf numFmtId="0" fontId="87" fillId="0" borderId="74" xfId="3100" applyFont="1" applyBorder="1" applyAlignment="1">
      <alignment vertical="center"/>
    </xf>
    <xf numFmtId="0" fontId="0" fillId="0" borderId="13" xfId="0" applyBorder="1" applyAlignment="1">
      <alignment vertical="center"/>
    </xf>
    <xf numFmtId="0" fontId="0" fillId="0" borderId="0" xfId="0" applyAlignment="1">
      <alignment vertical="center"/>
    </xf>
    <xf numFmtId="2" fontId="0" fillId="0" borderId="13" xfId="0" applyNumberFormat="1" applyBorder="1" applyAlignment="1">
      <alignment vertical="center"/>
    </xf>
    <xf numFmtId="2" fontId="0" fillId="0" borderId="0" xfId="0" applyNumberFormat="1" applyAlignment="1">
      <alignment vertical="center"/>
    </xf>
    <xf numFmtId="0" fontId="0" fillId="0" borderId="13" xfId="0" applyBorder="1" applyAlignment="1">
      <alignment horizontal="center" vertical="center"/>
    </xf>
    <xf numFmtId="0" fontId="0" fillId="0" borderId="0" xfId="0" applyAlignment="1">
      <alignment horizontal="center" vertical="center"/>
    </xf>
    <xf numFmtId="1" fontId="0" fillId="0" borderId="13" xfId="0" applyNumberFormat="1" applyBorder="1" applyAlignment="1">
      <alignment horizontal="center" vertical="center"/>
    </xf>
    <xf numFmtId="0" fontId="72" fillId="0" borderId="13" xfId="0" applyFont="1" applyBorder="1" applyAlignment="1">
      <alignment horizontal="center" vertical="center"/>
    </xf>
    <xf numFmtId="0" fontId="72" fillId="0" borderId="13" xfId="0" applyFont="1" applyBorder="1" applyAlignment="1">
      <alignment horizontal="center" vertical="center" wrapText="1"/>
    </xf>
    <xf numFmtId="206" fontId="96" fillId="31" borderId="34" xfId="3100" applyNumberFormat="1" applyFont="1" applyFill="1" applyBorder="1" applyAlignment="1">
      <alignment horizontal="center"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192" fontId="95" fillId="0" borderId="35" xfId="3100" applyNumberFormat="1" applyFont="1" applyFill="1" applyBorder="1" applyAlignment="1">
      <alignment horizontal="center" vertical="center"/>
    </xf>
    <xf numFmtId="192" fontId="95" fillId="0" borderId="33" xfId="3100" applyNumberFormat="1" applyFont="1" applyFill="1" applyBorder="1" applyAlignment="1">
      <alignment horizontal="center" vertical="center"/>
    </xf>
    <xf numFmtId="192" fontId="95" fillId="0" borderId="21" xfId="3100" applyNumberFormat="1" applyFont="1" applyFill="1" applyBorder="1" applyAlignment="1">
      <alignment horizontal="center" vertical="center"/>
    </xf>
    <xf numFmtId="192" fontId="95" fillId="0" borderId="22"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32" xfId="3100" applyFont="1" applyFill="1" applyBorder="1" applyAlignment="1">
      <alignment horizontal="center" vertical="center"/>
    </xf>
    <xf numFmtId="192" fontId="95" fillId="0" borderId="22" xfId="3100" applyNumberFormat="1" applyFont="1" applyBorder="1" applyAlignment="1">
      <alignment horizontal="center" vertical="center" wrapText="1"/>
    </xf>
    <xf numFmtId="0" fontId="95" fillId="0" borderId="35" xfId="3100" applyFont="1" applyBorder="1" applyAlignment="1">
      <alignment horizontal="center" vertical="center"/>
    </xf>
    <xf numFmtId="192" fontId="95" fillId="0" borderId="19" xfId="3100" applyNumberFormat="1" applyFont="1" applyBorder="1" applyAlignment="1">
      <alignment horizontal="center" vertical="center"/>
    </xf>
    <xf numFmtId="192" fontId="95" fillId="0" borderId="35" xfId="3100" applyNumberFormat="1" applyFont="1" applyBorder="1" applyAlignment="1">
      <alignment horizontal="center" vertical="center"/>
    </xf>
    <xf numFmtId="4" fontId="96" fillId="31" borderId="35" xfId="3100" applyNumberFormat="1" applyFont="1" applyFill="1" applyBorder="1" applyAlignment="1">
      <alignment horizontal="center" vertical="center"/>
    </xf>
    <xf numFmtId="4" fontId="96" fillId="31" borderId="29" xfId="3100" applyNumberFormat="1" applyFont="1" applyFill="1" applyBorder="1" applyAlignment="1">
      <alignment horizontal="center" vertical="center"/>
    </xf>
    <xf numFmtId="4" fontId="96" fillId="0" borderId="34" xfId="3100" applyNumberFormat="1" applyFont="1" applyFill="1" applyBorder="1" applyAlignment="1">
      <alignment vertical="center"/>
    </xf>
    <xf numFmtId="4" fontId="96" fillId="0" borderId="8" xfId="3100" applyNumberFormat="1" applyFont="1" applyFill="1" applyBorder="1" applyAlignment="1">
      <alignment vertical="center"/>
    </xf>
    <xf numFmtId="4" fontId="96" fillId="0" borderId="32" xfId="3100" applyNumberFormat="1" applyFont="1" applyFill="1" applyBorder="1" applyAlignment="1">
      <alignment vertical="center"/>
    </xf>
    <xf numFmtId="4" fontId="96" fillId="0" borderId="23" xfId="3100" applyNumberFormat="1" applyFont="1" applyFill="1" applyBorder="1" applyAlignment="1">
      <alignment vertical="center"/>
    </xf>
    <xf numFmtId="4" fontId="96" fillId="0" borderId="29" xfId="3100" applyNumberFormat="1" applyFont="1" applyFill="1" applyBorder="1" applyAlignment="1">
      <alignment vertical="center"/>
    </xf>
    <xf numFmtId="4" fontId="95" fillId="0" borderId="13" xfId="3100" applyNumberFormat="1" applyFont="1" applyFill="1" applyBorder="1" applyAlignment="1">
      <alignment vertical="center"/>
    </xf>
    <xf numFmtId="4" fontId="95" fillId="0" borderId="19" xfId="3100" applyNumberFormat="1" applyFont="1" applyFill="1" applyBorder="1" applyAlignment="1">
      <alignment vertical="center"/>
    </xf>
    <xf numFmtId="192" fontId="95" fillId="0" borderId="13" xfId="3100" applyNumberFormat="1" applyFont="1" applyFill="1" applyBorder="1" applyAlignment="1">
      <alignment horizontal="center" vertical="center"/>
    </xf>
    <xf numFmtId="0" fontId="96" fillId="0" borderId="23" xfId="3100" applyFont="1" applyFill="1" applyBorder="1" applyAlignment="1">
      <alignment horizontal="center" vertical="center"/>
    </xf>
    <xf numFmtId="0" fontId="96" fillId="0" borderId="18" xfId="3100" applyFont="1" applyFill="1" applyBorder="1" applyAlignment="1">
      <alignment horizontal="center" vertical="center"/>
    </xf>
    <xf numFmtId="0" fontId="96" fillId="0" borderId="19" xfId="3100" applyFont="1" applyFill="1" applyBorder="1" applyAlignment="1">
      <alignment horizontal="center" vertical="center"/>
    </xf>
    <xf numFmtId="192" fontId="96" fillId="0" borderId="21" xfId="3100" applyNumberFormat="1" applyFont="1" applyBorder="1" applyAlignment="1">
      <alignment horizontal="centerContinuous" vertical="center"/>
    </xf>
    <xf numFmtId="192" fontId="96" fillId="0" borderId="22" xfId="3100" applyNumberFormat="1" applyFont="1" applyBorder="1" applyAlignment="1">
      <alignment horizontal="centerContinuous" vertical="center"/>
    </xf>
    <xf numFmtId="0" fontId="93" fillId="0" borderId="0" xfId="3100" applyFont="1" applyAlignment="1">
      <alignment vertical="center"/>
    </xf>
    <xf numFmtId="0" fontId="87" fillId="0" borderId="0" xfId="3100" applyFont="1" applyBorder="1" applyAlignment="1">
      <alignment horizontal="center" vertical="center"/>
    </xf>
    <xf numFmtId="4"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96" fillId="0" borderId="0" xfId="3100" applyFont="1" applyFill="1" applyBorder="1" applyAlignment="1">
      <alignment vertical="center" wrapText="1"/>
    </xf>
    <xf numFmtId="2" fontId="96" fillId="0" borderId="0" xfId="3100" applyNumberFormat="1" applyFont="1" applyFill="1" applyBorder="1" applyAlignment="1">
      <alignment vertical="center"/>
    </xf>
    <xf numFmtId="171" fontId="96" fillId="0" borderId="0" xfId="3100" applyNumberFormat="1" applyFont="1" applyFill="1" applyBorder="1" applyAlignment="1">
      <alignment vertical="center"/>
    </xf>
    <xf numFmtId="4" fontId="96" fillId="0" borderId="0" xfId="3100" applyNumberFormat="1" applyFont="1" applyFill="1" applyBorder="1" applyAlignment="1">
      <alignment vertical="center"/>
    </xf>
    <xf numFmtId="192" fontId="96" fillId="0" borderId="0" xfId="3100" applyNumberFormat="1" applyFont="1" applyFill="1" applyBorder="1" applyAlignment="1">
      <alignment horizontal="centerContinuous" vertical="center"/>
    </xf>
    <xf numFmtId="192" fontId="95" fillId="0" borderId="0" xfId="3100" applyNumberFormat="1" applyFont="1" applyFill="1" applyBorder="1" applyAlignment="1">
      <alignment horizontal="centerContinuous" vertical="center"/>
    </xf>
    <xf numFmtId="171" fontId="95" fillId="0" borderId="0" xfId="3100" applyNumberFormat="1" applyFont="1" applyFill="1" applyBorder="1" applyAlignment="1">
      <alignment vertical="center"/>
    </xf>
    <xf numFmtId="192" fontId="95" fillId="0" borderId="0" xfId="3100" applyNumberFormat="1" applyFont="1" applyFill="1" applyBorder="1" applyAlignment="1">
      <alignment horizontal="left" vertical="center"/>
    </xf>
    <xf numFmtId="192" fontId="96" fillId="0" borderId="0" xfId="3100" applyNumberFormat="1" applyFont="1" applyFill="1" applyBorder="1" applyAlignment="1">
      <alignment horizontal="left" vertical="center"/>
    </xf>
    <xf numFmtId="192" fontId="95" fillId="0" borderId="0" xfId="3100" applyNumberFormat="1" applyFont="1" applyFill="1" applyBorder="1" applyAlignment="1">
      <alignment horizontal="center" vertical="center" wrapText="1"/>
    </xf>
    <xf numFmtId="205" fontId="96" fillId="0" borderId="0" xfId="3100" applyNumberFormat="1" applyFont="1" applyFill="1" applyBorder="1" applyAlignment="1">
      <alignment horizontal="center" vertical="center"/>
    </xf>
    <xf numFmtId="192" fontId="95" fillId="0" borderId="0" xfId="3100" applyNumberFormat="1" applyFont="1" applyFill="1" applyBorder="1" applyAlignment="1">
      <alignment vertical="center"/>
    </xf>
    <xf numFmtId="0" fontId="95" fillId="0" borderId="0" xfId="3100" applyFont="1" applyFill="1" applyBorder="1" applyAlignment="1">
      <alignment horizontal="center" vertical="center" wrapText="1"/>
    </xf>
    <xf numFmtId="192" fontId="95" fillId="0" borderId="0" xfId="3100" applyNumberFormat="1" applyFont="1" applyFill="1" applyBorder="1" applyAlignment="1">
      <alignment horizontal="center" vertical="center"/>
    </xf>
    <xf numFmtId="193" fontId="96" fillId="0" borderId="0" xfId="3100" applyNumberFormat="1" applyFont="1" applyFill="1" applyBorder="1" applyAlignment="1">
      <alignment horizontal="center" vertical="center"/>
    </xf>
    <xf numFmtId="193" fontId="96" fillId="0" borderId="0" xfId="3100" applyNumberFormat="1" applyFont="1" applyFill="1" applyBorder="1" applyAlignment="1">
      <alignment horizontal="right" vertical="center"/>
    </xf>
    <xf numFmtId="171" fontId="96" fillId="0" borderId="0" xfId="3100" applyNumberFormat="1" applyFont="1" applyFill="1" applyBorder="1" applyAlignment="1">
      <alignment horizontal="right" vertical="center"/>
    </xf>
    <xf numFmtId="0" fontId="95" fillId="0" borderId="0" xfId="3100" applyFont="1" applyFill="1" applyBorder="1" applyAlignment="1">
      <alignment horizontal="center" vertical="center"/>
    </xf>
    <xf numFmtId="0" fontId="95" fillId="0" borderId="0" xfId="3100" applyFont="1" applyFill="1" applyBorder="1" applyAlignment="1">
      <alignment vertical="center"/>
    </xf>
    <xf numFmtId="1" fontId="96" fillId="0" borderId="0" xfId="2578" applyNumberFormat="1" applyFont="1" applyFill="1" applyBorder="1" applyAlignment="1">
      <alignment horizontal="center" vertical="center"/>
    </xf>
    <xf numFmtId="1" fontId="96" fillId="0" borderId="0" xfId="3100" applyNumberFormat="1" applyFont="1" applyFill="1" applyBorder="1" applyAlignment="1">
      <alignment horizontal="center" vertical="center"/>
    </xf>
    <xf numFmtId="1" fontId="96" fillId="0" borderId="0" xfId="3100" applyNumberFormat="1" applyFont="1" applyFill="1" applyBorder="1" applyAlignment="1">
      <alignment horizontal="right" vertical="center"/>
    </xf>
    <xf numFmtId="206" fontId="96" fillId="0" borderId="0" xfId="2578" applyNumberFormat="1" applyFont="1" applyFill="1" applyBorder="1" applyAlignment="1">
      <alignment horizontal="center" vertical="center"/>
    </xf>
    <xf numFmtId="192" fontId="95" fillId="0" borderId="0" xfId="3100" applyNumberFormat="1" applyFont="1" applyFill="1" applyBorder="1" applyAlignment="1">
      <alignment vertical="center" wrapText="1"/>
    </xf>
    <xf numFmtId="206" fontId="96" fillId="0" borderId="0" xfId="3100" applyNumberFormat="1" applyFont="1" applyFill="1" applyBorder="1" applyAlignment="1">
      <alignment horizontal="center" vertical="center"/>
    </xf>
    <xf numFmtId="0" fontId="96" fillId="0" borderId="0" xfId="3100" applyFont="1" applyFill="1" applyBorder="1" applyAlignment="1">
      <alignment horizontal="left" vertical="center"/>
    </xf>
    <xf numFmtId="10" fontId="87" fillId="0" borderId="0" xfId="3100" applyNumberFormat="1" applyFont="1" applyBorder="1" applyAlignment="1">
      <alignment vertical="center"/>
    </xf>
    <xf numFmtId="0" fontId="87" fillId="0" borderId="0" xfId="3100" applyNumberFormat="1" applyFont="1" applyBorder="1" applyAlignment="1">
      <alignment horizontal="center" vertical="center"/>
    </xf>
    <xf numFmtId="3" fontId="87" fillId="0" borderId="0" xfId="3100" applyNumberFormat="1" applyFont="1" applyBorder="1" applyAlignment="1">
      <alignment horizontal="center" vertical="center"/>
    </xf>
    <xf numFmtId="0" fontId="87" fillId="0" borderId="0" xfId="3100" applyNumberFormat="1" applyFont="1" applyBorder="1" applyAlignment="1">
      <alignment vertical="center"/>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103" fillId="25" borderId="0" xfId="92" applyFont="1" applyFill="1" applyBorder="1" applyAlignment="1"/>
    <xf numFmtId="0" fontId="43" fillId="0" borderId="0" xfId="0" applyFont="1" applyAlignment="1"/>
    <xf numFmtId="0" fontId="4" fillId="0" borderId="0" xfId="92" applyFont="1" applyFill="1" applyBorder="1" applyAlignment="1">
      <alignment vertical="center"/>
    </xf>
    <xf numFmtId="170"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8" fillId="0" borderId="0" xfId="92" applyFont="1" applyFill="1" applyBorder="1" applyAlignment="1">
      <alignment vertical="center"/>
    </xf>
    <xf numFmtId="170" fontId="108" fillId="0" borderId="0" xfId="92" applyNumberFormat="1" applyFont="1" applyFill="1" applyBorder="1" applyAlignment="1">
      <alignment vertical="center"/>
    </xf>
    <xf numFmtId="49" fontId="108" fillId="0" borderId="0" xfId="92" applyNumberFormat="1" applyFont="1" applyFill="1" applyBorder="1" applyAlignment="1">
      <alignment vertical="center"/>
    </xf>
    <xf numFmtId="0" fontId="106" fillId="0" borderId="25" xfId="92" applyFont="1" applyFill="1" applyBorder="1" applyAlignment="1">
      <alignment horizontal="left" vertical="center"/>
    </xf>
    <xf numFmtId="0" fontId="106" fillId="0" borderId="26" xfId="92" applyFont="1" applyFill="1" applyBorder="1" applyAlignment="1">
      <alignment horizontal="left" vertical="center"/>
    </xf>
    <xf numFmtId="0" fontId="106" fillId="0" borderId="27" xfId="92" applyFont="1" applyFill="1" applyBorder="1" applyAlignment="1">
      <alignment horizontal="left" vertical="center"/>
    </xf>
    <xf numFmtId="4" fontId="106" fillId="0" borderId="28" xfId="92" applyNumberFormat="1" applyFont="1" applyFill="1" applyBorder="1" applyAlignment="1">
      <alignment horizontal="center" vertical="center"/>
    </xf>
    <xf numFmtId="0" fontId="106" fillId="0" borderId="16" xfId="92" applyFont="1" applyFill="1" applyBorder="1" applyAlignment="1">
      <alignment horizontal="left" vertical="center"/>
    </xf>
    <xf numFmtId="0" fontId="106" fillId="0" borderId="17" xfId="92" applyFont="1" applyFill="1" applyBorder="1" applyAlignment="1">
      <alignment horizontal="left" vertical="center"/>
    </xf>
    <xf numFmtId="4" fontId="106" fillId="0" borderId="15" xfId="92" applyNumberFormat="1" applyFont="1" applyFill="1" applyBorder="1" applyAlignment="1">
      <alignment horizontal="center" vertical="center"/>
    </xf>
    <xf numFmtId="0" fontId="109" fillId="26" borderId="34" xfId="110" applyFont="1" applyFill="1" applyBorder="1" applyAlignment="1">
      <alignment vertical="center"/>
    </xf>
    <xf numFmtId="0" fontId="109" fillId="26" borderId="8" xfId="110" applyFont="1" applyFill="1" applyBorder="1" applyAlignment="1">
      <alignment vertical="center"/>
    </xf>
    <xf numFmtId="0" fontId="109"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43" fontId="43" fillId="0" borderId="0" xfId="219" applyFont="1"/>
    <xf numFmtId="43" fontId="43" fillId="0" borderId="0" xfId="0" applyNumberFormat="1" applyFont="1"/>
    <xf numFmtId="0" fontId="109" fillId="0" borderId="0" xfId="95" applyFont="1" applyBorder="1"/>
    <xf numFmtId="43" fontId="109" fillId="0" borderId="0" xfId="219" applyFont="1" applyBorder="1"/>
    <xf numFmtId="0" fontId="109" fillId="0" borderId="0" xfId="95" applyFont="1" applyBorder="1" applyAlignment="1"/>
    <xf numFmtId="0" fontId="109" fillId="0" borderId="0" xfId="95" applyFont="1" applyBorder="1" applyAlignment="1">
      <alignment horizontal="right"/>
    </xf>
    <xf numFmtId="43" fontId="109"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2"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2"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2" fontId="2" fillId="0" borderId="30" xfId="3100" applyNumberFormat="1" applyFont="1" applyBorder="1" applyAlignment="1">
      <alignment vertical="center"/>
    </xf>
    <xf numFmtId="0" fontId="2" fillId="0" borderId="69" xfId="3100" applyFont="1" applyBorder="1" applyAlignment="1">
      <alignment vertical="center"/>
    </xf>
    <xf numFmtId="192" fontId="108" fillId="0" borderId="64" xfId="3100" applyNumberFormat="1" applyFont="1" applyBorder="1" applyAlignment="1">
      <alignment horizontal="center" vertical="center"/>
    </xf>
    <xf numFmtId="192" fontId="108" fillId="0" borderId="0" xfId="3100" applyNumberFormat="1" applyFont="1" applyBorder="1" applyAlignment="1">
      <alignment horizontal="center" vertical="center"/>
    </xf>
    <xf numFmtId="192" fontId="108"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7" xfId="3100" applyFont="1" applyFill="1" applyBorder="1" applyAlignment="1">
      <alignment horizontal="center" vertical="center"/>
    </xf>
    <xf numFmtId="192" fontId="111" fillId="0" borderId="31" xfId="3100" applyNumberFormat="1" applyFont="1" applyBorder="1" applyAlignment="1">
      <alignment horizontal="centerContinuous" vertical="center"/>
    </xf>
    <xf numFmtId="192" fontId="111" fillId="0" borderId="35" xfId="3100" applyNumberFormat="1" applyFont="1" applyBorder="1" applyAlignment="1">
      <alignment horizontal="centerContinuous" vertical="center"/>
    </xf>
    <xf numFmtId="192" fontId="111" fillId="0" borderId="35" xfId="3100" applyNumberFormat="1" applyFont="1" applyBorder="1" applyAlignment="1">
      <alignment horizontal="center" vertical="center"/>
    </xf>
    <xf numFmtId="192" fontId="111" fillId="0" borderId="30" xfId="3100" applyNumberFormat="1" applyFont="1" applyBorder="1" applyAlignment="1">
      <alignment horizontal="centerContinuous" vertical="center"/>
    </xf>
    <xf numFmtId="192" fontId="111" fillId="0" borderId="33" xfId="3100" applyNumberFormat="1" applyFont="1" applyBorder="1" applyAlignment="1">
      <alignment horizontal="centerContinuous" vertical="center"/>
    </xf>
    <xf numFmtId="192" fontId="111" fillId="0" borderId="19" xfId="3100" applyNumberFormat="1" applyFont="1" applyBorder="1" applyAlignment="1">
      <alignment horizontal="center" vertical="center"/>
    </xf>
    <xf numFmtId="0" fontId="112" fillId="0" borderId="35" xfId="3100" applyFont="1" applyFill="1" applyBorder="1" applyAlignment="1">
      <alignment horizontal="center" vertical="center"/>
    </xf>
    <xf numFmtId="0" fontId="112" fillId="0" borderId="34" xfId="3100" applyFont="1" applyFill="1" applyBorder="1" applyAlignment="1">
      <alignment vertical="center" wrapText="1"/>
    </xf>
    <xf numFmtId="4" fontId="112" fillId="0" borderId="18" xfId="3100" applyNumberFormat="1" applyFont="1" applyFill="1" applyBorder="1" applyAlignment="1">
      <alignment vertical="center"/>
    </xf>
    <xf numFmtId="0" fontId="112" fillId="0" borderId="29" xfId="3100" applyFont="1" applyFill="1" applyBorder="1" applyAlignment="1">
      <alignment horizontal="center" vertical="center"/>
    </xf>
    <xf numFmtId="0" fontId="112" fillId="0" borderId="8" xfId="3100" applyFont="1" applyFill="1" applyBorder="1" applyAlignment="1">
      <alignment vertical="center" wrapText="1"/>
    </xf>
    <xf numFmtId="0" fontId="112" fillId="0" borderId="29" xfId="3100" applyFont="1" applyFill="1" applyBorder="1" applyAlignment="1">
      <alignment vertical="center"/>
    </xf>
    <xf numFmtId="0" fontId="112" fillId="0" borderId="33" xfId="3100" applyFont="1" applyFill="1" applyBorder="1" applyAlignment="1">
      <alignment vertical="center"/>
    </xf>
    <xf numFmtId="0" fontId="112" fillId="0" borderId="32" xfId="3100" applyFont="1" applyFill="1" applyBorder="1" applyAlignment="1">
      <alignment vertical="center" wrapText="1"/>
    </xf>
    <xf numFmtId="4" fontId="112" fillId="0" borderId="19" xfId="3100" applyNumberFormat="1" applyFont="1" applyFill="1" applyBorder="1" applyAlignment="1">
      <alignment vertical="center"/>
    </xf>
    <xf numFmtId="0" fontId="2" fillId="0" borderId="71" xfId="3100" applyFont="1" applyBorder="1" applyAlignment="1">
      <alignment vertical="center"/>
    </xf>
    <xf numFmtId="192" fontId="112" fillId="0" borderId="41" xfId="3100" applyNumberFormat="1" applyFont="1" applyFill="1" applyBorder="1" applyAlignment="1">
      <alignment vertical="center"/>
    </xf>
    <xf numFmtId="192" fontId="111" fillId="0" borderId="85"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12" fillId="0" borderId="23" xfId="3100" applyNumberFormat="1" applyFont="1" applyFill="1" applyBorder="1" applyAlignment="1">
      <alignment horizontal="center" vertical="center"/>
    </xf>
    <xf numFmtId="4" fontId="112" fillId="0" borderId="29" xfId="3100" applyNumberFormat="1" applyFont="1" applyFill="1" applyBorder="1" applyAlignment="1">
      <alignment horizontal="center" vertical="center"/>
    </xf>
    <xf numFmtId="4" fontId="112" fillId="0" borderId="33" xfId="3100" applyNumberFormat="1" applyFont="1" applyFill="1" applyBorder="1" applyAlignment="1">
      <alignment horizontal="center" vertical="center"/>
    </xf>
    <xf numFmtId="1" fontId="107" fillId="31" borderId="59" xfId="3100" applyNumberFormat="1" applyFont="1" applyFill="1" applyBorder="1" applyAlignment="1">
      <alignment vertical="center" wrapText="1"/>
    </xf>
    <xf numFmtId="1" fontId="107"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0" fontId="46" fillId="26" borderId="23" xfId="120" applyFont="1" applyFill="1" applyBorder="1" applyAlignment="1">
      <alignment vertical="center" wrapText="1"/>
    </xf>
    <xf numFmtId="0" fontId="2" fillId="0" borderId="0" xfId="1441"/>
    <xf numFmtId="0" fontId="2" fillId="0" borderId="86" xfId="1441" applyBorder="1"/>
    <xf numFmtId="0" fontId="113" fillId="0" borderId="0" xfId="1441" applyFont="1"/>
    <xf numFmtId="0" fontId="2" fillId="0" borderId="87" xfId="1441" applyBorder="1"/>
    <xf numFmtId="0" fontId="114" fillId="24" borderId="88" xfId="1441" applyFont="1" applyFill="1" applyBorder="1" applyAlignment="1">
      <alignment horizontal="center" vertical="center"/>
    </xf>
    <xf numFmtId="0" fontId="114" fillId="24" borderId="89"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4" fillId="0" borderId="90" xfId="303" applyNumberFormat="1" applyFont="1" applyBorder="1" applyAlignment="1">
      <alignment horizontal="center" vertical="center"/>
    </xf>
    <xf numFmtId="2" fontId="116" fillId="0" borderId="92" xfId="303" applyNumberFormat="1" applyFont="1" applyBorder="1" applyAlignment="1">
      <alignment horizontal="center" vertical="center"/>
    </xf>
    <xf numFmtId="2" fontId="114" fillId="0" borderId="0" xfId="303" applyNumberFormat="1" applyFont="1" applyBorder="1" applyAlignment="1">
      <alignment horizontal="center" vertical="center"/>
    </xf>
    <xf numFmtId="2" fontId="116" fillId="0" borderId="0" xfId="303" applyNumberFormat="1" applyFont="1" applyBorder="1" applyAlignment="1">
      <alignment horizontal="center" vertical="center"/>
    </xf>
    <xf numFmtId="0" fontId="117" fillId="0" borderId="0" xfId="303" applyFont="1" applyAlignment="1">
      <alignment horizontal="center" vertical="center"/>
    </xf>
    <xf numFmtId="10" fontId="114" fillId="24" borderId="96"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8" fillId="0" borderId="0" xfId="1441" applyFont="1" applyBorder="1" applyAlignment="1">
      <alignment vertical="center" wrapText="1"/>
    </xf>
    <xf numFmtId="0" fontId="2" fillId="0" borderId="0" xfId="1441" applyFont="1" applyBorder="1" applyAlignment="1">
      <alignment horizontal="left"/>
    </xf>
    <xf numFmtId="0" fontId="107"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208" fontId="119" fillId="30" borderId="19" xfId="110" applyNumberFormat="1" applyFont="1" applyFill="1" applyBorder="1" applyAlignment="1">
      <alignment horizontal="center" vertical="center"/>
    </xf>
    <xf numFmtId="170" fontId="4" fillId="30" borderId="13" xfId="92" applyNumberFormat="1" applyFont="1" applyFill="1" applyBorder="1" applyAlignment="1">
      <alignment horizontal="center" vertical="center"/>
    </xf>
    <xf numFmtId="208" fontId="118" fillId="30" borderId="19" xfId="110" applyNumberFormat="1" applyFont="1" applyFill="1" applyBorder="1" applyAlignment="1">
      <alignment horizontal="center" vertical="center"/>
    </xf>
    <xf numFmtId="0" fontId="46" fillId="0" borderId="0" xfId="0" applyFont="1" applyAlignment="1"/>
    <xf numFmtId="0" fontId="46" fillId="0" borderId="0" xfId="0" applyFont="1"/>
    <xf numFmtId="10" fontId="117" fillId="0" borderId="28" xfId="144" applyNumberFormat="1" applyFont="1" applyFill="1" applyBorder="1" applyAlignment="1">
      <alignment horizontal="center" vertical="center"/>
    </xf>
    <xf numFmtId="0" fontId="117" fillId="0" borderId="15" xfId="92" applyFont="1" applyFill="1" applyBorder="1" applyAlignment="1">
      <alignment horizontal="center" vertical="center"/>
    </xf>
    <xf numFmtId="4" fontId="117" fillId="0" borderId="15" xfId="92" applyNumberFormat="1" applyFont="1" applyFill="1" applyBorder="1" applyAlignment="1">
      <alignment horizontal="center" vertical="center"/>
    </xf>
    <xf numFmtId="208" fontId="118" fillId="30" borderId="23" xfId="110" applyNumberFormat="1" applyFont="1" applyFill="1" applyBorder="1" applyAlignment="1">
      <alignment horizontal="center" vertical="center"/>
    </xf>
    <xf numFmtId="208" fontId="118" fillId="30" borderId="23" xfId="110" applyNumberFormat="1" applyFont="1" applyFill="1" applyBorder="1" applyAlignment="1">
      <alignment horizontal="center" vertical="center" wrapText="1"/>
    </xf>
    <xf numFmtId="0" fontId="0" fillId="0" borderId="0" xfId="0" applyAlignment="1">
      <alignment horizontal="right"/>
    </xf>
    <xf numFmtId="4" fontId="108" fillId="30" borderId="13" xfId="92" applyNumberFormat="1" applyFont="1" applyFill="1" applyBorder="1" applyAlignment="1">
      <alignment horizontal="center" vertical="center"/>
    </xf>
    <xf numFmtId="2" fontId="117" fillId="0" borderId="18"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0" borderId="34" xfId="92" applyNumberFormat="1" applyFont="1" applyFill="1" applyBorder="1" applyAlignment="1">
      <alignment horizontal="center" vertical="center"/>
    </xf>
    <xf numFmtId="49" fontId="108" fillId="30" borderId="21" xfId="92" applyNumberFormat="1" applyFont="1" applyFill="1" applyBorder="1" applyAlignment="1">
      <alignment vertical="center"/>
    </xf>
    <xf numFmtId="208" fontId="118" fillId="0" borderId="18" xfId="110" applyNumberFormat="1" applyFont="1" applyFill="1" applyBorder="1" applyAlignment="1">
      <alignment horizontal="center" vertical="center" wrapText="1"/>
    </xf>
    <xf numFmtId="208" fontId="118" fillId="0" borderId="18" xfId="110" applyNumberFormat="1" applyFont="1" applyFill="1" applyBorder="1" applyAlignment="1">
      <alignment horizontal="center" vertical="center"/>
    </xf>
    <xf numFmtId="4" fontId="108" fillId="0" borderId="18"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0" xfId="92" applyFont="1" applyFill="1" applyBorder="1" applyAlignment="1">
      <alignment horizontal="left" vertical="center"/>
    </xf>
    <xf numFmtId="208" fontId="118" fillId="30" borderId="13" xfId="110" applyNumberFormat="1" applyFont="1" applyFill="1" applyBorder="1" applyAlignment="1">
      <alignment horizontal="center" vertical="center"/>
    </xf>
    <xf numFmtId="176" fontId="117" fillId="0" borderId="34" xfId="92" applyNumberFormat="1" applyFont="1" applyFill="1" applyBorder="1" applyAlignment="1">
      <alignment horizontal="center" vertical="center"/>
    </xf>
    <xf numFmtId="207" fontId="117" fillId="0" borderId="34" xfId="92" applyNumberFormat="1" applyFont="1" applyFill="1" applyBorder="1" applyAlignment="1">
      <alignment horizontal="center" vertical="center"/>
    </xf>
    <xf numFmtId="0" fontId="118" fillId="0" borderId="0" xfId="92" applyFont="1" applyFill="1" applyBorder="1" applyAlignment="1">
      <alignment horizontal="left" vertical="center"/>
    </xf>
    <xf numFmtId="0" fontId="117" fillId="0" borderId="13" xfId="92" applyFont="1" applyFill="1" applyBorder="1" applyAlignment="1">
      <alignment horizontal="center" vertical="center"/>
    </xf>
    <xf numFmtId="0" fontId="117" fillId="0" borderId="13" xfId="92" applyFont="1" applyFill="1" applyBorder="1" applyAlignment="1">
      <alignment horizontal="left" vertical="center"/>
    </xf>
    <xf numFmtId="2" fontId="117" fillId="0" borderId="13" xfId="92" applyNumberFormat="1" applyFont="1" applyFill="1" applyBorder="1" applyAlignment="1">
      <alignment horizontal="center" vertical="center"/>
    </xf>
    <xf numFmtId="0" fontId="112" fillId="0" borderId="13" xfId="3100" applyFont="1" applyFill="1" applyBorder="1" applyAlignment="1">
      <alignment vertical="center" wrapText="1"/>
    </xf>
    <xf numFmtId="4" fontId="112" fillId="0" borderId="13" xfId="3100" applyNumberFormat="1" applyFont="1" applyFill="1" applyBorder="1" applyAlignment="1">
      <alignment horizontal="center" vertical="center"/>
    </xf>
    <xf numFmtId="4" fontId="112" fillId="0" borderId="13" xfId="3100" applyNumberFormat="1" applyFont="1" applyFill="1" applyBorder="1" applyAlignment="1">
      <alignment vertical="center"/>
    </xf>
    <xf numFmtId="192" fontId="111"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12" fillId="31" borderId="13" xfId="3100" applyFont="1" applyFill="1" applyBorder="1" applyAlignment="1">
      <alignment vertical="center" wrapText="1"/>
    </xf>
    <xf numFmtId="0" fontId="112" fillId="31" borderId="20" xfId="3100" applyNumberFormat="1" applyFont="1" applyFill="1" applyBorder="1" applyAlignment="1">
      <alignment horizontal="center" vertical="center"/>
    </xf>
    <xf numFmtId="0" fontId="112" fillId="31" borderId="20" xfId="3100" applyNumberFormat="1" applyFont="1" applyFill="1" applyBorder="1" applyAlignment="1">
      <alignment vertical="center"/>
    </xf>
    <xf numFmtId="0" fontId="112" fillId="31" borderId="22" xfId="3100" applyNumberFormat="1" applyFont="1" applyFill="1" applyBorder="1" applyAlignment="1">
      <alignment vertical="center"/>
    </xf>
    <xf numFmtId="0" fontId="112" fillId="31" borderId="20" xfId="3100" applyFont="1" applyFill="1" applyBorder="1" applyAlignment="1">
      <alignment vertical="center"/>
    </xf>
    <xf numFmtId="0" fontId="112" fillId="31" borderId="22" xfId="3100" applyFont="1" applyFill="1" applyBorder="1" applyAlignment="1">
      <alignment vertical="center"/>
    </xf>
    <xf numFmtId="1" fontId="107" fillId="31" borderId="58" xfId="3100" applyNumberFormat="1" applyFont="1" applyFill="1" applyBorder="1" applyAlignment="1">
      <alignment vertical="center"/>
    </xf>
    <xf numFmtId="176" fontId="117" fillId="0" borderId="13" xfId="92" applyNumberFormat="1" applyFont="1" applyFill="1" applyBorder="1" applyAlignment="1">
      <alignment horizontal="center" vertical="center"/>
    </xf>
    <xf numFmtId="207" fontId="117" fillId="0" borderId="13" xfId="92" applyNumberFormat="1" applyFont="1" applyFill="1" applyBorder="1" applyAlignment="1">
      <alignment horizontal="center" vertical="center"/>
    </xf>
    <xf numFmtId="49" fontId="108" fillId="30" borderId="13" xfId="92" applyNumberFormat="1" applyFont="1" applyFill="1" applyBorder="1" applyAlignment="1">
      <alignment vertical="center"/>
    </xf>
    <xf numFmtId="0" fontId="103" fillId="30" borderId="21" xfId="92" applyFont="1" applyFill="1" applyBorder="1" applyAlignment="1">
      <alignment vertical="center"/>
    </xf>
    <xf numFmtId="0" fontId="103" fillId="30" borderId="22" xfId="92" applyFont="1" applyFill="1" applyBorder="1" applyAlignment="1">
      <alignment vertical="center"/>
    </xf>
    <xf numFmtId="0" fontId="118" fillId="30" borderId="20" xfId="92" applyFont="1" applyFill="1" applyBorder="1" applyAlignment="1">
      <alignment vertical="center"/>
    </xf>
    <xf numFmtId="0" fontId="118" fillId="30" borderId="21" xfId="92" applyFont="1" applyFill="1" applyBorder="1" applyAlignment="1">
      <alignment vertical="center"/>
    </xf>
    <xf numFmtId="0" fontId="117" fillId="0" borderId="34" xfId="92" applyFont="1" applyFill="1" applyBorder="1" applyAlignment="1">
      <alignment vertical="center"/>
    </xf>
    <xf numFmtId="0" fontId="117" fillId="0" borderId="31" xfId="92" applyFont="1" applyFill="1" applyBorder="1" applyAlignment="1">
      <alignment vertical="center"/>
    </xf>
    <xf numFmtId="0" fontId="117" fillId="0" borderId="31" xfId="92" applyFont="1" applyFill="1" applyBorder="1" applyAlignment="1">
      <alignment horizontal="center" vertical="center"/>
    </xf>
    <xf numFmtId="2" fontId="117" fillId="0" borderId="0" xfId="92" applyNumberFormat="1" applyFont="1" applyFill="1" applyBorder="1" applyAlignment="1">
      <alignment horizontal="center" vertical="center"/>
    </xf>
    <xf numFmtId="208" fontId="103" fillId="0" borderId="0" xfId="110" applyNumberFormat="1" applyFont="1" applyFill="1" applyBorder="1" applyAlignment="1">
      <alignment horizontal="center" vertical="center" wrapText="1"/>
    </xf>
    <xf numFmtId="0" fontId="117" fillId="0" borderId="35" xfId="92" applyFont="1" applyFill="1" applyBorder="1" applyAlignment="1">
      <alignment vertical="center"/>
    </xf>
    <xf numFmtId="0" fontId="117" fillId="0" borderId="8" xfId="92" applyFont="1" applyFill="1" applyBorder="1" applyAlignment="1">
      <alignment vertical="center"/>
    </xf>
    <xf numFmtId="0" fontId="117" fillId="0" borderId="29" xfId="92" applyFont="1" applyFill="1" applyBorder="1" applyAlignment="1">
      <alignment vertical="center"/>
    </xf>
    <xf numFmtId="0" fontId="117" fillId="0" borderId="32" xfId="92" applyFont="1" applyFill="1" applyBorder="1" applyAlignment="1">
      <alignment vertical="center"/>
    </xf>
    <xf numFmtId="0" fontId="117" fillId="0" borderId="33" xfId="92" applyFont="1" applyFill="1" applyBorder="1" applyAlignment="1">
      <alignment vertical="center"/>
    </xf>
    <xf numFmtId="208" fontId="103" fillId="0" borderId="0" xfId="110" applyNumberFormat="1" applyFont="1" applyFill="1" applyBorder="1" applyAlignment="1">
      <alignment vertical="center"/>
    </xf>
    <xf numFmtId="0" fontId="117" fillId="0" borderId="0" xfId="92" applyFont="1" applyFill="1" applyBorder="1" applyAlignment="1">
      <alignment vertical="center"/>
    </xf>
    <xf numFmtId="2" fontId="108" fillId="0" borderId="0" xfId="92" applyNumberFormat="1" applyFont="1" applyFill="1" applyBorder="1" applyAlignment="1">
      <alignment vertical="center"/>
    </xf>
    <xf numFmtId="0" fontId="117" fillId="30" borderId="13" xfId="92" applyFont="1" applyFill="1" applyBorder="1" applyAlignment="1">
      <alignment vertical="center"/>
    </xf>
    <xf numFmtId="49" fontId="2" fillId="30" borderId="13" xfId="92" applyNumberFormat="1" applyFont="1" applyFill="1" applyBorder="1" applyAlignment="1">
      <alignment vertical="center"/>
    </xf>
    <xf numFmtId="2" fontId="2" fillId="0" borderId="13" xfId="92" applyNumberFormat="1" applyFont="1" applyFill="1" applyBorder="1" applyAlignment="1">
      <alignment horizontal="center" vertical="center"/>
    </xf>
    <xf numFmtId="2" fontId="107" fillId="0" borderId="0" xfId="92" applyNumberFormat="1" applyFont="1" applyFill="1" applyBorder="1" applyAlignment="1">
      <alignment vertical="center"/>
    </xf>
    <xf numFmtId="49" fontId="107" fillId="0" borderId="0" xfId="92" applyNumberFormat="1" applyFont="1" applyFill="1" applyBorder="1" applyAlignment="1">
      <alignment vertical="center"/>
    </xf>
    <xf numFmtId="4" fontId="107" fillId="0" borderId="0" xfId="92" applyNumberFormat="1" applyFont="1" applyFill="1" applyBorder="1" applyAlignment="1">
      <alignment horizontal="center" vertical="center"/>
    </xf>
    <xf numFmtId="208" fontId="41" fillId="0" borderId="0" xfId="110" applyNumberFormat="1" applyFont="1" applyFill="1" applyBorder="1" applyAlignment="1">
      <alignment horizontal="left" vertical="top" wrapText="1"/>
    </xf>
    <xf numFmtId="0" fontId="0" fillId="0" borderId="31" xfId="0" applyBorder="1"/>
    <xf numFmtId="0" fontId="0" fillId="0" borderId="31" xfId="0" applyBorder="1" applyAlignment="1">
      <alignment horizontal="center"/>
    </xf>
    <xf numFmtId="4" fontId="0" fillId="0" borderId="31" xfId="0" applyNumberFormat="1" applyBorder="1"/>
    <xf numFmtId="0" fontId="0" fillId="0" borderId="0" xfId="0" applyBorder="1"/>
    <xf numFmtId="0" fontId="0" fillId="0" borderId="0" xfId="0" applyBorder="1" applyAlignment="1">
      <alignment horizontal="center"/>
    </xf>
    <xf numFmtId="4" fontId="126" fillId="0" borderId="0" xfId="0" applyNumberFormat="1" applyFont="1" applyBorder="1"/>
    <xf numFmtId="0" fontId="126" fillId="0" borderId="0" xfId="0" applyFont="1" applyBorder="1"/>
    <xf numFmtId="0" fontId="126" fillId="0" borderId="0" xfId="0" applyFont="1" applyBorder="1" applyAlignment="1">
      <alignment horizontal="center"/>
    </xf>
    <xf numFmtId="4" fontId="74" fillId="0" borderId="0" xfId="0" applyNumberFormat="1" applyFont="1" applyBorder="1"/>
    <xf numFmtId="0" fontId="0" fillId="0" borderId="30" xfId="0" applyBorder="1"/>
    <xf numFmtId="0" fontId="0" fillId="0" borderId="30" xfId="0" applyBorder="1" applyAlignment="1">
      <alignment horizontal="center"/>
    </xf>
    <xf numFmtId="4" fontId="126" fillId="0" borderId="30" xfId="0" applyNumberFormat="1" applyFont="1" applyBorder="1"/>
    <xf numFmtId="0" fontId="126" fillId="0" borderId="30" xfId="0" applyFont="1" applyBorder="1"/>
    <xf numFmtId="0" fontId="126" fillId="0" borderId="30" xfId="0" applyFont="1" applyBorder="1" applyAlignment="1">
      <alignment horizontal="center"/>
    </xf>
    <xf numFmtId="0" fontId="103" fillId="0" borderId="29" xfId="92" applyFont="1" applyFill="1" applyBorder="1" applyAlignment="1">
      <alignment horizontal="center" vertical="center"/>
    </xf>
    <xf numFmtId="0" fontId="111" fillId="0" borderId="13" xfId="3100" applyFont="1" applyFill="1" applyBorder="1" applyAlignment="1">
      <alignment vertical="center" wrapText="1"/>
    </xf>
    <xf numFmtId="0" fontId="0" fillId="36"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17" fillId="0" borderId="23" xfId="92" applyFont="1" applyFill="1" applyBorder="1" applyAlignment="1">
      <alignment horizontal="center" vertical="center"/>
    </xf>
    <xf numFmtId="208" fontId="118" fillId="30" borderId="13" xfId="110" applyNumberFormat="1" applyFont="1" applyFill="1" applyBorder="1" applyAlignment="1">
      <alignment horizontal="center" vertical="center"/>
    </xf>
    <xf numFmtId="208" fontId="118" fillId="0" borderId="0" xfId="110" applyNumberFormat="1" applyFont="1" applyFill="1" applyBorder="1" applyAlignment="1">
      <alignment horizontal="left" vertical="top" wrapText="1"/>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0" fontId="108"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30" fillId="38" borderId="40" xfId="138" applyFont="1" applyFill="1" applyBorder="1" applyAlignment="1">
      <alignment horizontal="center" vertical="center"/>
    </xf>
    <xf numFmtId="0" fontId="130" fillId="38" borderId="0" xfId="138" applyFont="1" applyFill="1" applyBorder="1" applyAlignment="1">
      <alignment horizontal="center" vertical="center"/>
    </xf>
    <xf numFmtId="0" fontId="130" fillId="38" borderId="41" xfId="138" applyFont="1" applyFill="1" applyBorder="1" applyAlignment="1">
      <alignment horizontal="center" vertical="center"/>
    </xf>
    <xf numFmtId="0" fontId="130" fillId="26" borderId="40" xfId="138" applyFont="1" applyFill="1" applyBorder="1" applyAlignment="1">
      <alignment horizontal="center" vertical="center"/>
    </xf>
    <xf numFmtId="0" fontId="130" fillId="26" borderId="0" xfId="138" applyFont="1" applyFill="1" applyBorder="1" applyAlignment="1">
      <alignment horizontal="center" vertical="center"/>
    </xf>
    <xf numFmtId="0" fontId="130" fillId="26" borderId="30" xfId="138" applyFont="1" applyFill="1" applyBorder="1" applyAlignment="1">
      <alignment horizontal="center" vertical="center"/>
    </xf>
    <xf numFmtId="0" fontId="130" fillId="26" borderId="31" xfId="138" applyFont="1" applyFill="1" applyBorder="1" applyAlignment="1">
      <alignment horizontal="center" vertical="center"/>
    </xf>
    <xf numFmtId="0" fontId="130" fillId="26" borderId="41" xfId="138" applyFont="1" applyFill="1" applyBorder="1" applyAlignment="1">
      <alignment horizontal="center" vertical="center"/>
    </xf>
    <xf numFmtId="0" fontId="130"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30" fillId="26" borderId="0" xfId="138" applyFont="1" applyFill="1" applyBorder="1"/>
    <xf numFmtId="0" fontId="129" fillId="26" borderId="0" xfId="138" applyFont="1" applyFill="1" applyBorder="1"/>
    <xf numFmtId="11" fontId="129" fillId="26" borderId="13" xfId="138" applyNumberFormat="1" applyFont="1" applyFill="1" applyBorder="1"/>
    <xf numFmtId="0" fontId="130" fillId="26" borderId="41" xfId="138" applyFont="1" applyFill="1" applyBorder="1"/>
    <xf numFmtId="0" fontId="129" fillId="39" borderId="13" xfId="138" applyFont="1" applyFill="1" applyBorder="1" applyAlignment="1">
      <alignment horizontal="center"/>
    </xf>
    <xf numFmtId="0" fontId="130" fillId="26" borderId="8" xfId="138" applyFont="1" applyFill="1" applyBorder="1"/>
    <xf numFmtId="0" fontId="130" fillId="26" borderId="29" xfId="138" applyFont="1" applyFill="1" applyBorder="1"/>
    <xf numFmtId="0" fontId="130" fillId="26" borderId="18" xfId="138" applyFont="1" applyFill="1" applyBorder="1" applyAlignment="1">
      <alignment horizontal="center"/>
    </xf>
    <xf numFmtId="0" fontId="130" fillId="26" borderId="18" xfId="138" applyFont="1" applyFill="1" applyBorder="1" applyAlignment="1">
      <alignment horizontal="right"/>
    </xf>
    <xf numFmtId="0" fontId="130" fillId="26" borderId="32" xfId="138" applyFont="1" applyFill="1" applyBorder="1"/>
    <xf numFmtId="0" fontId="130" fillId="26" borderId="30" xfId="138" applyFont="1" applyFill="1" applyBorder="1"/>
    <xf numFmtId="0" fontId="130" fillId="26" borderId="33" xfId="138" applyFont="1" applyFill="1" applyBorder="1"/>
    <xf numFmtId="0" fontId="130" fillId="26" borderId="19" xfId="138" applyFont="1" applyFill="1" applyBorder="1" applyAlignment="1">
      <alignment horizontal="right"/>
    </xf>
    <xf numFmtId="0" fontId="129" fillId="26" borderId="0" xfId="138" applyFont="1" applyFill="1" applyBorder="1" applyAlignment="1">
      <alignment horizontal="center"/>
    </xf>
    <xf numFmtId="0" fontId="129" fillId="26" borderId="0" xfId="138" applyFont="1" applyFill="1" applyBorder="1" applyAlignment="1">
      <alignment horizontal="left"/>
    </xf>
    <xf numFmtId="0" fontId="129" fillId="39" borderId="13" xfId="138" applyFont="1" applyFill="1" applyBorder="1" applyAlignment="1">
      <alignment horizontal="right" vertical="top"/>
    </xf>
    <xf numFmtId="0" fontId="132" fillId="39" borderId="13" xfId="138" applyFont="1" applyFill="1" applyBorder="1" applyAlignment="1">
      <alignment horizontal="center" vertical="top" wrapText="1"/>
    </xf>
    <xf numFmtId="0" fontId="129" fillId="26" borderId="8" xfId="138" applyFont="1" applyFill="1" applyBorder="1" applyAlignment="1">
      <alignment horizontal="right"/>
    </xf>
    <xf numFmtId="0" fontId="130" fillId="26" borderId="0" xfId="138" applyFont="1" applyFill="1" applyBorder="1" applyAlignment="1">
      <alignment horizontal="right"/>
    </xf>
    <xf numFmtId="0" fontId="130" fillId="26" borderId="29" xfId="138" applyFont="1" applyFill="1" applyBorder="1" applyAlignment="1">
      <alignment horizontal="right"/>
    </xf>
    <xf numFmtId="0" fontId="129" fillId="26" borderId="32" xfId="138" applyFont="1" applyFill="1" applyBorder="1" applyAlignment="1">
      <alignment horizontal="right"/>
    </xf>
    <xf numFmtId="0" fontId="130" fillId="26" borderId="30" xfId="138" applyFont="1" applyFill="1" applyBorder="1" applyAlignment="1">
      <alignment horizontal="right"/>
    </xf>
    <xf numFmtId="0" fontId="130" fillId="26" borderId="33" xfId="138" applyFont="1" applyFill="1" applyBorder="1" applyAlignment="1">
      <alignment horizontal="right"/>
    </xf>
    <xf numFmtId="0" fontId="130" fillId="26" borderId="0" xfId="138" applyFont="1" applyFill="1" applyBorder="1" applyAlignment="1">
      <alignment horizontal="left"/>
    </xf>
    <xf numFmtId="0" fontId="129" fillId="26" borderId="20" xfId="138" applyFont="1" applyFill="1" applyBorder="1" applyAlignment="1">
      <alignment horizontal="left"/>
    </xf>
    <xf numFmtId="0" fontId="130" fillId="26" borderId="21" xfId="138" applyFont="1" applyFill="1" applyBorder="1"/>
    <xf numFmtId="0" fontId="130" fillId="26" borderId="22" xfId="138" applyFont="1" applyFill="1" applyBorder="1"/>
    <xf numFmtId="0" fontId="129" fillId="26" borderId="20" xfId="138" applyFont="1" applyFill="1" applyBorder="1" applyAlignment="1">
      <alignment horizontal="right"/>
    </xf>
    <xf numFmtId="0" fontId="129" fillId="26" borderId="22" xfId="138" applyFont="1" applyFill="1" applyBorder="1"/>
    <xf numFmtId="4" fontId="135" fillId="0" borderId="30" xfId="90" applyNumberFormat="1" applyFont="1" applyFill="1" applyBorder="1" applyAlignment="1">
      <alignment horizontal="center" vertical="center"/>
    </xf>
    <xf numFmtId="4" fontId="133" fillId="0" borderId="0" xfId="90" applyNumberFormat="1" applyFont="1" applyFill="1" applyBorder="1" applyAlignment="1">
      <alignment horizontal="center" vertical="center"/>
    </xf>
    <xf numFmtId="4" fontId="103" fillId="0" borderId="0" xfId="90" applyNumberFormat="1" applyFont="1" applyFill="1" applyBorder="1" applyAlignment="1" applyProtection="1">
      <alignment horizontal="center" vertical="center"/>
    </xf>
    <xf numFmtId="189" fontId="108" fillId="0" borderId="0" xfId="90" applyNumberFormat="1" applyFont="1" applyFill="1" applyBorder="1" applyAlignment="1" applyProtection="1"/>
    <xf numFmtId="189" fontId="108" fillId="42" borderId="100" xfId="90" applyNumberFormat="1" applyFont="1" applyFill="1" applyBorder="1" applyAlignment="1" applyProtection="1">
      <alignment horizontal="center"/>
    </xf>
    <xf numFmtId="189" fontId="108" fillId="42" borderId="101" xfId="90" applyNumberFormat="1" applyFont="1" applyFill="1" applyBorder="1" applyAlignment="1" applyProtection="1">
      <alignment horizontal="center"/>
    </xf>
    <xf numFmtId="0" fontId="108" fillId="42" borderId="101" xfId="90" applyNumberFormat="1" applyFont="1" applyFill="1" applyBorder="1" applyAlignment="1" applyProtection="1">
      <alignment horizontal="center"/>
    </xf>
    <xf numFmtId="189" fontId="108" fillId="42" borderId="101" xfId="90" applyNumberFormat="1" applyFont="1" applyFill="1" applyBorder="1" applyAlignment="1" applyProtection="1"/>
    <xf numFmtId="189" fontId="108" fillId="42" borderId="102" xfId="90" applyNumberFormat="1" applyFont="1" applyFill="1" applyBorder="1" applyAlignment="1" applyProtection="1">
      <alignment horizontal="center"/>
    </xf>
    <xf numFmtId="189" fontId="107" fillId="0" borderId="0" xfId="90" applyNumberFormat="1" applyFont="1" applyFill="1" applyBorder="1" applyAlignment="1" applyProtection="1">
      <alignment horizontal="center"/>
    </xf>
    <xf numFmtId="189" fontId="107" fillId="0" borderId="0" xfId="90" applyNumberFormat="1" applyFont="1" applyFill="1" applyBorder="1" applyAlignment="1" applyProtection="1"/>
    <xf numFmtId="4" fontId="103" fillId="0" borderId="0" xfId="90" applyNumberFormat="1" applyFont="1" applyFill="1" applyBorder="1" applyAlignment="1" applyProtection="1">
      <alignment vertical="center"/>
    </xf>
    <xf numFmtId="189" fontId="108" fillId="43" borderId="100" xfId="90" applyNumberFormat="1" applyFont="1" applyFill="1" applyBorder="1" applyAlignment="1" applyProtection="1">
      <alignment horizontal="center"/>
    </xf>
    <xf numFmtId="189" fontId="108" fillId="43" borderId="101" xfId="90" applyNumberFormat="1" applyFont="1" applyFill="1" applyBorder="1" applyAlignment="1" applyProtection="1">
      <alignment horizontal="center"/>
    </xf>
    <xf numFmtId="0" fontId="108" fillId="43" borderId="101" xfId="90" applyNumberFormat="1" applyFont="1" applyFill="1" applyBorder="1" applyAlignment="1" applyProtection="1">
      <alignment horizontal="center"/>
    </xf>
    <xf numFmtId="189" fontId="108" fillId="43" borderId="101" xfId="90" applyNumberFormat="1" applyFont="1" applyFill="1" applyBorder="1" applyAlignment="1" applyProtection="1"/>
    <xf numFmtId="189" fontId="108" fillId="43" borderId="102" xfId="90" applyNumberFormat="1" applyFont="1" applyFill="1" applyBorder="1" applyAlignment="1" applyProtection="1">
      <alignment horizontal="center"/>
    </xf>
    <xf numFmtId="168" fontId="41" fillId="0" borderId="0" xfId="90" applyNumberFormat="1" applyFont="1" applyFill="1" applyBorder="1" applyAlignment="1" applyProtection="1">
      <alignment horizontal="center" vertical="center"/>
    </xf>
    <xf numFmtId="189" fontId="108" fillId="44" borderId="100" xfId="90" applyNumberFormat="1" applyFont="1" applyFill="1" applyBorder="1" applyAlignment="1" applyProtection="1">
      <alignment horizontal="center"/>
    </xf>
    <xf numFmtId="189" fontId="108" fillId="44" borderId="101" xfId="90" applyNumberFormat="1" applyFont="1" applyFill="1" applyBorder="1" applyAlignment="1" applyProtection="1">
      <alignment horizontal="center"/>
    </xf>
    <xf numFmtId="0" fontId="108" fillId="44" borderId="101" xfId="90" applyNumberFormat="1" applyFont="1" applyFill="1" applyBorder="1" applyAlignment="1" applyProtection="1">
      <alignment horizontal="center"/>
    </xf>
    <xf numFmtId="189" fontId="108" fillId="44" borderId="101" xfId="90" applyNumberFormat="1" applyFont="1" applyFill="1" applyBorder="1" applyAlignment="1" applyProtection="1"/>
    <xf numFmtId="189" fontId="108" fillId="44" borderId="102" xfId="90" applyNumberFormat="1" applyFont="1" applyFill="1" applyBorder="1" applyAlignment="1" applyProtection="1">
      <alignment horizontal="center"/>
    </xf>
    <xf numFmtId="189" fontId="108" fillId="0" borderId="0" xfId="90" applyNumberFormat="1" applyFont="1" applyFill="1" applyBorder="1" applyAlignment="1" applyProtection="1">
      <alignment horizontal="center"/>
    </xf>
    <xf numFmtId="189" fontId="137" fillId="0" borderId="0" xfId="90" applyNumberFormat="1" applyFont="1" applyFill="1" applyBorder="1" applyAlignment="1" applyProtection="1">
      <alignment horizontal="center"/>
    </xf>
    <xf numFmtId="189" fontId="138" fillId="0" borderId="0" xfId="90" applyNumberFormat="1" applyFont="1" applyFill="1" applyBorder="1" applyAlignment="1" applyProtection="1">
      <alignment horizontal="center"/>
    </xf>
    <xf numFmtId="211" fontId="107" fillId="0" borderId="0" xfId="90" applyNumberFormat="1" applyFont="1" applyFill="1" applyBorder="1" applyAlignment="1" applyProtection="1">
      <alignment horizontal="center"/>
    </xf>
    <xf numFmtId="4" fontId="139" fillId="0" borderId="0" xfId="90" applyNumberFormat="1" applyFont="1" applyFill="1" applyBorder="1" applyAlignment="1" applyProtection="1">
      <alignment horizontal="center"/>
    </xf>
    <xf numFmtId="4" fontId="108" fillId="0" borderId="0" xfId="90" applyNumberFormat="1" applyFont="1" applyFill="1" applyBorder="1" applyAlignment="1" applyProtection="1">
      <alignment vertical="center"/>
    </xf>
    <xf numFmtId="189" fontId="107" fillId="0" borderId="0" xfId="90" applyNumberFormat="1" applyFont="1" applyFill="1" applyBorder="1" applyAlignment="1" applyProtection="1">
      <alignment horizontal="left"/>
    </xf>
    <xf numFmtId="2" fontId="107" fillId="0" borderId="0" xfId="90" applyNumberFormat="1" applyFont="1" applyFill="1" applyBorder="1" applyAlignment="1" applyProtection="1">
      <alignment horizontal="center"/>
    </xf>
    <xf numFmtId="4" fontId="107" fillId="0" borderId="0" xfId="90" applyNumberFormat="1" applyFont="1" applyFill="1" applyBorder="1" applyAlignment="1" applyProtection="1">
      <alignment horizontal="center" vertical="center"/>
    </xf>
    <xf numFmtId="0" fontId="2" fillId="0" borderId="0" xfId="90"/>
    <xf numFmtId="0" fontId="127" fillId="0" borderId="0" xfId="110" applyFont="1" applyBorder="1" applyAlignment="1">
      <alignment vertical="center"/>
    </xf>
    <xf numFmtId="0" fontId="127" fillId="0" borderId="0" xfId="110" applyFont="1" applyBorder="1" applyAlignment="1">
      <alignment vertical="center" wrapText="1"/>
    </xf>
    <xf numFmtId="0" fontId="0" fillId="0" borderId="64" xfId="0" applyBorder="1"/>
    <xf numFmtId="0" fontId="0" fillId="0" borderId="65" xfId="0" applyBorder="1"/>
    <xf numFmtId="0" fontId="127" fillId="0" borderId="0" xfId="110" applyFont="1" applyBorder="1" applyAlignment="1"/>
    <xf numFmtId="0" fontId="144" fillId="0" borderId="0" xfId="92" applyFont="1"/>
    <xf numFmtId="0" fontId="144" fillId="0" borderId="0" xfId="92" applyFont="1" applyAlignment="1">
      <alignment horizontal="center"/>
    </xf>
    <xf numFmtId="0" fontId="127" fillId="0" borderId="0" xfId="92" applyFont="1"/>
    <xf numFmtId="2" fontId="144" fillId="0" borderId="0" xfId="92" applyNumberFormat="1" applyFont="1"/>
    <xf numFmtId="43" fontId="144" fillId="0" borderId="0" xfId="92" applyNumberFormat="1" applyFont="1"/>
    <xf numFmtId="0" fontId="127"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0" fillId="0" borderId="66" xfId="0" applyBorder="1"/>
    <xf numFmtId="4" fontId="0" fillId="0" borderId="67" xfId="0" applyNumberFormat="1" applyBorder="1"/>
    <xf numFmtId="0" fontId="118" fillId="0" borderId="120" xfId="92" applyFont="1" applyFill="1" applyBorder="1" applyAlignment="1">
      <alignment vertical="center"/>
    </xf>
    <xf numFmtId="0" fontId="46" fillId="0" borderId="65" xfId="0" applyFont="1" applyFill="1" applyBorder="1" applyAlignment="1"/>
    <xf numFmtId="0" fontId="117" fillId="0" borderId="120" xfId="92" applyFont="1" applyFill="1" applyBorder="1" applyAlignment="1">
      <alignment horizontal="center" vertical="center"/>
    </xf>
    <xf numFmtId="0" fontId="117" fillId="0" borderId="64" xfId="92" applyFont="1" applyFill="1" applyBorder="1" applyAlignment="1">
      <alignment horizontal="center" vertical="center"/>
    </xf>
    <xf numFmtId="49" fontId="108" fillId="0" borderId="120" xfId="92" applyNumberFormat="1" applyFont="1" applyFill="1" applyBorder="1" applyAlignment="1">
      <alignment vertical="center"/>
    </xf>
    <xf numFmtId="0" fontId="107" fillId="0" borderId="65" xfId="92" applyFont="1" applyFill="1" applyBorder="1" applyAlignment="1">
      <alignment vertical="center"/>
    </xf>
    <xf numFmtId="4" fontId="126" fillId="0" borderId="65" xfId="0" applyNumberFormat="1" applyFont="1" applyBorder="1"/>
    <xf numFmtId="0" fontId="0" fillId="0" borderId="68" xfId="0" applyBorder="1"/>
    <xf numFmtId="4" fontId="126" fillId="0" borderId="69" xfId="0" applyNumberFormat="1" applyFont="1" applyBorder="1"/>
    <xf numFmtId="0" fontId="0" fillId="0" borderId="69" xfId="0" applyBorder="1"/>
    <xf numFmtId="0" fontId="2" fillId="0" borderId="120" xfId="3100" applyFont="1" applyBorder="1" applyAlignment="1">
      <alignment vertical="center"/>
    </xf>
    <xf numFmtId="0" fontId="2" fillId="0" borderId="121" xfId="3100" applyFont="1" applyBorder="1" applyAlignment="1">
      <alignment vertical="center"/>
    </xf>
    <xf numFmtId="192" fontId="111"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2" fillId="0" borderId="119" xfId="3100" applyFont="1" applyBorder="1" applyAlignment="1">
      <alignment vertical="center"/>
    </xf>
    <xf numFmtId="0" fontId="121" fillId="0" borderId="0" xfId="135" applyFont="1" applyBorder="1" applyAlignment="1">
      <alignment vertical="center"/>
    </xf>
    <xf numFmtId="0" fontId="121" fillId="0" borderId="0" xfId="135" applyFont="1" applyBorder="1"/>
    <xf numFmtId="0" fontId="121" fillId="0" borderId="41" xfId="135" applyFont="1" applyBorder="1"/>
    <xf numFmtId="0" fontId="87" fillId="0" borderId="41" xfId="3100" applyFont="1" applyBorder="1" applyAlignment="1">
      <alignment vertical="center"/>
    </xf>
    <xf numFmtId="192" fontId="87" fillId="0" borderId="41" xfId="3100" applyNumberFormat="1" applyFont="1" applyBorder="1" applyAlignment="1">
      <alignment vertical="center"/>
    </xf>
    <xf numFmtId="215" fontId="117" fillId="0" borderId="13" xfId="92" applyNumberFormat="1" applyFont="1" applyFill="1" applyBorder="1" applyAlignment="1">
      <alignment horizontal="center" vertical="center"/>
    </xf>
    <xf numFmtId="208" fontId="118" fillId="30" borderId="79" xfId="110" applyNumberFormat="1" applyFont="1" applyFill="1" applyBorder="1" applyAlignment="1">
      <alignment horizontal="center" vertical="center"/>
    </xf>
    <xf numFmtId="0" fontId="117" fillId="0" borderId="78" xfId="92" applyFont="1" applyFill="1" applyBorder="1" applyAlignment="1">
      <alignment horizontal="center" vertical="center"/>
    </xf>
    <xf numFmtId="2" fontId="117" fillId="0" borderId="79" xfId="92" applyNumberFormat="1" applyFont="1" applyFill="1" applyBorder="1" applyAlignment="1">
      <alignment horizontal="center" vertical="center"/>
    </xf>
    <xf numFmtId="4" fontId="108" fillId="30" borderId="79"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4" fontId="108" fillId="0" borderId="0" xfId="92" applyNumberFormat="1" applyFont="1" applyFill="1" applyBorder="1" applyAlignment="1">
      <alignment vertical="center"/>
    </xf>
    <xf numFmtId="2" fontId="117" fillId="26" borderId="34" xfId="92" applyNumberFormat="1" applyFont="1" applyFill="1" applyBorder="1" applyAlignment="1">
      <alignment horizontal="center" vertical="center"/>
    </xf>
    <xf numFmtId="2" fontId="117" fillId="31" borderId="13" xfId="92" applyNumberFormat="1" applyFont="1" applyFill="1" applyBorder="1" applyAlignment="1">
      <alignment horizontal="center" vertical="center"/>
    </xf>
    <xf numFmtId="216" fontId="2" fillId="0" borderId="0" xfId="3100" applyNumberFormat="1" applyFont="1" applyAlignment="1">
      <alignment vertical="center"/>
    </xf>
    <xf numFmtId="0" fontId="112" fillId="0" borderId="13" xfId="3100" applyNumberFormat="1" applyFont="1" applyFill="1" applyBorder="1" applyAlignment="1">
      <alignment vertical="center"/>
    </xf>
    <xf numFmtId="176" fontId="112" fillId="0" borderId="13" xfId="3100" applyNumberFormat="1" applyFont="1" applyFill="1" applyBorder="1" applyAlignment="1">
      <alignment vertical="center"/>
    </xf>
    <xf numFmtId="207" fontId="117" fillId="0" borderId="23" xfId="92" applyNumberFormat="1" applyFont="1" applyFill="1" applyBorder="1" applyAlignment="1">
      <alignment horizontal="center" vertical="center"/>
    </xf>
    <xf numFmtId="207" fontId="108" fillId="30" borderId="13" xfId="92" applyNumberFormat="1" applyFont="1" applyFill="1" applyBorder="1" applyAlignment="1">
      <alignment horizontal="center" vertical="center"/>
    </xf>
    <xf numFmtId="209" fontId="108" fillId="30" borderId="13" xfId="92" applyNumberFormat="1" applyFont="1" applyFill="1" applyBorder="1" applyAlignment="1">
      <alignment horizontal="center" vertical="center"/>
    </xf>
    <xf numFmtId="0" fontId="117" fillId="0" borderId="118" xfId="92" applyFont="1" applyFill="1" applyBorder="1" applyAlignment="1">
      <alignment horizontal="center" vertical="center"/>
    </xf>
    <xf numFmtId="2" fontId="117" fillId="0" borderId="97" xfId="92" applyNumberFormat="1" applyFont="1" applyFill="1" applyBorder="1" applyAlignment="1">
      <alignment horizontal="center" vertical="center"/>
    </xf>
    <xf numFmtId="2" fontId="117" fillId="0" borderId="14" xfId="92" applyNumberFormat="1" applyFont="1" applyFill="1" applyBorder="1" applyAlignment="1">
      <alignment horizontal="center" vertical="center"/>
    </xf>
    <xf numFmtId="0" fontId="117" fillId="0" borderId="123" xfId="92" applyFont="1" applyFill="1" applyBorder="1" applyAlignment="1">
      <alignment horizontal="center" vertical="center"/>
    </xf>
    <xf numFmtId="2" fontId="117" fillId="0" borderId="82" xfId="92" applyNumberFormat="1" applyFont="1" applyFill="1" applyBorder="1" applyAlignment="1">
      <alignment horizontal="center" vertical="center"/>
    </xf>
    <xf numFmtId="0" fontId="9" fillId="0" borderId="0" xfId="92" applyFont="1" applyFill="1" applyBorder="1" applyAlignment="1">
      <alignment vertical="center"/>
    </xf>
    <xf numFmtId="208" fontId="102" fillId="0" borderId="0" xfId="110" applyNumberFormat="1" applyFont="1" applyFill="1" applyBorder="1" applyAlignment="1">
      <alignment horizontal="left" vertical="top" wrapText="1"/>
    </xf>
    <xf numFmtId="49" fontId="151" fillId="0" borderId="0" xfId="92" applyNumberFormat="1" applyFont="1" applyFill="1" applyBorder="1" applyAlignment="1">
      <alignment vertical="center"/>
    </xf>
    <xf numFmtId="49" fontId="152" fillId="0" borderId="0" xfId="92" applyNumberFormat="1" applyFont="1" applyFill="1" applyBorder="1" applyAlignment="1">
      <alignment vertical="center"/>
    </xf>
    <xf numFmtId="0" fontId="45" fillId="0" borderId="0" xfId="0" applyFont="1" applyAlignment="1"/>
    <xf numFmtId="0" fontId="130" fillId="26" borderId="40" xfId="138" applyFont="1" applyFill="1" applyBorder="1" applyAlignment="1">
      <alignment horizontal="center" vertical="center" wrapText="1"/>
    </xf>
    <xf numFmtId="0" fontId="130" fillId="26" borderId="0" xfId="138"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29" fillId="39" borderId="21" xfId="138" applyFont="1" applyFill="1" applyBorder="1" applyAlignment="1">
      <alignment horizontal="center" vertical="top"/>
    </xf>
    <xf numFmtId="0" fontId="129" fillId="39" borderId="22" xfId="138" applyFont="1" applyFill="1" applyBorder="1" applyAlignment="1">
      <alignment horizontal="center" vertical="top"/>
    </xf>
    <xf numFmtId="0" fontId="130" fillId="26" borderId="41" xfId="138" applyNumberFormat="1" applyFont="1" applyFill="1" applyBorder="1" applyAlignment="1">
      <alignment horizontal="center" vertical="center" wrapText="1"/>
    </xf>
    <xf numFmtId="4" fontId="112" fillId="31" borderId="13" xfId="3100" applyNumberFormat="1" applyFont="1" applyFill="1" applyBorder="1" applyAlignment="1">
      <alignment horizontal="center" vertical="center"/>
    </xf>
    <xf numFmtId="4" fontId="112" fillId="31" borderId="13" xfId="3100" applyNumberFormat="1" applyFont="1" applyFill="1" applyBorder="1" applyAlignment="1">
      <alignment horizontal="center" vertical="center"/>
    </xf>
    <xf numFmtId="208" fontId="118" fillId="30" borderId="13" xfId="110" applyNumberFormat="1" applyFont="1" applyFill="1" applyBorder="1" applyAlignment="1">
      <alignment horizontal="center" vertical="center"/>
    </xf>
    <xf numFmtId="0" fontId="0" fillId="0" borderId="0" xfId="0" applyProtection="1">
      <protection locked="0"/>
    </xf>
    <xf numFmtId="0" fontId="0" fillId="0" borderId="0" xfId="0" applyFill="1" applyProtection="1">
      <protection locked="0"/>
    </xf>
    <xf numFmtId="0" fontId="0" fillId="0" borderId="0" xfId="0" applyAlignment="1" applyProtection="1">
      <alignment vertical="center" wrapText="1"/>
      <protection locked="0"/>
    </xf>
    <xf numFmtId="217" fontId="0" fillId="0" borderId="0" xfId="0" applyNumberFormat="1" applyAlignment="1" applyProtection="1">
      <alignment vertical="center" wrapText="1"/>
      <protection locked="0"/>
    </xf>
    <xf numFmtId="0" fontId="0" fillId="26" borderId="0" xfId="0" applyFill="1" applyProtection="1">
      <protection locked="0"/>
    </xf>
    <xf numFmtId="0" fontId="0" fillId="0" borderId="0" xfId="0" applyAlignment="1" applyProtection="1">
      <alignment horizontal="center" vertical="center" wrapText="1"/>
      <protection locked="0"/>
    </xf>
    <xf numFmtId="217" fontId="0" fillId="0" borderId="0" xfId="0" applyNumberFormat="1" applyProtection="1">
      <protection locked="0"/>
    </xf>
    <xf numFmtId="0" fontId="156" fillId="45" borderId="13" xfId="0" applyFont="1" applyFill="1" applyBorder="1" applyAlignment="1" applyProtection="1">
      <alignment horizontal="center" vertical="center" wrapText="1"/>
    </xf>
    <xf numFmtId="217" fontId="156" fillId="45"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7"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0" fontId="9" fillId="0" borderId="13" xfId="3173"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xf>
    <xf numFmtId="0" fontId="109" fillId="0" borderId="13" xfId="0" applyFont="1" applyFill="1" applyBorder="1" applyAlignment="1" applyProtection="1">
      <alignment horizontal="left" vertical="top" wrapText="1"/>
    </xf>
    <xf numFmtId="0" fontId="109" fillId="31" borderId="13" xfId="0"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xf>
    <xf numFmtId="0" fontId="109" fillId="0" borderId="13" xfId="0" applyFont="1" applyFill="1" applyBorder="1" applyAlignment="1" applyProtection="1">
      <alignment horizontal="left" vertical="center" wrapText="1"/>
    </xf>
    <xf numFmtId="0" fontId="109" fillId="31" borderId="13" xfId="0" applyFont="1" applyFill="1" applyBorder="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9" fillId="0" borderId="13" xfId="3173" applyFont="1" applyFill="1" applyBorder="1" applyAlignment="1" applyProtection="1">
      <alignment horizontal="left" vertical="center" wrapText="1"/>
    </xf>
    <xf numFmtId="0" fontId="109" fillId="31" borderId="13" xfId="0" applyNumberFormat="1" applyFont="1" applyFill="1" applyBorder="1" applyAlignment="1" applyProtection="1">
      <alignment horizontal="center" vertical="center" wrapText="1"/>
    </xf>
    <xf numFmtId="217" fontId="157"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57" fillId="0" borderId="111" xfId="0" applyFont="1" applyFill="1" applyBorder="1" applyAlignment="1" applyProtection="1">
      <alignment horizontal="center" vertical="center" wrapText="1"/>
    </xf>
    <xf numFmtId="0" fontId="158" fillId="0" borderId="124" xfId="0" applyFont="1" applyBorder="1" applyAlignment="1" applyProtection="1">
      <alignment horizontal="left" vertical="center" wrapText="1"/>
      <protection locked="0"/>
    </xf>
    <xf numFmtId="0" fontId="129"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8" fillId="26" borderId="8" xfId="90" applyFont="1" applyFill="1" applyBorder="1" applyAlignment="1">
      <alignment vertical="center"/>
    </xf>
    <xf numFmtId="0" fontId="108"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27"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27"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9" fillId="26" borderId="8" xfId="138" applyFont="1" applyFill="1" applyBorder="1"/>
    <xf numFmtId="0" fontId="130"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5" fillId="0" borderId="0" xfId="90" applyNumberFormat="1" applyFont="1" applyFill="1" applyBorder="1" applyAlignment="1">
      <alignment vertical="center"/>
    </xf>
    <xf numFmtId="4" fontId="135" fillId="0" borderId="0" xfId="90" applyNumberFormat="1" applyFont="1" applyFill="1" applyBorder="1" applyAlignment="1">
      <alignment horizontal="center" vertical="center"/>
    </xf>
    <xf numFmtId="0" fontId="115" fillId="0" borderId="0" xfId="90" applyFont="1" applyFill="1" applyBorder="1" applyAlignment="1">
      <alignment horizontal="right"/>
    </xf>
    <xf numFmtId="4" fontId="115" fillId="0" borderId="0" xfId="90" applyNumberFormat="1" applyFont="1" applyFill="1" applyBorder="1" applyAlignment="1">
      <alignment horizontal="left"/>
    </xf>
    <xf numFmtId="0" fontId="115" fillId="0" borderId="0" xfId="90" applyFont="1" applyFill="1" applyBorder="1"/>
    <xf numFmtId="4" fontId="115" fillId="0" borderId="30" xfId="90" applyNumberFormat="1" applyFont="1" applyFill="1" applyBorder="1" applyAlignment="1">
      <alignment vertical="center"/>
    </xf>
    <xf numFmtId="0" fontId="0" fillId="31" borderId="0" xfId="0" applyFill="1"/>
    <xf numFmtId="0" fontId="107" fillId="0" borderId="8" xfId="90" applyFont="1" applyBorder="1" applyAlignment="1">
      <alignment horizontal="left" vertical="center"/>
    </xf>
    <xf numFmtId="4" fontId="135" fillId="0" borderId="33" xfId="90" applyNumberFormat="1" applyFont="1" applyFill="1" applyBorder="1" applyAlignment="1">
      <alignment horizontal="center" vertical="center"/>
    </xf>
    <xf numFmtId="4" fontId="133" fillId="0" borderId="8" xfId="90" applyNumberFormat="1" applyFont="1" applyFill="1" applyBorder="1" applyAlignment="1">
      <alignment horizontal="center" vertical="center"/>
    </xf>
    <xf numFmtId="4" fontId="133" fillId="0" borderId="29" xfId="90" applyNumberFormat="1" applyFont="1" applyFill="1" applyBorder="1" applyAlignment="1">
      <alignment horizontal="center" vertical="center"/>
    </xf>
    <xf numFmtId="4" fontId="103" fillId="0" borderId="8" xfId="90" applyNumberFormat="1" applyFont="1" applyFill="1" applyBorder="1" applyAlignment="1" applyProtection="1">
      <alignment horizontal="center" vertical="center"/>
    </xf>
    <xf numFmtId="4" fontId="103" fillId="0" borderId="29" xfId="90" applyNumberFormat="1" applyFont="1" applyFill="1" applyBorder="1" applyAlignment="1" applyProtection="1">
      <alignment horizontal="center" vertical="center"/>
    </xf>
    <xf numFmtId="189" fontId="107" fillId="0" borderId="29" xfId="90" applyNumberFormat="1" applyFont="1" applyFill="1" applyBorder="1" applyAlignment="1" applyProtection="1"/>
    <xf numFmtId="189" fontId="107" fillId="0" borderId="8" xfId="90" applyNumberFormat="1" applyFont="1" applyFill="1" applyBorder="1" applyAlignment="1" applyProtection="1"/>
    <xf numFmtId="168" fontId="107" fillId="0" borderId="29" xfId="90" applyNumberFormat="1" applyFont="1" applyFill="1" applyBorder="1" applyAlignment="1" applyProtection="1"/>
    <xf numFmtId="4" fontId="107" fillId="0" borderId="29" xfId="90" applyNumberFormat="1" applyFont="1" applyFill="1" applyBorder="1" applyAlignment="1" applyProtection="1">
      <alignment vertical="center"/>
    </xf>
    <xf numFmtId="189" fontId="107" fillId="0" borderId="32" xfId="90" applyNumberFormat="1" applyFont="1" applyFill="1" applyBorder="1" applyAlignment="1" applyProtection="1"/>
    <xf numFmtId="189" fontId="107" fillId="0" borderId="30" xfId="90" applyNumberFormat="1" applyFont="1" applyFill="1" applyBorder="1" applyAlignment="1" applyProtection="1"/>
    <xf numFmtId="189" fontId="107" fillId="0" borderId="33" xfId="90" applyNumberFormat="1" applyFont="1" applyFill="1" applyBorder="1" applyAlignment="1" applyProtection="1"/>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7" fillId="0" borderId="64" xfId="110" applyFont="1" applyBorder="1" applyAlignment="1">
      <alignment horizontal="left" vertical="center"/>
    </xf>
    <xf numFmtId="0" fontId="107" fillId="0" borderId="71" xfId="110" applyFont="1" applyBorder="1" applyAlignment="1">
      <alignment horizontal="left" vertical="center"/>
    </xf>
    <xf numFmtId="207" fontId="107" fillId="24" borderId="106" xfId="110" applyNumberFormat="1" applyFont="1" applyFill="1" applyBorder="1" applyAlignment="1">
      <alignment horizontal="left" vertical="center" wrapText="1"/>
    </xf>
    <xf numFmtId="207" fontId="107" fillId="24" borderId="108" xfId="226" applyNumberFormat="1" applyFont="1" applyFill="1" applyBorder="1" applyAlignment="1">
      <alignment horizontal="center" vertical="center"/>
    </xf>
    <xf numFmtId="2" fontId="107" fillId="0" borderId="109" xfId="95" applyNumberFormat="1" applyFont="1" applyBorder="1" applyAlignment="1"/>
    <xf numFmtId="0" fontId="107" fillId="0" borderId="112" xfId="95" applyFont="1" applyBorder="1" applyAlignment="1">
      <alignment horizontal="center"/>
    </xf>
    <xf numFmtId="0" fontId="107" fillId="0" borderId="115" xfId="95" applyFont="1" applyBorder="1" applyAlignment="1">
      <alignment horizontal="center"/>
    </xf>
    <xf numFmtId="2" fontId="108" fillId="0" borderId="116" xfId="95" applyNumberFormat="1" applyFont="1" applyBorder="1" applyAlignment="1"/>
    <xf numFmtId="2" fontId="107" fillId="0" borderId="109"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33" fillId="0" borderId="0" xfId="0" applyFont="1" applyBorder="1" applyAlignment="1">
      <alignment horizontal="right"/>
    </xf>
    <xf numFmtId="4" fontId="133" fillId="0" borderId="65" xfId="0" applyNumberFormat="1" applyFont="1" applyBorder="1"/>
    <xf numFmtId="0" fontId="45" fillId="0" borderId="71" xfId="0" applyFont="1" applyBorder="1"/>
    <xf numFmtId="0" fontId="45" fillId="0" borderId="74" xfId="0" applyFont="1" applyBorder="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0" fontId="112" fillId="31" borderId="20" xfId="3100" applyNumberFormat="1" applyFont="1" applyFill="1" applyBorder="1" applyAlignment="1">
      <alignment horizontal="right" vertical="center"/>
    </xf>
    <xf numFmtId="4" fontId="112" fillId="31" borderId="13" xfId="3100" applyNumberFormat="1" applyFont="1" applyFill="1" applyBorder="1" applyAlignment="1">
      <alignment vertical="center"/>
    </xf>
    <xf numFmtId="1" fontId="112" fillId="31" borderId="20" xfId="3100" applyNumberFormat="1" applyFont="1" applyFill="1" applyBorder="1" applyAlignment="1">
      <alignment vertical="center"/>
    </xf>
    <xf numFmtId="208" fontId="118" fillId="0" borderId="0" xfId="110" applyNumberFormat="1" applyFont="1" applyFill="1" applyBorder="1" applyAlignment="1">
      <alignment horizontal="center" vertical="center" wrapText="1"/>
    </xf>
    <xf numFmtId="2" fontId="162" fillId="0" borderId="105" xfId="0" applyNumberFormat="1" applyFont="1" applyFill="1" applyBorder="1" applyAlignment="1" applyProtection="1">
      <alignment horizontal="left" vertical="center"/>
      <protection locked="0"/>
    </xf>
    <xf numFmtId="0" fontId="46" fillId="26" borderId="13" xfId="120" applyFont="1" applyFill="1" applyBorder="1" applyAlignment="1">
      <alignment vertical="center" wrapText="1"/>
    </xf>
    <xf numFmtId="2" fontId="109"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0" fillId="0" borderId="0" xfId="0" applyBorder="1" applyAlignment="1">
      <alignment horizontal="center"/>
    </xf>
    <xf numFmtId="207" fontId="109" fillId="24" borderId="106" xfId="110" applyNumberFormat="1" applyFont="1" applyFill="1" applyBorder="1" applyAlignment="1">
      <alignment horizontal="left" vertical="center" wrapText="1"/>
    </xf>
    <xf numFmtId="207" fontId="109" fillId="24" borderId="108" xfId="226" applyNumberFormat="1" applyFont="1" applyFill="1" applyBorder="1" applyAlignment="1">
      <alignment horizontal="center" vertical="center"/>
    </xf>
    <xf numFmtId="2" fontId="109" fillId="0" borderId="109" xfId="95" applyNumberFormat="1" applyFont="1" applyBorder="1" applyAlignment="1"/>
    <xf numFmtId="207" fontId="109" fillId="0" borderId="110" xfId="95" applyNumberFormat="1" applyFont="1" applyBorder="1" applyAlignment="1"/>
    <xf numFmtId="207" fontId="109" fillId="24" borderId="111" xfId="226" applyNumberFormat="1" applyFont="1" applyFill="1" applyBorder="1" applyAlignment="1">
      <alignment horizontal="center" vertical="center"/>
    </xf>
    <xf numFmtId="0" fontId="109" fillId="0" borderId="112" xfId="95" applyFont="1" applyBorder="1" applyAlignment="1">
      <alignment horizontal="center"/>
    </xf>
    <xf numFmtId="0" fontId="109" fillId="0" borderId="115" xfId="95" applyFont="1" applyBorder="1" applyAlignment="1">
      <alignment horizontal="center"/>
    </xf>
    <xf numFmtId="2" fontId="110" fillId="0" borderId="116" xfId="95" applyNumberFormat="1" applyFont="1" applyBorder="1" applyAlignment="1"/>
    <xf numFmtId="2" fontId="109" fillId="0" borderId="109" xfId="95" applyNumberFormat="1" applyFont="1" applyBorder="1" applyAlignment="1">
      <alignment vertical="center"/>
    </xf>
    <xf numFmtId="0" fontId="43" fillId="0" borderId="64" xfId="0" applyFont="1" applyBorder="1"/>
    <xf numFmtId="0" fontId="43" fillId="0" borderId="0" xfId="0" applyFont="1" applyBorder="1"/>
    <xf numFmtId="0" fontId="43" fillId="0" borderId="0" xfId="0" applyFont="1" applyBorder="1" applyAlignment="1">
      <alignment horizontal="center"/>
    </xf>
    <xf numFmtId="0" fontId="157" fillId="0" borderId="0" xfId="0" applyFont="1" applyBorder="1" applyAlignment="1">
      <alignment horizontal="right"/>
    </xf>
    <xf numFmtId="4" fontId="157" fillId="0" borderId="65" xfId="0" applyNumberFormat="1" applyFont="1" applyBorder="1"/>
    <xf numFmtId="4" fontId="117" fillId="0" borderId="118" xfId="92" applyNumberFormat="1" applyFont="1" applyFill="1" applyBorder="1" applyAlignment="1">
      <alignment horizontal="center" vertical="center"/>
    </xf>
    <xf numFmtId="4" fontId="117" fillId="0" borderId="1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03" fillId="30" borderId="22" xfId="92" applyFont="1" applyFill="1" applyBorder="1" applyAlignment="1">
      <alignment horizontal="center" vertical="center"/>
    </xf>
    <xf numFmtId="0" fontId="46" fillId="0" borderId="35" xfId="0" applyFont="1" applyBorder="1" applyAlignment="1">
      <alignment horizontal="center"/>
    </xf>
    <xf numFmtId="0" fontId="46" fillId="0" borderId="29" xfId="0" applyFont="1" applyBorder="1" applyAlignment="1">
      <alignment horizontal="center"/>
    </xf>
    <xf numFmtId="0" fontId="108" fillId="0" borderId="33" xfId="92" applyFont="1" applyFill="1" applyBorder="1" applyAlignment="1">
      <alignment horizontal="center" vertical="center"/>
    </xf>
    <xf numFmtId="0" fontId="4" fillId="0" borderId="21" xfId="95" applyFont="1" applyBorder="1" applyAlignment="1">
      <alignment horizontal="center" vertical="center"/>
    </xf>
    <xf numFmtId="9" fontId="0" fillId="0" borderId="0" xfId="0" applyNumberFormat="1"/>
    <xf numFmtId="14" fontId="117" fillId="0" borderId="13" xfId="92" applyNumberFormat="1" applyFont="1" applyFill="1" applyBorder="1" applyAlignment="1">
      <alignment horizontal="center" vertical="center"/>
    </xf>
    <xf numFmtId="44" fontId="117" fillId="0" borderId="13" xfId="3174" applyFont="1" applyFill="1" applyBorder="1" applyAlignment="1">
      <alignment horizontal="center" vertical="center"/>
    </xf>
    <xf numFmtId="4" fontId="46" fillId="26" borderId="23" xfId="120" applyNumberFormat="1" applyFont="1" applyFill="1" applyBorder="1" applyAlignment="1">
      <alignment vertical="center" wrapText="1"/>
    </xf>
    <xf numFmtId="4" fontId="2" fillId="26" borderId="13" xfId="222" applyNumberFormat="1" applyFont="1" applyFill="1" applyBorder="1" applyAlignment="1">
      <alignment horizontal="right" vertical="center"/>
    </xf>
    <xf numFmtId="0" fontId="2" fillId="26" borderId="23" xfId="120" applyFont="1" applyFill="1" applyBorder="1" applyAlignment="1">
      <alignment vertical="center" wrapText="1"/>
    </xf>
    <xf numFmtId="4" fontId="117" fillId="0" borderId="34" xfId="92" applyNumberFormat="1" applyFont="1" applyFill="1" applyBorder="1" applyAlignment="1">
      <alignment horizontal="center" vertical="center"/>
    </xf>
    <xf numFmtId="4" fontId="117" fillId="0" borderId="23" xfId="92" applyNumberFormat="1" applyFont="1" applyFill="1" applyBorder="1" applyAlignment="1">
      <alignment horizontal="center" vertical="center"/>
    </xf>
    <xf numFmtId="4" fontId="117" fillId="0" borderId="18" xfId="92" applyNumberFormat="1" applyFont="1" applyFill="1" applyBorder="1" applyAlignment="1">
      <alignment horizontal="center" vertical="center"/>
    </xf>
    <xf numFmtId="0" fontId="46" fillId="26" borderId="23" xfId="120" applyFont="1" applyFill="1" applyBorder="1" applyAlignment="1">
      <alignment horizontal="center" vertical="center" wrapText="1"/>
    </xf>
    <xf numFmtId="0" fontId="46" fillId="26" borderId="13" xfId="120" applyFont="1" applyFill="1" applyBorder="1" applyAlignment="1">
      <alignment horizontal="center" vertical="center" wrapText="1"/>
    </xf>
    <xf numFmtId="0" fontId="2" fillId="24" borderId="21" xfId="340" applyFont="1" applyFill="1" applyBorder="1" applyAlignment="1">
      <alignment horizontal="center" vertical="center"/>
    </xf>
    <xf numFmtId="0" fontId="2" fillId="26" borderId="31" xfId="0" applyFont="1" applyFill="1" applyBorder="1" applyAlignment="1">
      <alignment horizontal="center" vertical="center"/>
    </xf>
    <xf numFmtId="0" fontId="109" fillId="0" borderId="0" xfId="95" applyFont="1" applyBorder="1" applyAlignment="1">
      <alignment horizontal="center"/>
    </xf>
    <xf numFmtId="0" fontId="53" fillId="0" borderId="0" xfId="95" applyFont="1" applyBorder="1" applyAlignment="1">
      <alignment horizontal="center"/>
    </xf>
    <xf numFmtId="0" fontId="53" fillId="0" borderId="0" xfId="95" applyFont="1" applyAlignment="1">
      <alignment horizontal="center"/>
    </xf>
    <xf numFmtId="0" fontId="44" fillId="0" borderId="0" xfId="0" applyFont="1" applyAlignment="1">
      <alignment horizontal="center"/>
    </xf>
    <xf numFmtId="208" fontId="103" fillId="30" borderId="18" xfId="110" applyNumberFormat="1" applyFont="1" applyFill="1" applyBorder="1" applyAlignment="1">
      <alignment horizontal="center" vertical="center" wrapText="1"/>
    </xf>
    <xf numFmtId="208" fontId="103" fillId="30" borderId="121" xfId="110" applyNumberFormat="1" applyFont="1" applyFill="1" applyBorder="1" applyAlignment="1">
      <alignment horizontal="center" vertical="center" wrapText="1"/>
    </xf>
    <xf numFmtId="2" fontId="162" fillId="31" borderId="117" xfId="0" applyNumberFormat="1" applyFont="1" applyFill="1" applyBorder="1" applyAlignment="1" applyProtection="1">
      <alignment horizontal="center" vertical="center"/>
      <protection locked="0"/>
    </xf>
    <xf numFmtId="0" fontId="0" fillId="0" borderId="0" xfId="0" applyFill="1" applyBorder="1"/>
    <xf numFmtId="0" fontId="0" fillId="0" borderId="0" xfId="0" applyFill="1" applyAlignment="1">
      <alignment horizontal="center"/>
    </xf>
    <xf numFmtId="0" fontId="110" fillId="26" borderId="31" xfId="95" applyFont="1" applyFill="1" applyBorder="1" applyAlignment="1">
      <alignment horizontal="left" vertical="center"/>
    </xf>
    <xf numFmtId="0" fontId="110" fillId="26" borderId="0" xfId="110" applyFont="1" applyFill="1" applyBorder="1" applyAlignment="1">
      <alignment horizontal="left" vertical="center"/>
    </xf>
    <xf numFmtId="0" fontId="43" fillId="26" borderId="0" xfId="0" applyFont="1" applyFill="1" applyBorder="1"/>
    <xf numFmtId="0" fontId="110" fillId="26" borderId="31" xfId="95" applyFont="1" applyFill="1" applyBorder="1" applyAlignment="1">
      <alignment vertical="center"/>
    </xf>
    <xf numFmtId="0" fontId="43" fillId="26" borderId="31" xfId="0" applyFont="1" applyFill="1" applyBorder="1" applyAlignment="1">
      <alignment horizontal="center"/>
    </xf>
    <xf numFmtId="43" fontId="43" fillId="26" borderId="35" xfId="219" applyFont="1" applyFill="1" applyBorder="1"/>
    <xf numFmtId="0" fontId="110" fillId="26" borderId="0" xfId="110" applyFont="1" applyFill="1" applyBorder="1" applyAlignment="1">
      <alignment vertical="center"/>
    </xf>
    <xf numFmtId="0" fontId="43" fillId="26" borderId="0" xfId="0" applyFont="1" applyFill="1" applyBorder="1" applyAlignment="1">
      <alignment horizontal="center"/>
    </xf>
    <xf numFmtId="43" fontId="43" fillId="26" borderId="29" xfId="219" applyFont="1" applyFill="1" applyBorder="1"/>
    <xf numFmtId="0" fontId="110" fillId="26" borderId="30" xfId="110" applyNumberFormat="1" applyFont="1" applyFill="1" applyBorder="1" applyAlignment="1">
      <alignment vertical="center"/>
    </xf>
    <xf numFmtId="0" fontId="43" fillId="26" borderId="30" xfId="0" applyFont="1" applyFill="1" applyBorder="1" applyAlignment="1">
      <alignment horizontal="center"/>
    </xf>
    <xf numFmtId="43" fontId="43" fillId="26" borderId="33" xfId="219" applyFont="1" applyFill="1" applyBorder="1"/>
    <xf numFmtId="10" fontId="4" fillId="26" borderId="13" xfId="144" applyNumberFormat="1" applyFont="1" applyFill="1" applyBorder="1" applyAlignment="1">
      <alignment horizontal="right" vertical="center"/>
    </xf>
    <xf numFmtId="219" fontId="117" fillId="0" borderId="25" xfId="92" applyNumberFormat="1" applyFont="1" applyFill="1" applyBorder="1" applyAlignment="1">
      <alignment horizontal="center" vertical="center"/>
    </xf>
    <xf numFmtId="10" fontId="117" fillId="0" borderId="25" xfId="144" applyNumberFormat="1" applyFont="1" applyFill="1" applyBorder="1" applyAlignment="1">
      <alignment horizontal="center" vertical="center"/>
    </xf>
    <xf numFmtId="4" fontId="0" fillId="0" borderId="0" xfId="144" applyNumberFormat="1" applyFont="1"/>
    <xf numFmtId="0" fontId="163" fillId="30" borderId="21" xfId="92" applyFont="1" applyFill="1" applyBorder="1" applyAlignment="1">
      <alignment vertical="center"/>
    </xf>
    <xf numFmtId="49" fontId="110" fillId="26" borderId="30" xfId="110" applyNumberFormat="1" applyFont="1" applyFill="1" applyBorder="1" applyAlignment="1">
      <alignment horizontal="left" vertical="center"/>
    </xf>
    <xf numFmtId="10" fontId="46" fillId="0" borderId="0" xfId="0" applyNumberFormat="1" applyFont="1" applyAlignment="1"/>
    <xf numFmtId="4" fontId="108" fillId="30" borderId="13" xfId="92" applyNumberFormat="1" applyFont="1" applyFill="1" applyBorder="1" applyAlignment="1">
      <alignment horizontal="right" vertical="center" indent="1"/>
    </xf>
    <xf numFmtId="0" fontId="144" fillId="26" borderId="0" xfId="327" applyFont="1" applyFill="1" applyAlignment="1">
      <alignment vertical="center"/>
    </xf>
    <xf numFmtId="0" fontId="166" fillId="39" borderId="13" xfId="327" applyFont="1" applyFill="1" applyBorder="1" applyAlignment="1">
      <alignment horizontal="center" vertical="center"/>
    </xf>
    <xf numFmtId="2" fontId="166" fillId="39" borderId="13" xfId="327" applyNumberFormat="1" applyFont="1" applyFill="1" applyBorder="1" applyAlignment="1">
      <alignment horizontal="center" vertical="center"/>
    </xf>
    <xf numFmtId="2" fontId="165" fillId="39" borderId="13" xfId="327" applyNumberFormat="1" applyFont="1" applyFill="1" applyBorder="1" applyAlignment="1">
      <alignment horizontal="center" vertical="center"/>
    </xf>
    <xf numFmtId="0" fontId="144" fillId="0" borderId="0" xfId="327" applyFont="1" applyFill="1" applyAlignment="1">
      <alignment vertical="center"/>
    </xf>
    <xf numFmtId="0" fontId="168" fillId="26" borderId="18" xfId="135" applyFont="1" applyFill="1" applyBorder="1" applyAlignment="1">
      <alignment horizontal="center" vertical="center"/>
    </xf>
    <xf numFmtId="4" fontId="168" fillId="26" borderId="18" xfId="232" applyNumberFormat="1" applyFont="1" applyFill="1" applyBorder="1" applyAlignment="1">
      <alignment horizontal="center" vertical="center"/>
    </xf>
    <xf numFmtId="4" fontId="147" fillId="26" borderId="18" xfId="232" applyNumberFormat="1" applyFont="1" applyFill="1" applyBorder="1" applyAlignment="1">
      <alignment horizontal="center" vertical="center"/>
    </xf>
    <xf numFmtId="209" fontId="147" fillId="26" borderId="18" xfId="232" applyNumberFormat="1" applyFont="1" applyFill="1" applyBorder="1" applyAlignment="1">
      <alignment horizontal="center" vertical="center"/>
    </xf>
    <xf numFmtId="209" fontId="147" fillId="0" borderId="18" xfId="232" applyNumberFormat="1" applyFont="1" applyFill="1" applyBorder="1" applyAlignment="1">
      <alignment horizontal="center" vertical="center"/>
    </xf>
    <xf numFmtId="0" fontId="167" fillId="30" borderId="13" xfId="327" applyFont="1" applyFill="1" applyBorder="1" applyAlignment="1">
      <alignment horizontal="center" vertical="center"/>
    </xf>
    <xf numFmtId="207" fontId="169" fillId="30" borderId="13" xfId="327" applyNumberFormat="1" applyFont="1" applyFill="1" applyBorder="1" applyAlignment="1">
      <alignment horizontal="center" vertical="center"/>
    </xf>
    <xf numFmtId="207" fontId="148" fillId="30" borderId="13" xfId="327" applyNumberFormat="1" applyFont="1" applyFill="1" applyBorder="1" applyAlignment="1">
      <alignment horizontal="center" vertical="center"/>
    </xf>
    <xf numFmtId="207" fontId="148" fillId="30" borderId="13" xfId="2584" applyNumberFormat="1" applyFont="1" applyFill="1" applyBorder="1" applyAlignment="1">
      <alignment horizontal="center" vertical="center"/>
    </xf>
    <xf numFmtId="0" fontId="144" fillId="26" borderId="23" xfId="327" applyFont="1" applyFill="1" applyBorder="1" applyAlignment="1">
      <alignment horizontal="center" vertical="center"/>
    </xf>
    <xf numFmtId="0" fontId="147" fillId="26" borderId="23" xfId="135" applyFont="1" applyFill="1" applyBorder="1" applyAlignment="1">
      <alignment horizontal="center" vertical="center"/>
    </xf>
    <xf numFmtId="207" fontId="148" fillId="26" borderId="23" xfId="2584" applyNumberFormat="1" applyFont="1" applyFill="1" applyBorder="1" applyAlignment="1">
      <alignment horizontal="center" vertical="center"/>
    </xf>
    <xf numFmtId="2" fontId="144" fillId="26" borderId="23" xfId="2584" applyNumberFormat="1" applyFont="1" applyFill="1" applyBorder="1" applyAlignment="1">
      <alignment horizontal="center" vertical="center"/>
    </xf>
    <xf numFmtId="2" fontId="144" fillId="0" borderId="0" xfId="327" applyNumberFormat="1" applyFont="1" applyFill="1" applyAlignment="1">
      <alignment vertical="center"/>
    </xf>
    <xf numFmtId="0" fontId="144" fillId="30" borderId="23" xfId="327" applyFont="1" applyFill="1" applyBorder="1" applyAlignment="1">
      <alignment horizontal="center" vertical="center"/>
    </xf>
    <xf numFmtId="207" fontId="148" fillId="30" borderId="23" xfId="327" applyNumberFormat="1" applyFont="1" applyFill="1" applyBorder="1" applyAlignment="1">
      <alignment horizontal="center" vertical="center"/>
    </xf>
    <xf numFmtId="2" fontId="148" fillId="30" borderId="23" xfId="2584" applyNumberFormat="1" applyFont="1" applyFill="1" applyBorder="1" applyAlignment="1">
      <alignment horizontal="center" vertical="center"/>
    </xf>
    <xf numFmtId="207" fontId="144" fillId="26" borderId="23" xfId="2584" applyNumberFormat="1" applyFont="1" applyFill="1" applyBorder="1" applyAlignment="1">
      <alignment horizontal="center" vertical="center"/>
    </xf>
    <xf numFmtId="0" fontId="144" fillId="26" borderId="18" xfId="327" applyFont="1" applyFill="1" applyBorder="1" applyAlignment="1">
      <alignment horizontal="center" vertical="center"/>
    </xf>
    <xf numFmtId="207" fontId="144" fillId="26" borderId="18" xfId="2584" applyNumberFormat="1" applyFont="1" applyFill="1" applyBorder="1" applyAlignment="1">
      <alignment horizontal="center" vertical="center"/>
    </xf>
    <xf numFmtId="2" fontId="144" fillId="26" borderId="18" xfId="2584" applyNumberFormat="1" applyFont="1" applyFill="1" applyBorder="1" applyAlignment="1">
      <alignment horizontal="center" vertical="center"/>
    </xf>
    <xf numFmtId="0" fontId="147" fillId="26" borderId="18" xfId="135" applyFont="1" applyFill="1" applyBorder="1" applyAlignment="1">
      <alignment horizontal="center" vertical="center"/>
    </xf>
    <xf numFmtId="2" fontId="144" fillId="26" borderId="0" xfId="327" applyNumberFormat="1" applyFont="1" applyFill="1" applyAlignment="1">
      <alignment vertical="center"/>
    </xf>
    <xf numFmtId="0" fontId="144" fillId="26" borderId="0" xfId="327" applyFont="1" applyFill="1" applyAlignment="1">
      <alignment vertical="center" wrapText="1"/>
    </xf>
    <xf numFmtId="0" fontId="144" fillId="26" borderId="0" xfId="327" applyFont="1" applyFill="1" applyAlignment="1">
      <alignment horizontal="center" vertical="center"/>
    </xf>
    <xf numFmtId="207" fontId="148" fillId="26" borderId="18" xfId="2584" applyNumberFormat="1" applyFont="1" applyFill="1" applyBorder="1" applyAlignment="1">
      <alignment horizontal="center" vertical="center"/>
    </xf>
    <xf numFmtId="0" fontId="144" fillId="30" borderId="13" xfId="327" applyFont="1" applyFill="1" applyBorder="1" applyAlignment="1">
      <alignment horizontal="center" vertical="center"/>
    </xf>
    <xf numFmtId="2" fontId="148" fillId="30" borderId="13" xfId="2584"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2" fontId="117" fillId="0" borderId="118" xfId="92" applyNumberFormat="1" applyFont="1" applyFill="1" applyBorder="1" applyAlignment="1">
      <alignment horizontal="center" vertical="center"/>
    </xf>
    <xf numFmtId="2" fontId="117" fillId="0" borderId="15" xfId="92" applyNumberFormat="1" applyFont="1" applyFill="1" applyBorder="1" applyAlignment="1">
      <alignment horizontal="center" vertical="center"/>
    </xf>
    <xf numFmtId="2" fontId="117" fillId="0" borderId="123" xfId="92" applyNumberFormat="1" applyFont="1" applyFill="1" applyBorder="1" applyAlignment="1">
      <alignment horizontal="center" vertical="center"/>
    </xf>
    <xf numFmtId="209" fontId="117" fillId="0" borderId="23" xfId="92" applyNumberFormat="1" applyFont="1" applyFill="1" applyBorder="1" applyAlignment="1">
      <alignment horizontal="center" vertical="center"/>
    </xf>
    <xf numFmtId="176" fontId="117" fillId="31" borderId="34" xfId="92" applyNumberFormat="1" applyFont="1" applyFill="1" applyBorder="1" applyAlignment="1">
      <alignment horizontal="center" vertical="center"/>
    </xf>
    <xf numFmtId="207" fontId="144" fillId="0" borderId="16" xfId="95" applyNumberFormat="1" applyFont="1" applyFill="1" applyBorder="1" applyAlignment="1"/>
    <xf numFmtId="2" fontId="144" fillId="0" borderId="16" xfId="226" applyNumberFormat="1" applyFont="1" applyFill="1" applyBorder="1" applyAlignment="1">
      <alignment vertical="center"/>
    </xf>
    <xf numFmtId="207" fontId="144" fillId="0" borderId="16" xfId="226" applyNumberFormat="1" applyFont="1" applyFill="1" applyBorder="1" applyAlignment="1">
      <alignment horizontal="center" vertical="center"/>
    </xf>
    <xf numFmtId="0" fontId="135" fillId="30" borderId="22" xfId="0" applyFont="1" applyFill="1" applyBorder="1" applyAlignment="1">
      <alignment horizontal="left" vertical="center"/>
    </xf>
    <xf numFmtId="44" fontId="43" fillId="0" borderId="0" xfId="0" applyNumberFormat="1" applyFont="1" applyAlignment="1">
      <alignment vertical="center"/>
    </xf>
    <xf numFmtId="2" fontId="107" fillId="26" borderId="0" xfId="0" applyNumberFormat="1" applyFont="1" applyFill="1" applyBorder="1" applyAlignment="1">
      <alignment horizontal="center" vertical="center" wrapText="1"/>
    </xf>
    <xf numFmtId="0" fontId="117" fillId="0" borderId="23" xfId="92"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0" fontId="107"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2"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208" fontId="118" fillId="30" borderId="18" xfId="110" applyNumberFormat="1" applyFont="1" applyFill="1" applyBorder="1" applyAlignment="1">
      <alignment horizontal="center" vertical="center" wrapText="1"/>
    </xf>
    <xf numFmtId="208" fontId="118" fillId="30" borderId="18" xfId="110" applyNumberFormat="1" applyFont="1" applyFill="1" applyBorder="1" applyAlignment="1">
      <alignment horizontal="center" vertical="center"/>
    </xf>
    <xf numFmtId="0" fontId="117" fillId="0" borderId="34" xfId="92" applyFont="1" applyFill="1" applyBorder="1" applyAlignment="1">
      <alignment horizontal="left" vertical="center"/>
    </xf>
    <xf numFmtId="208" fontId="118" fillId="30" borderId="13" xfId="110" applyNumberFormat="1" applyFont="1" applyFill="1" applyBorder="1" applyAlignment="1">
      <alignment horizontal="center" vertical="center" wrapText="1"/>
    </xf>
    <xf numFmtId="208" fontId="118" fillId="30" borderId="13" xfId="110" applyNumberFormat="1" applyFont="1" applyFill="1" applyBorder="1" applyAlignment="1">
      <alignment horizontal="center" vertical="center"/>
    </xf>
    <xf numFmtId="0" fontId="118" fillId="30" borderId="21" xfId="92" applyFont="1" applyFill="1" applyBorder="1" applyAlignment="1">
      <alignment horizontal="center" vertical="center"/>
    </xf>
    <xf numFmtId="208" fontId="118" fillId="0" borderId="34" xfId="110" applyNumberFormat="1" applyFont="1" applyFill="1" applyBorder="1" applyAlignment="1">
      <alignment horizontal="left" vertical="top" wrapText="1"/>
    </xf>
    <xf numFmtId="208" fontId="118" fillId="0" borderId="8" xfId="110" applyNumberFormat="1" applyFont="1" applyFill="1" applyBorder="1" applyAlignment="1">
      <alignment horizontal="left" vertical="top" wrapText="1"/>
    </xf>
    <xf numFmtId="208" fontId="118" fillId="0" borderId="0" xfId="110" applyNumberFormat="1" applyFont="1" applyFill="1" applyBorder="1" applyAlignment="1">
      <alignment horizontal="left" vertical="top" wrapText="1"/>
    </xf>
    <xf numFmtId="208" fontId="118" fillId="0" borderId="32" xfId="110" applyNumberFormat="1" applyFont="1" applyFill="1" applyBorder="1" applyAlignment="1">
      <alignment horizontal="left" vertical="top" wrapText="1"/>
    </xf>
    <xf numFmtId="208" fontId="118" fillId="0" borderId="30" xfId="110" applyNumberFormat="1" applyFont="1" applyFill="1" applyBorder="1" applyAlignment="1">
      <alignment horizontal="left" vertical="top" wrapText="1"/>
    </xf>
    <xf numFmtId="2" fontId="125" fillId="30" borderId="22" xfId="92" applyNumberFormat="1" applyFont="1" applyFill="1" applyBorder="1" applyAlignment="1">
      <alignment horizontal="center" vertical="center"/>
    </xf>
    <xf numFmtId="0" fontId="103" fillId="0" borderId="0" xfId="92" applyFont="1" applyFill="1" applyBorder="1" applyAlignment="1">
      <alignment horizontal="center" vertical="center"/>
    </xf>
    <xf numFmtId="4" fontId="108" fillId="0" borderId="0" xfId="0" applyNumberFormat="1" applyFont="1" applyFill="1" applyBorder="1" applyAlignment="1">
      <alignment horizontal="center" vertical="center" wrapText="1"/>
    </xf>
    <xf numFmtId="2" fontId="107" fillId="0" borderId="0" xfId="0" applyNumberFormat="1" applyFont="1" applyFill="1" applyBorder="1" applyAlignment="1">
      <alignment horizontal="center" vertical="center" wrapText="1"/>
    </xf>
    <xf numFmtId="2" fontId="108" fillId="0" borderId="0" xfId="0" applyNumberFormat="1" applyFont="1" applyFill="1" applyBorder="1" applyAlignment="1">
      <alignment horizontal="center" vertical="center" wrapText="1"/>
    </xf>
    <xf numFmtId="0" fontId="118"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64" fillId="26" borderId="0" xfId="110" applyFont="1" applyFill="1" applyBorder="1" applyAlignment="1">
      <alignment horizontal="centerContinuous" vertical="center"/>
    </xf>
    <xf numFmtId="0" fontId="67" fillId="26" borderId="0" xfId="110" applyFont="1" applyFill="1" applyBorder="1" applyAlignment="1">
      <alignment horizontal="centerContinuous" vertical="center"/>
    </xf>
    <xf numFmtId="43" fontId="147" fillId="0" borderId="118" xfId="0" applyNumberFormat="1" applyFont="1" applyFill="1" applyBorder="1" applyAlignment="1">
      <alignment horizontal="right" indent="1"/>
    </xf>
    <xf numFmtId="43" fontId="147" fillId="0" borderId="15" xfId="0" applyNumberFormat="1" applyFont="1" applyFill="1" applyBorder="1" applyAlignment="1">
      <alignment horizontal="right" indent="1"/>
    </xf>
    <xf numFmtId="43" fontId="147" fillId="0" borderId="123" xfId="0" applyNumberFormat="1" applyFont="1" applyFill="1" applyBorder="1" applyAlignment="1">
      <alignment horizontal="right" indent="1"/>
    </xf>
    <xf numFmtId="4" fontId="4" fillId="26" borderId="13" xfId="95" applyNumberFormat="1" applyFont="1" applyFill="1" applyBorder="1" applyAlignment="1">
      <alignment horizontal="right" vertical="center"/>
    </xf>
    <xf numFmtId="0" fontId="144" fillId="26" borderId="32" xfId="327" applyFont="1" applyFill="1" applyBorder="1" applyAlignment="1">
      <alignment horizontal="left" vertical="center"/>
    </xf>
    <xf numFmtId="0" fontId="144" fillId="26" borderId="30" xfId="327" applyFont="1" applyFill="1" applyBorder="1" applyAlignment="1">
      <alignment horizontal="left" vertical="center"/>
    </xf>
    <xf numFmtId="0" fontId="144" fillId="26" borderId="33" xfId="327" applyFont="1" applyFill="1" applyBorder="1" applyAlignment="1">
      <alignment horizontal="left" vertical="center"/>
    </xf>
    <xf numFmtId="0" fontId="4" fillId="26" borderId="137" xfId="110" applyFont="1" applyFill="1" applyBorder="1" applyAlignment="1">
      <alignment vertical="center"/>
    </xf>
    <xf numFmtId="0" fontId="4" fillId="26" borderId="35" xfId="110" applyFont="1" applyFill="1" applyBorder="1" applyAlignment="1">
      <alignment vertical="center"/>
    </xf>
    <xf numFmtId="0" fontId="4" fillId="26" borderId="0" xfId="110" applyFont="1" applyFill="1" applyBorder="1" applyAlignment="1">
      <alignment vertical="center"/>
    </xf>
    <xf numFmtId="0" fontId="4" fillId="26" borderId="29" xfId="110" applyFont="1" applyFill="1" applyBorder="1" applyAlignment="1">
      <alignment vertical="center"/>
    </xf>
    <xf numFmtId="0" fontId="43" fillId="0" borderId="137" xfId="0" applyFont="1" applyBorder="1"/>
    <xf numFmtId="49" fontId="4" fillId="26" borderId="30" xfId="110" applyNumberFormat="1" applyFont="1" applyFill="1" applyBorder="1" applyAlignment="1">
      <alignment vertical="center"/>
    </xf>
    <xf numFmtId="0" fontId="43" fillId="0" borderId="30" xfId="0" applyFont="1" applyBorder="1"/>
    <xf numFmtId="0" fontId="4" fillId="26" borderId="30" xfId="110" applyNumberFormat="1" applyFont="1" applyFill="1" applyBorder="1" applyAlignment="1">
      <alignment vertical="center"/>
    </xf>
    <xf numFmtId="0" fontId="4" fillId="26" borderId="33" xfId="110" applyNumberFormat="1" applyFont="1" applyFill="1" applyBorder="1" applyAlignment="1">
      <alignment vertical="center"/>
    </xf>
    <xf numFmtId="0" fontId="144" fillId="26" borderId="18" xfId="327" applyFont="1" applyFill="1" applyBorder="1" applyAlignment="1">
      <alignment horizontal="center" vertical="center" wrapText="1"/>
    </xf>
    <xf numFmtId="0" fontId="117" fillId="0" borderId="34" xfId="92" applyNumberFormat="1" applyFont="1" applyFill="1" applyBorder="1" applyAlignment="1">
      <alignment horizontal="center" vertical="center"/>
    </xf>
    <xf numFmtId="0" fontId="117" fillId="0" borderId="25" xfId="92" applyNumberFormat="1" applyFont="1" applyFill="1" applyBorder="1" applyAlignment="1">
      <alignment horizontal="center" vertical="center"/>
    </xf>
    <xf numFmtId="0" fontId="107" fillId="0" borderId="143" xfId="90" applyFont="1" applyBorder="1" applyAlignment="1">
      <alignment horizontal="left" vertical="center"/>
    </xf>
    <xf numFmtId="4" fontId="115" fillId="0" borderId="137" xfId="90" applyNumberFormat="1" applyFont="1" applyFill="1" applyBorder="1" applyAlignment="1">
      <alignment horizontal="center" vertical="center"/>
    </xf>
    <xf numFmtId="4" fontId="115" fillId="0" borderId="137" xfId="90" applyNumberFormat="1" applyFont="1" applyFill="1" applyBorder="1" applyAlignment="1">
      <alignment vertical="center"/>
    </xf>
    <xf numFmtId="0" fontId="134" fillId="0" borderId="137" xfId="90" applyFont="1" applyFill="1" applyBorder="1" applyAlignment="1">
      <alignment vertical="center" wrapText="1"/>
    </xf>
    <xf numFmtId="0" fontId="115" fillId="0" borderId="29" xfId="90" applyFont="1" applyFill="1" applyBorder="1"/>
    <xf numFmtId="189" fontId="107" fillId="42" borderId="148" xfId="90" applyNumberFormat="1" applyFont="1" applyFill="1" applyBorder="1" applyAlignment="1" applyProtection="1"/>
    <xf numFmtId="189" fontId="107" fillId="42" borderId="149" xfId="90" applyNumberFormat="1" applyFont="1" applyFill="1" applyBorder="1" applyAlignment="1" applyProtection="1"/>
    <xf numFmtId="0" fontId="108" fillId="42" borderId="149" xfId="90" applyNumberFormat="1" applyFont="1" applyFill="1" applyBorder="1" applyAlignment="1" applyProtection="1"/>
    <xf numFmtId="189" fontId="108" fillId="42" borderId="149" xfId="90" applyNumberFormat="1" applyFont="1" applyFill="1" applyBorder="1" applyAlignment="1" applyProtection="1"/>
    <xf numFmtId="0" fontId="108" fillId="42" borderId="150" xfId="90" applyNumberFormat="1" applyFont="1" applyFill="1" applyBorder="1" applyAlignment="1" applyProtection="1"/>
    <xf numFmtId="189" fontId="107" fillId="43" borderId="148" xfId="90" applyNumberFormat="1" applyFont="1" applyFill="1" applyBorder="1" applyAlignment="1" applyProtection="1"/>
    <xf numFmtId="189" fontId="107" fillId="43" borderId="149" xfId="90" applyNumberFormat="1" applyFont="1" applyFill="1" applyBorder="1" applyAlignment="1" applyProtection="1"/>
    <xf numFmtId="0" fontId="108" fillId="43" borderId="149" xfId="90" applyNumberFormat="1" applyFont="1" applyFill="1" applyBorder="1" applyAlignment="1" applyProtection="1"/>
    <xf numFmtId="189" fontId="108" fillId="43" borderId="149" xfId="90" applyNumberFormat="1" applyFont="1" applyFill="1" applyBorder="1" applyAlignment="1" applyProtection="1"/>
    <xf numFmtId="0" fontId="108" fillId="43" borderId="150" xfId="90" applyNumberFormat="1" applyFont="1" applyFill="1" applyBorder="1" applyAlignment="1" applyProtection="1"/>
    <xf numFmtId="189" fontId="107" fillId="44" borderId="148" xfId="90" applyNumberFormat="1" applyFont="1" applyFill="1" applyBorder="1" applyAlignment="1" applyProtection="1"/>
    <xf numFmtId="189" fontId="107" fillId="44" borderId="149" xfId="90" applyNumberFormat="1" applyFont="1" applyFill="1" applyBorder="1" applyAlignment="1" applyProtection="1"/>
    <xf numFmtId="0" fontId="108" fillId="44" borderId="149" xfId="90" applyNumberFormat="1" applyFont="1" applyFill="1" applyBorder="1" applyAlignment="1" applyProtection="1"/>
    <xf numFmtId="189" fontId="108" fillId="44" borderId="149" xfId="90" applyNumberFormat="1" applyFont="1" applyFill="1" applyBorder="1" applyAlignment="1" applyProtection="1"/>
    <xf numFmtId="0" fontId="108" fillId="44" borderId="150" xfId="90" applyNumberFormat="1" applyFont="1" applyFill="1" applyBorder="1" applyAlignment="1" applyProtection="1"/>
    <xf numFmtId="189" fontId="107" fillId="0" borderId="151" xfId="90" applyNumberFormat="1" applyFont="1" applyFill="1" applyBorder="1" applyAlignment="1" applyProtection="1">
      <alignment horizontal="right"/>
    </xf>
    <xf numFmtId="0" fontId="2" fillId="0" borderId="0" xfId="90" applyBorder="1"/>
    <xf numFmtId="0" fontId="2" fillId="0" borderId="29" xfId="90" applyBorder="1"/>
    <xf numFmtId="189" fontId="107" fillId="0" borderId="151" xfId="90" applyNumberFormat="1" applyFont="1" applyFill="1" applyBorder="1" applyAlignment="1" applyProtection="1"/>
    <xf numFmtId="212" fontId="103" fillId="0" borderId="156" xfId="90" applyNumberFormat="1" applyFont="1" applyFill="1" applyBorder="1" applyAlignment="1" applyProtection="1">
      <alignment vertical="center"/>
    </xf>
    <xf numFmtId="189" fontId="107" fillId="0" borderId="159" xfId="90" applyNumberFormat="1" applyFont="1" applyFill="1" applyBorder="1" applyAlignment="1" applyProtection="1"/>
    <xf numFmtId="176" fontId="46" fillId="0" borderId="0" xfId="0" applyNumberFormat="1" applyFont="1" applyAlignment="1"/>
    <xf numFmtId="0" fontId="112" fillId="0" borderId="20" xfId="3100" applyNumberFormat="1" applyFont="1" applyFill="1" applyBorder="1" applyAlignment="1">
      <alignment horizontal="center" vertical="center"/>
    </xf>
    <xf numFmtId="0" fontId="112" fillId="0" borderId="22" xfId="3100" applyNumberFormat="1" applyFont="1" applyFill="1" applyBorder="1" applyAlignment="1">
      <alignment vertical="center"/>
    </xf>
    <xf numFmtId="0" fontId="2" fillId="0" borderId="13" xfId="3100" applyFont="1" applyFill="1" applyBorder="1" applyAlignment="1">
      <alignment vertical="center"/>
    </xf>
    <xf numFmtId="176" fontId="2" fillId="0" borderId="0" xfId="3100" applyNumberFormat="1" applyFont="1" applyAlignment="1">
      <alignment vertical="center"/>
    </xf>
    <xf numFmtId="0" fontId="117" fillId="0" borderId="137" xfId="92" applyFont="1" applyFill="1" applyBorder="1" applyAlignment="1">
      <alignment horizontal="left" vertical="center"/>
    </xf>
    <xf numFmtId="207" fontId="109" fillId="0" borderId="106" xfId="110" applyNumberFormat="1" applyFont="1" applyFill="1" applyBorder="1" applyAlignment="1">
      <alignment horizontal="left" vertical="center" wrapText="1"/>
    </xf>
    <xf numFmtId="207" fontId="109" fillId="0" borderId="110" xfId="95" applyNumberFormat="1" applyFont="1" applyFill="1" applyBorder="1" applyAlignment="1"/>
    <xf numFmtId="0" fontId="0" fillId="0" borderId="137" xfId="0" applyBorder="1"/>
    <xf numFmtId="4" fontId="0" fillId="0" borderId="137" xfId="0" applyNumberFormat="1" applyBorder="1"/>
    <xf numFmtId="208" fontId="118" fillId="0" borderId="35" xfId="110" applyNumberFormat="1" applyFont="1" applyFill="1" applyBorder="1" applyAlignment="1">
      <alignment vertical="top" wrapText="1"/>
    </xf>
    <xf numFmtId="208" fontId="118" fillId="0" borderId="29" xfId="110" applyNumberFormat="1" applyFont="1" applyFill="1" applyBorder="1" applyAlignment="1">
      <alignment vertical="top" wrapText="1"/>
    </xf>
    <xf numFmtId="208" fontId="118" fillId="0" borderId="33" xfId="110" applyNumberFormat="1" applyFont="1" applyFill="1" applyBorder="1" applyAlignment="1">
      <alignment vertical="top" wrapText="1"/>
    </xf>
    <xf numFmtId="0" fontId="46" fillId="0" borderId="137" xfId="0" applyFont="1" applyBorder="1"/>
    <xf numFmtId="0" fontId="46" fillId="0" borderId="8" xfId="0" applyFont="1" applyBorder="1"/>
    <xf numFmtId="0" fontId="46" fillId="0" borderId="0" xfId="0" applyFont="1" applyBorder="1"/>
    <xf numFmtId="0" fontId="45" fillId="0" borderId="32" xfId="0" applyFont="1" applyBorder="1"/>
    <xf numFmtId="0" fontId="45" fillId="0" borderId="30" xfId="0" applyFont="1" applyBorder="1"/>
    <xf numFmtId="0" fontId="125" fillId="30" borderId="20" xfId="92" applyFont="1" applyFill="1" applyBorder="1" applyAlignment="1">
      <alignment vertical="center"/>
    </xf>
    <xf numFmtId="0" fontId="125" fillId="30" borderId="21" xfId="92" applyFont="1" applyFill="1" applyBorder="1" applyAlignment="1">
      <alignment vertical="center"/>
    </xf>
    <xf numFmtId="4" fontId="125" fillId="30" borderId="20" xfId="92" applyNumberFormat="1" applyFont="1" applyFill="1" applyBorder="1" applyAlignment="1"/>
    <xf numFmtId="0" fontId="0" fillId="0" borderId="8" xfId="0" applyBorder="1"/>
    <xf numFmtId="4" fontId="0" fillId="0" borderId="0" xfId="0" applyNumberFormat="1" applyBorder="1"/>
    <xf numFmtId="4" fontId="0" fillId="0" borderId="29" xfId="0" applyNumberFormat="1" applyBorder="1"/>
    <xf numFmtId="208" fontId="118" fillId="0" borderId="137" xfId="110" applyNumberFormat="1" applyFont="1" applyFill="1" applyBorder="1" applyAlignment="1">
      <alignment horizontal="left" vertical="top" wrapText="1"/>
    </xf>
    <xf numFmtId="208" fontId="118" fillId="0" borderId="35" xfId="110" applyNumberFormat="1" applyFont="1" applyFill="1" applyBorder="1" applyAlignment="1">
      <alignment horizontal="left" vertical="top" wrapText="1"/>
    </xf>
    <xf numFmtId="208" fontId="118" fillId="0" borderId="29" xfId="110" applyNumberFormat="1" applyFont="1" applyFill="1" applyBorder="1" applyAlignment="1">
      <alignment horizontal="left" vertical="top" wrapText="1"/>
    </xf>
    <xf numFmtId="208" fontId="118" fillId="0" borderId="33" xfId="110" applyNumberFormat="1" applyFont="1" applyFill="1" applyBorder="1" applyAlignment="1">
      <alignment horizontal="left" vertical="top" wrapText="1"/>
    </xf>
    <xf numFmtId="0" fontId="0" fillId="0" borderId="20" xfId="0" applyBorder="1"/>
    <xf numFmtId="0" fontId="0" fillId="0" borderId="21" xfId="0" applyBorder="1"/>
    <xf numFmtId="0" fontId="0" fillId="0" borderId="21" xfId="0" applyBorder="1" applyAlignment="1">
      <alignment horizontal="center"/>
    </xf>
    <xf numFmtId="4" fontId="0" fillId="0" borderId="21" xfId="0" applyNumberFormat="1" applyBorder="1"/>
    <xf numFmtId="4" fontId="0" fillId="0" borderId="22" xfId="0" applyNumberFormat="1" applyBorder="1"/>
    <xf numFmtId="2" fontId="144" fillId="0" borderId="26" xfId="226" applyNumberFormat="1" applyFont="1" applyFill="1" applyBorder="1" applyAlignment="1">
      <alignment vertical="center"/>
    </xf>
    <xf numFmtId="207" fontId="144" fillId="0" borderId="26" xfId="226" applyNumberFormat="1" applyFont="1" applyFill="1" applyBorder="1" applyAlignment="1">
      <alignment horizontal="center" vertical="center"/>
    </xf>
    <xf numFmtId="0" fontId="144" fillId="0" borderId="162" xfId="95" applyFont="1" applyFill="1" applyBorder="1" applyAlignment="1">
      <alignment horizontal="center"/>
    </xf>
    <xf numFmtId="207" fontId="144" fillId="0" borderId="26" xfId="110" applyNumberFormat="1" applyFont="1" applyFill="1" applyBorder="1" applyAlignment="1">
      <alignment horizontal="left" vertical="center"/>
    </xf>
    <xf numFmtId="2" fontId="144" fillId="0" borderId="16" xfId="226" applyNumberFormat="1" applyFont="1" applyFill="1" applyBorder="1" applyAlignment="1">
      <alignment horizontal="left" vertical="center"/>
    </xf>
    <xf numFmtId="0" fontId="146" fillId="0" borderId="0" xfId="0" applyFont="1" applyFill="1" applyBorder="1" applyAlignment="1">
      <alignment horizontal="right"/>
    </xf>
    <xf numFmtId="0" fontId="147" fillId="0" borderId="0" xfId="0" applyFont="1" applyFill="1" applyBorder="1" applyAlignment="1">
      <alignment horizontal="center"/>
    </xf>
    <xf numFmtId="0" fontId="144" fillId="0" borderId="0" xfId="95" applyFont="1" applyBorder="1" applyAlignment="1">
      <alignment horizontal="center"/>
    </xf>
    <xf numFmtId="2" fontId="144" fillId="0" borderId="26" xfId="226" applyNumberFormat="1" applyFont="1" applyFill="1" applyBorder="1" applyAlignment="1">
      <alignment horizontal="left" vertical="center"/>
    </xf>
    <xf numFmtId="0" fontId="147" fillId="0" borderId="97" xfId="0" applyFont="1" applyFill="1" applyBorder="1" applyAlignment="1">
      <alignment horizontal="left" vertical="center"/>
    </xf>
    <xf numFmtId="0" fontId="147" fillId="0" borderId="99" xfId="0" applyFont="1" applyFill="1" applyBorder="1" applyAlignment="1">
      <alignment horizontal="center" vertical="center"/>
    </xf>
    <xf numFmtId="43" fontId="147" fillId="0" borderId="99" xfId="219" applyNumberFormat="1" applyFont="1" applyFill="1" applyBorder="1" applyAlignment="1">
      <alignment horizontal="right" indent="1"/>
    </xf>
    <xf numFmtId="43" fontId="147" fillId="0" borderId="99" xfId="0" applyNumberFormat="1" applyFont="1" applyFill="1" applyBorder="1" applyAlignment="1">
      <alignment horizontal="right" indent="1"/>
    </xf>
    <xf numFmtId="43" fontId="147" fillId="0" borderId="118" xfId="219" applyNumberFormat="1" applyFont="1" applyFill="1" applyBorder="1" applyAlignment="1">
      <alignment horizontal="right" indent="1"/>
    </xf>
    <xf numFmtId="43" fontId="147" fillId="0" borderId="97" xfId="219" applyNumberFormat="1" applyFont="1" applyFill="1" applyBorder="1" applyAlignment="1">
      <alignment horizontal="right" indent="1"/>
    </xf>
    <xf numFmtId="0" fontId="147" fillId="0" borderId="14" xfId="0" applyFont="1" applyFill="1" applyBorder="1" applyAlignment="1">
      <alignment horizontal="left" vertical="center"/>
    </xf>
    <xf numFmtId="0" fontId="147" fillId="0" borderId="17" xfId="0" applyFont="1" applyFill="1" applyBorder="1" applyAlignment="1">
      <alignment horizontal="center" vertical="center"/>
    </xf>
    <xf numFmtId="43" fontId="147" fillId="0" borderId="17" xfId="219" applyNumberFormat="1" applyFont="1" applyFill="1" applyBorder="1" applyAlignment="1">
      <alignment horizontal="right" indent="1"/>
    </xf>
    <xf numFmtId="43" fontId="147" fillId="0" borderId="17" xfId="0" applyNumberFormat="1" applyFont="1" applyFill="1" applyBorder="1" applyAlignment="1">
      <alignment horizontal="right" indent="1"/>
    </xf>
    <xf numFmtId="43" fontId="147" fillId="0" borderId="15" xfId="219" applyNumberFormat="1" applyFont="1" applyFill="1" applyBorder="1" applyAlignment="1">
      <alignment horizontal="right" indent="1"/>
    </xf>
    <xf numFmtId="43" fontId="147" fillId="0" borderId="14" xfId="219" applyNumberFormat="1" applyFont="1" applyFill="1" applyBorder="1" applyAlignment="1">
      <alignment horizontal="right" indent="1"/>
    </xf>
    <xf numFmtId="0" fontId="147" fillId="0" borderId="82" xfId="0" applyFont="1" applyFill="1" applyBorder="1" applyAlignment="1">
      <alignment horizontal="left" vertical="center"/>
    </xf>
    <xf numFmtId="0" fontId="147" fillId="0" borderId="84" xfId="0" applyFont="1" applyFill="1" applyBorder="1" applyAlignment="1">
      <alignment horizontal="center" vertical="center"/>
    </xf>
    <xf numFmtId="43" fontId="147" fillId="0" borderId="84" xfId="219" applyNumberFormat="1" applyFont="1" applyFill="1" applyBorder="1" applyAlignment="1">
      <alignment horizontal="right" indent="1"/>
    </xf>
    <xf numFmtId="43" fontId="147" fillId="0" borderId="84" xfId="0" applyNumberFormat="1" applyFont="1" applyFill="1" applyBorder="1" applyAlignment="1">
      <alignment horizontal="right" indent="1"/>
    </xf>
    <xf numFmtId="43" fontId="147" fillId="0" borderId="123" xfId="219" applyNumberFormat="1" applyFont="1" applyFill="1" applyBorder="1" applyAlignment="1">
      <alignment horizontal="right" indent="1"/>
    </xf>
    <xf numFmtId="43" fontId="147" fillId="0" borderId="82" xfId="219" applyNumberFormat="1" applyFont="1" applyFill="1" applyBorder="1" applyAlignment="1">
      <alignment horizontal="right" indent="1"/>
    </xf>
    <xf numFmtId="0" fontId="146" fillId="0" borderId="19" xfId="0" applyFont="1" applyFill="1" applyBorder="1" applyAlignment="1">
      <alignment horizontal="center" vertical="center"/>
    </xf>
    <xf numFmtId="0" fontId="146" fillId="0" borderId="32" xfId="0" applyFont="1" applyBorder="1" applyAlignment="1">
      <alignment horizontal="center" vertical="center"/>
    </xf>
    <xf numFmtId="207" fontId="144" fillId="0" borderId="16" xfId="110" applyNumberFormat="1" applyFont="1" applyFill="1" applyBorder="1" applyAlignment="1">
      <alignment horizontal="left" vertical="center"/>
    </xf>
    <xf numFmtId="207" fontId="144" fillId="0" borderId="16" xfId="95" applyNumberFormat="1" applyFont="1" applyFill="1" applyBorder="1" applyAlignment="1">
      <alignment horizontal="left" vertical="center"/>
    </xf>
    <xf numFmtId="0" fontId="144" fillId="0" borderId="0" xfId="92" applyFont="1" applyBorder="1"/>
    <xf numFmtId="207" fontId="117" fillId="0" borderId="97" xfId="92" applyNumberFormat="1" applyFont="1" applyFill="1" applyBorder="1" applyAlignment="1">
      <alignment horizontal="center" vertical="center"/>
    </xf>
    <xf numFmtId="207" fontId="117" fillId="0" borderId="14" xfId="92" applyNumberFormat="1" applyFont="1" applyFill="1" applyBorder="1" applyAlignment="1">
      <alignment horizontal="center" vertical="center"/>
    </xf>
    <xf numFmtId="207" fontId="117" fillId="0" borderId="82" xfId="92" applyNumberFormat="1" applyFont="1" applyFill="1" applyBorder="1" applyAlignment="1">
      <alignment horizontal="center" vertical="center"/>
    </xf>
    <xf numFmtId="0" fontId="117" fillId="0" borderId="14" xfId="92" applyFont="1" applyFill="1" applyBorder="1" applyAlignment="1">
      <alignment horizontal="center" vertical="center"/>
    </xf>
    <xf numFmtId="0" fontId="117" fillId="0" borderId="16" xfId="92" applyFont="1" applyFill="1" applyBorder="1" applyAlignment="1">
      <alignment horizontal="center" vertical="center"/>
    </xf>
    <xf numFmtId="0" fontId="117" fillId="0" borderId="17" xfId="92" applyFont="1" applyFill="1" applyBorder="1" applyAlignment="1">
      <alignment horizontal="center" vertical="center"/>
    </xf>
    <xf numFmtId="0" fontId="117" fillId="0" borderId="82" xfId="92" applyFont="1" applyFill="1" applyBorder="1" applyAlignment="1">
      <alignment horizontal="center" vertical="center"/>
    </xf>
    <xf numFmtId="0" fontId="117" fillId="0" borderId="83" xfId="92" applyFont="1" applyFill="1" applyBorder="1" applyAlignment="1">
      <alignment horizontal="center" vertical="center"/>
    </xf>
    <xf numFmtId="0" fontId="117" fillId="0" borderId="84" xfId="92" applyFont="1" applyFill="1" applyBorder="1" applyAlignment="1">
      <alignment horizontal="center" vertical="center"/>
    </xf>
    <xf numFmtId="4" fontId="0" fillId="0" borderId="29" xfId="0" applyNumberFormat="1" applyBorder="1" applyAlignment="1">
      <alignment horizontal="center"/>
    </xf>
    <xf numFmtId="0" fontId="0" fillId="0" borderId="137" xfId="0" applyBorder="1" applyAlignment="1">
      <alignment horizontal="center"/>
    </xf>
    <xf numFmtId="4" fontId="0" fillId="0" borderId="137" xfId="0" applyNumberFormat="1" applyBorder="1" applyAlignment="1">
      <alignment horizontal="center"/>
    </xf>
    <xf numFmtId="0" fontId="157" fillId="0" borderId="42" xfId="0" applyFont="1" applyBorder="1" applyAlignment="1">
      <alignment horizontal="center"/>
    </xf>
    <xf numFmtId="192" fontId="2" fillId="0" borderId="0" xfId="3100" applyNumberFormat="1" applyFont="1" applyFill="1" applyBorder="1" applyAlignment="1">
      <alignment vertical="center"/>
    </xf>
    <xf numFmtId="0" fontId="4" fillId="0" borderId="0" xfId="3100" applyFont="1" applyFill="1" applyBorder="1" applyAlignment="1">
      <alignment vertical="center"/>
    </xf>
    <xf numFmtId="1" fontId="107" fillId="0" borderId="58" xfId="3100" applyNumberFormat="1" applyFont="1" applyFill="1" applyBorder="1" applyAlignment="1">
      <alignment vertical="center"/>
    </xf>
    <xf numFmtId="1" fontId="107" fillId="0" borderId="59" xfId="3100" applyNumberFormat="1" applyFont="1" applyFill="1" applyBorder="1" applyAlignment="1">
      <alignment vertical="center" wrapText="1"/>
    </xf>
    <xf numFmtId="1" fontId="107" fillId="0" borderId="60" xfId="3100" applyNumberFormat="1" applyFont="1" applyFill="1" applyBorder="1" applyAlignment="1">
      <alignment vertical="center" wrapText="1"/>
    </xf>
    <xf numFmtId="0" fontId="4" fillId="0" borderId="61" xfId="3100" applyFont="1" applyFill="1" applyBorder="1" applyAlignment="1">
      <alignment vertical="center"/>
    </xf>
    <xf numFmtId="0" fontId="2" fillId="0" borderId="52" xfId="3100" applyNumberFormat="1" applyFont="1" applyFill="1" applyBorder="1" applyAlignment="1">
      <alignment horizontal="center" vertical="center"/>
    </xf>
    <xf numFmtId="192" fontId="111" fillId="0" borderId="31" xfId="3100" applyNumberFormat="1" applyFont="1" applyFill="1" applyBorder="1" applyAlignment="1">
      <alignment horizontal="centerContinuous" vertical="center"/>
    </xf>
    <xf numFmtId="192" fontId="111" fillId="0" borderId="35" xfId="3100" applyNumberFormat="1" applyFont="1" applyFill="1" applyBorder="1" applyAlignment="1">
      <alignment horizontal="centerContinuous" vertical="center"/>
    </xf>
    <xf numFmtId="192" fontId="111" fillId="0" borderId="35" xfId="3100" applyNumberFormat="1" applyFont="1" applyFill="1" applyBorder="1" applyAlignment="1">
      <alignment horizontal="center" vertical="center"/>
    </xf>
    <xf numFmtId="192" fontId="111" fillId="0" borderId="30" xfId="3100" applyNumberFormat="1" applyFont="1" applyFill="1" applyBorder="1" applyAlignment="1">
      <alignment horizontal="centerContinuous" vertical="center"/>
    </xf>
    <xf numFmtId="192" fontId="111" fillId="0" borderId="33" xfId="3100" applyNumberFormat="1" applyFont="1" applyFill="1" applyBorder="1" applyAlignment="1">
      <alignment horizontal="centerContinuous" vertical="center"/>
    </xf>
    <xf numFmtId="192" fontId="111" fillId="0" borderId="19" xfId="3100" applyNumberFormat="1" applyFont="1" applyFill="1" applyBorder="1" applyAlignment="1">
      <alignment horizontal="center" vertical="center"/>
    </xf>
    <xf numFmtId="0" fontId="112" fillId="0" borderId="20" xfId="3100" applyFont="1" applyFill="1" applyBorder="1" applyAlignment="1">
      <alignment horizontal="center" vertical="center"/>
    </xf>
    <xf numFmtId="0" fontId="112" fillId="0" borderId="22" xfId="3100" applyFont="1" applyFill="1" applyBorder="1" applyAlignment="1">
      <alignment vertical="center"/>
    </xf>
    <xf numFmtId="0" fontId="112" fillId="0" borderId="20" xfId="3100" applyNumberFormat="1" applyFont="1" applyFill="1" applyBorder="1" applyAlignment="1">
      <alignment vertical="center"/>
    </xf>
    <xf numFmtId="0" fontId="112" fillId="0" borderId="21" xfId="3100" applyNumberFormat="1" applyFont="1" applyFill="1" applyBorder="1" applyAlignment="1">
      <alignment vertical="center"/>
    </xf>
    <xf numFmtId="0" fontId="111" fillId="0" borderId="32" xfId="3100" applyFont="1" applyFill="1" applyBorder="1" applyAlignment="1">
      <alignment horizontal="center" vertical="center"/>
    </xf>
    <xf numFmtId="192" fontId="111" fillId="0" borderId="19" xfId="3100" applyNumberFormat="1" applyFont="1" applyFill="1" applyBorder="1" applyAlignment="1">
      <alignment horizontal="left" vertical="center" wrapText="1"/>
    </xf>
    <xf numFmtId="192" fontId="111" fillId="0" borderId="19" xfId="3100" applyNumberFormat="1" applyFont="1" applyFill="1" applyBorder="1" applyAlignment="1">
      <alignment horizontal="center" vertical="center" wrapText="1"/>
    </xf>
    <xf numFmtId="192" fontId="111" fillId="0" borderId="32" xfId="3100" applyNumberFormat="1" applyFont="1" applyFill="1" applyBorder="1" applyAlignment="1">
      <alignment horizontal="center" vertical="center"/>
    </xf>
    <xf numFmtId="192" fontId="111" fillId="0" borderId="30" xfId="3100" applyNumberFormat="1" applyFont="1" applyFill="1" applyBorder="1" applyAlignment="1">
      <alignment horizontal="center" vertical="center"/>
    </xf>
    <xf numFmtId="192" fontId="111" fillId="0" borderId="33" xfId="3100" applyNumberFormat="1" applyFont="1" applyFill="1" applyBorder="1" applyAlignment="1">
      <alignment horizontal="center" vertical="center"/>
    </xf>
    <xf numFmtId="0" fontId="112" fillId="0" borderId="20" xfId="3100" applyFont="1" applyFill="1" applyBorder="1" applyAlignment="1">
      <alignment vertical="center"/>
    </xf>
    <xf numFmtId="0" fontId="2" fillId="0" borderId="52" xfId="3100" applyNumberFormat="1" applyFont="1" applyFill="1" applyBorder="1" applyAlignment="1">
      <alignment horizontal="center" vertical="center" wrapText="1"/>
    </xf>
    <xf numFmtId="0" fontId="4" fillId="0" borderId="50" xfId="3100" applyFont="1" applyFill="1" applyBorder="1" applyAlignment="1">
      <alignment horizontal="left" vertical="top"/>
    </xf>
    <xf numFmtId="0" fontId="4" fillId="0" borderId="51" xfId="3100" applyFont="1" applyFill="1" applyBorder="1" applyAlignment="1">
      <alignment vertical="center"/>
    </xf>
    <xf numFmtId="192" fontId="2" fillId="0" borderId="52" xfId="3100" applyNumberFormat="1" applyFont="1" applyFill="1" applyBorder="1" applyAlignment="1">
      <alignment horizontal="center" vertical="center"/>
    </xf>
    <xf numFmtId="0" fontId="112" fillId="0" borderId="34" xfId="3100" applyFont="1" applyFill="1" applyBorder="1" applyAlignment="1">
      <alignment horizontal="center" vertical="center"/>
    </xf>
    <xf numFmtId="0" fontId="112" fillId="0" borderId="35" xfId="3100" applyFont="1" applyFill="1" applyBorder="1" applyAlignment="1">
      <alignment vertical="center"/>
    </xf>
    <xf numFmtId="4" fontId="112" fillId="0" borderId="35" xfId="3100" applyNumberFormat="1" applyFont="1" applyFill="1" applyBorder="1" applyAlignment="1">
      <alignment horizontal="center" vertical="center"/>
    </xf>
    <xf numFmtId="0" fontId="112" fillId="0" borderId="8" xfId="3100" applyFont="1" applyFill="1" applyBorder="1" applyAlignment="1">
      <alignment horizontal="center" vertical="center"/>
    </xf>
    <xf numFmtId="0" fontId="112" fillId="0" borderId="32" xfId="3100" applyFont="1" applyFill="1" applyBorder="1" applyAlignment="1">
      <alignment horizontal="center" vertical="center"/>
    </xf>
    <xf numFmtId="0" fontId="112" fillId="0" borderId="72" xfId="3100" applyFont="1" applyFill="1" applyBorder="1" applyAlignment="1">
      <alignment vertical="center"/>
    </xf>
    <xf numFmtId="0" fontId="112" fillId="0" borderId="41" xfId="3100" applyFont="1" applyFill="1" applyBorder="1" applyAlignment="1">
      <alignment vertical="center"/>
    </xf>
    <xf numFmtId="192" fontId="111" fillId="0" borderId="41" xfId="3100" applyNumberFormat="1" applyFont="1" applyFill="1" applyBorder="1" applyAlignment="1">
      <alignment vertical="center"/>
    </xf>
    <xf numFmtId="192" fontId="112" fillId="0" borderId="73" xfId="3100" applyNumberFormat="1" applyFont="1" applyFill="1" applyBorder="1" applyAlignment="1">
      <alignment vertical="center"/>
    </xf>
    <xf numFmtId="1" fontId="112" fillId="31" borderId="20" xfId="3100" applyNumberFormat="1" applyFont="1" applyFill="1" applyBorder="1" applyAlignment="1">
      <alignment horizontal="center" vertical="center"/>
    </xf>
    <xf numFmtId="0" fontId="112" fillId="0" borderId="22" xfId="3100" applyNumberFormat="1" applyFont="1" applyFill="1" applyBorder="1" applyAlignment="1">
      <alignment horizontal="center" vertical="center"/>
    </xf>
    <xf numFmtId="0" fontId="2" fillId="0" borderId="13" xfId="3100" applyFont="1" applyFill="1" applyBorder="1" applyAlignment="1">
      <alignment horizontal="center" vertical="center"/>
    </xf>
    <xf numFmtId="0" fontId="112" fillId="0" borderId="22" xfId="3100" applyFont="1" applyFill="1" applyBorder="1" applyAlignment="1">
      <alignment horizontal="center" vertical="center"/>
    </xf>
    <xf numFmtId="0" fontId="2" fillId="31" borderId="13" xfId="3100" applyFont="1" applyFill="1" applyBorder="1" applyAlignment="1">
      <alignment horizontal="center" vertical="center"/>
    </xf>
    <xf numFmtId="0" fontId="112" fillId="31" borderId="22" xfId="3100" applyNumberFormat="1" applyFont="1" applyFill="1" applyBorder="1" applyAlignment="1">
      <alignment horizontal="center" vertical="center"/>
    </xf>
    <xf numFmtId="0" fontId="112" fillId="31" borderId="22" xfId="3100" applyFont="1" applyFill="1" applyBorder="1" applyAlignment="1">
      <alignment horizontal="center" vertical="center"/>
    </xf>
    <xf numFmtId="1" fontId="112" fillId="0" borderId="20" xfId="3100" applyNumberFormat="1" applyFont="1" applyFill="1" applyBorder="1" applyAlignment="1">
      <alignment horizontal="center" vertical="center"/>
    </xf>
    <xf numFmtId="0" fontId="87" fillId="0" borderId="0" xfId="3100" applyFont="1" applyFill="1" applyAlignment="1">
      <alignment vertical="center"/>
    </xf>
    <xf numFmtId="192" fontId="87" fillId="0" borderId="0" xfId="3100" applyNumberFormat="1" applyFont="1" applyFill="1" applyAlignment="1">
      <alignment vertical="center"/>
    </xf>
    <xf numFmtId="4" fontId="4" fillId="26" borderId="13" xfId="3174" applyNumberFormat="1" applyFont="1" applyFill="1" applyBorder="1" applyAlignment="1">
      <alignment horizontal="center" vertical="center"/>
    </xf>
    <xf numFmtId="4" fontId="2" fillId="30" borderId="21" xfId="222" applyNumberFormat="1" applyFont="1" applyFill="1" applyBorder="1" applyAlignment="1">
      <alignment vertical="center"/>
    </xf>
    <xf numFmtId="4" fontId="2" fillId="30" borderId="21" xfId="222" applyNumberFormat="1" applyFont="1" applyFill="1" applyBorder="1" applyAlignment="1">
      <alignment horizontal="right" vertical="center"/>
    </xf>
    <xf numFmtId="4" fontId="2" fillId="30" borderId="30" xfId="222" applyNumberFormat="1" applyFont="1" applyFill="1" applyBorder="1" applyAlignment="1">
      <alignment vertical="center"/>
    </xf>
    <xf numFmtId="4" fontId="2" fillId="30" borderId="30" xfId="222" applyNumberFormat="1" applyFont="1" applyFill="1" applyBorder="1" applyAlignment="1">
      <alignment horizontal="right" vertical="center"/>
    </xf>
    <xf numFmtId="0" fontId="2" fillId="0" borderId="8" xfId="1441" applyFont="1" applyBorder="1"/>
    <xf numFmtId="0" fontId="2" fillId="0" borderId="29" xfId="1441" applyFont="1" applyBorder="1"/>
    <xf numFmtId="10" fontId="2" fillId="0" borderId="131" xfId="1441" applyNumberFormat="1" applyFont="1" applyBorder="1" applyAlignment="1">
      <alignment horizontal="center" vertical="center"/>
    </xf>
    <xf numFmtId="0" fontId="2" fillId="0" borderId="32" xfId="1441" applyFont="1" applyBorder="1"/>
    <xf numFmtId="9" fontId="2" fillId="0" borderId="30" xfId="1441" applyNumberFormat="1" applyFont="1" applyBorder="1" applyAlignment="1">
      <alignment horizontal="center" vertical="center"/>
    </xf>
    <xf numFmtId="0" fontId="2" fillId="0" borderId="30" xfId="1441" applyFont="1" applyBorder="1" applyAlignment="1">
      <alignment horizontal="left" vertical="center"/>
    </xf>
    <xf numFmtId="0" fontId="2" fillId="0" borderId="30" xfId="1441" applyFont="1" applyBorder="1"/>
    <xf numFmtId="0" fontId="2" fillId="0" borderId="33" xfId="1441" applyFont="1" applyBorder="1"/>
    <xf numFmtId="4" fontId="115" fillId="0" borderId="0" xfId="90" applyNumberFormat="1" applyFont="1" applyFill="1" applyBorder="1" applyAlignment="1">
      <alignment horizontal="center" vertical="center"/>
    </xf>
    <xf numFmtId="4" fontId="115" fillId="0" borderId="137"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0" fontId="107"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2"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1" fontId="2" fillId="26" borderId="13" xfId="120" applyNumberFormat="1" applyFont="1" applyFill="1" applyBorder="1" applyAlignment="1">
      <alignment horizontal="center" vertical="center" wrapText="1"/>
    </xf>
    <xf numFmtId="2" fontId="2" fillId="26" borderId="13" xfId="95" applyNumberFormat="1" applyFont="1" applyFill="1" applyBorder="1" applyAlignment="1">
      <alignment horizontal="center" vertical="center"/>
    </xf>
    <xf numFmtId="0" fontId="46" fillId="26" borderId="23" xfId="120" applyFont="1" applyFill="1" applyBorder="1" applyAlignment="1">
      <alignment vertical="center" wrapText="1"/>
    </xf>
    <xf numFmtId="0" fontId="46" fillId="26" borderId="23" xfId="120" applyFont="1" applyFill="1" applyBorder="1" applyAlignment="1">
      <alignment vertical="center" wrapText="1"/>
    </xf>
    <xf numFmtId="1" fontId="2" fillId="26" borderId="13" xfId="120" applyNumberFormat="1" applyFont="1" applyFill="1" applyBorder="1" applyAlignment="1">
      <alignment horizontal="center" vertical="center" wrapText="1"/>
    </xf>
    <xf numFmtId="0" fontId="46" fillId="26" borderId="23" xfId="120" applyFont="1" applyFill="1" applyBorder="1" applyAlignment="1">
      <alignment vertical="center" wrapText="1"/>
    </xf>
    <xf numFmtId="1" fontId="2" fillId="26" borderId="13" xfId="120" applyNumberFormat="1" applyFont="1" applyFill="1" applyBorder="1" applyAlignment="1">
      <alignment horizontal="center" vertical="center" wrapText="1"/>
    </xf>
    <xf numFmtId="1" fontId="2" fillId="26" borderId="13" xfId="120" applyNumberFormat="1" applyFont="1" applyFill="1" applyBorder="1" applyAlignment="1">
      <alignment horizontal="center" vertical="center" wrapText="1"/>
    </xf>
    <xf numFmtId="0" fontId="46" fillId="26" borderId="23" xfId="120" applyFont="1" applyFill="1" applyBorder="1" applyAlignment="1">
      <alignment vertical="center" wrapText="1"/>
    </xf>
    <xf numFmtId="1" fontId="2" fillId="26" borderId="13" xfId="120" applyNumberFormat="1" applyFont="1" applyFill="1" applyBorder="1" applyAlignment="1">
      <alignment horizontal="center" vertical="center" wrapText="1"/>
    </xf>
    <xf numFmtId="0" fontId="43" fillId="0" borderId="0" xfId="0" applyFont="1"/>
    <xf numFmtId="0" fontId="43" fillId="0" borderId="0" xfId="0" applyFont="1" applyAlignment="1">
      <alignment horizontal="left" wrapText="1"/>
    </xf>
    <xf numFmtId="2" fontId="43" fillId="0" borderId="0" xfId="0" applyNumberFormat="1" applyFont="1" applyAlignment="1">
      <alignment vertical="center"/>
    </xf>
    <xf numFmtId="0" fontId="46" fillId="26" borderId="23" xfId="120" applyFont="1" applyFill="1" applyBorder="1" applyAlignment="1">
      <alignment vertical="center" wrapText="1"/>
    </xf>
    <xf numFmtId="2" fontId="2" fillId="26" borderId="13" xfId="95" applyNumberFormat="1" applyFont="1" applyFill="1" applyBorder="1" applyAlignment="1">
      <alignment horizontal="center" vertical="center"/>
    </xf>
    <xf numFmtId="1" fontId="2" fillId="26" borderId="13" xfId="120" applyNumberFormat="1" applyFont="1" applyFill="1" applyBorder="1" applyAlignment="1">
      <alignment horizontal="center" vertical="center" wrapText="1"/>
    </xf>
    <xf numFmtId="0" fontId="46" fillId="26" borderId="23" xfId="120" applyFont="1" applyFill="1" applyBorder="1" applyAlignment="1">
      <alignment vertical="center" wrapText="1"/>
    </xf>
    <xf numFmtId="4" fontId="46" fillId="26" borderId="23" xfId="120" applyNumberFormat="1" applyFont="1" applyFill="1" applyBorder="1" applyAlignment="1">
      <alignment vertical="center" wrapText="1"/>
    </xf>
    <xf numFmtId="0" fontId="0" fillId="0" borderId="0" xfId="0"/>
    <xf numFmtId="2" fontId="2" fillId="26" borderId="13" xfId="95" applyNumberFormat="1" applyFont="1" applyFill="1" applyBorder="1" applyAlignment="1">
      <alignment horizontal="center" vertical="center"/>
    </xf>
    <xf numFmtId="4" fontId="2" fillId="26" borderId="13" xfId="95" applyNumberFormat="1" applyFont="1" applyFill="1" applyBorder="1" applyAlignment="1">
      <alignment vertical="center"/>
    </xf>
    <xf numFmtId="0" fontId="0" fillId="0" borderId="0" xfId="0" applyAlignment="1">
      <alignment wrapText="1"/>
    </xf>
    <xf numFmtId="0" fontId="87" fillId="0" borderId="0" xfId="3874" applyFont="1" applyAlignment="1">
      <alignment vertical="center"/>
    </xf>
    <xf numFmtId="192" fontId="87" fillId="0" borderId="0" xfId="3874" applyNumberFormat="1" applyFont="1" applyAlignment="1">
      <alignment vertical="center"/>
    </xf>
    <xf numFmtId="0" fontId="2" fillId="0" borderId="0" xfId="3874" applyFont="1" applyAlignment="1">
      <alignment vertical="center"/>
    </xf>
    <xf numFmtId="0" fontId="2" fillId="0" borderId="64" xfId="3874" applyFont="1" applyBorder="1" applyAlignment="1">
      <alignment vertical="center"/>
    </xf>
    <xf numFmtId="0" fontId="2" fillId="0" borderId="0" xfId="3874" applyFont="1" applyBorder="1" applyAlignment="1">
      <alignment vertical="center"/>
    </xf>
    <xf numFmtId="192" fontId="2" fillId="0" borderId="0" xfId="3874" applyNumberFormat="1" applyFont="1" applyBorder="1" applyAlignment="1">
      <alignment vertical="center"/>
    </xf>
    <xf numFmtId="0" fontId="2" fillId="0" borderId="65" xfId="3874" applyFont="1" applyBorder="1" applyAlignment="1">
      <alignment vertical="center"/>
    </xf>
    <xf numFmtId="0" fontId="2" fillId="0" borderId="68" xfId="3874" applyFont="1" applyBorder="1" applyAlignment="1">
      <alignment vertical="center"/>
    </xf>
    <xf numFmtId="0" fontId="2" fillId="0" borderId="134" xfId="3874" applyFont="1" applyBorder="1" applyAlignment="1">
      <alignment vertical="center"/>
    </xf>
    <xf numFmtId="192" fontId="2" fillId="0" borderId="134" xfId="3874" applyNumberFormat="1" applyFont="1" applyBorder="1" applyAlignment="1">
      <alignment vertical="center"/>
    </xf>
    <xf numFmtId="0" fontId="2" fillId="0" borderId="69" xfId="3874" applyFont="1" applyBorder="1" applyAlignment="1">
      <alignment vertical="center"/>
    </xf>
    <xf numFmtId="192" fontId="108" fillId="0" borderId="64" xfId="3874" applyNumberFormat="1" applyFont="1" applyBorder="1" applyAlignment="1">
      <alignment horizontal="center" vertical="center"/>
    </xf>
    <xf numFmtId="192" fontId="108" fillId="0" borderId="0" xfId="3874" applyNumberFormat="1" applyFont="1" applyBorder="1" applyAlignment="1">
      <alignment horizontal="center" vertical="center"/>
    </xf>
    <xf numFmtId="0" fontId="4" fillId="0" borderId="43" xfId="3874" applyFont="1" applyFill="1" applyBorder="1" applyAlignment="1">
      <alignment vertical="center"/>
    </xf>
    <xf numFmtId="0" fontId="4" fillId="0" borderId="47" xfId="3874" applyFont="1" applyFill="1" applyBorder="1" applyAlignment="1">
      <alignment horizontal="center" vertical="center"/>
    </xf>
    <xf numFmtId="0" fontId="2" fillId="0" borderId="0" xfId="3874" applyFont="1" applyFill="1" applyBorder="1" applyAlignment="1">
      <alignment vertical="center"/>
    </xf>
    <xf numFmtId="0" fontId="4" fillId="0" borderId="53" xfId="3874" applyFont="1" applyFill="1" applyBorder="1" applyAlignment="1">
      <alignment vertical="top"/>
    </xf>
    <xf numFmtId="0" fontId="4" fillId="0" borderId="0" xfId="3874" applyFont="1" applyBorder="1" applyAlignment="1">
      <alignment vertical="center"/>
    </xf>
    <xf numFmtId="0" fontId="4" fillId="0" borderId="61" xfId="3874" applyFont="1" applyBorder="1" applyAlignment="1">
      <alignment vertical="center"/>
    </xf>
    <xf numFmtId="0" fontId="4" fillId="0" borderId="57" xfId="3874" applyFont="1" applyFill="1" applyBorder="1" applyAlignment="1">
      <alignment horizontal="center" vertical="center"/>
    </xf>
    <xf numFmtId="192" fontId="111" fillId="0" borderId="134" xfId="3874" applyNumberFormat="1" applyFont="1" applyBorder="1" applyAlignment="1">
      <alignment horizontal="centerContinuous" vertical="center"/>
    </xf>
    <xf numFmtId="192" fontId="111" fillId="0" borderId="33" xfId="3874" applyNumberFormat="1" applyFont="1" applyBorder="1" applyAlignment="1">
      <alignment horizontal="centerContinuous" vertical="center"/>
    </xf>
    <xf numFmtId="192" fontId="111" fillId="0" borderId="19" xfId="3874" applyNumberFormat="1" applyFont="1" applyBorder="1" applyAlignment="1">
      <alignment horizontal="center" vertical="center"/>
    </xf>
    <xf numFmtId="0" fontId="73" fillId="0" borderId="166" xfId="3874" applyFont="1" applyBorder="1" applyAlignment="1">
      <alignment vertical="center"/>
    </xf>
    <xf numFmtId="0" fontId="73" fillId="0" borderId="167" xfId="3874" applyFont="1" applyBorder="1" applyAlignment="1">
      <alignment vertical="center"/>
    </xf>
    <xf numFmtId="0" fontId="73" fillId="0" borderId="0" xfId="3874" applyFont="1" applyAlignment="1">
      <alignment vertical="center"/>
    </xf>
    <xf numFmtId="0" fontId="73" fillId="0" borderId="64" xfId="3874" applyFont="1" applyBorder="1" applyAlignment="1">
      <alignment vertical="center"/>
    </xf>
    <xf numFmtId="0" fontId="73" fillId="0" borderId="65" xfId="3874" applyFont="1" applyBorder="1" applyAlignment="1">
      <alignment vertical="center"/>
    </xf>
    <xf numFmtId="1" fontId="107" fillId="31" borderId="59" xfId="3874" applyNumberFormat="1" applyFont="1" applyFill="1" applyBorder="1" applyAlignment="1">
      <alignment vertical="center" wrapText="1"/>
    </xf>
    <xf numFmtId="1" fontId="107" fillId="31" borderId="60" xfId="3874"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0" fontId="2" fillId="31" borderId="52" xfId="3874" applyNumberFormat="1" applyFont="1" applyFill="1" applyBorder="1" applyAlignment="1">
      <alignment horizontal="center" vertical="center"/>
    </xf>
    <xf numFmtId="1" fontId="107" fillId="31" borderId="58" xfId="3874" applyNumberFormat="1" applyFont="1" applyFill="1" applyBorder="1" applyAlignment="1">
      <alignment vertical="center"/>
    </xf>
    <xf numFmtId="0" fontId="2" fillId="0" borderId="120" xfId="3874" applyFont="1" applyBorder="1" applyAlignment="1">
      <alignment vertical="center"/>
    </xf>
    <xf numFmtId="0" fontId="2" fillId="0" borderId="121" xfId="3874" applyFont="1" applyBorder="1" applyAlignment="1">
      <alignment vertical="center"/>
    </xf>
    <xf numFmtId="0" fontId="2" fillId="0" borderId="0" xfId="3874" applyFont="1" applyBorder="1" applyAlignment="1">
      <alignment horizontal="right" vertical="center"/>
    </xf>
    <xf numFmtId="0" fontId="2" fillId="0" borderId="134" xfId="3874" applyFont="1" applyBorder="1" applyAlignment="1">
      <alignment horizontal="right" vertical="center"/>
    </xf>
    <xf numFmtId="2" fontId="46" fillId="26" borderId="23" xfId="120" applyNumberFormat="1" applyFont="1" applyFill="1" applyBorder="1" applyAlignment="1">
      <alignment vertical="center" wrapText="1"/>
    </xf>
    <xf numFmtId="1" fontId="0" fillId="32" borderId="0" xfId="0" applyNumberFormat="1" applyFill="1" applyAlignment="1">
      <alignment horizontal="center"/>
    </xf>
    <xf numFmtId="1" fontId="0" fillId="0" borderId="0" xfId="0" applyNumberFormat="1" applyAlignment="1">
      <alignment horizontal="center"/>
    </xf>
    <xf numFmtId="2" fontId="0" fillId="0" borderId="0" xfId="0" applyNumberFormat="1" applyAlignment="1">
      <alignment horizontal="center"/>
    </xf>
    <xf numFmtId="0" fontId="4" fillId="0" borderId="0" xfId="3874" applyNumberFormat="1" applyFont="1" applyBorder="1" applyAlignment="1">
      <alignment horizontal="left" vertical="center"/>
    </xf>
    <xf numFmtId="0" fontId="4" fillId="0" borderId="134" xfId="3874" applyNumberFormat="1" applyFont="1" applyBorder="1" applyAlignment="1">
      <alignment horizontal="left" vertical="center"/>
    </xf>
    <xf numFmtId="0" fontId="0" fillId="0" borderId="0" xfId="0" applyAlignment="1">
      <alignment horizontal="center" wrapText="1"/>
    </xf>
    <xf numFmtId="0" fontId="103" fillId="0" borderId="0" xfId="340" applyFont="1" applyFill="1" applyBorder="1" applyAlignment="1">
      <alignment vertical="center"/>
    </xf>
    <xf numFmtId="0" fontId="103" fillId="25" borderId="0" xfId="340" applyFont="1" applyFill="1" applyBorder="1" applyAlignment="1"/>
    <xf numFmtId="0" fontId="118" fillId="0" borderId="0" xfId="340" applyFont="1" applyFill="1" applyBorder="1" applyAlignment="1">
      <alignment horizontal="center" vertical="center"/>
    </xf>
    <xf numFmtId="4" fontId="0" fillId="0" borderId="79" xfId="0" applyNumberFormat="1" applyBorder="1" applyAlignment="1">
      <alignment horizontal="center"/>
    </xf>
    <xf numFmtId="4" fontId="108" fillId="0" borderId="0" xfId="0" applyNumberFormat="1" applyFont="1" applyFill="1" applyBorder="1" applyAlignment="1">
      <alignment vertical="center" wrapText="1"/>
    </xf>
    <xf numFmtId="2" fontId="108" fillId="26" borderId="168" xfId="0" applyNumberFormat="1" applyFont="1" applyFill="1" applyBorder="1" applyAlignment="1">
      <alignment horizontal="center" vertical="center" wrapText="1"/>
    </xf>
    <xf numFmtId="4" fontId="2" fillId="0" borderId="0" xfId="0" applyNumberFormat="1" applyFont="1" applyFill="1" applyBorder="1" applyAlignment="1">
      <alignment vertical="center"/>
    </xf>
    <xf numFmtId="2" fontId="108" fillId="26" borderId="0" xfId="0" applyNumberFormat="1" applyFont="1" applyFill="1" applyBorder="1" applyAlignment="1">
      <alignment horizontal="center" vertical="center" wrapText="1"/>
    </xf>
    <xf numFmtId="0" fontId="103" fillId="26" borderId="0" xfId="340" applyFont="1" applyFill="1" applyBorder="1" applyAlignment="1">
      <alignment horizontal="center" vertical="center"/>
    </xf>
    <xf numFmtId="4" fontId="107" fillId="0" borderId="79" xfId="0" applyNumberFormat="1" applyFont="1" applyFill="1" applyBorder="1" applyAlignment="1">
      <alignment horizontal="center" vertical="center" wrapText="1"/>
    </xf>
    <xf numFmtId="4" fontId="107" fillId="0" borderId="0" xfId="0" applyNumberFormat="1" applyFont="1" applyFill="1" applyBorder="1" applyAlignment="1">
      <alignment horizontal="center" vertical="center" wrapText="1"/>
    </xf>
    <xf numFmtId="49" fontId="108" fillId="0" borderId="0" xfId="0" applyNumberFormat="1" applyFont="1" applyFill="1" applyBorder="1" applyAlignment="1">
      <alignment horizontal="right" vertical="center" wrapText="1"/>
    </xf>
    <xf numFmtId="0" fontId="45" fillId="26" borderId="0" xfId="0" applyFont="1" applyFill="1" applyBorder="1" applyAlignment="1" applyProtection="1">
      <alignment horizontal="center" vertical="center"/>
    </xf>
    <xf numFmtId="4" fontId="107" fillId="26" borderId="0" xfId="0" applyNumberFormat="1" applyFont="1" applyFill="1" applyBorder="1" applyAlignment="1">
      <alignment horizontal="center" vertical="center" wrapText="1"/>
    </xf>
    <xf numFmtId="1" fontId="107" fillId="0" borderId="78" xfId="0" applyNumberFormat="1" applyFont="1" applyFill="1" applyBorder="1" applyAlignment="1">
      <alignment horizontal="center" vertical="center" wrapText="1"/>
    </xf>
    <xf numFmtId="1" fontId="107" fillId="0" borderId="80" xfId="0" applyNumberFormat="1" applyFont="1" applyFill="1" applyBorder="1" applyAlignment="1">
      <alignment horizontal="center" vertical="center" wrapText="1"/>
    </xf>
    <xf numFmtId="4" fontId="107" fillId="0" borderId="81" xfId="0" applyNumberFormat="1" applyFont="1" applyFill="1" applyBorder="1" applyAlignment="1">
      <alignment horizontal="center" vertical="center" wrapText="1"/>
    </xf>
    <xf numFmtId="0" fontId="108" fillId="0" borderId="171" xfId="928" applyFont="1" applyFill="1" applyBorder="1" applyAlignment="1" applyProtection="1">
      <alignment horizontal="center" vertical="center" wrapText="1"/>
      <protection locked="0"/>
    </xf>
    <xf numFmtId="0" fontId="108" fillId="0" borderId="85" xfId="928" applyFont="1" applyFill="1" applyBorder="1" applyAlignment="1" applyProtection="1">
      <alignment horizontal="center" vertical="center" wrapText="1"/>
      <protection locked="0"/>
    </xf>
    <xf numFmtId="2" fontId="108" fillId="0" borderId="85" xfId="928" applyNumberFormat="1" applyFont="1" applyFill="1" applyBorder="1" applyAlignment="1" applyProtection="1">
      <alignment horizontal="center" vertical="center" wrapText="1"/>
      <protection locked="0"/>
    </xf>
    <xf numFmtId="207" fontId="108" fillId="0" borderId="85" xfId="928" applyNumberFormat="1" applyFont="1" applyFill="1" applyBorder="1" applyAlignment="1" applyProtection="1">
      <alignment horizontal="center" vertical="center" wrapText="1"/>
      <protection locked="0"/>
    </xf>
    <xf numFmtId="2" fontId="108" fillId="0" borderId="172" xfId="928" applyNumberFormat="1" applyFont="1" applyFill="1" applyBorder="1" applyAlignment="1" applyProtection="1">
      <alignment horizontal="center" vertical="center" wrapText="1"/>
      <protection locked="0"/>
    </xf>
    <xf numFmtId="0" fontId="171" fillId="0" borderId="0" xfId="0" applyFont="1"/>
    <xf numFmtId="220" fontId="107" fillId="26" borderId="79" xfId="0" applyNumberFormat="1" applyFont="1" applyFill="1" applyBorder="1" applyAlignment="1">
      <alignment horizontal="center" vertical="center" wrapText="1"/>
    </xf>
    <xf numFmtId="4" fontId="108" fillId="0" borderId="0" xfId="0" applyNumberFormat="1" applyFont="1" applyFill="1" applyBorder="1" applyAlignment="1">
      <alignment horizontal="right" vertical="center" wrapText="1"/>
    </xf>
    <xf numFmtId="4" fontId="108" fillId="0" borderId="168" xfId="0" applyNumberFormat="1" applyFont="1" applyFill="1" applyBorder="1" applyAlignment="1">
      <alignment horizontal="right" vertical="center" wrapText="1"/>
    </xf>
    <xf numFmtId="4" fontId="108" fillId="0" borderId="168" xfId="0" applyNumberFormat="1" applyFont="1" applyFill="1" applyBorder="1" applyAlignment="1">
      <alignment horizontal="center" vertical="center" wrapText="1"/>
    </xf>
    <xf numFmtId="0" fontId="0" fillId="26" borderId="0" xfId="0" applyFill="1"/>
    <xf numFmtId="49" fontId="108" fillId="0" borderId="169" xfId="0" applyNumberFormat="1" applyFont="1" applyFill="1" applyBorder="1" applyAlignment="1">
      <alignment vertical="center" wrapText="1"/>
    </xf>
    <xf numFmtId="49" fontId="108" fillId="0" borderId="94" xfId="0" applyNumberFormat="1" applyFont="1" applyFill="1" applyBorder="1" applyAlignment="1">
      <alignment vertical="center" wrapText="1"/>
    </xf>
    <xf numFmtId="208" fontId="103" fillId="30" borderId="130" xfId="110" applyNumberFormat="1" applyFont="1" applyFill="1" applyBorder="1" applyAlignment="1">
      <alignment horizontal="center" vertical="center" wrapText="1"/>
    </xf>
    <xf numFmtId="208" fontId="103" fillId="30" borderId="29" xfId="110" applyNumberFormat="1" applyFont="1" applyFill="1" applyBorder="1" applyAlignment="1">
      <alignment horizontal="center" vertical="center" wrapText="1"/>
    </xf>
    <xf numFmtId="208" fontId="103" fillId="30" borderId="8" xfId="110" applyNumberFormat="1" applyFont="1" applyFill="1" applyBorder="1" applyAlignment="1">
      <alignment horizontal="center" vertical="center" wrapText="1"/>
    </xf>
    <xf numFmtId="0" fontId="107" fillId="26" borderId="163" xfId="0" applyFont="1" applyFill="1" applyBorder="1" applyAlignment="1" applyProtection="1">
      <alignment horizontal="center" vertical="center"/>
    </xf>
    <xf numFmtId="2" fontId="107" fillId="26" borderId="163" xfId="0" applyNumberFormat="1" applyFont="1" applyFill="1" applyBorder="1" applyAlignment="1" applyProtection="1">
      <alignment horizontal="center" vertical="center"/>
      <protection locked="0"/>
    </xf>
    <xf numFmtId="207" fontId="107" fillId="26" borderId="163" xfId="0" applyNumberFormat="1" applyFont="1" applyFill="1" applyBorder="1" applyAlignment="1" applyProtection="1">
      <alignment horizontal="center" vertical="center"/>
      <protection locked="0"/>
    </xf>
    <xf numFmtId="176" fontId="107" fillId="26" borderId="163" xfId="0" applyNumberFormat="1" applyFont="1" applyFill="1" applyBorder="1" applyAlignment="1" applyProtection="1">
      <alignment horizontal="center" vertical="center"/>
      <protection locked="0"/>
    </xf>
    <xf numFmtId="211" fontId="107" fillId="26" borderId="163" xfId="0" applyNumberFormat="1" applyFont="1" applyFill="1" applyBorder="1" applyAlignment="1" applyProtection="1">
      <alignment horizontal="center" vertical="center"/>
    </xf>
    <xf numFmtId="2" fontId="107" fillId="26" borderId="165" xfId="0" applyNumberFormat="1" applyFont="1" applyFill="1" applyBorder="1" applyAlignment="1" applyProtection="1">
      <alignment horizontal="center" vertical="center"/>
    </xf>
    <xf numFmtId="2" fontId="107" fillId="26" borderId="79" xfId="0" applyNumberFormat="1" applyFont="1" applyFill="1" applyBorder="1" applyAlignment="1" applyProtection="1">
      <alignment horizontal="center" vertical="center"/>
    </xf>
    <xf numFmtId="4" fontId="173" fillId="0" borderId="0" xfId="0" applyNumberFormat="1" applyFont="1"/>
    <xf numFmtId="2" fontId="162" fillId="26" borderId="79" xfId="0" applyNumberFormat="1" applyFont="1" applyFill="1" applyBorder="1" applyAlignment="1" applyProtection="1">
      <alignment horizontal="center" vertical="center"/>
    </xf>
    <xf numFmtId="0" fontId="173" fillId="0" borderId="0" xfId="0" applyFont="1"/>
    <xf numFmtId="0" fontId="174" fillId="26" borderId="0" xfId="0" applyFont="1" applyFill="1"/>
    <xf numFmtId="1" fontId="133" fillId="26" borderId="164" xfId="0" applyNumberFormat="1" applyFont="1" applyFill="1" applyBorder="1" applyAlignment="1">
      <alignment horizontal="center" vertical="center" wrapText="1"/>
    </xf>
    <xf numFmtId="4" fontId="45" fillId="26" borderId="163" xfId="0" applyNumberFormat="1" applyFont="1" applyFill="1" applyBorder="1" applyAlignment="1">
      <alignment horizontal="center" vertical="center" wrapText="1"/>
    </xf>
    <xf numFmtId="207" fontId="45" fillId="26" borderId="163" xfId="0" applyNumberFormat="1" applyFont="1" applyFill="1" applyBorder="1" applyAlignment="1">
      <alignment horizontal="center" vertical="center" wrapText="1"/>
    </xf>
    <xf numFmtId="2" fontId="45" fillId="26" borderId="163" xfId="0" applyNumberFormat="1" applyFont="1" applyFill="1" applyBorder="1" applyAlignment="1">
      <alignment horizontal="center" vertical="center" wrapText="1"/>
    </xf>
    <xf numFmtId="176" fontId="45" fillId="26" borderId="163" xfId="0" applyNumberFormat="1" applyFont="1" applyFill="1" applyBorder="1" applyAlignment="1">
      <alignment horizontal="center" vertical="center" wrapText="1"/>
    </xf>
    <xf numFmtId="4" fontId="45" fillId="26" borderId="165" xfId="0" applyNumberFormat="1" applyFont="1" applyFill="1" applyBorder="1" applyAlignment="1">
      <alignment horizontal="center" vertical="center" wrapText="1"/>
    </xf>
    <xf numFmtId="4" fontId="174" fillId="26" borderId="0" xfId="0" applyNumberFormat="1" applyFont="1" applyFill="1"/>
    <xf numFmtId="0" fontId="175" fillId="26" borderId="0" xfId="340" applyFont="1" applyFill="1" applyBorder="1" applyAlignment="1">
      <alignment horizontal="left" vertical="center"/>
    </xf>
    <xf numFmtId="2" fontId="133" fillId="26" borderId="78" xfId="0" applyNumberFormat="1" applyFont="1" applyFill="1" applyBorder="1" applyAlignment="1">
      <alignment horizontal="center" vertical="center" wrapText="1"/>
    </xf>
    <xf numFmtId="4" fontId="45" fillId="26" borderId="79" xfId="0" applyNumberFormat="1" applyFont="1" applyFill="1" applyBorder="1" applyAlignment="1">
      <alignment horizontal="center" vertical="center" wrapText="1"/>
    </xf>
    <xf numFmtId="0" fontId="133" fillId="26" borderId="78" xfId="0" applyNumberFormat="1" applyFont="1" applyFill="1" applyBorder="1" applyAlignment="1">
      <alignment horizontal="center" vertical="center" wrapText="1"/>
    </xf>
    <xf numFmtId="0" fontId="176" fillId="26" borderId="0" xfId="0" applyFont="1" applyFill="1"/>
    <xf numFmtId="4" fontId="45" fillId="26" borderId="19" xfId="0" applyNumberFormat="1" applyFont="1" applyFill="1" applyBorder="1" applyAlignment="1">
      <alignment horizontal="center" vertical="center" wrapText="1"/>
    </xf>
    <xf numFmtId="207" fontId="45" fillId="26" borderId="19" xfId="0" applyNumberFormat="1" applyFont="1" applyFill="1" applyBorder="1" applyAlignment="1">
      <alignment horizontal="center" vertical="center" wrapText="1"/>
    </xf>
    <xf numFmtId="2" fontId="45" fillId="26" borderId="19" xfId="0" applyNumberFormat="1" applyFont="1" applyFill="1" applyBorder="1" applyAlignment="1">
      <alignment horizontal="center" vertical="center" wrapText="1"/>
    </xf>
    <xf numFmtId="176" fontId="45" fillId="26" borderId="19" xfId="0" applyNumberFormat="1" applyFont="1" applyFill="1" applyBorder="1" applyAlignment="1">
      <alignment horizontal="center" vertical="center" wrapText="1"/>
    </xf>
    <xf numFmtId="1" fontId="45" fillId="26" borderId="19" xfId="0" applyNumberFormat="1" applyFont="1" applyFill="1" applyBorder="1" applyAlignment="1">
      <alignment horizontal="center" vertical="center" wrapText="1"/>
    </xf>
    <xf numFmtId="4" fontId="45" fillId="26" borderId="119" xfId="0" applyNumberFormat="1" applyFont="1" applyFill="1" applyBorder="1" applyAlignment="1">
      <alignment horizontal="center" vertical="center" wrapText="1"/>
    </xf>
    <xf numFmtId="1" fontId="108" fillId="0" borderId="78" xfId="0" applyNumberFormat="1" applyFont="1" applyFill="1" applyBorder="1" applyAlignment="1">
      <alignment horizontal="center" vertical="center" wrapText="1"/>
    </xf>
    <xf numFmtId="1" fontId="133" fillId="0" borderId="78" xfId="0" applyNumberFormat="1" applyFont="1" applyFill="1" applyBorder="1" applyAlignment="1">
      <alignment horizontal="center" vertical="center" wrapText="1"/>
    </xf>
    <xf numFmtId="4" fontId="45" fillId="0" borderId="79" xfId="0" applyNumberFormat="1" applyFont="1" applyFill="1" applyBorder="1" applyAlignment="1">
      <alignment horizontal="center" vertical="center" wrapText="1"/>
    </xf>
    <xf numFmtId="0" fontId="176" fillId="0" borderId="0" xfId="0" applyFont="1"/>
    <xf numFmtId="49" fontId="108" fillId="0" borderId="0" xfId="0" applyNumberFormat="1" applyFont="1" applyFill="1" applyBorder="1" applyAlignment="1">
      <alignment horizontal="center" vertical="center" wrapText="1"/>
    </xf>
    <xf numFmtId="1" fontId="107" fillId="0" borderId="0" xfId="0" applyNumberFormat="1" applyFont="1" applyFill="1" applyBorder="1" applyAlignment="1">
      <alignment horizontal="center" vertical="center" wrapText="1"/>
    </xf>
    <xf numFmtId="207" fontId="107" fillId="0" borderId="0" xfId="0" applyNumberFormat="1" applyFont="1" applyFill="1" applyBorder="1" applyAlignment="1">
      <alignment horizontal="center" vertical="center" wrapText="1"/>
    </xf>
    <xf numFmtId="176" fontId="107" fillId="0" borderId="0" xfId="0" applyNumberFormat="1" applyFont="1" applyFill="1" applyBorder="1" applyAlignment="1">
      <alignment horizontal="center" vertical="center" wrapText="1"/>
    </xf>
    <xf numFmtId="49" fontId="108" fillId="26" borderId="0" xfId="0" applyNumberFormat="1" applyFont="1" applyFill="1" applyBorder="1" applyAlignment="1">
      <alignment horizontal="center" vertical="center" wrapText="1"/>
    </xf>
    <xf numFmtId="1" fontId="107" fillId="26" borderId="0" xfId="0" applyNumberFormat="1" applyFont="1" applyFill="1" applyBorder="1" applyAlignment="1">
      <alignment horizontal="center" vertical="center" wrapText="1"/>
    </xf>
    <xf numFmtId="207" fontId="107" fillId="26" borderId="0" xfId="0" applyNumberFormat="1" applyFont="1" applyFill="1" applyBorder="1" applyAlignment="1">
      <alignment horizontal="center" vertical="center" wrapText="1"/>
    </xf>
    <xf numFmtId="176" fontId="107" fillId="26" borderId="0" xfId="0" applyNumberFormat="1" applyFont="1" applyFill="1" applyBorder="1" applyAlignment="1">
      <alignment horizontal="center" vertical="center" wrapText="1"/>
    </xf>
    <xf numFmtId="4" fontId="107" fillId="26" borderId="0" xfId="0" applyNumberFormat="1" applyFont="1" applyFill="1" applyBorder="1" applyAlignment="1">
      <alignment horizontal="center" vertical="center"/>
    </xf>
    <xf numFmtId="0" fontId="0" fillId="26" borderId="173" xfId="0" applyFont="1" applyFill="1" applyBorder="1" applyAlignment="1">
      <alignment horizontal="center" vertical="center"/>
    </xf>
    <xf numFmtId="0" fontId="0" fillId="47" borderId="173" xfId="0" applyFont="1" applyFill="1" applyBorder="1" applyAlignment="1">
      <alignment horizontal="center" vertical="center"/>
    </xf>
    <xf numFmtId="0" fontId="2" fillId="26" borderId="0" xfId="95" applyFont="1" applyFill="1" applyBorder="1" applyAlignment="1">
      <alignment horizontal="center" vertical="center"/>
    </xf>
    <xf numFmtId="0" fontId="2" fillId="26" borderId="13" xfId="95" applyFont="1" applyFill="1" applyBorder="1" applyAlignment="1">
      <alignment horizontal="center" vertical="center"/>
    </xf>
    <xf numFmtId="0" fontId="2" fillId="26" borderId="0" xfId="95" applyFont="1" applyFill="1" applyBorder="1" applyAlignment="1">
      <alignment vertical="center" wrapText="1"/>
    </xf>
    <xf numFmtId="49" fontId="4" fillId="38" borderId="20" xfId="95" applyNumberFormat="1" applyFont="1" applyFill="1" applyBorder="1" applyAlignment="1">
      <alignment horizontal="center" vertical="center"/>
    </xf>
    <xf numFmtId="0" fontId="4" fillId="38" borderId="21" xfId="95" applyFont="1" applyFill="1" applyBorder="1" applyAlignment="1">
      <alignment horizontal="center" vertical="center"/>
    </xf>
    <xf numFmtId="49" fontId="4" fillId="38" borderId="21" xfId="95" applyNumberFormat="1" applyFont="1" applyFill="1" applyBorder="1" applyAlignment="1">
      <alignment horizontal="center" vertical="center"/>
    </xf>
    <xf numFmtId="0" fontId="4" fillId="38" borderId="21" xfId="95" applyFont="1" applyFill="1" applyBorder="1" applyAlignment="1">
      <alignment vertical="center"/>
    </xf>
    <xf numFmtId="0" fontId="2" fillId="38" borderId="21" xfId="95" applyFont="1" applyFill="1" applyBorder="1" applyAlignment="1">
      <alignment horizontal="center" vertical="center"/>
    </xf>
    <xf numFmtId="43" fontId="2" fillId="38" borderId="21" xfId="219" applyFont="1" applyFill="1" applyBorder="1" applyAlignment="1">
      <alignment vertical="center"/>
    </xf>
    <xf numFmtId="4" fontId="2" fillId="38" borderId="21" xfId="222" applyNumberFormat="1" applyFont="1" applyFill="1" applyBorder="1" applyAlignment="1">
      <alignment vertical="center"/>
    </xf>
    <xf numFmtId="4" fontId="2" fillId="38" borderId="21" xfId="222" applyNumberFormat="1" applyFont="1" applyFill="1" applyBorder="1" applyAlignment="1">
      <alignment horizontal="right" vertical="center"/>
    </xf>
    <xf numFmtId="0" fontId="2" fillId="38" borderId="22" xfId="95" applyFont="1" applyFill="1" applyBorder="1" applyAlignment="1">
      <alignment vertical="center"/>
    </xf>
    <xf numFmtId="2" fontId="4" fillId="38" borderId="32" xfId="95" applyNumberFormat="1" applyFont="1" applyFill="1" applyBorder="1" applyAlignment="1">
      <alignment horizontal="center" vertical="center"/>
    </xf>
    <xf numFmtId="0" fontId="4" fillId="38" borderId="30" xfId="95" applyFont="1" applyFill="1" applyBorder="1" applyAlignment="1">
      <alignment horizontal="center" vertical="center"/>
    </xf>
    <xf numFmtId="2" fontId="4" fillId="38" borderId="30" xfId="95" applyNumberFormat="1" applyFont="1" applyFill="1" applyBorder="1" applyAlignment="1">
      <alignment horizontal="center" vertical="center"/>
    </xf>
    <xf numFmtId="0" fontId="2" fillId="38" borderId="30" xfId="95" applyFont="1" applyFill="1" applyBorder="1" applyAlignment="1">
      <alignment horizontal="center" vertical="center"/>
    </xf>
    <xf numFmtId="43" fontId="2" fillId="38" borderId="30" xfId="219" applyFont="1" applyFill="1" applyBorder="1" applyAlignment="1">
      <alignment vertical="center"/>
    </xf>
    <xf numFmtId="4" fontId="2" fillId="38" borderId="30" xfId="222" applyNumberFormat="1" applyFont="1" applyFill="1" applyBorder="1" applyAlignment="1">
      <alignment vertical="center"/>
    </xf>
    <xf numFmtId="4" fontId="2" fillId="38" borderId="30" xfId="222" applyNumberFormat="1" applyFont="1" applyFill="1" applyBorder="1" applyAlignment="1">
      <alignment horizontal="right" vertical="center"/>
    </xf>
    <xf numFmtId="0" fontId="2" fillId="38" borderId="33" xfId="95" applyFont="1" applyFill="1" applyBorder="1" applyAlignment="1">
      <alignment vertical="center"/>
    </xf>
    <xf numFmtId="2" fontId="4" fillId="38" borderId="8" xfId="95" applyNumberFormat="1" applyFont="1" applyFill="1" applyBorder="1" applyAlignment="1">
      <alignment horizontal="center" vertical="center"/>
    </xf>
    <xf numFmtId="0" fontId="4" fillId="38" borderId="0" xfId="95" applyFont="1" applyFill="1" applyBorder="1" applyAlignment="1">
      <alignment horizontal="center" vertical="center"/>
    </xf>
    <xf numFmtId="2" fontId="4" fillId="38" borderId="0" xfId="95" applyNumberFormat="1" applyFont="1" applyFill="1" applyBorder="1" applyAlignment="1">
      <alignment horizontal="center" vertical="center"/>
    </xf>
    <xf numFmtId="0" fontId="2" fillId="38" borderId="0" xfId="95" applyFont="1" applyFill="1" applyBorder="1" applyAlignment="1">
      <alignment horizontal="center" vertical="center"/>
    </xf>
    <xf numFmtId="43" fontId="2" fillId="38" borderId="0" xfId="219" applyFont="1" applyFill="1" applyBorder="1" applyAlignment="1">
      <alignment vertical="center"/>
    </xf>
    <xf numFmtId="4" fontId="2" fillId="38" borderId="0" xfId="222" applyNumberFormat="1" applyFont="1" applyFill="1" applyBorder="1" applyAlignment="1">
      <alignment vertical="center"/>
    </xf>
    <xf numFmtId="4" fontId="2" fillId="38" borderId="0" xfId="222" applyNumberFormat="1" applyFont="1" applyFill="1" applyBorder="1" applyAlignment="1">
      <alignment horizontal="right" vertical="center"/>
    </xf>
    <xf numFmtId="0" fontId="2" fillId="38" borderId="29" xfId="95" applyFont="1" applyFill="1" applyBorder="1" applyAlignment="1">
      <alignment vertical="center"/>
    </xf>
    <xf numFmtId="2" fontId="4" fillId="38" borderId="20" xfId="95" applyNumberFormat="1" applyFont="1" applyFill="1" applyBorder="1" applyAlignment="1">
      <alignment horizontal="center" vertical="center"/>
    </xf>
    <xf numFmtId="2" fontId="4" fillId="38" borderId="21" xfId="95" applyNumberFormat="1" applyFont="1" applyFill="1" applyBorder="1" applyAlignment="1">
      <alignment horizontal="center" vertical="center"/>
    </xf>
    <xf numFmtId="211" fontId="4" fillId="38" borderId="21" xfId="95" applyNumberFormat="1" applyFont="1" applyFill="1" applyBorder="1" applyAlignment="1">
      <alignment horizontal="center" vertical="center"/>
    </xf>
    <xf numFmtId="168" fontId="2" fillId="38" borderId="21" xfId="222" applyNumberFormat="1" applyFont="1" applyFill="1" applyBorder="1" applyAlignment="1">
      <alignment vertical="center"/>
    </xf>
    <xf numFmtId="168" fontId="2" fillId="38" borderId="21" xfId="222" applyNumberFormat="1" applyFont="1" applyFill="1" applyBorder="1" applyAlignment="1">
      <alignment horizontal="right" vertical="center"/>
    </xf>
    <xf numFmtId="168" fontId="4" fillId="38" borderId="23" xfId="222" applyNumberFormat="1" applyFont="1" applyFill="1" applyBorder="1" applyAlignment="1">
      <alignment horizontal="center" vertical="center" wrapText="1"/>
    </xf>
    <xf numFmtId="0" fontId="4" fillId="38" borderId="23" xfId="95" applyFont="1" applyFill="1" applyBorder="1" applyAlignment="1">
      <alignment horizontal="center" vertical="center" wrapText="1"/>
    </xf>
    <xf numFmtId="10" fontId="4" fillId="38" borderId="22" xfId="144" applyNumberFormat="1" applyFont="1" applyFill="1" applyBorder="1" applyAlignment="1">
      <alignment vertical="center"/>
    </xf>
    <xf numFmtId="0" fontId="4" fillId="0" borderId="21" xfId="95" applyFont="1" applyBorder="1" applyAlignment="1">
      <alignment horizontal="center" vertical="center"/>
    </xf>
    <xf numFmtId="0" fontId="43" fillId="0" borderId="13" xfId="0" applyFont="1" applyFill="1" applyBorder="1" applyAlignment="1" applyProtection="1">
      <alignment horizontal="center" vertical="center" wrapText="1"/>
    </xf>
    <xf numFmtId="208" fontId="118" fillId="30" borderId="18" xfId="110" applyNumberFormat="1" applyFont="1" applyFill="1" applyBorder="1" applyAlignment="1">
      <alignment horizontal="center" vertical="center"/>
    </xf>
    <xf numFmtId="0" fontId="108" fillId="0" borderId="0" xfId="340" applyFont="1" applyFill="1" applyBorder="1" applyAlignment="1">
      <alignment vertical="center"/>
    </xf>
    <xf numFmtId="170" fontId="108" fillId="0" borderId="0" xfId="340" applyNumberFormat="1" applyFont="1" applyFill="1" applyBorder="1" applyAlignment="1">
      <alignment vertical="center"/>
    </xf>
    <xf numFmtId="49" fontId="108" fillId="0" borderId="0" xfId="340" applyNumberFormat="1" applyFont="1" applyFill="1" applyBorder="1" applyAlignment="1">
      <alignment vertical="center"/>
    </xf>
    <xf numFmtId="0" fontId="132" fillId="30" borderId="32" xfId="95" applyFont="1" applyFill="1" applyBorder="1" applyAlignment="1">
      <alignment horizontal="center"/>
    </xf>
    <xf numFmtId="0" fontId="132" fillId="30" borderId="19" xfId="95" applyFont="1" applyFill="1" applyBorder="1" applyAlignment="1">
      <alignment horizontal="center"/>
    </xf>
    <xf numFmtId="2" fontId="178" fillId="0" borderId="134" xfId="95" applyNumberFormat="1" applyFont="1" applyBorder="1" applyAlignment="1">
      <alignment horizontal="center" vertical="top"/>
    </xf>
    <xf numFmtId="2" fontId="178" fillId="0" borderId="19" xfId="95" applyNumberFormat="1" applyFont="1" applyBorder="1" applyAlignment="1">
      <alignment horizontal="center" vertical="top"/>
    </xf>
    <xf numFmtId="2" fontId="178" fillId="0" borderId="32" xfId="95" applyNumberFormat="1" applyFont="1" applyBorder="1" applyAlignment="1">
      <alignment horizontal="center" vertical="center"/>
    </xf>
    <xf numFmtId="0" fontId="0" fillId="0" borderId="8" xfId="0" applyBorder="1" applyAlignment="1"/>
    <xf numFmtId="0" fontId="0" fillId="0" borderId="0" xfId="0" applyBorder="1" applyAlignment="1"/>
    <xf numFmtId="2" fontId="0" fillId="0" borderId="0" xfId="0" applyNumberFormat="1" applyBorder="1" applyAlignment="1"/>
    <xf numFmtId="2" fontId="179" fillId="0" borderId="174" xfId="0" applyNumberFormat="1" applyFont="1" applyBorder="1" applyAlignment="1">
      <alignment horizontal="center" wrapText="1"/>
    </xf>
    <xf numFmtId="4" fontId="108" fillId="30" borderId="175" xfId="340" applyNumberFormat="1" applyFont="1" applyFill="1" applyBorder="1" applyAlignment="1">
      <alignment horizontal="center" vertical="center"/>
    </xf>
    <xf numFmtId="0" fontId="2" fillId="26" borderId="178" xfId="104" applyFont="1" applyFill="1" applyBorder="1" applyAlignment="1">
      <alignment horizontal="left" vertical="center"/>
    </xf>
    <xf numFmtId="208" fontId="118" fillId="30" borderId="175" xfId="110" applyNumberFormat="1" applyFont="1" applyFill="1" applyBorder="1" applyAlignment="1">
      <alignment horizontal="center" vertical="center" wrapText="1"/>
    </xf>
    <xf numFmtId="0" fontId="117" fillId="0" borderId="179" xfId="340" applyFont="1" applyFill="1" applyBorder="1" applyAlignment="1">
      <alignment horizontal="center" vertical="center"/>
    </xf>
    <xf numFmtId="207" fontId="117" fillId="0" borderId="178" xfId="340" applyNumberFormat="1" applyFont="1" applyFill="1" applyBorder="1" applyAlignment="1">
      <alignment horizontal="center" vertical="center"/>
    </xf>
    <xf numFmtId="207" fontId="117" fillId="31" borderId="178" xfId="340" applyNumberFormat="1" applyFont="1" applyFill="1" applyBorder="1" applyAlignment="1">
      <alignment horizontal="center" vertical="center"/>
    </xf>
    <xf numFmtId="2" fontId="117" fillId="31" borderId="179" xfId="340" applyNumberFormat="1" applyFont="1" applyFill="1" applyBorder="1" applyAlignment="1">
      <alignment horizontal="center" vertical="center"/>
    </xf>
    <xf numFmtId="209" fontId="117" fillId="0" borderId="179" xfId="340" applyNumberFormat="1" applyFont="1" applyFill="1" applyBorder="1" applyAlignment="1">
      <alignment horizontal="center" vertical="center"/>
    </xf>
    <xf numFmtId="209" fontId="108" fillId="30" borderId="175" xfId="340" applyNumberFormat="1" applyFont="1" applyFill="1" applyBorder="1" applyAlignment="1">
      <alignment horizontal="center" vertical="center"/>
    </xf>
    <xf numFmtId="207" fontId="117" fillId="0" borderId="179" xfId="340" applyNumberFormat="1" applyFont="1" applyFill="1" applyBorder="1" applyAlignment="1">
      <alignment horizontal="center" vertical="center"/>
    </xf>
    <xf numFmtId="0" fontId="46" fillId="0" borderId="0" xfId="0" applyFont="1" applyProtection="1">
      <protection locked="0"/>
    </xf>
    <xf numFmtId="0" fontId="2" fillId="26" borderId="176" xfId="104" applyFont="1" applyFill="1" applyBorder="1" applyAlignment="1">
      <alignment horizontal="left" vertical="center"/>
    </xf>
    <xf numFmtId="0" fontId="2" fillId="26" borderId="0" xfId="104" applyFont="1" applyFill="1" applyBorder="1" applyAlignment="1">
      <alignment horizontal="left" vertical="center"/>
    </xf>
    <xf numFmtId="0" fontId="46" fillId="0" borderId="0" xfId="0" applyFont="1" applyBorder="1" applyProtection="1">
      <protection locked="0"/>
    </xf>
    <xf numFmtId="0" fontId="185" fillId="0" borderId="70" xfId="0" applyFont="1" applyFill="1" applyBorder="1" applyAlignment="1" applyProtection="1">
      <alignment vertical="center"/>
    </xf>
    <xf numFmtId="0" fontId="185" fillId="0" borderId="21" xfId="0" applyFont="1" applyFill="1" applyBorder="1" applyAlignment="1" applyProtection="1">
      <alignment vertical="center"/>
    </xf>
    <xf numFmtId="0" fontId="185" fillId="0" borderId="24" xfId="0" applyFont="1" applyFill="1" applyBorder="1" applyAlignment="1" applyProtection="1">
      <alignment vertical="center"/>
    </xf>
    <xf numFmtId="0" fontId="185" fillId="31" borderId="0" xfId="0" applyFont="1" applyFill="1" applyBorder="1" applyAlignment="1" applyProtection="1">
      <alignment vertical="center"/>
    </xf>
    <xf numFmtId="0" fontId="185" fillId="39" borderId="0" xfId="0" applyFont="1" applyFill="1" applyBorder="1" applyAlignment="1" applyProtection="1">
      <alignment vertical="center"/>
    </xf>
    <xf numFmtId="0" fontId="4" fillId="30" borderId="78" xfId="0" applyFont="1" applyFill="1" applyBorder="1" applyAlignment="1" applyProtection="1">
      <alignment horizontal="center" vertical="center" wrapText="1"/>
    </xf>
    <xf numFmtId="0" fontId="4" fillId="30" borderId="22" xfId="0" applyFont="1" applyFill="1" applyBorder="1" applyAlignment="1" applyProtection="1">
      <alignment horizontal="center" vertical="center" wrapText="1"/>
    </xf>
    <xf numFmtId="0" fontId="4" fillId="30" borderId="13" xfId="0" applyFont="1" applyFill="1" applyBorder="1" applyAlignment="1" applyProtection="1">
      <alignment horizontal="center" vertical="center" wrapText="1"/>
    </xf>
    <xf numFmtId="217" fontId="4" fillId="30" borderId="13" xfId="0" applyNumberFormat="1" applyFont="1" applyFill="1" applyBorder="1" applyAlignment="1" applyProtection="1">
      <alignment horizontal="center" vertical="center" wrapText="1"/>
    </xf>
    <xf numFmtId="0" fontId="4" fillId="30" borderId="79" xfId="0" applyFont="1" applyFill="1" applyBorder="1" applyAlignment="1" applyProtection="1">
      <alignment horizontal="center" vertical="center" wrapText="1"/>
    </xf>
    <xf numFmtId="0" fontId="46" fillId="0" borderId="78"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6" fillId="0" borderId="13" xfId="0" applyFont="1" applyFill="1" applyBorder="1" applyAlignment="1" applyProtection="1">
      <alignment horizontal="center" vertical="center" wrapText="1"/>
      <protection locked="0"/>
    </xf>
    <xf numFmtId="0" fontId="46" fillId="0" borderId="13" xfId="0" applyFont="1" applyFill="1" applyBorder="1" applyAlignment="1" applyProtection="1">
      <alignment horizontal="center" vertical="center" wrapText="1"/>
    </xf>
    <xf numFmtId="2" fontId="46" fillId="0" borderId="13" xfId="0" applyNumberFormat="1" applyFont="1" applyFill="1" applyBorder="1" applyAlignment="1" applyProtection="1">
      <alignment horizontal="center" vertical="center" wrapText="1"/>
    </xf>
    <xf numFmtId="217" fontId="46" fillId="0" borderId="13" xfId="0" applyNumberFormat="1" applyFont="1" applyFill="1" applyBorder="1" applyAlignment="1" applyProtection="1">
      <alignment horizontal="center" vertical="center" wrapText="1"/>
    </xf>
    <xf numFmtId="0" fontId="46" fillId="0" borderId="79" xfId="0" applyFont="1" applyFill="1" applyBorder="1" applyAlignment="1" applyProtection="1">
      <alignment vertical="center" wrapText="1"/>
    </xf>
    <xf numFmtId="0" fontId="117" fillId="0" borderId="13" xfId="3173" applyFont="1" applyFill="1" applyBorder="1" applyAlignment="1" applyProtection="1">
      <alignment horizontal="left" vertical="center" wrapText="1"/>
    </xf>
    <xf numFmtId="0" fontId="2" fillId="0" borderId="78" xfId="0" applyFont="1" applyFill="1" applyBorder="1" applyAlignment="1" applyProtection="1">
      <alignment horizontal="center" vertical="center" wrapText="1"/>
    </xf>
    <xf numFmtId="0" fontId="46" fillId="0" borderId="13" xfId="0" applyFont="1" applyBorder="1" applyAlignment="1" applyProtection="1">
      <alignment vertical="center" wrapText="1"/>
    </xf>
    <xf numFmtId="0" fontId="46" fillId="0" borderId="79" xfId="0" applyFont="1" applyBorder="1" applyAlignment="1" applyProtection="1">
      <alignment vertical="center" wrapText="1"/>
    </xf>
    <xf numFmtId="0" fontId="185" fillId="0" borderId="184" xfId="0" applyFont="1" applyFill="1" applyBorder="1" applyAlignment="1" applyProtection="1">
      <alignment horizontal="center" vertical="center" wrapText="1"/>
    </xf>
    <xf numFmtId="0" fontId="185" fillId="0" borderId="49" xfId="0" applyFont="1" applyFill="1" applyBorder="1" applyAlignment="1" applyProtection="1">
      <alignment horizontal="center" vertical="center" wrapText="1"/>
    </xf>
    <xf numFmtId="0" fontId="186" fillId="0" borderId="186" xfId="0" applyFont="1" applyBorder="1" applyAlignment="1" applyProtection="1">
      <alignment horizontal="left" vertical="center" wrapText="1"/>
      <protection locked="0"/>
    </xf>
    <xf numFmtId="0" fontId="186" fillId="0" borderId="187" xfId="0" applyFont="1" applyBorder="1" applyAlignment="1" applyProtection="1">
      <alignment horizontal="left" vertical="center" wrapText="1"/>
      <protection locked="0"/>
    </xf>
    <xf numFmtId="0" fontId="186" fillId="0" borderId="189" xfId="0" applyFont="1" applyBorder="1" applyAlignment="1" applyProtection="1">
      <alignment horizontal="left" vertical="center" wrapText="1"/>
      <protection locked="0"/>
    </xf>
    <xf numFmtId="0" fontId="186" fillId="0" borderId="114" xfId="0" applyFont="1" applyBorder="1" applyAlignment="1" applyProtection="1">
      <alignment horizontal="left" vertical="center" wrapText="1"/>
      <protection locked="0"/>
    </xf>
    <xf numFmtId="0" fontId="46" fillId="0" borderId="0" xfId="0" applyFont="1" applyAlignment="1" applyProtection="1">
      <alignment vertical="center" wrapText="1"/>
      <protection locked="0"/>
    </xf>
    <xf numFmtId="217" fontId="46" fillId="0" borderId="0" xfId="0" applyNumberFormat="1" applyFont="1" applyAlignment="1" applyProtection="1">
      <alignment vertical="center" wrapText="1"/>
      <protection locked="0"/>
    </xf>
    <xf numFmtId="0" fontId="46" fillId="26" borderId="0" xfId="0" applyFont="1" applyFill="1" applyProtection="1">
      <protection locked="0"/>
    </xf>
    <xf numFmtId="217" fontId="46" fillId="0" borderId="0" xfId="0" applyNumberFormat="1" applyFont="1" applyProtection="1">
      <protection locked="0"/>
    </xf>
    <xf numFmtId="0" fontId="46" fillId="0" borderId="0" xfId="0" applyFont="1" applyAlignment="1" applyProtection="1">
      <alignment horizontal="center" vertical="center" wrapText="1"/>
      <protection locked="0"/>
    </xf>
    <xf numFmtId="0" fontId="43" fillId="0" borderId="22" xfId="0" applyFont="1" applyFill="1" applyBorder="1" applyAlignment="1" applyProtection="1">
      <alignment horizontal="center" vertical="center" wrapText="1"/>
    </xf>
    <xf numFmtId="2" fontId="43" fillId="0" borderId="13" xfId="0" applyNumberFormat="1" applyFont="1" applyFill="1" applyBorder="1" applyAlignment="1" applyProtection="1">
      <alignment horizontal="center" vertical="center" wrapText="1"/>
    </xf>
    <xf numFmtId="0" fontId="43" fillId="0" borderId="79" xfId="0" applyFont="1" applyFill="1" applyBorder="1" applyAlignment="1" applyProtection="1">
      <alignment vertical="center" wrapText="1"/>
    </xf>
    <xf numFmtId="0" fontId="109" fillId="0" borderId="13" xfId="0" applyFont="1" applyFill="1" applyBorder="1" applyAlignment="1" applyProtection="1">
      <alignment horizontal="center" vertical="center" wrapText="1"/>
      <protection locked="0"/>
    </xf>
    <xf numFmtId="0" fontId="110" fillId="0" borderId="79" xfId="0" applyFont="1" applyFill="1" applyBorder="1" applyAlignment="1" applyProtection="1">
      <alignment horizontal="center" vertical="center" wrapText="1"/>
    </xf>
    <xf numFmtId="0" fontId="4" fillId="38" borderId="134" xfId="95" applyFont="1" applyFill="1" applyBorder="1" applyAlignment="1">
      <alignment vertical="center"/>
    </xf>
    <xf numFmtId="49" fontId="4" fillId="38" borderId="21" xfId="95" applyNumberFormat="1" applyFont="1" applyFill="1" applyBorder="1" applyAlignment="1">
      <alignment horizontal="left" vertical="center"/>
    </xf>
    <xf numFmtId="2" fontId="43" fillId="26" borderId="179" xfId="120" applyNumberFormat="1" applyFont="1" applyFill="1" applyBorder="1" applyAlignment="1">
      <alignment horizontal="center" vertical="center" wrapText="1"/>
    </xf>
    <xf numFmtId="0" fontId="117" fillId="0" borderId="134" xfId="92" applyFont="1" applyFill="1" applyBorder="1" applyAlignment="1">
      <alignment vertical="center"/>
    </xf>
    <xf numFmtId="10" fontId="117" fillId="0" borderId="8" xfId="144" applyNumberFormat="1" applyFont="1" applyFill="1" applyBorder="1" applyAlignment="1">
      <alignment horizontal="center" vertical="center"/>
    </xf>
    <xf numFmtId="219" fontId="117" fillId="0" borderId="8" xfId="92" applyNumberFormat="1" applyFont="1" applyFill="1" applyBorder="1" applyAlignment="1">
      <alignment horizontal="center" vertical="center"/>
    </xf>
    <xf numFmtId="10" fontId="117" fillId="0" borderId="18" xfId="144" applyNumberFormat="1" applyFont="1" applyFill="1" applyBorder="1" applyAlignment="1">
      <alignment horizontal="center" vertical="center"/>
    </xf>
    <xf numFmtId="49" fontId="106" fillId="0" borderId="25" xfId="92" applyNumberFormat="1" applyFont="1" applyFill="1" applyBorder="1" applyAlignment="1">
      <alignment horizontal="left" vertical="center"/>
    </xf>
    <xf numFmtId="0" fontId="112" fillId="0" borderId="20" xfId="3100" applyNumberFormat="1" applyFont="1" applyFill="1" applyBorder="1" applyAlignment="1">
      <alignment horizontal="center" vertical="center" wrapText="1"/>
    </xf>
    <xf numFmtId="0" fontId="142" fillId="0" borderId="133" xfId="110" applyFont="1" applyBorder="1" applyAlignment="1">
      <alignment vertical="center"/>
    </xf>
    <xf numFmtId="0" fontId="142" fillId="0" borderId="167" xfId="110" applyFont="1" applyBorder="1" applyAlignment="1">
      <alignment vertical="center"/>
    </xf>
    <xf numFmtId="0" fontId="142" fillId="0" borderId="0" xfId="110" applyFont="1" applyBorder="1" applyAlignment="1">
      <alignment horizontal="left" vertical="center"/>
    </xf>
    <xf numFmtId="0" fontId="142" fillId="0" borderId="65" xfId="110" applyFont="1" applyBorder="1" applyAlignment="1">
      <alignment horizontal="left" vertical="center"/>
    </xf>
    <xf numFmtId="0" fontId="142" fillId="0" borderId="0" xfId="110" applyFont="1" applyBorder="1" applyAlignment="1">
      <alignment vertical="center"/>
    </xf>
    <xf numFmtId="0" fontId="142" fillId="0" borderId="65" xfId="110" applyFont="1" applyBorder="1" applyAlignment="1">
      <alignment vertical="center"/>
    </xf>
    <xf numFmtId="189" fontId="142" fillId="0" borderId="140" xfId="110" applyNumberFormat="1" applyFont="1" applyBorder="1" applyAlignment="1">
      <alignment vertical="center"/>
    </xf>
    <xf numFmtId="189" fontId="142" fillId="0" borderId="74" xfId="110" applyNumberFormat="1" applyFont="1" applyBorder="1" applyAlignment="1">
      <alignment vertical="center"/>
    </xf>
    <xf numFmtId="221" fontId="180" fillId="38" borderId="179" xfId="135" applyNumberFormat="1" applyFont="1" applyFill="1" applyBorder="1" applyAlignment="1">
      <alignment horizontal="center" vertical="center" wrapText="1"/>
    </xf>
    <xf numFmtId="221" fontId="180" fillId="38" borderId="191" xfId="135" applyNumberFormat="1" applyFont="1" applyFill="1" applyBorder="1" applyAlignment="1">
      <alignment horizontal="center" vertical="center" wrapText="1"/>
    </xf>
    <xf numFmtId="221" fontId="180" fillId="38" borderId="19" xfId="135" applyNumberFormat="1" applyFont="1" applyFill="1" applyBorder="1" applyAlignment="1">
      <alignment horizontal="center" vertical="center" wrapText="1"/>
    </xf>
    <xf numFmtId="221" fontId="180" fillId="38" borderId="19" xfId="135" applyNumberFormat="1" applyFont="1" applyFill="1" applyBorder="1" applyAlignment="1">
      <alignment horizontal="center" vertical="center"/>
    </xf>
    <xf numFmtId="221" fontId="180" fillId="38" borderId="119" xfId="135" applyNumberFormat="1" applyFont="1" applyFill="1" applyBorder="1" applyAlignment="1">
      <alignment horizontal="center" vertical="center" wrapText="1"/>
    </xf>
    <xf numFmtId="2" fontId="181" fillId="24" borderId="192" xfId="2642" applyNumberFormat="1" applyFont="1" applyFill="1" applyBorder="1" applyAlignment="1">
      <alignment horizontal="center" vertical="center"/>
    </xf>
    <xf numFmtId="2" fontId="181" fillId="24" borderId="15" xfId="2642" applyNumberFormat="1" applyFont="1" applyFill="1" applyBorder="1" applyAlignment="1">
      <alignment horizontal="center" vertical="center"/>
    </xf>
    <xf numFmtId="222" fontId="181" fillId="24" borderId="15" xfId="2642" applyNumberFormat="1" applyFont="1" applyFill="1" applyBorder="1" applyAlignment="1">
      <alignment horizontal="center" vertical="center"/>
    </xf>
    <xf numFmtId="222" fontId="181" fillId="24" borderId="15" xfId="224" applyNumberFormat="1" applyFont="1" applyFill="1" applyBorder="1" applyAlignment="1">
      <alignment horizontal="center" vertical="center"/>
    </xf>
    <xf numFmtId="4" fontId="181" fillId="24" borderId="15" xfId="3902" applyNumberFormat="1" applyFont="1" applyFill="1" applyBorder="1" applyAlignment="1">
      <alignment horizontal="center" vertical="center"/>
    </xf>
    <xf numFmtId="4" fontId="181" fillId="24" borderId="193" xfId="3902" applyNumberFormat="1" applyFont="1" applyFill="1" applyBorder="1" applyAlignment="1">
      <alignment horizontal="center" vertical="center"/>
    </xf>
    <xf numFmtId="2" fontId="180" fillId="24" borderId="64" xfId="2642" applyNumberFormat="1" applyFont="1" applyFill="1" applyBorder="1" applyAlignment="1">
      <alignment horizontal="left" vertical="center"/>
    </xf>
    <xf numFmtId="2" fontId="181" fillId="24" borderId="0" xfId="2642" applyNumberFormat="1" applyFont="1" applyFill="1" applyBorder="1" applyAlignment="1">
      <alignment horizontal="center" vertical="center"/>
    </xf>
    <xf numFmtId="223" fontId="181" fillId="24" borderId="0" xfId="2642" applyNumberFormat="1" applyFont="1" applyFill="1" applyBorder="1" applyAlignment="1">
      <alignment horizontal="center" vertical="center"/>
    </xf>
    <xf numFmtId="222" fontId="181" fillId="24" borderId="0" xfId="224" applyNumberFormat="1" applyFont="1" applyFill="1" applyBorder="1" applyAlignment="1">
      <alignment horizontal="center" vertical="center"/>
    </xf>
    <xf numFmtId="223" fontId="181" fillId="24" borderId="0" xfId="2642" applyNumberFormat="1" applyFont="1" applyFill="1" applyBorder="1" applyAlignment="1">
      <alignment horizontal="left" vertical="center"/>
    </xf>
    <xf numFmtId="175" fontId="181" fillId="24" borderId="0" xfId="224" applyNumberFormat="1" applyFont="1" applyFill="1" applyBorder="1" applyAlignment="1">
      <alignment horizontal="center" vertical="center"/>
    </xf>
    <xf numFmtId="176" fontId="181" fillId="24" borderId="0" xfId="2642" applyNumberFormat="1" applyFont="1" applyFill="1" applyBorder="1" applyAlignment="1">
      <alignment horizontal="center" vertical="center"/>
    </xf>
    <xf numFmtId="2" fontId="181" fillId="24" borderId="0" xfId="3902" applyNumberFormat="1" applyFont="1" applyFill="1" applyBorder="1" applyAlignment="1">
      <alignment horizontal="center" vertical="center"/>
    </xf>
    <xf numFmtId="4" fontId="181" fillId="0" borderId="65" xfId="2642" applyNumberFormat="1" applyFont="1" applyFill="1" applyBorder="1" applyAlignment="1">
      <alignment horizontal="center" vertical="center"/>
    </xf>
    <xf numFmtId="0" fontId="2" fillId="0" borderId="0" xfId="135" applyBorder="1"/>
    <xf numFmtId="0" fontId="2" fillId="0" borderId="65" xfId="135" applyBorder="1" applyAlignment="1">
      <alignment vertical="center"/>
    </xf>
    <xf numFmtId="2" fontId="180" fillId="24" borderId="71" xfId="2642" applyNumberFormat="1" applyFont="1" applyFill="1" applyBorder="1" applyAlignment="1">
      <alignment horizontal="left" vertical="center"/>
    </xf>
    <xf numFmtId="0" fontId="2" fillId="0" borderId="140" xfId="135" applyBorder="1"/>
    <xf numFmtId="0" fontId="2" fillId="0" borderId="74" xfId="135" applyBorder="1" applyAlignment="1">
      <alignment vertical="center"/>
    </xf>
    <xf numFmtId="0" fontId="2" fillId="0" borderId="0" xfId="135"/>
    <xf numFmtId="4" fontId="2" fillId="0" borderId="0" xfId="135" applyNumberFormat="1"/>
    <xf numFmtId="4" fontId="2" fillId="0" borderId="0" xfId="135" applyNumberFormat="1" applyFont="1"/>
    <xf numFmtId="4" fontId="2" fillId="0" borderId="0" xfId="135" applyNumberFormat="1" applyAlignment="1">
      <alignment vertical="center"/>
    </xf>
    <xf numFmtId="2" fontId="2" fillId="0" borderId="0" xfId="135" applyNumberFormat="1"/>
    <xf numFmtId="0" fontId="2" fillId="0" borderId="0" xfId="135" applyAlignment="1">
      <alignment vertical="center"/>
    </xf>
    <xf numFmtId="0" fontId="142" fillId="0" borderId="140" xfId="110" applyFont="1" applyBorder="1" applyAlignment="1">
      <alignment vertical="center"/>
    </xf>
    <xf numFmtId="0" fontId="143" fillId="0" borderId="166" xfId="110" applyFont="1" applyBorder="1" applyAlignment="1">
      <alignment vertical="center"/>
    </xf>
    <xf numFmtId="0" fontId="143" fillId="0" borderId="64" xfId="110" applyFont="1" applyBorder="1" applyAlignment="1">
      <alignment vertical="center"/>
    </xf>
    <xf numFmtId="221" fontId="180" fillId="38" borderId="175" xfId="135" applyNumberFormat="1" applyFont="1" applyFill="1" applyBorder="1" applyAlignment="1">
      <alignment horizontal="center" vertical="center" wrapText="1"/>
    </xf>
    <xf numFmtId="1" fontId="133" fillId="26" borderId="78" xfId="0" applyNumberFormat="1" applyFont="1" applyFill="1" applyBorder="1" applyAlignment="1">
      <alignment horizontal="center" vertical="center" wrapText="1"/>
    </xf>
    <xf numFmtId="1" fontId="133" fillId="26" borderId="122" xfId="0" applyNumberFormat="1" applyFont="1" applyFill="1" applyBorder="1" applyAlignment="1">
      <alignment horizontal="center" vertical="center" wrapText="1"/>
    </xf>
    <xf numFmtId="4" fontId="45" fillId="49" borderId="19" xfId="0" applyNumberFormat="1" applyFont="1" applyFill="1" applyBorder="1" applyAlignment="1">
      <alignment horizontal="center" vertical="center" wrapText="1"/>
    </xf>
    <xf numFmtId="4" fontId="107" fillId="49" borderId="163" xfId="0" applyNumberFormat="1" applyFont="1" applyFill="1" applyBorder="1" applyAlignment="1">
      <alignment horizontal="center" vertical="center" wrapText="1"/>
    </xf>
    <xf numFmtId="166" fontId="43" fillId="0" borderId="0" xfId="0" applyNumberFormat="1" applyFont="1"/>
    <xf numFmtId="208" fontId="118" fillId="30" borderId="175" xfId="110" applyNumberFormat="1" applyFont="1" applyFill="1" applyBorder="1" applyAlignment="1">
      <alignment horizontal="center" vertical="center"/>
    </xf>
    <xf numFmtId="0" fontId="103" fillId="31" borderId="21" xfId="92" applyFont="1" applyFill="1" applyBorder="1" applyAlignment="1">
      <alignment vertical="center"/>
    </xf>
    <xf numFmtId="0" fontId="4" fillId="26" borderId="0" xfId="110" applyFont="1" applyFill="1" applyBorder="1" applyAlignment="1">
      <alignment horizontal="left" vertical="center"/>
    </xf>
    <xf numFmtId="4" fontId="117" fillId="0" borderId="28" xfId="92" applyNumberFormat="1" applyFont="1" applyFill="1" applyBorder="1" applyAlignment="1">
      <alignment horizontal="center" vertical="center"/>
    </xf>
    <xf numFmtId="208" fontId="118" fillId="30" borderId="18" xfId="110" applyNumberFormat="1" applyFont="1" applyFill="1" applyBorder="1" applyAlignment="1">
      <alignment horizontal="center" vertical="center" wrapText="1"/>
    </xf>
    <xf numFmtId="208" fontId="118" fillId="30" borderId="18" xfId="110" applyNumberFormat="1" applyFont="1" applyFill="1" applyBorder="1" applyAlignment="1">
      <alignment horizontal="center" vertical="center"/>
    </xf>
    <xf numFmtId="208" fontId="118" fillId="30" borderId="19" xfId="110" applyNumberFormat="1" applyFont="1" applyFill="1" applyBorder="1" applyAlignment="1">
      <alignment horizontal="center" vertical="center" wrapText="1"/>
    </xf>
    <xf numFmtId="0" fontId="4" fillId="26" borderId="176" xfId="110" applyFont="1" applyFill="1" applyBorder="1" applyAlignment="1">
      <alignment horizontal="left" vertical="center"/>
    </xf>
    <xf numFmtId="208" fontId="118" fillId="30" borderId="179" xfId="110" applyNumberFormat="1" applyFont="1" applyFill="1" applyBorder="1" applyAlignment="1">
      <alignment horizontal="center" vertical="center" wrapText="1"/>
    </xf>
    <xf numFmtId="2" fontId="144" fillId="0" borderId="16" xfId="226" applyNumberFormat="1" applyFont="1" applyFill="1" applyBorder="1" applyAlignment="1">
      <alignment horizontal="left" vertical="center" wrapText="1"/>
    </xf>
    <xf numFmtId="0" fontId="146" fillId="0" borderId="19" xfId="0" applyFont="1" applyBorder="1" applyAlignment="1">
      <alignment horizontal="center" vertical="center"/>
    </xf>
    <xf numFmtId="0" fontId="117" fillId="0" borderId="0" xfId="92" applyFont="1" applyFill="1" applyBorder="1" applyAlignment="1">
      <alignment horizontal="left" vertical="center" wrapText="1"/>
    </xf>
    <xf numFmtId="208" fontId="118" fillId="30" borderId="33" xfId="110" applyNumberFormat="1" applyFont="1" applyFill="1" applyBorder="1" applyAlignment="1">
      <alignment horizontal="center" vertical="center"/>
    </xf>
    <xf numFmtId="0" fontId="4" fillId="26" borderId="65" xfId="110" applyFont="1" applyFill="1" applyBorder="1" applyAlignment="1">
      <alignment horizontal="left" vertical="center"/>
    </xf>
    <xf numFmtId="49" fontId="4" fillId="26" borderId="134" xfId="110" applyNumberFormat="1" applyFont="1" applyFill="1" applyBorder="1" applyAlignment="1">
      <alignment horizontal="left" vertical="center"/>
    </xf>
    <xf numFmtId="0" fontId="118" fillId="30" borderId="78" xfId="92" applyFont="1" applyFill="1" applyBorder="1" applyAlignment="1">
      <alignment horizontal="center" vertical="center"/>
    </xf>
    <xf numFmtId="208" fontId="118" fillId="30" borderId="79" xfId="110" applyNumberFormat="1" applyFont="1" applyFill="1" applyBorder="1" applyAlignment="1">
      <alignment horizontal="center" vertical="center"/>
    </xf>
    <xf numFmtId="0" fontId="118"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2" fillId="26" borderId="194" xfId="104" applyFont="1" applyFill="1" applyBorder="1" applyAlignment="1">
      <alignment horizontal="left" vertical="center"/>
    </xf>
    <xf numFmtId="170" fontId="105" fillId="30" borderId="175" xfId="92" applyNumberFormat="1" applyFont="1" applyFill="1" applyBorder="1" applyAlignment="1">
      <alignment horizontal="center" vertical="center"/>
    </xf>
    <xf numFmtId="0" fontId="105" fillId="30" borderId="79" xfId="92" applyFont="1" applyFill="1" applyBorder="1" applyAlignment="1">
      <alignment horizontal="center" vertical="center"/>
    </xf>
    <xf numFmtId="0" fontId="106" fillId="0" borderId="78" xfId="92" applyFont="1" applyFill="1" applyBorder="1" applyAlignment="1">
      <alignment horizontal="center" vertical="center"/>
    </xf>
    <xf numFmtId="4" fontId="106" fillId="0" borderId="175" xfId="92" applyNumberFormat="1" applyFont="1" applyFill="1" applyBorder="1" applyAlignment="1">
      <alignment horizontal="center" vertical="center"/>
    </xf>
    <xf numFmtId="4" fontId="104" fillId="0" borderId="79" xfId="92" applyNumberFormat="1" applyFont="1" applyFill="1" applyBorder="1" applyAlignment="1">
      <alignment horizontal="center" vertical="center"/>
    </xf>
    <xf numFmtId="10" fontId="105" fillId="30" borderId="12" xfId="144" applyNumberFormat="1" applyFont="1" applyFill="1" applyBorder="1" applyAlignment="1">
      <alignment horizontal="center" vertical="center"/>
    </xf>
    <xf numFmtId="10" fontId="105" fillId="30" borderId="129" xfId="144" applyNumberFormat="1" applyFont="1" applyFill="1" applyBorder="1" applyAlignment="1">
      <alignment horizontal="center" vertical="center"/>
    </xf>
    <xf numFmtId="0" fontId="104" fillId="30" borderId="70" xfId="92" applyFont="1" applyFill="1" applyBorder="1" applyAlignment="1">
      <alignment horizontal="center" vertical="center"/>
    </xf>
    <xf numFmtId="170" fontId="105" fillId="30" borderId="177" xfId="92" applyNumberFormat="1" applyFont="1" applyFill="1" applyBorder="1" applyAlignment="1">
      <alignment horizontal="center" vertical="center"/>
    </xf>
    <xf numFmtId="0" fontId="106" fillId="0" borderId="196" xfId="92" applyFont="1" applyFill="1" applyBorder="1" applyAlignment="1">
      <alignment horizontal="center" vertical="center"/>
    </xf>
    <xf numFmtId="10" fontId="106" fillId="0" borderId="197" xfId="92" applyNumberFormat="1" applyFont="1" applyFill="1" applyBorder="1" applyAlignment="1">
      <alignment horizontal="center" vertical="center"/>
    </xf>
    <xf numFmtId="0" fontId="106" fillId="0" borderId="192" xfId="92" applyFont="1" applyFill="1" applyBorder="1" applyAlignment="1">
      <alignment horizontal="center" vertical="center"/>
    </xf>
    <xf numFmtId="4" fontId="105" fillId="30" borderId="12" xfId="92" applyNumberFormat="1" applyFont="1" applyFill="1" applyBorder="1" applyAlignment="1">
      <alignment horizontal="center" vertical="center"/>
    </xf>
    <xf numFmtId="0" fontId="2" fillId="0" borderId="194" xfId="1441" applyBorder="1"/>
    <xf numFmtId="0" fontId="2" fillId="0" borderId="64" xfId="1441" applyBorder="1"/>
    <xf numFmtId="0" fontId="2" fillId="0" borderId="68" xfId="1441" applyBorder="1"/>
    <xf numFmtId="0" fontId="4" fillId="31" borderId="78" xfId="1441" applyFont="1" applyFill="1" applyBorder="1" applyAlignment="1">
      <alignment horizontal="center"/>
    </xf>
    <xf numFmtId="0" fontId="2" fillId="0" borderId="78" xfId="1441" applyFont="1" applyBorder="1" applyAlignment="1">
      <alignment horizontal="center"/>
    </xf>
    <xf numFmtId="0" fontId="2" fillId="0" borderId="64" xfId="1441" applyFont="1" applyBorder="1"/>
    <xf numFmtId="0" fontId="2" fillId="0" borderId="65" xfId="1441" applyFont="1" applyBorder="1"/>
    <xf numFmtId="0" fontId="2" fillId="0" borderId="140" xfId="1441" applyFont="1" applyBorder="1"/>
    <xf numFmtId="0" fontId="2" fillId="0" borderId="74" xfId="1441" applyFont="1" applyBorder="1"/>
    <xf numFmtId="0" fontId="118" fillId="30" borderId="70" xfId="92" applyFont="1" applyFill="1" applyBorder="1" applyAlignment="1">
      <alignment horizontal="center" vertical="center"/>
    </xf>
    <xf numFmtId="170" fontId="4" fillId="30" borderId="175" xfId="92" applyNumberFormat="1" applyFont="1" applyFill="1" applyBorder="1" applyAlignment="1">
      <alignment horizontal="center" vertical="center"/>
    </xf>
    <xf numFmtId="170" fontId="4" fillId="30" borderId="177" xfId="92" applyNumberFormat="1" applyFont="1" applyFill="1" applyBorder="1" applyAlignment="1">
      <alignment horizontal="center" vertical="center"/>
    </xf>
    <xf numFmtId="0" fontId="117" fillId="0" borderId="196" xfId="92" applyFont="1" applyFill="1" applyBorder="1" applyAlignment="1">
      <alignment horizontal="center" vertical="center"/>
    </xf>
    <xf numFmtId="0" fontId="117" fillId="0" borderId="192" xfId="92" applyFont="1" applyFill="1" applyBorder="1" applyAlignment="1">
      <alignment horizontal="center" vertical="center"/>
    </xf>
    <xf numFmtId="10" fontId="4" fillId="30" borderId="175" xfId="144" applyNumberFormat="1" applyFont="1" applyFill="1" applyBorder="1" applyAlignment="1">
      <alignment horizontal="center" vertical="center"/>
    </xf>
    <xf numFmtId="4" fontId="4" fillId="30" borderId="175" xfId="92" applyNumberFormat="1" applyFont="1" applyFill="1" applyBorder="1" applyAlignment="1">
      <alignment horizontal="center" vertical="center"/>
    </xf>
    <xf numFmtId="10" fontId="4" fillId="30" borderId="175" xfId="92" applyNumberFormat="1" applyFont="1" applyFill="1" applyBorder="1" applyAlignment="1">
      <alignment horizontal="center" vertical="center"/>
    </xf>
    <xf numFmtId="4" fontId="4" fillId="30" borderId="12" xfId="92" applyNumberFormat="1" applyFont="1" applyFill="1" applyBorder="1" applyAlignment="1">
      <alignment horizontal="center" vertical="center"/>
    </xf>
    <xf numFmtId="10" fontId="4" fillId="30" borderId="12" xfId="92" applyNumberFormat="1" applyFont="1" applyFill="1" applyBorder="1" applyAlignment="1">
      <alignment horizontal="center" vertical="center"/>
    </xf>
    <xf numFmtId="208" fontId="118" fillId="30" borderId="179" xfId="110" applyNumberFormat="1" applyFont="1" applyFill="1" applyBorder="1" applyAlignment="1">
      <alignment horizontal="center" vertical="center"/>
    </xf>
    <xf numFmtId="208" fontId="118" fillId="30" borderId="191" xfId="110" applyNumberFormat="1" applyFont="1" applyFill="1" applyBorder="1" applyAlignment="1">
      <alignment horizontal="center" vertical="center" wrapText="1"/>
    </xf>
    <xf numFmtId="208" fontId="118" fillId="30" borderId="119" xfId="110" applyNumberFormat="1" applyFont="1" applyFill="1" applyBorder="1" applyAlignment="1">
      <alignment horizontal="center" vertical="center"/>
    </xf>
    <xf numFmtId="0" fontId="117" fillId="0" borderId="190" xfId="92" applyFont="1" applyFill="1" applyBorder="1" applyAlignment="1">
      <alignment horizontal="center" vertical="center"/>
    </xf>
    <xf numFmtId="4" fontId="117" fillId="0" borderId="178" xfId="92" applyNumberFormat="1" applyFont="1" applyFill="1" applyBorder="1" applyAlignment="1">
      <alignment horizontal="center" vertical="center"/>
    </xf>
    <xf numFmtId="4" fontId="117" fillId="0" borderId="179" xfId="92" applyNumberFormat="1" applyFont="1" applyFill="1" applyBorder="1" applyAlignment="1">
      <alignment horizontal="center" vertical="center"/>
    </xf>
    <xf numFmtId="4" fontId="117" fillId="0" borderId="191" xfId="92" applyNumberFormat="1" applyFont="1" applyFill="1" applyBorder="1" applyAlignment="1">
      <alignment horizontal="center" vertical="center"/>
    </xf>
    <xf numFmtId="4" fontId="108" fillId="30" borderId="175" xfId="92" applyNumberFormat="1" applyFont="1" applyFill="1" applyBorder="1" applyAlignment="1">
      <alignment horizontal="center" vertical="center"/>
    </xf>
    <xf numFmtId="49" fontId="108" fillId="30" borderId="177" xfId="92" applyNumberFormat="1" applyFont="1" applyFill="1" applyBorder="1" applyAlignment="1">
      <alignment vertical="center"/>
    </xf>
    <xf numFmtId="4" fontId="108" fillId="30" borderId="175" xfId="144" applyNumberFormat="1" applyFont="1" applyFill="1" applyBorder="1" applyAlignment="1">
      <alignment horizontal="center" vertical="center"/>
    </xf>
    <xf numFmtId="4" fontId="108" fillId="30" borderId="79" xfId="144" applyNumberFormat="1" applyFont="1" applyFill="1" applyBorder="1" applyAlignment="1">
      <alignment horizontal="center" vertical="center"/>
    </xf>
    <xf numFmtId="4" fontId="0" fillId="0" borderId="65" xfId="0" applyNumberFormat="1" applyBorder="1"/>
    <xf numFmtId="0" fontId="117" fillId="0" borderId="64" xfId="92" applyFont="1" applyFill="1" applyBorder="1" applyAlignment="1">
      <alignment horizontal="left" vertical="center"/>
    </xf>
    <xf numFmtId="0" fontId="117" fillId="0" borderId="71" xfId="92" applyFont="1" applyFill="1" applyBorder="1" applyAlignment="1">
      <alignment horizontal="left" vertical="center"/>
    </xf>
    <xf numFmtId="0" fontId="0" fillId="0" borderId="140" xfId="0" applyBorder="1"/>
    <xf numFmtId="0" fontId="0" fillId="0" borderId="74" xfId="0" applyBorder="1"/>
    <xf numFmtId="4" fontId="108" fillId="30" borderId="177" xfId="92" applyNumberFormat="1" applyFont="1" applyFill="1" applyBorder="1" applyAlignment="1">
      <alignment vertical="center"/>
    </xf>
    <xf numFmtId="2" fontId="117" fillId="0" borderId="178" xfId="92" applyNumberFormat="1" applyFont="1" applyFill="1" applyBorder="1" applyAlignment="1">
      <alignment horizontal="center" vertical="center"/>
    </xf>
    <xf numFmtId="176" fontId="117" fillId="0" borderId="179" xfId="92" applyNumberFormat="1" applyFont="1" applyFill="1" applyBorder="1" applyAlignment="1">
      <alignment horizontal="center" vertical="center"/>
    </xf>
    <xf numFmtId="207" fontId="117" fillId="0" borderId="191" xfId="92" applyNumberFormat="1" applyFont="1" applyFill="1" applyBorder="1" applyAlignment="1">
      <alignment horizontal="center" vertical="center"/>
    </xf>
    <xf numFmtId="4" fontId="108" fillId="30" borderId="12" xfId="92" applyNumberFormat="1" applyFont="1" applyFill="1" applyBorder="1" applyAlignment="1">
      <alignment horizontal="center" vertical="center"/>
    </xf>
    <xf numFmtId="49" fontId="108" fillId="30" borderId="94" xfId="92" applyNumberFormat="1" applyFont="1" applyFill="1" applyBorder="1" applyAlignment="1">
      <alignment vertical="center"/>
    </xf>
    <xf numFmtId="207" fontId="108" fillId="30" borderId="81" xfId="92" applyNumberFormat="1" applyFont="1" applyFill="1" applyBorder="1" applyAlignment="1">
      <alignment horizontal="center" vertical="center"/>
    </xf>
    <xf numFmtId="0" fontId="103" fillId="0" borderId="194" xfId="92" applyFont="1" applyFill="1" applyBorder="1" applyAlignment="1">
      <alignment horizontal="center" vertical="center"/>
    </xf>
    <xf numFmtId="0" fontId="118" fillId="0" borderId="176" xfId="92" applyFont="1" applyFill="1" applyBorder="1" applyAlignment="1">
      <alignment horizontal="left" vertical="center"/>
    </xf>
    <xf numFmtId="0" fontId="103" fillId="0" borderId="176" xfId="92" applyFont="1" applyFill="1" applyBorder="1" applyAlignment="1">
      <alignment horizontal="center" vertical="center"/>
    </xf>
    <xf numFmtId="0" fontId="103" fillId="0" borderId="183" xfId="92" applyFont="1" applyFill="1" applyBorder="1" applyAlignment="1">
      <alignment horizontal="center" vertical="center"/>
    </xf>
    <xf numFmtId="0" fontId="103" fillId="0" borderId="64" xfId="92" applyFont="1" applyFill="1" applyBorder="1" applyAlignment="1">
      <alignment horizontal="center" vertical="center"/>
    </xf>
    <xf numFmtId="0" fontId="103" fillId="0" borderId="65" xfId="92" applyFont="1" applyFill="1" applyBorder="1" applyAlignment="1">
      <alignment horizontal="center" vertical="center"/>
    </xf>
    <xf numFmtId="0" fontId="4" fillId="30" borderId="175" xfId="92" applyFont="1" applyFill="1" applyBorder="1" applyAlignment="1">
      <alignment horizontal="center" vertical="center"/>
    </xf>
    <xf numFmtId="17" fontId="0" fillId="26" borderId="198" xfId="0" applyNumberFormat="1" applyFill="1" applyBorder="1" applyAlignment="1">
      <alignment horizontal="center" vertical="center"/>
    </xf>
    <xf numFmtId="0" fontId="0" fillId="0" borderId="199" xfId="0" applyBorder="1" applyAlignment="1">
      <alignment horizontal="center" vertical="center"/>
    </xf>
    <xf numFmtId="178" fontId="0" fillId="0" borderId="199" xfId="0" applyNumberFormat="1" applyBorder="1" applyAlignment="1">
      <alignment horizontal="center" vertical="center"/>
    </xf>
    <xf numFmtId="17" fontId="0" fillId="47" borderId="198" xfId="0" applyNumberFormat="1" applyFill="1" applyBorder="1" applyAlignment="1">
      <alignment horizontal="center" vertical="center"/>
    </xf>
    <xf numFmtId="178" fontId="0" fillId="47" borderId="199" xfId="0" applyNumberFormat="1" applyFill="1" applyBorder="1" applyAlignment="1">
      <alignment horizontal="center" vertical="center"/>
    </xf>
    <xf numFmtId="17" fontId="0" fillId="26" borderId="200" xfId="0" applyNumberFormat="1" applyFill="1" applyBorder="1" applyAlignment="1">
      <alignment horizontal="center" vertical="center"/>
    </xf>
    <xf numFmtId="0" fontId="0" fillId="26" borderId="201" xfId="0" applyFont="1" applyFill="1" applyBorder="1" applyAlignment="1">
      <alignment horizontal="center" vertical="center"/>
    </xf>
    <xf numFmtId="178" fontId="0" fillId="0" borderId="202" xfId="0" applyNumberFormat="1" applyBorder="1" applyAlignment="1">
      <alignment horizontal="center" vertical="center"/>
    </xf>
    <xf numFmtId="0" fontId="107" fillId="0" borderId="166" xfId="110" applyFont="1" applyBorder="1" applyAlignment="1">
      <alignment horizontal="left" vertical="center"/>
    </xf>
    <xf numFmtId="0" fontId="45" fillId="0" borderId="140" xfId="0" applyFont="1" applyBorder="1"/>
    <xf numFmtId="0" fontId="45" fillId="0" borderId="140" xfId="0" applyFont="1" applyBorder="1" applyAlignment="1">
      <alignment horizontal="center"/>
    </xf>
    <xf numFmtId="2" fontId="117" fillId="0" borderId="191" xfId="92" applyNumberFormat="1" applyFont="1" applyFill="1" applyBorder="1" applyAlignment="1">
      <alignment horizontal="center" vertical="center"/>
    </xf>
    <xf numFmtId="4" fontId="118" fillId="0" borderId="195" xfId="92" applyNumberFormat="1" applyFont="1" applyFill="1" applyBorder="1" applyAlignment="1">
      <alignment horizontal="center" vertical="center"/>
    </xf>
    <xf numFmtId="0" fontId="117" fillId="0" borderId="178" xfId="92" applyFont="1" applyFill="1" applyBorder="1" applyAlignment="1">
      <alignment horizontal="left" vertical="center"/>
    </xf>
    <xf numFmtId="0" fontId="117" fillId="0" borderId="176" xfId="92" applyFont="1" applyFill="1" applyBorder="1" applyAlignment="1">
      <alignment horizontal="left" vertical="center"/>
    </xf>
    <xf numFmtId="2" fontId="118" fillId="0" borderId="195" xfId="92" applyNumberFormat="1" applyFont="1" applyFill="1" applyBorder="1" applyAlignment="1">
      <alignment horizontal="center" vertical="center"/>
    </xf>
    <xf numFmtId="0" fontId="117" fillId="0" borderId="70" xfId="92" applyFont="1" applyFill="1" applyBorder="1" applyAlignment="1">
      <alignment horizontal="center" vertical="center"/>
    </xf>
    <xf numFmtId="0" fontId="117" fillId="0" borderId="177" xfId="92" applyFont="1" applyFill="1" applyBorder="1" applyAlignment="1">
      <alignment horizontal="center" vertical="center"/>
    </xf>
    <xf numFmtId="0" fontId="117" fillId="0" borderId="195" xfId="92" applyFont="1" applyFill="1" applyBorder="1" applyAlignment="1">
      <alignment horizontal="center" vertical="center"/>
    </xf>
    <xf numFmtId="49" fontId="110" fillId="30" borderId="70" xfId="92" applyNumberFormat="1" applyFont="1" applyFill="1" applyBorder="1" applyAlignment="1">
      <alignment horizontal="right" vertical="center"/>
    </xf>
    <xf numFmtId="49" fontId="110" fillId="30" borderId="177" xfId="92" applyNumberFormat="1" applyFont="1" applyFill="1" applyBorder="1" applyAlignment="1">
      <alignment horizontal="right" vertical="center"/>
    </xf>
    <xf numFmtId="4" fontId="110" fillId="30" borderId="195" xfId="92" applyNumberFormat="1" applyFont="1" applyFill="1" applyBorder="1" applyAlignment="1">
      <alignment horizontal="center" vertical="center"/>
    </xf>
    <xf numFmtId="0" fontId="127" fillId="0" borderId="169" xfId="92" applyFont="1" applyBorder="1" applyAlignment="1">
      <alignment vertical="center"/>
    </xf>
    <xf numFmtId="0" fontId="168" fillId="0" borderId="94" xfId="0" applyFont="1" applyBorder="1"/>
    <xf numFmtId="4" fontId="168" fillId="0" borderId="129" xfId="0" applyNumberFormat="1" applyFont="1" applyBorder="1"/>
    <xf numFmtId="0" fontId="107" fillId="0" borderId="194" xfId="110" applyFont="1" applyFill="1" applyBorder="1" applyAlignment="1">
      <alignment horizontal="left" vertical="center"/>
    </xf>
    <xf numFmtId="0" fontId="107" fillId="0" borderId="64" xfId="110" applyFont="1" applyFill="1" applyBorder="1" applyAlignment="1">
      <alignment horizontal="left" vertical="center"/>
    </xf>
    <xf numFmtId="0" fontId="107" fillId="0" borderId="68" xfId="110" applyFont="1" applyFill="1" applyBorder="1" applyAlignment="1">
      <alignment horizontal="left" vertical="center"/>
    </xf>
    <xf numFmtId="207" fontId="144" fillId="0" borderId="203" xfId="110" applyNumberFormat="1" applyFont="1" applyFill="1" applyBorder="1" applyAlignment="1">
      <alignment horizontal="left" vertical="center" wrapText="1"/>
    </xf>
    <xf numFmtId="2" fontId="144" fillId="0" borderId="204" xfId="95" applyNumberFormat="1" applyFont="1" applyFill="1" applyBorder="1" applyAlignment="1"/>
    <xf numFmtId="207" fontId="144" fillId="0" borderId="110" xfId="95" applyNumberFormat="1" applyFont="1" applyFill="1" applyBorder="1" applyAlignment="1"/>
    <xf numFmtId="2" fontId="144" fillId="0" borderId="109" xfId="95" applyNumberFormat="1" applyFont="1" applyFill="1" applyBorder="1" applyAlignment="1"/>
    <xf numFmtId="207" fontId="144" fillId="0" borderId="109" xfId="95" applyNumberFormat="1" applyFont="1" applyFill="1" applyBorder="1" applyAlignment="1"/>
    <xf numFmtId="0" fontId="144" fillId="0" borderId="205" xfId="95" applyFont="1" applyFill="1" applyBorder="1" applyAlignment="1">
      <alignment horizontal="center"/>
    </xf>
    <xf numFmtId="2" fontId="127" fillId="0" borderId="206" xfId="95" applyNumberFormat="1" applyFont="1" applyFill="1" applyBorder="1" applyAlignment="1"/>
    <xf numFmtId="0" fontId="117" fillId="0" borderId="207" xfId="92" applyFont="1" applyFill="1" applyBorder="1" applyAlignment="1">
      <alignment horizontal="center" vertical="center"/>
    </xf>
    <xf numFmtId="207" fontId="117" fillId="0" borderId="208" xfId="92" applyNumberFormat="1" applyFont="1" applyFill="1" applyBorder="1" applyAlignment="1">
      <alignment horizontal="center" vertical="center"/>
    </xf>
    <xf numFmtId="207" fontId="117" fillId="0" borderId="193" xfId="92" applyNumberFormat="1" applyFont="1" applyFill="1" applyBorder="1" applyAlignment="1">
      <alignment horizontal="center" vertical="center"/>
    </xf>
    <xf numFmtId="4" fontId="108" fillId="30" borderId="81" xfId="92" applyNumberFormat="1" applyFont="1" applyFill="1" applyBorder="1" applyAlignment="1">
      <alignment horizontal="center" vertical="center"/>
    </xf>
    <xf numFmtId="0" fontId="144" fillId="0" borderId="166" xfId="110" applyFont="1" applyBorder="1" applyAlignment="1">
      <alignment horizontal="left" vertical="center"/>
    </xf>
    <xf numFmtId="0" fontId="127" fillId="0" borderId="133" xfId="110" applyNumberFormat="1" applyFont="1" applyBorder="1" applyAlignment="1">
      <alignment horizontal="left" vertical="center"/>
    </xf>
    <xf numFmtId="0" fontId="127" fillId="0" borderId="133" xfId="110" applyFont="1" applyBorder="1" applyAlignment="1">
      <alignment vertical="center" wrapText="1"/>
    </xf>
    <xf numFmtId="0" fontId="127" fillId="0" borderId="167" xfId="110" applyFont="1" applyBorder="1" applyAlignment="1">
      <alignment vertical="center" wrapText="1"/>
    </xf>
    <xf numFmtId="0" fontId="144" fillId="0" borderId="64" xfId="110" applyFont="1" applyBorder="1" applyAlignment="1">
      <alignment horizontal="left" vertical="center"/>
    </xf>
    <xf numFmtId="0" fontId="127" fillId="0" borderId="65" xfId="110" applyFont="1" applyBorder="1" applyAlignment="1">
      <alignment vertical="center" wrapText="1"/>
    </xf>
    <xf numFmtId="0" fontId="127" fillId="0" borderId="65" xfId="110" applyFont="1" applyBorder="1" applyAlignment="1">
      <alignment vertical="center"/>
    </xf>
    <xf numFmtId="0" fontId="144" fillId="0" borderId="65" xfId="95" applyFont="1" applyBorder="1" applyAlignment="1"/>
    <xf numFmtId="207" fontId="144" fillId="0" borderId="203" xfId="110" applyNumberFormat="1" applyFont="1" applyFill="1" applyBorder="1" applyAlignment="1">
      <alignment horizontal="left" vertical="center"/>
    </xf>
    <xf numFmtId="207" fontId="144" fillId="0" borderId="110" xfId="95" applyNumberFormat="1" applyFont="1" applyFill="1" applyBorder="1" applyAlignment="1">
      <alignment horizontal="left" vertical="center"/>
    </xf>
    <xf numFmtId="2" fontId="144" fillId="0" borderId="204" xfId="95" applyNumberFormat="1" applyFont="1" applyFill="1" applyBorder="1" applyAlignment="1">
      <alignment vertical="center"/>
    </xf>
    <xf numFmtId="207" fontId="144" fillId="0" borderId="110" xfId="110" applyNumberFormat="1" applyFont="1" applyFill="1" applyBorder="1" applyAlignment="1">
      <alignment horizontal="left" vertical="center"/>
    </xf>
    <xf numFmtId="2" fontId="144" fillId="0" borderId="109" xfId="95" applyNumberFormat="1" applyFont="1" applyFill="1" applyBorder="1" applyAlignment="1">
      <alignment vertical="center"/>
    </xf>
    <xf numFmtId="0" fontId="0" fillId="0" borderId="194" xfId="0" applyFill="1" applyBorder="1"/>
    <xf numFmtId="0" fontId="0" fillId="0" borderId="176" xfId="0" applyFill="1" applyBorder="1"/>
    <xf numFmtId="0" fontId="0" fillId="0" borderId="176" xfId="0" applyFill="1" applyBorder="1" applyAlignment="1">
      <alignment horizontal="center"/>
    </xf>
    <xf numFmtId="0" fontId="0" fillId="0" borderId="183" xfId="0" applyFill="1" applyBorder="1"/>
    <xf numFmtId="0" fontId="0" fillId="0" borderId="64" xfId="0" applyFill="1" applyBorder="1"/>
    <xf numFmtId="4" fontId="146" fillId="0" borderId="65" xfId="0" applyNumberFormat="1" applyFont="1" applyFill="1" applyBorder="1"/>
    <xf numFmtId="0" fontId="0" fillId="0" borderId="71" xfId="0" applyFill="1" applyBorder="1"/>
    <xf numFmtId="0" fontId="0" fillId="0" borderId="140" xfId="0" applyFill="1" applyBorder="1"/>
    <xf numFmtId="0" fontId="0" fillId="0" borderId="140" xfId="0" applyFill="1" applyBorder="1" applyAlignment="1">
      <alignment horizontal="center"/>
    </xf>
    <xf numFmtId="0" fontId="0" fillId="0" borderId="74" xfId="0" applyFill="1" applyBorder="1"/>
    <xf numFmtId="0" fontId="144" fillId="0" borderId="194" xfId="110" applyFont="1" applyBorder="1" applyAlignment="1"/>
    <xf numFmtId="0" fontId="127" fillId="0" borderId="176" xfId="110" applyNumberFormat="1" applyFont="1" applyBorder="1" applyAlignment="1">
      <alignment horizontal="left" vertical="center"/>
    </xf>
    <xf numFmtId="0" fontId="144" fillId="0" borderId="176" xfId="92" applyFont="1" applyBorder="1"/>
    <xf numFmtId="0" fontId="127" fillId="0" borderId="176" xfId="110" applyFont="1" applyBorder="1" applyAlignment="1"/>
    <xf numFmtId="0" fontId="127" fillId="0" borderId="183" xfId="110" applyFont="1" applyBorder="1" applyAlignment="1"/>
    <xf numFmtId="0" fontId="144" fillId="0" borderId="64" xfId="110" applyFont="1" applyBorder="1"/>
    <xf numFmtId="0" fontId="127" fillId="0" borderId="65" xfId="110" applyFont="1" applyBorder="1" applyAlignment="1"/>
    <xf numFmtId="0" fontId="144" fillId="0" borderId="64" xfId="110" applyFont="1" applyBorder="1" applyAlignment="1"/>
    <xf numFmtId="0" fontId="144" fillId="0" borderId="68" xfId="110" applyFont="1" applyBorder="1" applyAlignment="1"/>
    <xf numFmtId="0" fontId="127" fillId="0" borderId="134" xfId="110" applyNumberFormat="1" applyFont="1" applyBorder="1" applyAlignment="1">
      <alignment horizontal="left" vertical="center"/>
    </xf>
    <xf numFmtId="0" fontId="144" fillId="0" borderId="134" xfId="92" applyFont="1" applyBorder="1"/>
    <xf numFmtId="189" fontId="127" fillId="0" borderId="134" xfId="110" applyNumberFormat="1" applyFont="1" applyBorder="1" applyAlignment="1"/>
    <xf numFmtId="189" fontId="127" fillId="0" borderId="69" xfId="110" applyNumberFormat="1" applyFont="1" applyBorder="1" applyAlignment="1"/>
    <xf numFmtId="0" fontId="146" fillId="0" borderId="119" xfId="0" applyFont="1" applyBorder="1" applyAlignment="1">
      <alignment horizontal="center" vertical="center"/>
    </xf>
    <xf numFmtId="0" fontId="147" fillId="0" borderId="207" xfId="0" applyNumberFormat="1" applyFont="1" applyFill="1" applyBorder="1" applyAlignment="1">
      <alignment horizontal="center" vertical="center"/>
    </xf>
    <xf numFmtId="43" fontId="147" fillId="0" borderId="208" xfId="219" applyNumberFormat="1" applyFont="1" applyFill="1" applyBorder="1" applyAlignment="1">
      <alignment horizontal="right" indent="1"/>
    </xf>
    <xf numFmtId="0" fontId="147" fillId="0" borderId="192" xfId="0" applyNumberFormat="1" applyFont="1" applyFill="1" applyBorder="1" applyAlignment="1">
      <alignment horizontal="center" vertical="center"/>
    </xf>
    <xf numFmtId="43" fontId="147" fillId="0" borderId="193" xfId="219" applyNumberFormat="1" applyFont="1" applyFill="1" applyBorder="1" applyAlignment="1">
      <alignment horizontal="right" indent="1"/>
    </xf>
    <xf numFmtId="43" fontId="147" fillId="0" borderId="209" xfId="219" applyNumberFormat="1" applyFont="1" applyFill="1" applyBorder="1" applyAlignment="1">
      <alignment horizontal="right" indent="1"/>
    </xf>
    <xf numFmtId="0" fontId="144" fillId="0" borderId="70" xfId="92" applyFont="1" applyBorder="1" applyAlignment="1"/>
    <xf numFmtId="0" fontId="144" fillId="0" borderId="177" xfId="92" applyFont="1" applyBorder="1" applyAlignment="1"/>
    <xf numFmtId="0" fontId="144" fillId="0" borderId="177" xfId="92" applyFont="1" applyBorder="1" applyAlignment="1">
      <alignment horizontal="right" indent="1"/>
    </xf>
    <xf numFmtId="0" fontId="144" fillId="0" borderId="195" xfId="92" applyFont="1" applyBorder="1" applyAlignment="1">
      <alignment horizontal="right" indent="1"/>
    </xf>
    <xf numFmtId="0" fontId="144" fillId="30" borderId="171" xfId="0" applyFont="1" applyFill="1" applyBorder="1"/>
    <xf numFmtId="4" fontId="144" fillId="30" borderId="140" xfId="0" applyNumberFormat="1" applyFont="1" applyFill="1" applyBorder="1" applyAlignment="1">
      <alignment horizontal="right" indent="1"/>
    </xf>
    <xf numFmtId="4" fontId="146" fillId="30" borderId="140" xfId="0" applyNumberFormat="1" applyFont="1" applyFill="1" applyBorder="1" applyAlignment="1">
      <alignment horizontal="right" indent="1"/>
    </xf>
    <xf numFmtId="4" fontId="146" fillId="30" borderId="85" xfId="0" applyNumberFormat="1" applyFont="1" applyFill="1" applyBorder="1" applyAlignment="1">
      <alignment horizontal="right" indent="1"/>
    </xf>
    <xf numFmtId="4" fontId="146" fillId="30" borderId="72" xfId="0" applyNumberFormat="1" applyFont="1" applyFill="1" applyBorder="1" applyAlignment="1">
      <alignment horizontal="right" indent="1"/>
    </xf>
    <xf numFmtId="4" fontId="146" fillId="30" borderId="172" xfId="0" applyNumberFormat="1" applyFont="1" applyFill="1" applyBorder="1" applyAlignment="1">
      <alignment horizontal="right" indent="1"/>
    </xf>
    <xf numFmtId="0" fontId="71" fillId="26" borderId="166" xfId="110" applyFont="1" applyFill="1" applyBorder="1" applyAlignment="1">
      <alignment horizontal="centerContinuous" vertical="center"/>
    </xf>
    <xf numFmtId="0" fontId="71" fillId="26" borderId="133" xfId="110" applyFont="1" applyFill="1" applyBorder="1" applyAlignment="1">
      <alignment horizontal="centerContinuous" vertical="center"/>
    </xf>
    <xf numFmtId="0" fontId="71" fillId="26" borderId="167" xfId="110" applyFont="1" applyFill="1" applyBorder="1" applyAlignment="1">
      <alignment horizontal="centerContinuous" vertical="center"/>
    </xf>
    <xf numFmtId="0" fontId="64" fillId="26" borderId="64" xfId="110" applyFont="1" applyFill="1" applyBorder="1" applyAlignment="1">
      <alignment horizontal="centerContinuous" vertical="center"/>
    </xf>
    <xf numFmtId="0" fontId="64" fillId="26" borderId="65" xfId="110" applyFont="1" applyFill="1" applyBorder="1" applyAlignment="1">
      <alignment horizontal="centerContinuous" vertical="center"/>
    </xf>
    <xf numFmtId="0" fontId="67" fillId="26" borderId="64" xfId="110" applyFont="1" applyFill="1" applyBorder="1" applyAlignment="1">
      <alignment horizontal="centerContinuous" vertical="center"/>
    </xf>
    <xf numFmtId="0" fontId="67" fillId="26" borderId="65" xfId="110" applyFont="1" applyFill="1" applyBorder="1" applyAlignment="1">
      <alignment horizontal="centerContinuous" vertical="center"/>
    </xf>
    <xf numFmtId="0" fontId="4" fillId="26" borderId="183" xfId="110" applyFont="1" applyFill="1" applyBorder="1" applyAlignment="1">
      <alignment horizontal="left" vertical="center"/>
    </xf>
    <xf numFmtId="49" fontId="4" fillId="26" borderId="69" xfId="110" applyNumberFormat="1" applyFont="1" applyFill="1" applyBorder="1" applyAlignment="1">
      <alignment horizontal="left" vertical="center"/>
    </xf>
    <xf numFmtId="0" fontId="103" fillId="31" borderId="70" xfId="92" applyFont="1" applyFill="1" applyBorder="1" applyAlignment="1">
      <alignment horizontal="centerContinuous" vertical="center"/>
    </xf>
    <xf numFmtId="0" fontId="103" fillId="31" borderId="177" xfId="92" applyFont="1" applyFill="1" applyBorder="1" applyAlignment="1">
      <alignment horizontal="centerContinuous" vertical="center"/>
    </xf>
    <xf numFmtId="0" fontId="103" fillId="31" borderId="195" xfId="92" applyFont="1" applyFill="1" applyBorder="1" applyAlignment="1">
      <alignment horizontal="centerContinuous" vertical="center"/>
    </xf>
    <xf numFmtId="4" fontId="117" fillId="0" borderId="208" xfId="92" applyNumberFormat="1" applyFont="1" applyFill="1" applyBorder="1" applyAlignment="1">
      <alignment horizontal="center" vertical="center"/>
    </xf>
    <xf numFmtId="0" fontId="117" fillId="0" borderId="210" xfId="92" applyFont="1" applyFill="1" applyBorder="1" applyAlignment="1">
      <alignment horizontal="center" vertical="center"/>
    </xf>
    <xf numFmtId="49" fontId="108" fillId="0" borderId="194" xfId="92" applyNumberFormat="1" applyFont="1" applyFill="1" applyBorder="1" applyAlignment="1">
      <alignment horizontal="right" vertical="center"/>
    </xf>
    <xf numFmtId="49" fontId="108" fillId="0" borderId="176" xfId="92" applyNumberFormat="1" applyFont="1" applyFill="1" applyBorder="1" applyAlignment="1">
      <alignment horizontal="right" vertical="center"/>
    </xf>
    <xf numFmtId="4" fontId="108" fillId="0" borderId="176" xfId="92" applyNumberFormat="1" applyFont="1" applyFill="1" applyBorder="1" applyAlignment="1">
      <alignment horizontal="center" vertical="center"/>
    </xf>
    <xf numFmtId="49" fontId="108" fillId="0" borderId="176" xfId="92" applyNumberFormat="1" applyFont="1" applyFill="1" applyBorder="1" applyAlignment="1">
      <alignment vertical="center"/>
    </xf>
    <xf numFmtId="4" fontId="108" fillId="0" borderId="183" xfId="92" applyNumberFormat="1" applyFont="1" applyFill="1" applyBorder="1" applyAlignment="1">
      <alignment horizontal="center" vertical="center"/>
    </xf>
    <xf numFmtId="0" fontId="117" fillId="0" borderId="65" xfId="92" applyFont="1" applyFill="1" applyBorder="1" applyAlignment="1">
      <alignment horizontal="left" vertical="center" wrapText="1"/>
    </xf>
    <xf numFmtId="0" fontId="117" fillId="0" borderId="140" xfId="92" applyFont="1" applyFill="1" applyBorder="1" applyAlignment="1">
      <alignment horizontal="left" vertical="center" wrapText="1"/>
    </xf>
    <xf numFmtId="0" fontId="117" fillId="0" borderId="74" xfId="92" applyFont="1" applyFill="1" applyBorder="1" applyAlignment="1">
      <alignment horizontal="left" vertical="center" wrapText="1"/>
    </xf>
    <xf numFmtId="0" fontId="117" fillId="0" borderId="190" xfId="340" applyFont="1" applyFill="1" applyBorder="1" applyAlignment="1">
      <alignment horizontal="center" vertical="center"/>
    </xf>
    <xf numFmtId="2" fontId="117" fillId="0" borderId="178" xfId="340" applyNumberFormat="1" applyFont="1" applyFill="1" applyBorder="1" applyAlignment="1">
      <alignment horizontal="center" vertical="center"/>
    </xf>
    <xf numFmtId="2" fontId="117" fillId="31" borderId="178" xfId="340" applyNumberFormat="1" applyFont="1" applyFill="1" applyBorder="1" applyAlignment="1">
      <alignment horizontal="center" vertical="center"/>
    </xf>
    <xf numFmtId="207" fontId="117" fillId="31" borderId="179" xfId="340" applyNumberFormat="1" applyFont="1" applyFill="1" applyBorder="1" applyAlignment="1">
      <alignment horizontal="center" vertical="center"/>
    </xf>
    <xf numFmtId="209" fontId="117" fillId="26" borderId="179" xfId="340" applyNumberFormat="1" applyFont="1" applyFill="1" applyBorder="1" applyAlignment="1">
      <alignment horizontal="center" vertical="center"/>
    </xf>
    <xf numFmtId="209" fontId="117" fillId="0" borderId="191" xfId="340" applyNumberFormat="1" applyFont="1" applyFill="1" applyBorder="1" applyAlignment="1">
      <alignment horizontal="center" vertical="center"/>
    </xf>
    <xf numFmtId="49" fontId="108" fillId="30" borderId="177" xfId="340" applyNumberFormat="1" applyFont="1" applyFill="1" applyBorder="1" applyAlignment="1">
      <alignment vertical="center"/>
    </xf>
    <xf numFmtId="207" fontId="108" fillId="30" borderId="175" xfId="340" applyNumberFormat="1" applyFont="1" applyFill="1" applyBorder="1" applyAlignment="1">
      <alignment horizontal="center" vertical="center"/>
    </xf>
    <xf numFmtId="209" fontId="108" fillId="30" borderId="79" xfId="340" applyNumberFormat="1" applyFont="1" applyFill="1" applyBorder="1" applyAlignment="1">
      <alignment horizontal="center" vertical="center"/>
    </xf>
    <xf numFmtId="0" fontId="117" fillId="0" borderId="64" xfId="340" applyFont="1" applyFill="1" applyBorder="1" applyAlignment="1">
      <alignment horizontal="left" vertical="center"/>
    </xf>
    <xf numFmtId="0" fontId="117" fillId="0" borderId="71" xfId="340" applyFont="1" applyFill="1" applyBorder="1" applyAlignment="1">
      <alignment horizontal="left" vertical="center"/>
    </xf>
    <xf numFmtId="0" fontId="73" fillId="0" borderId="194"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32" fillId="30" borderId="182" xfId="95" applyFont="1" applyFill="1" applyBorder="1" applyAlignment="1">
      <alignment horizontal="center"/>
    </xf>
    <xf numFmtId="0" fontId="132" fillId="30" borderId="175" xfId="95" applyFont="1" applyFill="1" applyBorder="1" applyAlignment="1">
      <alignment horizontal="center"/>
    </xf>
    <xf numFmtId="0" fontId="132" fillId="30" borderId="180" xfId="95" applyFont="1" applyFill="1" applyBorder="1" applyAlignment="1">
      <alignment horizontal="center" vertical="center" wrapText="1"/>
    </xf>
    <xf numFmtId="0" fontId="132" fillId="30" borderId="175" xfId="95" applyFont="1" applyFill="1" applyBorder="1" applyAlignment="1">
      <alignment horizontal="center" vertical="center" wrapText="1"/>
    </xf>
    <xf numFmtId="0" fontId="132" fillId="30" borderId="119" xfId="95" applyFont="1" applyFill="1" applyBorder="1" applyAlignment="1">
      <alignment horizontal="center"/>
    </xf>
    <xf numFmtId="0" fontId="178" fillId="0" borderId="175" xfId="95" applyFont="1" applyBorder="1" applyAlignment="1">
      <alignment horizontal="center" vertical="center" wrapText="1"/>
    </xf>
    <xf numFmtId="207" fontId="112" fillId="26" borderId="175" xfId="95" applyNumberFormat="1" applyFont="1" applyFill="1" applyBorder="1" applyAlignment="1">
      <alignment horizontal="center" vertical="center"/>
    </xf>
    <xf numFmtId="207" fontId="178" fillId="0" borderId="175" xfId="95" applyNumberFormat="1" applyFont="1" applyBorder="1" applyAlignment="1">
      <alignment horizontal="center" vertical="center"/>
    </xf>
    <xf numFmtId="207" fontId="178" fillId="0" borderId="79" xfId="95" applyNumberFormat="1" applyFont="1" applyBorder="1" applyAlignment="1">
      <alignment horizontal="center" vertical="center"/>
    </xf>
    <xf numFmtId="2" fontId="178" fillId="0" borderId="177" xfId="95" applyNumberFormat="1" applyFont="1" applyBorder="1" applyAlignment="1">
      <alignment horizontal="center" vertical="top"/>
    </xf>
    <xf numFmtId="2" fontId="178" fillId="0" borderId="180" xfId="95" applyNumberFormat="1" applyFont="1" applyBorder="1" applyAlignment="1">
      <alignment horizontal="center" vertical="center"/>
    </xf>
    <xf numFmtId="0" fontId="132" fillId="26" borderId="177" xfId="95" applyFont="1" applyFill="1" applyBorder="1" applyAlignment="1">
      <alignment horizontal="right" vertical="center"/>
    </xf>
    <xf numFmtId="0" fontId="132" fillId="26" borderId="175" xfId="95" applyFont="1" applyFill="1" applyBorder="1" applyAlignment="1">
      <alignment horizontal="right" vertical="center"/>
    </xf>
    <xf numFmtId="209" fontId="132" fillId="26" borderId="180" xfId="95" applyNumberFormat="1" applyFont="1" applyFill="1" applyBorder="1" applyAlignment="1">
      <alignment horizontal="center" vertical="center"/>
    </xf>
    <xf numFmtId="209" fontId="132" fillId="26" borderId="175" xfId="95" applyNumberFormat="1" applyFont="1" applyFill="1" applyBorder="1" applyAlignment="1">
      <alignment horizontal="center" vertical="center"/>
    </xf>
    <xf numFmtId="209" fontId="132" fillId="26" borderId="79" xfId="95" applyNumberFormat="1" applyFont="1" applyFill="1" applyBorder="1" applyAlignment="1">
      <alignment horizontal="center" vertical="center"/>
    </xf>
    <xf numFmtId="0" fontId="132" fillId="26" borderId="70" xfId="95" applyFont="1" applyFill="1" applyBorder="1" applyAlignment="1">
      <alignment horizontal="right" vertical="center"/>
    </xf>
    <xf numFmtId="4" fontId="132" fillId="26" borderId="177" xfId="95" applyNumberFormat="1" applyFont="1" applyFill="1" applyBorder="1" applyAlignment="1">
      <alignment horizontal="center" vertical="top"/>
    </xf>
    <xf numFmtId="4" fontId="111" fillId="26" borderId="177" xfId="95" applyNumberFormat="1" applyFont="1" applyFill="1" applyBorder="1" applyAlignment="1">
      <alignment horizontal="center" vertical="top"/>
    </xf>
    <xf numFmtId="4" fontId="111" fillId="26" borderId="195" xfId="95" applyNumberFormat="1" applyFont="1" applyFill="1" applyBorder="1" applyAlignment="1">
      <alignment horizontal="center" vertical="top"/>
    </xf>
    <xf numFmtId="0" fontId="180" fillId="26" borderId="70" xfId="95" applyFont="1" applyFill="1" applyBorder="1" applyAlignment="1"/>
    <xf numFmtId="0" fontId="0" fillId="0" borderId="177" xfId="0" applyBorder="1"/>
    <xf numFmtId="0" fontId="112" fillId="0" borderId="177" xfId="95" applyFont="1" applyBorder="1"/>
    <xf numFmtId="2" fontId="181" fillId="26" borderId="177" xfId="95" applyNumberFormat="1" applyFont="1" applyFill="1" applyBorder="1" applyAlignment="1"/>
    <xf numFmtId="0" fontId="181" fillId="26" borderId="177" xfId="95" applyFont="1" applyFill="1" applyBorder="1" applyAlignment="1"/>
    <xf numFmtId="209" fontId="182" fillId="0" borderId="177" xfId="95" applyNumberFormat="1" applyFont="1" applyBorder="1"/>
    <xf numFmtId="189" fontId="183" fillId="26" borderId="180" xfId="3905" applyFont="1" applyFill="1" applyBorder="1" applyAlignment="1"/>
    <xf numFmtId="4" fontId="181" fillId="26" borderId="177" xfId="95" applyNumberFormat="1" applyFont="1" applyFill="1" applyBorder="1" applyAlignment="1"/>
    <xf numFmtId="0" fontId="0" fillId="0" borderId="182" xfId="0" applyBorder="1"/>
    <xf numFmtId="209" fontId="184" fillId="0" borderId="177" xfId="0" applyNumberFormat="1" applyFont="1" applyBorder="1"/>
    <xf numFmtId="0" fontId="181" fillId="26" borderId="195" xfId="95" applyFont="1" applyFill="1" applyBorder="1" applyAlignment="1"/>
    <xf numFmtId="207" fontId="182" fillId="0" borderId="177" xfId="95" applyNumberFormat="1" applyFont="1" applyBorder="1"/>
    <xf numFmtId="2" fontId="183" fillId="26" borderId="180" xfId="3905" applyNumberFormat="1" applyFont="1" applyFill="1" applyBorder="1" applyAlignment="1"/>
    <xf numFmtId="209" fontId="181" fillId="26" borderId="177" xfId="95" applyNumberFormat="1" applyFont="1" applyFill="1" applyBorder="1" applyAlignment="1"/>
    <xf numFmtId="0" fontId="0" fillId="0" borderId="195" xfId="0" applyBorder="1"/>
    <xf numFmtId="2" fontId="180" fillId="26" borderId="180" xfId="95" applyNumberFormat="1" applyFont="1" applyFill="1" applyBorder="1" applyAlignment="1"/>
    <xf numFmtId="0" fontId="0" fillId="0" borderId="194" xfId="0" applyBorder="1" applyAlignment="1"/>
    <xf numFmtId="0" fontId="0" fillId="0" borderId="176" xfId="0" applyBorder="1" applyAlignment="1"/>
    <xf numFmtId="0" fontId="0" fillId="0" borderId="178" xfId="0" applyBorder="1" applyAlignment="1"/>
    <xf numFmtId="0" fontId="0" fillId="0" borderId="183" xfId="0" applyBorder="1" applyAlignment="1"/>
    <xf numFmtId="0" fontId="0" fillId="0" borderId="64" xfId="0" applyBorder="1" applyAlignment="1"/>
    <xf numFmtId="0" fontId="0" fillId="0" borderId="65" xfId="0" applyBorder="1" applyAlignment="1"/>
    <xf numFmtId="0" fontId="0" fillId="0" borderId="71" xfId="0" applyBorder="1" applyAlignment="1"/>
    <xf numFmtId="0" fontId="0" fillId="0" borderId="140" xfId="0" applyBorder="1" applyAlignment="1"/>
    <xf numFmtId="0" fontId="0" fillId="0" borderId="72" xfId="0" applyBorder="1" applyAlignment="1"/>
    <xf numFmtId="0" fontId="0" fillId="0" borderId="74" xfId="0" applyBorder="1" applyAlignment="1"/>
    <xf numFmtId="0" fontId="2" fillId="0" borderId="194" xfId="3874" applyFont="1" applyBorder="1" applyAlignment="1">
      <alignment vertical="center"/>
    </xf>
    <xf numFmtId="0" fontId="2" fillId="0" borderId="176" xfId="3874" applyFont="1" applyBorder="1" applyAlignment="1">
      <alignment horizontal="right" vertical="center"/>
    </xf>
    <xf numFmtId="0" fontId="2" fillId="0" borderId="176" xfId="3874" applyFont="1" applyBorder="1" applyAlignment="1">
      <alignment vertical="center"/>
    </xf>
    <xf numFmtId="0" fontId="4" fillId="0" borderId="176" xfId="3874" applyNumberFormat="1" applyFont="1" applyBorder="1" applyAlignment="1">
      <alignment horizontal="left" vertical="center"/>
    </xf>
    <xf numFmtId="192" fontId="2" fillId="0" borderId="176" xfId="3874" applyNumberFormat="1" applyFont="1" applyBorder="1" applyAlignment="1">
      <alignment vertical="center"/>
    </xf>
    <xf numFmtId="0" fontId="2" fillId="0" borderId="183" xfId="3874" applyFont="1" applyBorder="1" applyAlignment="1">
      <alignment vertical="center"/>
    </xf>
    <xf numFmtId="192" fontId="108" fillId="0" borderId="176" xfId="3874" applyNumberFormat="1" applyFont="1" applyBorder="1" applyAlignment="1">
      <alignment horizontal="center" vertical="center"/>
    </xf>
    <xf numFmtId="192" fontId="111" fillId="0" borderId="176" xfId="3874" applyNumberFormat="1" applyFont="1" applyBorder="1" applyAlignment="1">
      <alignment horizontal="centerContinuous" vertical="center"/>
    </xf>
    <xf numFmtId="192" fontId="111" fillId="0" borderId="181" xfId="3874" applyNumberFormat="1" applyFont="1" applyBorder="1" applyAlignment="1">
      <alignment horizontal="centerContinuous" vertical="center"/>
    </xf>
    <xf numFmtId="192" fontId="111" fillId="0" borderId="181" xfId="3874" applyNumberFormat="1" applyFont="1" applyBorder="1" applyAlignment="1">
      <alignment horizontal="center" vertical="center"/>
    </xf>
    <xf numFmtId="0" fontId="112" fillId="31" borderId="180" xfId="3874" applyNumberFormat="1" applyFont="1" applyFill="1" applyBorder="1" applyAlignment="1">
      <alignment horizontal="center" vertical="center"/>
    </xf>
    <xf numFmtId="0" fontId="112" fillId="31" borderId="177" xfId="3874" applyNumberFormat="1" applyFont="1" applyFill="1" applyBorder="1" applyAlignment="1">
      <alignment vertical="center"/>
    </xf>
    <xf numFmtId="0" fontId="2" fillId="31" borderId="175" xfId="3874" applyFont="1" applyFill="1" applyBorder="1" applyAlignment="1">
      <alignment vertical="center"/>
    </xf>
    <xf numFmtId="0" fontId="112" fillId="0" borderId="175" xfId="3100" applyFont="1" applyFill="1" applyBorder="1" applyAlignment="1">
      <alignment vertical="center" wrapText="1"/>
    </xf>
    <xf numFmtId="4" fontId="112" fillId="0" borderId="175" xfId="3874" applyNumberFormat="1" applyFont="1" applyFill="1" applyBorder="1" applyAlignment="1">
      <alignment horizontal="center" vertical="center"/>
    </xf>
    <xf numFmtId="4" fontId="112" fillId="0" borderId="175" xfId="3874" applyNumberFormat="1" applyFont="1" applyFill="1" applyBorder="1" applyAlignment="1">
      <alignment vertical="center"/>
    </xf>
    <xf numFmtId="0" fontId="112" fillId="31" borderId="182" xfId="3874" applyNumberFormat="1" applyFont="1" applyFill="1" applyBorder="1" applyAlignment="1">
      <alignment vertical="center"/>
    </xf>
    <xf numFmtId="192" fontId="111" fillId="0" borderId="175" xfId="3874" applyNumberFormat="1" applyFont="1" applyFill="1" applyBorder="1" applyAlignment="1">
      <alignment vertical="center"/>
    </xf>
    <xf numFmtId="0" fontId="87" fillId="0" borderId="0" xfId="3874" applyFont="1" applyBorder="1" applyAlignment="1">
      <alignment vertical="center"/>
    </xf>
    <xf numFmtId="192" fontId="87" fillId="0" borderId="0" xfId="3874" applyNumberFormat="1" applyFont="1" applyBorder="1" applyAlignment="1">
      <alignment vertical="center"/>
    </xf>
    <xf numFmtId="0" fontId="87" fillId="0" borderId="64" xfId="3874" applyFont="1" applyBorder="1" applyAlignment="1">
      <alignment vertical="center"/>
    </xf>
    <xf numFmtId="0" fontId="87" fillId="0" borderId="65" xfId="3874" applyFont="1" applyBorder="1" applyAlignment="1">
      <alignment vertical="center"/>
    </xf>
    <xf numFmtId="0" fontId="87" fillId="0" borderId="71" xfId="3874" applyFont="1" applyBorder="1" applyAlignment="1">
      <alignment vertical="center"/>
    </xf>
    <xf numFmtId="192" fontId="111" fillId="0" borderId="12" xfId="3874" applyNumberFormat="1" applyFont="1" applyFill="1" applyBorder="1" applyAlignment="1">
      <alignment vertical="center"/>
    </xf>
    <xf numFmtId="0" fontId="87" fillId="0" borderId="74" xfId="3874" applyFont="1" applyBorder="1" applyAlignment="1">
      <alignment vertical="center"/>
    </xf>
    <xf numFmtId="0" fontId="117" fillId="0" borderId="175" xfId="92" applyFont="1" applyFill="1" applyBorder="1" applyAlignment="1">
      <alignment horizontal="center" vertical="center"/>
    </xf>
    <xf numFmtId="14" fontId="117" fillId="0" borderId="175" xfId="92" applyNumberFormat="1" applyFont="1" applyFill="1" applyBorder="1" applyAlignment="1">
      <alignment horizontal="left" vertical="center"/>
    </xf>
    <xf numFmtId="2" fontId="117" fillId="0" borderId="175" xfId="92" applyNumberFormat="1" applyFont="1" applyFill="1" applyBorder="1" applyAlignment="1">
      <alignment horizontal="center" vertical="center"/>
    </xf>
    <xf numFmtId="176" fontId="117" fillId="0" borderId="175" xfId="92" applyNumberFormat="1" applyFont="1" applyFill="1" applyBorder="1" applyAlignment="1">
      <alignment horizontal="center" vertical="center"/>
    </xf>
    <xf numFmtId="207" fontId="117" fillId="0" borderId="175" xfId="92" applyNumberFormat="1" applyFont="1" applyFill="1" applyBorder="1" applyAlignment="1">
      <alignment horizontal="center" vertical="center"/>
    </xf>
    <xf numFmtId="49" fontId="108" fillId="30" borderId="175" xfId="92" applyNumberFormat="1" applyFont="1" applyFill="1" applyBorder="1" applyAlignment="1">
      <alignment vertical="center"/>
    </xf>
    <xf numFmtId="14" fontId="117" fillId="0" borderId="175" xfId="92" applyNumberFormat="1" applyFont="1" applyFill="1" applyBorder="1" applyAlignment="1">
      <alignment horizontal="center" vertical="center"/>
    </xf>
    <xf numFmtId="44" fontId="117" fillId="0" borderId="175" xfId="3174" applyFont="1" applyFill="1" applyBorder="1" applyAlignment="1">
      <alignment horizontal="center" vertical="center"/>
    </xf>
    <xf numFmtId="14" fontId="117" fillId="0" borderId="79" xfId="92" applyNumberFormat="1" applyFont="1" applyFill="1" applyBorder="1" applyAlignment="1">
      <alignment horizontal="center" vertical="center"/>
    </xf>
    <xf numFmtId="9" fontId="2" fillId="0" borderId="0" xfId="1441" applyNumberFormat="1" applyFont="1" applyBorder="1" applyAlignment="1">
      <alignment horizontal="center" vertical="center"/>
    </xf>
    <xf numFmtId="0" fontId="107" fillId="0" borderId="71" xfId="1441" applyFont="1" applyBorder="1"/>
    <xf numFmtId="43" fontId="43" fillId="0" borderId="0" xfId="0" applyNumberFormat="1" applyFont="1" applyAlignment="1">
      <alignment vertical="center"/>
    </xf>
    <xf numFmtId="176" fontId="108" fillId="0" borderId="85" xfId="928" applyNumberFormat="1" applyFont="1" applyFill="1" applyBorder="1" applyAlignment="1" applyProtection="1">
      <alignment horizontal="center" vertical="center" wrapText="1"/>
      <protection locked="0"/>
    </xf>
    <xf numFmtId="49" fontId="108" fillId="0" borderId="95" xfId="0" applyNumberFormat="1" applyFont="1" applyFill="1" applyBorder="1" applyAlignment="1">
      <alignment horizontal="right" vertical="center" wrapText="1"/>
    </xf>
    <xf numFmtId="0" fontId="45" fillId="26" borderId="164" xfId="0" applyFont="1" applyFill="1" applyBorder="1" applyAlignment="1" applyProtection="1">
      <alignment horizontal="center" vertical="center"/>
    </xf>
    <xf numFmtId="0" fontId="45" fillId="26" borderId="78" xfId="0" applyFont="1" applyFill="1" applyBorder="1" applyAlignment="1" applyProtection="1">
      <alignment horizontal="center" vertical="center"/>
    </xf>
    <xf numFmtId="2" fontId="2" fillId="26" borderId="0" xfId="95" applyNumberFormat="1" applyFont="1" applyFill="1" applyBorder="1" applyAlignment="1">
      <alignment horizontal="center" vertical="center"/>
    </xf>
    <xf numFmtId="43" fontId="2" fillId="26" borderId="0" xfId="219" applyFont="1" applyFill="1" applyBorder="1" applyAlignment="1">
      <alignment vertical="center"/>
    </xf>
    <xf numFmtId="2" fontId="2" fillId="26" borderId="0" xfId="222" applyNumberFormat="1" applyFont="1" applyFill="1" applyBorder="1" applyAlignment="1">
      <alignment vertical="center"/>
    </xf>
    <xf numFmtId="0" fontId="46" fillId="0" borderId="0" xfId="0" applyFont="1" applyAlignment="1">
      <alignment horizontal="center" vertical="center" wrapText="1"/>
    </xf>
    <xf numFmtId="0" fontId="46" fillId="0" borderId="13" xfId="0" applyFont="1" applyBorder="1" applyAlignment="1">
      <alignment horizontal="center" vertical="center" wrapText="1"/>
    </xf>
    <xf numFmtId="1" fontId="45" fillId="26" borderId="175" xfId="0" applyNumberFormat="1" applyFont="1" applyFill="1" applyBorder="1" applyAlignment="1">
      <alignment horizontal="center" vertical="center" wrapText="1"/>
    </xf>
    <xf numFmtId="4" fontId="45" fillId="26" borderId="175" xfId="0" applyNumberFormat="1" applyFont="1" applyFill="1" applyBorder="1" applyAlignment="1">
      <alignment horizontal="center" vertical="center" wrapText="1"/>
    </xf>
    <xf numFmtId="207" fontId="45" fillId="26" borderId="175" xfId="0" applyNumberFormat="1" applyFont="1" applyFill="1" applyBorder="1" applyAlignment="1">
      <alignment horizontal="center" vertical="center" wrapText="1"/>
    </xf>
    <xf numFmtId="2" fontId="45" fillId="26" borderId="175" xfId="0" applyNumberFormat="1" applyFont="1" applyFill="1" applyBorder="1" applyAlignment="1">
      <alignment horizontal="center" vertical="center" wrapText="1"/>
    </xf>
    <xf numFmtId="176" fontId="45" fillId="26" borderId="175" xfId="0" applyNumberFormat="1" applyFont="1" applyFill="1" applyBorder="1" applyAlignment="1">
      <alignment horizontal="center" vertical="center" wrapText="1"/>
    </xf>
    <xf numFmtId="4" fontId="187" fillId="45" borderId="175" xfId="0" applyNumberFormat="1" applyFont="1" applyFill="1" applyBorder="1" applyAlignment="1">
      <alignment horizontal="center" vertical="center" wrapText="1"/>
    </xf>
    <xf numFmtId="1" fontId="133" fillId="26" borderId="175" xfId="0" applyNumberFormat="1" applyFont="1" applyFill="1" applyBorder="1" applyAlignment="1">
      <alignment horizontal="center" vertical="center" wrapText="1"/>
    </xf>
    <xf numFmtId="4" fontId="45" fillId="49" borderId="175" xfId="0" applyNumberFormat="1" applyFont="1" applyFill="1" applyBorder="1" applyAlignment="1">
      <alignment horizontal="center" vertical="center" wrapText="1"/>
    </xf>
    <xf numFmtId="1" fontId="187" fillId="45" borderId="175" xfId="0" applyNumberFormat="1" applyFont="1" applyFill="1" applyBorder="1" applyAlignment="1">
      <alignment horizontal="center" vertical="center" wrapText="1"/>
    </xf>
    <xf numFmtId="4" fontId="107" fillId="0" borderId="175" xfId="0" applyNumberFormat="1" applyFont="1" applyFill="1" applyBorder="1" applyAlignment="1">
      <alignment horizontal="center" vertical="center" wrapText="1"/>
    </xf>
    <xf numFmtId="207" fontId="107" fillId="0" borderId="175" xfId="0" applyNumberFormat="1" applyFont="1" applyFill="1" applyBorder="1" applyAlignment="1">
      <alignment horizontal="center" vertical="center" wrapText="1"/>
    </xf>
    <xf numFmtId="2" fontId="107" fillId="0" borderId="175" xfId="0" applyNumberFormat="1" applyFont="1" applyFill="1" applyBorder="1" applyAlignment="1">
      <alignment horizontal="center" vertical="center" wrapText="1"/>
    </xf>
    <xf numFmtId="176" fontId="107" fillId="0" borderId="175" xfId="0" applyNumberFormat="1" applyFont="1" applyFill="1" applyBorder="1" applyAlignment="1">
      <alignment horizontal="center" vertical="center" wrapText="1"/>
    </xf>
    <xf numFmtId="1" fontId="108" fillId="0" borderId="175" xfId="0" applyNumberFormat="1" applyFont="1" applyFill="1" applyBorder="1" applyAlignment="1">
      <alignment horizontal="center" vertical="center" wrapText="1"/>
    </xf>
    <xf numFmtId="1" fontId="107" fillId="0" borderId="175" xfId="0" applyNumberFormat="1" applyFont="1" applyFill="1" applyBorder="1" applyAlignment="1">
      <alignment horizontal="center" vertical="center" wrapText="1"/>
    </xf>
    <xf numFmtId="4" fontId="45" fillId="0" borderId="175" xfId="0" applyNumberFormat="1" applyFont="1" applyFill="1" applyBorder="1" applyAlignment="1">
      <alignment horizontal="center" vertical="center" wrapText="1"/>
    </xf>
    <xf numFmtId="207" fontId="45" fillId="0" borderId="175" xfId="0" applyNumberFormat="1" applyFont="1" applyFill="1" applyBorder="1" applyAlignment="1">
      <alignment horizontal="center" vertical="center" wrapText="1"/>
    </xf>
    <xf numFmtId="2" fontId="45" fillId="0" borderId="175" xfId="0" applyNumberFormat="1" applyFont="1" applyFill="1" applyBorder="1" applyAlignment="1">
      <alignment horizontal="center" vertical="center" wrapText="1"/>
    </xf>
    <xf numFmtId="176" fontId="45" fillId="0" borderId="175" xfId="0" applyNumberFormat="1" applyFont="1" applyFill="1" applyBorder="1" applyAlignment="1">
      <alignment horizontal="center" vertical="center" wrapText="1"/>
    </xf>
    <xf numFmtId="1" fontId="133" fillId="0" borderId="175" xfId="0" applyNumberFormat="1" applyFont="1" applyFill="1" applyBorder="1" applyAlignment="1">
      <alignment horizontal="center" vertical="center" wrapText="1"/>
    </xf>
    <xf numFmtId="1" fontId="45" fillId="0" borderId="175" xfId="0" applyNumberFormat="1" applyFont="1" applyFill="1" applyBorder="1" applyAlignment="1">
      <alignment horizontal="center" vertical="center" wrapText="1"/>
    </xf>
    <xf numFmtId="1" fontId="45" fillId="49" borderId="175" xfId="0" applyNumberFormat="1" applyFont="1" applyFill="1" applyBorder="1" applyAlignment="1">
      <alignment horizontal="center" vertical="center" wrapText="1"/>
    </xf>
    <xf numFmtId="0" fontId="107" fillId="26" borderId="175" xfId="0" applyFont="1" applyFill="1" applyBorder="1" applyAlignment="1" applyProtection="1">
      <alignment horizontal="center" vertical="center"/>
    </xf>
    <xf numFmtId="2" fontId="107" fillId="26" borderId="175" xfId="0" applyNumberFormat="1" applyFont="1" applyFill="1" applyBorder="1" applyAlignment="1" applyProtection="1">
      <alignment horizontal="center" vertical="center"/>
      <protection locked="0"/>
    </xf>
    <xf numFmtId="207" fontId="107" fillId="26" borderId="175" xfId="0" applyNumberFormat="1" applyFont="1" applyFill="1" applyBorder="1" applyAlignment="1" applyProtection="1">
      <alignment horizontal="center" vertical="center"/>
      <protection locked="0"/>
    </xf>
    <xf numFmtId="176" fontId="107" fillId="26" borderId="175" xfId="0" applyNumberFormat="1" applyFont="1" applyFill="1" applyBorder="1" applyAlignment="1" applyProtection="1">
      <alignment horizontal="center" vertical="center"/>
      <protection locked="0"/>
    </xf>
    <xf numFmtId="211" fontId="107" fillId="26" borderId="175" xfId="0" applyNumberFormat="1" applyFont="1" applyFill="1" applyBorder="1" applyAlignment="1" applyProtection="1">
      <alignment horizontal="center" vertical="center"/>
    </xf>
    <xf numFmtId="2" fontId="162" fillId="26" borderId="175" xfId="0" applyNumberFormat="1" applyFont="1" applyFill="1" applyBorder="1" applyAlignment="1" applyProtection="1">
      <alignment horizontal="center" vertical="center"/>
      <protection locked="0"/>
    </xf>
    <xf numFmtId="207" fontId="162" fillId="26" borderId="175" xfId="0" applyNumberFormat="1" applyFont="1" applyFill="1" applyBorder="1" applyAlignment="1" applyProtection="1">
      <alignment horizontal="center" vertical="center"/>
      <protection locked="0"/>
    </xf>
    <xf numFmtId="176" fontId="162" fillId="26" borderId="175" xfId="0" applyNumberFormat="1" applyFont="1" applyFill="1" applyBorder="1" applyAlignment="1" applyProtection="1">
      <alignment horizontal="center" vertical="center"/>
      <protection locked="0"/>
    </xf>
    <xf numFmtId="211" fontId="162" fillId="26" borderId="175" xfId="0" applyNumberFormat="1" applyFont="1" applyFill="1" applyBorder="1" applyAlignment="1" applyProtection="1">
      <alignment horizontal="center" vertical="center"/>
    </xf>
    <xf numFmtId="2" fontId="162" fillId="31" borderId="180" xfId="0" applyNumberFormat="1" applyFont="1" applyFill="1" applyBorder="1" applyAlignment="1" applyProtection="1">
      <alignment horizontal="center" vertical="center"/>
      <protection locked="0"/>
    </xf>
    <xf numFmtId="2" fontId="162" fillId="0" borderId="195" xfId="0" applyNumberFormat="1" applyFont="1" applyFill="1" applyBorder="1" applyAlignment="1" applyProtection="1">
      <alignment horizontal="left" vertical="center"/>
      <protection locked="0"/>
    </xf>
    <xf numFmtId="0" fontId="108" fillId="0" borderId="122" xfId="928" applyFont="1" applyFill="1" applyBorder="1" applyAlignment="1" applyProtection="1">
      <alignment horizontal="center" vertical="center" wrapText="1"/>
      <protection locked="0"/>
    </xf>
    <xf numFmtId="0" fontId="108" fillId="0" borderId="19" xfId="928" applyFont="1" applyFill="1" applyBorder="1" applyAlignment="1" applyProtection="1">
      <alignment horizontal="center" vertical="center" wrapText="1"/>
      <protection locked="0"/>
    </xf>
    <xf numFmtId="2" fontId="108" fillId="0" borderId="19" xfId="928" applyNumberFormat="1" applyFont="1" applyFill="1" applyBorder="1" applyAlignment="1" applyProtection="1">
      <alignment horizontal="center" vertical="center" wrapText="1"/>
      <protection locked="0"/>
    </xf>
    <xf numFmtId="176" fontId="108" fillId="0" borderId="19" xfId="928" applyNumberFormat="1" applyFont="1" applyFill="1" applyBorder="1" applyAlignment="1" applyProtection="1">
      <alignment horizontal="center" vertical="center" wrapText="1"/>
      <protection locked="0"/>
    </xf>
    <xf numFmtId="207" fontId="108" fillId="0" borderId="19" xfId="928" applyNumberFormat="1" applyFont="1" applyFill="1" applyBorder="1" applyAlignment="1" applyProtection="1">
      <alignment horizontal="center" vertical="center" wrapText="1"/>
      <protection locked="0"/>
    </xf>
    <xf numFmtId="2" fontId="108" fillId="0" borderId="214" xfId="0" applyNumberFormat="1" applyFont="1" applyFill="1" applyBorder="1" applyAlignment="1">
      <alignment horizontal="center" vertical="center" wrapText="1"/>
    </xf>
    <xf numFmtId="2" fontId="108" fillId="0" borderId="175" xfId="928" applyNumberFormat="1" applyFont="1" applyFill="1" applyBorder="1" applyAlignment="1" applyProtection="1">
      <alignment horizontal="center" wrapText="1"/>
      <protection locked="0"/>
    </xf>
    <xf numFmtId="0" fontId="72" fillId="0" borderId="175" xfId="0" applyFont="1" applyBorder="1" applyAlignment="1">
      <alignment horizontal="center" wrapText="1"/>
    </xf>
    <xf numFmtId="4" fontId="107" fillId="26" borderId="175" xfId="0" applyNumberFormat="1" applyFont="1" applyFill="1" applyBorder="1" applyAlignment="1">
      <alignment horizontal="center" vertical="center" wrapText="1"/>
    </xf>
    <xf numFmtId="2" fontId="107" fillId="26" borderId="175" xfId="0" applyNumberFormat="1" applyFont="1" applyFill="1" applyBorder="1" applyAlignment="1">
      <alignment horizontal="center" vertical="center" wrapText="1"/>
    </xf>
    <xf numFmtId="0" fontId="172" fillId="27" borderId="0" xfId="0" quotePrefix="1" applyNumberFormat="1" applyFont="1" applyFill="1" applyBorder="1" applyAlignment="1" applyProtection="1">
      <alignment horizontal="center" vertical="center"/>
      <protection locked="0"/>
    </xf>
    <xf numFmtId="0" fontId="46" fillId="0" borderId="0" xfId="0" applyFont="1" applyBorder="1" applyAlignment="1">
      <alignment horizontal="center"/>
    </xf>
    <xf numFmtId="0" fontId="45" fillId="50" borderId="78" xfId="0" applyFont="1" applyFill="1" applyBorder="1" applyAlignment="1" applyProtection="1">
      <alignment horizontal="center" vertical="center"/>
    </xf>
    <xf numFmtId="4" fontId="107" fillId="50" borderId="175" xfId="0" applyNumberFormat="1" applyFont="1" applyFill="1" applyBorder="1" applyAlignment="1">
      <alignment horizontal="center" vertical="center" wrapText="1"/>
    </xf>
    <xf numFmtId="2" fontId="107" fillId="50" borderId="175" xfId="0" applyNumberFormat="1" applyFont="1" applyFill="1" applyBorder="1" applyAlignment="1">
      <alignment horizontal="center" vertical="center" wrapText="1"/>
    </xf>
    <xf numFmtId="4" fontId="0" fillId="50" borderId="79" xfId="0" applyNumberFormat="1" applyFill="1" applyBorder="1" applyAlignment="1">
      <alignment horizontal="center"/>
    </xf>
    <xf numFmtId="0" fontId="172" fillId="27" borderId="0" xfId="0" applyNumberFormat="1" applyFont="1" applyFill="1" applyBorder="1" applyAlignment="1" applyProtection="1">
      <alignment horizontal="center" vertical="center"/>
      <protection locked="0"/>
    </xf>
    <xf numFmtId="49" fontId="108" fillId="0" borderId="130" xfId="0" applyNumberFormat="1" applyFont="1" applyFill="1" applyBorder="1" applyAlignment="1">
      <alignment horizontal="center" vertical="center" wrapText="1"/>
    </xf>
    <xf numFmtId="49" fontId="108" fillId="0" borderId="214" xfId="0" applyNumberFormat="1" applyFont="1" applyFill="1" applyBorder="1" applyAlignment="1">
      <alignment horizontal="center" vertical="center" wrapText="1"/>
    </xf>
    <xf numFmtId="4" fontId="108" fillId="0" borderId="214" xfId="0" applyNumberFormat="1" applyFont="1" applyFill="1" applyBorder="1" applyAlignment="1">
      <alignment horizontal="center" vertical="center" wrapText="1"/>
    </xf>
    <xf numFmtId="207" fontId="108" fillId="0" borderId="214" xfId="0" applyNumberFormat="1" applyFont="1" applyFill="1" applyBorder="1" applyAlignment="1">
      <alignment horizontal="center" vertical="center" wrapText="1"/>
    </xf>
    <xf numFmtId="0" fontId="108" fillId="0" borderId="215" xfId="928" applyNumberFormat="1" applyFont="1" applyFill="1" applyBorder="1" applyAlignment="1" applyProtection="1">
      <alignment horizontal="center" vertical="center" wrapText="1"/>
      <protection locked="0"/>
    </xf>
    <xf numFmtId="2" fontId="108" fillId="0" borderId="33" xfId="928" applyNumberFormat="1" applyFont="1" applyFill="1" applyBorder="1" applyAlignment="1" applyProtection="1">
      <alignment horizontal="center" wrapText="1"/>
      <protection locked="0"/>
    </xf>
    <xf numFmtId="0" fontId="72" fillId="0" borderId="0" xfId="0" applyFont="1" applyAlignment="1">
      <alignment horizontal="center" wrapText="1"/>
    </xf>
    <xf numFmtId="2" fontId="107" fillId="0" borderId="164" xfId="0" applyNumberFormat="1" applyFont="1" applyFill="1" applyBorder="1" applyAlignment="1">
      <alignment horizontal="center" vertical="center" wrapText="1"/>
    </xf>
    <xf numFmtId="2" fontId="107" fillId="0" borderId="163" xfId="0" applyNumberFormat="1" applyFont="1" applyFill="1" applyBorder="1" applyAlignment="1">
      <alignment horizontal="center" vertical="center" wrapText="1"/>
    </xf>
    <xf numFmtId="4" fontId="107" fillId="0" borderId="163" xfId="0" applyNumberFormat="1" applyFont="1" applyFill="1" applyBorder="1" applyAlignment="1">
      <alignment horizontal="center" vertical="center" wrapText="1"/>
    </xf>
    <xf numFmtId="4" fontId="107" fillId="0" borderId="165" xfId="0" applyNumberFormat="1" applyFont="1" applyFill="1" applyBorder="1" applyAlignment="1">
      <alignment horizontal="center" vertical="center" wrapText="1"/>
    </xf>
    <xf numFmtId="0" fontId="46" fillId="0" borderId="0" xfId="0" applyFont="1" applyBorder="1" applyAlignment="1"/>
    <xf numFmtId="0" fontId="45" fillId="26" borderId="78" xfId="0" applyFont="1" applyFill="1" applyBorder="1" applyAlignment="1" applyProtection="1">
      <alignment horizontal="center" vertical="center" wrapText="1"/>
    </xf>
    <xf numFmtId="4" fontId="107" fillId="50" borderId="79" xfId="0" applyNumberFormat="1" applyFont="1" applyFill="1" applyBorder="1" applyAlignment="1">
      <alignment horizontal="center" vertical="center" wrapText="1"/>
    </xf>
    <xf numFmtId="4" fontId="108" fillId="0" borderId="85" xfId="0" applyNumberFormat="1" applyFont="1" applyFill="1" applyBorder="1" applyAlignment="1">
      <alignment horizontal="center" vertical="center" wrapText="1"/>
    </xf>
    <xf numFmtId="4" fontId="108" fillId="0" borderId="172" xfId="0" applyNumberFormat="1" applyFont="1" applyFill="1" applyBorder="1" applyAlignment="1">
      <alignment horizontal="center" vertical="center" wrapText="1"/>
    </xf>
    <xf numFmtId="0" fontId="108" fillId="0" borderId="130" xfId="928" applyNumberFormat="1" applyFont="1" applyFill="1" applyBorder="1" applyAlignment="1" applyProtection="1">
      <alignment horizontal="center" vertical="center" wrapText="1"/>
      <protection locked="0"/>
    </xf>
    <xf numFmtId="0" fontId="108" fillId="0" borderId="214" xfId="928" applyNumberFormat="1" applyFont="1" applyFill="1" applyBorder="1" applyAlignment="1" applyProtection="1">
      <alignment horizontal="center" vertical="center" wrapText="1"/>
      <protection locked="0"/>
    </xf>
    <xf numFmtId="2" fontId="108" fillId="0" borderId="19" xfId="928" applyNumberFormat="1" applyFont="1" applyFill="1" applyBorder="1" applyAlignment="1" applyProtection="1">
      <alignment horizontal="center" wrapText="1"/>
      <protection locked="0"/>
    </xf>
    <xf numFmtId="0" fontId="107" fillId="0" borderId="164" xfId="0" applyNumberFormat="1" applyFont="1" applyFill="1" applyBorder="1" applyAlignment="1">
      <alignment horizontal="center" vertical="center" wrapText="1"/>
    </xf>
    <xf numFmtId="0" fontId="107" fillId="0" borderId="163" xfId="0" applyNumberFormat="1" applyFont="1" applyFill="1" applyBorder="1" applyAlignment="1">
      <alignment horizontal="center" vertical="center" wrapText="1"/>
    </xf>
    <xf numFmtId="0" fontId="107" fillId="0" borderId="165" xfId="0" applyNumberFormat="1" applyFont="1" applyFill="1" applyBorder="1" applyAlignment="1">
      <alignment horizontal="center" vertical="center" wrapText="1"/>
    </xf>
    <xf numFmtId="0" fontId="107" fillId="0" borderId="135" xfId="0" applyNumberFormat="1" applyFont="1" applyFill="1" applyBorder="1" applyAlignment="1">
      <alignment horizontal="center" vertical="center" wrapText="1"/>
    </xf>
    <xf numFmtId="0" fontId="108" fillId="0" borderId="130" xfId="928" applyFont="1" applyFill="1" applyBorder="1" applyAlignment="1" applyProtection="1">
      <alignment horizontal="center" vertical="center" wrapText="1"/>
      <protection locked="0"/>
    </xf>
    <xf numFmtId="0" fontId="108" fillId="0" borderId="214" xfId="928" applyFont="1" applyFill="1" applyBorder="1" applyAlignment="1" applyProtection="1">
      <alignment horizontal="center" vertical="center" wrapText="1"/>
      <protection locked="0"/>
    </xf>
    <xf numFmtId="2" fontId="108" fillId="0" borderId="214" xfId="928" applyNumberFormat="1" applyFont="1" applyFill="1" applyBorder="1" applyAlignment="1" applyProtection="1">
      <alignment horizontal="center" vertical="center" wrapText="1"/>
      <protection locked="0"/>
    </xf>
    <xf numFmtId="207" fontId="108" fillId="0" borderId="214" xfId="928" applyNumberFormat="1" applyFont="1" applyFill="1" applyBorder="1" applyAlignment="1" applyProtection="1">
      <alignment horizontal="center" vertical="center" wrapText="1"/>
      <protection locked="0"/>
    </xf>
    <xf numFmtId="176" fontId="108" fillId="0" borderId="214" xfId="928" applyNumberFormat="1" applyFont="1" applyFill="1" applyBorder="1" applyAlignment="1" applyProtection="1">
      <alignment horizontal="center" vertical="center" wrapText="1"/>
      <protection locked="0"/>
    </xf>
    <xf numFmtId="2" fontId="108" fillId="0" borderId="215" xfId="928" applyNumberFormat="1" applyFont="1" applyFill="1" applyBorder="1" applyAlignment="1" applyProtection="1">
      <alignment horizontal="center" vertical="center" wrapText="1"/>
      <protection locked="0"/>
    </xf>
    <xf numFmtId="2" fontId="108" fillId="0" borderId="216" xfId="928" applyNumberFormat="1" applyFont="1" applyFill="1" applyBorder="1" applyAlignment="1" applyProtection="1">
      <alignment horizontal="center" vertical="center" wrapText="1"/>
      <protection locked="0"/>
    </xf>
    <xf numFmtId="4" fontId="107" fillId="26" borderId="163" xfId="0" applyNumberFormat="1" applyFont="1" applyFill="1" applyBorder="1" applyAlignment="1">
      <alignment horizontal="center" vertical="center" wrapText="1"/>
    </xf>
    <xf numFmtId="2" fontId="107" fillId="26" borderId="163" xfId="0" applyNumberFormat="1" applyFont="1" applyFill="1" applyBorder="1" applyAlignment="1">
      <alignment horizontal="center" vertical="center" wrapText="1"/>
    </xf>
    <xf numFmtId="220" fontId="107" fillId="26" borderId="165" xfId="0" applyNumberFormat="1" applyFont="1" applyFill="1" applyBorder="1" applyAlignment="1">
      <alignment horizontal="center" vertical="center" wrapText="1"/>
    </xf>
    <xf numFmtId="0" fontId="188" fillId="0" borderId="217" xfId="0" applyFont="1" applyBorder="1"/>
    <xf numFmtId="220" fontId="107" fillId="50" borderId="79" xfId="0" applyNumberFormat="1" applyFont="1" applyFill="1" applyBorder="1" applyAlignment="1">
      <alignment horizontal="center" vertical="center" wrapText="1"/>
    </xf>
    <xf numFmtId="4" fontId="72" fillId="0" borderId="12" xfId="0" applyNumberFormat="1" applyFont="1" applyBorder="1" applyAlignment="1">
      <alignment horizontal="center"/>
    </xf>
    <xf numFmtId="4" fontId="108" fillId="26" borderId="130" xfId="0" applyNumberFormat="1" applyFont="1" applyFill="1" applyBorder="1" applyAlignment="1">
      <alignment horizontal="center" vertical="center" wrapText="1"/>
    </xf>
    <xf numFmtId="4" fontId="108" fillId="26" borderId="214" xfId="0" applyNumberFormat="1" applyFont="1" applyFill="1" applyBorder="1" applyAlignment="1">
      <alignment horizontal="center" vertical="center" wrapText="1"/>
    </xf>
    <xf numFmtId="4" fontId="108" fillId="26" borderId="215" xfId="0" applyNumberFormat="1" applyFont="1" applyFill="1" applyBorder="1" applyAlignment="1">
      <alignment horizontal="center" vertical="center" wrapText="1"/>
    </xf>
    <xf numFmtId="0" fontId="107" fillId="50" borderId="78" xfId="0" applyNumberFormat="1" applyFont="1" applyFill="1" applyBorder="1" applyAlignment="1">
      <alignment horizontal="center" vertical="center" wrapText="1"/>
    </xf>
    <xf numFmtId="0" fontId="107" fillId="0" borderId="78" xfId="0" applyNumberFormat="1" applyFont="1" applyFill="1" applyBorder="1" applyAlignment="1">
      <alignment horizontal="center" vertical="center" wrapText="1"/>
    </xf>
    <xf numFmtId="0" fontId="107" fillId="50" borderId="80" xfId="0" applyNumberFormat="1" applyFont="1" applyFill="1" applyBorder="1" applyAlignment="1">
      <alignment horizontal="center" vertical="center" wrapText="1"/>
    </xf>
    <xf numFmtId="4" fontId="107" fillId="50" borderId="12" xfId="0" applyNumberFormat="1" applyFont="1" applyFill="1" applyBorder="1" applyAlignment="1">
      <alignment horizontal="center" vertical="center" wrapText="1"/>
    </xf>
    <xf numFmtId="4" fontId="107" fillId="50" borderId="81" xfId="0" applyNumberFormat="1" applyFont="1" applyFill="1" applyBorder="1" applyAlignment="1">
      <alignment horizontal="center" vertical="center" wrapText="1"/>
    </xf>
    <xf numFmtId="49" fontId="108" fillId="0" borderId="0" xfId="0" applyNumberFormat="1" applyFont="1" applyFill="1" applyBorder="1" applyAlignment="1">
      <alignment vertical="center"/>
    </xf>
    <xf numFmtId="49" fontId="108" fillId="0" borderId="0" xfId="0" applyNumberFormat="1" applyFont="1" applyFill="1" applyBorder="1" applyAlignment="1">
      <alignment vertical="center" wrapText="1"/>
    </xf>
    <xf numFmtId="176" fontId="108" fillId="0" borderId="122" xfId="928" applyNumberFormat="1" applyFont="1" applyFill="1" applyBorder="1" applyAlignment="1" applyProtection="1">
      <alignment horizontal="center" vertical="center" wrapText="1"/>
      <protection locked="0"/>
    </xf>
    <xf numFmtId="2" fontId="108" fillId="0" borderId="119" xfId="928" applyNumberFormat="1" applyFont="1" applyFill="1" applyBorder="1" applyAlignment="1" applyProtection="1">
      <alignment horizontal="center" vertical="center" wrapText="1"/>
      <protection locked="0"/>
    </xf>
    <xf numFmtId="4" fontId="107" fillId="0" borderId="12" xfId="0" applyNumberFormat="1" applyFont="1" applyFill="1" applyBorder="1" applyAlignment="1">
      <alignment horizontal="center" vertical="center" wrapText="1"/>
    </xf>
    <xf numFmtId="0" fontId="72" fillId="0" borderId="0" xfId="0" applyFont="1"/>
    <xf numFmtId="0" fontId="0" fillId="0" borderId="175" xfId="0" applyBorder="1" applyAlignment="1">
      <alignment horizontal="center" wrapText="1"/>
    </xf>
    <xf numFmtId="0" fontId="0" fillId="0" borderId="175" xfId="0" applyBorder="1" applyAlignment="1">
      <alignment horizontal="center"/>
    </xf>
    <xf numFmtId="0" fontId="0" fillId="0" borderId="175" xfId="0" applyBorder="1" applyAlignment="1">
      <alignment horizontal="center" vertical="center"/>
    </xf>
    <xf numFmtId="0" fontId="0" fillId="0" borderId="175" xfId="0" applyNumberFormat="1" applyBorder="1" applyAlignment="1">
      <alignment horizontal="center" vertical="center"/>
    </xf>
    <xf numFmtId="0" fontId="189" fillId="0" borderId="0" xfId="0" applyFont="1" applyBorder="1"/>
    <xf numFmtId="0" fontId="0" fillId="0" borderId="0" xfId="0" applyFill="1" applyBorder="1" applyAlignment="1">
      <alignment horizontal="center" wrapText="1"/>
    </xf>
    <xf numFmtId="0" fontId="190" fillId="0" borderId="0" xfId="0" applyFont="1" applyBorder="1" applyAlignment="1">
      <alignment horizontal="center" vertical="center" wrapText="1"/>
    </xf>
    <xf numFmtId="0" fontId="72" fillId="0" borderId="0" xfId="0" applyFont="1" applyBorder="1"/>
    <xf numFmtId="0" fontId="72" fillId="0" borderId="0" xfId="0" applyFont="1" applyFill="1" applyBorder="1" applyAlignment="1">
      <alignment horizontal="center"/>
    </xf>
    <xf numFmtId="4" fontId="117" fillId="0" borderId="28" xfId="92" applyNumberFormat="1" applyFont="1" applyFill="1" applyBorder="1" applyAlignment="1">
      <alignment horizontal="center" vertical="center"/>
    </xf>
    <xf numFmtId="10" fontId="43" fillId="0" borderId="0" xfId="0" applyNumberFormat="1" applyFont="1" applyAlignment="1">
      <alignment horizontal="left" wrapText="1"/>
    </xf>
    <xf numFmtId="0" fontId="43" fillId="0" borderId="0" xfId="0" applyNumberFormat="1" applyFont="1" applyAlignment="1">
      <alignment horizontal="left" wrapText="1"/>
    </xf>
    <xf numFmtId="4" fontId="43" fillId="0" borderId="0" xfId="0" applyNumberFormat="1" applyFont="1" applyAlignment="1">
      <alignment horizontal="left" wrapText="1"/>
    </xf>
    <xf numFmtId="0" fontId="4" fillId="0" borderId="21" xfId="95" applyFont="1" applyBorder="1" applyAlignment="1">
      <alignment horizontal="center" vertical="center"/>
    </xf>
    <xf numFmtId="43" fontId="2" fillId="26" borderId="13" xfId="219" applyNumberFormat="1" applyFont="1" applyFill="1" applyBorder="1" applyAlignment="1">
      <alignment horizontal="right" vertical="center"/>
    </xf>
    <xf numFmtId="224" fontId="2" fillId="26" borderId="13" xfId="219" applyNumberFormat="1" applyFont="1" applyFill="1" applyBorder="1" applyAlignment="1">
      <alignment horizontal="right" vertical="center"/>
    </xf>
    <xf numFmtId="4" fontId="43" fillId="0" borderId="0" xfId="0" applyNumberFormat="1" applyFont="1" applyAlignment="1"/>
    <xf numFmtId="4" fontId="46" fillId="0" borderId="0" xfId="0" applyNumberFormat="1" applyFont="1" applyAlignment="1"/>
    <xf numFmtId="4" fontId="4" fillId="0" borderId="0" xfId="92" applyNumberFormat="1" applyFont="1" applyFill="1" applyBorder="1" applyAlignment="1">
      <alignment vertical="center"/>
    </xf>
    <xf numFmtId="171" fontId="43" fillId="0" borderId="0" xfId="0" applyNumberFormat="1" applyFont="1" applyAlignment="1"/>
    <xf numFmtId="44" fontId="4" fillId="38" borderId="13" xfId="3174" applyNumberFormat="1" applyFont="1" applyFill="1" applyBorder="1" applyAlignment="1">
      <alignment horizontal="center" vertical="center"/>
    </xf>
    <xf numFmtId="4" fontId="43" fillId="0" borderId="0" xfId="0" applyNumberFormat="1" applyFont="1"/>
    <xf numFmtId="4" fontId="117" fillId="0" borderId="28" xfId="92" applyNumberFormat="1" applyFont="1" applyFill="1" applyBorder="1" applyAlignment="1">
      <alignment horizontal="center" vertical="center"/>
    </xf>
    <xf numFmtId="4" fontId="43" fillId="0" borderId="0" xfId="0" applyNumberFormat="1" applyFont="1" applyAlignment="1">
      <alignment vertical="center"/>
    </xf>
    <xf numFmtId="0" fontId="4" fillId="0" borderId="176" xfId="110" applyFont="1" applyFill="1" applyBorder="1" applyAlignment="1">
      <alignment horizontal="left" vertical="center"/>
    </xf>
    <xf numFmtId="0" fontId="4" fillId="0" borderId="183" xfId="110" applyFont="1" applyFill="1" applyBorder="1" applyAlignment="1">
      <alignment horizontal="left" vertical="center"/>
    </xf>
    <xf numFmtId="0" fontId="71" fillId="26" borderId="166" xfId="110" applyFont="1" applyFill="1" applyBorder="1" applyAlignment="1">
      <alignment horizontal="center" vertical="center"/>
    </xf>
    <xf numFmtId="0" fontId="71" fillId="26" borderId="133" xfId="110" applyFont="1" applyFill="1" applyBorder="1" applyAlignment="1">
      <alignment horizontal="center" vertical="center"/>
    </xf>
    <xf numFmtId="0" fontId="71" fillId="26" borderId="167" xfId="110" applyFont="1" applyFill="1" applyBorder="1" applyAlignment="1">
      <alignment horizontal="center" vertical="center"/>
    </xf>
    <xf numFmtId="0" fontId="64" fillId="26" borderId="64"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65" xfId="110" applyFont="1" applyFill="1" applyBorder="1" applyAlignment="1">
      <alignment horizontal="center" vertical="center"/>
    </xf>
    <xf numFmtId="0" fontId="4" fillId="0" borderId="0" xfId="110" applyFont="1" applyFill="1" applyBorder="1" applyAlignment="1">
      <alignment horizontal="left" vertical="center"/>
    </xf>
    <xf numFmtId="0" fontId="4" fillId="0" borderId="65" xfId="110" applyFont="1" applyFill="1" applyBorder="1" applyAlignment="1">
      <alignment horizontal="left" vertical="center"/>
    </xf>
    <xf numFmtId="49" fontId="4" fillId="0" borderId="134" xfId="110" applyNumberFormat="1" applyFont="1" applyFill="1" applyBorder="1" applyAlignment="1">
      <alignment horizontal="left" vertical="center"/>
    </xf>
    <xf numFmtId="49" fontId="4" fillId="0" borderId="69" xfId="110" applyNumberFormat="1" applyFont="1" applyFill="1" applyBorder="1" applyAlignment="1">
      <alignment horizontal="left" vertical="center"/>
    </xf>
    <xf numFmtId="0" fontId="102" fillId="31" borderId="70" xfId="92" applyFont="1" applyFill="1" applyBorder="1" applyAlignment="1">
      <alignment horizontal="center" vertical="center"/>
    </xf>
    <xf numFmtId="0" fontId="102" fillId="31" borderId="177" xfId="92" applyFont="1" applyFill="1" applyBorder="1" applyAlignment="1">
      <alignment horizontal="center" vertical="center"/>
    </xf>
    <xf numFmtId="0" fontId="102" fillId="31" borderId="195" xfId="92" applyFont="1" applyFill="1" applyBorder="1" applyAlignment="1">
      <alignment horizontal="center" vertical="center"/>
    </xf>
    <xf numFmtId="49" fontId="105" fillId="0" borderId="71" xfId="92" applyNumberFormat="1" applyFont="1" applyFill="1" applyBorder="1" applyAlignment="1">
      <alignment horizontal="right" vertical="center"/>
    </xf>
    <xf numFmtId="49" fontId="105" fillId="0" borderId="140" xfId="92" applyNumberFormat="1" applyFont="1" applyFill="1" applyBorder="1" applyAlignment="1">
      <alignment horizontal="right" vertical="center"/>
    </xf>
    <xf numFmtId="49" fontId="105" fillId="0" borderId="135" xfId="92" applyNumberFormat="1" applyFont="1" applyFill="1" applyBorder="1" applyAlignment="1">
      <alignment horizontal="right" vertical="center"/>
    </xf>
    <xf numFmtId="0" fontId="104" fillId="30" borderId="78" xfId="92" applyFont="1" applyFill="1" applyBorder="1" applyAlignment="1">
      <alignment horizontal="center" vertical="center"/>
    </xf>
    <xf numFmtId="0" fontId="105" fillId="30" borderId="175" xfId="92" applyFont="1" applyFill="1" applyBorder="1" applyAlignment="1">
      <alignment horizontal="center" vertical="center"/>
    </xf>
    <xf numFmtId="170" fontId="105" fillId="30" borderId="175" xfId="92" applyNumberFormat="1" applyFont="1" applyFill="1" applyBorder="1" applyAlignment="1">
      <alignment horizontal="center" vertical="center"/>
    </xf>
    <xf numFmtId="170" fontId="105" fillId="30" borderId="79" xfId="92" applyNumberFormat="1" applyFont="1" applyFill="1" applyBorder="1" applyAlignment="1">
      <alignment horizontal="center" vertical="center"/>
    </xf>
    <xf numFmtId="0" fontId="106" fillId="0" borderId="64" xfId="92" applyFont="1" applyFill="1" applyBorder="1" applyAlignment="1">
      <alignment horizontal="center" vertical="center"/>
    </xf>
    <xf numFmtId="0" fontId="106" fillId="0" borderId="0" xfId="92" applyFont="1" applyFill="1" applyBorder="1" applyAlignment="1">
      <alignment horizontal="center" vertical="center"/>
    </xf>
    <xf numFmtId="0" fontId="106" fillId="0" borderId="134" xfId="92" applyFont="1" applyFill="1" applyBorder="1" applyAlignment="1">
      <alignment horizontal="center" vertical="center"/>
    </xf>
    <xf numFmtId="0" fontId="106" fillId="0" borderId="69" xfId="92" applyFont="1" applyFill="1" applyBorder="1" applyAlignment="1">
      <alignment horizontal="center" vertical="center"/>
    </xf>
    <xf numFmtId="0" fontId="106" fillId="0" borderId="180" xfId="92" applyFont="1" applyFill="1" applyBorder="1" applyAlignment="1">
      <alignment horizontal="left" vertical="center"/>
    </xf>
    <xf numFmtId="0" fontId="106" fillId="0" borderId="177" xfId="92" applyFont="1" applyFill="1" applyBorder="1" applyAlignment="1">
      <alignment horizontal="left" vertical="center"/>
    </xf>
    <xf numFmtId="0" fontId="106" fillId="0" borderId="182" xfId="92" applyFont="1" applyFill="1" applyBorder="1" applyAlignment="1">
      <alignment horizontal="left" vertical="center"/>
    </xf>
    <xf numFmtId="0" fontId="4" fillId="26" borderId="176" xfId="110" applyFont="1" applyFill="1" applyBorder="1" applyAlignment="1">
      <alignment horizontal="left" vertical="center"/>
    </xf>
    <xf numFmtId="0" fontId="4" fillId="26" borderId="183" xfId="110" applyFont="1" applyFill="1" applyBorder="1" applyAlignment="1">
      <alignment horizontal="left" vertical="center"/>
    </xf>
    <xf numFmtId="49" fontId="105" fillId="30" borderId="169" xfId="92" applyNumberFormat="1" applyFont="1" applyFill="1" applyBorder="1" applyAlignment="1">
      <alignment horizontal="right" vertical="center"/>
    </xf>
    <xf numFmtId="49" fontId="105" fillId="30" borderId="94"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65" xfId="110" applyFont="1" applyFill="1" applyBorder="1" applyAlignment="1">
      <alignment horizontal="left" vertical="center"/>
    </xf>
    <xf numFmtId="49" fontId="4" fillId="26" borderId="134" xfId="110" applyNumberFormat="1" applyFont="1" applyFill="1" applyBorder="1" applyAlignment="1">
      <alignment horizontal="left" vertical="center"/>
    </xf>
    <xf numFmtId="0" fontId="4" fillId="26" borderId="134" xfId="110" applyNumberFormat="1" applyFont="1" applyFill="1" applyBorder="1" applyAlignment="1">
      <alignment horizontal="left" vertical="center"/>
    </xf>
    <xf numFmtId="0" fontId="4" fillId="26" borderId="69" xfId="110" applyNumberFormat="1" applyFont="1" applyFill="1" applyBorder="1" applyAlignment="1">
      <alignment horizontal="left" vertical="center"/>
    </xf>
    <xf numFmtId="0" fontId="105" fillId="30" borderId="180" xfId="92" applyFont="1" applyFill="1" applyBorder="1" applyAlignment="1">
      <alignment horizontal="center" vertical="center"/>
    </xf>
    <xf numFmtId="0" fontId="105" fillId="30" borderId="177" xfId="92" applyFont="1" applyFill="1" applyBorder="1" applyAlignment="1">
      <alignment horizontal="center" vertical="center"/>
    </xf>
    <xf numFmtId="0" fontId="105" fillId="30" borderId="182" xfId="92" applyFont="1" applyFill="1" applyBorder="1" applyAlignment="1">
      <alignment horizontal="center" vertical="center"/>
    </xf>
    <xf numFmtId="192" fontId="92" fillId="31" borderId="70" xfId="3100" applyNumberFormat="1" applyFont="1" applyFill="1" applyBorder="1" applyAlignment="1">
      <alignment horizontal="center" vertical="center"/>
    </xf>
    <xf numFmtId="192" fontId="92" fillId="31" borderId="21" xfId="3100" applyNumberFormat="1" applyFont="1" applyFill="1" applyBorder="1" applyAlignment="1">
      <alignment horizontal="center" vertical="center"/>
    </xf>
    <xf numFmtId="192" fontId="92" fillId="31" borderId="24" xfId="3100" applyNumberFormat="1" applyFont="1" applyFill="1" applyBorder="1" applyAlignment="1">
      <alignment horizontal="center" vertical="center"/>
    </xf>
    <xf numFmtId="1" fontId="84" fillId="31" borderId="58" xfId="3100" applyNumberFormat="1" applyFont="1" applyFill="1" applyBorder="1" applyAlignment="1">
      <alignment horizontal="center" vertical="center" wrapText="1"/>
    </xf>
    <xf numFmtId="1" fontId="84" fillId="31" borderId="59" xfId="3100" applyNumberFormat="1" applyFont="1" applyFill="1" applyBorder="1" applyAlignment="1">
      <alignment horizontal="center" vertical="center" wrapText="1"/>
    </xf>
    <xf numFmtId="1" fontId="84" fillId="31" borderId="60" xfId="3100" applyNumberFormat="1" applyFont="1" applyFill="1" applyBorder="1" applyAlignment="1">
      <alignment horizontal="center" vertical="center" wrapText="1"/>
    </xf>
    <xf numFmtId="0" fontId="94" fillId="0" borderId="44" xfId="3100" applyFont="1" applyBorder="1" applyAlignment="1">
      <alignment horizontal="left" vertical="center"/>
    </xf>
    <xf numFmtId="0" fontId="94" fillId="0" borderId="46" xfId="3100" applyFont="1" applyBorder="1" applyAlignment="1">
      <alignment horizontal="left" vertical="center"/>
    </xf>
    <xf numFmtId="0" fontId="87" fillId="0" borderId="48" xfId="3100" applyFont="1" applyFill="1" applyBorder="1" applyAlignment="1">
      <alignment horizontal="center" vertical="center"/>
    </xf>
    <xf numFmtId="0" fontId="87" fillId="0" borderId="49" xfId="3100" applyFont="1" applyFill="1" applyBorder="1" applyAlignment="1">
      <alignment horizontal="center" vertical="center"/>
    </xf>
    <xf numFmtId="0" fontId="94" fillId="0" borderId="44" xfId="3100" applyFont="1" applyFill="1" applyBorder="1" applyAlignment="1">
      <alignment horizontal="left" vertical="center"/>
    </xf>
    <xf numFmtId="0" fontId="94" fillId="0" borderId="45" xfId="3100" applyFont="1" applyFill="1" applyBorder="1" applyAlignment="1">
      <alignment horizontal="left" vertical="center"/>
    </xf>
    <xf numFmtId="0" fontId="94" fillId="0" borderId="46" xfId="3100" applyFont="1" applyFill="1" applyBorder="1" applyAlignment="1">
      <alignment horizontal="left" vertical="center"/>
    </xf>
    <xf numFmtId="0" fontId="94" fillId="0" borderId="54" xfId="3100" applyFont="1" applyFill="1" applyBorder="1" applyAlignment="1">
      <alignment horizontal="left" vertical="center"/>
    </xf>
    <xf numFmtId="0" fontId="94" fillId="0" borderId="55" xfId="3100" applyFont="1" applyFill="1" applyBorder="1" applyAlignment="1">
      <alignment horizontal="left" vertical="center"/>
    </xf>
    <xf numFmtId="0" fontId="94" fillId="0" borderId="56" xfId="3100" applyFont="1" applyFill="1" applyBorder="1" applyAlignment="1">
      <alignment horizontal="left" vertical="center"/>
    </xf>
    <xf numFmtId="0" fontId="95" fillId="0" borderId="34" xfId="3100" applyFont="1" applyBorder="1" applyAlignment="1">
      <alignment horizontal="center" vertical="center"/>
    </xf>
    <xf numFmtId="0" fontId="95" fillId="0" borderId="35" xfId="3100" applyFont="1" applyBorder="1" applyAlignment="1">
      <alignment horizontal="center" vertical="center"/>
    </xf>
    <xf numFmtId="0" fontId="95" fillId="0" borderId="32" xfId="3100" applyFont="1" applyBorder="1" applyAlignment="1">
      <alignment horizontal="center" vertical="center"/>
    </xf>
    <xf numFmtId="0" fontId="95" fillId="0" borderId="33" xfId="3100" applyFont="1" applyBorder="1" applyAlignment="1">
      <alignment horizontal="center" vertical="center"/>
    </xf>
    <xf numFmtId="192" fontId="95" fillId="0" borderId="23" xfId="3100" applyNumberFormat="1" applyFont="1" applyBorder="1" applyAlignment="1">
      <alignment horizontal="center" vertical="center"/>
    </xf>
    <xf numFmtId="192" fontId="95" fillId="0" borderId="19" xfId="3100" applyNumberFormat="1" applyFont="1" applyBorder="1" applyAlignment="1">
      <alignment horizontal="center" vertical="center"/>
    </xf>
    <xf numFmtId="0" fontId="95" fillId="0" borderId="20" xfId="3100" applyFont="1" applyBorder="1" applyAlignment="1">
      <alignment horizontal="center" vertical="center"/>
    </xf>
    <xf numFmtId="0" fontId="95" fillId="0" borderId="22" xfId="3100" applyFont="1" applyBorder="1" applyAlignment="1">
      <alignment horizontal="center" vertical="center"/>
    </xf>
    <xf numFmtId="192" fontId="95" fillId="0" borderId="20" xfId="3100" applyNumberFormat="1" applyFont="1" applyBorder="1" applyAlignment="1">
      <alignment horizontal="center" vertical="center" wrapText="1"/>
    </xf>
    <xf numFmtId="192" fontId="95" fillId="0" borderId="21" xfId="3100" applyNumberFormat="1" applyFont="1" applyBorder="1" applyAlignment="1">
      <alignment horizontal="center" vertical="center" wrapText="1"/>
    </xf>
    <xf numFmtId="192" fontId="95" fillId="0" borderId="22" xfId="3100" applyNumberFormat="1" applyFont="1" applyBorder="1" applyAlignment="1">
      <alignment horizontal="center" vertical="center" wrapText="1"/>
    </xf>
    <xf numFmtId="192" fontId="95" fillId="0" borderId="34" xfId="3100" applyNumberFormat="1" applyFont="1" applyBorder="1" applyAlignment="1">
      <alignment horizontal="center" vertical="center"/>
    </xf>
    <xf numFmtId="192" fontId="95" fillId="0" borderId="31" xfId="3100" applyNumberFormat="1" applyFont="1" applyBorder="1" applyAlignment="1">
      <alignment horizontal="center" vertical="center"/>
    </xf>
    <xf numFmtId="192" fontId="95" fillId="0" borderId="35" xfId="3100" applyNumberFormat="1" applyFont="1" applyBorder="1" applyAlignment="1">
      <alignment horizontal="center" vertical="center"/>
    </xf>
    <xf numFmtId="192" fontId="95" fillId="0" borderId="32" xfId="3100" applyNumberFormat="1" applyFont="1" applyBorder="1" applyAlignment="1">
      <alignment horizontal="center" vertical="center"/>
    </xf>
    <xf numFmtId="192" fontId="95" fillId="0" borderId="30" xfId="3100" applyNumberFormat="1" applyFont="1" applyBorder="1" applyAlignment="1">
      <alignment horizontal="center" vertical="center"/>
    </xf>
    <xf numFmtId="192" fontId="95" fillId="0" borderId="33" xfId="3100" applyNumberFormat="1" applyFont="1" applyBorder="1" applyAlignment="1">
      <alignment horizontal="center" vertical="center"/>
    </xf>
    <xf numFmtId="192" fontId="96" fillId="0" borderId="34" xfId="3100" applyNumberFormat="1" applyFont="1" applyBorder="1" applyAlignment="1">
      <alignment horizontal="center" vertical="center"/>
    </xf>
    <xf numFmtId="192" fontId="96" fillId="0" borderId="31" xfId="3100" applyNumberFormat="1" applyFont="1" applyBorder="1" applyAlignment="1">
      <alignment horizontal="center" vertical="center"/>
    </xf>
    <xf numFmtId="192" fontId="96" fillId="0" borderId="35" xfId="3100" applyNumberFormat="1" applyFont="1" applyBorder="1" applyAlignment="1">
      <alignment horizontal="center" vertical="center"/>
    </xf>
    <xf numFmtId="192" fontId="96" fillId="0" borderId="8" xfId="3100" applyNumberFormat="1" applyFont="1" applyBorder="1" applyAlignment="1">
      <alignment horizontal="center" vertical="center"/>
    </xf>
    <xf numFmtId="192" fontId="96" fillId="0" borderId="0" xfId="3100" applyNumberFormat="1" applyFont="1" applyBorder="1" applyAlignment="1">
      <alignment horizontal="center" vertical="center"/>
    </xf>
    <xf numFmtId="192" fontId="96" fillId="0" borderId="29" xfId="3100" applyNumberFormat="1" applyFont="1" applyBorder="1" applyAlignment="1">
      <alignment horizontal="center" vertical="center"/>
    </xf>
    <xf numFmtId="192" fontId="96" fillId="0" borderId="32" xfId="3100" applyNumberFormat="1" applyFont="1" applyBorder="1" applyAlignment="1">
      <alignment horizontal="center" vertical="center"/>
    </xf>
    <xf numFmtId="192" fontId="96" fillId="0" borderId="30" xfId="3100" applyNumberFormat="1" applyFont="1" applyBorder="1" applyAlignment="1">
      <alignment horizontal="center" vertical="center"/>
    </xf>
    <xf numFmtId="192" fontId="96" fillId="0" borderId="33" xfId="3100" applyNumberFormat="1" applyFont="1" applyBorder="1" applyAlignment="1">
      <alignment horizontal="center" vertical="center"/>
    </xf>
    <xf numFmtId="205" fontId="96" fillId="0" borderId="34" xfId="3100" applyNumberFormat="1" applyFont="1" applyBorder="1" applyAlignment="1">
      <alignment horizontal="center" vertical="center"/>
    </xf>
    <xf numFmtId="205" fontId="96" fillId="0" borderId="31" xfId="3100" applyNumberFormat="1" applyFont="1" applyBorder="1" applyAlignment="1">
      <alignment horizontal="center" vertical="center"/>
    </xf>
    <xf numFmtId="205" fontId="96" fillId="0" borderId="35" xfId="3100" applyNumberFormat="1" applyFont="1" applyBorder="1" applyAlignment="1">
      <alignment horizontal="center" vertical="center"/>
    </xf>
    <xf numFmtId="205" fontId="96" fillId="0" borderId="8" xfId="3100" applyNumberFormat="1" applyFont="1" applyBorder="1" applyAlignment="1">
      <alignment horizontal="center" vertical="center"/>
    </xf>
    <xf numFmtId="205" fontId="96" fillId="0" borderId="0" xfId="3100" applyNumberFormat="1" applyFont="1" applyBorder="1" applyAlignment="1">
      <alignment horizontal="center" vertical="center"/>
    </xf>
    <xf numFmtId="205" fontId="96" fillId="0" borderId="29" xfId="3100" applyNumberFormat="1" applyFont="1" applyBorder="1" applyAlignment="1">
      <alignment horizontal="center" vertical="center"/>
    </xf>
    <xf numFmtId="205" fontId="96" fillId="0" borderId="32" xfId="3100" applyNumberFormat="1" applyFont="1" applyBorder="1" applyAlignment="1">
      <alignment horizontal="center" vertical="center"/>
    </xf>
    <xf numFmtId="205" fontId="96" fillId="0" borderId="30" xfId="3100" applyNumberFormat="1" applyFont="1" applyBorder="1" applyAlignment="1">
      <alignment horizontal="center" vertical="center"/>
    </xf>
    <xf numFmtId="205" fontId="96" fillId="0" borderId="33" xfId="3100" applyNumberFormat="1" applyFont="1" applyBorder="1" applyAlignment="1">
      <alignment horizontal="center" vertical="center"/>
    </xf>
    <xf numFmtId="171" fontId="96" fillId="0" borderId="8" xfId="3100" applyNumberFormat="1" applyFont="1" applyFill="1" applyBorder="1" applyAlignment="1">
      <alignment horizontal="center" vertical="center"/>
    </xf>
    <xf numFmtId="171" fontId="96" fillId="0" borderId="0" xfId="3100" applyNumberFormat="1" applyFont="1" applyFill="1" applyBorder="1" applyAlignment="1">
      <alignment horizontal="center" vertical="center"/>
    </xf>
    <xf numFmtId="171" fontId="96" fillId="0" borderId="29" xfId="3100" applyNumberFormat="1" applyFont="1" applyFill="1" applyBorder="1" applyAlignment="1">
      <alignment horizontal="center" vertical="center"/>
    </xf>
    <xf numFmtId="178" fontId="96" fillId="0" borderId="8" xfId="3100" applyNumberFormat="1" applyFont="1" applyFill="1" applyBorder="1" applyAlignment="1">
      <alignment horizontal="center" vertical="center"/>
    </xf>
    <xf numFmtId="178" fontId="96" fillId="0" borderId="29" xfId="3100" applyNumberFormat="1" applyFont="1" applyFill="1" applyBorder="1" applyAlignment="1">
      <alignment horizontal="center" vertical="center"/>
    </xf>
    <xf numFmtId="171" fontId="96" fillId="0" borderId="34" xfId="3100" applyNumberFormat="1" applyFont="1" applyFill="1" applyBorder="1" applyAlignment="1">
      <alignment horizontal="center" vertical="center"/>
    </xf>
    <xf numFmtId="171" fontId="96" fillId="0" borderId="31" xfId="3100" applyNumberFormat="1" applyFont="1" applyFill="1" applyBorder="1" applyAlignment="1">
      <alignment horizontal="center" vertical="center"/>
    </xf>
    <xf numFmtId="171" fontId="96" fillId="0" borderId="35" xfId="3100" applyNumberFormat="1" applyFont="1" applyFill="1" applyBorder="1" applyAlignment="1">
      <alignment horizontal="center" vertical="center"/>
    </xf>
    <xf numFmtId="0" fontId="95" fillId="0" borderId="34" xfId="3100" applyFont="1" applyFill="1" applyBorder="1" applyAlignment="1">
      <alignment horizontal="center" vertical="center"/>
    </xf>
    <xf numFmtId="0" fontId="95" fillId="0" borderId="32" xfId="3100" applyFont="1" applyFill="1" applyBorder="1" applyAlignment="1">
      <alignment horizontal="center" vertical="center"/>
    </xf>
    <xf numFmtId="192" fontId="95" fillId="0" borderId="34" xfId="3100" applyNumberFormat="1" applyFont="1" applyFill="1" applyBorder="1" applyAlignment="1">
      <alignment horizontal="center" vertical="center"/>
    </xf>
    <xf numFmtId="192" fontId="95" fillId="0" borderId="32" xfId="3100" applyNumberFormat="1" applyFont="1" applyFill="1" applyBorder="1" applyAlignment="1">
      <alignment horizontal="center" vertical="center"/>
    </xf>
    <xf numFmtId="178" fontId="96" fillId="0" borderId="34" xfId="3100" applyNumberFormat="1" applyFont="1" applyFill="1" applyBorder="1" applyAlignment="1">
      <alignment horizontal="center" vertical="center"/>
    </xf>
    <xf numFmtId="178" fontId="96" fillId="0" borderId="35" xfId="3100" applyNumberFormat="1" applyFont="1" applyFill="1" applyBorder="1" applyAlignment="1">
      <alignment horizontal="center" vertical="center"/>
    </xf>
    <xf numFmtId="0" fontId="95" fillId="0" borderId="20" xfId="3100" applyFont="1" applyFill="1" applyBorder="1" applyAlignment="1">
      <alignment horizontal="center" vertical="center"/>
    </xf>
    <xf numFmtId="0" fontId="95" fillId="0" borderId="22" xfId="3100" applyFont="1" applyFill="1" applyBorder="1" applyAlignment="1">
      <alignment horizontal="center" vertical="center"/>
    </xf>
    <xf numFmtId="178" fontId="96" fillId="0" borderId="32" xfId="3100" applyNumberFormat="1" applyFont="1" applyFill="1" applyBorder="1" applyAlignment="1">
      <alignment horizontal="center" vertical="center"/>
    </xf>
    <xf numFmtId="178" fontId="96" fillId="0" borderId="33" xfId="3100" applyNumberFormat="1" applyFont="1" applyFill="1" applyBorder="1" applyAlignment="1">
      <alignment horizontal="center" vertical="center"/>
    </xf>
    <xf numFmtId="192" fontId="95" fillId="0" borderId="20" xfId="3100" applyNumberFormat="1" applyFont="1" applyFill="1" applyBorder="1" applyAlignment="1">
      <alignment horizontal="center" vertical="center"/>
    </xf>
    <xf numFmtId="192" fontId="95" fillId="0" borderId="22" xfId="3100" applyNumberFormat="1" applyFont="1" applyFill="1" applyBorder="1" applyAlignment="1">
      <alignment horizontal="center" vertical="center"/>
    </xf>
    <xf numFmtId="192" fontId="95" fillId="0" borderId="23" xfId="3100" applyNumberFormat="1" applyFont="1" applyFill="1" applyBorder="1" applyAlignment="1">
      <alignment horizontal="center" vertical="center"/>
    </xf>
    <xf numFmtId="192" fontId="95" fillId="0" borderId="19" xfId="3100" applyNumberFormat="1" applyFont="1" applyFill="1" applyBorder="1" applyAlignment="1">
      <alignment horizontal="center" vertical="center"/>
    </xf>
    <xf numFmtId="192" fontId="95" fillId="0" borderId="21"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29" xfId="3100" applyFont="1" applyFill="1" applyBorder="1" applyAlignment="1">
      <alignment horizontal="center" vertical="center"/>
    </xf>
    <xf numFmtId="0" fontId="96" fillId="31" borderId="32" xfId="3100" applyFont="1" applyFill="1" applyBorder="1" applyAlignment="1">
      <alignment horizontal="center" vertical="center"/>
    </xf>
    <xf numFmtId="0" fontId="96" fillId="31" borderId="33" xfId="3100" applyFont="1" applyFill="1" applyBorder="1" applyAlignment="1">
      <alignment horizontal="center" vertical="center"/>
    </xf>
    <xf numFmtId="0" fontId="87" fillId="0" borderId="40" xfId="3100" applyFont="1" applyBorder="1" applyAlignment="1">
      <alignment horizontal="center" vertical="center"/>
    </xf>
    <xf numFmtId="0" fontId="87" fillId="0" borderId="0" xfId="3100" applyFont="1" applyBorder="1" applyAlignment="1">
      <alignment horizontal="center" vertical="center"/>
    </xf>
    <xf numFmtId="4" fontId="4" fillId="26" borderId="21" xfId="95" applyNumberFormat="1" applyFont="1" applyFill="1" applyBorder="1" applyAlignment="1">
      <alignment horizontal="right" vertical="center"/>
    </xf>
    <xf numFmtId="4" fontId="4" fillId="26" borderId="22" xfId="95" applyNumberFormat="1" applyFont="1" applyFill="1" applyBorder="1" applyAlignment="1">
      <alignment horizontal="right" vertical="center"/>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0" borderId="20" xfId="95" applyFont="1" applyBorder="1" applyAlignment="1">
      <alignment horizontal="center" vertical="center"/>
    </xf>
    <xf numFmtId="0" fontId="4" fillId="0" borderId="21" xfId="95" applyFont="1" applyBorder="1" applyAlignment="1">
      <alignment horizontal="center" vertical="center"/>
    </xf>
    <xf numFmtId="0" fontId="2" fillId="0" borderId="0" xfId="0" applyFont="1" applyAlignment="1">
      <alignment horizontal="left" vertical="center"/>
    </xf>
    <xf numFmtId="0" fontId="4" fillId="38" borderId="13" xfId="95" applyFont="1" applyFill="1" applyBorder="1" applyAlignment="1">
      <alignment horizontal="center" vertical="center"/>
    </xf>
    <xf numFmtId="0" fontId="4" fillId="38" borderId="23" xfId="95" applyFont="1" applyFill="1" applyBorder="1" applyAlignment="1">
      <alignment horizontal="center" vertical="center"/>
    </xf>
    <xf numFmtId="0" fontId="4" fillId="38" borderId="20" xfId="95" applyFont="1" applyFill="1" applyBorder="1" applyAlignment="1">
      <alignment horizontal="right" vertical="center"/>
    </xf>
    <xf numFmtId="0" fontId="4" fillId="38" borderId="21" xfId="95" applyFont="1" applyFill="1" applyBorder="1" applyAlignment="1">
      <alignment horizontal="right" vertical="center"/>
    </xf>
    <xf numFmtId="43" fontId="4" fillId="38" borderId="13" xfId="219" applyFont="1" applyFill="1" applyBorder="1" applyAlignment="1">
      <alignment horizontal="center" vertical="center"/>
    </xf>
    <xf numFmtId="43" fontId="4" fillId="38" borderId="23" xfId="219" applyFont="1" applyFill="1" applyBorder="1" applyAlignment="1">
      <alignment horizontal="center" vertical="center"/>
    </xf>
    <xf numFmtId="0" fontId="4" fillId="38" borderId="13" xfId="95" applyFont="1" applyFill="1" applyBorder="1" applyAlignment="1">
      <alignment horizontal="center" vertical="center" wrapText="1"/>
    </xf>
    <xf numFmtId="0" fontId="4" fillId="38" borderId="23" xfId="95" applyFont="1" applyFill="1" applyBorder="1" applyAlignment="1">
      <alignment horizontal="center" vertical="center" wrapText="1"/>
    </xf>
    <xf numFmtId="0" fontId="4" fillId="26" borderId="0" xfId="110" applyFont="1" applyFill="1" applyBorder="1" applyAlignment="1">
      <alignment horizontal="center" vertical="center"/>
    </xf>
    <xf numFmtId="0" fontId="108" fillId="26" borderId="0" xfId="110" applyFont="1" applyFill="1" applyBorder="1" applyAlignment="1">
      <alignment horizontal="center"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26" borderId="34" xfId="95" applyFont="1" applyFill="1" applyBorder="1" applyAlignment="1">
      <alignment horizontal="center" vertical="center" wrapText="1"/>
    </xf>
    <xf numFmtId="0" fontId="5" fillId="26" borderId="31" xfId="95" applyFont="1" applyFill="1" applyBorder="1" applyAlignment="1">
      <alignment horizontal="center" vertical="center" wrapText="1"/>
    </xf>
    <xf numFmtId="0" fontId="5" fillId="26" borderId="35" xfId="95" applyFont="1" applyFill="1" applyBorder="1" applyAlignment="1">
      <alignment horizontal="center" vertical="center" wrapText="1"/>
    </xf>
    <xf numFmtId="0" fontId="5" fillId="26" borderId="32" xfId="95" applyFont="1" applyFill="1" applyBorder="1" applyAlignment="1">
      <alignment horizontal="center" vertical="center" wrapText="1"/>
    </xf>
    <xf numFmtId="0" fontId="5" fillId="26" borderId="30" xfId="95" applyFont="1" applyFill="1" applyBorder="1" applyAlignment="1">
      <alignment horizontal="center" vertical="center" wrapText="1"/>
    </xf>
    <xf numFmtId="0" fontId="5" fillId="26"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5" fillId="31" borderId="78" xfId="125" applyNumberFormat="1" applyFont="1" applyFill="1" applyBorder="1" applyAlignment="1">
      <alignment horizontal="center" vertical="center" wrapText="1"/>
    </xf>
    <xf numFmtId="0" fontId="115" fillId="31" borderId="175" xfId="125" applyNumberFormat="1" applyFont="1" applyFill="1" applyBorder="1" applyAlignment="1">
      <alignment horizontal="center" vertical="center" wrapText="1"/>
    </xf>
    <xf numFmtId="0" fontId="115" fillId="31" borderId="79" xfId="125" applyNumberFormat="1" applyFont="1" applyFill="1" applyBorder="1" applyAlignment="1">
      <alignment horizontal="center" vertical="center" wrapText="1"/>
    </xf>
    <xf numFmtId="0" fontId="4" fillId="0" borderId="78" xfId="1441" applyFont="1" applyBorder="1" applyAlignment="1">
      <alignment horizontal="center" vertical="center"/>
    </xf>
    <xf numFmtId="0" fontId="4" fillId="0" borderId="175" xfId="1441" applyFont="1" applyBorder="1" applyAlignment="1">
      <alignment horizontal="center" vertical="center"/>
    </xf>
    <xf numFmtId="0" fontId="4" fillId="0" borderId="175" xfId="1441" applyFont="1" applyBorder="1" applyAlignment="1">
      <alignment horizontal="center"/>
    </xf>
    <xf numFmtId="0" fontId="4" fillId="0" borderId="79" xfId="1441" applyFont="1" applyBorder="1" applyAlignment="1">
      <alignment horizontal="center"/>
    </xf>
    <xf numFmtId="1" fontId="4" fillId="31" borderId="175" xfId="1441" applyNumberFormat="1" applyFont="1" applyFill="1" applyBorder="1" applyAlignment="1">
      <alignment horizontal="center"/>
    </xf>
    <xf numFmtId="4" fontId="4" fillId="31" borderId="175" xfId="1441" applyNumberFormat="1" applyFont="1" applyFill="1" applyBorder="1" applyAlignment="1">
      <alignment horizontal="center"/>
    </xf>
    <xf numFmtId="4" fontId="4" fillId="31" borderId="79" xfId="1441" applyNumberFormat="1" applyFont="1" applyFill="1" applyBorder="1" applyAlignment="1">
      <alignment horizontal="center"/>
    </xf>
    <xf numFmtId="1" fontId="2" fillId="0" borderId="175" xfId="1441" applyNumberFormat="1" applyFont="1" applyBorder="1" applyAlignment="1">
      <alignment horizontal="left"/>
    </xf>
    <xf numFmtId="4" fontId="2" fillId="31" borderId="175" xfId="1441" applyNumberFormat="1" applyFont="1" applyFill="1" applyBorder="1" applyAlignment="1">
      <alignment horizontal="center"/>
    </xf>
    <xf numFmtId="4" fontId="2" fillId="31" borderId="79" xfId="1441" applyNumberFormat="1" applyFont="1" applyFill="1" applyBorder="1" applyAlignment="1">
      <alignment horizont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4" fontId="2" fillId="0" borderId="175" xfId="1441" applyNumberFormat="1" applyFont="1" applyBorder="1" applyAlignment="1">
      <alignment horizontal="center"/>
    </xf>
    <xf numFmtId="4" fontId="2" fillId="0" borderId="79" xfId="1441" applyNumberFormat="1" applyFont="1" applyBorder="1" applyAlignment="1">
      <alignment horizont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8" fillId="31" borderId="78" xfId="1441" applyFont="1" applyFill="1" applyBorder="1" applyAlignment="1">
      <alignment horizontal="center" vertical="center" wrapText="1"/>
    </xf>
    <xf numFmtId="0" fontId="118" fillId="31" borderId="175" xfId="1441" applyFont="1" applyFill="1" applyBorder="1" applyAlignment="1">
      <alignment horizontal="center" vertical="center" wrapText="1"/>
    </xf>
    <xf numFmtId="10" fontId="4" fillId="31" borderId="175" xfId="1441" applyNumberFormat="1" applyFont="1" applyFill="1" applyBorder="1" applyAlignment="1">
      <alignment horizontal="center" vertical="center"/>
    </xf>
    <xf numFmtId="10" fontId="4" fillId="31" borderId="79" xfId="1441" applyNumberFormat="1" applyFont="1" applyFill="1" applyBorder="1" applyAlignment="1">
      <alignment horizontal="center" vertical="center"/>
    </xf>
    <xf numFmtId="0" fontId="4" fillId="0" borderId="78" xfId="1441" applyFont="1" applyBorder="1" applyAlignment="1">
      <alignment horizontal="center"/>
    </xf>
    <xf numFmtId="169" fontId="4" fillId="0" borderId="175" xfId="564" applyFont="1" applyBorder="1" applyAlignment="1">
      <alignment horizontal="center" vertical="center"/>
    </xf>
    <xf numFmtId="169" fontId="4" fillId="0" borderId="79" xfId="564" applyFont="1" applyBorder="1" applyAlignment="1">
      <alignment horizontal="center" vertical="center"/>
    </xf>
    <xf numFmtId="1" fontId="4" fillId="0" borderId="131" xfId="1441" applyNumberFormat="1" applyFont="1" applyBorder="1" applyAlignment="1">
      <alignment horizontal="center" vertical="center"/>
    </xf>
    <xf numFmtId="1" fontId="4" fillId="0" borderId="139" xfId="1441" applyNumberFormat="1" applyFont="1" applyBorder="1" applyAlignment="1">
      <alignment horizontal="center" vertical="center"/>
    </xf>
    <xf numFmtId="1" fontId="4" fillId="0" borderId="132" xfId="1441" applyNumberFormat="1" applyFont="1" applyBorder="1" applyAlignment="1">
      <alignment horizontal="center" vertical="center"/>
    </xf>
    <xf numFmtId="0" fontId="2" fillId="0" borderId="139" xfId="1441" applyFont="1" applyBorder="1" applyAlignment="1">
      <alignment horizontal="left" vertical="center"/>
    </xf>
    <xf numFmtId="0" fontId="2" fillId="0" borderId="132"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8" fillId="0" borderId="78" xfId="1441" applyFont="1" applyBorder="1" applyAlignment="1">
      <alignment horizontal="center" vertical="center"/>
    </xf>
    <xf numFmtId="0" fontId="118" fillId="0" borderId="175" xfId="1441" applyFont="1" applyBorder="1" applyAlignment="1">
      <alignment horizontal="center" vertical="center"/>
    </xf>
    <xf numFmtId="0" fontId="118" fillId="0" borderId="79" xfId="1441" applyFont="1" applyBorder="1" applyAlignment="1">
      <alignment horizontal="center" vertical="center"/>
    </xf>
    <xf numFmtId="0" fontId="118" fillId="0" borderId="0" xfId="1441" applyFont="1" applyBorder="1" applyAlignment="1">
      <alignment horizontal="right" vertical="center"/>
    </xf>
    <xf numFmtId="0" fontId="2" fillId="0" borderId="134"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4" fillId="0" borderId="134" xfId="1441" applyFont="1" applyBorder="1" applyAlignment="1">
      <alignment horizontal="left"/>
    </xf>
    <xf numFmtId="0" fontId="4" fillId="0" borderId="69" xfId="1441" applyFont="1" applyBorder="1" applyAlignment="1">
      <alignment horizontal="left"/>
    </xf>
    <xf numFmtId="0" fontId="5" fillId="0" borderId="166" xfId="1441" applyFont="1" applyBorder="1" applyAlignment="1">
      <alignment horizontal="center"/>
    </xf>
    <xf numFmtId="0" fontId="5" fillId="0" borderId="133" xfId="1441" applyFont="1" applyBorder="1" applyAlignment="1">
      <alignment horizontal="center"/>
    </xf>
    <xf numFmtId="0" fontId="5" fillId="0" borderId="167" xfId="1441" applyFont="1" applyBorder="1" applyAlignment="1">
      <alignment horizontal="center"/>
    </xf>
    <xf numFmtId="0" fontId="108" fillId="0" borderId="64" xfId="1441" applyFont="1" applyBorder="1" applyAlignment="1">
      <alignment horizontal="center"/>
    </xf>
    <xf numFmtId="0" fontId="108" fillId="0" borderId="0" xfId="1441" applyFont="1" applyBorder="1" applyAlignment="1">
      <alignment horizontal="center"/>
    </xf>
    <xf numFmtId="0" fontId="108" fillId="0" borderId="65" xfId="1441" applyFont="1" applyBorder="1" applyAlignment="1">
      <alignment horizontal="center"/>
    </xf>
    <xf numFmtId="0" fontId="112" fillId="0" borderId="64" xfId="1441" applyFont="1" applyBorder="1" applyAlignment="1">
      <alignment horizontal="center"/>
    </xf>
    <xf numFmtId="0" fontId="112" fillId="0" borderId="0" xfId="1441" applyFont="1" applyBorder="1" applyAlignment="1">
      <alignment horizontal="center"/>
    </xf>
    <xf numFmtId="0" fontId="112" fillId="0" borderId="65" xfId="1441" applyFont="1" applyBorder="1" applyAlignment="1">
      <alignment horizontal="center"/>
    </xf>
    <xf numFmtId="0" fontId="112" fillId="0" borderId="68" xfId="1441" applyFont="1" applyBorder="1" applyAlignment="1">
      <alignment horizontal="center"/>
    </xf>
    <xf numFmtId="0" fontId="112" fillId="0" borderId="134" xfId="1441" applyFont="1" applyBorder="1" applyAlignment="1">
      <alignment horizontal="center"/>
    </xf>
    <xf numFmtId="0" fontId="112" fillId="0" borderId="69" xfId="1441" applyFont="1" applyBorder="1" applyAlignment="1">
      <alignment horizontal="center"/>
    </xf>
    <xf numFmtId="0" fontId="4" fillId="0" borderId="176" xfId="1441" applyFont="1" applyBorder="1" applyAlignment="1">
      <alignment horizontal="left"/>
    </xf>
    <xf numFmtId="0" fontId="4" fillId="0" borderId="183" xfId="1441" applyFont="1" applyBorder="1" applyAlignment="1">
      <alignment horizontal="left"/>
    </xf>
    <xf numFmtId="0" fontId="4" fillId="0" borderId="0" xfId="1441" applyFont="1" applyBorder="1" applyAlignment="1">
      <alignment horizontal="left"/>
    </xf>
    <xf numFmtId="0" fontId="4" fillId="0" borderId="65" xfId="1441" applyFont="1" applyBorder="1" applyAlignment="1">
      <alignment horizontal="left"/>
    </xf>
    <xf numFmtId="0" fontId="157" fillId="0" borderId="78" xfId="0" applyFont="1" applyFill="1" applyBorder="1" applyAlignment="1" applyProtection="1">
      <alignment horizontal="center" vertical="center" wrapText="1"/>
    </xf>
    <xf numFmtId="0" fontId="157" fillId="0" borderId="22"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1" xfId="0" applyFont="1" applyFill="1" applyBorder="1" applyAlignment="1" applyProtection="1">
      <alignment horizontal="center" vertical="center" wrapText="1"/>
    </xf>
    <xf numFmtId="0" fontId="43" fillId="0" borderId="185" xfId="0" applyFont="1" applyFill="1" applyBorder="1" applyAlignment="1" applyProtection="1">
      <alignment horizontal="center" vertical="center" wrapText="1"/>
    </xf>
    <xf numFmtId="0" fontId="43" fillId="0" borderId="124" xfId="0" applyFont="1" applyBorder="1" applyAlignment="1" applyProtection="1">
      <alignment horizontal="left" vertical="center" wrapText="1"/>
      <protection locked="0"/>
    </xf>
    <xf numFmtId="0" fontId="43" fillId="0" borderId="188" xfId="0" applyFont="1" applyBorder="1" applyAlignment="1" applyProtection="1">
      <alignment horizontal="left" vertical="center" wrapText="1"/>
      <protection locked="0"/>
    </xf>
    <xf numFmtId="0" fontId="43" fillId="0" borderId="115" xfId="0" applyFont="1" applyBorder="1" applyAlignment="1" applyProtection="1">
      <alignment horizontal="left" vertical="center" wrapText="1"/>
      <protection locked="0"/>
    </xf>
    <xf numFmtId="0" fontId="43" fillId="0" borderId="116" xfId="0" applyFont="1" applyBorder="1" applyAlignment="1" applyProtection="1">
      <alignment horizontal="left" vertical="center" wrapText="1"/>
      <protection locked="0"/>
    </xf>
    <xf numFmtId="0" fontId="185" fillId="0" borderId="0" xfId="0" applyFont="1" applyBorder="1" applyAlignment="1" applyProtection="1">
      <alignment horizontal="left" vertical="center"/>
      <protection locked="0"/>
    </xf>
    <xf numFmtId="0" fontId="185" fillId="0" borderId="65" xfId="0" applyFont="1" applyBorder="1" applyAlignment="1" applyProtection="1">
      <alignment horizontal="left" vertical="center"/>
      <protection locked="0"/>
    </xf>
    <xf numFmtId="0" fontId="185" fillId="0" borderId="134" xfId="0" applyFont="1" applyBorder="1" applyAlignment="1" applyProtection="1">
      <alignment horizontal="left" vertical="center"/>
      <protection locked="0"/>
    </xf>
    <xf numFmtId="0" fontId="185" fillId="0" borderId="69" xfId="0" applyFont="1" applyBorder="1" applyAlignment="1" applyProtection="1">
      <alignment horizontal="left" vertical="center"/>
      <protection locked="0"/>
    </xf>
    <xf numFmtId="0" fontId="185" fillId="31" borderId="70" xfId="0" applyFont="1" applyFill="1" applyBorder="1" applyAlignment="1" applyProtection="1">
      <alignment horizontal="center" vertical="center" wrapText="1"/>
      <protection locked="0"/>
    </xf>
    <xf numFmtId="0" fontId="185" fillId="31" borderId="21" xfId="0" applyFont="1" applyFill="1" applyBorder="1" applyAlignment="1" applyProtection="1">
      <alignment horizontal="center" vertical="center" wrapText="1"/>
      <protection locked="0"/>
    </xf>
    <xf numFmtId="0" fontId="185" fillId="31" borderId="24" xfId="0" applyFont="1" applyFill="1" applyBorder="1" applyAlignment="1" applyProtection="1">
      <alignment horizontal="center" vertical="center" wrapText="1"/>
      <protection locked="0"/>
    </xf>
    <xf numFmtId="0" fontId="185" fillId="0" borderId="21" xfId="0" applyFont="1" applyFill="1" applyBorder="1" applyAlignment="1" applyProtection="1">
      <alignment horizontal="center" vertical="center"/>
    </xf>
    <xf numFmtId="0" fontId="185" fillId="0" borderId="176" xfId="0" applyFont="1" applyBorder="1" applyAlignment="1" applyProtection="1">
      <alignment horizontal="left" vertical="center"/>
      <protection locked="0"/>
    </xf>
    <xf numFmtId="0" fontId="185" fillId="0" borderId="183" xfId="0" applyFont="1" applyBorder="1" applyAlignment="1" applyProtection="1">
      <alignment horizontal="left" vertical="center"/>
      <protection locked="0"/>
    </xf>
    <xf numFmtId="0" fontId="4" fillId="0" borderId="166" xfId="0" applyFont="1" applyBorder="1" applyAlignment="1" applyProtection="1">
      <alignment horizontal="center" vertical="center"/>
      <protection locked="0"/>
    </xf>
    <xf numFmtId="0" fontId="4" fillId="0" borderId="133" xfId="0" applyFont="1" applyBorder="1" applyAlignment="1" applyProtection="1">
      <alignment horizontal="center" vertical="center"/>
      <protection locked="0"/>
    </xf>
    <xf numFmtId="0" fontId="4" fillId="0" borderId="167" xfId="0" applyFont="1" applyBorder="1" applyAlignment="1" applyProtection="1">
      <alignment horizontal="center" vertical="center"/>
      <protection locked="0"/>
    </xf>
    <xf numFmtId="0" fontId="2" fillId="0" borderId="6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68" xfId="0" applyFont="1" applyBorder="1" applyAlignment="1" applyProtection="1">
      <alignment horizontal="center" vertical="center"/>
      <protection locked="0"/>
    </xf>
    <xf numFmtId="0" fontId="2" fillId="0" borderId="134"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71" fillId="26" borderId="178" xfId="110" applyFont="1" applyFill="1" applyBorder="1" applyAlignment="1">
      <alignment horizontal="center" vertical="center"/>
    </xf>
    <xf numFmtId="0" fontId="71" fillId="26" borderId="176" xfId="110" applyFont="1" applyFill="1" applyBorder="1" applyAlignment="1">
      <alignment horizontal="center" vertical="center"/>
    </xf>
    <xf numFmtId="0" fontId="71" fillId="26" borderId="181"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29" xfId="110" applyFont="1" applyFill="1" applyBorder="1" applyAlignment="1">
      <alignment horizontal="center" vertical="center"/>
    </xf>
    <xf numFmtId="0" fontId="4" fillId="26" borderId="29" xfId="110" applyFont="1" applyFill="1" applyBorder="1" applyAlignment="1">
      <alignment horizontal="left" vertical="center"/>
    </xf>
    <xf numFmtId="0" fontId="4" fillId="26" borderId="33" xfId="110" applyNumberFormat="1" applyFont="1" applyFill="1" applyBorder="1" applyAlignment="1">
      <alignment horizontal="left" vertical="center"/>
    </xf>
    <xf numFmtId="0" fontId="4" fillId="30" borderId="180" xfId="92" applyFont="1" applyFill="1" applyBorder="1" applyAlignment="1">
      <alignment horizontal="center" vertical="center"/>
    </xf>
    <xf numFmtId="0" fontId="4" fillId="30" borderId="177" xfId="92" applyFont="1" applyFill="1" applyBorder="1" applyAlignment="1">
      <alignment horizontal="center" vertical="center"/>
    </xf>
    <xf numFmtId="0" fontId="4" fillId="30" borderId="182" xfId="92" applyFont="1" applyFill="1" applyBorder="1" applyAlignment="1">
      <alignment horizontal="center" vertical="center"/>
    </xf>
    <xf numFmtId="0" fontId="4" fillId="26" borderId="181" xfId="110" applyFont="1" applyFill="1" applyBorder="1" applyAlignment="1">
      <alignment horizontal="left" vertical="center"/>
    </xf>
    <xf numFmtId="0" fontId="103" fillId="31" borderId="180" xfId="92" applyFont="1" applyFill="1" applyBorder="1" applyAlignment="1">
      <alignment horizontal="center" vertical="center"/>
    </xf>
    <xf numFmtId="0" fontId="103" fillId="31" borderId="177" xfId="92" applyFont="1" applyFill="1" applyBorder="1" applyAlignment="1">
      <alignment horizontal="center" vertical="center"/>
    </xf>
    <xf numFmtId="0" fontId="103" fillId="31" borderId="182" xfId="92" applyFont="1" applyFill="1" applyBorder="1" applyAlignment="1">
      <alignment horizontal="center" vertical="center"/>
    </xf>
    <xf numFmtId="49" fontId="4" fillId="30" borderId="169" xfId="92" applyNumberFormat="1" applyFont="1" applyFill="1" applyBorder="1" applyAlignment="1">
      <alignment horizontal="right" vertical="center"/>
    </xf>
    <xf numFmtId="49" fontId="4" fillId="30" borderId="94" xfId="92" applyNumberFormat="1" applyFont="1" applyFill="1" applyBorder="1" applyAlignment="1">
      <alignment horizontal="right" vertical="center"/>
    </xf>
    <xf numFmtId="0" fontId="117" fillId="0" borderId="97" xfId="92" applyFont="1" applyFill="1" applyBorder="1" applyAlignment="1">
      <alignment vertical="center"/>
    </xf>
    <xf numFmtId="0" fontId="117" fillId="0" borderId="98" xfId="92" applyFont="1" applyFill="1" applyBorder="1" applyAlignment="1">
      <alignment vertical="center"/>
    </xf>
    <xf numFmtId="0" fontId="117" fillId="0" borderId="99" xfId="92" applyFont="1" applyFill="1" applyBorder="1" applyAlignment="1">
      <alignment vertical="center"/>
    </xf>
    <xf numFmtId="0" fontId="117" fillId="0" borderId="14" xfId="92" applyFont="1" applyFill="1" applyBorder="1" applyAlignment="1">
      <alignment vertical="center"/>
    </xf>
    <xf numFmtId="0" fontId="117" fillId="0" borderId="16" xfId="92" applyFont="1" applyFill="1" applyBorder="1" applyAlignment="1">
      <alignment vertical="center"/>
    </xf>
    <xf numFmtId="0" fontId="117" fillId="0" borderId="17" xfId="92" applyFont="1" applyFill="1" applyBorder="1" applyAlignment="1">
      <alignment vertical="center"/>
    </xf>
    <xf numFmtId="0" fontId="117" fillId="0" borderId="82" xfId="92" applyFont="1" applyFill="1" applyBorder="1" applyAlignment="1">
      <alignment vertical="center"/>
    </xf>
    <xf numFmtId="0" fontId="117" fillId="0" borderId="83" xfId="92" applyFont="1" applyFill="1" applyBorder="1" applyAlignment="1">
      <alignment vertical="center"/>
    </xf>
    <xf numFmtId="0" fontId="117" fillId="0" borderId="84" xfId="92" applyFont="1" applyFill="1" applyBorder="1" applyAlignment="1">
      <alignment vertical="center"/>
    </xf>
    <xf numFmtId="49" fontId="4" fillId="30" borderId="70" xfId="92" applyNumberFormat="1" applyFont="1" applyFill="1" applyBorder="1" applyAlignment="1">
      <alignment horizontal="right" vertical="center"/>
    </xf>
    <xf numFmtId="49" fontId="4" fillId="30" borderId="177" xfId="92" applyNumberFormat="1" applyFont="1" applyFill="1" applyBorder="1" applyAlignment="1">
      <alignment horizontal="right" vertical="center"/>
    </xf>
    <xf numFmtId="0" fontId="144" fillId="26" borderId="34" xfId="327" applyFont="1" applyFill="1" applyBorder="1" applyAlignment="1">
      <alignment horizontal="left" vertical="center"/>
    </xf>
    <xf numFmtId="0" fontId="144" fillId="26" borderId="137" xfId="327" applyFont="1" applyFill="1" applyBorder="1" applyAlignment="1">
      <alignment horizontal="left" vertical="center"/>
    </xf>
    <xf numFmtId="0" fontId="144" fillId="26" borderId="35" xfId="327" applyFont="1" applyFill="1" applyBorder="1" applyAlignment="1">
      <alignment horizontal="left" vertical="center"/>
    </xf>
    <xf numFmtId="0" fontId="164" fillId="26" borderId="20" xfId="327" applyFont="1" applyFill="1" applyBorder="1" applyAlignment="1">
      <alignment horizontal="center" vertical="center"/>
    </xf>
    <xf numFmtId="0" fontId="164" fillId="26" borderId="21" xfId="327" applyFont="1" applyFill="1" applyBorder="1" applyAlignment="1">
      <alignment horizontal="center" vertical="center"/>
    </xf>
    <xf numFmtId="0" fontId="164" fillId="26" borderId="22" xfId="327" applyFont="1" applyFill="1" applyBorder="1" applyAlignment="1">
      <alignment horizontal="center" vertical="center"/>
    </xf>
    <xf numFmtId="0" fontId="165" fillId="39" borderId="23" xfId="327" applyFont="1" applyFill="1" applyBorder="1" applyAlignment="1">
      <alignment horizontal="center" vertical="center"/>
    </xf>
    <xf numFmtId="0" fontId="166" fillId="39" borderId="19" xfId="327" applyFont="1" applyFill="1" applyBorder="1" applyAlignment="1">
      <alignment horizontal="center" vertical="center"/>
    </xf>
    <xf numFmtId="0" fontId="165" fillId="39" borderId="34" xfId="327" applyFont="1" applyFill="1" applyBorder="1" applyAlignment="1">
      <alignment horizontal="center" vertical="center"/>
    </xf>
    <xf numFmtId="0" fontId="165" fillId="39" borderId="35" xfId="327" applyFont="1" applyFill="1" applyBorder="1" applyAlignment="1">
      <alignment horizontal="center" vertical="center"/>
    </xf>
    <xf numFmtId="2" fontId="165" fillId="39" borderId="20" xfId="327" applyNumberFormat="1" applyFont="1" applyFill="1" applyBorder="1" applyAlignment="1">
      <alignment horizontal="center" vertical="center" wrapText="1"/>
    </xf>
    <xf numFmtId="2" fontId="165" fillId="39" borderId="21" xfId="327" applyNumberFormat="1" applyFont="1" applyFill="1" applyBorder="1" applyAlignment="1">
      <alignment horizontal="center" vertical="center" wrapText="1"/>
    </xf>
    <xf numFmtId="2" fontId="165" fillId="39" borderId="22" xfId="327" applyNumberFormat="1" applyFont="1" applyFill="1" applyBorder="1" applyAlignment="1">
      <alignment horizontal="center" vertical="center" wrapText="1"/>
    </xf>
    <xf numFmtId="0" fontId="167" fillId="0" borderId="20" xfId="135" applyFont="1" applyFill="1" applyBorder="1" applyAlignment="1">
      <alignment horizontal="center" vertical="center" wrapText="1"/>
    </xf>
    <xf numFmtId="0" fontId="167" fillId="0" borderId="22" xfId="135" applyFont="1" applyFill="1" applyBorder="1" applyAlignment="1">
      <alignment horizontal="center" vertical="center" wrapText="1"/>
    </xf>
    <xf numFmtId="0" fontId="167" fillId="30" borderId="20" xfId="327" applyFont="1" applyFill="1" applyBorder="1" applyAlignment="1">
      <alignment horizontal="center" vertical="center" wrapText="1"/>
    </xf>
    <xf numFmtId="0" fontId="167" fillId="30" borderId="22" xfId="327" applyFont="1" applyFill="1" applyBorder="1" applyAlignment="1">
      <alignment horizontal="center" vertical="center" wrapText="1"/>
    </xf>
    <xf numFmtId="0" fontId="144" fillId="26" borderId="20" xfId="327" applyFont="1" applyFill="1" applyBorder="1" applyAlignment="1">
      <alignment horizontal="center" vertical="center" wrapText="1"/>
    </xf>
    <xf numFmtId="0" fontId="144" fillId="26" borderId="22" xfId="327" applyFont="1" applyFill="1" applyBorder="1" applyAlignment="1">
      <alignment horizontal="center" vertical="center" wrapText="1"/>
    </xf>
    <xf numFmtId="0" fontId="144" fillId="30" borderId="20" xfId="327" applyFont="1" applyFill="1" applyBorder="1" applyAlignment="1">
      <alignment horizontal="center" vertical="center" wrapText="1"/>
    </xf>
    <xf numFmtId="0" fontId="144" fillId="30" borderId="22" xfId="327" applyFont="1" applyFill="1" applyBorder="1" applyAlignment="1">
      <alignment horizontal="center" vertical="center" wrapText="1"/>
    </xf>
    <xf numFmtId="0" fontId="144" fillId="0" borderId="34" xfId="327" applyFont="1" applyFill="1" applyBorder="1" applyAlignment="1">
      <alignment horizontal="center" vertical="center" wrapText="1"/>
    </xf>
    <xf numFmtId="0" fontId="144" fillId="0" borderId="35" xfId="327" applyFont="1" applyFill="1" applyBorder="1" applyAlignment="1">
      <alignment horizontal="center" vertical="center" wrapText="1"/>
    </xf>
    <xf numFmtId="0" fontId="144" fillId="0" borderId="32" xfId="327" applyFont="1" applyFill="1" applyBorder="1" applyAlignment="1">
      <alignment horizontal="center" vertical="center" wrapText="1"/>
    </xf>
    <xf numFmtId="0" fontId="144" fillId="0" borderId="33" xfId="327" applyFont="1" applyFill="1" applyBorder="1" applyAlignment="1">
      <alignment horizontal="center" vertical="center" wrapText="1"/>
    </xf>
    <xf numFmtId="0" fontId="144" fillId="26" borderId="34" xfId="327" applyFont="1" applyFill="1" applyBorder="1" applyAlignment="1">
      <alignment horizontal="center" vertical="center" wrapText="1"/>
    </xf>
    <xf numFmtId="0" fontId="144" fillId="26" borderId="35" xfId="327" applyFont="1" applyFill="1" applyBorder="1" applyAlignment="1">
      <alignment horizontal="center" vertical="center" wrapText="1"/>
    </xf>
    <xf numFmtId="0" fontId="144" fillId="26" borderId="8" xfId="327" applyFont="1" applyFill="1" applyBorder="1" applyAlignment="1">
      <alignment horizontal="center" vertical="center" wrapText="1"/>
    </xf>
    <xf numFmtId="0" fontId="144" fillId="26" borderId="29" xfId="327" applyFont="1" applyFill="1" applyBorder="1" applyAlignment="1">
      <alignment horizontal="center" vertical="center" wrapText="1"/>
    </xf>
    <xf numFmtId="0" fontId="144" fillId="26" borderId="32" xfId="327" applyFont="1" applyFill="1" applyBorder="1" applyAlignment="1">
      <alignment horizontal="center" vertical="center" wrapText="1"/>
    </xf>
    <xf numFmtId="0" fontId="144" fillId="26" borderId="33" xfId="327" applyFont="1" applyFill="1" applyBorder="1" applyAlignment="1">
      <alignment horizontal="center" vertical="center" wrapText="1"/>
    </xf>
    <xf numFmtId="0" fontId="165" fillId="39" borderId="34" xfId="327" applyFont="1" applyFill="1" applyBorder="1" applyAlignment="1">
      <alignment horizontal="center" vertical="center" wrapText="1"/>
    </xf>
    <xf numFmtId="0" fontId="165" fillId="39" borderId="35" xfId="327" applyFont="1" applyFill="1" applyBorder="1" applyAlignment="1">
      <alignment horizontal="center" vertical="center" wrapText="1"/>
    </xf>
    <xf numFmtId="0" fontId="165" fillId="39" borderId="32" xfId="327" applyFont="1" applyFill="1" applyBorder="1" applyAlignment="1">
      <alignment horizontal="center" vertical="center" wrapText="1"/>
    </xf>
    <xf numFmtId="0" fontId="165" fillId="39" borderId="33" xfId="327" applyFont="1" applyFill="1" applyBorder="1" applyAlignment="1">
      <alignment horizontal="center" vertical="center" wrapText="1"/>
    </xf>
    <xf numFmtId="0" fontId="71" fillId="26" borderId="137" xfId="110" applyFont="1" applyFill="1" applyBorder="1" applyAlignment="1">
      <alignment horizontal="center" vertical="center"/>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4" fontId="2" fillId="0" borderId="23" xfId="92" applyNumberFormat="1" applyFont="1" applyFill="1" applyBorder="1" applyAlignment="1">
      <alignment horizontal="right" vertical="center" indent="1"/>
    </xf>
    <xf numFmtId="4" fontId="2" fillId="0" borderId="28" xfId="92" applyNumberFormat="1" applyFont="1" applyFill="1" applyBorder="1" applyAlignment="1">
      <alignment horizontal="right" vertical="center" indent="1"/>
    </xf>
    <xf numFmtId="4" fontId="117" fillId="0" borderId="23" xfId="92" applyNumberFormat="1" applyFont="1" applyFill="1" applyBorder="1" applyAlignment="1">
      <alignment horizontal="center" vertical="center"/>
    </xf>
    <xf numFmtId="4" fontId="117" fillId="0" borderId="28" xfId="92" applyNumberFormat="1" applyFont="1" applyFill="1" applyBorder="1" applyAlignment="1">
      <alignment horizontal="center" vertical="center"/>
    </xf>
    <xf numFmtId="4" fontId="117" fillId="0" borderId="23" xfId="92" applyNumberFormat="1" applyFont="1" applyFill="1" applyBorder="1" applyAlignment="1">
      <alignment horizontal="right" vertical="center" indent="1"/>
    </xf>
    <xf numFmtId="4" fontId="117" fillId="0" borderId="28" xfId="92" applyNumberFormat="1" applyFont="1" applyFill="1" applyBorder="1" applyAlignment="1">
      <alignment horizontal="right" vertical="center" indent="1"/>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2" fontId="117" fillId="0" borderId="138" xfId="92" applyNumberFormat="1" applyFont="1" applyFill="1" applyBorder="1" applyAlignment="1">
      <alignment horizontal="center" vertical="center"/>
    </xf>
    <xf numFmtId="2" fontId="117" fillId="0" borderId="27" xfId="92" applyNumberFormat="1"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0" fontId="117" fillId="0" borderId="25" xfId="92" applyFont="1" applyFill="1" applyBorder="1" applyAlignment="1">
      <alignment horizontal="left" vertical="center"/>
    </xf>
    <xf numFmtId="0" fontId="117" fillId="0" borderId="26" xfId="92" applyFont="1" applyFill="1" applyBorder="1" applyAlignment="1">
      <alignment horizontal="left" vertical="center"/>
    </xf>
    <xf numFmtId="170" fontId="4" fillId="30" borderId="20" xfId="92" applyNumberFormat="1" applyFont="1" applyFill="1" applyBorder="1" applyAlignment="1">
      <alignment horizontal="center" vertical="center"/>
    </xf>
    <xf numFmtId="170" fontId="4" fillId="30" borderId="21" xfId="92" applyNumberFormat="1" applyFont="1" applyFill="1" applyBorder="1" applyAlignment="1">
      <alignment horizontal="center" vertical="center"/>
    </xf>
    <xf numFmtId="170" fontId="4" fillId="30" borderId="22" xfId="92" applyNumberFormat="1" applyFont="1" applyFill="1" applyBorder="1" applyAlignment="1">
      <alignment horizontal="center" vertical="center"/>
    </xf>
    <xf numFmtId="1" fontId="117" fillId="0" borderId="136" xfId="92" applyNumberFormat="1" applyFont="1" applyFill="1" applyBorder="1" applyAlignment="1">
      <alignment horizontal="center" vertical="center"/>
    </xf>
    <xf numFmtId="1" fontId="117" fillId="0" borderId="25" xfId="92" applyNumberFormat="1" applyFont="1" applyFill="1" applyBorder="1" applyAlignment="1">
      <alignment horizontal="center" vertical="center"/>
    </xf>
    <xf numFmtId="208" fontId="118" fillId="30" borderId="20" xfId="110" applyNumberFormat="1" applyFont="1" applyFill="1" applyBorder="1" applyAlignment="1">
      <alignment horizontal="center" vertical="center"/>
    </xf>
    <xf numFmtId="208" fontId="118" fillId="30" borderId="21" xfId="110" applyNumberFormat="1" applyFont="1" applyFill="1" applyBorder="1" applyAlignment="1">
      <alignment horizontal="center" vertical="center"/>
    </xf>
    <xf numFmtId="208" fontId="118" fillId="30" borderId="22" xfId="110" applyNumberFormat="1" applyFont="1" applyFill="1" applyBorder="1" applyAlignment="1">
      <alignment horizontal="center" vertical="center"/>
    </xf>
    <xf numFmtId="0" fontId="2" fillId="0" borderId="137" xfId="92" applyNumberFormat="1" applyFont="1" applyFill="1" applyBorder="1" applyAlignment="1">
      <alignment horizontal="center" vertical="center"/>
    </xf>
    <xf numFmtId="0" fontId="2" fillId="0" borderId="134" xfId="92" applyNumberFormat="1" applyFont="1" applyFill="1" applyBorder="1" applyAlignment="1">
      <alignment horizontal="center"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103" fillId="31" borderId="20" xfId="92" applyFont="1" applyFill="1" applyBorder="1" applyAlignment="1">
      <alignment horizontal="center" vertical="center"/>
    </xf>
    <xf numFmtId="0" fontId="103" fillId="31" borderId="21" xfId="92" applyFont="1" applyFill="1" applyBorder="1" applyAlignment="1">
      <alignment horizontal="center" vertical="center"/>
    </xf>
    <xf numFmtId="0" fontId="103" fillId="31" borderId="22" xfId="92" applyFont="1" applyFill="1" applyBorder="1" applyAlignment="1">
      <alignment horizontal="center" vertical="center"/>
    </xf>
    <xf numFmtId="0" fontId="118" fillId="30" borderId="23" xfId="92" applyFont="1" applyFill="1" applyBorder="1" applyAlignment="1">
      <alignment horizontal="center" vertical="center"/>
    </xf>
    <xf numFmtId="0" fontId="118" fillId="30" borderId="19" xfId="92" applyFont="1" applyFill="1" applyBorder="1" applyAlignment="1">
      <alignment horizontal="center" vertical="center"/>
    </xf>
    <xf numFmtId="0" fontId="117" fillId="0" borderId="137" xfId="92" applyNumberFormat="1" applyFont="1" applyFill="1" applyBorder="1" applyAlignment="1">
      <alignment horizontal="center" vertical="center"/>
    </xf>
    <xf numFmtId="0" fontId="117" fillId="0" borderId="134" xfId="92" applyNumberFormat="1" applyFont="1" applyFill="1" applyBorder="1" applyAlignment="1">
      <alignment horizontal="center" vertical="center"/>
    </xf>
    <xf numFmtId="4" fontId="117" fillId="0" borderId="19" xfId="92" applyNumberFormat="1" applyFont="1" applyFill="1" applyBorder="1" applyAlignment="1">
      <alignment horizontal="right" vertical="center" indent="1"/>
    </xf>
    <xf numFmtId="4" fontId="2" fillId="0" borderId="19" xfId="92" applyNumberFormat="1" applyFont="1" applyFill="1" applyBorder="1" applyAlignment="1">
      <alignment horizontal="right" vertical="center" indent="1"/>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49" fontId="108" fillId="30" borderId="20" xfId="92" applyNumberFormat="1" applyFont="1" applyFill="1" applyBorder="1" applyAlignment="1">
      <alignment horizontal="center" vertical="center"/>
    </xf>
    <xf numFmtId="49" fontId="108" fillId="30" borderId="21" xfId="92" applyNumberFormat="1" applyFont="1" applyFill="1" applyBorder="1" applyAlignment="1">
      <alignment horizontal="center" vertical="center"/>
    </xf>
    <xf numFmtId="49" fontId="108" fillId="30" borderId="22" xfId="92" applyNumberFormat="1" applyFont="1" applyFill="1" applyBorder="1" applyAlignment="1">
      <alignment horizontal="center" vertical="center"/>
    </xf>
    <xf numFmtId="0" fontId="159" fillId="0" borderId="124" xfId="0" applyFont="1" applyBorder="1" applyAlignment="1" applyProtection="1">
      <alignment horizontal="left" vertical="center" wrapText="1"/>
      <protection locked="0"/>
    </xf>
    <xf numFmtId="0" fontId="135" fillId="39" borderId="13" xfId="0" applyFont="1" applyFill="1" applyBorder="1" applyAlignment="1" applyProtection="1">
      <alignment horizontal="center" vertical="center"/>
    </xf>
    <xf numFmtId="0" fontId="157" fillId="0" borderId="13" xfId="0" applyFont="1" applyFill="1" applyBorder="1" applyAlignment="1" applyProtection="1">
      <alignment horizontal="center" vertical="center" wrapText="1"/>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54" fillId="0" borderId="34" xfId="0" applyFont="1" applyBorder="1" applyAlignment="1" applyProtection="1">
      <alignment horizontal="center" vertical="center"/>
      <protection locked="0"/>
    </xf>
    <xf numFmtId="0" fontId="154" fillId="0" borderId="31" xfId="0" applyFont="1" applyBorder="1" applyAlignment="1" applyProtection="1">
      <alignment horizontal="center" vertical="center"/>
      <protection locked="0"/>
    </xf>
    <xf numFmtId="0" fontId="154" fillId="0" borderId="35" xfId="0" applyFont="1" applyBorder="1" applyAlignment="1" applyProtection="1">
      <alignment horizontal="center" vertical="center"/>
      <protection locked="0"/>
    </xf>
    <xf numFmtId="0" fontId="153" fillId="0" borderId="8" xfId="0" applyFont="1" applyBorder="1" applyAlignment="1" applyProtection="1">
      <alignment horizontal="center" vertical="center"/>
      <protection locked="0"/>
    </xf>
    <xf numFmtId="0" fontId="153" fillId="0" borderId="0" xfId="0" applyFont="1" applyBorder="1" applyAlignment="1" applyProtection="1">
      <alignment horizontal="center" vertical="center"/>
      <protection locked="0"/>
    </xf>
    <xf numFmtId="0" fontId="153" fillId="0" borderId="29"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155" fillId="0" borderId="0" xfId="0" applyFont="1" applyBorder="1" applyAlignment="1" applyProtection="1">
      <alignment horizontal="center" vertical="center"/>
      <protection locked="0"/>
    </xf>
    <xf numFmtId="0" fontId="155"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53" fillId="0" borderId="32" xfId="0" applyFont="1" applyBorder="1" applyAlignment="1" applyProtection="1">
      <alignment horizontal="center" vertical="center"/>
      <protection locked="0"/>
    </xf>
    <xf numFmtId="0" fontId="153" fillId="0" borderId="30" xfId="0" applyFont="1" applyBorder="1" applyAlignment="1" applyProtection="1">
      <alignment horizontal="center" vertical="center"/>
      <protection locked="0"/>
    </xf>
    <xf numFmtId="0" fontId="153" fillId="0" borderId="33" xfId="0" applyFont="1" applyBorder="1" applyAlignment="1" applyProtection="1">
      <alignment horizontal="center" vertical="center"/>
      <protection locked="0"/>
    </xf>
    <xf numFmtId="0" fontId="130" fillId="26" borderId="34" xfId="138" applyFont="1" applyFill="1" applyBorder="1" applyAlignment="1">
      <alignment horizontal="center"/>
    </xf>
    <xf numFmtId="0" fontId="130" fillId="26" borderId="31" xfId="138" applyFont="1" applyFill="1" applyBorder="1" applyAlignment="1">
      <alignment horizontal="center"/>
    </xf>
    <xf numFmtId="0" fontId="130" fillId="26" borderId="35" xfId="138" applyFont="1" applyFill="1" applyBorder="1" applyAlignment="1">
      <alignment horizontal="center"/>
    </xf>
    <xf numFmtId="0" fontId="130" fillId="26" borderId="8" xfId="138" applyFont="1" applyFill="1" applyBorder="1" applyAlignment="1">
      <alignment horizontal="center"/>
    </xf>
    <xf numFmtId="0" fontId="130" fillId="26" borderId="0" xfId="138" applyFont="1" applyFill="1" applyBorder="1" applyAlignment="1">
      <alignment horizontal="center"/>
    </xf>
    <xf numFmtId="0" fontId="130" fillId="26" borderId="29" xfId="138" applyFont="1" applyFill="1" applyBorder="1" applyAlignment="1">
      <alignment horizontal="center"/>
    </xf>
    <xf numFmtId="0" fontId="130" fillId="26" borderId="32" xfId="138" applyFont="1" applyFill="1" applyBorder="1" applyAlignment="1">
      <alignment horizontal="center"/>
    </xf>
    <xf numFmtId="0" fontId="130" fillId="26" borderId="30" xfId="138" applyFont="1" applyFill="1" applyBorder="1" applyAlignment="1">
      <alignment horizontal="center"/>
    </xf>
    <xf numFmtId="0" fontId="130" fillId="26" borderId="33" xfId="138" applyFont="1" applyFill="1" applyBorder="1" applyAlignment="1">
      <alignment horizontal="center"/>
    </xf>
    <xf numFmtId="0" fontId="130" fillId="26" borderId="0" xfId="138"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30" fillId="26" borderId="30" xfId="138"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30" xfId="138" applyNumberFormat="1" applyFont="1" applyFill="1" applyBorder="1" applyAlignment="1">
      <alignment horizontal="center" vertical="center" wrapText="1"/>
    </xf>
    <xf numFmtId="0" fontId="131" fillId="26" borderId="32" xfId="138" applyFont="1" applyFill="1" applyBorder="1" applyAlignment="1">
      <alignment horizontal="center"/>
    </xf>
    <xf numFmtId="0" fontId="131" fillId="26" borderId="30" xfId="138" applyFont="1" applyFill="1" applyBorder="1" applyAlignment="1">
      <alignment horizontal="center"/>
    </xf>
    <xf numFmtId="0" fontId="131" fillId="26" borderId="33" xfId="138" applyFont="1" applyFill="1" applyBorder="1" applyAlignment="1">
      <alignment horizontal="center"/>
    </xf>
    <xf numFmtId="0" fontId="129" fillId="39" borderId="20" xfId="138" applyFont="1" applyFill="1" applyBorder="1" applyAlignment="1">
      <alignment horizontal="center" vertical="top"/>
    </xf>
    <xf numFmtId="0" fontId="129" fillId="39" borderId="21" xfId="138" applyFont="1" applyFill="1" applyBorder="1" applyAlignment="1">
      <alignment horizontal="center" vertical="top"/>
    </xf>
    <xf numFmtId="0" fontId="129" fillId="39" borderId="22" xfId="138" applyFont="1" applyFill="1" applyBorder="1" applyAlignment="1">
      <alignment horizontal="center" vertical="top"/>
    </xf>
    <xf numFmtId="0" fontId="131" fillId="26" borderId="8" xfId="138" applyFont="1" applyFill="1" applyBorder="1" applyAlignment="1">
      <alignment horizontal="center"/>
    </xf>
    <xf numFmtId="0" fontId="131" fillId="26" borderId="0" xfId="138" applyFont="1" applyFill="1" applyBorder="1" applyAlignment="1">
      <alignment horizontal="center"/>
    </xf>
    <xf numFmtId="0" fontId="131" fillId="26" borderId="29" xfId="138" applyFont="1" applyFill="1" applyBorder="1" applyAlignment="1">
      <alignment horizontal="center"/>
    </xf>
    <xf numFmtId="0" fontId="130" fillId="26" borderId="40" xfId="138" applyFont="1" applyFill="1" applyBorder="1" applyAlignment="1">
      <alignment horizontal="center" vertical="center" wrapText="1"/>
    </xf>
    <xf numFmtId="0" fontId="131" fillId="26" borderId="34" xfId="138" applyFont="1" applyFill="1" applyBorder="1" applyAlignment="1">
      <alignment horizontal="center"/>
    </xf>
    <xf numFmtId="0" fontId="131" fillId="26" borderId="31" xfId="138" applyFont="1" applyFill="1" applyBorder="1" applyAlignment="1">
      <alignment horizontal="center"/>
    </xf>
    <xf numFmtId="0" fontId="131" fillId="26" borderId="35" xfId="138" applyFont="1" applyFill="1" applyBorder="1" applyAlignment="1">
      <alignment horizontal="center"/>
    </xf>
    <xf numFmtId="0" fontId="130" fillId="26" borderId="41" xfId="138" applyNumberFormat="1" applyFont="1" applyFill="1" applyBorder="1" applyAlignment="1">
      <alignment horizontal="center" vertical="center" wrapText="1"/>
    </xf>
    <xf numFmtId="0" fontId="129" fillId="39" borderId="20" xfId="138" applyFont="1" applyFill="1" applyBorder="1" applyAlignment="1">
      <alignment horizontal="center"/>
    </xf>
    <xf numFmtId="0" fontId="129" fillId="39" borderId="21" xfId="138" applyFont="1" applyFill="1" applyBorder="1" applyAlignment="1">
      <alignment horizontal="center"/>
    </xf>
    <xf numFmtId="0" fontId="129" fillId="39" borderId="22" xfId="138" applyFont="1" applyFill="1" applyBorder="1" applyAlignment="1">
      <alignment horizontal="center"/>
    </xf>
    <xf numFmtId="0" fontId="130" fillId="26" borderId="31" xfId="138" applyFont="1" applyFill="1" applyBorder="1" applyAlignment="1">
      <alignment horizontal="center" vertical="center" wrapText="1"/>
    </xf>
    <xf numFmtId="0" fontId="130" fillId="26" borderId="31" xfId="138" applyNumberFormat="1" applyFont="1" applyFill="1" applyBorder="1" applyAlignment="1">
      <alignment horizontal="center" vertical="center" wrapText="1"/>
    </xf>
    <xf numFmtId="0" fontId="130" fillId="38" borderId="40" xfId="138" applyFont="1" applyFill="1" applyBorder="1" applyAlignment="1">
      <alignment horizontal="center" vertical="center" wrapText="1"/>
    </xf>
    <xf numFmtId="0" fontId="130" fillId="38" borderId="0" xfId="138" applyFont="1" applyFill="1" applyBorder="1" applyAlignment="1">
      <alignment horizontal="center" vertical="center" wrapText="1"/>
    </xf>
    <xf numFmtId="0" fontId="130" fillId="38" borderId="41" xfId="138" applyFont="1" applyFill="1" applyBorder="1" applyAlignment="1">
      <alignment horizontal="center" vertical="center" wrapText="1"/>
    </xf>
    <xf numFmtId="0" fontId="130" fillId="38" borderId="40" xfId="138" applyNumberFormat="1" applyFont="1" applyFill="1" applyBorder="1" applyAlignment="1">
      <alignment horizontal="center" vertical="center" wrapText="1"/>
    </xf>
    <xf numFmtId="0" fontId="130" fillId="38" borderId="0" xfId="138" applyNumberFormat="1" applyFont="1" applyFill="1" applyBorder="1" applyAlignment="1">
      <alignment horizontal="center" vertical="center" wrapText="1"/>
    </xf>
    <xf numFmtId="0" fontId="130" fillId="38" borderId="41" xfId="138" applyNumberFormat="1"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29" fillId="26" borderId="40" xfId="138" applyFont="1" applyFill="1" applyBorder="1" applyAlignment="1">
      <alignment horizontal="center" vertical="center" wrapText="1"/>
    </xf>
    <xf numFmtId="0" fontId="129" fillId="26" borderId="0" xfId="138" applyFont="1" applyFill="1" applyBorder="1" applyAlignment="1">
      <alignment horizontal="center" vertical="center" wrapText="1"/>
    </xf>
    <xf numFmtId="0" fontId="129" fillId="26" borderId="41" xfId="138" applyFont="1" applyFill="1" applyBorder="1" applyAlignment="1">
      <alignment horizontal="center" vertical="center" wrapText="1"/>
    </xf>
    <xf numFmtId="0" fontId="129" fillId="26" borderId="41" xfId="138" applyFont="1" applyFill="1" applyBorder="1" applyAlignment="1">
      <alignment horizontal="center" vertical="center"/>
    </xf>
    <xf numFmtId="0" fontId="127" fillId="26" borderId="40" xfId="110" applyFont="1" applyFill="1" applyBorder="1" applyAlignment="1">
      <alignment horizontal="left"/>
    </xf>
    <xf numFmtId="0" fontId="127" fillId="26" borderId="128" xfId="110" applyFont="1" applyFill="1" applyBorder="1" applyAlignment="1">
      <alignment horizontal="left"/>
    </xf>
    <xf numFmtId="0" fontId="127" fillId="26" borderId="0" xfId="110" applyFont="1" applyFill="1" applyBorder="1" applyAlignment="1">
      <alignment horizontal="left"/>
    </xf>
    <xf numFmtId="0" fontId="127" fillId="26" borderId="29" xfId="110" applyFont="1" applyFill="1" applyBorder="1" applyAlignment="1">
      <alignment horizontal="left"/>
    </xf>
    <xf numFmtId="0" fontId="127" fillId="26" borderId="41" xfId="110" applyNumberFormat="1" applyFont="1" applyFill="1" applyBorder="1" applyAlignment="1">
      <alignment horizontal="left"/>
    </xf>
    <xf numFmtId="0" fontId="127" fillId="26" borderId="73" xfId="110" applyNumberFormat="1" applyFont="1" applyFill="1" applyBorder="1" applyAlignment="1">
      <alignment horizontal="left"/>
    </xf>
    <xf numFmtId="0" fontId="4" fillId="26" borderId="0" xfId="138" applyFont="1" applyFill="1" applyBorder="1" applyAlignment="1">
      <alignment horizontal="left"/>
    </xf>
    <xf numFmtId="0" fontId="128" fillId="26" borderId="0" xfId="138" applyFont="1" applyFill="1" applyBorder="1" applyAlignment="1">
      <alignment horizontal="center" vertical="center"/>
    </xf>
    <xf numFmtId="0" fontId="108" fillId="37" borderId="125" xfId="138" applyFont="1" applyFill="1" applyBorder="1" applyAlignment="1">
      <alignment horizontal="center" vertical="center"/>
    </xf>
    <xf numFmtId="0" fontId="108" fillId="37" borderId="91" xfId="138" applyFont="1" applyFill="1" applyBorder="1" applyAlignment="1">
      <alignment horizontal="center" vertical="center"/>
    </xf>
    <xf numFmtId="0" fontId="108" fillId="37" borderId="126"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189" fontId="107" fillId="0" borderId="145" xfId="90" applyNumberFormat="1" applyFont="1" applyFill="1" applyBorder="1" applyAlignment="1" applyProtection="1">
      <alignment horizontal="center" vertical="center"/>
    </xf>
    <xf numFmtId="189" fontId="107" fillId="0" borderId="146" xfId="90" applyNumberFormat="1" applyFont="1" applyFill="1" applyBorder="1" applyAlignment="1" applyProtection="1">
      <alignment horizontal="center" vertical="center"/>
    </xf>
    <xf numFmtId="189" fontId="107" fillId="0" borderId="101" xfId="90" applyNumberFormat="1" applyFont="1" applyFill="1" applyBorder="1" applyAlignment="1" applyProtection="1">
      <alignment horizontal="center" vertical="center"/>
    </xf>
    <xf numFmtId="189" fontId="107" fillId="0" borderId="147" xfId="90" applyNumberFormat="1" applyFont="1" applyFill="1" applyBorder="1" applyAlignment="1" applyProtection="1">
      <alignment horizontal="center" vertic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2"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213" fontId="41" fillId="0" borderId="152" xfId="90" applyNumberFormat="1" applyFont="1" applyFill="1" applyBorder="1" applyAlignment="1" applyProtection="1">
      <alignment horizontal="center" vertical="center"/>
    </xf>
    <xf numFmtId="213" fontId="41" fillId="0" borderId="153" xfId="90" applyNumberFormat="1" applyFont="1" applyFill="1" applyBorder="1" applyAlignment="1" applyProtection="1">
      <alignment horizontal="center" vertical="center"/>
    </xf>
    <xf numFmtId="189" fontId="108" fillId="0" borderId="154" xfId="90" applyNumberFormat="1" applyFont="1" applyFill="1" applyBorder="1" applyAlignment="1" applyProtection="1">
      <alignment horizontal="right"/>
    </xf>
    <xf numFmtId="189" fontId="108" fillId="0" borderId="155" xfId="90" applyNumberFormat="1" applyFont="1" applyFill="1" applyBorder="1" applyAlignment="1" applyProtection="1">
      <alignment horizontal="right"/>
    </xf>
    <xf numFmtId="213" fontId="41" fillId="0" borderId="157" xfId="90" applyNumberFormat="1" applyFont="1" applyFill="1" applyBorder="1" applyAlignment="1" applyProtection="1">
      <alignment horizontal="center" vertical="center"/>
    </xf>
    <xf numFmtId="213" fontId="41" fillId="0" borderId="158" xfId="90" applyNumberFormat="1" applyFont="1" applyFill="1" applyBorder="1" applyAlignment="1" applyProtection="1">
      <alignment horizontal="center" vertical="center"/>
    </xf>
    <xf numFmtId="0" fontId="107" fillId="31" borderId="0" xfId="90" applyNumberFormat="1" applyFont="1" applyFill="1" applyBorder="1" applyAlignment="1" applyProtection="1">
      <alignment horizontal="center"/>
    </xf>
    <xf numFmtId="4" fontId="103" fillId="41" borderId="145" xfId="90" applyNumberFormat="1" applyFont="1" applyFill="1" applyBorder="1" applyAlignment="1" applyProtection="1">
      <alignment horizontal="center" vertical="center"/>
    </xf>
    <xf numFmtId="4" fontId="103" fillId="41" borderId="146" xfId="90" applyNumberFormat="1" applyFont="1" applyFill="1" applyBorder="1" applyAlignment="1" applyProtection="1">
      <alignment horizontal="center" vertical="center"/>
    </xf>
    <xf numFmtId="4" fontId="103" fillId="41" borderId="147" xfId="90" applyNumberFormat="1" applyFont="1" applyFill="1" applyBorder="1" applyAlignment="1" applyProtection="1">
      <alignment horizontal="center" vertical="center"/>
    </xf>
    <xf numFmtId="4" fontId="115" fillId="0" borderId="13" xfId="90" applyNumberFormat="1" applyFont="1" applyFill="1" applyBorder="1" applyAlignment="1">
      <alignment horizontal="center" vertical="center"/>
    </xf>
    <xf numFmtId="2" fontId="115" fillId="0" borderId="20" xfId="90" applyNumberFormat="1" applyFont="1" applyBorder="1" applyAlignment="1">
      <alignment horizontal="center"/>
    </xf>
    <xf numFmtId="2" fontId="115" fillId="0" borderId="21" xfId="90" applyNumberFormat="1" applyFont="1" applyBorder="1" applyAlignment="1">
      <alignment horizontal="center"/>
    </xf>
    <xf numFmtId="2" fontId="115" fillId="0" borderId="22" xfId="90" applyNumberFormat="1" applyFont="1" applyBorder="1" applyAlignment="1">
      <alignment horizontal="center"/>
    </xf>
    <xf numFmtId="2" fontId="115" fillId="0" borderId="13" xfId="90" applyNumberFormat="1" applyFont="1" applyBorder="1" applyAlignment="1">
      <alignment horizontal="center"/>
    </xf>
    <xf numFmtId="4" fontId="115" fillId="0" borderId="8" xfId="90"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34" fillId="0" borderId="0" xfId="90" applyNumberFormat="1" applyFont="1" applyFill="1" applyBorder="1" applyAlignment="1">
      <alignment horizontal="left" vertical="center"/>
    </xf>
    <xf numFmtId="4" fontId="115" fillId="0" borderId="32"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4" fontId="134" fillId="0"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70" fillId="48" borderId="0" xfId="90" applyNumberFormat="1" applyFont="1" applyFill="1" applyBorder="1" applyAlignment="1">
      <alignment horizontal="left" vertical="center"/>
    </xf>
    <xf numFmtId="4" fontId="135" fillId="0" borderId="0" xfId="90" applyNumberFormat="1" applyFont="1" applyFill="1" applyBorder="1" applyAlignment="1">
      <alignment horizontal="left" vertical="center"/>
    </xf>
    <xf numFmtId="210" fontId="115" fillId="0" borderId="137" xfId="90" applyNumberFormat="1" applyFont="1" applyFill="1" applyBorder="1" applyAlignment="1">
      <alignment horizontal="left"/>
    </xf>
    <xf numFmtId="0" fontId="115" fillId="0" borderId="137" xfId="90" applyFont="1" applyFill="1" applyBorder="1" applyAlignment="1">
      <alignment horizontal="center"/>
    </xf>
    <xf numFmtId="0" fontId="115" fillId="0" borderId="35" xfId="90" applyFont="1" applyFill="1" applyBorder="1" applyAlignment="1">
      <alignment horizontal="center"/>
    </xf>
    <xf numFmtId="0" fontId="115" fillId="0" borderId="0" xfId="90" applyFont="1" applyFill="1" applyBorder="1" applyAlignment="1">
      <alignment horizontal="center"/>
    </xf>
    <xf numFmtId="0" fontId="115" fillId="0" borderId="29" xfId="90" applyFont="1" applyFill="1" applyBorder="1" applyAlignment="1">
      <alignment horizontal="center"/>
    </xf>
    <xf numFmtId="4" fontId="115" fillId="0" borderId="34" xfId="90" applyNumberFormat="1" applyFont="1" applyFill="1" applyBorder="1" applyAlignment="1">
      <alignment horizontal="center" vertical="center"/>
    </xf>
    <xf numFmtId="4" fontId="115" fillId="0" borderId="137" xfId="90" applyNumberFormat="1" applyFont="1" applyFill="1" applyBorder="1" applyAlignment="1">
      <alignment horizontal="center" vertical="center"/>
    </xf>
    <xf numFmtId="0" fontId="108" fillId="40" borderId="142" xfId="90" applyFont="1" applyFill="1" applyBorder="1" applyAlignment="1">
      <alignment horizontal="center" vertical="center"/>
    </xf>
    <xf numFmtId="0" fontId="108" fillId="40" borderId="139" xfId="90" applyFont="1" applyFill="1" applyBorder="1" applyAlignment="1">
      <alignment horizontal="center" vertical="center"/>
    </xf>
    <xf numFmtId="0" fontId="108" fillId="40" borderId="141" xfId="90" applyFont="1" applyFill="1" applyBorder="1" applyAlignment="1">
      <alignment horizontal="center" vertical="center"/>
    </xf>
    <xf numFmtId="0" fontId="71" fillId="0" borderId="34" xfId="90" applyFont="1" applyBorder="1" applyAlignment="1">
      <alignment horizontal="center" vertical="center"/>
    </xf>
    <xf numFmtId="0" fontId="71" fillId="0" borderId="137"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140" xfId="90" applyFont="1" applyBorder="1" applyAlignment="1">
      <alignment horizontal="center" vertical="center"/>
    </xf>
    <xf numFmtId="0" fontId="70" fillId="0" borderId="135" xfId="90" applyFont="1" applyBorder="1" applyAlignment="1">
      <alignment horizontal="center" vertical="center"/>
    </xf>
    <xf numFmtId="0" fontId="108" fillId="0" borderId="133" xfId="90" applyFont="1" applyBorder="1" applyAlignment="1">
      <alignment horizontal="left" vertical="center"/>
    </xf>
    <xf numFmtId="0" fontId="108" fillId="0" borderId="144" xfId="90" applyFont="1" applyBorder="1" applyAlignment="1">
      <alignment horizontal="left" vertical="center"/>
    </xf>
    <xf numFmtId="0" fontId="108" fillId="0" borderId="0" xfId="90" applyNumberFormat="1" applyFont="1" applyBorder="1" applyAlignment="1">
      <alignment horizontal="left" vertical="center"/>
    </xf>
    <xf numFmtId="0" fontId="108" fillId="0" borderId="29" xfId="90" applyNumberFormat="1" applyFont="1" applyBorder="1" applyAlignment="1">
      <alignment horizontal="left" vertical="center"/>
    </xf>
    <xf numFmtId="4" fontId="133" fillId="40" borderId="20" xfId="90" applyNumberFormat="1" applyFont="1" applyFill="1" applyBorder="1" applyAlignment="1">
      <alignment horizontal="center" vertical="center"/>
    </xf>
    <xf numFmtId="4" fontId="133" fillId="40" borderId="21" xfId="90" applyNumberFormat="1" applyFont="1" applyFill="1" applyBorder="1" applyAlignment="1">
      <alignment horizontal="center" vertical="center"/>
    </xf>
    <xf numFmtId="4" fontId="133" fillId="40" borderId="22" xfId="90" applyNumberFormat="1" applyFont="1" applyFill="1" applyBorder="1" applyAlignment="1">
      <alignment horizontal="center" vertical="center"/>
    </xf>
    <xf numFmtId="0" fontId="0" fillId="0" borderId="155" xfId="0" applyBorder="1" applyAlignment="1">
      <alignment horizontal="right"/>
    </xf>
    <xf numFmtId="213" fontId="103" fillId="0" borderId="160" xfId="90" applyNumberFormat="1" applyFont="1" applyFill="1" applyBorder="1" applyAlignment="1" applyProtection="1">
      <alignment horizontal="center" vertical="center"/>
    </xf>
    <xf numFmtId="213" fontId="103" fillId="0" borderId="161" xfId="90" applyNumberFormat="1" applyFont="1" applyFill="1" applyBorder="1" applyAlignment="1" applyProtection="1">
      <alignment horizontal="center" vertical="center"/>
    </xf>
    <xf numFmtId="212" fontId="103" fillId="0" borderId="155" xfId="90" applyNumberFormat="1" applyFont="1" applyFill="1" applyBorder="1" applyAlignment="1" applyProtection="1">
      <alignment horizontal="center" vertical="center"/>
    </xf>
    <xf numFmtId="212" fontId="103" fillId="0" borderId="156" xfId="90" applyNumberFormat="1" applyFont="1" applyFill="1" applyBorder="1" applyAlignment="1" applyProtection="1">
      <alignment horizontal="center" vertical="center"/>
    </xf>
    <xf numFmtId="4" fontId="115" fillId="0" borderId="20" xfId="90" applyNumberFormat="1" applyFont="1" applyFill="1" applyBorder="1" applyAlignment="1">
      <alignment horizontal="center" vertical="center"/>
    </xf>
    <xf numFmtId="4" fontId="115" fillId="0" borderId="21" xfId="90" applyNumberFormat="1" applyFont="1" applyFill="1" applyBorder="1" applyAlignment="1">
      <alignment horizontal="center" vertical="center"/>
    </xf>
    <xf numFmtId="4" fontId="115" fillId="0" borderId="22" xfId="90" applyNumberFormat="1" applyFont="1" applyFill="1" applyBorder="1" applyAlignment="1">
      <alignment horizontal="center" vertical="center"/>
    </xf>
    <xf numFmtId="49" fontId="108" fillId="30" borderId="20" xfId="92" applyNumberFormat="1" applyFont="1" applyFill="1" applyBorder="1" applyAlignment="1">
      <alignment horizontal="right" vertical="center"/>
    </xf>
    <xf numFmtId="49" fontId="108" fillId="30" borderId="21" xfId="92" applyNumberFormat="1" applyFont="1" applyFill="1" applyBorder="1" applyAlignment="1">
      <alignment horizontal="right" vertical="center"/>
    </xf>
    <xf numFmtId="0" fontId="117" fillId="0" borderId="137" xfId="92" applyFont="1" applyFill="1" applyBorder="1" applyAlignment="1">
      <alignment horizontal="left" vertical="center"/>
    </xf>
    <xf numFmtId="0" fontId="4" fillId="26" borderId="137" xfId="110" applyFont="1" applyFill="1" applyBorder="1" applyAlignment="1">
      <alignment horizontal="left" vertical="center"/>
    </xf>
    <xf numFmtId="208" fontId="118" fillId="30" borderId="23" xfId="110" applyNumberFormat="1" applyFont="1" applyFill="1" applyBorder="1" applyAlignment="1">
      <alignment horizontal="center" vertical="center" wrapText="1"/>
    </xf>
    <xf numFmtId="208" fontId="118" fillId="30" borderId="18" xfId="110" applyNumberFormat="1" applyFont="1" applyFill="1" applyBorder="1" applyAlignment="1">
      <alignment horizontal="center" vertical="center" wrapText="1"/>
    </xf>
    <xf numFmtId="0" fontId="118"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208" fontId="118" fillId="30" borderId="23" xfId="110" applyNumberFormat="1" applyFont="1" applyFill="1" applyBorder="1" applyAlignment="1">
      <alignment horizontal="center" vertical="center"/>
    </xf>
    <xf numFmtId="208" fontId="118" fillId="30" borderId="18" xfId="110" applyNumberFormat="1" applyFont="1" applyFill="1" applyBorder="1" applyAlignment="1">
      <alignment horizontal="center" vertical="center"/>
    </xf>
    <xf numFmtId="0" fontId="103" fillId="31" borderId="70" xfId="92" applyFont="1" applyFill="1" applyBorder="1" applyAlignment="1">
      <alignment horizontal="center" vertical="center"/>
    </xf>
    <xf numFmtId="0" fontId="103" fillId="31" borderId="195" xfId="92" applyFont="1" applyFill="1" applyBorder="1" applyAlignment="1">
      <alignment horizontal="center" vertical="center"/>
    </xf>
    <xf numFmtId="0" fontId="118" fillId="30" borderId="120" xfId="92" applyFont="1" applyFill="1" applyBorder="1" applyAlignment="1">
      <alignment horizontal="center" vertical="center"/>
    </xf>
    <xf numFmtId="0" fontId="118" fillId="30" borderId="122" xfId="92" applyFont="1" applyFill="1" applyBorder="1" applyAlignment="1">
      <alignment horizontal="center" vertical="center"/>
    </xf>
    <xf numFmtId="0" fontId="4" fillId="30" borderId="134" xfId="92" applyFont="1" applyFill="1" applyBorder="1" applyAlignment="1">
      <alignment horizontal="center" vertical="center"/>
    </xf>
    <xf numFmtId="208" fontId="118" fillId="30" borderId="179" xfId="110" applyNumberFormat="1" applyFont="1" applyFill="1" applyBorder="1" applyAlignment="1">
      <alignment horizontal="center" vertical="center" wrapText="1"/>
    </xf>
    <xf numFmtId="208" fontId="118" fillId="30" borderId="19" xfId="110" applyNumberFormat="1" applyFont="1" applyFill="1" applyBorder="1" applyAlignment="1">
      <alignment horizontal="center" vertical="center" wrapText="1"/>
    </xf>
    <xf numFmtId="208" fontId="118" fillId="30" borderId="175" xfId="110" applyNumberFormat="1" applyFont="1" applyFill="1" applyBorder="1" applyAlignment="1">
      <alignment horizontal="center" vertical="center" wrapText="1"/>
    </xf>
    <xf numFmtId="208" fontId="118" fillId="30" borderId="79" xfId="110" applyNumberFormat="1" applyFont="1" applyFill="1" applyBorder="1" applyAlignment="1">
      <alignment horizontal="center" vertical="center" wrapText="1"/>
    </xf>
    <xf numFmtId="49" fontId="108" fillId="30" borderId="70" xfId="92" applyNumberFormat="1" applyFont="1" applyFill="1" applyBorder="1" applyAlignment="1">
      <alignment horizontal="right" vertical="center"/>
    </xf>
    <xf numFmtId="49" fontId="108" fillId="30" borderId="177" xfId="92" applyNumberFormat="1" applyFont="1" applyFill="1" applyBorder="1" applyAlignment="1">
      <alignment horizontal="right" vertical="center"/>
    </xf>
    <xf numFmtId="208" fontId="118" fillId="30" borderId="179" xfId="110" applyNumberFormat="1" applyFont="1" applyFill="1" applyBorder="1" applyAlignment="1">
      <alignment horizontal="center" vertical="center"/>
    </xf>
    <xf numFmtId="0" fontId="117" fillId="0" borderId="178" xfId="92" applyFont="1" applyFill="1" applyBorder="1" applyAlignment="1">
      <alignment horizontal="left" vertical="center"/>
    </xf>
    <xf numFmtId="0" fontId="117" fillId="0" borderId="176" xfId="92" applyFont="1" applyFill="1" applyBorder="1" applyAlignment="1">
      <alignment horizontal="left" vertical="center"/>
    </xf>
    <xf numFmtId="208" fontId="118" fillId="30" borderId="13" xfId="110" applyNumberFormat="1" applyFont="1" applyFill="1" applyBorder="1" applyAlignment="1">
      <alignment horizontal="center" vertical="center" wrapText="1"/>
    </xf>
    <xf numFmtId="208" fontId="118" fillId="30" borderId="191" xfId="110" applyNumberFormat="1" applyFont="1" applyFill="1" applyBorder="1" applyAlignment="1">
      <alignment horizontal="center" vertical="center" wrapText="1"/>
    </xf>
    <xf numFmtId="208" fontId="118" fillId="30" borderId="121" xfId="110" applyNumberFormat="1" applyFont="1" applyFill="1" applyBorder="1" applyAlignment="1">
      <alignment horizontal="center" vertical="center" wrapText="1"/>
    </xf>
    <xf numFmtId="49" fontId="108" fillId="30" borderId="169" xfId="92" applyNumberFormat="1" applyFont="1" applyFill="1" applyBorder="1" applyAlignment="1">
      <alignment horizontal="right" vertical="center"/>
    </xf>
    <xf numFmtId="49" fontId="108" fillId="30" borderId="94" xfId="92" applyNumberFormat="1" applyFont="1" applyFill="1" applyBorder="1" applyAlignment="1">
      <alignment horizontal="right" vertical="center"/>
    </xf>
    <xf numFmtId="49" fontId="4" fillId="26" borderId="69" xfId="110" applyNumberFormat="1" applyFont="1" applyFill="1" applyBorder="1" applyAlignment="1">
      <alignment horizontal="left" vertical="center"/>
    </xf>
    <xf numFmtId="0" fontId="103" fillId="31" borderId="70" xfId="92" applyFont="1" applyFill="1" applyBorder="1" applyAlignment="1">
      <alignment horizontal="center" vertical="center" wrapText="1"/>
    </xf>
    <xf numFmtId="0" fontId="103" fillId="31" borderId="177" xfId="92" applyFont="1" applyFill="1" applyBorder="1" applyAlignment="1">
      <alignment horizontal="center" vertical="center" wrapText="1"/>
    </xf>
    <xf numFmtId="0" fontId="103" fillId="31" borderId="195" xfId="92" applyFont="1" applyFill="1" applyBorder="1" applyAlignment="1">
      <alignment horizontal="center" vertical="center" wrapText="1"/>
    </xf>
    <xf numFmtId="0" fontId="117" fillId="0" borderId="34" xfId="92" applyFont="1" applyFill="1" applyBorder="1" applyAlignment="1">
      <alignment horizontal="left" vertical="center" wrapText="1"/>
    </xf>
    <xf numFmtId="0" fontId="117" fillId="0" borderId="137" xfId="92" applyFont="1" applyFill="1" applyBorder="1" applyAlignment="1">
      <alignment horizontal="left" vertical="center" wrapText="1"/>
    </xf>
    <xf numFmtId="0" fontId="117" fillId="0" borderId="35" xfId="92" applyFont="1" applyFill="1" applyBorder="1" applyAlignment="1">
      <alignment horizontal="left" vertical="center" wrapText="1"/>
    </xf>
    <xf numFmtId="0" fontId="117" fillId="0" borderId="32" xfId="92" applyFont="1" applyFill="1" applyBorder="1" applyAlignment="1">
      <alignment horizontal="left" vertical="center" wrapText="1"/>
    </xf>
    <xf numFmtId="0" fontId="117" fillId="0" borderId="30" xfId="92" applyFont="1" applyFill="1" applyBorder="1" applyAlignment="1">
      <alignment horizontal="left" vertical="center" wrapText="1"/>
    </xf>
    <xf numFmtId="0" fontId="117" fillId="0" borderId="33" xfId="92" applyFont="1" applyFill="1" applyBorder="1" applyAlignment="1">
      <alignment horizontal="left" vertical="center" wrapText="1"/>
    </xf>
    <xf numFmtId="49" fontId="4" fillId="26" borderId="33" xfId="110" applyNumberFormat="1" applyFont="1" applyFill="1" applyBorder="1" applyAlignment="1">
      <alignment horizontal="left" vertical="center"/>
    </xf>
    <xf numFmtId="208" fontId="118" fillId="46" borderId="20" xfId="110" applyNumberFormat="1" applyFont="1" applyFill="1" applyBorder="1" applyAlignment="1">
      <alignment horizontal="center" vertical="center"/>
    </xf>
    <xf numFmtId="208" fontId="118" fillId="46" borderId="21" xfId="110" applyNumberFormat="1" applyFont="1" applyFill="1" applyBorder="1" applyAlignment="1">
      <alignment horizontal="center" vertical="center"/>
    </xf>
    <xf numFmtId="208" fontId="118" fillId="46" borderId="22" xfId="110" applyNumberFormat="1" applyFont="1" applyFill="1" applyBorder="1" applyAlignment="1">
      <alignment horizontal="center" vertical="center"/>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108" fillId="0" borderId="133" xfId="110" applyFont="1" applyBorder="1" applyAlignment="1">
      <alignment horizontal="left" vertical="center"/>
    </xf>
    <xf numFmtId="0" fontId="108" fillId="0" borderId="167" xfId="110" applyFont="1" applyBorder="1" applyAlignment="1">
      <alignment horizontal="left" vertical="center"/>
    </xf>
    <xf numFmtId="0" fontId="108" fillId="0" borderId="0" xfId="110" applyFont="1" applyBorder="1" applyAlignment="1">
      <alignment horizontal="left" vertical="center"/>
    </xf>
    <xf numFmtId="0" fontId="108" fillId="0" borderId="65" xfId="110" applyFont="1" applyBorder="1" applyAlignment="1">
      <alignment horizontal="left" vertical="center"/>
    </xf>
    <xf numFmtId="2" fontId="109" fillId="0" borderId="98" xfId="226" applyNumberFormat="1" applyFont="1" applyFill="1" applyBorder="1" applyAlignment="1">
      <alignment horizontal="left" vertical="center"/>
    </xf>
    <xf numFmtId="2" fontId="109" fillId="0" borderId="107" xfId="226" applyNumberFormat="1" applyFont="1" applyFill="1" applyBorder="1" applyAlignment="1">
      <alignment horizontal="left" vertical="center"/>
    </xf>
    <xf numFmtId="2" fontId="109" fillId="0" borderId="26" xfId="226" applyNumberFormat="1" applyFont="1" applyFill="1" applyBorder="1" applyAlignment="1">
      <alignment horizontal="left" vertical="center"/>
    </xf>
    <xf numFmtId="0" fontId="108" fillId="0" borderId="140" xfId="110" applyNumberFormat="1" applyFont="1" applyBorder="1" applyAlignment="1">
      <alignment horizontal="left" vertical="center"/>
    </xf>
    <xf numFmtId="0" fontId="108" fillId="0" borderId="74" xfId="110" applyNumberFormat="1" applyFont="1" applyBorder="1" applyAlignment="1">
      <alignment horizontal="left" vertical="center"/>
    </xf>
    <xf numFmtId="168" fontId="110" fillId="24" borderId="103" xfId="110" applyNumberFormat="1" applyFont="1" applyFill="1" applyBorder="1" applyAlignment="1">
      <alignment horizontal="center" vertical="center"/>
    </xf>
    <xf numFmtId="168" fontId="110" fillId="24" borderId="104" xfId="110" applyNumberFormat="1" applyFont="1" applyFill="1" applyBorder="1" applyAlignment="1">
      <alignment horizontal="center" vertical="center"/>
    </xf>
    <xf numFmtId="168" fontId="110" fillId="24" borderId="105" xfId="110" applyNumberFormat="1" applyFont="1" applyFill="1" applyBorder="1" applyAlignment="1">
      <alignment horizontal="center" vertical="center"/>
    </xf>
    <xf numFmtId="0" fontId="103" fillId="31" borderId="166" xfId="0" applyFont="1" applyFill="1" applyBorder="1" applyAlignment="1">
      <alignment horizontal="center"/>
    </xf>
    <xf numFmtId="0" fontId="103" fillId="31" borderId="133" xfId="0" applyFont="1" applyFill="1" applyBorder="1" applyAlignment="1">
      <alignment horizontal="center"/>
    </xf>
    <xf numFmtId="0" fontId="103" fillId="31" borderId="167" xfId="0" applyFont="1" applyFill="1" applyBorder="1" applyAlignment="1">
      <alignment horizontal="center"/>
    </xf>
    <xf numFmtId="0" fontId="110" fillId="0" borderId="113" xfId="95" applyFont="1" applyBorder="1" applyAlignment="1">
      <alignment horizontal="right" vertical="center"/>
    </xf>
    <xf numFmtId="0" fontId="110" fillId="0" borderId="114" xfId="95" applyFont="1" applyBorder="1" applyAlignment="1">
      <alignment horizontal="right" vertical="center"/>
    </xf>
    <xf numFmtId="0" fontId="71" fillId="0" borderId="166" xfId="110" applyFont="1" applyBorder="1" applyAlignment="1">
      <alignment horizontal="center" vertical="center"/>
    </xf>
    <xf numFmtId="0" fontId="71" fillId="0" borderId="133" xfId="110" applyFont="1" applyBorder="1" applyAlignment="1">
      <alignment horizontal="center" vertical="center"/>
    </xf>
    <xf numFmtId="0" fontId="71" fillId="0" borderId="167"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140" xfId="110" applyFont="1" applyBorder="1" applyAlignment="1">
      <alignment horizontal="center" vertical="center"/>
    </xf>
    <xf numFmtId="0" fontId="70" fillId="0" borderId="74" xfId="110" applyFont="1" applyBorder="1" applyAlignment="1">
      <alignment horizontal="center" vertical="center"/>
    </xf>
    <xf numFmtId="2" fontId="109" fillId="0" borderId="98" xfId="226" applyNumberFormat="1" applyFont="1" applyFill="1" applyBorder="1" applyAlignment="1">
      <alignment horizontal="left" vertical="center" wrapText="1"/>
    </xf>
    <xf numFmtId="2" fontId="109" fillId="0" borderId="107" xfId="226" applyNumberFormat="1" applyFont="1" applyFill="1" applyBorder="1" applyAlignment="1">
      <alignment horizontal="left" vertical="center" wrapText="1"/>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0" fontId="117" fillId="0" borderId="178" xfId="340" applyFont="1" applyFill="1" applyBorder="1" applyAlignment="1">
      <alignment horizontal="left" vertical="center"/>
    </xf>
    <xf numFmtId="0" fontId="117" fillId="0" borderId="176" xfId="340" applyFont="1" applyFill="1" applyBorder="1" applyAlignment="1">
      <alignment horizontal="left" vertical="center"/>
    </xf>
    <xf numFmtId="49" fontId="4" fillId="0" borderId="70" xfId="92" applyNumberFormat="1" applyFont="1" applyFill="1" applyBorder="1" applyAlignment="1">
      <alignment horizontal="right" vertical="center"/>
    </xf>
    <xf numFmtId="49" fontId="4" fillId="0" borderId="177" xfId="92" applyNumberFormat="1" applyFont="1" applyFill="1" applyBorder="1" applyAlignment="1">
      <alignment horizontal="right" vertical="center"/>
    </xf>
    <xf numFmtId="0" fontId="118" fillId="31" borderId="70" xfId="92" applyFont="1" applyFill="1" applyBorder="1" applyAlignment="1">
      <alignment horizontal="center" vertical="center"/>
    </xf>
    <xf numFmtId="0" fontId="118" fillId="31" borderId="177" xfId="92" applyFont="1" applyFill="1" applyBorder="1" applyAlignment="1">
      <alignment horizontal="center" vertical="center"/>
    </xf>
    <xf numFmtId="0" fontId="118" fillId="31" borderId="195" xfId="92" applyFont="1" applyFill="1" applyBorder="1" applyAlignment="1">
      <alignment horizontal="center" vertical="center"/>
    </xf>
    <xf numFmtId="208" fontId="118" fillId="30" borderId="191" xfId="110" applyNumberFormat="1" applyFont="1" applyFill="1" applyBorder="1" applyAlignment="1">
      <alignment horizontal="center" vertical="center"/>
    </xf>
    <xf numFmtId="208" fontId="118" fillId="30" borderId="121" xfId="110" applyNumberFormat="1" applyFont="1" applyFill="1" applyBorder="1" applyAlignment="1">
      <alignment horizontal="center" vertical="center"/>
    </xf>
    <xf numFmtId="0" fontId="108" fillId="0" borderId="113" xfId="95" applyFont="1" applyBorder="1" applyAlignment="1">
      <alignment horizontal="right" vertical="center"/>
    </xf>
    <xf numFmtId="0" fontId="108" fillId="0" borderId="114" xfId="95" applyFont="1" applyBorder="1" applyAlignment="1">
      <alignment horizontal="right" vertical="center"/>
    </xf>
    <xf numFmtId="168" fontId="108" fillId="24" borderId="103" xfId="110" applyNumberFormat="1" applyFont="1" applyFill="1" applyBorder="1" applyAlignment="1">
      <alignment horizontal="center" vertical="center"/>
    </xf>
    <xf numFmtId="168" fontId="108" fillId="24" borderId="104" xfId="110" applyNumberFormat="1" applyFont="1" applyFill="1" applyBorder="1" applyAlignment="1">
      <alignment horizontal="center" vertical="center"/>
    </xf>
    <xf numFmtId="168" fontId="108" fillId="24" borderId="105" xfId="110" applyNumberFormat="1" applyFont="1" applyFill="1" applyBorder="1" applyAlignment="1">
      <alignment horizontal="center" vertical="center"/>
    </xf>
    <xf numFmtId="2" fontId="107" fillId="0" borderId="98" xfId="226" applyNumberFormat="1" applyFont="1" applyFill="1" applyBorder="1" applyAlignment="1">
      <alignment horizontal="left" vertical="center" wrapText="1"/>
    </xf>
    <xf numFmtId="2" fontId="107" fillId="0" borderId="107" xfId="226" applyNumberFormat="1" applyFont="1" applyFill="1" applyBorder="1" applyAlignment="1">
      <alignment horizontal="left" vertical="center" wrapText="1"/>
    </xf>
    <xf numFmtId="207" fontId="107" fillId="0" borderId="110" xfId="95" applyNumberFormat="1" applyFont="1" applyBorder="1" applyAlignment="1">
      <alignment horizontal="center"/>
    </xf>
    <xf numFmtId="207" fontId="107" fillId="0" borderId="16" xfId="95" applyNumberFormat="1" applyFont="1" applyBorder="1" applyAlignment="1">
      <alignment horizontal="center"/>
    </xf>
    <xf numFmtId="207" fontId="107" fillId="0" borderId="109" xfId="95" applyNumberFormat="1" applyFont="1" applyBorder="1" applyAlignment="1">
      <alignment horizontal="center"/>
    </xf>
    <xf numFmtId="2" fontId="107" fillId="0" borderId="98" xfId="226" applyNumberFormat="1" applyFont="1" applyFill="1" applyBorder="1" applyAlignment="1">
      <alignment horizontal="left" vertical="center"/>
    </xf>
    <xf numFmtId="2" fontId="107" fillId="0" borderId="107" xfId="226" applyNumberFormat="1" applyFont="1" applyFill="1" applyBorder="1" applyAlignment="1">
      <alignment horizontal="left" vertical="center"/>
    </xf>
    <xf numFmtId="0" fontId="4" fillId="31" borderId="70" xfId="92" applyFont="1" applyFill="1" applyBorder="1" applyAlignment="1">
      <alignment horizontal="center" vertical="center"/>
    </xf>
    <xf numFmtId="0" fontId="4" fillId="31" borderId="177" xfId="92" applyFont="1" applyFill="1" applyBorder="1" applyAlignment="1">
      <alignment horizontal="center" vertical="center"/>
    </xf>
    <xf numFmtId="0" fontId="4" fillId="31" borderId="195" xfId="92" applyFont="1" applyFill="1" applyBorder="1" applyAlignment="1">
      <alignment horizontal="center" vertical="center"/>
    </xf>
    <xf numFmtId="0" fontId="117" fillId="0" borderId="180" xfId="92" applyFont="1" applyFill="1" applyBorder="1" applyAlignment="1">
      <alignment horizontal="left" vertical="center"/>
    </xf>
    <xf numFmtId="0" fontId="117" fillId="0" borderId="182" xfId="92" applyFont="1" applyFill="1" applyBorder="1" applyAlignment="1">
      <alignment horizontal="left" vertical="center"/>
    </xf>
    <xf numFmtId="49" fontId="110" fillId="30" borderId="70" xfId="92" applyNumberFormat="1" applyFont="1" applyFill="1" applyBorder="1" applyAlignment="1">
      <alignment horizontal="center" vertical="center"/>
    </xf>
    <xf numFmtId="49" fontId="110" fillId="30" borderId="177" xfId="92" applyNumberFormat="1" applyFont="1" applyFill="1" applyBorder="1" applyAlignment="1">
      <alignment horizontal="center" vertical="center"/>
    </xf>
    <xf numFmtId="49" fontId="110" fillId="30" borderId="182" xfId="92" applyNumberFormat="1" applyFont="1" applyFill="1" applyBorder="1" applyAlignment="1">
      <alignment horizontal="center" vertical="center"/>
    </xf>
    <xf numFmtId="0" fontId="117" fillId="0" borderId="70" xfId="92" applyFont="1" applyFill="1" applyBorder="1" applyAlignment="1">
      <alignment horizontal="center" vertical="center"/>
    </xf>
    <xf numFmtId="0" fontId="117" fillId="0" borderId="177" xfId="92" applyFont="1" applyFill="1" applyBorder="1" applyAlignment="1">
      <alignment horizontal="center" vertical="center"/>
    </xf>
    <xf numFmtId="0" fontId="117" fillId="0" borderId="195" xfId="92" applyFont="1" applyFill="1" applyBorder="1" applyAlignment="1">
      <alignment horizontal="center" vertical="center"/>
    </xf>
    <xf numFmtId="0" fontId="127" fillId="0" borderId="162" xfId="95" applyFont="1" applyFill="1" applyBorder="1" applyAlignment="1">
      <alignment horizontal="right" vertical="center"/>
    </xf>
    <xf numFmtId="168" fontId="127" fillId="0" borderId="70" xfId="110" applyNumberFormat="1" applyFont="1" applyFill="1" applyBorder="1" applyAlignment="1">
      <alignment horizontal="center" vertical="center"/>
    </xf>
    <xf numFmtId="168" fontId="127" fillId="0" borderId="177" xfId="110" applyNumberFormat="1" applyFont="1" applyFill="1" applyBorder="1" applyAlignment="1">
      <alignment horizontal="center" vertical="center"/>
    </xf>
    <xf numFmtId="168" fontId="127" fillId="0" borderId="195" xfId="110" applyNumberFormat="1" applyFont="1" applyFill="1" applyBorder="1" applyAlignment="1">
      <alignment horizontal="center" vertical="center"/>
    </xf>
    <xf numFmtId="0" fontId="103" fillId="31" borderId="70" xfId="0" applyFont="1" applyFill="1" applyBorder="1" applyAlignment="1">
      <alignment horizontal="center"/>
    </xf>
    <xf numFmtId="0" fontId="103" fillId="31" borderId="177" xfId="0" applyFont="1" applyFill="1" applyBorder="1" applyAlignment="1">
      <alignment horizontal="center"/>
    </xf>
    <xf numFmtId="0" fontId="103" fillId="31" borderId="195" xfId="0" applyFont="1" applyFill="1" applyBorder="1" applyAlignment="1">
      <alignment horizontal="center"/>
    </xf>
    <xf numFmtId="168" fontId="127" fillId="24" borderId="70" xfId="110" applyNumberFormat="1" applyFont="1" applyFill="1" applyBorder="1" applyAlignment="1">
      <alignment horizontal="center" vertical="center"/>
    </xf>
    <xf numFmtId="168" fontId="127" fillId="24" borderId="177" xfId="110" applyNumberFormat="1" applyFont="1" applyFill="1" applyBorder="1" applyAlignment="1">
      <alignment horizontal="center" vertical="center"/>
    </xf>
    <xf numFmtId="168" fontId="127" fillId="24" borderId="195" xfId="110" applyNumberFormat="1" applyFont="1" applyFill="1" applyBorder="1" applyAlignment="1">
      <alignment horizontal="center" vertical="center"/>
    </xf>
    <xf numFmtId="0" fontId="108" fillId="0" borderId="176" xfId="110" applyFont="1" applyBorder="1" applyAlignment="1">
      <alignment horizontal="left" vertical="center"/>
    </xf>
    <xf numFmtId="0" fontId="108" fillId="0" borderId="183" xfId="110" applyFont="1" applyBorder="1" applyAlignment="1">
      <alignment horizontal="left" vertical="center"/>
    </xf>
    <xf numFmtId="0" fontId="108" fillId="0" borderId="134" xfId="110" applyNumberFormat="1" applyFont="1" applyBorder="1" applyAlignment="1">
      <alignment horizontal="left" vertical="center"/>
    </xf>
    <xf numFmtId="0" fontId="108" fillId="0" borderId="69" xfId="110" applyNumberFormat="1" applyFont="1" applyBorder="1" applyAlignment="1">
      <alignment horizontal="left" vertical="center"/>
    </xf>
    <xf numFmtId="49" fontId="108" fillId="30" borderId="95" xfId="92" applyNumberFormat="1" applyFont="1" applyFill="1" applyBorder="1" applyAlignment="1">
      <alignment horizontal="right" vertical="center"/>
    </xf>
    <xf numFmtId="208" fontId="118" fillId="30" borderId="180" xfId="110" applyNumberFormat="1" applyFont="1" applyFill="1" applyBorder="1" applyAlignment="1">
      <alignment horizontal="center" vertical="center"/>
    </xf>
    <xf numFmtId="208" fontId="118" fillId="30" borderId="175" xfId="110" applyNumberFormat="1" applyFont="1" applyFill="1" applyBorder="1" applyAlignment="1">
      <alignment horizontal="center" vertical="center"/>
    </xf>
    <xf numFmtId="0" fontId="117" fillId="0" borderId="97" xfId="92" applyFont="1" applyFill="1" applyBorder="1" applyAlignment="1">
      <alignment horizontal="left" vertical="center"/>
    </xf>
    <xf numFmtId="0" fontId="117" fillId="0" borderId="98" xfId="92" applyFont="1" applyFill="1" applyBorder="1" applyAlignment="1">
      <alignment horizontal="left" vertical="center"/>
    </xf>
    <xf numFmtId="0" fontId="117" fillId="0" borderId="14" xfId="92" applyFont="1" applyFill="1" applyBorder="1" applyAlignment="1">
      <alignment horizontal="left" vertical="center"/>
    </xf>
    <xf numFmtId="0" fontId="117" fillId="0" borderId="16" xfId="92" applyFont="1" applyFill="1" applyBorder="1" applyAlignment="1">
      <alignment horizontal="left" vertical="center"/>
    </xf>
    <xf numFmtId="208" fontId="118" fillId="30" borderId="178" xfId="110" applyNumberFormat="1" applyFont="1" applyFill="1" applyBorder="1" applyAlignment="1">
      <alignment horizontal="center" vertical="center" wrapText="1"/>
    </xf>
    <xf numFmtId="208" fontId="118" fillId="30" borderId="8" xfId="110" applyNumberFormat="1" applyFont="1" applyFill="1" applyBorder="1" applyAlignment="1">
      <alignment horizontal="center" vertical="center" wrapText="1"/>
    </xf>
    <xf numFmtId="49" fontId="108" fillId="30" borderId="180" xfId="340" applyNumberFormat="1" applyFont="1" applyFill="1" applyBorder="1" applyAlignment="1">
      <alignment horizontal="right" vertical="center"/>
    </xf>
    <xf numFmtId="49" fontId="108" fillId="30" borderId="177" xfId="340" applyNumberFormat="1" applyFont="1" applyFill="1" applyBorder="1" applyAlignment="1">
      <alignment horizontal="right" vertical="center"/>
    </xf>
    <xf numFmtId="0" fontId="117" fillId="0" borderId="176" xfId="340" applyFont="1" applyFill="1" applyBorder="1" applyAlignment="1">
      <alignment horizontal="left" vertical="center" wrapText="1"/>
    </xf>
    <xf numFmtId="0" fontId="117" fillId="0" borderId="0" xfId="340" applyFont="1" applyFill="1" applyBorder="1" applyAlignment="1">
      <alignment horizontal="left" vertical="center" wrapText="1"/>
    </xf>
    <xf numFmtId="0" fontId="117" fillId="0" borderId="134" xfId="340" applyFont="1" applyFill="1" applyBorder="1" applyAlignment="1">
      <alignment horizontal="left" vertical="center" wrapText="1"/>
    </xf>
    <xf numFmtId="0" fontId="103" fillId="31" borderId="180" xfId="340" applyFont="1" applyFill="1" applyBorder="1" applyAlignment="1">
      <alignment horizontal="center" vertical="center"/>
    </xf>
    <xf numFmtId="0" fontId="103" fillId="31" borderId="177" xfId="340" applyFont="1" applyFill="1" applyBorder="1" applyAlignment="1">
      <alignment horizontal="center" vertical="center"/>
    </xf>
    <xf numFmtId="0" fontId="103" fillId="31" borderId="182" xfId="340" applyFont="1" applyFill="1" applyBorder="1" applyAlignment="1">
      <alignment horizontal="center" vertical="center"/>
    </xf>
    <xf numFmtId="0" fontId="118" fillId="30" borderId="18" xfId="340" applyFont="1" applyFill="1" applyBorder="1" applyAlignment="1">
      <alignment horizontal="center" vertical="center"/>
    </xf>
    <xf numFmtId="0" fontId="118" fillId="30" borderId="19" xfId="340" applyFont="1" applyFill="1" applyBorder="1" applyAlignment="1">
      <alignment horizontal="center" vertical="center"/>
    </xf>
    <xf numFmtId="0" fontId="4" fillId="30" borderId="8" xfId="340" applyFont="1" applyFill="1" applyBorder="1" applyAlignment="1">
      <alignment horizontal="center" vertical="center"/>
    </xf>
    <xf numFmtId="0" fontId="4" fillId="30" borderId="0" xfId="340" applyFont="1" applyFill="1" applyBorder="1" applyAlignment="1">
      <alignment horizontal="center" vertical="center"/>
    </xf>
    <xf numFmtId="0" fontId="4" fillId="30" borderId="32" xfId="340" applyFont="1" applyFill="1" applyBorder="1" applyAlignment="1">
      <alignment horizontal="center" vertical="center"/>
    </xf>
    <xf numFmtId="0" fontId="4" fillId="30" borderId="134" xfId="340" applyFont="1" applyFill="1" applyBorder="1" applyAlignment="1">
      <alignment horizontal="center" vertical="center"/>
    </xf>
    <xf numFmtId="0" fontId="4" fillId="26" borderId="134" xfId="110" applyFont="1" applyFill="1" applyBorder="1" applyAlignment="1">
      <alignment horizontal="left" vertical="center"/>
    </xf>
    <xf numFmtId="0" fontId="4" fillId="26" borderId="33" xfId="110" applyFont="1" applyFill="1" applyBorder="1" applyAlignment="1">
      <alignment horizontal="left" vertical="center"/>
    </xf>
    <xf numFmtId="207" fontId="144" fillId="0" borderId="110" xfId="95" applyNumberFormat="1" applyFont="1" applyFill="1" applyBorder="1" applyAlignment="1">
      <alignment horizontal="center"/>
    </xf>
    <xf numFmtId="207" fontId="144" fillId="0" borderId="16" xfId="95" applyNumberFormat="1" applyFont="1" applyFill="1" applyBorder="1" applyAlignment="1">
      <alignment horizontal="center"/>
    </xf>
    <xf numFmtId="207" fontId="144" fillId="0" borderId="109" xfId="95" applyNumberFormat="1" applyFont="1" applyFill="1" applyBorder="1" applyAlignment="1">
      <alignment horizontal="center"/>
    </xf>
    <xf numFmtId="0" fontId="142" fillId="0" borderId="166" xfId="110" applyFont="1" applyBorder="1" applyAlignment="1">
      <alignment horizontal="center" vertical="center"/>
    </xf>
    <xf numFmtId="0" fontId="142" fillId="0" borderId="133" xfId="110" applyFont="1" applyBorder="1" applyAlignment="1">
      <alignment horizontal="center" vertical="center"/>
    </xf>
    <xf numFmtId="0" fontId="142" fillId="0" borderId="167" xfId="110" applyFont="1" applyBorder="1" applyAlignment="1">
      <alignment horizontal="center" vertical="center"/>
    </xf>
    <xf numFmtId="0" fontId="142" fillId="0" borderId="64" xfId="110" applyFont="1" applyBorder="1" applyAlignment="1">
      <alignment horizontal="center" vertical="center"/>
    </xf>
    <xf numFmtId="0" fontId="142" fillId="0" borderId="0" xfId="110" applyFont="1" applyBorder="1" applyAlignment="1">
      <alignment horizontal="center" vertical="center"/>
    </xf>
    <xf numFmtId="0" fontId="142" fillId="0" borderId="65" xfId="110" applyFont="1" applyBorder="1" applyAlignment="1">
      <alignment horizontal="center" vertical="center"/>
    </xf>
    <xf numFmtId="0" fontId="143" fillId="0" borderId="64" xfId="110" applyFont="1" applyBorder="1" applyAlignment="1">
      <alignment horizontal="center" vertical="center"/>
    </xf>
    <xf numFmtId="0" fontId="143" fillId="0" borderId="0" xfId="110" applyFont="1" applyBorder="1" applyAlignment="1">
      <alignment horizontal="center" vertical="center"/>
    </xf>
    <xf numFmtId="0" fontId="143" fillId="0" borderId="65" xfId="110" applyFont="1" applyBorder="1" applyAlignment="1">
      <alignment horizontal="center" vertical="center"/>
    </xf>
    <xf numFmtId="0" fontId="143" fillId="0" borderId="71" xfId="110" applyFont="1" applyBorder="1" applyAlignment="1">
      <alignment horizontal="center" vertical="center"/>
    </xf>
    <xf numFmtId="0" fontId="143" fillId="0" borderId="140" xfId="110" applyFont="1" applyBorder="1" applyAlignment="1">
      <alignment horizontal="center" vertical="center"/>
    </xf>
    <xf numFmtId="0" fontId="143" fillId="0" borderId="74" xfId="110" applyFont="1" applyBorder="1" applyAlignment="1">
      <alignment horizontal="center" vertical="center"/>
    </xf>
    <xf numFmtId="0" fontId="145" fillId="31" borderId="70" xfId="0" applyFont="1" applyFill="1" applyBorder="1" applyAlignment="1">
      <alignment horizontal="center" vertical="center"/>
    </xf>
    <xf numFmtId="0" fontId="145" fillId="31" borderId="177" xfId="0" applyFont="1" applyFill="1" applyBorder="1" applyAlignment="1">
      <alignment horizontal="center" vertical="center"/>
    </xf>
    <xf numFmtId="0" fontId="145" fillId="31" borderId="195" xfId="0" applyFont="1" applyFill="1" applyBorder="1" applyAlignment="1">
      <alignment horizontal="center" vertical="center"/>
    </xf>
    <xf numFmtId="207" fontId="148" fillId="0" borderId="110" xfId="95" applyNumberFormat="1" applyFont="1" applyFill="1" applyBorder="1" applyAlignment="1">
      <alignment horizontal="left" vertical="center" wrapText="1"/>
    </xf>
    <xf numFmtId="207" fontId="148" fillId="0" borderId="16" xfId="95" applyNumberFormat="1" applyFont="1" applyFill="1" applyBorder="1" applyAlignment="1">
      <alignment horizontal="left" vertical="center" wrapText="1"/>
    </xf>
    <xf numFmtId="207" fontId="148" fillId="0" borderId="109" xfId="95" applyNumberFormat="1" applyFont="1" applyFill="1" applyBorder="1" applyAlignment="1">
      <alignment horizontal="left" vertical="center" wrapText="1"/>
    </xf>
    <xf numFmtId="2" fontId="144" fillId="0" borderId="16" xfId="226" applyNumberFormat="1" applyFont="1" applyFill="1" applyBorder="1" applyAlignment="1">
      <alignment horizontal="left" vertical="center" wrapText="1"/>
    </xf>
    <xf numFmtId="2" fontId="144" fillId="0" borderId="26" xfId="226" applyNumberFormat="1" applyFont="1" applyFill="1" applyBorder="1" applyAlignment="1">
      <alignment horizontal="left" vertical="center" wrapText="1"/>
    </xf>
    <xf numFmtId="0" fontId="146" fillId="30" borderId="72" xfId="0" applyFont="1" applyFill="1" applyBorder="1" applyAlignment="1">
      <alignment horizontal="right"/>
    </xf>
    <xf numFmtId="0" fontId="146" fillId="30" borderId="135" xfId="0" applyFont="1" applyFill="1" applyBorder="1" applyAlignment="1">
      <alignment horizontal="right"/>
    </xf>
    <xf numFmtId="0" fontId="146" fillId="0" borderId="179" xfId="0" applyFont="1" applyFill="1" applyBorder="1" applyAlignment="1">
      <alignment horizontal="center" vertical="center" wrapText="1"/>
    </xf>
    <xf numFmtId="0" fontId="146" fillId="0" borderId="18" xfId="0" applyFont="1" applyFill="1" applyBorder="1" applyAlignment="1">
      <alignment horizontal="center" vertical="center" wrapText="1"/>
    </xf>
    <xf numFmtId="0" fontId="146" fillId="0" borderId="178" xfId="0" applyFont="1" applyFill="1" applyBorder="1" applyAlignment="1">
      <alignment horizontal="center" vertical="center" wrapText="1"/>
    </xf>
    <xf numFmtId="0" fontId="146" fillId="0" borderId="8" xfId="0" applyFont="1" applyFill="1" applyBorder="1" applyAlignment="1">
      <alignment horizontal="center" vertical="center" wrapText="1"/>
    </xf>
    <xf numFmtId="0" fontId="146" fillId="0" borderId="191" xfId="0" applyFont="1" applyFill="1" applyBorder="1" applyAlignment="1">
      <alignment horizontal="center" vertical="center" wrapText="1"/>
    </xf>
    <xf numFmtId="0" fontId="146" fillId="0" borderId="121" xfId="0" applyFont="1" applyFill="1" applyBorder="1" applyAlignment="1">
      <alignment horizontal="center" vertical="center" wrapText="1"/>
    </xf>
    <xf numFmtId="0" fontId="146" fillId="0" borderId="122" xfId="0" applyFont="1" applyBorder="1" applyAlignment="1">
      <alignment horizontal="center" vertical="center"/>
    </xf>
    <xf numFmtId="0" fontId="146" fillId="0" borderId="78" xfId="0" applyFont="1" applyBorder="1" applyAlignment="1">
      <alignment horizontal="center" vertical="center"/>
    </xf>
    <xf numFmtId="0" fontId="146" fillId="0" borderId="19" xfId="0" applyFont="1" applyBorder="1" applyAlignment="1">
      <alignment horizontal="center" vertical="center"/>
    </xf>
    <xf numFmtId="0" fontId="146" fillId="0" borderId="175" xfId="0" applyFont="1" applyBorder="1" applyAlignment="1">
      <alignment horizontal="center" vertical="center"/>
    </xf>
    <xf numFmtId="0" fontId="146" fillId="31" borderId="70" xfId="0" applyFont="1" applyFill="1" applyBorder="1" applyAlignment="1">
      <alignment horizontal="center" vertical="center"/>
    </xf>
    <xf numFmtId="0" fontId="146" fillId="31" borderId="177" xfId="0" applyFont="1" applyFill="1" applyBorder="1" applyAlignment="1">
      <alignment horizontal="center" vertical="center"/>
    </xf>
    <xf numFmtId="0" fontId="146" fillId="31" borderId="195" xfId="0" applyFont="1" applyFill="1" applyBorder="1" applyAlignment="1">
      <alignment horizontal="center" vertical="center"/>
    </xf>
    <xf numFmtId="0" fontId="149" fillId="0" borderId="166" xfId="110" applyFont="1" applyBorder="1" applyAlignment="1">
      <alignment horizontal="center" vertical="center"/>
    </xf>
    <xf numFmtId="0" fontId="149" fillId="0" borderId="133" xfId="110" applyFont="1" applyBorder="1" applyAlignment="1">
      <alignment horizontal="center" vertical="center"/>
    </xf>
    <xf numFmtId="0" fontId="149" fillId="0" borderId="167" xfId="110" applyFont="1" applyBorder="1" applyAlignment="1">
      <alignment horizontal="center" vertical="center"/>
    </xf>
    <xf numFmtId="0" fontId="150" fillId="0" borderId="64" xfId="110" applyFont="1" applyBorder="1" applyAlignment="1">
      <alignment horizontal="center" vertical="center"/>
    </xf>
    <xf numFmtId="0" fontId="150" fillId="0" borderId="0" xfId="110" applyFont="1" applyBorder="1" applyAlignment="1">
      <alignment horizontal="center" vertical="center"/>
    </xf>
    <xf numFmtId="0" fontId="150" fillId="0" borderId="65"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17" fillId="0" borderId="64" xfId="92" applyFont="1" applyFill="1" applyBorder="1" applyAlignment="1">
      <alignment horizontal="left" vertical="center" wrapText="1"/>
    </xf>
    <xf numFmtId="0" fontId="117" fillId="0" borderId="0" xfId="92" applyFont="1" applyFill="1" applyBorder="1" applyAlignment="1">
      <alignment horizontal="left" vertical="center" wrapText="1"/>
    </xf>
    <xf numFmtId="0" fontId="117" fillId="0" borderId="71" xfId="92" applyFont="1" applyFill="1" applyBorder="1" applyAlignment="1">
      <alignment horizontal="left" vertical="center" wrapText="1"/>
    </xf>
    <xf numFmtId="0" fontId="117" fillId="0" borderId="140" xfId="92" applyFont="1" applyFill="1" applyBorder="1" applyAlignment="1">
      <alignment horizontal="left" vertical="center" wrapText="1"/>
    </xf>
    <xf numFmtId="0" fontId="117" fillId="0" borderId="82" xfId="92" applyFont="1" applyFill="1" applyBorder="1" applyAlignment="1">
      <alignment horizontal="left" vertical="center"/>
    </xf>
    <xf numFmtId="0" fontId="117" fillId="0" borderId="83" xfId="92" applyFont="1" applyFill="1" applyBorder="1" applyAlignment="1">
      <alignment horizontal="left" vertical="center"/>
    </xf>
    <xf numFmtId="0" fontId="117" fillId="0" borderId="20" xfId="92" applyFont="1" applyFill="1" applyBorder="1" applyAlignment="1">
      <alignment horizontal="center" vertical="center"/>
    </xf>
    <xf numFmtId="0" fontId="117" fillId="0" borderId="21" xfId="92" applyFont="1" applyFill="1" applyBorder="1" applyAlignment="1">
      <alignment horizontal="center" vertical="center"/>
    </xf>
    <xf numFmtId="0" fontId="117" fillId="0" borderId="22" xfId="92" applyFont="1" applyFill="1" applyBorder="1" applyAlignment="1">
      <alignment horizontal="center" vertical="center"/>
    </xf>
    <xf numFmtId="2" fontId="117" fillId="0" borderId="20" xfId="92" applyNumberFormat="1" applyFont="1" applyFill="1" applyBorder="1" applyAlignment="1">
      <alignment horizontal="center" vertical="center"/>
    </xf>
    <xf numFmtId="208" fontId="118" fillId="30" borderId="32" xfId="110" applyNumberFormat="1" applyFont="1" applyFill="1" applyBorder="1" applyAlignment="1">
      <alignment horizontal="center" vertical="center"/>
    </xf>
    <xf numFmtId="208" fontId="118" fillId="30" borderId="30" xfId="110" applyNumberFormat="1" applyFont="1" applyFill="1" applyBorder="1" applyAlignment="1">
      <alignment horizontal="center" vertical="center"/>
    </xf>
    <xf numFmtId="208" fontId="118" fillId="30" borderId="33" xfId="110" applyNumberFormat="1" applyFont="1" applyFill="1" applyBorder="1" applyAlignment="1">
      <alignment horizontal="center" vertical="center"/>
    </xf>
    <xf numFmtId="208" fontId="118" fillId="30" borderId="34" xfId="110" applyNumberFormat="1" applyFont="1" applyFill="1" applyBorder="1" applyAlignment="1">
      <alignment horizontal="center" vertical="center"/>
    </xf>
    <xf numFmtId="208" fontId="118" fillId="30" borderId="137" xfId="110" applyNumberFormat="1" applyFont="1" applyFill="1" applyBorder="1" applyAlignment="1">
      <alignment horizontal="center" vertical="center"/>
    </xf>
    <xf numFmtId="208" fontId="118" fillId="30" borderId="35" xfId="110" applyNumberFormat="1" applyFont="1" applyFill="1" applyBorder="1" applyAlignment="1">
      <alignment horizontal="center" vertical="center"/>
    </xf>
    <xf numFmtId="2" fontId="117" fillId="0" borderId="21" xfId="92" applyNumberFormat="1" applyFont="1" applyFill="1" applyBorder="1" applyAlignment="1">
      <alignment horizontal="center" vertical="center"/>
    </xf>
    <xf numFmtId="2" fontId="117" fillId="0" borderId="22" xfId="92" applyNumberFormat="1" applyFont="1" applyFill="1" applyBorder="1" applyAlignment="1">
      <alignment horizontal="center" vertical="center"/>
    </xf>
    <xf numFmtId="0" fontId="67" fillId="26" borderId="32" xfId="110" applyFont="1" applyFill="1" applyBorder="1" applyAlignment="1">
      <alignment horizontal="center" vertical="center"/>
    </xf>
    <xf numFmtId="0" fontId="67" fillId="26" borderId="30" xfId="110" applyFont="1" applyFill="1" applyBorder="1" applyAlignment="1">
      <alignment horizontal="center" vertical="center"/>
    </xf>
    <xf numFmtId="0" fontId="67" fillId="26" borderId="33" xfId="110" applyFont="1" applyFill="1" applyBorder="1" applyAlignment="1">
      <alignment horizontal="center" vertical="center"/>
    </xf>
    <xf numFmtId="0" fontId="118" fillId="30" borderId="34" xfId="92" applyFont="1" applyFill="1" applyBorder="1" applyAlignment="1">
      <alignment horizontal="center" vertical="center"/>
    </xf>
    <xf numFmtId="0" fontId="118" fillId="30" borderId="137" xfId="92" applyFont="1" applyFill="1" applyBorder="1" applyAlignment="1">
      <alignment horizontal="center" vertical="center"/>
    </xf>
    <xf numFmtId="0" fontId="118" fillId="30" borderId="35" xfId="92" applyFont="1" applyFill="1" applyBorder="1" applyAlignment="1">
      <alignment horizontal="center" vertical="center"/>
    </xf>
    <xf numFmtId="0" fontId="117" fillId="0" borderId="20" xfId="92" applyFont="1" applyFill="1" applyBorder="1" applyAlignment="1">
      <alignment horizontal="left" vertical="center"/>
    </xf>
    <xf numFmtId="0" fontId="117" fillId="0" borderId="22" xfId="92" applyFont="1" applyFill="1" applyBorder="1" applyAlignment="1">
      <alignment horizontal="left" vertical="center"/>
    </xf>
    <xf numFmtId="0" fontId="4" fillId="30" borderId="137" xfId="92" applyFont="1" applyFill="1" applyBorder="1" applyAlignment="1">
      <alignment horizontal="center" vertical="center"/>
    </xf>
    <xf numFmtId="0" fontId="117" fillId="0" borderId="14" xfId="92" applyFont="1" applyFill="1" applyBorder="1" applyAlignment="1">
      <alignment horizontal="center" vertical="center"/>
    </xf>
    <xf numFmtId="0" fontId="117" fillId="0" borderId="16" xfId="92" applyFont="1" applyFill="1" applyBorder="1" applyAlignment="1">
      <alignment horizontal="center" vertical="center"/>
    </xf>
    <xf numFmtId="0" fontId="117" fillId="0" borderId="17" xfId="92" applyFont="1" applyFill="1" applyBorder="1" applyAlignment="1">
      <alignment horizontal="center" vertical="center"/>
    </xf>
    <xf numFmtId="2" fontId="108" fillId="30" borderId="20" xfId="92" applyNumberFormat="1" applyFont="1" applyFill="1" applyBorder="1" applyAlignment="1">
      <alignment horizontal="center" vertical="center"/>
    </xf>
    <xf numFmtId="2" fontId="108" fillId="30" borderId="21" xfId="92" applyNumberFormat="1" applyFont="1" applyFill="1" applyBorder="1" applyAlignment="1">
      <alignment horizontal="center" vertical="center"/>
    </xf>
    <xf numFmtId="2" fontId="108" fillId="30" borderId="22" xfId="92" applyNumberFormat="1" applyFont="1" applyFill="1" applyBorder="1" applyAlignment="1">
      <alignment horizontal="center" vertical="center"/>
    </xf>
    <xf numFmtId="0" fontId="117" fillId="0" borderId="97" xfId="92" applyFont="1" applyFill="1" applyBorder="1" applyAlignment="1">
      <alignment horizontal="center" vertical="center"/>
    </xf>
    <xf numFmtId="0" fontId="117" fillId="0" borderId="98" xfId="92" applyFont="1" applyFill="1" applyBorder="1" applyAlignment="1">
      <alignment horizontal="center" vertical="center"/>
    </xf>
    <xf numFmtId="0" fontId="117" fillId="0" borderId="99" xfId="92" applyFont="1" applyFill="1" applyBorder="1" applyAlignment="1">
      <alignment horizontal="center" vertical="center"/>
    </xf>
    <xf numFmtId="0" fontId="117" fillId="0" borderId="82" xfId="92" applyFont="1" applyFill="1" applyBorder="1" applyAlignment="1">
      <alignment horizontal="center" vertical="center"/>
    </xf>
    <xf numFmtId="0" fontId="117" fillId="0" borderId="83" xfId="92" applyFont="1" applyFill="1" applyBorder="1" applyAlignment="1">
      <alignment horizontal="center" vertical="center"/>
    </xf>
    <xf numFmtId="0" fontId="117" fillId="0" borderId="84" xfId="92" applyFont="1" applyFill="1" applyBorder="1" applyAlignment="1">
      <alignment horizontal="center" vertical="center"/>
    </xf>
    <xf numFmtId="0" fontId="125" fillId="30" borderId="20" xfId="92" applyFont="1" applyFill="1" applyBorder="1" applyAlignment="1">
      <alignment horizontal="right" vertical="center"/>
    </xf>
    <xf numFmtId="0" fontId="125" fillId="30" borderId="21" xfId="92" applyFont="1" applyFill="1" applyBorder="1" applyAlignment="1">
      <alignment horizontal="right" vertical="center"/>
    </xf>
    <xf numFmtId="4" fontId="125" fillId="30" borderId="21" xfId="92" applyNumberFormat="1" applyFont="1" applyFill="1" applyBorder="1" applyAlignment="1">
      <alignment horizontal="center" vertical="center"/>
    </xf>
    <xf numFmtId="4" fontId="125" fillId="30" borderId="22" xfId="92" applyNumberFormat="1" applyFont="1" applyFill="1" applyBorder="1" applyAlignment="1">
      <alignment horizontal="center" vertical="center"/>
    </xf>
    <xf numFmtId="2" fontId="125" fillId="30" borderId="21" xfId="92" applyNumberFormat="1" applyFont="1" applyFill="1" applyBorder="1" applyAlignment="1">
      <alignment horizontal="center" vertical="center"/>
    </xf>
    <xf numFmtId="2" fontId="125" fillId="30" borderId="22" xfId="92" applyNumberFormat="1" applyFont="1" applyFill="1" applyBorder="1" applyAlignment="1">
      <alignment horizontal="center" vertical="center"/>
    </xf>
    <xf numFmtId="0" fontId="9" fillId="0" borderId="0" xfId="92" applyFont="1" applyFill="1" applyBorder="1" applyAlignment="1">
      <alignment horizontal="center" vertical="center"/>
    </xf>
    <xf numFmtId="4" fontId="74" fillId="30" borderId="20" xfId="0" applyNumberFormat="1" applyFont="1" applyFill="1" applyBorder="1" applyAlignment="1">
      <alignment horizontal="center" vertical="center"/>
    </xf>
    <xf numFmtId="4" fontId="74" fillId="30" borderId="21" xfId="0" applyNumberFormat="1" applyFont="1" applyFill="1" applyBorder="1" applyAlignment="1">
      <alignment horizontal="center" vertical="center"/>
    </xf>
    <xf numFmtId="4" fontId="74" fillId="30" borderId="22" xfId="0" applyNumberFormat="1" applyFont="1" applyFill="1" applyBorder="1" applyAlignment="1">
      <alignment horizontal="center" vertical="center"/>
    </xf>
    <xf numFmtId="4" fontId="74" fillId="30" borderId="20" xfId="0" applyNumberFormat="1" applyFont="1" applyFill="1" applyBorder="1" applyAlignment="1">
      <alignment horizontal="center"/>
    </xf>
    <xf numFmtId="4" fontId="74" fillId="30" borderId="22" xfId="0" applyNumberFormat="1" applyFont="1" applyFill="1" applyBorder="1" applyAlignment="1">
      <alignment horizontal="center"/>
    </xf>
    <xf numFmtId="0" fontId="94" fillId="0" borderId="66" xfId="3100" applyFont="1" applyBorder="1" applyAlignment="1">
      <alignment horizontal="left" vertical="center" wrapText="1"/>
    </xf>
    <xf numFmtId="0" fontId="94" fillId="0" borderId="31" xfId="3100" applyFont="1" applyBorder="1" applyAlignment="1">
      <alignment horizontal="left" vertical="center" wrapText="1"/>
    </xf>
    <xf numFmtId="0" fontId="94" fillId="0" borderId="67" xfId="3100" applyFont="1" applyBorder="1" applyAlignment="1">
      <alignment horizontal="left" vertical="center" wrapText="1"/>
    </xf>
    <xf numFmtId="0" fontId="94" fillId="0" borderId="71" xfId="3100" applyFont="1" applyBorder="1" applyAlignment="1">
      <alignment horizontal="left" vertical="center" wrapText="1"/>
    </xf>
    <xf numFmtId="0" fontId="94" fillId="0" borderId="41" xfId="3100" applyFont="1" applyBorder="1" applyAlignment="1">
      <alignment horizontal="left" vertical="center" wrapText="1"/>
    </xf>
    <xf numFmtId="0" fontId="94" fillId="0" borderId="74" xfId="3100" applyFont="1" applyBorder="1" applyAlignment="1">
      <alignment horizontal="left" vertical="center" wrapText="1"/>
    </xf>
    <xf numFmtId="0" fontId="108" fillId="30" borderId="20" xfId="92" applyFont="1" applyFill="1" applyBorder="1" applyAlignment="1">
      <alignment horizontal="center" vertical="center"/>
    </xf>
    <xf numFmtId="0" fontId="108" fillId="30" borderId="21" xfId="92" applyFont="1" applyFill="1" applyBorder="1" applyAlignment="1">
      <alignment horizontal="center" vertical="center"/>
    </xf>
    <xf numFmtId="0" fontId="108" fillId="30" borderId="13" xfId="92" applyFont="1" applyFill="1" applyBorder="1" applyAlignment="1">
      <alignment horizontal="center" vertical="center"/>
    </xf>
    <xf numFmtId="0" fontId="117" fillId="0" borderId="0" xfId="92" applyFont="1" applyFill="1" applyBorder="1" applyAlignment="1">
      <alignment horizontal="center" vertical="center"/>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103" fillId="31" borderId="24" xfId="92" applyFont="1" applyFill="1" applyBorder="1" applyAlignment="1">
      <alignment horizontal="center" vertical="center"/>
    </xf>
    <xf numFmtId="4" fontId="74" fillId="30" borderId="21" xfId="0" applyNumberFormat="1" applyFont="1" applyFill="1" applyBorder="1" applyAlignment="1">
      <alignment horizontal="center"/>
    </xf>
    <xf numFmtId="0" fontId="70" fillId="26" borderId="68" xfId="110" applyFont="1" applyFill="1" applyBorder="1" applyAlignment="1">
      <alignment horizontal="center" vertical="center"/>
    </xf>
    <xf numFmtId="0" fontId="70" fillId="26" borderId="134" xfId="110" applyFont="1" applyFill="1" applyBorder="1" applyAlignment="1">
      <alignment horizontal="center" vertical="center"/>
    </xf>
    <xf numFmtId="0" fontId="70" fillId="26" borderId="69" xfId="110" applyFont="1" applyFill="1" applyBorder="1" applyAlignment="1">
      <alignment horizontal="center" vertical="center"/>
    </xf>
    <xf numFmtId="208" fontId="118" fillId="30" borderId="180" xfId="110" applyNumberFormat="1" applyFont="1" applyFill="1" applyBorder="1" applyAlignment="1">
      <alignment horizontal="center" vertical="center" wrapText="1"/>
    </xf>
    <xf numFmtId="208" fontId="118" fillId="30" borderId="182" xfId="110" applyNumberFormat="1" applyFont="1" applyFill="1" applyBorder="1" applyAlignment="1">
      <alignment horizontal="center" vertical="center" wrapText="1"/>
    </xf>
    <xf numFmtId="208" fontId="118" fillId="30" borderId="195" xfId="110" applyNumberFormat="1" applyFont="1" applyFill="1" applyBorder="1" applyAlignment="1">
      <alignment horizontal="center" vertical="center" wrapText="1"/>
    </xf>
    <xf numFmtId="0" fontId="4" fillId="26" borderId="69" xfId="110" applyFont="1" applyFill="1" applyBorder="1" applyAlignment="1">
      <alignment horizontal="left" vertical="center"/>
    </xf>
    <xf numFmtId="0" fontId="103" fillId="31" borderId="70" xfId="340" applyFont="1" applyFill="1" applyBorder="1" applyAlignment="1">
      <alignment horizontal="center" vertical="center"/>
    </xf>
    <xf numFmtId="0" fontId="103" fillId="31" borderId="195" xfId="340" applyFont="1" applyFill="1" applyBorder="1" applyAlignment="1">
      <alignment horizontal="center" vertical="center"/>
    </xf>
    <xf numFmtId="0" fontId="118" fillId="30" borderId="120" xfId="340" applyFont="1" applyFill="1" applyBorder="1" applyAlignment="1">
      <alignment horizontal="center" vertical="center"/>
    </xf>
    <xf numFmtId="0" fontId="118" fillId="30" borderId="122" xfId="340" applyFont="1" applyFill="1" applyBorder="1" applyAlignment="1">
      <alignment horizontal="center" vertical="center"/>
    </xf>
    <xf numFmtId="49" fontId="108" fillId="30" borderId="70" xfId="340" applyNumberFormat="1" applyFont="1" applyFill="1" applyBorder="1" applyAlignment="1">
      <alignment horizontal="right" vertical="center"/>
    </xf>
    <xf numFmtId="208" fontId="118" fillId="30" borderId="177" xfId="110" applyNumberFormat="1" applyFont="1" applyFill="1" applyBorder="1" applyAlignment="1">
      <alignment horizontal="center" vertical="center" wrapText="1"/>
    </xf>
    <xf numFmtId="0" fontId="177" fillId="26" borderId="178" xfId="3905" applyNumberFormat="1" applyFont="1" applyFill="1" applyBorder="1" applyAlignment="1">
      <alignment horizontal="left" wrapText="1"/>
    </xf>
    <xf numFmtId="0" fontId="177" fillId="26" borderId="176" xfId="3905" applyNumberFormat="1" applyFont="1" applyFill="1" applyBorder="1" applyAlignment="1">
      <alignment horizontal="left" wrapText="1"/>
    </xf>
    <xf numFmtId="0" fontId="177" fillId="26" borderId="183" xfId="3905" applyNumberFormat="1" applyFont="1" applyFill="1" applyBorder="1" applyAlignment="1">
      <alignment horizontal="left" wrapText="1"/>
    </xf>
    <xf numFmtId="49" fontId="71" fillId="0" borderId="166" xfId="135" applyNumberFormat="1" applyFont="1" applyBorder="1" applyAlignment="1">
      <alignment horizontal="center" vertical="center"/>
    </xf>
    <xf numFmtId="49" fontId="71" fillId="0" borderId="133" xfId="135" applyNumberFormat="1" applyFont="1" applyBorder="1" applyAlignment="1">
      <alignment horizontal="center" vertical="center"/>
    </xf>
    <xf numFmtId="49" fontId="71" fillId="0" borderId="167"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134" xfId="110" applyFont="1" applyBorder="1" applyAlignment="1">
      <alignment horizontal="center" vertical="center"/>
    </xf>
    <xf numFmtId="0" fontId="70" fillId="0" borderId="69" xfId="110" applyFont="1" applyBorder="1" applyAlignment="1">
      <alignment horizontal="center" vertical="center"/>
    </xf>
    <xf numFmtId="0" fontId="132" fillId="30" borderId="194" xfId="95" applyFont="1" applyFill="1" applyBorder="1" applyAlignment="1">
      <alignment horizontal="center" vertical="center" wrapText="1"/>
    </xf>
    <xf numFmtId="0" fontId="132" fillId="30" borderId="176" xfId="95" applyFont="1" applyFill="1" applyBorder="1" applyAlignment="1">
      <alignment horizontal="center" vertical="center" wrapText="1"/>
    </xf>
    <xf numFmtId="0" fontId="132" fillId="30" borderId="181" xfId="95" applyFont="1" applyFill="1" applyBorder="1" applyAlignment="1">
      <alignment horizontal="center" vertical="center" wrapText="1"/>
    </xf>
    <xf numFmtId="0" fontId="132" fillId="30" borderId="64" xfId="95" applyFont="1" applyFill="1" applyBorder="1" applyAlignment="1">
      <alignment horizontal="center" vertical="center" wrapText="1"/>
    </xf>
    <xf numFmtId="0" fontId="132" fillId="30" borderId="0" xfId="95" applyFont="1" applyFill="1" applyBorder="1" applyAlignment="1">
      <alignment horizontal="center" vertical="center" wrapText="1"/>
    </xf>
    <xf numFmtId="0" fontId="132" fillId="30" borderId="29" xfId="95" applyFont="1" applyFill="1" applyBorder="1" applyAlignment="1">
      <alignment horizontal="center" vertical="center" wrapText="1"/>
    </xf>
    <xf numFmtId="0" fontId="132" fillId="30" borderId="178" xfId="95" applyFont="1" applyFill="1" applyBorder="1" applyAlignment="1">
      <alignment horizontal="center" vertical="center" wrapText="1"/>
    </xf>
    <xf numFmtId="0" fontId="132" fillId="30" borderId="8" xfId="95" applyFont="1" applyFill="1" applyBorder="1" applyAlignment="1">
      <alignment horizontal="center" vertical="center" wrapText="1"/>
    </xf>
    <xf numFmtId="0" fontId="132" fillId="30" borderId="179" xfId="95" applyFont="1" applyFill="1" applyBorder="1" applyAlignment="1">
      <alignment horizontal="center" vertical="center" wrapText="1"/>
    </xf>
    <xf numFmtId="0" fontId="132" fillId="30" borderId="18" xfId="95" applyFont="1" applyFill="1" applyBorder="1" applyAlignment="1">
      <alignment horizontal="center" vertical="center" wrapText="1"/>
    </xf>
    <xf numFmtId="0" fontId="132" fillId="30" borderId="32" xfId="95" applyFont="1" applyFill="1" applyBorder="1" applyAlignment="1">
      <alignment horizontal="center" vertical="center" wrapText="1"/>
    </xf>
    <xf numFmtId="0" fontId="132" fillId="30" borderId="33" xfId="95" applyFont="1" applyFill="1" applyBorder="1" applyAlignment="1">
      <alignment horizontal="center" vertical="center" wrapText="1"/>
    </xf>
    <xf numFmtId="0" fontId="132" fillId="30" borderId="134" xfId="95" applyFont="1" applyFill="1" applyBorder="1" applyAlignment="1">
      <alignment horizontal="center"/>
    </xf>
    <xf numFmtId="0" fontId="132" fillId="30" borderId="69" xfId="95" applyFont="1" applyFill="1" applyBorder="1" applyAlignment="1">
      <alignment horizontal="center"/>
    </xf>
    <xf numFmtId="0" fontId="132" fillId="30" borderId="180" xfId="95" applyFont="1" applyFill="1" applyBorder="1" applyAlignment="1">
      <alignment horizontal="center"/>
    </xf>
    <xf numFmtId="0" fontId="132" fillId="30" borderId="182" xfId="95" applyFont="1" applyFill="1" applyBorder="1" applyAlignment="1">
      <alignment horizontal="center"/>
    </xf>
    <xf numFmtId="0" fontId="132" fillId="30" borderId="191" xfId="95" applyFont="1" applyFill="1" applyBorder="1" applyAlignment="1">
      <alignment horizontal="center" vertical="center"/>
    </xf>
    <xf numFmtId="0" fontId="132" fillId="30" borderId="119" xfId="95" applyFont="1" applyFill="1" applyBorder="1" applyAlignment="1">
      <alignment horizontal="center" vertical="center"/>
    </xf>
    <xf numFmtId="0" fontId="177" fillId="26" borderId="8" xfId="3905" applyNumberFormat="1" applyFont="1" applyFill="1" applyBorder="1" applyAlignment="1">
      <alignment horizontal="left" wrapText="1"/>
    </xf>
    <xf numFmtId="0" fontId="177" fillId="26" borderId="0" xfId="3905" applyNumberFormat="1" applyFont="1" applyFill="1" applyBorder="1" applyAlignment="1">
      <alignment horizontal="left" wrapText="1"/>
    </xf>
    <xf numFmtId="0" fontId="177" fillId="26" borderId="65" xfId="3905" applyNumberFormat="1" applyFont="1" applyFill="1" applyBorder="1" applyAlignment="1">
      <alignment horizontal="left" wrapText="1"/>
    </xf>
    <xf numFmtId="0" fontId="177" fillId="26" borderId="32" xfId="3905" applyNumberFormat="1" applyFont="1" applyFill="1" applyBorder="1" applyAlignment="1">
      <alignment horizontal="left" wrapText="1"/>
    </xf>
    <xf numFmtId="0" fontId="177" fillId="26" borderId="134" xfId="3905" applyNumberFormat="1" applyFont="1" applyFill="1" applyBorder="1" applyAlignment="1">
      <alignment horizontal="left" wrapText="1"/>
    </xf>
    <xf numFmtId="0" fontId="177" fillId="26" borderId="69" xfId="3905" applyNumberFormat="1" applyFont="1" applyFill="1" applyBorder="1" applyAlignment="1">
      <alignment horizontal="left" wrapText="1"/>
    </xf>
    <xf numFmtId="0" fontId="69" fillId="31" borderId="70" xfId="95" applyFont="1" applyFill="1" applyBorder="1" applyAlignment="1">
      <alignment horizontal="center" vertical="center"/>
    </xf>
    <xf numFmtId="0" fontId="69" fillId="31" borderId="177" xfId="95" applyFont="1" applyFill="1" applyBorder="1" applyAlignment="1">
      <alignment horizontal="center" vertical="center"/>
    </xf>
    <xf numFmtId="0" fontId="69" fillId="31" borderId="195" xfId="95" applyFont="1" applyFill="1" applyBorder="1" applyAlignment="1">
      <alignment horizontal="center" vertical="center"/>
    </xf>
    <xf numFmtId="0" fontId="129" fillId="30" borderId="70" xfId="95" applyFont="1" applyFill="1" applyBorder="1" applyAlignment="1">
      <alignment horizontal="center"/>
    </xf>
    <xf numFmtId="0" fontId="129" fillId="30" borderId="177" xfId="95" applyFont="1" applyFill="1" applyBorder="1" applyAlignment="1">
      <alignment horizontal="center"/>
    </xf>
    <xf numFmtId="0" fontId="129" fillId="30" borderId="195" xfId="95" applyFont="1" applyFill="1" applyBorder="1" applyAlignment="1">
      <alignment horizontal="center"/>
    </xf>
    <xf numFmtId="2" fontId="178" fillId="31" borderId="180" xfId="95" applyNumberFormat="1" applyFont="1" applyFill="1" applyBorder="1" applyAlignment="1">
      <alignment horizontal="center" vertical="top"/>
    </xf>
    <xf numFmtId="2" fontId="178" fillId="31" borderId="177" xfId="95" applyNumberFormat="1" applyFont="1" applyFill="1" applyBorder="1" applyAlignment="1">
      <alignment horizontal="center" vertical="top"/>
    </xf>
    <xf numFmtId="2" fontId="178" fillId="31" borderId="182" xfId="95" applyNumberFormat="1" applyFont="1" applyFill="1" applyBorder="1" applyAlignment="1">
      <alignment horizontal="center" vertical="top"/>
    </xf>
    <xf numFmtId="2" fontId="178" fillId="31" borderId="70" xfId="95" applyNumberFormat="1" applyFont="1" applyFill="1" applyBorder="1" applyAlignment="1">
      <alignment horizontal="center" vertical="top"/>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180" fillId="26" borderId="64" xfId="95" applyFont="1" applyFill="1" applyBorder="1" applyAlignment="1">
      <alignment horizontal="center" vertical="center"/>
    </xf>
    <xf numFmtId="0" fontId="180" fillId="26" borderId="0" xfId="95" applyFont="1" applyFill="1" applyBorder="1" applyAlignment="1">
      <alignment horizontal="center" vertical="center"/>
    </xf>
    <xf numFmtId="0" fontId="180" fillId="26" borderId="29" xfId="95" applyFont="1" applyFill="1" applyBorder="1" applyAlignment="1">
      <alignment horizontal="center" vertical="center"/>
    </xf>
    <xf numFmtId="0" fontId="180" fillId="26" borderId="8" xfId="95" applyFont="1" applyFill="1" applyBorder="1" applyAlignment="1">
      <alignment horizontal="center" vertical="center"/>
    </xf>
    <xf numFmtId="0" fontId="180" fillId="26" borderId="65" xfId="95" applyFont="1" applyFill="1" applyBorder="1" applyAlignment="1">
      <alignment horizontal="center" vertical="center"/>
    </xf>
    <xf numFmtId="0" fontId="132" fillId="26" borderId="70" xfId="95" applyFont="1" applyFill="1" applyBorder="1" applyAlignment="1">
      <alignment horizontal="right" vertical="center"/>
    </xf>
    <xf numFmtId="0" fontId="132" fillId="26" borderId="177" xfId="95" applyFont="1" applyFill="1" applyBorder="1" applyAlignment="1">
      <alignment horizontal="right" vertical="center"/>
    </xf>
    <xf numFmtId="0" fontId="132" fillId="26" borderId="182" xfId="95" applyFont="1" applyFill="1" applyBorder="1" applyAlignment="1">
      <alignment horizontal="right" vertical="center"/>
    </xf>
    <xf numFmtId="1" fontId="107" fillId="26" borderId="0" xfId="0" applyNumberFormat="1" applyFont="1" applyFill="1" applyBorder="1" applyAlignment="1">
      <alignment horizontal="left" vertical="center"/>
    </xf>
    <xf numFmtId="0" fontId="103" fillId="31" borderId="131" xfId="340" applyFont="1" applyFill="1" applyBorder="1" applyAlignment="1">
      <alignment horizontal="center" vertical="center"/>
    </xf>
    <xf numFmtId="0" fontId="103" fillId="31" borderId="139" xfId="340" applyFont="1" applyFill="1" applyBorder="1" applyAlignment="1">
      <alignment horizontal="center" vertical="center"/>
    </xf>
    <xf numFmtId="0" fontId="103" fillId="31" borderId="132" xfId="340" applyFont="1" applyFill="1" applyBorder="1" applyAlignment="1">
      <alignment horizontal="center" vertical="center"/>
    </xf>
    <xf numFmtId="2" fontId="162" fillId="0" borderId="164" xfId="0" applyNumberFormat="1" applyFont="1" applyFill="1" applyBorder="1" applyAlignment="1" applyProtection="1">
      <alignment vertical="center"/>
      <protection locked="0"/>
    </xf>
    <xf numFmtId="2" fontId="162" fillId="0" borderId="163" xfId="0" applyNumberFormat="1" applyFont="1" applyFill="1" applyBorder="1" applyAlignment="1" applyProtection="1">
      <alignment vertical="center"/>
      <protection locked="0"/>
    </xf>
    <xf numFmtId="0" fontId="45" fillId="26" borderId="164" xfId="0" applyFont="1" applyFill="1" applyBorder="1" applyAlignment="1" applyProtection="1">
      <alignment horizontal="center" vertical="center"/>
    </xf>
    <xf numFmtId="0" fontId="45" fillId="26" borderId="78" xfId="0" applyFont="1" applyFill="1" applyBorder="1" applyAlignment="1" applyProtection="1">
      <alignment horizontal="center" vertical="center"/>
    </xf>
    <xf numFmtId="2" fontId="162" fillId="0" borderId="80" xfId="0" applyNumberFormat="1" applyFont="1" applyFill="1" applyBorder="1" applyAlignment="1" applyProtection="1">
      <alignment vertical="center"/>
      <protection locked="0"/>
    </xf>
    <xf numFmtId="2" fontId="162" fillId="0" borderId="12" xfId="0" applyNumberFormat="1" applyFont="1" applyFill="1" applyBorder="1" applyAlignment="1" applyProtection="1">
      <alignment vertical="center"/>
      <protection locked="0"/>
    </xf>
    <xf numFmtId="207" fontId="162" fillId="31" borderId="93" xfId="0" applyNumberFormat="1" applyFont="1" applyFill="1" applyBorder="1" applyAlignment="1" applyProtection="1">
      <alignment horizontal="center" vertical="center"/>
      <protection locked="0"/>
    </xf>
    <xf numFmtId="207" fontId="162" fillId="31" borderId="129" xfId="0" applyNumberFormat="1" applyFont="1" applyFill="1" applyBorder="1" applyAlignment="1" applyProtection="1">
      <alignment horizontal="center" vertical="center"/>
      <protection locked="0"/>
    </xf>
    <xf numFmtId="2" fontId="162" fillId="0" borderId="78" xfId="0" applyNumberFormat="1" applyFont="1" applyFill="1" applyBorder="1" applyAlignment="1" applyProtection="1">
      <alignment vertical="center"/>
      <protection locked="0"/>
    </xf>
    <xf numFmtId="2" fontId="162" fillId="0" borderId="175" xfId="0" applyNumberFormat="1" applyFont="1" applyFill="1" applyBorder="1" applyAlignment="1" applyProtection="1">
      <alignment vertical="center"/>
      <protection locked="0"/>
    </xf>
    <xf numFmtId="1" fontId="162" fillId="31" borderId="180" xfId="0" applyNumberFormat="1" applyFont="1" applyFill="1" applyBorder="1" applyAlignment="1" applyProtection="1">
      <alignment horizontal="center" vertical="center"/>
      <protection locked="0"/>
    </xf>
    <xf numFmtId="1" fontId="162" fillId="31" borderId="195" xfId="0" applyNumberFormat="1" applyFont="1" applyFill="1" applyBorder="1" applyAlignment="1" applyProtection="1">
      <alignment horizontal="center" vertical="center"/>
      <protection locked="0"/>
    </xf>
    <xf numFmtId="2" fontId="162" fillId="31" borderId="180" xfId="0" applyNumberFormat="1" applyFont="1" applyFill="1" applyBorder="1" applyAlignment="1" applyProtection="1">
      <alignment horizontal="center" vertical="center"/>
      <protection locked="0"/>
    </xf>
    <xf numFmtId="2" fontId="162" fillId="31" borderId="195" xfId="0" applyNumberFormat="1" applyFont="1" applyFill="1" applyBorder="1" applyAlignment="1" applyProtection="1">
      <alignment horizontal="center" vertical="center"/>
      <protection locked="0"/>
    </xf>
    <xf numFmtId="4" fontId="108" fillId="51" borderId="131" xfId="0" applyNumberFormat="1" applyFont="1" applyFill="1" applyBorder="1" applyAlignment="1">
      <alignment horizontal="center" vertical="center" wrapText="1"/>
    </xf>
    <xf numFmtId="4" fontId="108" fillId="51" borderId="139" xfId="0" applyNumberFormat="1" applyFont="1" applyFill="1" applyBorder="1" applyAlignment="1">
      <alignment horizontal="center" vertical="center" wrapText="1"/>
    </xf>
    <xf numFmtId="4" fontId="108" fillId="51" borderId="132" xfId="0" applyNumberFormat="1" applyFont="1" applyFill="1" applyBorder="1" applyAlignment="1">
      <alignment horizontal="center" vertical="center" wrapText="1"/>
    </xf>
    <xf numFmtId="0" fontId="103" fillId="31" borderId="211" xfId="340" applyFont="1" applyFill="1" applyBorder="1" applyAlignment="1">
      <alignment horizontal="center" vertical="center"/>
    </xf>
    <xf numFmtId="0" fontId="103" fillId="31" borderId="212" xfId="340" applyFont="1" applyFill="1" applyBorder="1" applyAlignment="1">
      <alignment horizontal="center" vertical="center"/>
    </xf>
    <xf numFmtId="0" fontId="103" fillId="31" borderId="213" xfId="340" applyFont="1" applyFill="1" applyBorder="1" applyAlignment="1">
      <alignment horizontal="center" vertical="center"/>
    </xf>
    <xf numFmtId="176" fontId="108" fillId="0" borderId="19" xfId="928" applyNumberFormat="1" applyFont="1" applyFill="1" applyBorder="1" applyAlignment="1" applyProtection="1">
      <alignment horizontal="center" vertical="center" wrapText="1"/>
      <protection locked="0"/>
    </xf>
    <xf numFmtId="176" fontId="108" fillId="0" borderId="32" xfId="928" applyNumberFormat="1" applyFont="1" applyFill="1" applyBorder="1" applyAlignment="1" applyProtection="1">
      <alignment horizontal="center" vertical="center" wrapText="1"/>
      <protection locked="0"/>
    </xf>
    <xf numFmtId="0" fontId="103" fillId="31" borderId="166" xfId="340" applyFont="1" applyFill="1" applyBorder="1" applyAlignment="1">
      <alignment horizontal="center" vertical="center"/>
    </xf>
    <xf numFmtId="0" fontId="103" fillId="31" borderId="133" xfId="340" applyFont="1" applyFill="1" applyBorder="1" applyAlignment="1">
      <alignment horizontal="center" vertical="center"/>
    </xf>
    <xf numFmtId="0" fontId="103" fillId="31" borderId="167" xfId="340" applyFont="1" applyFill="1" applyBorder="1" applyAlignment="1">
      <alignment horizontal="center" vertical="center"/>
    </xf>
    <xf numFmtId="49" fontId="108" fillId="0" borderId="71" xfId="0" applyNumberFormat="1" applyFont="1" applyFill="1" applyBorder="1" applyAlignment="1">
      <alignment horizontal="right" vertical="center" wrapText="1"/>
    </xf>
    <xf numFmtId="49" fontId="108" fillId="0" borderId="140" xfId="0" applyNumberFormat="1" applyFont="1" applyFill="1" applyBorder="1" applyAlignment="1">
      <alignment horizontal="right" vertical="center" wrapText="1"/>
    </xf>
    <xf numFmtId="49" fontId="108" fillId="0" borderId="135" xfId="0" applyNumberFormat="1" applyFont="1" applyFill="1" applyBorder="1" applyAlignment="1">
      <alignment horizontal="right" vertical="center" wrapText="1"/>
    </xf>
    <xf numFmtId="0" fontId="103" fillId="31" borderId="131" xfId="340" applyNumberFormat="1" applyFont="1" applyFill="1" applyBorder="1" applyAlignment="1">
      <alignment horizontal="center" vertical="center"/>
    </xf>
    <xf numFmtId="0" fontId="103" fillId="31" borderId="139" xfId="340" applyNumberFormat="1" applyFont="1" applyFill="1" applyBorder="1" applyAlignment="1">
      <alignment horizontal="center" vertical="center"/>
    </xf>
    <xf numFmtId="0" fontId="103" fillId="31" borderId="132" xfId="340" applyNumberFormat="1" applyFont="1" applyFill="1" applyBorder="1" applyAlignment="1">
      <alignment horizontal="center" vertical="center"/>
    </xf>
    <xf numFmtId="0" fontId="108" fillId="0" borderId="142" xfId="928" applyNumberFormat="1" applyFont="1" applyFill="1" applyBorder="1" applyAlignment="1" applyProtection="1">
      <alignment horizontal="center" vertical="center" wrapText="1"/>
      <protection locked="0"/>
    </xf>
    <xf numFmtId="0" fontId="108" fillId="0" borderId="141" xfId="928" applyNumberFormat="1" applyFont="1" applyFill="1" applyBorder="1" applyAlignment="1" applyProtection="1">
      <alignment horizontal="center" vertical="center" wrapText="1"/>
      <protection locked="0"/>
    </xf>
    <xf numFmtId="0" fontId="108" fillId="0" borderId="71" xfId="0" applyNumberFormat="1" applyFont="1" applyFill="1" applyBorder="1" applyAlignment="1">
      <alignment horizontal="right" vertical="center" wrapText="1"/>
    </xf>
    <xf numFmtId="0" fontId="108" fillId="0" borderId="140" xfId="0" applyNumberFormat="1" applyFont="1" applyFill="1" applyBorder="1" applyAlignment="1">
      <alignment horizontal="right" vertical="center" wrapText="1"/>
    </xf>
    <xf numFmtId="0" fontId="103" fillId="51" borderId="131" xfId="340" applyFont="1" applyFill="1" applyBorder="1" applyAlignment="1">
      <alignment horizontal="center" vertical="center"/>
    </xf>
    <xf numFmtId="0" fontId="103" fillId="51" borderId="139" xfId="340" applyFont="1" applyFill="1" applyBorder="1" applyAlignment="1">
      <alignment horizontal="center" vertical="center"/>
    </xf>
    <xf numFmtId="0" fontId="103" fillId="51" borderId="132" xfId="340" applyFont="1" applyFill="1" applyBorder="1" applyAlignment="1">
      <alignment horizontal="center" vertical="center"/>
    </xf>
    <xf numFmtId="2" fontId="107" fillId="0" borderId="175" xfId="0" applyNumberFormat="1" applyFont="1" applyFill="1" applyBorder="1" applyAlignment="1">
      <alignment horizontal="center" vertical="center" wrapText="1"/>
    </xf>
    <xf numFmtId="2" fontId="107" fillId="0" borderId="79" xfId="0" applyNumberFormat="1" applyFont="1" applyFill="1" applyBorder="1" applyAlignment="1">
      <alignment horizontal="center" vertical="center" wrapText="1"/>
    </xf>
    <xf numFmtId="4" fontId="108" fillId="0" borderId="164" xfId="0" applyNumberFormat="1" applyFont="1" applyFill="1" applyBorder="1" applyAlignment="1">
      <alignment horizontal="center" vertical="center" wrapText="1"/>
    </xf>
    <xf numFmtId="4" fontId="108" fillId="0" borderId="163" xfId="0" applyNumberFormat="1" applyFont="1" applyFill="1" applyBorder="1" applyAlignment="1">
      <alignment horizontal="center" vertical="center" wrapText="1"/>
    </xf>
    <xf numFmtId="4" fontId="108" fillId="0" borderId="165" xfId="0" applyNumberFormat="1" applyFont="1" applyFill="1" applyBorder="1" applyAlignment="1">
      <alignment horizontal="center" vertical="center" wrapText="1"/>
    </xf>
    <xf numFmtId="2" fontId="108" fillId="0" borderId="78" xfId="0" applyNumberFormat="1" applyFont="1" applyFill="1" applyBorder="1" applyAlignment="1">
      <alignment horizontal="center" vertical="center" wrapText="1"/>
    </xf>
    <xf numFmtId="2" fontId="108" fillId="0" borderId="175" xfId="0" applyNumberFormat="1" applyFont="1" applyFill="1" applyBorder="1" applyAlignment="1">
      <alignment horizontal="center" vertical="center" wrapText="1"/>
    </xf>
    <xf numFmtId="49" fontId="108" fillId="0" borderId="169" xfId="0" applyNumberFormat="1" applyFont="1" applyFill="1" applyBorder="1" applyAlignment="1">
      <alignment horizontal="right" vertical="center" wrapText="1"/>
    </xf>
    <xf numFmtId="49" fontId="108" fillId="0" borderId="94" xfId="0" applyNumberFormat="1" applyFont="1" applyFill="1" applyBorder="1" applyAlignment="1">
      <alignment horizontal="right" vertical="center" wrapText="1"/>
    </xf>
    <xf numFmtId="49" fontId="108" fillId="0" borderId="95" xfId="0" applyNumberFormat="1" applyFont="1" applyFill="1" applyBorder="1" applyAlignment="1">
      <alignment horizontal="right" vertical="center" wrapText="1"/>
    </xf>
    <xf numFmtId="2" fontId="108" fillId="0" borderId="12" xfId="0" applyNumberFormat="1" applyFont="1" applyFill="1" applyBorder="1" applyAlignment="1">
      <alignment horizontal="center" vertical="center" wrapText="1"/>
    </xf>
    <xf numFmtId="4" fontId="108" fillId="0" borderId="12" xfId="0" applyNumberFormat="1" applyFont="1" applyFill="1" applyBorder="1" applyAlignment="1">
      <alignment horizontal="center" vertical="center" wrapText="1"/>
    </xf>
    <xf numFmtId="4" fontId="108" fillId="0" borderId="81" xfId="0" applyNumberFormat="1" applyFont="1" applyFill="1" applyBorder="1" applyAlignment="1">
      <alignment horizontal="center" vertical="center" wrapText="1"/>
    </xf>
    <xf numFmtId="4" fontId="108" fillId="0" borderId="103" xfId="0" applyNumberFormat="1" applyFont="1" applyFill="1" applyBorder="1" applyAlignment="1">
      <alignment horizontal="center" vertical="center" wrapText="1"/>
    </xf>
    <xf numFmtId="4" fontId="108" fillId="0" borderId="170" xfId="0" applyNumberFormat="1" applyFont="1" applyFill="1" applyBorder="1" applyAlignment="1">
      <alignment horizontal="center" vertical="center" wrapText="1"/>
    </xf>
    <xf numFmtId="4" fontId="108" fillId="0" borderId="19" xfId="0" applyNumberFormat="1" applyFont="1" applyFill="1" applyBorder="1" applyAlignment="1">
      <alignment horizontal="center" vertical="center" wrapText="1"/>
    </xf>
    <xf numFmtId="4" fontId="108" fillId="0" borderId="119" xfId="0" applyNumberFormat="1" applyFont="1" applyFill="1" applyBorder="1" applyAlignment="1">
      <alignment horizontal="center" vertical="center" wrapText="1"/>
    </xf>
    <xf numFmtId="4" fontId="108" fillId="0" borderId="93" xfId="0" applyNumberFormat="1" applyFont="1" applyFill="1" applyBorder="1" applyAlignment="1">
      <alignment horizontal="center" vertical="center" wrapText="1"/>
    </xf>
    <xf numFmtId="4" fontId="108" fillId="0" borderId="129" xfId="0" applyNumberFormat="1" applyFont="1" applyFill="1" applyBorder="1" applyAlignment="1">
      <alignment horizontal="center" vertical="center" wrapText="1"/>
    </xf>
    <xf numFmtId="1" fontId="107" fillId="0" borderId="175" xfId="0" applyNumberFormat="1" applyFont="1" applyFill="1" applyBorder="1" applyAlignment="1">
      <alignment horizontal="center" vertical="center" wrapText="1"/>
    </xf>
    <xf numFmtId="2" fontId="107" fillId="0" borderId="180" xfId="0" applyNumberFormat="1" applyFont="1" applyFill="1" applyBorder="1" applyAlignment="1">
      <alignment horizontal="center" vertical="center" wrapText="1"/>
    </xf>
    <xf numFmtId="2" fontId="107" fillId="0" borderId="182" xfId="0" applyNumberFormat="1" applyFont="1" applyFill="1" applyBorder="1" applyAlignment="1">
      <alignment horizontal="center" vertical="center" wrapText="1"/>
    </xf>
    <xf numFmtId="2" fontId="107" fillId="0" borderId="195" xfId="0" applyNumberFormat="1" applyFont="1" applyFill="1" applyBorder="1" applyAlignment="1">
      <alignment horizontal="center" vertical="center" wrapText="1"/>
    </xf>
    <xf numFmtId="0" fontId="0" fillId="0" borderId="175" xfId="0"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2" fontId="5" fillId="31" borderId="70" xfId="3100" applyNumberFormat="1" applyFont="1" applyFill="1" applyBorder="1" applyAlignment="1">
      <alignment horizontal="center" vertical="center"/>
    </xf>
    <xf numFmtId="192" fontId="5" fillId="31" borderId="21" xfId="3100" applyNumberFormat="1" applyFont="1" applyFill="1" applyBorder="1" applyAlignment="1">
      <alignment horizontal="center" vertical="center"/>
    </xf>
    <xf numFmtId="192" fontId="5" fillId="31" borderId="24" xfId="3100" applyNumberFormat="1" applyFont="1" applyFill="1" applyBorder="1" applyAlignment="1">
      <alignment horizontal="center" vertical="center"/>
    </xf>
    <xf numFmtId="192" fontId="112" fillId="0" borderId="8" xfId="3100" applyNumberFormat="1" applyFont="1" applyFill="1" applyBorder="1" applyAlignment="1">
      <alignment horizontal="center" vertical="center"/>
    </xf>
    <xf numFmtId="192" fontId="112" fillId="0" borderId="0" xfId="3100" applyNumberFormat="1" applyFont="1" applyFill="1" applyBorder="1" applyAlignment="1">
      <alignment horizontal="center" vertical="center"/>
    </xf>
    <xf numFmtId="192" fontId="112" fillId="0" borderId="29" xfId="3100" applyNumberFormat="1" applyFont="1" applyFill="1" applyBorder="1" applyAlignment="1">
      <alignment horizontal="center" vertical="center"/>
    </xf>
    <xf numFmtId="4" fontId="112" fillId="0" borderId="8" xfId="3100" applyNumberFormat="1" applyFont="1" applyFill="1" applyBorder="1" applyAlignment="1">
      <alignment horizontal="center" vertical="center"/>
    </xf>
    <xf numFmtId="4" fontId="112" fillId="0" borderId="0" xfId="3100" applyNumberFormat="1" applyFont="1" applyFill="1" applyBorder="1" applyAlignment="1">
      <alignment horizontal="center" vertical="center"/>
    </xf>
    <xf numFmtId="4" fontId="112" fillId="0" borderId="29" xfId="3100" applyNumberFormat="1" applyFont="1" applyFill="1" applyBorder="1" applyAlignment="1">
      <alignment horizontal="center" vertical="center"/>
    </xf>
    <xf numFmtId="192" fontId="112" fillId="0" borderId="32" xfId="3100" applyNumberFormat="1" applyFont="1" applyFill="1" applyBorder="1" applyAlignment="1">
      <alignment horizontal="center" vertical="center"/>
    </xf>
    <xf numFmtId="192" fontId="112" fillId="0" borderId="30" xfId="3100" applyNumberFormat="1" applyFont="1" applyFill="1" applyBorder="1" applyAlignment="1">
      <alignment horizontal="center" vertical="center"/>
    </xf>
    <xf numFmtId="192" fontId="112" fillId="0" borderId="33" xfId="3100" applyNumberFormat="1" applyFont="1" applyFill="1" applyBorder="1" applyAlignment="1">
      <alignment horizontal="center" vertical="center"/>
    </xf>
    <xf numFmtId="4" fontId="112" fillId="0" borderId="32" xfId="3100" applyNumberFormat="1" applyFont="1" applyFill="1" applyBorder="1" applyAlignment="1">
      <alignment horizontal="center" vertical="center"/>
    </xf>
    <xf numFmtId="4" fontId="112" fillId="0" borderId="30" xfId="3100" applyNumberFormat="1" applyFont="1" applyFill="1" applyBorder="1" applyAlignment="1">
      <alignment horizontal="center" vertical="center"/>
    </xf>
    <xf numFmtId="4" fontId="112" fillId="0" borderId="33" xfId="3100" applyNumberFormat="1" applyFont="1" applyFill="1" applyBorder="1" applyAlignment="1">
      <alignment horizontal="center" vertical="center"/>
    </xf>
    <xf numFmtId="0" fontId="111" fillId="0" borderId="34" xfId="3100" applyFont="1" applyFill="1" applyBorder="1" applyAlignment="1">
      <alignment horizontal="center" vertical="center"/>
    </xf>
    <xf numFmtId="0" fontId="111" fillId="0" borderId="35" xfId="3100" applyFont="1" applyFill="1" applyBorder="1" applyAlignment="1">
      <alignment horizontal="center" vertical="center"/>
    </xf>
    <xf numFmtId="0" fontId="111" fillId="0" borderId="32" xfId="3100" applyFont="1" applyFill="1" applyBorder="1" applyAlignment="1">
      <alignment horizontal="center" vertical="center"/>
    </xf>
    <xf numFmtId="0" fontId="111" fillId="0" borderId="33" xfId="3100" applyFont="1" applyFill="1" applyBorder="1" applyAlignment="1">
      <alignment horizontal="center" vertical="center"/>
    </xf>
    <xf numFmtId="192" fontId="111" fillId="0" borderId="23" xfId="3100" applyNumberFormat="1" applyFont="1" applyFill="1" applyBorder="1" applyAlignment="1">
      <alignment horizontal="center" vertical="center" wrapText="1"/>
    </xf>
    <xf numFmtId="192" fontId="111" fillId="0" borderId="19" xfId="3100" applyNumberFormat="1" applyFont="1" applyFill="1" applyBorder="1" applyAlignment="1">
      <alignment horizontal="center" vertical="center" wrapText="1"/>
    </xf>
    <xf numFmtId="192" fontId="111" fillId="0" borderId="34" xfId="3100" applyNumberFormat="1" applyFont="1" applyFill="1" applyBorder="1" applyAlignment="1">
      <alignment horizontal="center" vertical="center"/>
    </xf>
    <xf numFmtId="192" fontId="111" fillId="0" borderId="31" xfId="3100" applyNumberFormat="1" applyFont="1" applyFill="1" applyBorder="1" applyAlignment="1">
      <alignment horizontal="center" vertical="center"/>
    </xf>
    <xf numFmtId="192" fontId="111" fillId="0" borderId="35" xfId="3100" applyNumberFormat="1" applyFont="1" applyFill="1" applyBorder="1" applyAlignment="1">
      <alignment horizontal="center" vertical="center"/>
    </xf>
    <xf numFmtId="192" fontId="111" fillId="0" borderId="32" xfId="3100" applyNumberFormat="1" applyFont="1" applyFill="1" applyBorder="1" applyAlignment="1">
      <alignment horizontal="center" vertical="center"/>
    </xf>
    <xf numFmtId="192" fontId="111" fillId="0" borderId="30" xfId="3100" applyNumberFormat="1" applyFont="1" applyFill="1" applyBorder="1" applyAlignment="1">
      <alignment horizontal="center" vertical="center"/>
    </xf>
    <xf numFmtId="192" fontId="111" fillId="0" borderId="33" xfId="3100" applyNumberFormat="1" applyFont="1" applyFill="1" applyBorder="1" applyAlignment="1">
      <alignment horizontal="center" vertical="center"/>
    </xf>
    <xf numFmtId="192" fontId="112" fillId="0" borderId="34" xfId="3100" applyNumberFormat="1" applyFont="1" applyFill="1" applyBorder="1" applyAlignment="1">
      <alignment horizontal="center" vertical="center"/>
    </xf>
    <xf numFmtId="192" fontId="112" fillId="0" borderId="31" xfId="3100" applyNumberFormat="1" applyFont="1" applyFill="1" applyBorder="1" applyAlignment="1">
      <alignment horizontal="center" vertical="center"/>
    </xf>
    <xf numFmtId="192" fontId="112" fillId="0" borderId="35" xfId="3100" applyNumberFormat="1" applyFont="1" applyFill="1" applyBorder="1" applyAlignment="1">
      <alignment horizontal="center" vertical="center"/>
    </xf>
    <xf numFmtId="4" fontId="112" fillId="0" borderId="34" xfId="3100" applyNumberFormat="1" applyFont="1" applyFill="1" applyBorder="1" applyAlignment="1">
      <alignment horizontal="center" vertical="center"/>
    </xf>
    <xf numFmtId="4" fontId="112" fillId="0" borderId="31" xfId="3100" applyNumberFormat="1" applyFont="1" applyFill="1" applyBorder="1" applyAlignment="1">
      <alignment horizontal="center" vertical="center"/>
    </xf>
    <xf numFmtId="4" fontId="112" fillId="0" borderId="35" xfId="3100" applyNumberFormat="1" applyFont="1" applyFill="1" applyBorder="1" applyAlignment="1">
      <alignment horizontal="center" vertical="center"/>
    </xf>
    <xf numFmtId="0" fontId="69" fillId="0" borderId="0" xfId="3100" applyFont="1" applyBorder="1" applyAlignment="1">
      <alignment horizontal="center" vertical="center"/>
    </xf>
    <xf numFmtId="4" fontId="112" fillId="0" borderId="13" xfId="3100" applyNumberFormat="1" applyFont="1" applyFill="1" applyBorder="1" applyAlignment="1">
      <alignment horizontal="center" vertical="center"/>
    </xf>
    <xf numFmtId="192" fontId="111" fillId="0" borderId="93" xfId="3100" applyNumberFormat="1" applyFont="1" applyFill="1" applyBorder="1" applyAlignment="1">
      <alignment horizontal="right" vertical="center"/>
    </xf>
    <xf numFmtId="192" fontId="111" fillId="0" borderId="94" xfId="3100" applyNumberFormat="1" applyFont="1" applyFill="1" applyBorder="1" applyAlignment="1">
      <alignment horizontal="right" vertical="center"/>
    </xf>
    <xf numFmtId="192" fontId="111" fillId="0" borderId="95" xfId="3100" applyNumberFormat="1" applyFont="1" applyFill="1" applyBorder="1" applyAlignment="1">
      <alignment horizontal="right" vertical="center"/>
    </xf>
    <xf numFmtId="0" fontId="4" fillId="0" borderId="50" xfId="3100" applyFont="1" applyFill="1" applyBorder="1" applyAlignment="1">
      <alignment horizontal="left" vertical="top" wrapText="1"/>
    </xf>
    <xf numFmtId="0" fontId="4" fillId="0" borderId="51" xfId="3100" applyFont="1" applyFill="1" applyBorder="1" applyAlignment="1">
      <alignment horizontal="left" vertical="top" wrapText="1"/>
    </xf>
    <xf numFmtId="205" fontId="112" fillId="0" borderId="20" xfId="3100" applyNumberFormat="1" applyFont="1" applyFill="1" applyBorder="1" applyAlignment="1">
      <alignment horizontal="center" vertical="center"/>
    </xf>
    <xf numFmtId="205" fontId="112" fillId="0" borderId="21" xfId="3100" applyNumberFormat="1" applyFont="1" applyFill="1" applyBorder="1" applyAlignment="1">
      <alignment horizontal="center" vertical="center"/>
    </xf>
    <xf numFmtId="205" fontId="112" fillId="0" borderId="22" xfId="3100" applyNumberFormat="1" applyFont="1" applyFill="1" applyBorder="1" applyAlignment="1">
      <alignment horizontal="center" vertical="center"/>
    </xf>
    <xf numFmtId="176" fontId="112" fillId="0" borderId="20" xfId="3100" applyNumberFormat="1" applyFont="1" applyFill="1" applyBorder="1" applyAlignment="1">
      <alignment horizontal="center" vertical="center"/>
    </xf>
    <xf numFmtId="176" fontId="112" fillId="0" borderId="21" xfId="3100" applyNumberFormat="1" applyFont="1" applyFill="1" applyBorder="1" applyAlignment="1">
      <alignment horizontal="center" vertical="center"/>
    </xf>
    <xf numFmtId="176" fontId="112" fillId="0"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4" fontId="112" fillId="0" borderId="20" xfId="3100" applyNumberFormat="1" applyFont="1" applyFill="1" applyBorder="1" applyAlignment="1">
      <alignment horizontal="center" vertical="center"/>
    </xf>
    <xf numFmtId="4" fontId="112" fillId="0" borderId="21" xfId="3100" applyNumberFormat="1" applyFont="1" applyFill="1" applyBorder="1" applyAlignment="1">
      <alignment horizontal="center" vertical="center"/>
    </xf>
    <xf numFmtId="4" fontId="112" fillId="0" borderId="22" xfId="3100" applyNumberFormat="1" applyFont="1" applyFill="1" applyBorder="1" applyAlignment="1">
      <alignment horizontal="center" vertical="center"/>
    </xf>
    <xf numFmtId="0" fontId="2" fillId="0" borderId="0" xfId="3100" applyFont="1" applyAlignment="1">
      <alignment horizontal="center" vertical="center"/>
    </xf>
    <xf numFmtId="218" fontId="112" fillId="0" borderId="13" xfId="3100" applyNumberFormat="1" applyFont="1" applyFill="1" applyBorder="1" applyAlignment="1">
      <alignment horizontal="center" vertical="center"/>
    </xf>
    <xf numFmtId="192" fontId="111" fillId="0" borderId="20" xfId="3100" applyNumberFormat="1" applyFont="1" applyFill="1" applyBorder="1" applyAlignment="1">
      <alignment horizontal="right" vertical="center"/>
    </xf>
    <xf numFmtId="192" fontId="111" fillId="0" borderId="21" xfId="3100" applyNumberFormat="1" applyFont="1" applyFill="1" applyBorder="1" applyAlignment="1">
      <alignment horizontal="right" vertical="center"/>
    </xf>
    <xf numFmtId="192" fontId="111" fillId="0" borderId="22" xfId="3100" applyNumberFormat="1" applyFont="1" applyFill="1" applyBorder="1" applyAlignment="1">
      <alignment horizontal="right" vertical="center"/>
    </xf>
    <xf numFmtId="205" fontId="112" fillId="0" borderId="13" xfId="3100" applyNumberFormat="1" applyFont="1" applyFill="1" applyBorder="1" applyAlignment="1">
      <alignment horizontal="center" vertical="center"/>
    </xf>
    <xf numFmtId="214" fontId="112" fillId="0" borderId="13" xfId="3100" applyNumberFormat="1" applyFont="1" applyFill="1" applyBorder="1" applyAlignment="1">
      <alignment horizontal="center" vertical="center"/>
    </xf>
    <xf numFmtId="0" fontId="4" fillId="0" borderId="50" xfId="3100" applyFont="1" applyFill="1" applyBorder="1" applyAlignment="1">
      <alignment horizontal="left" vertical="center" wrapText="1"/>
    </xf>
    <xf numFmtId="0" fontId="4" fillId="0" borderId="51" xfId="3100" applyFont="1" applyFill="1" applyBorder="1" applyAlignment="1">
      <alignment horizontal="left" vertical="center" wrapText="1"/>
    </xf>
    <xf numFmtId="192" fontId="111" fillId="0" borderId="137" xfId="3100" applyNumberFormat="1" applyFont="1" applyFill="1" applyBorder="1" applyAlignment="1">
      <alignment horizontal="center" vertical="center"/>
    </xf>
    <xf numFmtId="192" fontId="111" fillId="0" borderId="93" xfId="3100" applyNumberFormat="1" applyFont="1" applyBorder="1" applyAlignment="1">
      <alignment horizontal="right" vertical="center"/>
    </xf>
    <xf numFmtId="192" fontId="111" fillId="0" borderId="94" xfId="3100" applyNumberFormat="1" applyFont="1" applyBorder="1" applyAlignment="1">
      <alignment horizontal="right" vertical="center"/>
    </xf>
    <xf numFmtId="192" fontId="111" fillId="0" borderId="95" xfId="3100" applyNumberFormat="1" applyFont="1" applyBorder="1" applyAlignment="1">
      <alignment horizontal="right" vertical="center"/>
    </xf>
    <xf numFmtId="205" fontId="112" fillId="31" borderId="13" xfId="3100" applyNumberFormat="1" applyFont="1" applyFill="1" applyBorder="1" applyAlignment="1">
      <alignment horizontal="center" vertical="center"/>
    </xf>
    <xf numFmtId="4" fontId="112" fillId="0" borderId="13" xfId="3100" applyNumberFormat="1" applyFont="1" applyBorder="1" applyAlignment="1">
      <alignment horizontal="center"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111" fillId="0" borderId="34" xfId="3100" applyFont="1" applyBorder="1" applyAlignment="1">
      <alignment horizontal="center" vertical="center"/>
    </xf>
    <xf numFmtId="0" fontId="111" fillId="0" borderId="35" xfId="3100" applyFont="1" applyBorder="1" applyAlignment="1">
      <alignment horizontal="center" vertical="center"/>
    </xf>
    <xf numFmtId="0" fontId="111" fillId="0" borderId="32" xfId="3100" applyFont="1" applyBorder="1" applyAlignment="1">
      <alignment horizontal="center" vertical="center"/>
    </xf>
    <xf numFmtId="0" fontId="111" fillId="0" borderId="33" xfId="3100" applyFont="1" applyBorder="1" applyAlignment="1">
      <alignment horizontal="center" vertical="center"/>
    </xf>
    <xf numFmtId="192" fontId="111" fillId="0" borderId="23" xfId="3100" applyNumberFormat="1" applyFont="1" applyBorder="1" applyAlignment="1">
      <alignment horizontal="center" vertical="center" wrapText="1"/>
    </xf>
    <xf numFmtId="192" fontId="111" fillId="0" borderId="19" xfId="3100" applyNumberFormat="1" applyFont="1" applyBorder="1" applyAlignment="1">
      <alignment horizontal="center" vertical="center" wrapText="1"/>
    </xf>
    <xf numFmtId="192" fontId="111" fillId="0" borderId="34" xfId="3100" applyNumberFormat="1" applyFont="1" applyBorder="1" applyAlignment="1">
      <alignment horizontal="center" vertical="center"/>
    </xf>
    <xf numFmtId="192" fontId="111" fillId="0" borderId="31" xfId="3100" applyNumberFormat="1" applyFont="1" applyBorder="1" applyAlignment="1">
      <alignment horizontal="center" vertical="center"/>
    </xf>
    <xf numFmtId="192" fontId="111" fillId="0" borderId="35" xfId="3100" applyNumberFormat="1" applyFont="1" applyBorder="1" applyAlignment="1">
      <alignment horizontal="center" vertical="center"/>
    </xf>
    <xf numFmtId="192" fontId="111" fillId="0" borderId="32" xfId="3100" applyNumberFormat="1" applyFont="1" applyBorder="1" applyAlignment="1">
      <alignment horizontal="center" vertical="center"/>
    </xf>
    <xf numFmtId="192" fontId="111" fillId="0" borderId="30" xfId="3100" applyNumberFormat="1" applyFont="1" applyBorder="1" applyAlignment="1">
      <alignment horizontal="center" vertical="center"/>
    </xf>
    <xf numFmtId="192" fontId="111" fillId="0" borderId="33" xfId="3100" applyNumberFormat="1" applyFont="1" applyBorder="1" applyAlignment="1">
      <alignment horizontal="center" vertical="center"/>
    </xf>
    <xf numFmtId="209" fontId="112" fillId="0" borderId="13" xfId="3100" applyNumberFormat="1" applyFont="1" applyFill="1" applyBorder="1" applyAlignment="1">
      <alignment horizontal="center" vertical="center"/>
    </xf>
    <xf numFmtId="4" fontId="112" fillId="31" borderId="13" xfId="3100" applyNumberFormat="1" applyFont="1" applyFill="1" applyBorder="1" applyAlignment="1">
      <alignment horizontal="center" vertical="center"/>
    </xf>
    <xf numFmtId="0" fontId="4" fillId="0" borderId="50" xfId="3100" applyFont="1" applyBorder="1" applyAlignment="1">
      <alignment horizontal="left" vertical="center" wrapText="1"/>
    </xf>
    <xf numFmtId="0" fontId="4" fillId="0" borderId="51" xfId="3100" applyFont="1" applyBorder="1" applyAlignment="1">
      <alignment horizontal="left" vertical="center" wrapText="1"/>
    </xf>
    <xf numFmtId="192" fontId="111" fillId="0" borderId="93" xfId="3874" applyNumberFormat="1" applyFont="1" applyBorder="1" applyAlignment="1">
      <alignment horizontal="right" vertical="center"/>
    </xf>
    <xf numFmtId="192" fontId="111" fillId="0" borderId="94" xfId="3874" applyNumberFormat="1" applyFont="1" applyBorder="1" applyAlignment="1">
      <alignment horizontal="right" vertical="center"/>
    </xf>
    <xf numFmtId="192" fontId="111" fillId="0" borderId="95" xfId="3874" applyNumberFormat="1" applyFont="1" applyBorder="1" applyAlignment="1">
      <alignment horizontal="right" vertical="center"/>
    </xf>
    <xf numFmtId="218" fontId="112" fillId="31" borderId="175" xfId="3874" applyNumberFormat="1" applyFont="1" applyFill="1" applyBorder="1" applyAlignment="1">
      <alignment horizontal="center" vertical="center"/>
    </xf>
    <xf numFmtId="4" fontId="112" fillId="0" borderId="175" xfId="3100" applyNumberFormat="1" applyFont="1" applyFill="1" applyBorder="1" applyAlignment="1">
      <alignment horizontal="center" vertical="center"/>
    </xf>
    <xf numFmtId="0" fontId="4" fillId="0" borderId="50" xfId="3874" applyFont="1" applyBorder="1" applyAlignment="1">
      <alignment horizontal="left" vertical="top" wrapText="1"/>
    </xf>
    <xf numFmtId="0" fontId="4" fillId="0" borderId="51" xfId="3874" applyFont="1" applyBorder="1" applyAlignment="1">
      <alignment horizontal="left" vertical="top" wrapText="1"/>
    </xf>
    <xf numFmtId="0" fontId="111" fillId="0" borderId="178" xfId="3874" applyFont="1" applyBorder="1" applyAlignment="1">
      <alignment horizontal="center" vertical="center"/>
    </xf>
    <xf numFmtId="0" fontId="111" fillId="0" borderId="181" xfId="3874" applyFont="1" applyBorder="1" applyAlignment="1">
      <alignment horizontal="center" vertical="center"/>
    </xf>
    <xf numFmtId="0" fontId="111" fillId="0" borderId="32" xfId="3874" applyFont="1" applyBorder="1" applyAlignment="1">
      <alignment horizontal="center" vertical="center"/>
    </xf>
    <xf numFmtId="0" fontId="111" fillId="0" borderId="33" xfId="3874" applyFont="1" applyBorder="1" applyAlignment="1">
      <alignment horizontal="center" vertical="center"/>
    </xf>
    <xf numFmtId="192" fontId="111" fillId="0" borderId="179" xfId="3874" applyNumberFormat="1" applyFont="1" applyBorder="1" applyAlignment="1">
      <alignment horizontal="center" vertical="center" wrapText="1"/>
    </xf>
    <xf numFmtId="192" fontId="111" fillId="0" borderId="19" xfId="3874" applyNumberFormat="1" applyFont="1" applyBorder="1" applyAlignment="1">
      <alignment horizontal="center" vertical="center" wrapText="1"/>
    </xf>
    <xf numFmtId="192" fontId="111" fillId="0" borderId="178" xfId="3874" applyNumberFormat="1" applyFont="1" applyBorder="1" applyAlignment="1">
      <alignment horizontal="center" vertical="center"/>
    </xf>
    <xf numFmtId="192" fontId="111" fillId="0" borderId="176" xfId="3874" applyNumberFormat="1" applyFont="1" applyBorder="1" applyAlignment="1">
      <alignment horizontal="center" vertical="center"/>
    </xf>
    <xf numFmtId="192" fontId="111" fillId="0" borderId="181" xfId="3874" applyNumberFormat="1" applyFont="1" applyBorder="1" applyAlignment="1">
      <alignment horizontal="center" vertical="center"/>
    </xf>
    <xf numFmtId="192" fontId="111" fillId="0" borderId="32" xfId="3874" applyNumberFormat="1" applyFont="1" applyBorder="1" applyAlignment="1">
      <alignment horizontal="center" vertical="center"/>
    </xf>
    <xf numFmtId="192" fontId="111" fillId="0" borderId="134" xfId="3874" applyNumberFormat="1" applyFont="1" applyBorder="1" applyAlignment="1">
      <alignment horizontal="center" vertical="center"/>
    </xf>
    <xf numFmtId="192" fontId="111" fillId="0" borderId="33" xfId="3874" applyNumberFormat="1" applyFont="1" applyBorder="1" applyAlignment="1">
      <alignment horizontal="center" vertical="center"/>
    </xf>
    <xf numFmtId="192" fontId="111" fillId="0" borderId="180" xfId="3874" applyNumberFormat="1" applyFont="1" applyBorder="1" applyAlignment="1">
      <alignment horizontal="right" vertical="center"/>
    </xf>
    <xf numFmtId="192" fontId="111" fillId="0" borderId="177" xfId="3874" applyNumberFormat="1" applyFont="1" applyBorder="1" applyAlignment="1">
      <alignment horizontal="right" vertical="center"/>
    </xf>
    <xf numFmtId="192" fontId="111" fillId="0" borderId="182" xfId="3874" applyNumberFormat="1" applyFont="1" applyBorder="1" applyAlignment="1">
      <alignment horizontal="right" vertical="center"/>
    </xf>
    <xf numFmtId="0" fontId="4" fillId="0" borderId="44" xfId="3874" applyFont="1" applyFill="1" applyBorder="1" applyAlignment="1">
      <alignment horizontal="left" vertical="center"/>
    </xf>
    <xf numFmtId="0" fontId="4" fillId="0" borderId="45" xfId="3874" applyFont="1" applyFill="1" applyBorder="1" applyAlignment="1">
      <alignment horizontal="left" vertical="center"/>
    </xf>
    <xf numFmtId="0" fontId="4" fillId="0" borderId="46" xfId="3874" applyFont="1" applyFill="1" applyBorder="1" applyAlignment="1">
      <alignment horizontal="left" vertical="center"/>
    </xf>
    <xf numFmtId="0" fontId="4" fillId="0" borderId="54" xfId="3874" applyFont="1" applyFill="1" applyBorder="1" applyAlignment="1">
      <alignment horizontal="left" vertical="center"/>
    </xf>
    <xf numFmtId="0" fontId="4" fillId="0" borderId="55" xfId="3874" applyFont="1" applyFill="1" applyBorder="1" applyAlignment="1">
      <alignment horizontal="left" vertical="center"/>
    </xf>
    <xf numFmtId="0" fontId="4" fillId="0" borderId="56" xfId="3874" applyFont="1" applyFill="1" applyBorder="1" applyAlignment="1">
      <alignment horizontal="left" vertical="center"/>
    </xf>
    <xf numFmtId="0" fontId="4" fillId="0" borderId="44" xfId="3874" applyFont="1" applyBorder="1" applyAlignment="1">
      <alignment horizontal="left" vertical="center"/>
    </xf>
    <xf numFmtId="0" fontId="4" fillId="0" borderId="46" xfId="3874" applyFont="1" applyBorder="1" applyAlignment="1">
      <alignment horizontal="left" vertical="center"/>
    </xf>
    <xf numFmtId="0" fontId="2" fillId="31" borderId="48" xfId="3874" applyFont="1" applyFill="1" applyBorder="1" applyAlignment="1">
      <alignment horizontal="center" vertical="center"/>
    </xf>
    <xf numFmtId="0" fontId="2" fillId="31" borderId="49" xfId="3874" applyFont="1" applyFill="1" applyBorder="1" applyAlignment="1">
      <alignment horizontal="center" vertical="center"/>
    </xf>
    <xf numFmtId="4" fontId="112" fillId="0" borderId="175" xfId="3874" applyNumberFormat="1" applyFont="1" applyBorder="1" applyAlignment="1">
      <alignment horizontal="center" vertical="center"/>
    </xf>
    <xf numFmtId="0" fontId="2" fillId="0" borderId="0" xfId="3874" applyFont="1" applyAlignment="1">
      <alignment horizontal="center" vertical="center"/>
    </xf>
    <xf numFmtId="192" fontId="5" fillId="31" borderId="70" xfId="3874" applyNumberFormat="1" applyFont="1" applyFill="1" applyBorder="1" applyAlignment="1">
      <alignment horizontal="center" vertical="center"/>
    </xf>
    <xf numFmtId="192" fontId="5" fillId="31" borderId="177" xfId="3874" applyNumberFormat="1" applyFont="1" applyFill="1" applyBorder="1" applyAlignment="1">
      <alignment horizontal="center" vertical="center"/>
    </xf>
    <xf numFmtId="192" fontId="5" fillId="31" borderId="195" xfId="3874" applyNumberFormat="1" applyFont="1" applyFill="1" applyBorder="1" applyAlignment="1">
      <alignment horizontal="center" vertical="center"/>
    </xf>
    <xf numFmtId="0" fontId="71" fillId="0" borderId="133" xfId="3874" applyFont="1" applyBorder="1" applyAlignment="1">
      <alignment horizontal="center" vertical="center"/>
    </xf>
    <xf numFmtId="0" fontId="69" fillId="0" borderId="0" xfId="3874" applyFont="1" applyBorder="1" applyAlignment="1">
      <alignment horizontal="center" vertical="center"/>
    </xf>
    <xf numFmtId="0" fontId="70" fillId="0" borderId="0" xfId="3874" applyFont="1" applyBorder="1" applyAlignment="1">
      <alignment horizontal="center" vertical="center"/>
    </xf>
    <xf numFmtId="0" fontId="120" fillId="24" borderId="64" xfId="90" applyFont="1" applyFill="1" applyBorder="1" applyAlignment="1">
      <alignment horizontal="left" wrapText="1"/>
    </xf>
    <xf numFmtId="0" fontId="120" fillId="24" borderId="0" xfId="90" applyFont="1" applyFill="1" applyBorder="1" applyAlignment="1">
      <alignment horizontal="left" wrapText="1"/>
    </xf>
    <xf numFmtId="0" fontId="120" fillId="24" borderId="65" xfId="90" applyFont="1" applyFill="1" applyBorder="1" applyAlignment="1">
      <alignment horizontal="left" wrapText="1"/>
    </xf>
    <xf numFmtId="176" fontId="117" fillId="0" borderId="23" xfId="92" applyNumberFormat="1" applyFont="1" applyFill="1" applyBorder="1" applyAlignment="1">
      <alignment horizontal="center" vertical="center"/>
    </xf>
    <xf numFmtId="176" fontId="117" fillId="0" borderId="18" xfId="92" applyNumberFormat="1" applyFont="1" applyFill="1" applyBorder="1" applyAlignment="1">
      <alignment horizontal="center" vertical="center"/>
    </xf>
    <xf numFmtId="176" fontId="117" fillId="0" borderId="19" xfId="92" applyNumberFormat="1" applyFont="1" applyFill="1" applyBorder="1" applyAlignment="1">
      <alignment horizontal="center" vertical="center"/>
    </xf>
    <xf numFmtId="49" fontId="108" fillId="30" borderId="78" xfId="92" applyNumberFormat="1" applyFont="1" applyFill="1" applyBorder="1" applyAlignment="1">
      <alignment horizontal="right" vertical="center"/>
    </xf>
    <xf numFmtId="49" fontId="108" fillId="30" borderId="13" xfId="92" applyNumberFormat="1" applyFont="1" applyFill="1" applyBorder="1" applyAlignment="1">
      <alignment horizontal="right" vertical="center"/>
    </xf>
    <xf numFmtId="0" fontId="118" fillId="30" borderId="78" xfId="92" applyFont="1" applyFill="1" applyBorder="1" applyAlignment="1">
      <alignment horizontal="center" vertical="center"/>
    </xf>
    <xf numFmtId="0" fontId="4" fillId="30" borderId="13" xfId="92" applyFont="1" applyFill="1" applyBorder="1" applyAlignment="1">
      <alignment horizontal="center" vertical="center"/>
    </xf>
    <xf numFmtId="208" fontId="118" fillId="30" borderId="13" xfId="110" applyNumberFormat="1" applyFont="1" applyFill="1" applyBorder="1" applyAlignment="1">
      <alignment horizontal="center" vertical="center"/>
    </xf>
    <xf numFmtId="208" fontId="118" fillId="30" borderId="79" xfId="110" applyNumberFormat="1" applyFont="1" applyFill="1" applyBorder="1" applyAlignment="1">
      <alignment horizontal="center" vertical="center"/>
    </xf>
    <xf numFmtId="0" fontId="124" fillId="24" borderId="71" xfId="90" applyFont="1" applyFill="1" applyBorder="1" applyAlignment="1">
      <alignment horizontal="left" vertical="center" wrapText="1"/>
    </xf>
    <xf numFmtId="0" fontId="124" fillId="24" borderId="41" xfId="90" applyFont="1" applyFill="1" applyBorder="1" applyAlignment="1">
      <alignment horizontal="left" vertical="center" wrapText="1"/>
    </xf>
    <xf numFmtId="0" fontId="124" fillId="24" borderId="74" xfId="90" applyFont="1" applyFill="1" applyBorder="1" applyAlignment="1">
      <alignment horizontal="left" vertical="center" wrapText="1"/>
    </xf>
    <xf numFmtId="0" fontId="122" fillId="0" borderId="64" xfId="90" applyFont="1" applyBorder="1" applyAlignment="1">
      <alignment horizontal="left" wrapText="1"/>
    </xf>
    <xf numFmtId="0" fontId="122" fillId="0" borderId="0" xfId="90" applyFont="1" applyBorder="1" applyAlignment="1">
      <alignment horizontal="left" wrapText="1"/>
    </xf>
    <xf numFmtId="0" fontId="122" fillId="0" borderId="65" xfId="90" applyFont="1" applyBorder="1" applyAlignment="1">
      <alignment horizontal="left" wrapText="1"/>
    </xf>
    <xf numFmtId="0" fontId="121" fillId="0" borderId="64" xfId="90" applyFont="1" applyBorder="1" applyAlignment="1">
      <alignment horizontal="left" vertical="top" wrapText="1"/>
    </xf>
    <xf numFmtId="0" fontId="121" fillId="0" borderId="0" xfId="90" applyFont="1" applyBorder="1" applyAlignment="1">
      <alignment horizontal="left" vertical="top" wrapText="1"/>
    </xf>
    <xf numFmtId="0" fontId="121" fillId="0" borderId="65" xfId="90" applyFont="1" applyBorder="1" applyAlignment="1">
      <alignment horizontal="left" vertical="top" wrapText="1"/>
    </xf>
    <xf numFmtId="0" fontId="123" fillId="0" borderId="64" xfId="90" applyFont="1" applyBorder="1" applyAlignment="1">
      <alignment horizontal="left" wrapText="1"/>
    </xf>
    <xf numFmtId="0" fontId="123" fillId="0" borderId="0" xfId="90" applyFont="1" applyBorder="1" applyAlignment="1">
      <alignment horizontal="left" wrapText="1"/>
    </xf>
    <xf numFmtId="0" fontId="123" fillId="0" borderId="65" xfId="90" applyFont="1" applyBorder="1" applyAlignment="1">
      <alignment horizontal="left" wrapText="1"/>
    </xf>
    <xf numFmtId="0" fontId="118" fillId="30" borderId="175" xfId="92" applyFont="1" applyFill="1" applyBorder="1" applyAlignment="1">
      <alignment horizontal="center" vertical="center"/>
    </xf>
    <xf numFmtId="0" fontId="4" fillId="30" borderId="175" xfId="92" applyFont="1" applyFill="1" applyBorder="1" applyAlignment="1">
      <alignment horizontal="center" vertical="center"/>
    </xf>
    <xf numFmtId="0" fontId="124" fillId="24" borderId="32" xfId="90" applyFont="1" applyFill="1" applyBorder="1" applyAlignment="1">
      <alignment horizontal="left" vertical="center" wrapText="1"/>
    </xf>
    <xf numFmtId="0" fontId="124" fillId="24" borderId="30" xfId="90" applyFont="1" applyFill="1" applyBorder="1" applyAlignment="1">
      <alignment horizontal="left" vertical="center" wrapText="1"/>
    </xf>
    <xf numFmtId="0" fontId="124" fillId="24" borderId="33" xfId="90" applyFont="1" applyFill="1" applyBorder="1" applyAlignment="1">
      <alignment horizontal="left" vertical="center" wrapText="1"/>
    </xf>
    <xf numFmtId="49" fontId="108" fillId="30" borderId="175" xfId="92" applyNumberFormat="1" applyFont="1" applyFill="1" applyBorder="1" applyAlignment="1">
      <alignment horizontal="right" vertical="center"/>
    </xf>
    <xf numFmtId="0" fontId="120" fillId="24" borderId="8" xfId="90" applyFont="1" applyFill="1" applyBorder="1" applyAlignment="1">
      <alignment horizontal="left" wrapText="1"/>
    </xf>
    <xf numFmtId="0" fontId="122" fillId="0" borderId="8" xfId="90" applyFont="1" applyBorder="1" applyAlignment="1">
      <alignment horizontal="left" wrapText="1"/>
    </xf>
    <xf numFmtId="0" fontId="122" fillId="0" borderId="29" xfId="90" applyFont="1" applyBorder="1" applyAlignment="1">
      <alignment horizontal="left" wrapText="1"/>
    </xf>
    <xf numFmtId="0" fontId="121" fillId="0" borderId="8" xfId="90" applyFont="1" applyBorder="1" applyAlignment="1">
      <alignment horizontal="left" vertical="top" wrapText="1"/>
    </xf>
    <xf numFmtId="0" fontId="121" fillId="0" borderId="29" xfId="90" applyFont="1" applyBorder="1" applyAlignment="1">
      <alignment horizontal="left" vertical="top" wrapText="1"/>
    </xf>
    <xf numFmtId="0" fontId="123" fillId="0" borderId="8" xfId="90" applyFont="1" applyBorder="1" applyAlignment="1">
      <alignment horizontal="left" wrapText="1"/>
    </xf>
    <xf numFmtId="0" fontId="123" fillId="0" borderId="29" xfId="90" applyFont="1" applyBorder="1" applyAlignment="1">
      <alignment horizontal="left" wrapText="1"/>
    </xf>
    <xf numFmtId="4" fontId="96" fillId="0" borderId="34" xfId="3100" applyNumberFormat="1" applyFont="1" applyBorder="1" applyAlignment="1">
      <alignment horizontal="center" vertical="center"/>
    </xf>
    <xf numFmtId="4" fontId="96" fillId="0" borderId="31" xfId="3100" applyNumberFormat="1" applyFont="1" applyBorder="1" applyAlignment="1">
      <alignment horizontal="center" vertical="center"/>
    </xf>
    <xf numFmtId="4" fontId="96" fillId="0" borderId="35" xfId="3100" applyNumberFormat="1" applyFont="1" applyBorder="1" applyAlignment="1">
      <alignment horizontal="center" vertical="center"/>
    </xf>
    <xf numFmtId="4" fontId="96" fillId="0" borderId="8" xfId="3100" applyNumberFormat="1" applyFont="1" applyBorder="1" applyAlignment="1">
      <alignment horizontal="center" vertical="center"/>
    </xf>
    <xf numFmtId="4" fontId="96" fillId="0" borderId="0" xfId="3100" applyNumberFormat="1" applyFont="1" applyBorder="1" applyAlignment="1">
      <alignment horizontal="center" vertical="center"/>
    </xf>
    <xf numFmtId="4" fontId="96" fillId="0" borderId="29" xfId="3100" applyNumberFormat="1" applyFont="1" applyBorder="1" applyAlignment="1">
      <alignment horizontal="center" vertical="center"/>
    </xf>
    <xf numFmtId="4" fontId="96" fillId="0" borderId="32" xfId="3100" applyNumberFormat="1" applyFont="1" applyBorder="1" applyAlignment="1">
      <alignment horizontal="center" vertical="center"/>
    </xf>
    <xf numFmtId="4" fontId="96" fillId="0" borderId="30" xfId="3100" applyNumberFormat="1" applyFont="1" applyBorder="1" applyAlignment="1">
      <alignment horizontal="center" vertical="center"/>
    </xf>
    <xf numFmtId="4" fontId="96" fillId="0" borderId="33" xfId="3100" applyNumberFormat="1" applyFont="1" applyBorder="1" applyAlignment="1">
      <alignment horizontal="center" vertical="center"/>
    </xf>
    <xf numFmtId="4" fontId="96" fillId="0" borderId="34" xfId="3100" applyNumberFormat="1" applyFont="1" applyFill="1" applyBorder="1" applyAlignment="1">
      <alignment horizontal="center" vertical="center"/>
    </xf>
    <xf numFmtId="4" fontId="96" fillId="0" borderId="31" xfId="3100" applyNumberFormat="1" applyFont="1" applyFill="1" applyBorder="1" applyAlignment="1">
      <alignment horizontal="center" vertical="center"/>
    </xf>
    <xf numFmtId="4" fontId="96" fillId="0" borderId="35" xfId="3100" applyNumberFormat="1" applyFont="1" applyFill="1" applyBorder="1" applyAlignment="1">
      <alignment horizontal="center" vertical="center"/>
    </xf>
    <xf numFmtId="4" fontId="96" fillId="0" borderId="8" xfId="3100" applyNumberFormat="1" applyFont="1" applyFill="1" applyBorder="1" applyAlignment="1">
      <alignment horizontal="center" vertical="center"/>
    </xf>
    <xf numFmtId="4" fontId="96" fillId="0" borderId="0" xfId="3100" applyNumberFormat="1" applyFont="1" applyFill="1" applyBorder="1" applyAlignment="1">
      <alignment horizontal="center" vertical="center"/>
    </xf>
    <xf numFmtId="4" fontId="96" fillId="0" borderId="29" xfId="3100" applyNumberFormat="1" applyFont="1" applyFill="1" applyBorder="1" applyAlignment="1">
      <alignment horizontal="center" vertical="center"/>
    </xf>
    <xf numFmtId="0" fontId="93" fillId="0" borderId="0" xfId="3100" applyFont="1" applyFill="1" applyBorder="1" applyAlignment="1">
      <alignment horizontal="center" vertical="center" wrapText="1"/>
    </xf>
    <xf numFmtId="0" fontId="87" fillId="0" borderId="75" xfId="3100" applyFont="1" applyFill="1" applyBorder="1" applyAlignment="1">
      <alignment horizontal="center" vertical="center" wrapText="1"/>
    </xf>
    <xf numFmtId="0" fontId="87" fillId="0" borderId="76" xfId="3100" applyFont="1" applyFill="1" applyBorder="1" applyAlignment="1">
      <alignment horizontal="center" vertical="center" wrapText="1"/>
    </xf>
    <xf numFmtId="0" fontId="87" fillId="0" borderId="77" xfId="3100" applyFont="1" applyFill="1" applyBorder="1" applyAlignment="1">
      <alignment horizontal="center" vertical="center" wrapText="1"/>
    </xf>
    <xf numFmtId="0" fontId="87" fillId="0" borderId="78" xfId="3100" applyFont="1" applyFill="1" applyBorder="1" applyAlignment="1">
      <alignment horizontal="center" vertical="center" wrapText="1"/>
    </xf>
    <xf numFmtId="0" fontId="87" fillId="0" borderId="13" xfId="3100" applyFont="1" applyFill="1" applyBorder="1" applyAlignment="1">
      <alignment horizontal="center" vertical="center" wrapText="1"/>
    </xf>
    <xf numFmtId="0" fontId="87" fillId="0" borderId="79" xfId="3100" applyFont="1" applyFill="1" applyBorder="1" applyAlignment="1">
      <alignment horizontal="center" vertical="center" wrapText="1"/>
    </xf>
    <xf numFmtId="0" fontId="87" fillId="0" borderId="80" xfId="3100" applyFont="1" applyFill="1" applyBorder="1" applyAlignment="1">
      <alignment horizontal="center" vertical="center" wrapText="1"/>
    </xf>
    <xf numFmtId="0" fontId="87" fillId="0" borderId="12" xfId="3100" applyFont="1" applyFill="1" applyBorder="1" applyAlignment="1">
      <alignment horizontal="center" vertical="center" wrapText="1"/>
    </xf>
    <xf numFmtId="0" fontId="87" fillId="0" borderId="81" xfId="3100" applyFont="1" applyFill="1" applyBorder="1" applyAlignment="1">
      <alignment horizontal="center" vertical="center" wrapText="1"/>
    </xf>
    <xf numFmtId="0" fontId="95" fillId="0" borderId="75" xfId="3100" applyFont="1" applyFill="1" applyBorder="1" applyAlignment="1">
      <alignment horizontal="right" vertical="center"/>
    </xf>
    <xf numFmtId="0" fontId="95" fillId="0" borderId="76" xfId="3100" applyFont="1" applyFill="1" applyBorder="1" applyAlignment="1">
      <alignment horizontal="right" vertical="center"/>
    </xf>
    <xf numFmtId="0" fontId="95" fillId="31" borderId="76" xfId="3100" applyFont="1" applyFill="1" applyBorder="1" applyAlignment="1">
      <alignment horizontal="center" vertical="center"/>
    </xf>
    <xf numFmtId="0" fontId="95" fillId="31" borderId="77" xfId="3100" applyFont="1" applyFill="1" applyBorder="1" applyAlignment="1">
      <alignment horizontal="center" vertical="center"/>
    </xf>
    <xf numFmtId="205" fontId="96" fillId="0" borderId="0" xfId="3100" applyNumberFormat="1" applyFont="1" applyFill="1" applyBorder="1" applyAlignment="1">
      <alignment horizontal="center" vertical="center"/>
    </xf>
    <xf numFmtId="0" fontId="95" fillId="0" borderId="78" xfId="3100" applyFont="1" applyFill="1" applyBorder="1" applyAlignment="1">
      <alignment horizontal="right" vertical="center"/>
    </xf>
    <xf numFmtId="0" fontId="95" fillId="0" borderId="13" xfId="3100" applyFont="1" applyFill="1" applyBorder="1" applyAlignment="1">
      <alignment horizontal="right" vertical="center"/>
    </xf>
    <xf numFmtId="10" fontId="95" fillId="0" borderId="13" xfId="3100" applyNumberFormat="1" applyFont="1" applyFill="1" applyBorder="1" applyAlignment="1">
      <alignment horizontal="center" vertical="center"/>
    </xf>
    <xf numFmtId="10" fontId="95" fillId="0" borderId="79" xfId="3100" applyNumberFormat="1" applyFont="1" applyFill="1" applyBorder="1" applyAlignment="1">
      <alignment horizontal="center" vertical="center"/>
    </xf>
    <xf numFmtId="192" fontId="96" fillId="0" borderId="0" xfId="3100" applyNumberFormat="1" applyFont="1" applyFill="1" applyBorder="1" applyAlignment="1">
      <alignment horizontal="center" vertical="center"/>
    </xf>
    <xf numFmtId="10" fontId="95" fillId="0" borderId="20" xfId="144" applyNumberFormat="1" applyFont="1" applyFill="1" applyBorder="1" applyAlignment="1">
      <alignment horizontal="center" vertical="center"/>
    </xf>
    <xf numFmtId="10" fontId="95" fillId="0" borderId="24" xfId="144" applyNumberFormat="1" applyFont="1" applyFill="1" applyBorder="1" applyAlignment="1">
      <alignment horizontal="center" vertical="center"/>
    </xf>
    <xf numFmtId="0" fontId="95" fillId="0" borderId="70" xfId="3100" applyFont="1" applyFill="1" applyBorder="1" applyAlignment="1">
      <alignment horizontal="right" vertical="center"/>
    </xf>
    <xf numFmtId="0" fontId="95" fillId="0" borderId="22" xfId="3100" applyFont="1" applyFill="1" applyBorder="1" applyAlignment="1">
      <alignment horizontal="right" vertical="center"/>
    </xf>
    <xf numFmtId="0" fontId="95" fillId="0" borderId="0" xfId="3100" applyFont="1" applyFill="1" applyBorder="1" applyAlignment="1">
      <alignment horizontal="center" vertical="center"/>
    </xf>
    <xf numFmtId="192" fontId="95" fillId="0" borderId="0" xfId="3100" applyNumberFormat="1" applyFont="1" applyFill="1" applyBorder="1" applyAlignment="1">
      <alignment horizontal="center" vertical="center"/>
    </xf>
    <xf numFmtId="192" fontId="95" fillId="0" borderId="0" xfId="3100" applyNumberFormat="1" applyFont="1" applyFill="1" applyBorder="1" applyAlignment="1">
      <alignment horizontal="center" vertical="center" wrapText="1"/>
    </xf>
    <xf numFmtId="178"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84" fillId="0" borderId="0" xfId="3100" applyFont="1" applyFill="1" applyBorder="1" applyAlignment="1">
      <alignment horizontal="left" vertical="center" wrapText="1"/>
    </xf>
    <xf numFmtId="0" fontId="93" fillId="0" borderId="0" xfId="3100" applyFont="1" applyFill="1" applyBorder="1" applyAlignment="1">
      <alignment horizontal="left" vertical="center" wrapText="1"/>
    </xf>
    <xf numFmtId="10" fontId="95" fillId="31" borderId="13" xfId="144" applyNumberFormat="1" applyFont="1" applyFill="1" applyBorder="1" applyAlignment="1">
      <alignment horizontal="center" vertical="center"/>
    </xf>
    <xf numFmtId="10" fontId="95" fillId="0" borderId="13" xfId="3100" applyNumberFormat="1" applyFont="1" applyFill="1" applyBorder="1" applyAlignment="1">
      <alignment horizontal="right" vertical="center"/>
    </xf>
    <xf numFmtId="0" fontId="95" fillId="0" borderId="80" xfId="3100" applyFont="1" applyFill="1" applyBorder="1" applyAlignment="1">
      <alignment horizontal="right" vertical="center"/>
    </xf>
    <xf numFmtId="0" fontId="95" fillId="0" borderId="12" xfId="3100" applyFont="1" applyFill="1" applyBorder="1" applyAlignment="1">
      <alignment horizontal="right" vertical="center"/>
    </xf>
    <xf numFmtId="10" fontId="95" fillId="0" borderId="12" xfId="3100" applyNumberFormat="1" applyFont="1" applyFill="1" applyBorder="1" applyAlignment="1">
      <alignment horizontal="center" vertical="center"/>
    </xf>
    <xf numFmtId="10" fontId="95" fillId="0" borderId="81" xfId="3100" applyNumberFormat="1" applyFont="1" applyFill="1" applyBorder="1" applyAlignment="1">
      <alignment horizontal="center" vertical="center"/>
    </xf>
    <xf numFmtId="0" fontId="124" fillId="24" borderId="140" xfId="90" applyFont="1" applyFill="1" applyBorder="1" applyAlignment="1">
      <alignment horizontal="left" vertical="center" wrapText="1"/>
    </xf>
    <xf numFmtId="221" fontId="180" fillId="38" borderId="190" xfId="135" applyNumberFormat="1" applyFont="1" applyFill="1" applyBorder="1" applyAlignment="1">
      <alignment horizontal="center" vertical="center" wrapText="1"/>
    </xf>
    <xf numFmtId="221" fontId="180" fillId="38" borderId="122" xfId="135" applyNumberFormat="1" applyFont="1" applyFill="1" applyBorder="1" applyAlignment="1">
      <alignment horizontal="center" vertical="center" wrapText="1"/>
    </xf>
    <xf numFmtId="221" fontId="105" fillId="24" borderId="166" xfId="135" applyNumberFormat="1" applyFont="1" applyFill="1" applyBorder="1" applyAlignment="1">
      <alignment horizontal="center" vertical="center" wrapText="1"/>
    </xf>
    <xf numFmtId="221" fontId="105" fillId="24" borderId="133" xfId="135" applyNumberFormat="1" applyFont="1" applyFill="1" applyBorder="1" applyAlignment="1">
      <alignment horizontal="center" vertical="center" wrapText="1"/>
    </xf>
    <xf numFmtId="221" fontId="105" fillId="24" borderId="167" xfId="135" applyNumberFormat="1" applyFont="1" applyFill="1" applyBorder="1" applyAlignment="1">
      <alignment horizontal="center" vertical="center" wrapText="1"/>
    </xf>
    <xf numFmtId="0" fontId="118" fillId="30" borderId="13" xfId="92" applyFont="1" applyFill="1" applyBorder="1" applyAlignment="1">
      <alignment horizontal="center" vertical="center"/>
    </xf>
    <xf numFmtId="0" fontId="4" fillId="0" borderId="137" xfId="1441" applyFont="1" applyBorder="1" applyAlignment="1">
      <alignment horizontal="left"/>
    </xf>
    <xf numFmtId="0" fontId="4" fillId="0" borderId="35" xfId="1441" applyFont="1" applyBorder="1" applyAlignment="1">
      <alignment horizontal="left"/>
    </xf>
    <xf numFmtId="0" fontId="5" fillId="0" borderId="34" xfId="1441" applyFont="1" applyBorder="1" applyAlignment="1">
      <alignment horizontal="center"/>
    </xf>
    <xf numFmtId="0" fontId="5" fillId="0" borderId="137" xfId="1441" applyFont="1" applyBorder="1" applyAlignment="1">
      <alignment horizontal="center"/>
    </xf>
    <xf numFmtId="0" fontId="5" fillId="0" borderId="35" xfId="1441" applyFont="1" applyBorder="1" applyAlignment="1">
      <alignment horizontal="center"/>
    </xf>
    <xf numFmtId="0" fontId="108" fillId="0" borderId="8" xfId="1441" applyFont="1" applyBorder="1" applyAlignment="1">
      <alignment horizontal="center"/>
    </xf>
    <xf numFmtId="0" fontId="108" fillId="0" borderId="29" xfId="1441" applyFont="1" applyBorder="1" applyAlignment="1">
      <alignment horizontal="center"/>
    </xf>
    <xf numFmtId="0" fontId="112" fillId="0" borderId="8" xfId="1441" applyFont="1" applyBorder="1" applyAlignment="1">
      <alignment horizontal="center"/>
    </xf>
    <xf numFmtId="0" fontId="112" fillId="0" borderId="29" xfId="1441" applyFont="1" applyBorder="1" applyAlignment="1">
      <alignment horizontal="center"/>
    </xf>
    <xf numFmtId="0" fontId="112" fillId="0" borderId="32" xfId="1441" applyFont="1" applyBorder="1" applyAlignment="1">
      <alignment horizontal="center"/>
    </xf>
    <xf numFmtId="0" fontId="112" fillId="0" borderId="30" xfId="1441" applyFont="1" applyBorder="1" applyAlignment="1">
      <alignment horizontal="center"/>
    </xf>
    <xf numFmtId="0" fontId="112" fillId="0" borderId="33" xfId="1441" applyFont="1" applyBorder="1" applyAlignment="1">
      <alignment horizontal="center"/>
    </xf>
    <xf numFmtId="0" fontId="4" fillId="0" borderId="29" xfId="1441" applyFont="1" applyBorder="1" applyAlignment="1">
      <alignment horizontal="left"/>
    </xf>
    <xf numFmtId="0" fontId="4" fillId="0" borderId="30" xfId="1441" applyFont="1" applyBorder="1" applyAlignment="1">
      <alignment horizontal="left"/>
    </xf>
    <xf numFmtId="0" fontId="4" fillId="0" borderId="33" xfId="1441" applyFont="1" applyBorder="1" applyAlignment="1">
      <alignment horizontal="left"/>
    </xf>
    <xf numFmtId="0" fontId="5" fillId="31" borderId="13" xfId="125" applyNumberFormat="1" applyFont="1" applyFill="1" applyBorder="1" applyAlignment="1">
      <alignment horizontal="center" vertical="center" wrapText="1"/>
    </xf>
    <xf numFmtId="0" fontId="115"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4" fillId="0" borderId="13"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1" fontId="2" fillId="0" borderId="13" xfId="1441" applyNumberFormat="1" applyFont="1" applyBorder="1" applyAlignment="1">
      <alignment horizontal="left"/>
    </xf>
    <xf numFmtId="4" fontId="2" fillId="31" borderId="13" xfId="1441" applyNumberFormat="1" applyFont="1" applyFill="1" applyBorder="1" applyAlignment="1">
      <alignment horizontal="center"/>
    </xf>
    <xf numFmtId="0" fontId="2" fillId="0" borderId="8" xfId="1441" applyFont="1" applyBorder="1" applyAlignment="1">
      <alignment horizontal="center"/>
    </xf>
    <xf numFmtId="0" fontId="2" fillId="0" borderId="29" xfId="1441" applyFont="1" applyBorder="1" applyAlignment="1">
      <alignment horizontal="center"/>
    </xf>
    <xf numFmtId="4" fontId="2" fillId="0" borderId="13" xfId="1441" applyNumberFormat="1" applyFont="1" applyBorder="1" applyAlignment="1">
      <alignment horizontal="center"/>
    </xf>
    <xf numFmtId="0" fontId="2" fillId="0" borderId="8" xfId="1441" applyFont="1" applyFill="1" applyBorder="1" applyAlignment="1">
      <alignment horizontal="center"/>
    </xf>
    <xf numFmtId="0" fontId="2" fillId="0" borderId="29" xfId="1441" applyFont="1" applyFill="1" applyBorder="1" applyAlignment="1">
      <alignment horizontal="center"/>
    </xf>
    <xf numFmtId="0" fontId="2" fillId="0" borderId="8" xfId="1441" applyFont="1" applyFill="1" applyBorder="1" applyAlignment="1">
      <alignment horizontal="center" vertical="center"/>
    </xf>
    <xf numFmtId="0" fontId="2" fillId="0" borderId="29" xfId="1441" applyFont="1" applyFill="1" applyBorder="1" applyAlignment="1">
      <alignment horizontal="center" vertical="center"/>
    </xf>
    <xf numFmtId="0" fontId="118"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169" fontId="4" fillId="0" borderId="13" xfId="564" applyFont="1" applyBorder="1" applyAlignment="1">
      <alignment horizontal="center" vertical="center"/>
    </xf>
    <xf numFmtId="1" fontId="4" fillId="0" borderId="8" xfId="1441" applyNumberFormat="1" applyFont="1" applyBorder="1" applyAlignment="1">
      <alignment horizontal="center" vertical="center"/>
    </xf>
    <xf numFmtId="1" fontId="4" fillId="0" borderId="29" xfId="1441" applyNumberFormat="1" applyFont="1" applyBorder="1" applyAlignment="1">
      <alignment horizontal="center" vertical="center"/>
    </xf>
    <xf numFmtId="0" fontId="118" fillId="0" borderId="13" xfId="1441" applyFont="1" applyBorder="1" applyAlignment="1">
      <alignment horizontal="center" vertical="center"/>
    </xf>
    <xf numFmtId="0" fontId="2" fillId="0" borderId="30" xfId="1441" applyFont="1" applyBorder="1" applyAlignment="1">
      <alignment horizontal="center"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0" fontId="72" fillId="0" borderId="13" xfId="0" applyFont="1" applyBorder="1" applyAlignment="1">
      <alignment horizontal="center" vertical="center"/>
    </xf>
  </cellXfs>
  <cellStyles count="3906">
    <cellStyle name="_x000d__x000a_JournalTemplate=C:\COMFO\CTALK\JOURSTD.TPL_x000d__x000a_LbStateAddress=3 3 0 251 1 89 2 311_x000d__x000a_LbStateJou" xfId="474"/>
    <cellStyle name="0,00###" xfId="1"/>
    <cellStyle name="0.0" xfId="2"/>
    <cellStyle name="12" xfId="3"/>
    <cellStyle name="12 2" xfId="405"/>
    <cellStyle name="12 2 2" xfId="3219"/>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iperlink 5 2" xfId="3193"/>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19" xfId="3902"/>
    <cellStyle name="Moeda 2" xfId="76"/>
    <cellStyle name="Moeda 2 10" xfId="562"/>
    <cellStyle name="Moeda 2 10 2" xfId="3183"/>
    <cellStyle name="Moeda 2 10 3" xfId="3190"/>
    <cellStyle name="Moeda 2 11" xfId="563"/>
    <cellStyle name="Moeda 2 2" xfId="77"/>
    <cellStyle name="Moeda 2 2 10" xfId="564"/>
    <cellStyle name="Moeda 2 2 2" xfId="78"/>
    <cellStyle name="Moeda 2 2 2 10" xfId="565"/>
    <cellStyle name="Moeda 2 2 2 2" xfId="385"/>
    <cellStyle name="Moeda 2 2 2 2 2" xfId="566"/>
    <cellStyle name="Moeda 2 2 2 2 2 2" xfId="3201"/>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5 4" xfId="3181"/>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904"/>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49 6" xfId="319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2 6" xfId="3198"/>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7 5" xfId="3196"/>
    <cellStyle name="Normal 158" xfId="1191"/>
    <cellStyle name="Normal 158 2" xfId="1192"/>
    <cellStyle name="Normal 158 3" xfId="1193"/>
    <cellStyle name="Normal 158 3 2" xfId="1194"/>
    <cellStyle name="Normal 158 3 3" xfId="1195"/>
    <cellStyle name="Normal 158 4" xfId="1196"/>
    <cellStyle name="Normal 158 5" xfId="3195"/>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4 6" xfId="3194"/>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2 2" xfId="3874"/>
    <cellStyle name="Normal 283" xfId="3178"/>
    <cellStyle name="Normal 283 2" xfId="3903"/>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09 2" xfId="3179"/>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 7 2" xfId="3186"/>
    <cellStyle name="Normal 5 8" xfId="3184"/>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905"/>
    <cellStyle name="Normal_Pesquisa no referencial 10 de maio de 2013"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0 2" xfId="3188"/>
    <cellStyle name="Porcentagem 2 10 2 2" xfId="3189"/>
    <cellStyle name="Porcentagem 2 11" xfId="2130"/>
    <cellStyle name="Porcentagem 2 12" xfId="2131"/>
    <cellStyle name="Porcentagem 2 13" xfId="3175"/>
    <cellStyle name="Porcentagem 2 2" xfId="146"/>
    <cellStyle name="Porcentagem 2 2 10" xfId="2132"/>
    <cellStyle name="Porcentagem 2 2 2" xfId="147"/>
    <cellStyle name="Porcentagem 2 2 2 2" xfId="2133"/>
    <cellStyle name="Porcentagem 2 2 2 2 2" xfId="3187"/>
    <cellStyle name="Porcentagem 2 2 2 2 3" xfId="3197"/>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xfId="219" builtinId="3"/>
    <cellStyle name="Separador de milhares 10" xfId="3121"/>
    <cellStyle name="Separador de milhares 10 2" xfId="3875"/>
    <cellStyle name="Separador de milhares 11" xfId="3122"/>
    <cellStyle name="Separador de milhares 11 2" xfId="3876"/>
    <cellStyle name="Separador de milhares 12" xfId="3123"/>
    <cellStyle name="Separador de milhares 12 2" xfId="3124"/>
    <cellStyle name="Separador de milhares 12 2 2" xfId="3878"/>
    <cellStyle name="Separador de milhares 12 3" xfId="3877"/>
    <cellStyle name="Separador de milhares 12_comp sicro mt setembro 2010 - brita corrigida" xfId="3125"/>
    <cellStyle name="Separador de milhares 13" xfId="3126"/>
    <cellStyle name="Separador de milhares 13 2" xfId="3879"/>
    <cellStyle name="Separador de milhares 14" xfId="3127"/>
    <cellStyle name="Separador de milhares 14 2" xfId="3128"/>
    <cellStyle name="Separador de milhares 14 2 2" xfId="3129"/>
    <cellStyle name="Separador de milhares 14 2 2 2" xfId="3882"/>
    <cellStyle name="Separador de milhares 14 2 3" xfId="3881"/>
    <cellStyle name="Separador de milhares 14 3" xfId="3880"/>
    <cellStyle name="Separador de milhares 14_comp sicro mt setembro 2010 - brita corrigida" xfId="3130"/>
    <cellStyle name="Separador de milhares 15" xfId="3131"/>
    <cellStyle name="Separador de milhares 15 2" xfId="3132"/>
    <cellStyle name="Separador de milhares 15 2 2" xfId="3884"/>
    <cellStyle name="Separador de milhares 15 3" xfId="3883"/>
    <cellStyle name="Separador de milhares 16" xfId="3133"/>
    <cellStyle name="Separador de milhares 16 2" xfId="3885"/>
    <cellStyle name="Separador de milhares 17" xfId="3134"/>
    <cellStyle name="Separador de milhares 17 2" xfId="3135"/>
    <cellStyle name="Separador de milhares 17 2 2" xfId="3887"/>
    <cellStyle name="Separador de milhares 17 3" xfId="3136"/>
    <cellStyle name="Separador de milhares 17 4" xfId="3137"/>
    <cellStyle name="Separador de milhares 17 5" xfId="3886"/>
    <cellStyle name="Separador de milhares 17_comp sicro mt setembro 2010 - brita corrigida" xfId="3138"/>
    <cellStyle name="Separador de milhares 18" xfId="3139"/>
    <cellStyle name="Separador de milhares 18 2" xfId="3140"/>
    <cellStyle name="Separador de milhares 18 3" xfId="3888"/>
    <cellStyle name="Separador de milhares 18_comp sicro mt setembro 2010 - brita corrigida" xfId="3141"/>
    <cellStyle name="Separador de milhares 19" xfId="3142"/>
    <cellStyle name="Separador de milhares 19 2" xfId="3143"/>
    <cellStyle name="Separador de milhares 19 2 2" xfId="3890"/>
    <cellStyle name="Separador de milhares 19 3" xfId="3889"/>
    <cellStyle name="Separador de milhares 19_PATO_km614,4_km799,3 - rev07 - sicro mt set -10 (alt betuminosos)" xfId="3144"/>
    <cellStyle name="Separador de milhares 2" xfId="175"/>
    <cellStyle name="Separador de milhares 2 10" xfId="2463"/>
    <cellStyle name="Separador de milhares 2 10 2" xfId="3278"/>
    <cellStyle name="Separador de milhares 2 11" xfId="2464"/>
    <cellStyle name="Separador de milhares 2 11 2" xfId="3279"/>
    <cellStyle name="Separador de milhares 2 12" xfId="2465"/>
    <cellStyle name="Separador de milhares 2 12 2" xfId="3280"/>
    <cellStyle name="Separador de milhares 2 13" xfId="3176"/>
    <cellStyle name="Separador de milhares 2 2" xfId="176"/>
    <cellStyle name="Separador de milhares 2 2 10" xfId="2466"/>
    <cellStyle name="Separador de milhares 2 2 10 2" xfId="3281"/>
    <cellStyle name="Separador de milhares 2 2 11" xfId="3177"/>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3 2 2" xfId="3220"/>
    <cellStyle name="Separador de milhares 2 2 2 4" xfId="416"/>
    <cellStyle name="Separador de milhares 2 2 2 4 2" xfId="3221"/>
    <cellStyle name="Separador de milhares 2 2 2 5" xfId="2468"/>
    <cellStyle name="Separador de milhares 2 2 2 5 2" xfId="3282"/>
    <cellStyle name="Separador de milhares 2 2 2 6" xfId="2469"/>
    <cellStyle name="Separador de milhares 2 2 2 6 2" xfId="3283"/>
    <cellStyle name="Separador de milhares 2 2 2 7" xfId="2470"/>
    <cellStyle name="Separador de milhares 2 2 2 7 2" xfId="3284"/>
    <cellStyle name="Separador de milhares 2 2 2 8" xfId="2471"/>
    <cellStyle name="Separador de milhares 2 2 2 8 2" xfId="3285"/>
    <cellStyle name="Separador de milhares 2 2 2 9" xfId="2472"/>
    <cellStyle name="Separador de milhares 2 2 2 9 2" xfId="3286"/>
    <cellStyle name="Separador de milhares 2 2 3" xfId="180"/>
    <cellStyle name="Separador de milhares 2 2 3 2" xfId="417"/>
    <cellStyle name="Separador de milhares 2 2 3 2 2" xfId="3222"/>
    <cellStyle name="Separador de milhares 2 2 4" xfId="181"/>
    <cellStyle name="Separador de milhares 2 2 4 2" xfId="418"/>
    <cellStyle name="Separador de milhares 2 2 4 2 2" xfId="3223"/>
    <cellStyle name="Separador de milhares 2 2 5" xfId="182"/>
    <cellStyle name="Separador de milhares 2 2 5 2" xfId="419"/>
    <cellStyle name="Separador de milhares 2 2 5 2 2" xfId="3224"/>
    <cellStyle name="Separador de milhares 2 2 6" xfId="183"/>
    <cellStyle name="Separador de milhares 2 2 6 2" xfId="420"/>
    <cellStyle name="Separador de milhares 2 2 6 2 2" xfId="3225"/>
    <cellStyle name="Separador de milhares 2 2 7" xfId="421"/>
    <cellStyle name="Separador de milhares 2 2 7 2" xfId="3226"/>
    <cellStyle name="Separador de milhares 2 2 8" xfId="2473"/>
    <cellStyle name="Separador de milhares 2 2 8 2" xfId="3287"/>
    <cellStyle name="Separador de milhares 2 2 9" xfId="2474"/>
    <cellStyle name="Separador de milhares 2 2 9 2" xfId="3288"/>
    <cellStyle name="Separador de milhares 2 3" xfId="184"/>
    <cellStyle name="Separador de milhares 2 3 10" xfId="2475"/>
    <cellStyle name="Separador de milhares 2 3 10 2" xfId="3289"/>
    <cellStyle name="Separador de milhares 2 3 2" xfId="185"/>
    <cellStyle name="Separador de milhares 2 3 2 2" xfId="422"/>
    <cellStyle name="Separador de milhares 2 3 2 2 2" xfId="3227"/>
    <cellStyle name="Separador de milhares 2 3 2 3" xfId="2476"/>
    <cellStyle name="Separador de milhares 2 3 2 3 2" xfId="3290"/>
    <cellStyle name="Separador de milhares 2 3 2 4" xfId="2477"/>
    <cellStyle name="Separador de milhares 2 3 2 4 2" xfId="3291"/>
    <cellStyle name="Separador de milhares 2 3 2 5" xfId="2478"/>
    <cellStyle name="Separador de milhares 2 3 2 5 2" xfId="3292"/>
    <cellStyle name="Separador de milhares 2 3 2 6" xfId="2479"/>
    <cellStyle name="Separador de milhares 2 3 2 6 2" xfId="3293"/>
    <cellStyle name="Separador de milhares 2 3 2 7" xfId="2480"/>
    <cellStyle name="Separador de milhares 2 3 2 7 2" xfId="3294"/>
    <cellStyle name="Separador de milhares 2 3 2 8" xfId="2481"/>
    <cellStyle name="Separador de milhares 2 3 2 8 2" xfId="3295"/>
    <cellStyle name="Separador de milhares 2 3 2 9" xfId="2482"/>
    <cellStyle name="Separador de milhares 2 3 2 9 2" xfId="3296"/>
    <cellStyle name="Separador de milhares 2 3 3" xfId="423"/>
    <cellStyle name="Separador de milhares 2 3 3 2" xfId="3228"/>
    <cellStyle name="Separador de milhares 2 3 4" xfId="2483"/>
    <cellStyle name="Separador de milhares 2 3 4 2" xfId="3297"/>
    <cellStyle name="Separador de milhares 2 3 5" xfId="2484"/>
    <cellStyle name="Separador de milhares 2 3 5 2" xfId="3298"/>
    <cellStyle name="Separador de milhares 2 3 6" xfId="2485"/>
    <cellStyle name="Separador de milhares 2 3 6 2" xfId="3299"/>
    <cellStyle name="Separador de milhares 2 3 7" xfId="2486"/>
    <cellStyle name="Separador de milhares 2 3 7 2" xfId="3300"/>
    <cellStyle name="Separador de milhares 2 3 8" xfId="2487"/>
    <cellStyle name="Separador de milhares 2 3 8 2" xfId="3301"/>
    <cellStyle name="Separador de milhares 2 3 9" xfId="2488"/>
    <cellStyle name="Separador de milhares 2 3 9 2" xfId="3302"/>
    <cellStyle name="Separador de milhares 2 4" xfId="186"/>
    <cellStyle name="Separador de milhares 2 4 2" xfId="399"/>
    <cellStyle name="Separador de milhares 2 4 2 2" xfId="3214"/>
    <cellStyle name="Separador de milhares 2 4 3" xfId="2489"/>
    <cellStyle name="Separador de milhares 2 4 3 2" xfId="2490"/>
    <cellStyle name="Separador de milhares 2 4 3 3" xfId="3303"/>
    <cellStyle name="Separador de milhares 2 4 4" xfId="2491"/>
    <cellStyle name="Separador de milhares 2 4 4 2" xfId="3304"/>
    <cellStyle name="Separador de milhares 2 4 5" xfId="2492"/>
    <cellStyle name="Separador de milhares 2 4 5 2" xfId="3305"/>
    <cellStyle name="Separador de milhares 2 4 6" xfId="2493"/>
    <cellStyle name="Separador de milhares 2 4 6 2" xfId="3306"/>
    <cellStyle name="Separador de milhares 2 4 7" xfId="2494"/>
    <cellStyle name="Separador de milhares 2 4 7 2" xfId="3307"/>
    <cellStyle name="Separador de milhares 2 4 8" xfId="2495"/>
    <cellStyle name="Separador de milhares 2 4 8 2" xfId="3308"/>
    <cellStyle name="Separador de milhares 2 4 9" xfId="2496"/>
    <cellStyle name="Separador de milhares 2 4 9 2" xfId="3309"/>
    <cellStyle name="Separador de milhares 2 5" xfId="187"/>
    <cellStyle name="Separador de milhares 2 5 2" xfId="188"/>
    <cellStyle name="Separador de milhares 2 5 2 2" xfId="424"/>
    <cellStyle name="Separador de milhares 2 5 2 2 2" xfId="3229"/>
    <cellStyle name="Separador de milhares 2 5 3" xfId="244"/>
    <cellStyle name="Separador de milhares 2 5 4" xfId="425"/>
    <cellStyle name="Separador de milhares 2 5 4 2" xfId="3230"/>
    <cellStyle name="Separador de milhares 2 6" xfId="384"/>
    <cellStyle name="Separador de milhares 2 6 2" xfId="3213"/>
    <cellStyle name="Separador de milhares 2 7" xfId="426"/>
    <cellStyle name="Separador de milhares 2 7 2" xfId="3231"/>
    <cellStyle name="Separador de milhares 2 8" xfId="427"/>
    <cellStyle name="Separador de milhares 2 8 2" xfId="3232"/>
    <cellStyle name="Separador de milhares 2 9" xfId="472"/>
    <cellStyle name="Separador de milhares 2 9 2" xfId="3276"/>
    <cellStyle name="Separador de milhares 2_comp sicro mt setembro 2010 - brita corrigida" xfId="3145"/>
    <cellStyle name="Separador de milhares 20" xfId="3146"/>
    <cellStyle name="Separador de milhares 20 2" xfId="3891"/>
    <cellStyle name="Separador de milhares 21" xfId="3147"/>
    <cellStyle name="Separador de milhares 21 2" xfId="3892"/>
    <cellStyle name="Separador de milhares 22" xfId="3148"/>
    <cellStyle name="Separador de milhares 22 2" xfId="3893"/>
    <cellStyle name="Separador de milhares 23" xfId="3149"/>
    <cellStyle name="Separador de milhares 23 2" xfId="3894"/>
    <cellStyle name="Separador de milhares 24" xfId="3150"/>
    <cellStyle name="Separador de milhares 3" xfId="189"/>
    <cellStyle name="Separador de milhares 3 10" xfId="2497"/>
    <cellStyle name="Separador de milhares 3 10 2" xfId="3310"/>
    <cellStyle name="Separador de milhares 3 2" xfId="190"/>
    <cellStyle name="Separador de milhares 3 2 10" xfId="2498"/>
    <cellStyle name="Separador de milhares 3 2 10 2" xfId="3311"/>
    <cellStyle name="Separador de milhares 3 2 11" xfId="2499"/>
    <cellStyle name="Separador de milhares 3 2 11 2" xfId="3312"/>
    <cellStyle name="Separador de milhares 3 2 2" xfId="191"/>
    <cellStyle name="Separador de milhares 3 2 2 2" xfId="428"/>
    <cellStyle name="Separador de milhares 3 2 2 2 2" xfId="3233"/>
    <cellStyle name="Separador de milhares 3 2 2 3" xfId="2500"/>
    <cellStyle name="Separador de milhares 3 2 2 3 2" xfId="3313"/>
    <cellStyle name="Separador de milhares 3 2 3" xfId="429"/>
    <cellStyle name="Separador de milhares 3 2 3 2" xfId="2501"/>
    <cellStyle name="Separador de milhares 3 2 3 2 2" xfId="2502"/>
    <cellStyle name="Separador de milhares 3 2 3 2 2 2" xfId="3314"/>
    <cellStyle name="Separador de milhares 3 2 3 3" xfId="2503"/>
    <cellStyle name="Separador de milhares 3 2 3 3 2" xfId="2504"/>
    <cellStyle name="Separador de milhares 3 2 3 3 2 2" xfId="3316"/>
    <cellStyle name="Separador de milhares 3 2 3 3 3" xfId="3315"/>
    <cellStyle name="Separador de milhares 3 2 3 4" xfId="3234"/>
    <cellStyle name="Separador de milhares 3 2 4" xfId="2505"/>
    <cellStyle name="Separador de milhares 3 2 4 2" xfId="2506"/>
    <cellStyle name="Separador de milhares 3 2 4 2 2" xfId="2507"/>
    <cellStyle name="Separador de milhares 3 2 4 2 2 2" xfId="3318"/>
    <cellStyle name="Separador de milhares 3 2 4 2 3" xfId="3317"/>
    <cellStyle name="Separador de milhares 3 2 4 3" xfId="2508"/>
    <cellStyle name="Separador de milhares 3 2 4 3 2" xfId="3319"/>
    <cellStyle name="Separador de milhares 3 2 4 4" xfId="2509"/>
    <cellStyle name="Separador de milhares 3 2 4 4 2" xfId="3320"/>
    <cellStyle name="Separador de milhares 3 2 4 5" xfId="2510"/>
    <cellStyle name="Separador de milhares 3 2 4 5 2" xfId="3321"/>
    <cellStyle name="Separador de milhares 3 2 4 6" xfId="2511"/>
    <cellStyle name="Separador de milhares 3 2 4 6 2" xfId="3322"/>
    <cellStyle name="Separador de milhares 3 2 5" xfId="2512"/>
    <cellStyle name="Separador de milhares 3 2 5 2" xfId="2513"/>
    <cellStyle name="Separador de milhares 3 2 5 2 2" xfId="2514"/>
    <cellStyle name="Separador de milhares 3 2 5 2 2 2" xfId="3324"/>
    <cellStyle name="Separador de milhares 3 2 5 2 3" xfId="3323"/>
    <cellStyle name="Separador de milhares 3 2 5 3" xfId="2515"/>
    <cellStyle name="Separador de milhares 3 2 5 3 2" xfId="3325"/>
    <cellStyle name="Separador de milhares 3 2 5 4" xfId="2516"/>
    <cellStyle name="Separador de milhares 3 2 5 4 2" xfId="3326"/>
    <cellStyle name="Separador de milhares 3 2 5 5" xfId="2517"/>
    <cellStyle name="Separador de milhares 3 2 5 5 2" xfId="3327"/>
    <cellStyle name="Separador de milhares 3 2 6" xfId="2518"/>
    <cellStyle name="Separador de milhares 3 2 6 2" xfId="2519"/>
    <cellStyle name="Separador de milhares 3 2 6 2 2" xfId="3329"/>
    <cellStyle name="Separador de milhares 3 2 6 3" xfId="2520"/>
    <cellStyle name="Separador de milhares 3 2 6 3 2" xfId="3330"/>
    <cellStyle name="Separador de milhares 3 2 6 4" xfId="3328"/>
    <cellStyle name="Separador de milhares 3 2 7" xfId="2521"/>
    <cellStyle name="Separador de milhares 3 2 7 2" xfId="2522"/>
    <cellStyle name="Separador de milhares 3 2 7 2 2" xfId="3332"/>
    <cellStyle name="Separador de milhares 3 2 7 3" xfId="2523"/>
    <cellStyle name="Separador de milhares 3 2 7 3 2" xfId="3333"/>
    <cellStyle name="Separador de milhares 3 2 7 4" xfId="3331"/>
    <cellStyle name="Separador de milhares 3 2 8" xfId="2524"/>
    <cellStyle name="Separador de milhares 3 2 8 2" xfId="2525"/>
    <cellStyle name="Separador de milhares 3 2 8 2 2" xfId="3335"/>
    <cellStyle name="Separador de milhares 3 2 8 3" xfId="3334"/>
    <cellStyle name="Separador de milhares 3 2 9" xfId="2526"/>
    <cellStyle name="Separador de milhares 3 2 9 2" xfId="2527"/>
    <cellStyle name="Separador de milhares 3 2 9 2 2" xfId="3337"/>
    <cellStyle name="Separador de milhares 3 2 9 3" xfId="3336"/>
    <cellStyle name="Separador de milhares 3 3" xfId="192"/>
    <cellStyle name="Separador de milhares 3 3 2" xfId="2528"/>
    <cellStyle name="Separador de milhares 3 3 2 2" xfId="2529"/>
    <cellStyle name="Separador de milhares 3 3 2 2 2" xfId="2530"/>
    <cellStyle name="Separador de milhares 3 3 2 2 2 2" xfId="3338"/>
    <cellStyle name="Separador de milhares 3 3 2 3" xfId="2531"/>
    <cellStyle name="Separador de milhares 3 3 2 3 2" xfId="2532"/>
    <cellStyle name="Separador de milhares 3 3 2 3 2 2" xfId="2533"/>
    <cellStyle name="Separador de milhares 3 3 2 3 2 2 2" xfId="3341"/>
    <cellStyle name="Separador de milhares 3 3 2 3 2 3" xfId="3340"/>
    <cellStyle name="Separador de milhares 3 3 2 3 3" xfId="3339"/>
    <cellStyle name="Separador de milhares 3 3 3" xfId="2534"/>
    <cellStyle name="Separador de milhares 3 3 3 2" xfId="2535"/>
    <cellStyle name="Separador de milhares 3 3 3 2 2" xfId="3343"/>
    <cellStyle name="Separador de milhares 3 3 3 3" xfId="2536"/>
    <cellStyle name="Separador de milhares 3 3 3 3 2" xfId="3344"/>
    <cellStyle name="Separador de milhares 3 3 3 4" xfId="3342"/>
    <cellStyle name="Separador de milhares 3 3 4" xfId="2537"/>
    <cellStyle name="Separador de milhares 3 4" xfId="400"/>
    <cellStyle name="Separador de milhares 3 4 2" xfId="2538"/>
    <cellStyle name="Separador de milhares 3 4 2 2" xfId="3345"/>
    <cellStyle name="Separador de milhares 3 5" xfId="473"/>
    <cellStyle name="Separador de milhares 3 5 2" xfId="2539"/>
    <cellStyle name="Separador de milhares 3 5 2 2" xfId="3346"/>
    <cellStyle name="Separador de milhares 3 5 3" xfId="2540"/>
    <cellStyle name="Separador de milhares 3 5 4" xfId="3277"/>
    <cellStyle name="Separador de milhares 3 6" xfId="2541"/>
    <cellStyle name="Separador de milhares 3 6 2" xfId="2542"/>
    <cellStyle name="Separador de milhares 3 6 2 2" xfId="2543"/>
    <cellStyle name="Separador de milhares 3 6 2 2 2" xfId="3347"/>
    <cellStyle name="Separador de milhares 3 6 3" xfId="2544"/>
    <cellStyle name="Separador de milhares 3 6 3 2" xfId="3348"/>
    <cellStyle name="Separador de milhares 3 7" xfId="2545"/>
    <cellStyle name="Separador de milhares 3 7 2" xfId="2546"/>
    <cellStyle name="Separador de milhares 3 7 2 2" xfId="2547"/>
    <cellStyle name="Separador de milhares 3 7 2 2 2" xfId="3350"/>
    <cellStyle name="Separador de milhares 3 7 2 3" xfId="3349"/>
    <cellStyle name="Separador de milhares 3 8" xfId="2548"/>
    <cellStyle name="Separador de milhares 3 8 2" xfId="2549"/>
    <cellStyle name="Separador de milhares 3 8 2 2" xfId="2550"/>
    <cellStyle name="Separador de milhares 3 8 2 2 2" xfId="3353"/>
    <cellStyle name="Separador de milhares 3 8 2 3" xfId="3352"/>
    <cellStyle name="Separador de milhares 3 8 3" xfId="2551"/>
    <cellStyle name="Separador de milhares 3 8 3 2" xfId="3354"/>
    <cellStyle name="Separador de milhares 3 8 4" xfId="3351"/>
    <cellStyle name="Separador de milhares 3 9" xfId="2552"/>
    <cellStyle name="Separador de milhares 3 9 2" xfId="2553"/>
    <cellStyle name="Separador de milhares 3 9 2 2" xfId="3356"/>
    <cellStyle name="Separador de milhares 3 9 3" xfId="3355"/>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2 2 2" xfId="3235"/>
    <cellStyle name="Separador de milhares 4 2 3" xfId="431"/>
    <cellStyle name="Separador de milhares 4 2 3 2" xfId="3236"/>
    <cellStyle name="Separador de milhares 4 2 4" xfId="432"/>
    <cellStyle name="Separador de milhares 4 2 4 2" xfId="3237"/>
    <cellStyle name="Separador de milhares 4 2 5" xfId="433"/>
    <cellStyle name="Separador de milhares 4 2 5 2" xfId="3238"/>
    <cellStyle name="Separador de milhares 4 2 6" xfId="3203"/>
    <cellStyle name="Separador de milhares 4 3" xfId="196"/>
    <cellStyle name="Separador de milhares 4 3 2" xfId="434"/>
    <cellStyle name="Separador de milhares 4 3 2 2" xfId="3239"/>
    <cellStyle name="Separador de milhares 4_comp sicro mt setembro 2010 - brita corrigida" xfId="3152"/>
    <cellStyle name="Separador de milhares 5" xfId="197"/>
    <cellStyle name="Separador de milhares 5 2" xfId="198"/>
    <cellStyle name="Separador de milhares 5 2 2" xfId="3153"/>
    <cellStyle name="Separador de milhares 5 2 2 2" xfId="3895"/>
    <cellStyle name="Separador de milhares 5 2 3" xfId="3154"/>
    <cellStyle name="Separador de milhares 5 2 3 2" xfId="3896"/>
    <cellStyle name="Separador de milhares 5 3" xfId="435"/>
    <cellStyle name="Separador de milhares 5 3 2" xfId="3240"/>
    <cellStyle name="Separador de milhares 5 4" xfId="3155"/>
    <cellStyle name="Separador de milhares 5 4 2" xfId="3897"/>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 2 2 2" xfId="3899"/>
    <cellStyle name="Separador de milhares 6 2 3" xfId="3898"/>
    <cellStyle name="Separador de milhares 6_comp sicro mt setembro 2010 - brita corrigida" xfId="3160"/>
    <cellStyle name="Separador de milhares 7" xfId="200"/>
    <cellStyle name="Separador de milhares 7 2" xfId="201"/>
    <cellStyle name="Separador de milhares 7 2 2" xfId="436"/>
    <cellStyle name="Separador de milhares 7 2 2 2" xfId="3241"/>
    <cellStyle name="Separador de milhares 7 3" xfId="202"/>
    <cellStyle name="Separador de milhares 7 3 2" xfId="437"/>
    <cellStyle name="Separador de milhares 7 3 2 2" xfId="3242"/>
    <cellStyle name="Separador de milhares 7 4" xfId="203"/>
    <cellStyle name="Separador de milhares 7 4 2" xfId="438"/>
    <cellStyle name="Separador de milhares 7 4 2 2" xfId="3243"/>
    <cellStyle name="Separador de milhares 7 5" xfId="204"/>
    <cellStyle name="Separador de milhares 7 5 2" xfId="439"/>
    <cellStyle name="Separador de milhares 7 5 2 2" xfId="3244"/>
    <cellStyle name="Separador de milhares 7 6" xfId="205"/>
    <cellStyle name="Separador de milhares 7 6 2" xfId="440"/>
    <cellStyle name="Separador de milhares 7 6 2 2" xfId="3245"/>
    <cellStyle name="Separador de milhares 7 7" xfId="206"/>
    <cellStyle name="Separador de milhares 7 7 2" xfId="441"/>
    <cellStyle name="Separador de milhares 7 7 2 2" xfId="3246"/>
    <cellStyle name="Separador de milhares 7 8" xfId="442"/>
    <cellStyle name="Separador de milhares 7 8 2" xfId="3247"/>
    <cellStyle name="Separador de milhares 7_comp sicro mt setembro 2010 - brita corrigida" xfId="3161"/>
    <cellStyle name="Separador de milhares 8" xfId="207"/>
    <cellStyle name="Separador de milhares 8 2" xfId="3162"/>
    <cellStyle name="Separador de milhares 8 2 2" xfId="3900"/>
    <cellStyle name="Separador de milhares 8_comp sicro mt setembro 2010 - brita corrigida" xfId="3163"/>
    <cellStyle name="Separador de milhares 9" xfId="3164"/>
    <cellStyle name="Separador de milhares 9 2" xfId="3901"/>
    <cellStyle name="Sepavador de milhares [0]_Pasta2" xfId="2554"/>
    <cellStyle name="Standard_RP100_01 (metr.)" xfId="2555"/>
    <cellStyle name="sub-total" xfId="208"/>
    <cellStyle name="sub-total 2" xfId="443"/>
    <cellStyle name="sub-total 2 2" xfId="3248"/>
    <cellStyle name="sub-total 3" xfId="444"/>
    <cellStyle name="sub-total 3 2" xfId="3249"/>
    <cellStyle name="sub-total 4" xfId="445"/>
    <cellStyle name="sub-total 4 2" xfId="3250"/>
    <cellStyle name="sub-total 5" xfId="3204"/>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10" xfId="446"/>
    <cellStyle name="Vírgula 10 2" xfId="2566"/>
    <cellStyle name="Vírgula 10 2 2" xfId="2567"/>
    <cellStyle name="Vírgula 10 2 2 2" xfId="2568"/>
    <cellStyle name="Vírgula 10 2 2 2 2" xfId="3359"/>
    <cellStyle name="Vírgula 10 2 2 3" xfId="3358"/>
    <cellStyle name="Vírgula 10 2 3" xfId="2569"/>
    <cellStyle name="Vírgula 10 2 3 2" xfId="2570"/>
    <cellStyle name="Vírgula 10 2 3 2 2" xfId="3361"/>
    <cellStyle name="Vírgula 10 2 3 3" xfId="2571"/>
    <cellStyle name="Vírgula 10 2 3 3 2" xfId="3362"/>
    <cellStyle name="Vírgula 10 2 3 4" xfId="3360"/>
    <cellStyle name="Vírgula 10 2 4" xfId="2572"/>
    <cellStyle name="Vírgula 10 2 4 2" xfId="3363"/>
    <cellStyle name="Vírgula 10 2 5" xfId="3357"/>
    <cellStyle name="Vírgula 10 3" xfId="2573"/>
    <cellStyle name="Vírgula 10 3 2" xfId="2574"/>
    <cellStyle name="Vírgula 10 3 2 2" xfId="3365"/>
    <cellStyle name="Vírgula 10 3 3" xfId="3364"/>
    <cellStyle name="Vírgula 10 4" xfId="2575"/>
    <cellStyle name="Vírgula 10 4 2" xfId="2576"/>
    <cellStyle name="Vírgula 10 4 2 2" xfId="3367"/>
    <cellStyle name="Vírgula 10 4 3" xfId="2577"/>
    <cellStyle name="Vírgula 10 4 3 2" xfId="3368"/>
    <cellStyle name="Vírgula 10 4 4" xfId="3366"/>
    <cellStyle name="Vírgula 10 5" xfId="2578"/>
    <cellStyle name="Vírgula 10 5 2" xfId="3369"/>
    <cellStyle name="Vírgula 10 6" xfId="2579"/>
    <cellStyle name="Vírgula 10 6 2" xfId="3370"/>
    <cellStyle name="Vírgula 10 7" xfId="2580"/>
    <cellStyle name="Vírgula 10 7 2" xfId="3371"/>
    <cellStyle name="Vírgula 10 8" xfId="2581"/>
    <cellStyle name="Vírgula 10 8 2" xfId="3372"/>
    <cellStyle name="Vírgula 10 9" xfId="3251"/>
    <cellStyle name="Vírgula 11" xfId="447"/>
    <cellStyle name="Vírgula 11 2" xfId="2582"/>
    <cellStyle name="Vírgula 11 3" xfId="2583"/>
    <cellStyle name="Vírgula 11 3 2" xfId="3373"/>
    <cellStyle name="Vírgula 11 4" xfId="3252"/>
    <cellStyle name="Vírgula 12" xfId="2584"/>
    <cellStyle name="Vírgula 12 2" xfId="2585"/>
    <cellStyle name="Vírgula 12 2 2" xfId="3374"/>
    <cellStyle name="Vírgula 13" xfId="2586"/>
    <cellStyle name="Vírgula 13 2" xfId="2587"/>
    <cellStyle name="Vírgula 13 2 2" xfId="3375"/>
    <cellStyle name="Vírgula 13 3" xfId="2588"/>
    <cellStyle name="Vírgula 13 3 2" xfId="3376"/>
    <cellStyle name="Vírgula 14" xfId="2589"/>
    <cellStyle name="Vírgula 14 2" xfId="2590"/>
    <cellStyle name="Vírgula 14 2 2" xfId="3378"/>
    <cellStyle name="Vírgula 14 3" xfId="3377"/>
    <cellStyle name="Vírgula 15" xfId="2591"/>
    <cellStyle name="Vírgula 15 2" xfId="3379"/>
    <cellStyle name="Vírgula 16" xfId="2592"/>
    <cellStyle name="Vírgula 16 2" xfId="3380"/>
    <cellStyle name="Vírgula 17" xfId="3205"/>
    <cellStyle name="Vírgula 2" xfId="220"/>
    <cellStyle name="Vírgula 2 10" xfId="2593"/>
    <cellStyle name="Vírgula 2 10 2" xfId="3182"/>
    <cellStyle name="Vírgula 2 10 3" xfId="3191"/>
    <cellStyle name="Vírgula 2 10 4" xfId="3381"/>
    <cellStyle name="Vírgula 2 11" xfId="2594"/>
    <cellStyle name="Vírgula 2 11 2" xfId="3382"/>
    <cellStyle name="Vírgula 2 12" xfId="3180"/>
    <cellStyle name="Vírgula 2 2" xfId="221"/>
    <cellStyle name="Vírgula 2 2 10" xfId="2595"/>
    <cellStyle name="Vírgula 2 2 10 2" xfId="3383"/>
    <cellStyle name="Vírgula 2 2 2" xfId="232"/>
    <cellStyle name="Vírgula 2 2 2 10" xfId="2596"/>
    <cellStyle name="Vírgula 2 2 2 10 2" xfId="3384"/>
    <cellStyle name="Vírgula 2 2 2 2" xfId="448"/>
    <cellStyle name="Vírgula 2 2 2 2 10" xfId="3253"/>
    <cellStyle name="Vírgula 2 2 2 2 2" xfId="2597"/>
    <cellStyle name="Vírgula 2 2 2 2 2 2" xfId="3200"/>
    <cellStyle name="Vírgula 2 2 2 2 2 2 2" xfId="3202"/>
    <cellStyle name="Vírgula 2 2 2 2 2 3" xfId="3385"/>
    <cellStyle name="Vírgula 2 2 2 2 3" xfId="2598"/>
    <cellStyle name="Vírgula 2 2 2 2 3 2" xfId="2599"/>
    <cellStyle name="Vírgula 2 2 2 2 3 2 2" xfId="3387"/>
    <cellStyle name="Vírgula 2 2 2 2 3 3" xfId="3386"/>
    <cellStyle name="Vírgula 2 2 2 2 4" xfId="2600"/>
    <cellStyle name="Vírgula 2 2 2 2 4 2" xfId="3388"/>
    <cellStyle name="Vírgula 2 2 2 2 5" xfId="2601"/>
    <cellStyle name="Vírgula 2 2 2 2 5 2" xfId="3389"/>
    <cellStyle name="Vírgula 2 2 2 2 6" xfId="2602"/>
    <cellStyle name="Vírgula 2 2 2 2 6 2" xfId="3390"/>
    <cellStyle name="Vírgula 2 2 2 2 7" xfId="2603"/>
    <cellStyle name="Vírgula 2 2 2 2 7 2" xfId="3391"/>
    <cellStyle name="Vírgula 2 2 2 2 8" xfId="2604"/>
    <cellStyle name="Vírgula 2 2 2 2 8 2" xfId="3392"/>
    <cellStyle name="Vírgula 2 2 2 2 9" xfId="2605"/>
    <cellStyle name="Vírgula 2 2 2 2 9 2" xfId="3393"/>
    <cellStyle name="Vírgula 2 2 2 3" xfId="2606"/>
    <cellStyle name="Vírgula 2 2 2 3 2" xfId="2607"/>
    <cellStyle name="Vírgula 2 2 2 3 2 2" xfId="3395"/>
    <cellStyle name="Vírgula 2 2 2 3 3" xfId="3394"/>
    <cellStyle name="Vírgula 2 2 2 4" xfId="2608"/>
    <cellStyle name="Vírgula 2 2 2 4 2" xfId="3396"/>
    <cellStyle name="Vírgula 2 2 2 5" xfId="2609"/>
    <cellStyle name="Vírgula 2 2 2 5 2" xfId="3397"/>
    <cellStyle name="Vírgula 2 2 2 6" xfId="2610"/>
    <cellStyle name="Vírgula 2 2 2 6 2" xfId="3398"/>
    <cellStyle name="Vírgula 2 2 2 7" xfId="2611"/>
    <cellStyle name="Vírgula 2 2 2 7 2" xfId="3399"/>
    <cellStyle name="Vírgula 2 2 2 8" xfId="2612"/>
    <cellStyle name="Vírgula 2 2 2 8 2" xfId="3400"/>
    <cellStyle name="Vírgula 2 2 2 9" xfId="2613"/>
    <cellStyle name="Vírgula 2 2 2 9 2" xfId="3401"/>
    <cellStyle name="Vírgula 2 2 3" xfId="2614"/>
    <cellStyle name="Vírgula 2 2 3 2" xfId="2615"/>
    <cellStyle name="Vírgula 2 2 3 2 2" xfId="3403"/>
    <cellStyle name="Vírgula 2 2 3 3" xfId="2616"/>
    <cellStyle name="Vírgula 2 2 3 4" xfId="3402"/>
    <cellStyle name="Vírgula 2 2 4" xfId="2617"/>
    <cellStyle name="Vírgula 2 2 4 2" xfId="3404"/>
    <cellStyle name="Vírgula 2 2 5" xfId="2618"/>
    <cellStyle name="Vírgula 2 2 5 2" xfId="3405"/>
    <cellStyle name="Vírgula 2 2 6" xfId="2619"/>
    <cellStyle name="Vírgula 2 2 6 2" xfId="3406"/>
    <cellStyle name="Vírgula 2 2 7" xfId="2620"/>
    <cellStyle name="Vírgula 2 2 7 2" xfId="3407"/>
    <cellStyle name="Vírgula 2 2 8" xfId="2621"/>
    <cellStyle name="Vírgula 2 2 8 2" xfId="3408"/>
    <cellStyle name="Vírgula 2 2 9" xfId="2622"/>
    <cellStyle name="Vírgula 2 2 9 2" xfId="3409"/>
    <cellStyle name="Vírgula 2 3" xfId="222"/>
    <cellStyle name="Vírgula 2 3 2" xfId="245"/>
    <cellStyle name="Vírgula 2 3 2 2" xfId="2623"/>
    <cellStyle name="Vírgula 2 3 2 2 2" xfId="3192"/>
    <cellStyle name="Vírgula 2 3 2 2 3" xfId="3185"/>
    <cellStyle name="Vírgula 2 3 2 2 4" xfId="3410"/>
    <cellStyle name="Vírgula 2 3 2 3" xfId="2624"/>
    <cellStyle name="Vírgula 2 3 3" xfId="449"/>
    <cellStyle name="Vírgula 2 3 3 2" xfId="3254"/>
    <cellStyle name="Vírgula 2 3 4" xfId="2625"/>
    <cellStyle name="Vírgula 2 3 4 2" xfId="2626"/>
    <cellStyle name="Vírgula 2 3 4 2 2" xfId="3412"/>
    <cellStyle name="Vírgula 2 3 4 3" xfId="3411"/>
    <cellStyle name="Vírgula 2 3 5" xfId="2627"/>
    <cellStyle name="Vírgula 2 3 5 2" xfId="3413"/>
    <cellStyle name="Vírgula 2 3 6" xfId="2628"/>
    <cellStyle name="Vírgula 2 3 6 2" xfId="3414"/>
    <cellStyle name="Vírgula 2 3 7" xfId="2629"/>
    <cellStyle name="Vírgula 2 3 7 2" xfId="3415"/>
    <cellStyle name="Vírgula 2 3 8" xfId="2630"/>
    <cellStyle name="Vírgula 2 3 8 2" xfId="3416"/>
    <cellStyle name="Vírgula 2 3 9" xfId="2631"/>
    <cellStyle name="Vírgula 2 3 9 2" xfId="3417"/>
    <cellStyle name="Vírgula 2 4" xfId="246"/>
    <cellStyle name="Vírgula 2 4 2" xfId="450"/>
    <cellStyle name="Vírgula 2 4 2 2" xfId="3255"/>
    <cellStyle name="Vírgula 2 4 3" xfId="451"/>
    <cellStyle name="Vírgula 2 4 3 2" xfId="3256"/>
    <cellStyle name="Vírgula 2 4 4" xfId="3210"/>
    <cellStyle name="Vírgula 2 5" xfId="452"/>
    <cellStyle name="Vírgula 2 5 2" xfId="2632"/>
    <cellStyle name="Vírgula 2 5 2 2" xfId="2633"/>
    <cellStyle name="Vírgula 2 5 2 2 2" xfId="3419"/>
    <cellStyle name="Vírgula 2 5 2 3" xfId="3418"/>
    <cellStyle name="Vírgula 2 5 3" xfId="2634"/>
    <cellStyle name="Vírgula 2 5 3 2" xfId="3420"/>
    <cellStyle name="Vírgula 2 5 4" xfId="2635"/>
    <cellStyle name="Vírgula 2 5 4 2" xfId="3421"/>
    <cellStyle name="Vírgula 2 5 5" xfId="2636"/>
    <cellStyle name="Vírgula 2 5 5 2" xfId="3422"/>
    <cellStyle name="Vírgula 2 5 6" xfId="3257"/>
    <cellStyle name="Vírgula 2 6" xfId="2637"/>
    <cellStyle name="Vírgula 2 6 2" xfId="2638"/>
    <cellStyle name="Vírgula 2 6 2 2" xfId="3424"/>
    <cellStyle name="Vírgula 2 6 3" xfId="3423"/>
    <cellStyle name="Vírgula 2 7" xfId="2639"/>
    <cellStyle name="Vírgula 2 7 2" xfId="3425"/>
    <cellStyle name="Vírgula 2 8" xfId="2640"/>
    <cellStyle name="Vírgula 2 8 2" xfId="3426"/>
    <cellStyle name="Vírgula 2 9" xfId="2641"/>
    <cellStyle name="Vírgula 2 9 2" xfId="3427"/>
    <cellStyle name="Vírgula 3" xfId="223"/>
    <cellStyle name="Vírgula 3 10" xfId="2642"/>
    <cellStyle name="Vírgula 3 10 2" xfId="3428"/>
    <cellStyle name="Vírgula 3 11" xfId="2643"/>
    <cellStyle name="Vírgula 3 11 2" xfId="3429"/>
    <cellStyle name="Vírgula 3 12" xfId="2644"/>
    <cellStyle name="Vírgula 3 12 2" xfId="3430"/>
    <cellStyle name="Vírgula 3 2" xfId="224"/>
    <cellStyle name="Vírgula 3 2 10" xfId="2645"/>
    <cellStyle name="Vírgula 3 2 10 2" xfId="3431"/>
    <cellStyle name="Vírgula 3 2 11" xfId="2646"/>
    <cellStyle name="Vírgula 3 2 11 2" xfId="3432"/>
    <cellStyle name="Vírgula 3 2 12" xfId="3206"/>
    <cellStyle name="Vírgula 3 2 2" xfId="401"/>
    <cellStyle name="Vírgula 3 2 2 10" xfId="3215"/>
    <cellStyle name="Vírgula 3 2 2 2" xfId="2647"/>
    <cellStyle name="Vírgula 3 2 2 2 2" xfId="3433"/>
    <cellStyle name="Vírgula 3 2 2 3" xfId="2648"/>
    <cellStyle name="Vírgula 3 2 2 3 2" xfId="3434"/>
    <cellStyle name="Vírgula 3 2 2 4" xfId="2649"/>
    <cellStyle name="Vírgula 3 2 2 4 2" xfId="3435"/>
    <cellStyle name="Vírgula 3 2 2 5" xfId="2650"/>
    <cellStyle name="Vírgula 3 2 2 5 2" xfId="3436"/>
    <cellStyle name="Vírgula 3 2 2 6" xfId="2651"/>
    <cellStyle name="Vírgula 3 2 2 6 2" xfId="3437"/>
    <cellStyle name="Vírgula 3 2 2 7" xfId="2652"/>
    <cellStyle name="Vírgula 3 2 2 7 2" xfId="3438"/>
    <cellStyle name="Vírgula 3 2 2 8" xfId="2653"/>
    <cellStyle name="Vírgula 3 2 2 8 2" xfId="3439"/>
    <cellStyle name="Vírgula 3 2 2 9" xfId="2654"/>
    <cellStyle name="Vírgula 3 2 2 9 2" xfId="3440"/>
    <cellStyle name="Vírgula 3 2 3" xfId="2655"/>
    <cellStyle name="Vírgula 3 2 3 10" xfId="3441"/>
    <cellStyle name="Vírgula 3 2 3 2" xfId="2656"/>
    <cellStyle name="Vírgula 3 2 3 2 2" xfId="3442"/>
    <cellStyle name="Vírgula 3 2 3 3" xfId="2657"/>
    <cellStyle name="Vírgula 3 2 3 3 2" xfId="3443"/>
    <cellStyle name="Vírgula 3 2 3 4" xfId="2658"/>
    <cellStyle name="Vírgula 3 2 3 4 2" xfId="3444"/>
    <cellStyle name="Vírgula 3 2 3 5" xfId="2659"/>
    <cellStyle name="Vírgula 3 2 3 5 2" xfId="3445"/>
    <cellStyle name="Vírgula 3 2 3 6" xfId="2660"/>
    <cellStyle name="Vírgula 3 2 3 6 2" xfId="3446"/>
    <cellStyle name="Vírgula 3 2 3 7" xfId="2661"/>
    <cellStyle name="Vírgula 3 2 3 7 2" xfId="3447"/>
    <cellStyle name="Vírgula 3 2 3 8" xfId="2662"/>
    <cellStyle name="Vírgula 3 2 3 8 2" xfId="3448"/>
    <cellStyle name="Vírgula 3 2 3 9" xfId="2663"/>
    <cellStyle name="Vírgula 3 2 3 9 2" xfId="3449"/>
    <cellStyle name="Vírgula 3 2 4" xfId="2664"/>
    <cellStyle name="Vírgula 3 2 4 2" xfId="3450"/>
    <cellStyle name="Vírgula 3 2 5" xfId="2665"/>
    <cellStyle name="Vírgula 3 2 5 2" xfId="3451"/>
    <cellStyle name="Vírgula 3 2 6" xfId="2666"/>
    <cellStyle name="Vírgula 3 2 6 2" xfId="3452"/>
    <cellStyle name="Vírgula 3 2 7" xfId="2667"/>
    <cellStyle name="Vírgula 3 2 7 2" xfId="3453"/>
    <cellStyle name="Vírgula 3 2 8" xfId="2668"/>
    <cellStyle name="Vírgula 3 2 8 2" xfId="3454"/>
    <cellStyle name="Vírgula 3 2 9" xfId="2669"/>
    <cellStyle name="Vírgula 3 2 9 2" xfId="3455"/>
    <cellStyle name="Vírgula 3 3" xfId="225"/>
    <cellStyle name="Vírgula 3 3 10" xfId="3207"/>
    <cellStyle name="Vírgula 3 3 2" xfId="402"/>
    <cellStyle name="Vírgula 3 3 2 2" xfId="3216"/>
    <cellStyle name="Vírgula 3 3 3" xfId="453"/>
    <cellStyle name="Vírgula 3 3 3 2" xfId="2670"/>
    <cellStyle name="Vírgula 3 3 3 2 2" xfId="3456"/>
    <cellStyle name="Vírgula 3 3 3 3" xfId="3258"/>
    <cellStyle name="Vírgula 3 3 4" xfId="454"/>
    <cellStyle name="Vírgula 3 3 4 2" xfId="3259"/>
    <cellStyle name="Vírgula 3 3 5" xfId="2671"/>
    <cellStyle name="Vírgula 3 3 5 2" xfId="3457"/>
    <cellStyle name="Vírgula 3 3 6" xfId="2672"/>
    <cellStyle name="Vírgula 3 3 6 2" xfId="3458"/>
    <cellStyle name="Vírgula 3 3 7" xfId="2673"/>
    <cellStyle name="Vírgula 3 3 7 2" xfId="3459"/>
    <cellStyle name="Vírgula 3 3 8" xfId="2674"/>
    <cellStyle name="Vírgula 3 3 8 2" xfId="3460"/>
    <cellStyle name="Vírgula 3 3 9" xfId="2675"/>
    <cellStyle name="Vírgula 3 3 9 2" xfId="3461"/>
    <cellStyle name="Vírgula 3 4" xfId="455"/>
    <cellStyle name="Vírgula 3 4 10" xfId="3260"/>
    <cellStyle name="Vírgula 3 4 2" xfId="2676"/>
    <cellStyle name="Vírgula 3 4 2 2" xfId="3462"/>
    <cellStyle name="Vírgula 3 4 3" xfId="2677"/>
    <cellStyle name="Vírgula 3 4 3 2" xfId="3463"/>
    <cellStyle name="Vírgula 3 4 4" xfId="2678"/>
    <cellStyle name="Vírgula 3 4 4 2" xfId="3464"/>
    <cellStyle name="Vírgula 3 4 5" xfId="2679"/>
    <cellStyle name="Vírgula 3 4 5 2" xfId="3465"/>
    <cellStyle name="Vírgula 3 4 6" xfId="2680"/>
    <cellStyle name="Vírgula 3 4 6 2" xfId="3466"/>
    <cellStyle name="Vírgula 3 4 7" xfId="2681"/>
    <cellStyle name="Vírgula 3 4 7 2" xfId="3467"/>
    <cellStyle name="Vírgula 3 4 8" xfId="2682"/>
    <cellStyle name="Vírgula 3 4 8 2" xfId="3468"/>
    <cellStyle name="Vírgula 3 4 9" xfId="2683"/>
    <cellStyle name="Vírgula 3 4 9 2" xfId="3469"/>
    <cellStyle name="Vírgula 3 5" xfId="2684"/>
    <cellStyle name="Vírgula 3 5 2" xfId="3470"/>
    <cellStyle name="Vírgula 3 6" xfId="2685"/>
    <cellStyle name="Vírgula 3 6 2" xfId="3471"/>
    <cellStyle name="Vírgula 3 7" xfId="2686"/>
    <cellStyle name="Vírgula 3 7 2" xfId="3472"/>
    <cellStyle name="Vírgula 3 8" xfId="2687"/>
    <cellStyle name="Vírgula 3 8 2" xfId="3473"/>
    <cellStyle name="Vírgula 3 9" xfId="2688"/>
    <cellStyle name="Vírgula 3 9 2" xfId="3474"/>
    <cellStyle name="Vírgula 4" xfId="226"/>
    <cellStyle name="Vírgula 4 10" xfId="2689"/>
    <cellStyle name="Vírgula 4 10 2" xfId="3475"/>
    <cellStyle name="Vírgula 4 11" xfId="2690"/>
    <cellStyle name="Vírgula 4 11 2" xfId="3476"/>
    <cellStyle name="Vírgula 4 12" xfId="2691"/>
    <cellStyle name="Vírgula 4 12 2" xfId="3477"/>
    <cellStyle name="Vírgula 4 2" xfId="227"/>
    <cellStyle name="Vírgula 4 2 10" xfId="2692"/>
    <cellStyle name="Vírgula 4 2 10 2" xfId="3478"/>
    <cellStyle name="Vírgula 4 2 11" xfId="3208"/>
    <cellStyle name="Vírgula 4 2 2" xfId="309"/>
    <cellStyle name="Vírgula 4 2 2 2" xfId="456"/>
    <cellStyle name="Vírgula 4 2 2 2 2" xfId="3261"/>
    <cellStyle name="Vírgula 4 2 2 3" xfId="457"/>
    <cellStyle name="Vírgula 4 2 2 3 2" xfId="3262"/>
    <cellStyle name="Vírgula 4 2 2 4" xfId="2693"/>
    <cellStyle name="Vírgula 4 2 2 4 2" xfId="3479"/>
    <cellStyle name="Vírgula 4 2 2 5" xfId="2694"/>
    <cellStyle name="Vírgula 4 2 2 5 2" xfId="3480"/>
    <cellStyle name="Vírgula 4 2 2 6" xfId="2695"/>
    <cellStyle name="Vírgula 4 2 2 6 2" xfId="3481"/>
    <cellStyle name="Vírgula 4 2 2 7" xfId="2696"/>
    <cellStyle name="Vírgula 4 2 2 7 2" xfId="3482"/>
    <cellStyle name="Vírgula 4 2 2 8" xfId="2697"/>
    <cellStyle name="Vírgula 4 2 2 8 2" xfId="3483"/>
    <cellStyle name="Vírgula 4 2 2 9" xfId="2698"/>
    <cellStyle name="Vírgula 4 2 2 9 2" xfId="3484"/>
    <cellStyle name="Vírgula 4 2 3" xfId="310"/>
    <cellStyle name="Vírgula 4 2 3 2" xfId="458"/>
    <cellStyle name="Vírgula 4 2 3 2 2" xfId="3263"/>
    <cellStyle name="Vírgula 4 2 3 3" xfId="459"/>
    <cellStyle name="Vírgula 4 2 3 3 2" xfId="3264"/>
    <cellStyle name="Vírgula 4 2 3 4" xfId="3211"/>
    <cellStyle name="Vírgula 4 2 4" xfId="460"/>
    <cellStyle name="Vírgula 4 2 4 2" xfId="3265"/>
    <cellStyle name="Vírgula 4 2 5" xfId="461"/>
    <cellStyle name="Vírgula 4 2 5 2" xfId="3266"/>
    <cellStyle name="Vírgula 4 2 6" xfId="462"/>
    <cellStyle name="Vírgula 4 2 6 2" xfId="3267"/>
    <cellStyle name="Vírgula 4 2 7" xfId="2699"/>
    <cellStyle name="Vírgula 4 2 7 2" xfId="3485"/>
    <cellStyle name="Vírgula 4 2 8" xfId="2700"/>
    <cellStyle name="Vírgula 4 2 8 2" xfId="3486"/>
    <cellStyle name="Vírgula 4 2 9" xfId="2701"/>
    <cellStyle name="Vírgula 4 2 9 2" xfId="3487"/>
    <cellStyle name="Vírgula 4 3" xfId="403"/>
    <cellStyle name="Vírgula 4 3 10" xfId="3217"/>
    <cellStyle name="Vírgula 4 3 2" xfId="2702"/>
    <cellStyle name="Vírgula 4 3 2 2" xfId="3488"/>
    <cellStyle name="Vírgula 4 3 3" xfId="2703"/>
    <cellStyle name="Vírgula 4 3 3 2" xfId="3489"/>
    <cellStyle name="Vírgula 4 3 4" xfId="2704"/>
    <cellStyle name="Vírgula 4 3 4 2" xfId="3490"/>
    <cellStyle name="Vírgula 4 3 5" xfId="2705"/>
    <cellStyle name="Vírgula 4 3 5 2" xfId="3491"/>
    <cellStyle name="Vírgula 4 3 6" xfId="2706"/>
    <cellStyle name="Vírgula 4 3 6 2" xfId="3492"/>
    <cellStyle name="Vírgula 4 3 7" xfId="2707"/>
    <cellStyle name="Vírgula 4 3 7 2" xfId="3493"/>
    <cellStyle name="Vírgula 4 3 8" xfId="2708"/>
    <cellStyle name="Vírgula 4 3 8 2" xfId="3494"/>
    <cellStyle name="Vírgula 4 3 9" xfId="2709"/>
    <cellStyle name="Vírgula 4 3 9 2" xfId="3495"/>
    <cellStyle name="Vírgula 4 4" xfId="2710"/>
    <cellStyle name="Vírgula 4 4 10" xfId="2711"/>
    <cellStyle name="Vírgula 4 4 10 2" xfId="3496"/>
    <cellStyle name="Vírgula 4 4 11" xfId="2712"/>
    <cellStyle name="Vírgula 4 4 11 2" xfId="3497"/>
    <cellStyle name="Vírgula 4 4 12" xfId="2713"/>
    <cellStyle name="Vírgula 4 4 12 2" xfId="3498"/>
    <cellStyle name="Vírgula 4 4 2" xfId="2714"/>
    <cellStyle name="Vírgula 4 4 2 2" xfId="2715"/>
    <cellStyle name="Vírgula 4 4 2 2 2" xfId="2716"/>
    <cellStyle name="Vírgula 4 4 2 2 2 2" xfId="3500"/>
    <cellStyle name="Vírgula 4 4 2 2 3" xfId="3499"/>
    <cellStyle name="Vírgula 4 4 2 3" xfId="2717"/>
    <cellStyle name="Vírgula 4 4 2 3 2" xfId="3501"/>
    <cellStyle name="Vírgula 4 4 2 4" xfId="2718"/>
    <cellStyle name="Vírgula 4 4 2 4 2" xfId="3502"/>
    <cellStyle name="Vírgula 4 4 2 5" xfId="2719"/>
    <cellStyle name="Vírgula 4 4 2 5 2" xfId="3503"/>
    <cellStyle name="Vírgula 4 4 3" xfId="2720"/>
    <cellStyle name="Vírgula 4 4 3 2" xfId="2721"/>
    <cellStyle name="Vírgula 4 4 3 2 2" xfId="3505"/>
    <cellStyle name="Vírgula 4 4 3 3" xfId="3504"/>
    <cellStyle name="Vírgula 4 4 4" xfId="2722"/>
    <cellStyle name="Vírgula 4 4 4 2" xfId="3506"/>
    <cellStyle name="Vírgula 4 4 5" xfId="2723"/>
    <cellStyle name="Vírgula 4 4 5 2" xfId="2724"/>
    <cellStyle name="Vírgula 4 4 5 2 2" xfId="3508"/>
    <cellStyle name="Vírgula 4 4 5 3" xfId="2725"/>
    <cellStyle name="Vírgula 4 4 5 3 2" xfId="3509"/>
    <cellStyle name="Vírgula 4 4 5 4" xfId="3507"/>
    <cellStyle name="Vírgula 4 4 6" xfId="2726"/>
    <cellStyle name="Vírgula 4 4 6 2" xfId="3510"/>
    <cellStyle name="Vírgula 4 4 7" xfId="2727"/>
    <cellStyle name="Vírgula 4 4 7 2" xfId="3511"/>
    <cellStyle name="Vírgula 4 4 8" xfId="2728"/>
    <cellStyle name="Vírgula 4 4 8 2" xfId="3512"/>
    <cellStyle name="Vírgula 4 4 9" xfId="2729"/>
    <cellStyle name="Vírgula 4 4 9 2" xfId="3513"/>
    <cellStyle name="Vírgula 4 5" xfId="2730"/>
    <cellStyle name="Vírgula 4 5 2" xfId="3514"/>
    <cellStyle name="Vírgula 4 6" xfId="2731"/>
    <cellStyle name="Vírgula 4 6 2" xfId="3515"/>
    <cellStyle name="Vírgula 4 7" xfId="2732"/>
    <cellStyle name="Vírgula 4 7 2" xfId="3516"/>
    <cellStyle name="Vírgula 4 8" xfId="2733"/>
    <cellStyle name="Vírgula 4 8 2" xfId="3517"/>
    <cellStyle name="Vírgula 4 9" xfId="2734"/>
    <cellStyle name="Vírgula 4 9 2" xfId="3518"/>
    <cellStyle name="Vírgula 5" xfId="228"/>
    <cellStyle name="Vírgula 5 10" xfId="2735"/>
    <cellStyle name="Vírgula 5 10 2" xfId="3519"/>
    <cellStyle name="Vírgula 5 11" xfId="3209"/>
    <cellStyle name="Vírgula 5 2" xfId="404"/>
    <cellStyle name="Vírgula 5 2 10" xfId="3218"/>
    <cellStyle name="Vírgula 5 2 2" xfId="2736"/>
    <cellStyle name="Vírgula 5 2 2 2" xfId="3520"/>
    <cellStyle name="Vírgula 5 2 3" xfId="2737"/>
    <cellStyle name="Vírgula 5 2 3 2" xfId="3521"/>
    <cellStyle name="Vírgula 5 2 4" xfId="2738"/>
    <cellStyle name="Vírgula 5 2 4 2" xfId="3522"/>
    <cellStyle name="Vírgula 5 2 5" xfId="2739"/>
    <cellStyle name="Vírgula 5 2 5 2" xfId="3523"/>
    <cellStyle name="Vírgula 5 2 6" xfId="2740"/>
    <cellStyle name="Vírgula 5 2 6 2" xfId="3524"/>
    <cellStyle name="Vírgula 5 2 7" xfId="2741"/>
    <cellStyle name="Vírgula 5 2 7 2" xfId="3525"/>
    <cellStyle name="Vírgula 5 2 8" xfId="2742"/>
    <cellStyle name="Vírgula 5 2 8 2" xfId="3526"/>
    <cellStyle name="Vírgula 5 2 9" xfId="2743"/>
    <cellStyle name="Vírgula 5 2 9 2" xfId="3527"/>
    <cellStyle name="Vírgula 5 3" xfId="463"/>
    <cellStyle name="Vírgula 5 3 2" xfId="2744"/>
    <cellStyle name="Vírgula 5 3 2 2" xfId="3528"/>
    <cellStyle name="Vírgula 5 3 3" xfId="3268"/>
    <cellStyle name="Vírgula 5 4" xfId="464"/>
    <cellStyle name="Vírgula 5 4 2" xfId="3269"/>
    <cellStyle name="Vírgula 5 5" xfId="2745"/>
    <cellStyle name="Vírgula 5 5 2" xfId="3529"/>
    <cellStyle name="Vírgula 5 6" xfId="2746"/>
    <cellStyle name="Vírgula 5 6 2" xfId="3530"/>
    <cellStyle name="Vírgula 5 7" xfId="2747"/>
    <cellStyle name="Vírgula 5 7 2" xfId="3531"/>
    <cellStyle name="Vírgula 5 8" xfId="2748"/>
    <cellStyle name="Vírgula 5 8 2" xfId="3532"/>
    <cellStyle name="Vírgula 5 9" xfId="2749"/>
    <cellStyle name="Vírgula 5 9 2" xfId="3533"/>
    <cellStyle name="Vírgula 6" xfId="229"/>
    <cellStyle name="Vírgula 6 10" xfId="2750"/>
    <cellStyle name="Vírgula 6 10 2" xfId="3534"/>
    <cellStyle name="Vírgula 6 11" xfId="2751"/>
    <cellStyle name="Vírgula 6 11 2" xfId="3535"/>
    <cellStyle name="Vírgula 6 2" xfId="465"/>
    <cellStyle name="Vírgula 6 2 10" xfId="2752"/>
    <cellStyle name="Vírgula 6 2 10 2" xfId="3536"/>
    <cellStyle name="Vírgula 6 2 11" xfId="3270"/>
    <cellStyle name="Vírgula 6 2 2" xfId="466"/>
    <cellStyle name="Vírgula 6 2 2 2" xfId="3271"/>
    <cellStyle name="Vírgula 6 2 3" xfId="2753"/>
    <cellStyle name="Vírgula 6 2 3 2" xfId="3537"/>
    <cellStyle name="Vírgula 6 2 4" xfId="2754"/>
    <cellStyle name="Vírgula 6 2 4 2" xfId="3538"/>
    <cellStyle name="Vírgula 6 2 5" xfId="2755"/>
    <cellStyle name="Vírgula 6 2 5 2" xfId="3539"/>
    <cellStyle name="Vírgula 6 2 6" xfId="2756"/>
    <cellStyle name="Vírgula 6 2 6 2" xfId="3540"/>
    <cellStyle name="Vírgula 6 2 7" xfId="2757"/>
    <cellStyle name="Vírgula 6 2 7 2" xfId="3541"/>
    <cellStyle name="Vírgula 6 2 8" xfId="2758"/>
    <cellStyle name="Vírgula 6 2 8 2" xfId="3542"/>
    <cellStyle name="Vírgula 6 2 9" xfId="2759"/>
    <cellStyle name="Vírgula 6 2 9 2" xfId="3543"/>
    <cellStyle name="Vírgula 6 3" xfId="2760"/>
    <cellStyle name="Vírgula 6 3 10" xfId="2761"/>
    <cellStyle name="Vírgula 6 3 10 2" xfId="2762"/>
    <cellStyle name="Vírgula 6 3 10 2 2" xfId="2763"/>
    <cellStyle name="Vírgula 6 3 10 2 2 2" xfId="3546"/>
    <cellStyle name="Vírgula 6 3 10 2 3" xfId="2764"/>
    <cellStyle name="Vírgula 6 3 10 2 3 2" xfId="3547"/>
    <cellStyle name="Vírgula 6 3 10 2 4" xfId="2765"/>
    <cellStyle name="Vírgula 6 3 10 2 4 2" xfId="3548"/>
    <cellStyle name="Vírgula 6 3 10 2 5" xfId="2766"/>
    <cellStyle name="Vírgula 6 3 10 2 5 2" xfId="3549"/>
    <cellStyle name="Vírgula 6 3 10 2 6" xfId="3545"/>
    <cellStyle name="Vírgula 6 3 10 3" xfId="2767"/>
    <cellStyle name="Vírgula 6 3 10 3 2" xfId="3550"/>
    <cellStyle name="Vírgula 6 3 10 4" xfId="3544"/>
    <cellStyle name="Vírgula 6 3 11" xfId="2768"/>
    <cellStyle name="Vírgula 6 3 11 2" xfId="2769"/>
    <cellStyle name="Vírgula 6 3 11 2 2" xfId="3552"/>
    <cellStyle name="Vírgula 6 3 11 3" xfId="2770"/>
    <cellStyle name="Vírgula 6 3 11 3 2" xfId="3553"/>
    <cellStyle name="Vírgula 6 3 11 4" xfId="3551"/>
    <cellStyle name="Vírgula 6 3 12" xfId="2771"/>
    <cellStyle name="Vírgula 6 3 12 2" xfId="2772"/>
    <cellStyle name="Vírgula 6 3 12 2 2" xfId="3555"/>
    <cellStyle name="Vírgula 6 3 12 3" xfId="2773"/>
    <cellStyle name="Vírgula 6 3 12 3 2" xfId="3556"/>
    <cellStyle name="Vírgula 6 3 12 4" xfId="2774"/>
    <cellStyle name="Vírgula 6 3 12 4 2" xfId="3557"/>
    <cellStyle name="Vírgula 6 3 12 5" xfId="2775"/>
    <cellStyle name="Vírgula 6 3 12 5 2" xfId="3558"/>
    <cellStyle name="Vírgula 6 3 12 6" xfId="3554"/>
    <cellStyle name="Vírgula 6 3 2" xfId="2776"/>
    <cellStyle name="Vírgula 6 3 2 10" xfId="3559"/>
    <cellStyle name="Vírgula 6 3 2 2" xfId="2777"/>
    <cellStyle name="Vírgula 6 3 2 2 2" xfId="3560"/>
    <cellStyle name="Vírgula 6 3 2 3" xfId="2778"/>
    <cellStyle name="Vírgula 6 3 2 3 2" xfId="3561"/>
    <cellStyle name="Vírgula 6 3 2 4" xfId="2779"/>
    <cellStyle name="Vírgula 6 3 2 4 2" xfId="3562"/>
    <cellStyle name="Vírgula 6 3 2 5" xfId="2780"/>
    <cellStyle name="Vírgula 6 3 2 5 2" xfId="3563"/>
    <cellStyle name="Vírgula 6 3 2 6" xfId="2781"/>
    <cellStyle name="Vírgula 6 3 2 6 2" xfId="3564"/>
    <cellStyle name="Vírgula 6 3 2 7" xfId="2782"/>
    <cellStyle name="Vírgula 6 3 2 7 2" xfId="3565"/>
    <cellStyle name="Vírgula 6 3 2 8" xfId="2783"/>
    <cellStyle name="Vírgula 6 3 2 8 2" xfId="3566"/>
    <cellStyle name="Vírgula 6 3 2 9" xfId="2784"/>
    <cellStyle name="Vírgula 6 3 2 9 2" xfId="3567"/>
    <cellStyle name="Vírgula 6 3 3" xfId="2785"/>
    <cellStyle name="Vírgula 6 3 3 2" xfId="2786"/>
    <cellStyle name="Vírgula 6 3 3 2 2" xfId="2787"/>
    <cellStyle name="Vírgula 6 3 3 2 2 2" xfId="3570"/>
    <cellStyle name="Vírgula 6 3 3 2 3" xfId="3569"/>
    <cellStyle name="Vírgula 6 3 3 3" xfId="2788"/>
    <cellStyle name="Vírgula 6 3 3 3 2" xfId="2789"/>
    <cellStyle name="Vírgula 6 3 3 3 2 2" xfId="2790"/>
    <cellStyle name="Vírgula 6 3 3 3 2 2 2" xfId="3573"/>
    <cellStyle name="Vírgula 6 3 3 3 2 3" xfId="2791"/>
    <cellStyle name="Vírgula 6 3 3 3 2 3 2" xfId="3574"/>
    <cellStyle name="Vírgula 6 3 3 3 2 4" xfId="2792"/>
    <cellStyle name="Vírgula 6 3 3 3 2 4 2" xfId="3575"/>
    <cellStyle name="Vírgula 6 3 3 3 2 5" xfId="2793"/>
    <cellStyle name="Vírgula 6 3 3 3 2 5 2" xfId="3576"/>
    <cellStyle name="Vírgula 6 3 3 3 2 6" xfId="3572"/>
    <cellStyle name="Vírgula 6 3 3 3 3" xfId="3571"/>
    <cellStyle name="Vírgula 6 3 3 4" xfId="2794"/>
    <cellStyle name="Vírgula 6 3 3 4 2" xfId="2795"/>
    <cellStyle name="Vírgula 6 3 3 4 2 2" xfId="3578"/>
    <cellStyle name="Vírgula 6 3 3 4 3" xfId="2796"/>
    <cellStyle name="Vírgula 6 3 3 4 3 2" xfId="3579"/>
    <cellStyle name="Vírgula 6 3 3 4 4" xfId="3577"/>
    <cellStyle name="Vírgula 6 3 3 5" xfId="2797"/>
    <cellStyle name="Vírgula 6 3 3 5 2" xfId="2798"/>
    <cellStyle name="Vírgula 6 3 3 5 2 2" xfId="3581"/>
    <cellStyle name="Vírgula 6 3 3 5 3" xfId="2799"/>
    <cellStyle name="Vírgula 6 3 3 5 3 2" xfId="3582"/>
    <cellStyle name="Vírgula 6 3 3 5 4" xfId="2800"/>
    <cellStyle name="Vírgula 6 3 3 5 4 2" xfId="3583"/>
    <cellStyle name="Vírgula 6 3 3 5 5" xfId="2801"/>
    <cellStyle name="Vírgula 6 3 3 5 5 2" xfId="3584"/>
    <cellStyle name="Vírgula 6 3 3 5 6" xfId="3580"/>
    <cellStyle name="Vírgula 6 3 3 6" xfId="3568"/>
    <cellStyle name="Vírgula 6 3 4" xfId="2802"/>
    <cellStyle name="Vírgula 6 3 4 2" xfId="2803"/>
    <cellStyle name="Vírgula 6 3 4 2 2" xfId="2804"/>
    <cellStyle name="Vírgula 6 3 4 2 2 2" xfId="3587"/>
    <cellStyle name="Vírgula 6 3 4 2 3" xfId="3586"/>
    <cellStyle name="Vírgula 6 3 4 3" xfId="2805"/>
    <cellStyle name="Vírgula 6 3 4 3 2" xfId="3588"/>
    <cellStyle name="Vírgula 6 3 4 4" xfId="3585"/>
    <cellStyle name="Vírgula 6 3 5" xfId="2806"/>
    <cellStyle name="Vírgula 6 3 5 2" xfId="2807"/>
    <cellStyle name="Vírgula 6 3 5 2 2" xfId="2808"/>
    <cellStyle name="Vírgula 6 3 5 2 2 2" xfId="3590"/>
    <cellStyle name="Vírgula 6 3 5 2 3" xfId="3589"/>
    <cellStyle name="Vírgula 6 3 5 3" xfId="2809"/>
    <cellStyle name="Vírgula 6 3 5 3 2" xfId="3591"/>
    <cellStyle name="Vírgula 6 3 5 4" xfId="2810"/>
    <cellStyle name="Vírgula 6 3 5 4 2" xfId="2811"/>
    <cellStyle name="Vírgula 6 3 5 4 2 2" xfId="3593"/>
    <cellStyle name="Vírgula 6 3 5 4 3" xfId="2812"/>
    <cellStyle name="Vírgula 6 3 5 4 3 2" xfId="3594"/>
    <cellStyle name="Vírgula 6 3 5 4 4" xfId="2813"/>
    <cellStyle name="Vírgula 6 3 5 4 4 2" xfId="3595"/>
    <cellStyle name="Vírgula 6 3 5 4 5" xfId="2814"/>
    <cellStyle name="Vírgula 6 3 5 4 5 2" xfId="3596"/>
    <cellStyle name="Vírgula 6 3 5 4 6" xfId="3592"/>
    <cellStyle name="Vírgula 6 3 6" xfId="2815"/>
    <cellStyle name="Vírgula 6 3 6 2" xfId="2816"/>
    <cellStyle name="Vírgula 6 3 6 2 2" xfId="2817"/>
    <cellStyle name="Vírgula 6 3 6 2 2 2" xfId="3599"/>
    <cellStyle name="Vírgula 6 3 6 2 3" xfId="3598"/>
    <cellStyle name="Vírgula 6 3 6 3" xfId="2818"/>
    <cellStyle name="Vírgula 6 3 6 3 2" xfId="2819"/>
    <cellStyle name="Vírgula 6 3 6 3 2 2" xfId="2820"/>
    <cellStyle name="Vírgula 6 3 6 3 2 2 2" xfId="3602"/>
    <cellStyle name="Vírgula 6 3 6 3 2 3" xfId="2821"/>
    <cellStyle name="Vírgula 6 3 6 3 2 3 2" xfId="3603"/>
    <cellStyle name="Vírgula 6 3 6 3 2 4" xfId="2822"/>
    <cellStyle name="Vírgula 6 3 6 3 2 4 2" xfId="3604"/>
    <cellStyle name="Vírgula 6 3 6 3 2 5" xfId="2823"/>
    <cellStyle name="Vírgula 6 3 6 3 2 5 2" xfId="3605"/>
    <cellStyle name="Vírgula 6 3 6 3 2 6" xfId="3601"/>
    <cellStyle name="Vírgula 6 3 6 3 3" xfId="3600"/>
    <cellStyle name="Vírgula 6 3 6 4" xfId="2824"/>
    <cellStyle name="Vírgula 6 3 6 4 2" xfId="2825"/>
    <cellStyle name="Vírgula 6 3 6 4 2 2" xfId="3607"/>
    <cellStyle name="Vírgula 6 3 6 4 3" xfId="2826"/>
    <cellStyle name="Vírgula 6 3 6 4 3 2" xfId="3608"/>
    <cellStyle name="Vírgula 6 3 6 4 4" xfId="3606"/>
    <cellStyle name="Vírgula 6 3 6 5" xfId="2827"/>
    <cellStyle name="Vírgula 6 3 6 5 2" xfId="2828"/>
    <cellStyle name="Vírgula 6 3 6 5 2 2" xfId="3610"/>
    <cellStyle name="Vírgula 6 3 6 5 3" xfId="2829"/>
    <cellStyle name="Vírgula 6 3 6 5 3 2" xfId="3611"/>
    <cellStyle name="Vírgula 6 3 6 5 4" xfId="2830"/>
    <cellStyle name="Vírgula 6 3 6 5 4 2" xfId="3612"/>
    <cellStyle name="Vírgula 6 3 6 5 5" xfId="2831"/>
    <cellStyle name="Vírgula 6 3 6 5 5 2" xfId="3613"/>
    <cellStyle name="Vírgula 6 3 6 5 6" xfId="3609"/>
    <cellStyle name="Vírgula 6 3 6 6" xfId="3597"/>
    <cellStyle name="Vírgula 6 3 7" xfId="2832"/>
    <cellStyle name="Vírgula 6 3 7 2" xfId="2833"/>
    <cellStyle name="Vírgula 6 3 7 2 2" xfId="2834"/>
    <cellStyle name="Vírgula 6 3 7 2 2 2" xfId="3615"/>
    <cellStyle name="Vírgula 6 3 7 2 3" xfId="3614"/>
    <cellStyle name="Vírgula 6 3 7 3" xfId="2835"/>
    <cellStyle name="Vírgula 6 3 7 3 2" xfId="2836"/>
    <cellStyle name="Vírgula 6 3 7 3 2 2" xfId="3617"/>
    <cellStyle name="Vírgula 6 3 7 3 3" xfId="2837"/>
    <cellStyle name="Vírgula 6 3 7 3 3 2" xfId="3618"/>
    <cellStyle name="Vírgula 6 3 7 3 4" xfId="2838"/>
    <cellStyle name="Vírgula 6 3 7 3 4 2" xfId="3619"/>
    <cellStyle name="Vírgula 6 3 7 3 5" xfId="2839"/>
    <cellStyle name="Vírgula 6 3 7 3 5 2" xfId="3620"/>
    <cellStyle name="Vírgula 6 3 7 3 6" xfId="3616"/>
    <cellStyle name="Vírgula 6 3 8" xfId="2840"/>
    <cellStyle name="Vírgula 6 3 8 2" xfId="2841"/>
    <cellStyle name="Vírgula 6 3 8 2 2" xfId="2842"/>
    <cellStyle name="Vírgula 6 3 8 2 2 2" xfId="3622"/>
    <cellStyle name="Vírgula 6 3 8 2 3" xfId="3621"/>
    <cellStyle name="Vírgula 6 3 8 3" xfId="2843"/>
    <cellStyle name="Vírgula 6 3 8 3 2" xfId="3623"/>
    <cellStyle name="Vírgula 6 3 8 4" xfId="2844"/>
    <cellStyle name="Vírgula 6 3 8 4 2" xfId="2845"/>
    <cellStyle name="Vírgula 6 3 8 4 2 2" xfId="3625"/>
    <cellStyle name="Vírgula 6 3 8 4 3" xfId="2846"/>
    <cellStyle name="Vírgula 6 3 8 4 3 2" xfId="3626"/>
    <cellStyle name="Vírgula 6 3 8 4 4" xfId="3624"/>
    <cellStyle name="Vírgula 6 3 8 5" xfId="2847"/>
    <cellStyle name="Vírgula 6 3 8 5 2" xfId="3627"/>
    <cellStyle name="Vírgula 6 3 9" xfId="2848"/>
    <cellStyle name="Vírgula 6 3 9 2" xfId="2849"/>
    <cellStyle name="Vírgula 6 3 9 2 2" xfId="3628"/>
    <cellStyle name="Vírgula 6 3 9 3" xfId="2850"/>
    <cellStyle name="Vírgula 6 3 9 3 2" xfId="2851"/>
    <cellStyle name="Vírgula 6 3 9 3 2 2" xfId="3630"/>
    <cellStyle name="Vírgula 6 3 9 3 3" xfId="2852"/>
    <cellStyle name="Vírgula 6 3 9 3 3 2" xfId="3631"/>
    <cellStyle name="Vírgula 6 3 9 3 4" xfId="2853"/>
    <cellStyle name="Vírgula 6 3 9 3 4 2" xfId="3632"/>
    <cellStyle name="Vírgula 6 3 9 3 5" xfId="2854"/>
    <cellStyle name="Vírgula 6 3 9 3 5 2" xfId="3633"/>
    <cellStyle name="Vírgula 6 3 9 3 6" xfId="3629"/>
    <cellStyle name="Vírgula 6 4" xfId="2855"/>
    <cellStyle name="Vírgula 6 4 2" xfId="2856"/>
    <cellStyle name="Vírgula 6 4 2 2" xfId="3635"/>
    <cellStyle name="Vírgula 6 4 3" xfId="3634"/>
    <cellStyle name="Vírgula 6 5" xfId="2857"/>
    <cellStyle name="Vírgula 6 5 2" xfId="3636"/>
    <cellStyle name="Vírgula 6 6" xfId="2858"/>
    <cellStyle name="Vírgula 6 6 2" xfId="3637"/>
    <cellStyle name="Vírgula 6 7" xfId="2859"/>
    <cellStyle name="Vírgula 6 7 2" xfId="3638"/>
    <cellStyle name="Vírgula 6 8" xfId="2860"/>
    <cellStyle name="Vírgula 6 8 2" xfId="3639"/>
    <cellStyle name="Vírgula 6 9" xfId="2861"/>
    <cellStyle name="Vírgula 6 9 2" xfId="3640"/>
    <cellStyle name="Vírgula 7" xfId="311"/>
    <cellStyle name="Vírgula 7 10" xfId="2862"/>
    <cellStyle name="Vírgula 7 10 2" xfId="2863"/>
    <cellStyle name="Vírgula 7 10 2 2" xfId="3642"/>
    <cellStyle name="Vírgula 7 10 3" xfId="3641"/>
    <cellStyle name="Vírgula 7 11" xfId="2864"/>
    <cellStyle name="Vírgula 7 11 2" xfId="2865"/>
    <cellStyle name="Vírgula 7 11 2 2" xfId="3644"/>
    <cellStyle name="Vírgula 7 11 3" xfId="2866"/>
    <cellStyle name="Vírgula 7 11 3 2" xfId="3645"/>
    <cellStyle name="Vírgula 7 11 4" xfId="3643"/>
    <cellStyle name="Vírgula 7 12" xfId="2867"/>
    <cellStyle name="Vírgula 7 12 2" xfId="2868"/>
    <cellStyle name="Vírgula 7 12 2 2" xfId="3647"/>
    <cellStyle name="Vírgula 7 12 3" xfId="3646"/>
    <cellStyle name="Vírgula 7 13" xfId="2869"/>
    <cellStyle name="Vírgula 7 13 2" xfId="2870"/>
    <cellStyle name="Vírgula 7 13 2 2" xfId="3649"/>
    <cellStyle name="Vírgula 7 13 3" xfId="3648"/>
    <cellStyle name="Vírgula 7 14" xfId="2871"/>
    <cellStyle name="Vírgula 7 14 2" xfId="2872"/>
    <cellStyle name="Vírgula 7 14 2 2" xfId="3651"/>
    <cellStyle name="Vírgula 7 14 3" xfId="2873"/>
    <cellStyle name="Vírgula 7 14 3 2" xfId="3652"/>
    <cellStyle name="Vírgula 7 14 4" xfId="3650"/>
    <cellStyle name="Vírgula 7 15" xfId="2874"/>
    <cellStyle name="Vírgula 7 15 2" xfId="2875"/>
    <cellStyle name="Vírgula 7 15 2 2" xfId="3654"/>
    <cellStyle name="Vírgula 7 15 3" xfId="3653"/>
    <cellStyle name="Vírgula 7 16" xfId="2876"/>
    <cellStyle name="Vírgula 7 16 2" xfId="2877"/>
    <cellStyle name="Vírgula 7 16 2 2" xfId="3656"/>
    <cellStyle name="Vírgula 7 16 3" xfId="3655"/>
    <cellStyle name="Vírgula 7 17" xfId="2878"/>
    <cellStyle name="Vírgula 7 17 2" xfId="2879"/>
    <cellStyle name="Vírgula 7 17 2 2" xfId="3658"/>
    <cellStyle name="Vírgula 7 17 3" xfId="2880"/>
    <cellStyle name="Vírgula 7 17 3 2" xfId="3659"/>
    <cellStyle name="Vírgula 7 17 4" xfId="3657"/>
    <cellStyle name="Vírgula 7 18" xfId="2881"/>
    <cellStyle name="Vírgula 7 18 2" xfId="2882"/>
    <cellStyle name="Vírgula 7 18 2 2" xfId="3661"/>
    <cellStyle name="Vírgula 7 18 3" xfId="3660"/>
    <cellStyle name="Vírgula 7 19" xfId="2883"/>
    <cellStyle name="Vírgula 7 19 2" xfId="2884"/>
    <cellStyle name="Vírgula 7 19 2 2" xfId="3663"/>
    <cellStyle name="Vírgula 7 19 3" xfId="2885"/>
    <cellStyle name="Vírgula 7 19 3 2" xfId="3664"/>
    <cellStyle name="Vírgula 7 19 4" xfId="3662"/>
    <cellStyle name="Vírgula 7 2" xfId="467"/>
    <cellStyle name="Vírgula 7 2 10" xfId="2886"/>
    <cellStyle name="Vírgula 7 2 10 2" xfId="2887"/>
    <cellStyle name="Vírgula 7 2 10 2 2" xfId="3666"/>
    <cellStyle name="Vírgula 7 2 10 3" xfId="3665"/>
    <cellStyle name="Vírgula 7 2 11" xfId="2888"/>
    <cellStyle name="Vírgula 7 2 11 2" xfId="2889"/>
    <cellStyle name="Vírgula 7 2 11 2 2" xfId="3668"/>
    <cellStyle name="Vírgula 7 2 11 3" xfId="3667"/>
    <cellStyle name="Vírgula 7 2 12" xfId="2890"/>
    <cellStyle name="Vírgula 7 2 12 2" xfId="3669"/>
    <cellStyle name="Vírgula 7 2 13" xfId="2891"/>
    <cellStyle name="Vírgula 7 2 13 2" xfId="2892"/>
    <cellStyle name="Vírgula 7 2 13 2 2" xfId="3671"/>
    <cellStyle name="Vírgula 7 2 13 3" xfId="3670"/>
    <cellStyle name="Vírgula 7 2 14" xfId="2893"/>
    <cellStyle name="Vírgula 7 2 14 2" xfId="3672"/>
    <cellStyle name="Vírgula 7 2 15" xfId="3272"/>
    <cellStyle name="Vírgula 7 2 2" xfId="2894"/>
    <cellStyle name="Vírgula 7 2 2 10" xfId="2895"/>
    <cellStyle name="Vírgula 7 2 2 10 2" xfId="3674"/>
    <cellStyle name="Vírgula 7 2 2 11" xfId="2896"/>
    <cellStyle name="Vírgula 7 2 2 11 2" xfId="3675"/>
    <cellStyle name="Vírgula 7 2 2 12" xfId="2897"/>
    <cellStyle name="Vírgula 7 2 2 12 2" xfId="3676"/>
    <cellStyle name="Vírgula 7 2 2 13" xfId="2898"/>
    <cellStyle name="Vírgula 7 2 2 13 2" xfId="3677"/>
    <cellStyle name="Vírgula 7 2 2 14" xfId="3673"/>
    <cellStyle name="Vírgula 7 2 2 2" xfId="2899"/>
    <cellStyle name="Vírgula 7 2 2 2 2" xfId="2900"/>
    <cellStyle name="Vírgula 7 2 2 2 2 2" xfId="3679"/>
    <cellStyle name="Vírgula 7 2 2 2 3" xfId="3678"/>
    <cellStyle name="Vírgula 7 2 2 3" xfId="2901"/>
    <cellStyle name="Vírgula 7 2 2 3 2" xfId="2902"/>
    <cellStyle name="Vírgula 7 2 2 3 2 2" xfId="3681"/>
    <cellStyle name="Vírgula 7 2 2 3 3" xfId="3680"/>
    <cellStyle name="Vírgula 7 2 2 4" xfId="2903"/>
    <cellStyle name="Vírgula 7 2 2 4 2" xfId="3682"/>
    <cellStyle name="Vírgula 7 2 2 5" xfId="2904"/>
    <cellStyle name="Vírgula 7 2 2 5 2" xfId="3683"/>
    <cellStyle name="Vírgula 7 2 2 6" xfId="2905"/>
    <cellStyle name="Vírgula 7 2 2 6 2" xfId="3684"/>
    <cellStyle name="Vírgula 7 2 2 7" xfId="2906"/>
    <cellStyle name="Vírgula 7 2 2 7 2" xfId="3685"/>
    <cellStyle name="Vírgula 7 2 2 8" xfId="2907"/>
    <cellStyle name="Vírgula 7 2 2 8 2" xfId="3686"/>
    <cellStyle name="Vírgula 7 2 2 9" xfId="2908"/>
    <cellStyle name="Vírgula 7 2 2 9 2" xfId="3687"/>
    <cellStyle name="Vírgula 7 2 3" xfId="2909"/>
    <cellStyle name="Vírgula 7 2 3 10" xfId="2910"/>
    <cellStyle name="Vírgula 7 2 3 10 2" xfId="3689"/>
    <cellStyle name="Vírgula 7 2 3 11" xfId="2911"/>
    <cellStyle name="Vírgula 7 2 3 11 2" xfId="2912"/>
    <cellStyle name="Vírgula 7 2 3 11 2 2" xfId="3691"/>
    <cellStyle name="Vírgula 7 2 3 11 3" xfId="3690"/>
    <cellStyle name="Vírgula 7 2 3 12" xfId="2913"/>
    <cellStyle name="Vírgula 7 2 3 12 2" xfId="3692"/>
    <cellStyle name="Vírgula 7 2 3 13" xfId="2914"/>
    <cellStyle name="Vírgula 7 2 3 13 2" xfId="3693"/>
    <cellStyle name="Vírgula 7 2 3 14" xfId="3688"/>
    <cellStyle name="Vírgula 7 2 3 2" xfId="2915"/>
    <cellStyle name="Vírgula 7 2 3 2 2" xfId="2916"/>
    <cellStyle name="Vírgula 7 2 3 2 2 2" xfId="3695"/>
    <cellStyle name="Vírgula 7 2 3 2 3" xfId="3694"/>
    <cellStyle name="Vírgula 7 2 3 3" xfId="2917"/>
    <cellStyle name="Vírgula 7 2 3 3 2" xfId="2918"/>
    <cellStyle name="Vírgula 7 2 3 3 2 2" xfId="2919"/>
    <cellStyle name="Vírgula 7 2 3 3 2 2 2" xfId="3698"/>
    <cellStyle name="Vírgula 7 2 3 3 2 3" xfId="3697"/>
    <cellStyle name="Vírgula 7 2 3 3 3" xfId="2920"/>
    <cellStyle name="Vírgula 7 2 3 3 3 2" xfId="3699"/>
    <cellStyle name="Vírgula 7 2 3 3 4" xfId="3696"/>
    <cellStyle name="Vírgula 7 2 3 4" xfId="2921"/>
    <cellStyle name="Vírgula 7 2 3 4 2" xfId="2922"/>
    <cellStyle name="Vírgula 7 2 3 4 2 2" xfId="3701"/>
    <cellStyle name="Vírgula 7 2 3 4 3" xfId="3700"/>
    <cellStyle name="Vírgula 7 2 3 5" xfId="2923"/>
    <cellStyle name="Vírgula 7 2 3 5 2" xfId="2924"/>
    <cellStyle name="Vírgula 7 2 3 5 2 2" xfId="3703"/>
    <cellStyle name="Vírgula 7 2 3 5 3" xfId="3702"/>
    <cellStyle name="Vírgula 7 2 3 6" xfId="2925"/>
    <cellStyle name="Vírgula 7 2 3 6 2" xfId="2926"/>
    <cellStyle name="Vírgula 7 2 3 6 2 2" xfId="3705"/>
    <cellStyle name="Vírgula 7 2 3 6 3" xfId="3704"/>
    <cellStyle name="Vírgula 7 2 3 7" xfId="2927"/>
    <cellStyle name="Vírgula 7 2 3 7 2" xfId="2928"/>
    <cellStyle name="Vírgula 7 2 3 7 2 2" xfId="3707"/>
    <cellStyle name="Vírgula 7 2 3 7 3" xfId="3706"/>
    <cellStyle name="Vírgula 7 2 3 8" xfId="2929"/>
    <cellStyle name="Vírgula 7 2 3 8 2" xfId="2930"/>
    <cellStyle name="Vírgula 7 2 3 8 2 2" xfId="3709"/>
    <cellStyle name="Vírgula 7 2 3 8 3" xfId="2931"/>
    <cellStyle name="Vírgula 7 2 3 8 3 2" xfId="3710"/>
    <cellStyle name="Vírgula 7 2 3 8 4" xfId="3708"/>
    <cellStyle name="Vírgula 7 2 3 9" xfId="2932"/>
    <cellStyle name="Vírgula 7 2 3 9 2" xfId="2933"/>
    <cellStyle name="Vírgula 7 2 3 9 2 2" xfId="3712"/>
    <cellStyle name="Vírgula 7 2 3 9 3" xfId="3711"/>
    <cellStyle name="Vírgula 7 2 4" xfId="2934"/>
    <cellStyle name="Vírgula 7 2 4 2" xfId="2935"/>
    <cellStyle name="Vírgula 7 2 4 2 2" xfId="2936"/>
    <cellStyle name="Vírgula 7 2 4 2 2 2" xfId="3715"/>
    <cellStyle name="Vírgula 7 2 4 2 3" xfId="3714"/>
    <cellStyle name="Vírgula 7 2 4 3" xfId="2937"/>
    <cellStyle name="Vírgula 7 2 4 3 2" xfId="3716"/>
    <cellStyle name="Vírgula 7 2 4 4" xfId="3713"/>
    <cellStyle name="Vírgula 7 2 5" xfId="2938"/>
    <cellStyle name="Vírgula 7 2 5 2" xfId="2939"/>
    <cellStyle name="Vírgula 7 2 5 2 2" xfId="2940"/>
    <cellStyle name="Vírgula 7 2 5 2 2 2" xfId="3719"/>
    <cellStyle name="Vírgula 7 2 5 2 3" xfId="3718"/>
    <cellStyle name="Vírgula 7 2 5 3" xfId="2941"/>
    <cellStyle name="Vírgula 7 2 5 3 2" xfId="3720"/>
    <cellStyle name="Vírgula 7 2 5 4" xfId="2942"/>
    <cellStyle name="Vírgula 7 2 5 4 2" xfId="3721"/>
    <cellStyle name="Vírgula 7 2 5 5" xfId="2943"/>
    <cellStyle name="Vírgula 7 2 5 5 2" xfId="3722"/>
    <cellStyle name="Vírgula 7 2 5 6" xfId="2944"/>
    <cellStyle name="Vírgula 7 2 5 6 2" xfId="3723"/>
    <cellStyle name="Vírgula 7 2 5 7" xfId="3717"/>
    <cellStyle name="Vírgula 7 2 6" xfId="2945"/>
    <cellStyle name="Vírgula 7 2 6 2" xfId="2946"/>
    <cellStyle name="Vírgula 7 2 6 2 2" xfId="2947"/>
    <cellStyle name="Vírgula 7 2 6 2 2 2" xfId="3726"/>
    <cellStyle name="Vírgula 7 2 6 2 3" xfId="3725"/>
    <cellStyle name="Vírgula 7 2 6 3" xfId="2948"/>
    <cellStyle name="Vírgula 7 2 6 3 2" xfId="3727"/>
    <cellStyle name="Vírgula 7 2 6 4" xfId="3724"/>
    <cellStyle name="Vírgula 7 2 7" xfId="2949"/>
    <cellStyle name="Vírgula 7 2 7 2" xfId="2950"/>
    <cellStyle name="Vírgula 7 2 7 2 2" xfId="3729"/>
    <cellStyle name="Vírgula 7 2 7 3" xfId="3728"/>
    <cellStyle name="Vírgula 7 2 8" xfId="2951"/>
    <cellStyle name="Vírgula 7 2 8 2" xfId="2952"/>
    <cellStyle name="Vírgula 7 2 8 2 2" xfId="3731"/>
    <cellStyle name="Vírgula 7 2 8 3" xfId="3730"/>
    <cellStyle name="Vírgula 7 2 9" xfId="2953"/>
    <cellStyle name="Vírgula 7 2 9 2" xfId="3732"/>
    <cellStyle name="Vírgula 7 20" xfId="2954"/>
    <cellStyle name="Vírgula 7 20 2" xfId="3733"/>
    <cellStyle name="Vírgula 7 21" xfId="2955"/>
    <cellStyle name="Vírgula 7 21 2" xfId="2956"/>
    <cellStyle name="Vírgula 7 21 2 2" xfId="3735"/>
    <cellStyle name="Vírgula 7 21 3" xfId="2957"/>
    <cellStyle name="Vírgula 7 21 3 2" xfId="3736"/>
    <cellStyle name="Vírgula 7 21 4" xfId="2958"/>
    <cellStyle name="Vírgula 7 21 4 2" xfId="3737"/>
    <cellStyle name="Vírgula 7 21 5" xfId="2959"/>
    <cellStyle name="Vírgula 7 21 5 2" xfId="3738"/>
    <cellStyle name="Vírgula 7 21 6" xfId="3734"/>
    <cellStyle name="Vírgula 7 22" xfId="3212"/>
    <cellStyle name="Vírgula 7 3" xfId="468"/>
    <cellStyle name="Vírgula 7 3 10" xfId="2960"/>
    <cellStyle name="Vírgula 7 3 10 2" xfId="3739"/>
    <cellStyle name="Vírgula 7 3 11" xfId="3273"/>
    <cellStyle name="Vírgula 7 3 2" xfId="2961"/>
    <cellStyle name="Vírgula 7 3 2 2" xfId="2962"/>
    <cellStyle name="Vírgula 7 3 2 2 2" xfId="2963"/>
    <cellStyle name="Vírgula 7 3 2 2 2 2" xfId="3742"/>
    <cellStyle name="Vírgula 7 3 2 2 3" xfId="3741"/>
    <cellStyle name="Vírgula 7 3 2 3" xfId="2964"/>
    <cellStyle name="Vírgula 7 3 2 3 2" xfId="3743"/>
    <cellStyle name="Vírgula 7 3 2 4" xfId="3740"/>
    <cellStyle name="Vírgula 7 3 3" xfId="2965"/>
    <cellStyle name="Vírgula 7 3 3 2" xfId="2966"/>
    <cellStyle name="Vírgula 7 3 3 2 2" xfId="3745"/>
    <cellStyle name="Vírgula 7 3 3 3" xfId="3744"/>
    <cellStyle name="Vírgula 7 3 4" xfId="2967"/>
    <cellStyle name="Vírgula 7 3 4 2" xfId="2968"/>
    <cellStyle name="Vírgula 7 3 4 2 2" xfId="2969"/>
    <cellStyle name="Vírgula 7 3 4 2 2 2" xfId="3747"/>
    <cellStyle name="Vírgula 7 3 4 2 3" xfId="3746"/>
    <cellStyle name="Vírgula 7 3 4 3" xfId="2970"/>
    <cellStyle name="Vírgula 7 3 4 3 2" xfId="2971"/>
    <cellStyle name="Vírgula 7 3 4 3 2 2" xfId="2972"/>
    <cellStyle name="Vírgula 7 3 4 3 2 2 2" xfId="3750"/>
    <cellStyle name="Vírgula 7 3 4 3 2 3" xfId="2973"/>
    <cellStyle name="Vírgula 7 3 4 3 2 3 2" xfId="3751"/>
    <cellStyle name="Vírgula 7 3 4 3 2 4" xfId="2974"/>
    <cellStyle name="Vírgula 7 3 4 3 2 4 2" xfId="3752"/>
    <cellStyle name="Vírgula 7 3 4 3 2 5" xfId="2975"/>
    <cellStyle name="Vírgula 7 3 4 3 2 5 2" xfId="3753"/>
    <cellStyle name="Vírgula 7 3 4 3 2 6" xfId="3749"/>
    <cellStyle name="Vírgula 7 3 4 3 3" xfId="2976"/>
    <cellStyle name="Vírgula 7 3 4 3 3 2" xfId="3754"/>
    <cellStyle name="Vírgula 7 3 4 3 4" xfId="3748"/>
    <cellStyle name="Vírgula 7 3 5" xfId="2977"/>
    <cellStyle name="Vírgula 7 3 5 2" xfId="2978"/>
    <cellStyle name="Vírgula 7 3 5 2 2" xfId="2979"/>
    <cellStyle name="Vírgula 7 3 5 2 2 2" xfId="3756"/>
    <cellStyle name="Vírgula 7 3 5 2 3" xfId="3755"/>
    <cellStyle name="Vírgula 7 3 5 3" xfId="2980"/>
    <cellStyle name="Vírgula 7 3 5 3 2" xfId="2981"/>
    <cellStyle name="Vírgula 7 3 5 3 2 2" xfId="2982"/>
    <cellStyle name="Vírgula 7 3 5 3 2 2 2" xfId="3759"/>
    <cellStyle name="Vírgula 7 3 5 3 2 3" xfId="2983"/>
    <cellStyle name="Vírgula 7 3 5 3 2 3 2" xfId="3760"/>
    <cellStyle name="Vírgula 7 3 5 3 2 4" xfId="2984"/>
    <cellStyle name="Vírgula 7 3 5 3 2 4 2" xfId="3761"/>
    <cellStyle name="Vírgula 7 3 5 3 2 5" xfId="2985"/>
    <cellStyle name="Vírgula 7 3 5 3 2 5 2" xfId="3762"/>
    <cellStyle name="Vírgula 7 3 5 3 2 6" xfId="3758"/>
    <cellStyle name="Vírgula 7 3 5 3 3" xfId="2986"/>
    <cellStyle name="Vírgula 7 3 5 3 3 2" xfId="3763"/>
    <cellStyle name="Vírgula 7 3 5 3 4" xfId="3757"/>
    <cellStyle name="Vírgula 7 3 6" xfId="2987"/>
    <cellStyle name="Vírgula 7 3 6 2" xfId="2988"/>
    <cellStyle name="Vírgula 7 3 6 2 2" xfId="2989"/>
    <cellStyle name="Vírgula 7 3 6 2 2 2" xfId="3766"/>
    <cellStyle name="Vírgula 7 3 6 2 3" xfId="3765"/>
    <cellStyle name="Vírgula 7 3 6 3" xfId="2990"/>
    <cellStyle name="Vírgula 7 3 6 3 2" xfId="3767"/>
    <cellStyle name="Vírgula 7 3 6 4" xfId="3764"/>
    <cellStyle name="Vírgula 7 3 7" xfId="2991"/>
    <cellStyle name="Vírgula 7 3 7 2" xfId="2992"/>
    <cellStyle name="Vírgula 7 3 7 2 2" xfId="2993"/>
    <cellStyle name="Vírgula 7 3 7 2 2 2" xfId="3769"/>
    <cellStyle name="Vírgula 7 3 7 2 3" xfId="3768"/>
    <cellStyle name="Vírgula 7 3 7 3" xfId="2994"/>
    <cellStyle name="Vírgula 7 3 7 3 2" xfId="2995"/>
    <cellStyle name="Vírgula 7 3 7 3 2 2" xfId="3771"/>
    <cellStyle name="Vírgula 7 3 7 3 3" xfId="2996"/>
    <cellStyle name="Vírgula 7 3 7 3 3 2" xfId="3772"/>
    <cellStyle name="Vírgula 7 3 7 3 4" xfId="3770"/>
    <cellStyle name="Vírgula 7 3 7 4" xfId="2997"/>
    <cellStyle name="Vírgula 7 3 7 4 2" xfId="3773"/>
    <cellStyle name="Vírgula 7 3 8" xfId="2998"/>
    <cellStyle name="Vírgula 7 3 8 2" xfId="2999"/>
    <cellStyle name="Vírgula 7 3 8 2 2" xfId="3000"/>
    <cellStyle name="Vírgula 7 3 8 2 2 2" xfId="3775"/>
    <cellStyle name="Vírgula 7 3 8 2 3" xfId="3774"/>
    <cellStyle name="Vírgula 7 3 8 3" xfId="3001"/>
    <cellStyle name="Vírgula 7 3 8 3 2" xfId="3002"/>
    <cellStyle name="Vírgula 7 3 8 3 2 2" xfId="3777"/>
    <cellStyle name="Vírgula 7 3 8 3 3" xfId="3003"/>
    <cellStyle name="Vírgula 7 3 8 3 3 2" xfId="3778"/>
    <cellStyle name="Vírgula 7 3 8 3 4" xfId="3776"/>
    <cellStyle name="Vírgula 7 3 8 4" xfId="3004"/>
    <cellStyle name="Vírgula 7 3 8 4 2" xfId="3779"/>
    <cellStyle name="Vírgula 7 3 9" xfId="3005"/>
    <cellStyle name="Vírgula 7 3 9 2" xfId="3006"/>
    <cellStyle name="Vírgula 7 3 9 2 2" xfId="3007"/>
    <cellStyle name="Vírgula 7 3 9 2 2 2" xfId="3781"/>
    <cellStyle name="Vírgula 7 3 9 2 3" xfId="3780"/>
    <cellStyle name="Vírgula 7 3 9 3" xfId="3008"/>
    <cellStyle name="Vírgula 7 3 9 3 2" xfId="3009"/>
    <cellStyle name="Vírgula 7 3 9 3 2 2" xfId="3783"/>
    <cellStyle name="Vírgula 7 3 9 3 3" xfId="3010"/>
    <cellStyle name="Vírgula 7 3 9 3 3 2" xfId="3784"/>
    <cellStyle name="Vírgula 7 3 9 3 4" xfId="3782"/>
    <cellStyle name="Vírgula 7 3 9 4" xfId="3011"/>
    <cellStyle name="Vírgula 7 3 9 4 2" xfId="3785"/>
    <cellStyle name="Vírgula 7 4" xfId="3012"/>
    <cellStyle name="Vírgula 7 4 2" xfId="3013"/>
    <cellStyle name="Vírgula 7 4 2 2" xfId="3787"/>
    <cellStyle name="Vírgula 7 4 3" xfId="3786"/>
    <cellStyle name="Vírgula 7 5" xfId="3014"/>
    <cellStyle name="Vírgula 7 5 10" xfId="3015"/>
    <cellStyle name="Vírgula 7 5 10 2" xfId="3789"/>
    <cellStyle name="Vírgula 7 5 11" xfId="3016"/>
    <cellStyle name="Vírgula 7 5 11 2" xfId="3017"/>
    <cellStyle name="Vírgula 7 5 11 2 2" xfId="3791"/>
    <cellStyle name="Vírgula 7 5 11 3" xfId="3790"/>
    <cellStyle name="Vírgula 7 5 12" xfId="3018"/>
    <cellStyle name="Vírgula 7 5 12 2" xfId="3792"/>
    <cellStyle name="Vírgula 7 5 13" xfId="3019"/>
    <cellStyle name="Vírgula 7 5 13 2" xfId="3793"/>
    <cellStyle name="Vírgula 7 5 14" xfId="3788"/>
    <cellStyle name="Vírgula 7 5 2" xfId="3020"/>
    <cellStyle name="Vírgula 7 5 2 2" xfId="3021"/>
    <cellStyle name="Vírgula 7 5 2 2 2" xfId="3795"/>
    <cellStyle name="Vírgula 7 5 2 3" xfId="3794"/>
    <cellStyle name="Vírgula 7 5 3" xfId="3022"/>
    <cellStyle name="Vírgula 7 5 3 2" xfId="3023"/>
    <cellStyle name="Vírgula 7 5 3 2 2" xfId="3024"/>
    <cellStyle name="Vírgula 7 5 3 2 2 2" xfId="3798"/>
    <cellStyle name="Vírgula 7 5 3 2 3" xfId="3797"/>
    <cellStyle name="Vírgula 7 5 3 3" xfId="3025"/>
    <cellStyle name="Vírgula 7 5 3 3 2" xfId="3799"/>
    <cellStyle name="Vírgula 7 5 3 4" xfId="3796"/>
    <cellStyle name="Vírgula 7 5 4" xfId="3026"/>
    <cellStyle name="Vírgula 7 5 4 2" xfId="3027"/>
    <cellStyle name="Vírgula 7 5 4 2 2" xfId="3801"/>
    <cellStyle name="Vírgula 7 5 4 3" xfId="3800"/>
    <cellStyle name="Vírgula 7 5 5" xfId="3028"/>
    <cellStyle name="Vírgula 7 5 5 2" xfId="3029"/>
    <cellStyle name="Vírgula 7 5 5 2 2" xfId="3803"/>
    <cellStyle name="Vírgula 7 5 5 3" xfId="3802"/>
    <cellStyle name="Vírgula 7 5 6" xfId="3030"/>
    <cellStyle name="Vírgula 7 5 6 2" xfId="3031"/>
    <cellStyle name="Vírgula 7 5 6 2 2" xfId="3805"/>
    <cellStyle name="Vírgula 7 5 6 3" xfId="3804"/>
    <cellStyle name="Vírgula 7 5 7" xfId="3032"/>
    <cellStyle name="Vírgula 7 5 7 2" xfId="3033"/>
    <cellStyle name="Vírgula 7 5 7 2 2" xfId="3807"/>
    <cellStyle name="Vírgula 7 5 7 3" xfId="3806"/>
    <cellStyle name="Vírgula 7 5 8" xfId="3034"/>
    <cellStyle name="Vírgula 7 5 8 2" xfId="3035"/>
    <cellStyle name="Vírgula 7 5 8 2 2" xfId="3809"/>
    <cellStyle name="Vírgula 7 5 8 3" xfId="3036"/>
    <cellStyle name="Vírgula 7 5 8 3 2" xfId="3810"/>
    <cellStyle name="Vírgula 7 5 8 4" xfId="3808"/>
    <cellStyle name="Vírgula 7 5 9" xfId="3037"/>
    <cellStyle name="Vírgula 7 5 9 2" xfId="3038"/>
    <cellStyle name="Vírgula 7 5 9 2 2" xfId="3812"/>
    <cellStyle name="Vírgula 7 5 9 3" xfId="3811"/>
    <cellStyle name="Vírgula 7 6" xfId="3039"/>
    <cellStyle name="Vírgula 7 6 2" xfId="3040"/>
    <cellStyle name="Vírgula 7 6 2 2" xfId="3041"/>
    <cellStyle name="Vírgula 7 6 2 2 2" xfId="3042"/>
    <cellStyle name="Vírgula 7 6 2 2 2 2" xfId="3816"/>
    <cellStyle name="Vírgula 7 6 2 2 3" xfId="3815"/>
    <cellStyle name="Vírgula 7 6 2 3" xfId="3043"/>
    <cellStyle name="Vírgula 7 6 2 3 2" xfId="3817"/>
    <cellStyle name="Vírgula 7 6 2 4" xfId="3044"/>
    <cellStyle name="Vírgula 7 6 2 4 2" xfId="3818"/>
    <cellStyle name="Vírgula 7 6 2 5" xfId="3045"/>
    <cellStyle name="Vírgula 7 6 2 5 2" xfId="3819"/>
    <cellStyle name="Vírgula 7 6 2 6" xfId="3814"/>
    <cellStyle name="Vírgula 7 6 3" xfId="3046"/>
    <cellStyle name="Vírgula 7 6 3 2" xfId="3047"/>
    <cellStyle name="Vírgula 7 6 3 2 2" xfId="3048"/>
    <cellStyle name="Vírgula 7 6 3 2 2 2" xfId="3822"/>
    <cellStyle name="Vírgula 7 6 3 2 3" xfId="3049"/>
    <cellStyle name="Vírgula 7 6 3 2 3 2" xfId="3823"/>
    <cellStyle name="Vírgula 7 6 3 2 4" xfId="3050"/>
    <cellStyle name="Vírgula 7 6 3 2 4 2" xfId="3824"/>
    <cellStyle name="Vírgula 7 6 3 2 5" xfId="3051"/>
    <cellStyle name="Vírgula 7 6 3 2 5 2" xfId="3825"/>
    <cellStyle name="Vírgula 7 6 3 2 6" xfId="3821"/>
    <cellStyle name="Vírgula 7 6 3 3" xfId="3052"/>
    <cellStyle name="Vírgula 7 6 3 3 2" xfId="3826"/>
    <cellStyle name="Vírgula 7 6 3 4" xfId="3820"/>
    <cellStyle name="Vírgula 7 6 4" xfId="3053"/>
    <cellStyle name="Vírgula 7 6 4 2" xfId="3827"/>
    <cellStyle name="Vírgula 7 6 5" xfId="3054"/>
    <cellStyle name="Vírgula 7 6 5 2" xfId="3055"/>
    <cellStyle name="Vírgula 7 6 5 2 2" xfId="3829"/>
    <cellStyle name="Vírgula 7 6 5 3" xfId="3056"/>
    <cellStyle name="Vírgula 7 6 5 3 2" xfId="3830"/>
    <cellStyle name="Vírgula 7 6 5 4" xfId="3828"/>
    <cellStyle name="Vírgula 7 6 6" xfId="3057"/>
    <cellStyle name="Vírgula 7 6 6 2" xfId="3058"/>
    <cellStyle name="Vírgula 7 6 6 2 2" xfId="3832"/>
    <cellStyle name="Vírgula 7 6 6 3" xfId="3059"/>
    <cellStyle name="Vírgula 7 6 6 3 2" xfId="3833"/>
    <cellStyle name="Vírgula 7 6 6 4" xfId="3060"/>
    <cellStyle name="Vírgula 7 6 6 4 2" xfId="3834"/>
    <cellStyle name="Vírgula 7 6 6 5" xfId="3061"/>
    <cellStyle name="Vírgula 7 6 6 5 2" xfId="3835"/>
    <cellStyle name="Vírgula 7 6 6 6" xfId="3831"/>
    <cellStyle name="Vírgula 7 6 7" xfId="3813"/>
    <cellStyle name="Vírgula 7 7" xfId="3062"/>
    <cellStyle name="Vírgula 7 7 2" xfId="3063"/>
    <cellStyle name="Vírgula 7 7 2 2" xfId="3837"/>
    <cellStyle name="Vírgula 7 7 3" xfId="3836"/>
    <cellStyle name="Vírgula 7 8" xfId="3064"/>
    <cellStyle name="Vírgula 7 8 2" xfId="3065"/>
    <cellStyle name="Vírgula 7 8 2 2" xfId="3066"/>
    <cellStyle name="Vírgula 7 8 2 2 2" xfId="3840"/>
    <cellStyle name="Vírgula 7 8 2 3" xfId="3839"/>
    <cellStyle name="Vírgula 7 8 3" xfId="3067"/>
    <cellStyle name="Vírgula 7 8 3 2" xfId="3068"/>
    <cellStyle name="Vírgula 7 8 3 2 2" xfId="3842"/>
    <cellStyle name="Vírgula 7 8 3 3" xfId="3069"/>
    <cellStyle name="Vírgula 7 8 3 3 2" xfId="3843"/>
    <cellStyle name="Vírgula 7 8 3 4" xfId="3070"/>
    <cellStyle name="Vírgula 7 8 3 4 2" xfId="3844"/>
    <cellStyle name="Vírgula 7 8 3 5" xfId="3071"/>
    <cellStyle name="Vírgula 7 8 3 5 2" xfId="3845"/>
    <cellStyle name="Vírgula 7 8 3 6" xfId="3841"/>
    <cellStyle name="Vírgula 7 8 4" xfId="3838"/>
    <cellStyle name="Vírgula 7 9" xfId="3072"/>
    <cellStyle name="Vírgula 7 9 2" xfId="3073"/>
    <cellStyle name="Vírgula 7 9 2 2" xfId="3847"/>
    <cellStyle name="Vírgula 7 9 3" xfId="3074"/>
    <cellStyle name="Vírgula 7 9 3 2" xfId="3075"/>
    <cellStyle name="Vírgula 7 9 3 2 2" xfId="3849"/>
    <cellStyle name="Vírgula 7 9 3 3" xfId="3076"/>
    <cellStyle name="Vírgula 7 9 3 3 2" xfId="3850"/>
    <cellStyle name="Vírgula 7 9 3 4" xfId="3077"/>
    <cellStyle name="Vírgula 7 9 3 4 2" xfId="3851"/>
    <cellStyle name="Vírgula 7 9 3 5" xfId="3078"/>
    <cellStyle name="Vírgula 7 9 3 5 2" xfId="3852"/>
    <cellStyle name="Vírgula 7 9 3 6" xfId="3848"/>
    <cellStyle name="Vírgula 7 9 4" xfId="3846"/>
    <cellStyle name="Vírgula 8" xfId="469"/>
    <cellStyle name="Vírgula 8 2" xfId="3079"/>
    <cellStyle name="Vírgula 8 2 2" xfId="3080"/>
    <cellStyle name="Vírgula 8 2 2 2" xfId="3081"/>
    <cellStyle name="Vírgula 8 2 2 2 2" xfId="3855"/>
    <cellStyle name="Vírgula 8 2 2 3" xfId="3854"/>
    <cellStyle name="Vírgula 8 2 3" xfId="3082"/>
    <cellStyle name="Vírgula 8 2 3 2" xfId="3083"/>
    <cellStyle name="Vírgula 8 2 3 2 2" xfId="3857"/>
    <cellStyle name="Vírgula 8 2 3 3" xfId="3084"/>
    <cellStyle name="Vírgula 8 2 3 3 2" xfId="3858"/>
    <cellStyle name="Vírgula 8 2 3 4" xfId="3856"/>
    <cellStyle name="Vírgula 8 2 4" xfId="3085"/>
    <cellStyle name="Vírgula 8 2 4 2" xfId="3859"/>
    <cellStyle name="Vírgula 8 2 5" xfId="3853"/>
    <cellStyle name="Vírgula 8 3" xfId="3086"/>
    <cellStyle name="Vírgula 8 3 2" xfId="3087"/>
    <cellStyle name="Vírgula 8 3 2 2" xfId="3861"/>
    <cellStyle name="Vírgula 8 3 3" xfId="3860"/>
    <cellStyle name="Vírgula 8 4" xfId="3088"/>
    <cellStyle name="Vírgula 8 4 2" xfId="3089"/>
    <cellStyle name="Vírgula 8 4 2 2" xfId="3863"/>
    <cellStyle name="Vírgula 8 4 3" xfId="3090"/>
    <cellStyle name="Vírgula 8 4 3 2" xfId="3864"/>
    <cellStyle name="Vírgula 8 4 4" xfId="3862"/>
    <cellStyle name="Vírgula 8 5" xfId="3091"/>
    <cellStyle name="Vírgula 8 5 2" xfId="3865"/>
    <cellStyle name="Vírgula 8 6" xfId="3092"/>
    <cellStyle name="Vírgula 8 6 2" xfId="3866"/>
    <cellStyle name="Vírgula 8 7" xfId="3093"/>
    <cellStyle name="Vírgula 8 7 2" xfId="3867"/>
    <cellStyle name="Vírgula 8 8" xfId="3094"/>
    <cellStyle name="Vírgula 8 8 2" xfId="3868"/>
    <cellStyle name="Vírgula 8 9" xfId="3274"/>
    <cellStyle name="Vírgula 9" xfId="470"/>
    <cellStyle name="Vírgula 9 2" xfId="3095"/>
    <cellStyle name="Vírgula 9 2 2" xfId="3096"/>
    <cellStyle name="Vírgula 9 2 2 2" xfId="3870"/>
    <cellStyle name="Vírgula 9 2 3" xfId="3869"/>
    <cellStyle name="Vírgula 9 3" xfId="3097"/>
    <cellStyle name="Vírgula 9 3 2" xfId="3871"/>
    <cellStyle name="Vírgula 9 4" xfId="3098"/>
    <cellStyle name="Vírgula 9 4 2" xfId="3872"/>
    <cellStyle name="Vírgula 9 5" xfId="3099"/>
    <cellStyle name="Vírgula 9 5 2" xfId="3873"/>
    <cellStyle name="Vírgula 9 6" xfId="3275"/>
    <cellStyle name="Vírgula0" xfId="3171"/>
    <cellStyle name="Währung" xfId="230"/>
    <cellStyle name="Währung 2" xfId="231"/>
    <cellStyle name="Warning Text" xfId="247"/>
  </cellStyles>
  <dxfs count="70">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12" Type="http://schemas.openxmlformats.org/officeDocument/2006/relationships/externalLink" Target="externalLinks/externalLink32.xml"/><Relationship Id="rId16" Type="http://schemas.openxmlformats.org/officeDocument/2006/relationships/worksheet" Target="worksheets/sheet16.xml"/><Relationship Id="rId107" Type="http://schemas.openxmlformats.org/officeDocument/2006/relationships/externalLink" Target="externalLinks/externalLink2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102" Type="http://schemas.openxmlformats.org/officeDocument/2006/relationships/externalLink" Target="externalLinks/externalLink22.xml"/><Relationship Id="rId110" Type="http://schemas.openxmlformats.org/officeDocument/2006/relationships/externalLink" Target="externalLinks/externalLink30.xml"/><Relationship Id="rId115" Type="http://schemas.openxmlformats.org/officeDocument/2006/relationships/externalLink" Target="externalLinks/externalLink3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externalLink" Target="externalLinks/externalLink25.xml"/><Relationship Id="rId113" Type="http://schemas.openxmlformats.org/officeDocument/2006/relationships/externalLink" Target="externalLinks/externalLink33.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3.xml"/><Relationship Id="rId108" Type="http://schemas.openxmlformats.org/officeDocument/2006/relationships/externalLink" Target="externalLinks/externalLink28.xml"/><Relationship Id="rId116"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1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6.xml"/><Relationship Id="rId114" Type="http://schemas.openxmlformats.org/officeDocument/2006/relationships/externalLink" Target="externalLinks/externalLink3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title>
      <c:tx>
        <c:rich>
          <a:bodyPr/>
          <a:lstStyle/>
          <a:p>
            <a:pPr>
              <a:defRPr/>
            </a:pPr>
            <a:r>
              <a:rPr lang="pt-BR" sz="1800" b="1" i="0" u="none" strike="noStrike" baseline="0" smtClean="0"/>
              <a:t>Modelo matemático para cálculo do FIT</a:t>
            </a:r>
            <a:endParaRPr lang="pt-BR"/>
          </a:p>
        </c:rich>
      </c:tx>
    </c:title>
    <c:plotArea>
      <c:layout/>
      <c:lineChart>
        <c:grouping val="stacked"/>
        <c:ser>
          <c:idx val="0"/>
          <c:order val="0"/>
          <c:dPt>
            <c:idx val="9"/>
            <c:marker>
              <c:symbol val="diamond"/>
              <c:size val="7"/>
            </c:marker>
            <c:extLst xmlns:c16r2="http://schemas.microsoft.com/office/drawing/2015/06/chart">
              <c:ext xmlns:c16="http://schemas.microsoft.com/office/drawing/2014/chart" uri="{C3380CC4-5D6E-409C-BE32-E72D297353CC}">
                <c16:uniqueId val="{00000000-B17C-40D6-9F5A-9FD8D9B2512A}"/>
              </c:ext>
            </c:extLst>
          </c:dPt>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17C-40D6-9F5A-9FD8D9B2512A}"/>
                </c:ext>
              </c:extLst>
            </c:dLbl>
            <c:dLbl>
              <c:idx val="4"/>
              <c:layout>
                <c:manualLayout>
                  <c:x val="-5.1567880489383329E-2"/>
                  <c:y val="-1.6861897887330689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7C-40D6-9F5A-9FD8D9B2512A}"/>
                </c:ext>
              </c:extLst>
            </c:dLbl>
            <c:dLbl>
              <c:idx val="6"/>
              <c:layout>
                <c:manualLayout>
                  <c:x val="-4.6426193615279956E-2"/>
                  <c:y val="-2.496374900082494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17C-40D6-9F5A-9FD8D9B2512A}"/>
                </c:ext>
              </c:extLst>
            </c:dLbl>
            <c:dLbl>
              <c:idx val="8"/>
              <c:layout>
                <c:manualLayout>
                  <c:x val="-3.4166509278416926E-2"/>
                  <c:y val="-2.901467455757195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17C-40D6-9F5A-9FD8D9B2512A}"/>
                </c:ext>
              </c:extLst>
            </c:dLbl>
            <c:dLbl>
              <c:idx val="9"/>
              <c:layout>
                <c:manualLayout>
                  <c:x val="-4.2621345328443465E-2"/>
                  <c:y val="-4.3192914006186828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17C-40D6-9F5A-9FD8D9B2512A}"/>
                </c:ext>
              </c:extLst>
            </c:dLbl>
            <c:dLbl>
              <c:idx val="10"/>
              <c:layout>
                <c:manualLayout>
                  <c:x val="-5.2904719076650203E-2"/>
                  <c:y val="-5.534569067642801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17C-40D6-9F5A-9FD8D9B2512A}"/>
                </c:ext>
              </c:extLst>
            </c:dLbl>
            <c:dLbl>
              <c:idx val="1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17C-40D6-9F5A-9FD8D9B2512A}"/>
                </c:ext>
              </c:extLst>
            </c:dLbl>
            <c:dLbl>
              <c:idx val="1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17C-40D6-9F5A-9FD8D9B2512A}"/>
                </c:ext>
              </c:extLst>
            </c:dLbl>
            <c:dLbl>
              <c:idx val="1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17C-40D6-9F5A-9FD8D9B2512A}"/>
                </c:ext>
              </c:extLst>
            </c:dLbl>
            <c:dLbl>
              <c:idx val="1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17C-40D6-9F5A-9FD8D9B2512A}"/>
                </c:ext>
              </c:extLst>
            </c:dLbl>
            <c:dLbl>
              <c:idx val="1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17C-40D6-9F5A-9FD8D9B2512A}"/>
                </c:ext>
              </c:extLst>
            </c:dLbl>
            <c:dLbl>
              <c:idx val="1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17C-40D6-9F5A-9FD8D9B2512A}"/>
                </c:ext>
              </c:extLst>
            </c:dLbl>
            <c:dLbl>
              <c:idx val="1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17C-40D6-9F5A-9FD8D9B2512A}"/>
                </c:ext>
              </c:extLst>
            </c:dLbl>
            <c:dLbl>
              <c:idx val="1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17C-40D6-9F5A-9FD8D9B2512A}"/>
                </c:ext>
              </c:extLst>
            </c:dLbl>
            <c:spPr>
              <a:noFill/>
              <a:ln>
                <a:noFill/>
              </a:ln>
              <a:effectLst/>
            </c:spPr>
            <c:txPr>
              <a:bodyPr/>
              <a:lstStyle/>
              <a:p>
                <a:pPr>
                  <a:defRPr sz="1200"/>
                </a:pPr>
                <a:endParaRPr lang="pt-BR"/>
              </a:p>
            </c:txPr>
            <c:dLblPos val="t"/>
            <c:showVal val="1"/>
            <c:extLst xmlns:c16r2="http://schemas.microsoft.com/office/drawing/2015/06/chart">
              <c:ext xmlns:c15="http://schemas.microsoft.com/office/drawing/2012/chart" uri="{CE6537A1-D6FC-4f65-9D91-7224C49458BB}">
                <c15:showLeaderLines val="0"/>
              </c:ext>
            </c:extLst>
          </c:dLbls>
          <c:cat>
            <c:numRef>
              <c:f>FIT!$R$29:$R$49</c:f>
              <c:numCache>
                <c:formatCode>#,##0</c:formatCode>
                <c:ptCount val="21"/>
                <c:pt idx="0" formatCode="General">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pt idx="16">
                  <c:v>16000</c:v>
                </c:pt>
                <c:pt idx="17">
                  <c:v>17000</c:v>
                </c:pt>
                <c:pt idx="18">
                  <c:v>18000</c:v>
                </c:pt>
                <c:pt idx="19">
                  <c:v>19000</c:v>
                </c:pt>
                <c:pt idx="20">
                  <c:v>20000</c:v>
                </c:pt>
              </c:numCache>
            </c:numRef>
          </c:cat>
          <c:val>
            <c:numRef>
              <c:f>FIT!$S$29:$S$49</c:f>
              <c:numCache>
                <c:formatCode>General</c:formatCode>
                <c:ptCount val="21"/>
                <c:pt idx="0">
                  <c:v>0</c:v>
                </c:pt>
                <c:pt idx="1">
                  <c:v>0</c:v>
                </c:pt>
                <c:pt idx="2">
                  <c:v>0</c:v>
                </c:pt>
                <c:pt idx="3">
                  <c:v>1.66</c:v>
                </c:pt>
                <c:pt idx="4">
                  <c:v>3.33</c:v>
                </c:pt>
                <c:pt idx="5">
                  <c:v>5</c:v>
                </c:pt>
                <c:pt idx="6">
                  <c:v>6.66</c:v>
                </c:pt>
                <c:pt idx="7">
                  <c:v>8.33</c:v>
                </c:pt>
                <c:pt idx="8">
                  <c:v>10</c:v>
                </c:pt>
                <c:pt idx="9">
                  <c:v>11.66</c:v>
                </c:pt>
                <c:pt idx="10">
                  <c:v>13.33</c:v>
                </c:pt>
                <c:pt idx="11">
                  <c:v>15</c:v>
                </c:pt>
                <c:pt idx="12">
                  <c:v>15</c:v>
                </c:pt>
                <c:pt idx="13">
                  <c:v>15</c:v>
                </c:pt>
                <c:pt idx="14">
                  <c:v>15</c:v>
                </c:pt>
                <c:pt idx="15">
                  <c:v>15</c:v>
                </c:pt>
                <c:pt idx="16">
                  <c:v>15</c:v>
                </c:pt>
                <c:pt idx="17">
                  <c:v>15</c:v>
                </c:pt>
                <c:pt idx="18">
                  <c:v>15</c:v>
                </c:pt>
                <c:pt idx="19">
                  <c:v>15</c:v>
                </c:pt>
                <c:pt idx="20">
                  <c:v>15</c:v>
                </c:pt>
              </c:numCache>
            </c:numRef>
          </c:val>
          <c:extLst xmlns:c16r2="http://schemas.microsoft.com/office/drawing/2015/06/chart">
            <c:ext xmlns:c16="http://schemas.microsoft.com/office/drawing/2014/chart" uri="{C3380CC4-5D6E-409C-BE32-E72D297353CC}">
              <c16:uniqueId val="{0000000E-B17C-40D6-9F5A-9FD8D9B2512A}"/>
            </c:ext>
          </c:extLst>
        </c:ser>
        <c:hiLowLines/>
        <c:marker val="1"/>
        <c:axId val="176853760"/>
        <c:axId val="176855680"/>
      </c:lineChart>
      <c:catAx>
        <c:axId val="176853760"/>
        <c:scaling>
          <c:orientation val="minMax"/>
        </c:scaling>
        <c:axPos val="b"/>
        <c:majorGridlines/>
        <c:minorGridlines>
          <c:spPr>
            <a:ln>
              <a:noFill/>
            </a:ln>
          </c:spPr>
        </c:minorGridlines>
        <c:title>
          <c:tx>
            <c:rich>
              <a:bodyPr/>
              <a:lstStyle/>
              <a:p>
                <a:pPr>
                  <a:defRPr sz="1200"/>
                </a:pPr>
                <a:r>
                  <a:rPr lang="pt-BR" sz="1200" smtClean="0"/>
                  <a:t>Volume Médio Diário de Tráfego (VMD)</a:t>
                </a:r>
              </a:p>
            </c:rich>
          </c:tx>
        </c:title>
        <c:numFmt formatCode="General" sourceLinked="1"/>
        <c:majorTickMark val="none"/>
        <c:tickLblPos val="nextTo"/>
        <c:spPr>
          <a:ln>
            <a:solidFill>
              <a:schemeClr val="tx1"/>
            </a:solidFill>
          </a:ln>
        </c:spPr>
        <c:txPr>
          <a:bodyPr/>
          <a:lstStyle/>
          <a:p>
            <a:pPr>
              <a:defRPr sz="1200"/>
            </a:pPr>
            <a:endParaRPr lang="pt-BR"/>
          </a:p>
        </c:txPr>
        <c:crossAx val="176855680"/>
        <c:crosses val="autoZero"/>
        <c:auto val="1"/>
        <c:lblAlgn val="ctr"/>
        <c:lblOffset val="100"/>
        <c:tickLblSkip val="2"/>
        <c:tickMarkSkip val="2"/>
      </c:catAx>
      <c:valAx>
        <c:axId val="176855680"/>
        <c:scaling>
          <c:orientation val="minMax"/>
        </c:scaling>
        <c:axPos val="l"/>
        <c:majorGridlines>
          <c:spPr>
            <a:ln cap="rnd">
              <a:solidFill>
                <a:schemeClr val="tx1"/>
              </a:solidFill>
            </a:ln>
          </c:spPr>
        </c:majorGridlines>
        <c:title>
          <c:tx>
            <c:rich>
              <a:bodyPr/>
              <a:lstStyle/>
              <a:p>
                <a:pPr>
                  <a:defRPr sz="1200"/>
                </a:pPr>
                <a:r>
                  <a:rPr lang="pt-BR" sz="1200" b="1" i="0" u="none" strike="noStrike" baseline="0" smtClean="0"/>
                  <a:t>Fator de Interferência de Tráfego (%)</a:t>
                </a:r>
                <a:endParaRPr lang="pt-BR" sz="1200"/>
              </a:p>
            </c:rich>
          </c:tx>
        </c:title>
        <c:numFmt formatCode="General" sourceLinked="1"/>
        <c:tickLblPos val="nextTo"/>
        <c:txPr>
          <a:bodyPr/>
          <a:lstStyle/>
          <a:p>
            <a:pPr>
              <a:defRPr sz="1200"/>
            </a:pPr>
            <a:endParaRPr lang="pt-BR"/>
          </a:p>
        </c:txPr>
        <c:crossAx val="176853760"/>
        <c:crosses val="autoZero"/>
        <c:crossBetween val="midCat"/>
      </c:valAx>
    </c:plotArea>
    <c:plotVisOnly val="1"/>
    <c:dispBlanksAs val="zero"/>
  </c:chart>
  <c:printSettings>
    <c:headerFooter/>
    <c:pageMargins b="0.78740157499999996" l="0.511811024" r="0.511811024" t="0.78740157499999996" header="0.31496062000000014" footer="0.31496062000000014"/>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8.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jpe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24.jpeg"/><Relationship Id="rId5" Type="http://schemas.openxmlformats.org/officeDocument/2006/relationships/image" Target="../media/image23.jpeg"/><Relationship Id="rId4" Type="http://schemas.openxmlformats.org/officeDocument/2006/relationships/image" Target="../media/image22.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jpeg"/></Relationships>
</file>

<file path=xl/drawings/_rels/drawing36.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3.png"/><Relationship Id="rId7" Type="http://schemas.openxmlformats.org/officeDocument/2006/relationships/image" Target="../media/image36.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28.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8.emf"/></Relationships>
</file>

<file path=xl/drawings/_rels/drawing6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2.png"/></Relationships>
</file>

<file path=xl/drawings/_rels/drawing6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45.png"/><Relationship Id="rId5" Type="http://schemas.openxmlformats.org/officeDocument/2006/relationships/image" Target="../media/image44.jpeg"/><Relationship Id="rId4" Type="http://schemas.openxmlformats.org/officeDocument/2006/relationships/image" Target="../media/image43.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5.png"/></Relationships>
</file>

<file path=xl/drawings/_rels/drawing6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7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1023765</xdr:colOff>
      <xdr:row>3</xdr:row>
      <xdr:rowOff>133351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133350</xdr:colOff>
      <xdr:row>44</xdr:row>
      <xdr:rowOff>38100</xdr:rowOff>
    </xdr:from>
    <xdr:to>
      <xdr:col>1</xdr:col>
      <xdr:colOff>3238500</xdr:colOff>
      <xdr:row>44</xdr:row>
      <xdr:rowOff>466725</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3</xdr:col>
      <xdr:colOff>12005</xdr:colOff>
      <xdr:row>4</xdr:row>
      <xdr:rowOff>72287</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4469" y="120495"/>
          <a:ext cx="1400735" cy="7586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17</xdr:col>
      <xdr:colOff>217714</xdr:colOff>
      <xdr:row>0</xdr:row>
      <xdr:rowOff>100666</xdr:rowOff>
    </xdr:from>
    <xdr:to>
      <xdr:col>20</xdr:col>
      <xdr:colOff>337776</xdr:colOff>
      <xdr:row>4</xdr:row>
      <xdr:rowOff>56963</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157857" y="100666"/>
          <a:ext cx="1453562" cy="77272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3</xdr:col>
      <xdr:colOff>12005</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4469" y="120495"/>
          <a:ext cx="1411061" cy="7614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17</xdr:col>
      <xdr:colOff>217714</xdr:colOff>
      <xdr:row>0</xdr:row>
      <xdr:rowOff>100666</xdr:rowOff>
    </xdr:from>
    <xdr:to>
      <xdr:col>20</xdr:col>
      <xdr:colOff>337776</xdr:colOff>
      <xdr:row>4</xdr:row>
      <xdr:rowOff>56963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466489" y="100666"/>
          <a:ext cx="1453562" cy="76592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87829</xdr:colOff>
      <xdr:row>1</xdr:row>
      <xdr:rowOff>4001</xdr:rowOff>
    </xdr:from>
    <xdr:to>
      <xdr:col>7</xdr:col>
      <xdr:colOff>1211709</xdr:colOff>
      <xdr:row>3</xdr:row>
      <xdr:rowOff>168568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771329</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964871</xdr:colOff>
      <xdr:row>0</xdr:row>
      <xdr:rowOff>122755</xdr:rowOff>
    </xdr:from>
    <xdr:to>
      <xdr:col>9</xdr:col>
      <xdr:colOff>1041001</xdr:colOff>
      <xdr:row>4</xdr:row>
      <xdr:rowOff>40821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931978" y="122755"/>
          <a:ext cx="1123880" cy="6800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607627"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753889" y="273354"/>
          <a:ext cx="1241114" cy="56908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867400" y="259443"/>
          <a:ext cx="1115221" cy="53431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49697</xdr:colOff>
      <xdr:row>0</xdr:row>
      <xdr:rowOff>172761</xdr:rowOff>
    </xdr:from>
    <xdr:to>
      <xdr:col>8</xdr:col>
      <xdr:colOff>654326</xdr:colOff>
      <xdr:row>3</xdr:row>
      <xdr:rowOff>101511</xdr:rowOff>
    </xdr:to>
    <xdr:pic>
      <xdr:nvPicPr>
        <xdr:cNvPr id="7" name="Imagem 6">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820980" y="172761"/>
          <a:ext cx="969063" cy="54994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988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1</xdr:col>
      <xdr:colOff>695739</xdr:colOff>
      <xdr:row>4</xdr:row>
      <xdr:rowOff>50519</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1192697</xdr:colOff>
      <xdr:row>0</xdr:row>
      <xdr:rowOff>139630</xdr:rowOff>
    </xdr:from>
    <xdr:to>
      <xdr:col>9</xdr:col>
      <xdr:colOff>497337</xdr:colOff>
      <xdr:row>4</xdr:row>
      <xdr:rowOff>33946</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828675</xdr:colOff>
      <xdr:row>0</xdr:row>
      <xdr:rowOff>145014</xdr:rowOff>
    </xdr:from>
    <xdr:to>
      <xdr:col>11</xdr:col>
      <xdr:colOff>938386</xdr:colOff>
      <xdr:row>4</xdr:row>
      <xdr:rowOff>29805</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487275" y="145014"/>
          <a:ext cx="1166986" cy="6563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129429</xdr:colOff>
      <xdr:row>0</xdr:row>
      <xdr:rowOff>114299</xdr:rowOff>
    </xdr:from>
    <xdr:to>
      <xdr:col>2</xdr:col>
      <xdr:colOff>272304</xdr:colOff>
      <xdr:row>4</xdr:row>
      <xdr:rowOff>56029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9429" y="114299"/>
          <a:ext cx="1151404" cy="7037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8</xdr:col>
      <xdr:colOff>87610</xdr:colOff>
      <xdr:row>0</xdr:row>
      <xdr:rowOff>161976</xdr:rowOff>
    </xdr:from>
    <xdr:ext cx="1123880" cy="678465"/>
    <xdr:pic>
      <xdr:nvPicPr>
        <xdr:cNvPr id="4" name="Imagem 3">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845257" y="161976"/>
          <a:ext cx="1123880" cy="67846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1215183</xdr:colOff>
      <xdr:row>0</xdr:row>
      <xdr:rowOff>223025</xdr:rowOff>
    </xdr:from>
    <xdr:to>
      <xdr:col>14</xdr:col>
      <xdr:colOff>1100814</xdr:colOff>
      <xdr:row>4</xdr:row>
      <xdr:rowOff>78442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717771" y="223025"/>
          <a:ext cx="1129484" cy="6174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471665</xdr:colOff>
      <xdr:row>31</xdr:row>
      <xdr:rowOff>123265</xdr:rowOff>
    </xdr:from>
    <xdr:to>
      <xdr:col>14</xdr:col>
      <xdr:colOff>896471</xdr:colOff>
      <xdr:row>38</xdr:row>
      <xdr:rowOff>188504</xdr:rowOff>
    </xdr:to>
    <xdr:pic>
      <xdr:nvPicPr>
        <xdr:cNvPr id="10" name="Imagem 6" descr="linha de bordo.JPG"/>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8730400" y="6745941"/>
          <a:ext cx="2912512" cy="16340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390169</xdr:colOff>
      <xdr:row>51</xdr:row>
      <xdr:rowOff>112059</xdr:rowOff>
    </xdr:from>
    <xdr:to>
      <xdr:col>14</xdr:col>
      <xdr:colOff>952500</xdr:colOff>
      <xdr:row>58</xdr:row>
      <xdr:rowOff>146267</xdr:rowOff>
    </xdr:to>
    <xdr:pic>
      <xdr:nvPicPr>
        <xdr:cNvPr id="13" name="Imagem 3"/>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8648904" y="11127441"/>
          <a:ext cx="3050037" cy="15806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491023</xdr:colOff>
      <xdr:row>61</xdr:row>
      <xdr:rowOff>33618</xdr:rowOff>
    </xdr:from>
    <xdr:to>
      <xdr:col>14</xdr:col>
      <xdr:colOff>1053353</xdr:colOff>
      <xdr:row>68</xdr:row>
      <xdr:rowOff>141164</xdr:rowOff>
    </xdr:to>
    <xdr:pic>
      <xdr:nvPicPr>
        <xdr:cNvPr id="15" name="Imagem 6" descr="C:\Documents and Settings\karolini\Configurações locais\Temporary Internet Files\Content.Word\PARE.JPG"/>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8749758" y="13234147"/>
          <a:ext cx="3050036" cy="165395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392207</xdr:colOff>
      <xdr:row>41</xdr:row>
      <xdr:rowOff>102888</xdr:rowOff>
    </xdr:from>
    <xdr:to>
      <xdr:col>14</xdr:col>
      <xdr:colOff>963707</xdr:colOff>
      <xdr:row>48</xdr:row>
      <xdr:rowOff>183979</xdr:rowOff>
    </xdr:to>
    <xdr:pic>
      <xdr:nvPicPr>
        <xdr:cNvPr id="17" name="Imagem 8" descr="LRE.JPG"/>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8650942" y="8933123"/>
          <a:ext cx="3059206" cy="16275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616323</xdr:colOff>
      <xdr:row>21</xdr:row>
      <xdr:rowOff>156881</xdr:rowOff>
    </xdr:from>
    <xdr:to>
      <xdr:col>14</xdr:col>
      <xdr:colOff>1042147</xdr:colOff>
      <xdr:row>28</xdr:row>
      <xdr:rowOff>179294</xdr:rowOff>
    </xdr:to>
    <xdr:pic>
      <xdr:nvPicPr>
        <xdr:cNvPr id="14" name="Imagem 13"/>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8875058" y="4784910"/>
          <a:ext cx="2913530" cy="160244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605117</xdr:colOff>
      <xdr:row>11</xdr:row>
      <xdr:rowOff>112060</xdr:rowOff>
    </xdr:from>
    <xdr:to>
      <xdr:col>13</xdr:col>
      <xdr:colOff>1231768</xdr:colOff>
      <xdr:row>18</xdr:row>
      <xdr:rowOff>178355</xdr:rowOff>
    </xdr:to>
    <xdr:pic>
      <xdr:nvPicPr>
        <xdr:cNvPr id="5" name="Imagem 4"/>
        <xdr:cNvPicPr>
          <a:picLocks noChangeAspect="1"/>
        </xdr:cNvPicPr>
      </xdr:nvPicPr>
      <xdr:blipFill>
        <a:blip xmlns:r="http://schemas.openxmlformats.org/officeDocument/2006/relationships" r:embed="rId8" cstate="print"/>
        <a:stretch>
          <a:fillRect/>
        </a:stretch>
      </xdr:blipFill>
      <xdr:spPr>
        <a:xfrm>
          <a:off x="8863852" y="2409266"/>
          <a:ext cx="1870504" cy="16463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123265</xdr:rowOff>
    </xdr:from>
    <xdr:to>
      <xdr:col>12</xdr:col>
      <xdr:colOff>1132539</xdr:colOff>
      <xdr:row>3</xdr:row>
      <xdr:rowOff>173662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950824" y="123265"/>
          <a:ext cx="1132539" cy="6331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4073</xdr:colOff>
      <xdr:row>12</xdr:row>
      <xdr:rowOff>145677</xdr:rowOff>
    </xdr:from>
    <xdr:to>
      <xdr:col>11</xdr:col>
      <xdr:colOff>1156073</xdr:colOff>
      <xdr:row>17</xdr:row>
      <xdr:rowOff>154677</xdr:rowOff>
    </xdr:to>
    <xdr:pic>
      <xdr:nvPicPr>
        <xdr:cNvPr id="10" name="Imagem 6" descr="Resultado de imagem para placa pare"/>
        <xdr:cNvPicPr preferRelativeResize="0">
          <a:picLocks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1792661" y="2487706"/>
          <a:ext cx="1152000" cy="115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1140963</xdr:colOff>
      <xdr:row>22</xdr:row>
      <xdr:rowOff>9805</xdr:rowOff>
    </xdr:from>
    <xdr:to>
      <xdr:col>11</xdr:col>
      <xdr:colOff>1049110</xdr:colOff>
      <xdr:row>27</xdr:row>
      <xdr:rowOff>18805</xdr:rowOff>
    </xdr:to>
    <xdr:pic>
      <xdr:nvPicPr>
        <xdr:cNvPr id="12" name="Imagem 9" descr="40 km.jpg"/>
        <xdr:cNvPicPr preferRelativeResize="0">
          <a:picLocks/>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1685698" y="4536981"/>
          <a:ext cx="1152000" cy="115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409523</xdr:colOff>
      <xdr:row>32</xdr:row>
      <xdr:rowOff>41767</xdr:rowOff>
    </xdr:from>
    <xdr:to>
      <xdr:col>12</xdr:col>
      <xdr:colOff>683558</xdr:colOff>
      <xdr:row>37</xdr:row>
      <xdr:rowOff>184306</xdr:rowOff>
    </xdr:to>
    <xdr:pic>
      <xdr:nvPicPr>
        <xdr:cNvPr id="13" name="Imagem 1"/>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9844876" y="6754091"/>
          <a:ext cx="2761741" cy="13191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448232</xdr:colOff>
      <xdr:row>38</xdr:row>
      <xdr:rowOff>56028</xdr:rowOff>
    </xdr:from>
    <xdr:to>
      <xdr:col>12</xdr:col>
      <xdr:colOff>717172</xdr:colOff>
      <xdr:row>38</xdr:row>
      <xdr:rowOff>56029</xdr:rowOff>
    </xdr:to>
    <xdr:cxnSp macro="">
      <xdr:nvCxnSpPr>
        <xdr:cNvPr id="5" name="Conector de Seta Reta 4"/>
        <xdr:cNvCxnSpPr/>
      </xdr:nvCxnSpPr>
      <xdr:spPr>
        <a:xfrm flipV="1">
          <a:off x="10992967" y="8191499"/>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336179</xdr:colOff>
      <xdr:row>38</xdr:row>
      <xdr:rowOff>112058</xdr:rowOff>
    </xdr:from>
    <xdr:to>
      <xdr:col>11</xdr:col>
      <xdr:colOff>918885</xdr:colOff>
      <xdr:row>39</xdr:row>
      <xdr:rowOff>56029</xdr:rowOff>
    </xdr:to>
    <xdr:sp macro="" textlink="">
      <xdr:nvSpPr>
        <xdr:cNvPr id="11" name="CaixaDeTexto 10"/>
        <xdr:cNvSpPr txBox="1"/>
      </xdr:nvSpPr>
      <xdr:spPr>
        <a:xfrm>
          <a:off x="12124767" y="8247529"/>
          <a:ext cx="582706" cy="1905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45cm</a:t>
          </a:r>
        </a:p>
      </xdr:txBody>
    </xdr:sp>
    <xdr:clientData/>
  </xdr:twoCellAnchor>
  <xdr:twoCellAnchor>
    <xdr:from>
      <xdr:col>12</xdr:col>
      <xdr:colOff>868457</xdr:colOff>
      <xdr:row>33</xdr:row>
      <xdr:rowOff>240925</xdr:rowOff>
    </xdr:from>
    <xdr:to>
      <xdr:col>12</xdr:col>
      <xdr:colOff>1126192</xdr:colOff>
      <xdr:row>36</xdr:row>
      <xdr:rowOff>84043</xdr:rowOff>
    </xdr:to>
    <xdr:sp macro="" textlink="">
      <xdr:nvSpPr>
        <xdr:cNvPr id="15" name="CaixaDeTexto 14"/>
        <xdr:cNvSpPr txBox="1"/>
      </xdr:nvSpPr>
      <xdr:spPr>
        <a:xfrm rot="5400000">
          <a:off x="13738413" y="7306234"/>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25cm</a:t>
          </a:r>
        </a:p>
      </xdr:txBody>
    </xdr:sp>
    <xdr:clientData/>
  </xdr:twoCellAnchor>
  <xdr:twoCellAnchor>
    <xdr:from>
      <xdr:col>12</xdr:col>
      <xdr:colOff>829239</xdr:colOff>
      <xdr:row>32</xdr:row>
      <xdr:rowOff>112059</xdr:rowOff>
    </xdr:from>
    <xdr:to>
      <xdr:col>12</xdr:col>
      <xdr:colOff>835962</xdr:colOff>
      <xdr:row>38</xdr:row>
      <xdr:rowOff>17929</xdr:rowOff>
    </xdr:to>
    <xdr:cxnSp macro="">
      <xdr:nvCxnSpPr>
        <xdr:cNvPr id="7" name="Conector de Seta Reta 6"/>
        <xdr:cNvCxnSpPr/>
      </xdr:nvCxnSpPr>
      <xdr:spPr>
        <a:xfrm>
          <a:off x="13861680" y="6824383"/>
          <a:ext cx="6723" cy="1329017"/>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10</xdr:col>
      <xdr:colOff>1142998</xdr:colOff>
      <xdr:row>42</xdr:row>
      <xdr:rowOff>1</xdr:rowOff>
    </xdr:from>
    <xdr:to>
      <xdr:col>12</xdr:col>
      <xdr:colOff>78441</xdr:colOff>
      <xdr:row>47</xdr:row>
      <xdr:rowOff>145678</xdr:rowOff>
    </xdr:to>
    <xdr:pic>
      <xdr:nvPicPr>
        <xdr:cNvPr id="25" name="Picture 1990"/>
        <xdr:cNvPicPr preferRelativeResize="0">
          <a:picLocks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0578351" y="9121589"/>
          <a:ext cx="1423149" cy="13783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12</xdr:col>
      <xdr:colOff>179293</xdr:colOff>
      <xdr:row>44</xdr:row>
      <xdr:rowOff>100852</xdr:rowOff>
    </xdr:from>
    <xdr:to>
      <xdr:col>13</xdr:col>
      <xdr:colOff>952499</xdr:colOff>
      <xdr:row>51</xdr:row>
      <xdr:rowOff>80332</xdr:rowOff>
    </xdr:to>
    <xdr:pic>
      <xdr:nvPicPr>
        <xdr:cNvPr id="61" name="Imagem 60"/>
        <xdr:cNvPicPr>
          <a:picLocks noChangeAspect="1"/>
        </xdr:cNvPicPr>
      </xdr:nvPicPr>
      <xdr:blipFill>
        <a:blip xmlns:r="http://schemas.openxmlformats.org/officeDocument/2006/relationships" r:embed="rId1" cstate="print"/>
        <a:stretch>
          <a:fillRect/>
        </a:stretch>
      </xdr:blipFill>
      <xdr:spPr>
        <a:xfrm>
          <a:off x="11385175" y="11105028"/>
          <a:ext cx="2017059" cy="2041363"/>
        </a:xfrm>
        <a:prstGeom prst="rect">
          <a:avLst/>
        </a:prstGeom>
      </xdr:spPr>
    </xdr:pic>
    <xdr:clientData/>
  </xdr:twoCellAnchor>
  <xdr:twoCellAnchor editAs="oneCell">
    <xdr:from>
      <xdr:col>0</xdr:col>
      <xdr:colOff>82203</xdr:colOff>
      <xdr:row>0</xdr:row>
      <xdr:rowOff>140714</xdr:rowOff>
    </xdr:from>
    <xdr:to>
      <xdr:col>1</xdr:col>
      <xdr:colOff>519488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3039725" y="211819"/>
          <a:ext cx="1132539" cy="5299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848590</xdr:colOff>
      <xdr:row>12</xdr:row>
      <xdr:rowOff>190501</xdr:rowOff>
    </xdr:from>
    <xdr:to>
      <xdr:col>14</xdr:col>
      <xdr:colOff>346362</xdr:colOff>
      <xdr:row>19</xdr:row>
      <xdr:rowOff>153018</xdr:rowOff>
    </xdr:to>
    <xdr:pic>
      <xdr:nvPicPr>
        <xdr:cNvPr id="5" name="Imagem 9" descr="40 km.jpg"/>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2070772" y="2718956"/>
          <a:ext cx="1991590" cy="20060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432955</xdr:colOff>
      <xdr:row>12</xdr:row>
      <xdr:rowOff>86590</xdr:rowOff>
    </xdr:from>
    <xdr:to>
      <xdr:col>2</xdr:col>
      <xdr:colOff>1177637</xdr:colOff>
      <xdr:row>16</xdr:row>
      <xdr:rowOff>188926</xdr:rowOff>
    </xdr:to>
    <xdr:pic>
      <xdr:nvPicPr>
        <xdr:cNvPr id="7" name="Imagem 31"/>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143000" y="2615045"/>
          <a:ext cx="2459182" cy="134924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388791</xdr:colOff>
      <xdr:row>12</xdr:row>
      <xdr:rowOff>46511</xdr:rowOff>
    </xdr:from>
    <xdr:to>
      <xdr:col>11</xdr:col>
      <xdr:colOff>173182</xdr:colOff>
      <xdr:row>19</xdr:row>
      <xdr:rowOff>86236</xdr:rowOff>
    </xdr:to>
    <xdr:pic>
      <xdr:nvPicPr>
        <xdr:cNvPr id="8" name="Imagem 64"/>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8233927" y="2574966"/>
          <a:ext cx="2105028" cy="208327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7</xdr:col>
      <xdr:colOff>359320</xdr:colOff>
      <xdr:row>19</xdr:row>
      <xdr:rowOff>239876</xdr:rowOff>
    </xdr:from>
    <xdr:to>
      <xdr:col>11</xdr:col>
      <xdr:colOff>405658</xdr:colOff>
      <xdr:row>19</xdr:row>
      <xdr:rowOff>240238</xdr:rowOff>
    </xdr:to>
    <xdr:cxnSp macro="">
      <xdr:nvCxnSpPr>
        <xdr:cNvPr id="9" name="Conector de Seta Reta 8"/>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20</xdr:row>
      <xdr:rowOff>103911</xdr:rowOff>
    </xdr:from>
    <xdr:ext cx="651076" cy="335081"/>
    <xdr:sp macro="" textlink="">
      <xdr:nvSpPr>
        <xdr:cNvPr id="10" name="CaixaDeTexto 9"/>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12</xdr:row>
      <xdr:rowOff>51956</xdr:rowOff>
    </xdr:from>
    <xdr:to>
      <xdr:col>7</xdr:col>
      <xdr:colOff>294410</xdr:colOff>
      <xdr:row>19</xdr:row>
      <xdr:rowOff>17320</xdr:rowOff>
    </xdr:to>
    <xdr:cxnSp macro="">
      <xdr:nvCxnSpPr>
        <xdr:cNvPr id="11" name="Conector de Seta Reta 10"/>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14</xdr:row>
      <xdr:rowOff>209228</xdr:rowOff>
    </xdr:from>
    <xdr:ext cx="687660" cy="423381"/>
    <xdr:sp macro="" textlink="">
      <xdr:nvSpPr>
        <xdr:cNvPr id="12" name="CaixaDeTexto 11"/>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xdr:from>
      <xdr:col>12</xdr:col>
      <xdr:colOff>1108363</xdr:colOff>
      <xdr:row>13</xdr:row>
      <xdr:rowOff>155863</xdr:rowOff>
    </xdr:from>
    <xdr:to>
      <xdr:col>14</xdr:col>
      <xdr:colOff>51955</xdr:colOff>
      <xdr:row>18</xdr:row>
      <xdr:rowOff>51956</xdr:rowOff>
    </xdr:to>
    <xdr:cxnSp macro="">
      <xdr:nvCxnSpPr>
        <xdr:cNvPr id="20" name="Conector de Seta Reta 19"/>
        <xdr:cNvCxnSpPr/>
      </xdr:nvCxnSpPr>
      <xdr:spPr>
        <a:xfrm flipV="1">
          <a:off x="12330545" y="2996045"/>
          <a:ext cx="1437410" cy="1385456"/>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12</xdr:col>
      <xdr:colOff>1194955</xdr:colOff>
      <xdr:row>21</xdr:row>
      <xdr:rowOff>138545</xdr:rowOff>
    </xdr:from>
    <xdr:ext cx="1004454" cy="519545"/>
    <xdr:sp macro="" textlink="">
      <xdr:nvSpPr>
        <xdr:cNvPr id="23" name="CaixaDeTexto 22"/>
        <xdr:cNvSpPr txBox="1"/>
      </xdr:nvSpPr>
      <xdr:spPr>
        <a:xfrm>
          <a:off x="12417137" y="5195454"/>
          <a:ext cx="1004454" cy="5195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400" b="0" i="0">
              <a:latin typeface="Cambria Math" panose="02040503050406030204" pitchFamily="18" charset="0"/>
            </a:rPr>
            <a:t>𝐴</a:t>
          </a:r>
          <a:r>
            <a:rPr lang="pt-BR" sz="1400" i="0">
              <a:latin typeface="Cambria Math" panose="02040503050406030204" pitchFamily="18" charset="0"/>
            </a:rPr>
            <a:t>=</a:t>
          </a:r>
          <a:r>
            <a:rPr lang="el-GR" sz="1400" i="0">
              <a:solidFill>
                <a:schemeClr val="tx1"/>
              </a:solidFill>
              <a:effectLst/>
              <a:latin typeface="Cambria Math" panose="02040503050406030204" pitchFamily="18" charset="0"/>
              <a:ea typeface="+mn-ea"/>
              <a:cs typeface="+mn-cs"/>
            </a:rPr>
            <a:t>"π</a:t>
          </a:r>
          <a:r>
            <a:rPr lang="pt-BR" sz="1400" i="0">
              <a:solidFill>
                <a:schemeClr val="tx1"/>
              </a:solidFill>
              <a:effectLst/>
              <a:latin typeface="Cambria Math" panose="02040503050406030204" pitchFamily="18" charset="0"/>
              <a:ea typeface="+mn-ea"/>
              <a:cs typeface="+mn-cs"/>
            </a:rPr>
            <a:t>" </a:t>
          </a:r>
          <a:r>
            <a:rPr lang="pt-BR" sz="1400" b="0" i="0">
              <a:latin typeface="Cambria Math" panose="02040503050406030204" pitchFamily="18" charset="0"/>
            </a:rPr>
            <a:t> 𝐷^2/4</a:t>
          </a:r>
          <a:endParaRPr lang="pt-BR" sz="1400"/>
        </a:p>
      </xdr:txBody>
    </xdr:sp>
    <xdr:clientData/>
  </xdr:oneCellAnchor>
  <xdr:twoCellAnchor>
    <xdr:from>
      <xdr:col>7</xdr:col>
      <xdr:colOff>359320</xdr:colOff>
      <xdr:row>35</xdr:row>
      <xdr:rowOff>239876</xdr:rowOff>
    </xdr:from>
    <xdr:to>
      <xdr:col>11</xdr:col>
      <xdr:colOff>405658</xdr:colOff>
      <xdr:row>35</xdr:row>
      <xdr:rowOff>240238</xdr:rowOff>
    </xdr:to>
    <xdr:cxnSp macro="">
      <xdr:nvCxnSpPr>
        <xdr:cNvPr id="27" name="Conector de Seta Reta 26"/>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36</xdr:row>
      <xdr:rowOff>103911</xdr:rowOff>
    </xdr:from>
    <xdr:ext cx="651076" cy="335081"/>
    <xdr:sp macro="" textlink="">
      <xdr:nvSpPr>
        <xdr:cNvPr id="28" name="CaixaDeTexto 27"/>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28</xdr:row>
      <xdr:rowOff>51956</xdr:rowOff>
    </xdr:from>
    <xdr:to>
      <xdr:col>7</xdr:col>
      <xdr:colOff>294410</xdr:colOff>
      <xdr:row>35</xdr:row>
      <xdr:rowOff>17320</xdr:rowOff>
    </xdr:to>
    <xdr:cxnSp macro="">
      <xdr:nvCxnSpPr>
        <xdr:cNvPr id="29" name="Conector de Seta Reta 28"/>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30</xdr:row>
      <xdr:rowOff>209228</xdr:rowOff>
    </xdr:from>
    <xdr:ext cx="687660" cy="423381"/>
    <xdr:sp macro="" textlink="">
      <xdr:nvSpPr>
        <xdr:cNvPr id="30" name="CaixaDeTexto 29"/>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editAs="oneCell">
    <xdr:from>
      <xdr:col>7</xdr:col>
      <xdr:colOff>346365</xdr:colOff>
      <xdr:row>28</xdr:row>
      <xdr:rowOff>24624</xdr:rowOff>
    </xdr:from>
    <xdr:to>
      <xdr:col>11</xdr:col>
      <xdr:colOff>173182</xdr:colOff>
      <xdr:row>35</xdr:row>
      <xdr:rowOff>173182</xdr:rowOff>
    </xdr:to>
    <xdr:pic>
      <xdr:nvPicPr>
        <xdr:cNvPr id="33" name="Imagem 77"/>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8191501" y="6761397"/>
          <a:ext cx="2147454" cy="21921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517445</xdr:colOff>
      <xdr:row>28</xdr:row>
      <xdr:rowOff>122464</xdr:rowOff>
    </xdr:from>
    <xdr:to>
      <xdr:col>14</xdr:col>
      <xdr:colOff>136071</xdr:colOff>
      <xdr:row>35</xdr:row>
      <xdr:rowOff>186593</xdr:rowOff>
    </xdr:to>
    <xdr:pic>
      <xdr:nvPicPr>
        <xdr:cNvPr id="34" name="Imagem 51" descr="Resultado de imagem para placa pare"/>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11784159" y="6885214"/>
          <a:ext cx="2122341" cy="21188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13</xdr:col>
      <xdr:colOff>870858</xdr:colOff>
      <xdr:row>28</xdr:row>
      <xdr:rowOff>54429</xdr:rowOff>
    </xdr:from>
    <xdr:to>
      <xdr:col>14</xdr:col>
      <xdr:colOff>204107</xdr:colOff>
      <xdr:row>30</xdr:row>
      <xdr:rowOff>13607</xdr:rowOff>
    </xdr:to>
    <xdr:cxnSp macro="">
      <xdr:nvCxnSpPr>
        <xdr:cNvPr id="35" name="Conector de Seta Reta 34"/>
        <xdr:cNvCxnSpPr/>
      </xdr:nvCxnSpPr>
      <xdr:spPr>
        <a:xfrm>
          <a:off x="13389429" y="6817179"/>
          <a:ext cx="585107" cy="58510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991977</xdr:colOff>
      <xdr:row>28</xdr:row>
      <xdr:rowOff>85762</xdr:rowOff>
    </xdr:from>
    <xdr:ext cx="561018" cy="321959"/>
    <xdr:sp macro="" textlink="">
      <xdr:nvSpPr>
        <xdr:cNvPr id="36" name="CaixaDeTexto 35"/>
        <xdr:cNvSpPr txBox="1"/>
      </xdr:nvSpPr>
      <xdr:spPr>
        <a:xfrm rot="2659086">
          <a:off x="13510548" y="6848512"/>
          <a:ext cx="561018" cy="321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Lmin</a:t>
          </a:r>
        </a:p>
      </xdr:txBody>
    </xdr:sp>
    <xdr:clientData/>
  </xdr:oneCellAnchor>
  <xdr:twoCellAnchor>
    <xdr:from>
      <xdr:col>13</xdr:col>
      <xdr:colOff>381000</xdr:colOff>
      <xdr:row>32</xdr:row>
      <xdr:rowOff>0</xdr:rowOff>
    </xdr:from>
    <xdr:to>
      <xdr:col>13</xdr:col>
      <xdr:colOff>381188</xdr:colOff>
      <xdr:row>35</xdr:row>
      <xdr:rowOff>118557</xdr:rowOff>
    </xdr:to>
    <xdr:cxnSp macro="">
      <xdr:nvCxnSpPr>
        <xdr:cNvPr id="39" name="Conector de Seta Reta 38"/>
        <xdr:cNvCxnSpPr/>
      </xdr:nvCxnSpPr>
      <xdr:spPr>
        <a:xfrm>
          <a:off x="12899571" y="8014607"/>
          <a:ext cx="188" cy="92137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403367</xdr:colOff>
      <xdr:row>32</xdr:row>
      <xdr:rowOff>262528</xdr:rowOff>
    </xdr:from>
    <xdr:ext cx="435205" cy="485866"/>
    <xdr:sp macro="" textlink="">
      <xdr:nvSpPr>
        <xdr:cNvPr id="40" name="CaixaDeTexto 39"/>
        <xdr:cNvSpPr txBox="1"/>
      </xdr:nvSpPr>
      <xdr:spPr>
        <a:xfrm>
          <a:off x="12921938" y="8277135"/>
          <a:ext cx="435205" cy="485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a</a:t>
          </a:r>
        </a:p>
      </xdr:txBody>
    </xdr:sp>
    <xdr:clientData/>
  </xdr:oneCellAnchor>
  <xdr:oneCellAnchor>
    <xdr:from>
      <xdr:col>12</xdr:col>
      <xdr:colOff>1197428</xdr:colOff>
      <xdr:row>37</xdr:row>
      <xdr:rowOff>136071</xdr:rowOff>
    </xdr:from>
    <xdr:ext cx="1039580" cy="344518"/>
    <xdr:sp macro="" textlink="">
      <xdr:nvSpPr>
        <xdr:cNvPr id="58" name="CaixaDeTexto 57"/>
        <xdr:cNvSpPr txBox="1"/>
      </xdr:nvSpPr>
      <xdr:spPr>
        <a:xfrm>
          <a:off x="12464142" y="9443357"/>
          <a:ext cx="1039580" cy="344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200" b="0" i="0">
              <a:latin typeface="Cambria Math" panose="02040503050406030204" pitchFamily="18" charset="0"/>
            </a:rPr>
            <a:t>𝐴</a:t>
          </a:r>
          <a:r>
            <a:rPr lang="pt-BR" sz="1200" i="0">
              <a:latin typeface="Cambria Math" panose="02040503050406030204" pitchFamily="18" charset="0"/>
            </a:rPr>
            <a:t>=</a:t>
          </a:r>
          <a:r>
            <a:rPr lang="pt-BR" sz="1200" b="0" i="0">
              <a:latin typeface="Cambria Math" panose="02040503050406030204" pitchFamily="18" charset="0"/>
            </a:rPr>
            <a:t>8 (𝐿𝑚𝑖𝑛 𝑥 𝑎)/2</a:t>
          </a:r>
          <a:endParaRPr lang="pt-BR" sz="1200"/>
        </a:p>
      </xdr:txBody>
    </xdr:sp>
    <xdr:clientData/>
  </xdr:oneCellAnchor>
  <xdr:twoCellAnchor editAs="oneCell">
    <xdr:from>
      <xdr:col>1</xdr:col>
      <xdr:colOff>489858</xdr:colOff>
      <xdr:row>28</xdr:row>
      <xdr:rowOff>95252</xdr:rowOff>
    </xdr:from>
    <xdr:to>
      <xdr:col>1</xdr:col>
      <xdr:colOff>1564821</xdr:colOff>
      <xdr:row>31</xdr:row>
      <xdr:rowOff>249174</xdr:rowOff>
    </xdr:to>
    <xdr:pic>
      <xdr:nvPicPr>
        <xdr:cNvPr id="59" name="Imagem 77"/>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1211037" y="6858002"/>
          <a:ext cx="1074963" cy="10928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7</xdr:col>
      <xdr:colOff>565577</xdr:colOff>
      <xdr:row>52</xdr:row>
      <xdr:rowOff>155199</xdr:rowOff>
    </xdr:from>
    <xdr:ext cx="854513" cy="381664"/>
    <xdr:sp macro="" textlink="">
      <xdr:nvSpPr>
        <xdr:cNvPr id="26" name="CaixaDeTexto 25"/>
        <xdr:cNvSpPr txBox="1"/>
      </xdr:nvSpPr>
      <xdr:spPr>
        <a:xfrm>
          <a:off x="8410713" y="13386290"/>
          <a:ext cx="854513" cy="381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pt-BR" sz="1800"/>
            <a:t>A= m²</a:t>
          </a:r>
        </a:p>
      </xdr:txBody>
    </xdr:sp>
    <xdr:clientData/>
  </xdr:oneCellAnchor>
  <xdr:oneCellAnchor>
    <xdr:from>
      <xdr:col>12</xdr:col>
      <xdr:colOff>310720</xdr:colOff>
      <xdr:row>53</xdr:row>
      <xdr:rowOff>22077</xdr:rowOff>
    </xdr:from>
    <xdr:ext cx="1247916" cy="549423"/>
    <xdr:sp macro="" textlink="">
      <xdr:nvSpPr>
        <xdr:cNvPr id="31" name="CaixaDeTexto 30"/>
        <xdr:cNvSpPr txBox="1"/>
      </xdr:nvSpPr>
      <xdr:spPr>
        <a:xfrm>
          <a:off x="11532902" y="13495622"/>
          <a:ext cx="1247916" cy="549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600" b="0" i="0">
              <a:latin typeface="Cambria Math" panose="02040503050406030204" pitchFamily="18" charset="0"/>
            </a:rPr>
            <a:t>𝐴</a:t>
          </a:r>
          <a:r>
            <a:rPr lang="pt-BR" sz="1600" i="0">
              <a:latin typeface="Cambria Math" panose="02040503050406030204" pitchFamily="18" charset="0"/>
            </a:rPr>
            <a:t>=</a:t>
          </a:r>
          <a:r>
            <a:rPr lang="pt-BR" sz="1600" b="0" i="0">
              <a:latin typeface="Cambria Math"/>
            </a:rPr>
            <a:t>𝐿²</a:t>
          </a:r>
          <a:endParaRPr lang="pt-BR" sz="1600"/>
        </a:p>
      </xdr:txBody>
    </xdr:sp>
    <xdr:clientData/>
  </xdr:oneCellAnchor>
  <xdr:oneCellAnchor>
    <xdr:from>
      <xdr:col>12</xdr:col>
      <xdr:colOff>26620</xdr:colOff>
      <xdr:row>50</xdr:row>
      <xdr:rowOff>154353</xdr:rowOff>
    </xdr:from>
    <xdr:ext cx="335329" cy="264560"/>
    <xdr:sp macro="" textlink="">
      <xdr:nvSpPr>
        <xdr:cNvPr id="42" name="CaixaDeTexto 41"/>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6</xdr:col>
      <xdr:colOff>380104</xdr:colOff>
      <xdr:row>51</xdr:row>
      <xdr:rowOff>22412</xdr:rowOff>
    </xdr:from>
    <xdr:to>
      <xdr:col>11</xdr:col>
      <xdr:colOff>67236</xdr:colOff>
      <xdr:row>51</xdr:row>
      <xdr:rowOff>29457</xdr:rowOff>
    </xdr:to>
    <xdr:cxnSp macro="">
      <xdr:nvCxnSpPr>
        <xdr:cNvPr id="49" name="Conector de Seta Reta 78"/>
        <xdr:cNvCxnSpPr/>
      </xdr:nvCxnSpPr>
      <xdr:spPr>
        <a:xfrm flipV="1">
          <a:off x="7832016" y="13088471"/>
          <a:ext cx="2197249" cy="7045"/>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299182</xdr:colOff>
      <xdr:row>44</xdr:row>
      <xdr:rowOff>75793</xdr:rowOff>
    </xdr:from>
    <xdr:to>
      <xdr:col>6</xdr:col>
      <xdr:colOff>302357</xdr:colOff>
      <xdr:row>50</xdr:row>
      <xdr:rowOff>69443</xdr:rowOff>
    </xdr:to>
    <xdr:cxnSp macro="">
      <xdr:nvCxnSpPr>
        <xdr:cNvPr id="50" name="Conector de Seta Reta 80"/>
        <xdr:cNvCxnSpPr/>
      </xdr:nvCxnSpPr>
      <xdr:spPr>
        <a:xfrm flipH="1" flipV="1">
          <a:off x="5309332" y="8629243"/>
          <a:ext cx="3175" cy="1136650"/>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66678</xdr:colOff>
      <xdr:row>46</xdr:row>
      <xdr:rowOff>85724</xdr:rowOff>
    </xdr:from>
    <xdr:ext cx="354171" cy="301577"/>
    <xdr:sp macro="" textlink="">
      <xdr:nvSpPr>
        <xdr:cNvPr id="51" name="CaixaDeTexto 50"/>
        <xdr:cNvSpPr txBox="1"/>
      </xdr:nvSpPr>
      <xdr:spPr>
        <a:xfrm rot="16200000">
          <a:off x="5103125" y="8993877"/>
          <a:ext cx="301577" cy="354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m</a:t>
          </a:r>
        </a:p>
      </xdr:txBody>
    </xdr:sp>
    <xdr:clientData/>
  </xdr:oneCellAnchor>
  <xdr:oneCellAnchor>
    <xdr:from>
      <xdr:col>8</xdr:col>
      <xdr:colOff>353832</xdr:colOff>
      <xdr:row>50</xdr:row>
      <xdr:rowOff>237277</xdr:rowOff>
    </xdr:from>
    <xdr:ext cx="335329" cy="264560"/>
    <xdr:sp macro="" textlink="">
      <xdr:nvSpPr>
        <xdr:cNvPr id="52" name="CaixaDeTexto 51"/>
        <xdr:cNvSpPr txBox="1"/>
      </xdr:nvSpPr>
      <xdr:spPr>
        <a:xfrm>
          <a:off x="8836685" y="13056806"/>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m</a:t>
          </a:r>
        </a:p>
      </xdr:txBody>
    </xdr:sp>
    <xdr:clientData/>
  </xdr:oneCellAnchor>
  <xdr:oneCellAnchor>
    <xdr:from>
      <xdr:col>12</xdr:col>
      <xdr:colOff>26620</xdr:colOff>
      <xdr:row>50</xdr:row>
      <xdr:rowOff>154353</xdr:rowOff>
    </xdr:from>
    <xdr:ext cx="335329" cy="264560"/>
    <xdr:sp macro="" textlink="">
      <xdr:nvSpPr>
        <xdr:cNvPr id="53" name="CaixaDeTexto 52"/>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13</xdr:col>
      <xdr:colOff>86286</xdr:colOff>
      <xdr:row>43</xdr:row>
      <xdr:rowOff>315447</xdr:rowOff>
    </xdr:from>
    <xdr:to>
      <xdr:col>13</xdr:col>
      <xdr:colOff>1109383</xdr:colOff>
      <xdr:row>47</xdr:row>
      <xdr:rowOff>56029</xdr:rowOff>
    </xdr:to>
    <xdr:cxnSp macro="">
      <xdr:nvCxnSpPr>
        <xdr:cNvPr id="54" name="Conector de Seta Reta 85"/>
        <xdr:cNvCxnSpPr/>
      </xdr:nvCxnSpPr>
      <xdr:spPr>
        <a:xfrm flipH="1" flipV="1">
          <a:off x="12536021" y="10938623"/>
          <a:ext cx="1023097" cy="106287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538256</xdr:colOff>
      <xdr:row>44</xdr:row>
      <xdr:rowOff>164911</xdr:rowOff>
    </xdr:from>
    <xdr:ext cx="264560" cy="335329"/>
    <xdr:sp macro="" textlink="">
      <xdr:nvSpPr>
        <xdr:cNvPr id="55" name="CaixaDeTexto 54"/>
        <xdr:cNvSpPr txBox="1"/>
      </xdr:nvSpPr>
      <xdr:spPr>
        <a:xfrm rot="2738709">
          <a:off x="12952606" y="11204472"/>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a</a:t>
          </a:r>
        </a:p>
      </xdr:txBody>
    </xdr:sp>
    <xdr:clientData/>
  </xdr:oneCellAnchor>
  <xdr:twoCellAnchor editAs="oneCell">
    <xdr:from>
      <xdr:col>7</xdr:col>
      <xdr:colOff>134469</xdr:colOff>
      <xdr:row>43</xdr:row>
      <xdr:rowOff>374720</xdr:rowOff>
    </xdr:from>
    <xdr:to>
      <xdr:col>10</xdr:col>
      <xdr:colOff>380999</xdr:colOff>
      <xdr:row>50</xdr:row>
      <xdr:rowOff>219730</xdr:rowOff>
    </xdr:to>
    <xdr:pic>
      <xdr:nvPicPr>
        <xdr:cNvPr id="60" name="Imagem 59"/>
        <xdr:cNvPicPr>
          <a:picLocks noChangeAspect="1"/>
        </xdr:cNvPicPr>
      </xdr:nvPicPr>
      <xdr:blipFill>
        <a:blip xmlns:r="http://schemas.openxmlformats.org/officeDocument/2006/relationships" r:embed="rId1" cstate="print"/>
        <a:stretch>
          <a:fillRect/>
        </a:stretch>
      </xdr:blipFill>
      <xdr:spPr>
        <a:xfrm>
          <a:off x="7967381" y="10997896"/>
          <a:ext cx="2017059" cy="2041363"/>
        </a:xfrm>
        <a:prstGeom prst="rect">
          <a:avLst/>
        </a:prstGeom>
      </xdr:spPr>
    </xdr:pic>
    <xdr:clientData/>
  </xdr:twoCellAnchor>
  <xdr:twoCellAnchor editAs="oneCell">
    <xdr:from>
      <xdr:col>1</xdr:col>
      <xdr:colOff>471047</xdr:colOff>
      <xdr:row>44</xdr:row>
      <xdr:rowOff>67236</xdr:rowOff>
    </xdr:from>
    <xdr:to>
      <xdr:col>1</xdr:col>
      <xdr:colOff>1591236</xdr:colOff>
      <xdr:row>47</xdr:row>
      <xdr:rowOff>259627</xdr:rowOff>
    </xdr:to>
    <xdr:pic>
      <xdr:nvPicPr>
        <xdr:cNvPr id="62" name="Imagem 61"/>
        <xdr:cNvPicPr>
          <a:picLocks noChangeAspect="1"/>
        </xdr:cNvPicPr>
      </xdr:nvPicPr>
      <xdr:blipFill>
        <a:blip xmlns:r="http://schemas.openxmlformats.org/officeDocument/2006/relationships" r:embed="rId1" cstate="print"/>
        <a:stretch>
          <a:fillRect/>
        </a:stretch>
      </xdr:blipFill>
      <xdr:spPr>
        <a:xfrm>
          <a:off x="1188223" y="11071412"/>
          <a:ext cx="1120189" cy="113368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454399</xdr:colOff>
      <xdr:row>0</xdr:row>
      <xdr:rowOff>181535</xdr:rowOff>
    </xdr:from>
    <xdr:to>
      <xdr:col>2</xdr:col>
      <xdr:colOff>597274</xdr:colOff>
      <xdr:row>4</xdr:row>
      <xdr:rowOff>35817</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54399" y="181535"/>
          <a:ext cx="1152525" cy="6448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569737" y="185698"/>
          <a:ext cx="1335207" cy="6272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39</xdr:row>
      <xdr:rowOff>33337</xdr:rowOff>
    </xdr:from>
    <xdr:ext cx="4114800" cy="464551"/>
    <xdr:sp macro="" textlink="">
      <xdr:nvSpPr>
        <xdr:cNvPr id="4" name="CaixaDeTexto 3"/>
        <xdr:cNvSpPr txBox="1"/>
      </xdr:nvSpPr>
      <xdr:spPr>
        <a:xfrm>
          <a:off x="0" y="7329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39</xdr:row>
      <xdr:rowOff>33337</xdr:rowOff>
    </xdr:from>
    <xdr:ext cx="4114800" cy="464551"/>
    <xdr:sp macro="" textlink="">
      <xdr:nvSpPr>
        <xdr:cNvPr id="4" name="CaixaDeTexto 3"/>
        <xdr:cNvSpPr txBox="1"/>
      </xdr:nvSpPr>
      <xdr:spPr>
        <a:xfrm>
          <a:off x="0" y="7519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541600</xdr:colOff>
      <xdr:row>4</xdr:row>
      <xdr:rowOff>85726</xdr:rowOff>
    </xdr:to>
    <xdr:pic>
      <xdr:nvPicPr>
        <xdr:cNvPr id="4"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71575" cy="64005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18</xdr:col>
      <xdr:colOff>1221473</xdr:colOff>
      <xdr:row>4</xdr:row>
      <xdr:rowOff>22602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083147" y="273053"/>
          <a:ext cx="1149726" cy="5265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27214</xdr:colOff>
      <xdr:row>18</xdr:row>
      <xdr:rowOff>108857</xdr:rowOff>
    </xdr:from>
    <xdr:to>
      <xdr:col>8</xdr:col>
      <xdr:colOff>694512</xdr:colOff>
      <xdr:row>43</xdr:row>
      <xdr:rowOff>157237</xdr:rowOff>
    </xdr:to>
    <xdr:pic>
      <xdr:nvPicPr>
        <xdr:cNvPr id="2" name="Imagem 1"/>
        <xdr:cNvPicPr>
          <a:picLocks noChangeAspect="1"/>
        </xdr:cNvPicPr>
      </xdr:nvPicPr>
      <xdr:blipFill>
        <a:blip xmlns:r="http://schemas.openxmlformats.org/officeDocument/2006/relationships" r:embed="rId1" cstate="print"/>
        <a:stretch>
          <a:fillRect/>
        </a:stretch>
      </xdr:blipFill>
      <xdr:spPr>
        <a:xfrm>
          <a:off x="646339" y="4071257"/>
          <a:ext cx="6487073" cy="4829931"/>
        </a:xfrm>
        <a:prstGeom prst="rect">
          <a:avLst/>
        </a:prstGeom>
      </xdr:spPr>
    </xdr:pic>
    <xdr:clientData/>
  </xdr:twoCellAnchor>
  <xdr:twoCellAnchor editAs="oneCell">
    <xdr:from>
      <xdr:col>0</xdr:col>
      <xdr:colOff>95810</xdr:colOff>
      <xdr:row>0</xdr:row>
      <xdr:rowOff>110051</xdr:rowOff>
    </xdr:from>
    <xdr:to>
      <xdr:col>1</xdr:col>
      <xdr:colOff>775606</xdr:colOff>
      <xdr:row>4</xdr:row>
      <xdr:rowOff>58229</xdr:rowOff>
    </xdr:to>
    <xdr:pic>
      <xdr:nvPicPr>
        <xdr:cNvPr id="3"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810" y="110051"/>
          <a:ext cx="1298921" cy="71153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598714</xdr:colOff>
      <xdr:row>0</xdr:row>
      <xdr:rowOff>137085</xdr:rowOff>
    </xdr:from>
    <xdr:to>
      <xdr:col>19</xdr:col>
      <xdr:colOff>900505</xdr:colOff>
      <xdr:row>4</xdr:row>
      <xdr:rowOff>36211</xdr:rowOff>
    </xdr:to>
    <xdr:pic>
      <xdr:nvPicPr>
        <xdr:cNvPr id="4" name="Imagem 3">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5743464" y="137085"/>
          <a:ext cx="1463841" cy="6624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517073</xdr:colOff>
      <xdr:row>29</xdr:row>
      <xdr:rowOff>68034</xdr:rowOff>
    </xdr:from>
    <xdr:to>
      <xdr:col>6</xdr:col>
      <xdr:colOff>387004</xdr:colOff>
      <xdr:row>30</xdr:row>
      <xdr:rowOff>101652</xdr:rowOff>
    </xdr:to>
    <xdr:sp macro="" textlink="">
      <xdr:nvSpPr>
        <xdr:cNvPr id="5" name="Elipse 4"/>
        <xdr:cNvSpPr/>
      </xdr:nvSpPr>
      <xdr:spPr>
        <a:xfrm>
          <a:off x="4441373" y="6144984"/>
          <a:ext cx="670031"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95811</xdr:colOff>
      <xdr:row>0</xdr:row>
      <xdr:rowOff>181535</xdr:rowOff>
    </xdr:from>
    <xdr:to>
      <xdr:col>2</xdr:col>
      <xdr:colOff>657785</xdr:colOff>
      <xdr:row>4</xdr:row>
      <xdr:rowOff>3800</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05411" y="181535"/>
          <a:ext cx="1171574" cy="6278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1105890</xdr:colOff>
      <xdr:row>1</xdr:row>
      <xdr:rowOff>21321</xdr:rowOff>
    </xdr:from>
    <xdr:to>
      <xdr:col>13</xdr:col>
      <xdr:colOff>998314</xdr:colOff>
      <xdr:row>3</xdr:row>
      <xdr:rowOff>145066</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325354" y="252642"/>
          <a:ext cx="1144281" cy="51835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128307</xdr:colOff>
      <xdr:row>0</xdr:row>
      <xdr:rowOff>101973</xdr:rowOff>
    </xdr:from>
    <xdr:to>
      <xdr:col>3</xdr:col>
      <xdr:colOff>347382</xdr:colOff>
      <xdr:row>4</xdr:row>
      <xdr:rowOff>117310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3131" y="101973"/>
          <a:ext cx="1272427" cy="77733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15</xdr:col>
      <xdr:colOff>750795</xdr:colOff>
      <xdr:row>0</xdr:row>
      <xdr:rowOff>135460</xdr:rowOff>
    </xdr:from>
    <xdr:to>
      <xdr:col>15</xdr:col>
      <xdr:colOff>1894621</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31824" y="135460"/>
          <a:ext cx="1143826"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153763</xdr:colOff>
      <xdr:row>0</xdr:row>
      <xdr:rowOff>53817</xdr:rowOff>
    </xdr:from>
    <xdr:to>
      <xdr:col>12</xdr:col>
      <xdr:colOff>658773</xdr:colOff>
      <xdr:row>4</xdr:row>
      <xdr:rowOff>8164</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15477" y="53817"/>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639536</xdr:colOff>
      <xdr:row>4</xdr:row>
      <xdr:rowOff>72572</xdr:rowOff>
    </xdr:to>
    <xdr:pic>
      <xdr:nvPicPr>
        <xdr:cNvPr id="8"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140157</xdr:colOff>
      <xdr:row>0</xdr:row>
      <xdr:rowOff>135460</xdr:rowOff>
    </xdr:from>
    <xdr:to>
      <xdr:col>12</xdr:col>
      <xdr:colOff>1420774</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77478"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221798</xdr:colOff>
      <xdr:row>1</xdr:row>
      <xdr:rowOff>40211</xdr:rowOff>
    </xdr:from>
    <xdr:to>
      <xdr:col>12</xdr:col>
      <xdr:colOff>1502415</xdr:colOff>
      <xdr:row>4</xdr:row>
      <xdr:rowOff>185058</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45512" y="230711"/>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194584</xdr:colOff>
      <xdr:row>0</xdr:row>
      <xdr:rowOff>108246</xdr:rowOff>
    </xdr:from>
    <xdr:to>
      <xdr:col>12</xdr:col>
      <xdr:colOff>1475201</xdr:colOff>
      <xdr:row>4</xdr:row>
      <xdr:rowOff>62593</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31905" y="108246"/>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153764</xdr:colOff>
      <xdr:row>0</xdr:row>
      <xdr:rowOff>108245</xdr:rowOff>
    </xdr:from>
    <xdr:to>
      <xdr:col>12</xdr:col>
      <xdr:colOff>1434381</xdr:colOff>
      <xdr:row>4</xdr:row>
      <xdr:rowOff>62592</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91085" y="108245"/>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140157</xdr:colOff>
      <xdr:row>0</xdr:row>
      <xdr:rowOff>108246</xdr:rowOff>
    </xdr:from>
    <xdr:to>
      <xdr:col>12</xdr:col>
      <xdr:colOff>1420774</xdr:colOff>
      <xdr:row>4</xdr:row>
      <xdr:rowOff>62593</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77478" y="108246"/>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381000</xdr:colOff>
      <xdr:row>26</xdr:row>
      <xdr:rowOff>38100</xdr:rowOff>
    </xdr:from>
    <xdr:to>
      <xdr:col>2</xdr:col>
      <xdr:colOff>2830286</xdr:colOff>
      <xdr:row>26</xdr:row>
      <xdr:rowOff>466725</xdr:rowOff>
    </xdr:to>
    <xdr:pic>
      <xdr:nvPicPr>
        <xdr:cNvPr id="2" name="Imagem 1">
          <a:extLst>
            <a:ext uri="{FF2B5EF4-FFF2-40B4-BE49-F238E27FC236}">
              <a16:creationId xmlns=""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0" y="9077325"/>
          <a:ext cx="2449286"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0</xdr:row>
      <xdr:rowOff>29936</xdr:rowOff>
    </xdr:from>
    <xdr:to>
      <xdr:col>1</xdr:col>
      <xdr:colOff>598714</xdr:colOff>
      <xdr:row>4</xdr:row>
      <xdr:rowOff>97868</xdr:rowOff>
    </xdr:to>
    <xdr:pic>
      <xdr:nvPicPr>
        <xdr:cNvPr id="3" name="Imagem 3" descr="LOGO NEURILAN 900 X 636.png">
          <a:extLst>
            <a:ext uri="{FF2B5EF4-FFF2-40B4-BE49-F238E27FC236}">
              <a16:creationId xmlns=""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6071" y="29936"/>
          <a:ext cx="1319893" cy="71563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959576</xdr:colOff>
      <xdr:row>0</xdr:row>
      <xdr:rowOff>64294</xdr:rowOff>
    </xdr:from>
    <xdr:to>
      <xdr:col>14</xdr:col>
      <xdr:colOff>2000249</xdr:colOff>
      <xdr:row>4</xdr:row>
      <xdr:rowOff>54429</xdr:rowOff>
    </xdr:to>
    <xdr:pic>
      <xdr:nvPicPr>
        <xdr:cNvPr id="4" name="Imagem 2">
          <a:extLst>
            <a:ext uri="{FF2B5EF4-FFF2-40B4-BE49-F238E27FC236}">
              <a16:creationId xmlns=""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8095051" y="64294"/>
          <a:ext cx="1040673" cy="6378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153763</xdr:colOff>
      <xdr:row>0</xdr:row>
      <xdr:rowOff>108246</xdr:rowOff>
    </xdr:from>
    <xdr:to>
      <xdr:col>12</xdr:col>
      <xdr:colOff>1434380</xdr:colOff>
      <xdr:row>4</xdr:row>
      <xdr:rowOff>62593</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77477" y="108246"/>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167371</xdr:colOff>
      <xdr:row>0</xdr:row>
      <xdr:rowOff>94639</xdr:rowOff>
    </xdr:from>
    <xdr:to>
      <xdr:col>12</xdr:col>
      <xdr:colOff>1447988</xdr:colOff>
      <xdr:row>4</xdr:row>
      <xdr:rowOff>48986</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04692" y="94639"/>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107017</xdr:colOff>
      <xdr:row>0</xdr:row>
      <xdr:rowOff>159123</xdr:rowOff>
    </xdr:from>
    <xdr:to>
      <xdr:col>1</xdr:col>
      <xdr:colOff>644500</xdr:colOff>
      <xdr:row>4</xdr:row>
      <xdr:rowOff>35817</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7017" y="159123"/>
          <a:ext cx="1142601"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423786</xdr:colOff>
      <xdr:row>1</xdr:row>
      <xdr:rowOff>5094</xdr:rowOff>
    </xdr:from>
    <xdr:to>
      <xdr:col>9</xdr:col>
      <xdr:colOff>1547666</xdr:colOff>
      <xdr:row>3</xdr:row>
      <xdr:rowOff>158747</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671815" y="229212"/>
          <a:ext cx="1123880" cy="51224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13</xdr:row>
      <xdr:rowOff>114300</xdr:rowOff>
    </xdr:from>
    <xdr:to>
      <xdr:col>4</xdr:col>
      <xdr:colOff>1190625</xdr:colOff>
      <xdr:row>15</xdr:row>
      <xdr:rowOff>114300</xdr:rowOff>
    </xdr:to>
    <xdr:pic>
      <xdr:nvPicPr>
        <xdr:cNvPr id="4" name="Imagem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038600" y="2714625"/>
          <a:ext cx="1076325"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276225</xdr:colOff>
      <xdr:row>20</xdr:row>
      <xdr:rowOff>9525</xdr:rowOff>
    </xdr:from>
    <xdr:to>
      <xdr:col>4</xdr:col>
      <xdr:colOff>981075</xdr:colOff>
      <xdr:row>22</xdr:row>
      <xdr:rowOff>219075</xdr:rowOff>
    </xdr:to>
    <xdr:pic>
      <xdr:nvPicPr>
        <xdr:cNvPr id="6" name="Imagem 6" descr="Resultado de imagem para placa pare"/>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4200525" y="4210050"/>
          <a:ext cx="704850"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27</xdr:row>
      <xdr:rowOff>38100</xdr:rowOff>
    </xdr:from>
    <xdr:to>
      <xdr:col>4</xdr:col>
      <xdr:colOff>952500</xdr:colOff>
      <xdr:row>29</xdr:row>
      <xdr:rowOff>190500</xdr:rowOff>
    </xdr:to>
    <xdr:pic>
      <xdr:nvPicPr>
        <xdr:cNvPr id="8" name="Imagem 9" descr="40 km.jpg"/>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4229100" y="5838825"/>
          <a:ext cx="647700" cy="647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34</xdr:row>
      <xdr:rowOff>66674</xdr:rowOff>
    </xdr:from>
    <xdr:to>
      <xdr:col>4</xdr:col>
      <xdr:colOff>933450</xdr:colOff>
      <xdr:row>37</xdr:row>
      <xdr:rowOff>560</xdr:rowOff>
    </xdr:to>
    <xdr:pic>
      <xdr:nvPicPr>
        <xdr:cNvPr id="10" name="Picture 1990"/>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4219575" y="7467599"/>
          <a:ext cx="638175" cy="6757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748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502223</xdr:colOff>
      <xdr:row>29</xdr:row>
      <xdr:rowOff>29934</xdr:rowOff>
    </xdr:from>
    <xdr:to>
      <xdr:col>12</xdr:col>
      <xdr:colOff>571499</xdr:colOff>
      <xdr:row>66</xdr:row>
      <xdr:rowOff>108856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414617</xdr:colOff>
      <xdr:row>0</xdr:row>
      <xdr:rowOff>212913</xdr:rowOff>
    </xdr:from>
    <xdr:to>
      <xdr:col>11</xdr:col>
      <xdr:colOff>493225</xdr:colOff>
      <xdr:row>3</xdr:row>
      <xdr:rowOff>155763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031941" y="212913"/>
          <a:ext cx="1131961" cy="5255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7412623" y="150771"/>
          <a:ext cx="1123880" cy="5146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639536</xdr:colOff>
      <xdr:row>4</xdr:row>
      <xdr:rowOff>72572</xdr:rowOff>
    </xdr:to>
    <xdr:pic>
      <xdr:nvPicPr>
        <xdr:cNvPr id="3"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05977"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124386</xdr:colOff>
      <xdr:row>0</xdr:row>
      <xdr:rowOff>128308</xdr:rowOff>
    </xdr:from>
    <xdr:to>
      <xdr:col>1</xdr:col>
      <xdr:colOff>649382</xdr:colOff>
      <xdr:row>4</xdr:row>
      <xdr:rowOff>38101</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4386" y="128308"/>
          <a:ext cx="1153646" cy="6813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171449</xdr:colOff>
      <xdr:row>0</xdr:row>
      <xdr:rowOff>190793</xdr:rowOff>
    </xdr:from>
    <xdr:to>
      <xdr:col>10</xdr:col>
      <xdr:colOff>524648</xdr:colOff>
      <xdr:row>4</xdr:row>
      <xdr:rowOff>3706</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924924" y="190793"/>
          <a:ext cx="1000899" cy="5844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670481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253\Grupos\DOCUME~1\RAPHAE~1.POR\CONFIG~1\Temp\Rar$DI00.610\Acabamentos2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1\RAPHAE~1.POR\CONFIG~1\Temp\Rar$DI00.610\Acabamentos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R-163/6&#170;%20ap&#243;s%20repac.%20LOTE%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BR-163\6&#170;%20ap&#243;s%20repac.%20LOTE%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T%20170%20(Brasnorte%20-%20Rio%20Juruena%20AGRIMAT)/Medi&#231;&#245;es%20Agrimat%20SINFRA/2&#170;%20Medi&#231;&#227;o%20Oficial%20Agrimat%20IC-001%20Set_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MT%20170%20(Brasnorte%20-%20Rio%20Juruena%20AGRIMAT)\Medi&#231;&#245;es%20Agrimat%20SINFRA\2&#170;%20Medi&#231;&#227;o%20Oficial%20Agrimat%20IC-001%20Set_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19/GENERAL%20CARNEIRO/SINALIZA&#199;&#195;O/VOLUME%2001/06%20-%20Or&#231;amento/MO27477006%20PLE%2000%20-%20r01.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Rib%20Casc\PA%20Guerreiro\Planilha%20Quantifica&#231;&#227;o%20Guerrei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0.253\Grupos\Diversos\PROTOTIPO%20DE%20MEDI&#199;&#195;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Diversos\PROTOTIPO%20DE%20MEDI&#199;&#195;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ODOVIAS%20FEDERAIS/BR%20163%20GUARANT&#195;%20-%20DIVISA%20MT-PA%20fernando/PLANO%20TRABALHO%20VIGENTE/BR%20163%20CALMON%20FINAL/Oramento_Ago_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RODOVIAS%20FEDERAIS\BR%20163%20GUARANT&#195;%20-%20DIVISA%20MT-PA%20fernando\PLANO%20TRABALHO%20VIGENTE\BR%20163%20CALMON%20FINAL\Oramento_Ago_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Administrador/Meus%20documentos/TERCIO/MT%20370%20ESTRADA%20PARQUE/22_JUN/Ultima%20do%20Everaldo%2022_06_05/TRANSPORT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Documents%20and%20Settings\Administrador\Meus%20documentos\TERCIO\MT%20370%20ESTRADA%20PARQUE\22_JUN\Ultima%20do%20Everaldo%2022_06_05\TRANSPOR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dows/TEMP/1&#170;%20MED%20PROV%20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sheetData sheetId="1">
        <row r="34">
          <cell r="BK34">
            <v>0</v>
          </cell>
        </row>
      </sheetData>
      <sheetData sheetId="2"/>
      <sheetData sheetId="3"/>
      <sheetData sheetId="4">
        <row r="28">
          <cell r="AX28">
            <v>1</v>
          </cell>
        </row>
        <row r="33">
          <cell r="E33">
            <v>0</v>
          </cell>
        </row>
      </sheetData>
      <sheetData sheetId="5"/>
      <sheetData sheetId="6"/>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istâncias"/>
      <sheetName val="Quantificação"/>
      <sheetName val="Coord. G BJA"/>
      <sheetName val="Guerreiro - BJA"/>
      <sheetName val="Coord. G RC"/>
      <sheetName val="Guerreiro - RC"/>
      <sheetName val="Macife 1- RC"/>
    </sheetNames>
    <sheetDataSet>
      <sheetData sheetId="0"/>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rçamento"/>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2.bin"/><Relationship Id="rId5" Type="http://schemas.openxmlformats.org/officeDocument/2006/relationships/oleObject" Target="../embeddings/oleObject1.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oleObject" Target="../embeddings/oleObject2.bin"/><Relationship Id="rId4" Type="http://schemas.openxmlformats.org/officeDocument/2006/relationships/vmlDrawing" Target="../drawings/vmlDrawing21.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Plan7"/>
  <dimension ref="A1:L6428"/>
  <sheetViews>
    <sheetView zoomScale="70" zoomScaleNormal="70" zoomScaleSheetLayoutView="115" workbookViewId="0">
      <selection activeCell="L5" sqref="L5"/>
    </sheetView>
  </sheetViews>
  <sheetFormatPr defaultRowHeight="15"/>
  <cols>
    <col min="1" max="1" width="14.28515625" style="38" customWidth="1"/>
    <col min="2" max="2" width="20.7109375" style="45" customWidth="1"/>
    <col min="3" max="3" width="120.7109375" style="1108" customWidth="1"/>
    <col min="4" max="4" width="10.7109375" style="45" customWidth="1"/>
    <col min="5" max="5" width="10.7109375" style="1105" customWidth="1"/>
    <col min="6" max="6" width="9.85546875" style="1105" bestFit="1" customWidth="1"/>
    <col min="7" max="7" width="9.140625" style="1105"/>
    <col min="8" max="8" width="16" style="1105" bestFit="1" customWidth="1"/>
    <col min="9" max="9" width="20.140625" style="1105" bestFit="1" customWidth="1"/>
    <col min="10" max="10" width="12.42578125" style="38" bestFit="1" customWidth="1"/>
    <col min="11" max="11" width="23.28515625" style="38" customWidth="1"/>
    <col min="12" max="12" width="38.140625" style="38" customWidth="1"/>
    <col min="13" max="16384" width="9.140625" style="38"/>
  </cols>
  <sheetData>
    <row r="1" spans="2:12" ht="16.5" thickBot="1">
      <c r="B1" s="43" t="s">
        <v>28</v>
      </c>
      <c r="C1" s="44" t="s">
        <v>29</v>
      </c>
      <c r="D1" s="43" t="s">
        <v>30</v>
      </c>
      <c r="E1" s="43" t="s">
        <v>71</v>
      </c>
      <c r="H1" s="43" t="s">
        <v>5735</v>
      </c>
      <c r="I1" s="43" t="s">
        <v>5736</v>
      </c>
    </row>
    <row r="2" spans="2:12" ht="30">
      <c r="B2" s="51">
        <v>97141</v>
      </c>
      <c r="C2" s="1108" t="s">
        <v>4936</v>
      </c>
      <c r="D2" s="45" t="s">
        <v>85</v>
      </c>
      <c r="E2" s="46">
        <f>IF($K$2=$H$1,H2,I2)</f>
        <v>5.6</v>
      </c>
      <c r="F2" s="1105">
        <f>IF(LEN($B2)=7,CONCATENATE(MID($B2,1,6),"00",RIGHT($B2,1)),IF(LEN($B2)=8,CONCATENATE(MID($B2,1,6),"0",RIGHT($B2,2)),$B2))</f>
        <v>97141</v>
      </c>
      <c r="H2" s="46">
        <v>5.19</v>
      </c>
      <c r="I2" s="46">
        <v>5.6</v>
      </c>
      <c r="K2" s="486" t="str">
        <f>ORÇAMENTO!K7</f>
        <v>NÃO DESONERADO</v>
      </c>
      <c r="L2" s="486"/>
    </row>
    <row r="3" spans="2:12" ht="30">
      <c r="B3" s="50">
        <v>97142</v>
      </c>
      <c r="C3" s="48" t="s">
        <v>4937</v>
      </c>
      <c r="D3" s="47" t="s">
        <v>85</v>
      </c>
      <c r="E3" s="49">
        <f t="shared" ref="E3:E66" si="0">IF($K$2=$H$1,H3,I3)</f>
        <v>6.25</v>
      </c>
      <c r="F3" s="1105">
        <f t="shared" ref="F3:F66" si="1">IF(LEN($B3)=7,CONCATENATE(MID($B3,1,6),"00",RIGHT($B3,1)),IF(LEN($B3)=8,CONCATENATE(MID($B3,1,6),"0",RIGHT($B3,2)),$B3))</f>
        <v>97142</v>
      </c>
      <c r="H3" s="49">
        <v>5.79</v>
      </c>
      <c r="I3" s="49">
        <v>6.25</v>
      </c>
    </row>
    <row r="4" spans="2:12" ht="30">
      <c r="B4" s="51">
        <v>97143</v>
      </c>
      <c r="C4" s="1108" t="s">
        <v>4938</v>
      </c>
      <c r="D4" s="45" t="s">
        <v>85</v>
      </c>
      <c r="E4" s="46">
        <f t="shared" si="0"/>
        <v>7.89</v>
      </c>
      <c r="F4" s="1105">
        <f t="shared" si="1"/>
        <v>97143</v>
      </c>
      <c r="H4" s="46">
        <v>7.3</v>
      </c>
      <c r="I4" s="46">
        <v>7.89</v>
      </c>
    </row>
    <row r="5" spans="2:12" ht="30">
      <c r="B5" s="50">
        <v>97144</v>
      </c>
      <c r="C5" s="48" t="s">
        <v>4939</v>
      </c>
      <c r="D5" s="47" t="s">
        <v>85</v>
      </c>
      <c r="E5" s="49">
        <f t="shared" si="0"/>
        <v>9.5299999999999994</v>
      </c>
      <c r="F5" s="1105">
        <f t="shared" si="1"/>
        <v>97144</v>
      </c>
      <c r="H5" s="49">
        <v>8.7899999999999991</v>
      </c>
      <c r="I5" s="49">
        <v>9.5299999999999994</v>
      </c>
    </row>
    <row r="6" spans="2:12" ht="30">
      <c r="B6" s="51">
        <v>97145</v>
      </c>
      <c r="C6" s="1108" t="s">
        <v>4940</v>
      </c>
      <c r="D6" s="45" t="s">
        <v>85</v>
      </c>
      <c r="E6" s="46">
        <f t="shared" si="0"/>
        <v>11.19</v>
      </c>
      <c r="F6" s="1105">
        <f t="shared" si="1"/>
        <v>97145</v>
      </c>
      <c r="H6" s="46">
        <v>10.33</v>
      </c>
      <c r="I6" s="46">
        <v>11.19</v>
      </c>
    </row>
    <row r="7" spans="2:12" ht="30">
      <c r="B7" s="50">
        <v>97146</v>
      </c>
      <c r="C7" s="48" t="s">
        <v>4941</v>
      </c>
      <c r="D7" s="47" t="s">
        <v>85</v>
      </c>
      <c r="E7" s="49">
        <f t="shared" si="0"/>
        <v>12.84</v>
      </c>
      <c r="F7" s="1105">
        <f t="shared" si="1"/>
        <v>97146</v>
      </c>
      <c r="H7" s="49">
        <v>11.85</v>
      </c>
      <c r="I7" s="49">
        <v>12.84</v>
      </c>
    </row>
    <row r="8" spans="2:12" ht="30">
      <c r="B8" s="51">
        <v>97147</v>
      </c>
      <c r="C8" s="1108" t="s">
        <v>4942</v>
      </c>
      <c r="D8" s="45" t="s">
        <v>85</v>
      </c>
      <c r="E8" s="46">
        <f t="shared" si="0"/>
        <v>14.5</v>
      </c>
      <c r="F8" s="1105">
        <f t="shared" si="1"/>
        <v>97147</v>
      </c>
      <c r="H8" s="46">
        <v>13.37</v>
      </c>
      <c r="I8" s="46">
        <v>14.5</v>
      </c>
    </row>
    <row r="9" spans="2:12" ht="30">
      <c r="B9" s="50">
        <v>97148</v>
      </c>
      <c r="C9" s="48" t="s">
        <v>4943</v>
      </c>
      <c r="D9" s="47" t="s">
        <v>85</v>
      </c>
      <c r="E9" s="49">
        <f t="shared" si="0"/>
        <v>16.149999999999999</v>
      </c>
      <c r="F9" s="1105">
        <f t="shared" si="1"/>
        <v>97148</v>
      </c>
      <c r="H9" s="49">
        <v>14.89</v>
      </c>
      <c r="I9" s="49">
        <v>16.149999999999999</v>
      </c>
    </row>
    <row r="10" spans="2:12" ht="30">
      <c r="B10" s="51">
        <v>97149</v>
      </c>
      <c r="C10" s="1108" t="s">
        <v>4944</v>
      </c>
      <c r="D10" s="45" t="s">
        <v>85</v>
      </c>
      <c r="E10" s="46">
        <f t="shared" si="0"/>
        <v>17.84</v>
      </c>
      <c r="F10" s="1105">
        <f t="shared" si="1"/>
        <v>97149</v>
      </c>
      <c r="H10" s="46">
        <v>16.43</v>
      </c>
      <c r="I10" s="46">
        <v>17.84</v>
      </c>
    </row>
    <row r="11" spans="2:12" ht="30">
      <c r="B11" s="50">
        <v>97150</v>
      </c>
      <c r="C11" s="48" t="s">
        <v>4945</v>
      </c>
      <c r="D11" s="47" t="s">
        <v>85</v>
      </c>
      <c r="E11" s="49">
        <f t="shared" si="0"/>
        <v>21.68</v>
      </c>
      <c r="F11" s="1105">
        <f t="shared" si="1"/>
        <v>97150</v>
      </c>
      <c r="H11" s="49">
        <v>20.149999999999999</v>
      </c>
      <c r="I11" s="49">
        <v>21.68</v>
      </c>
    </row>
    <row r="12" spans="2:12" ht="30">
      <c r="B12" s="51">
        <v>97151</v>
      </c>
      <c r="C12" s="1108" t="s">
        <v>4946</v>
      </c>
      <c r="D12" s="45" t="s">
        <v>85</v>
      </c>
      <c r="E12" s="46">
        <f t="shared" si="0"/>
        <v>25.33</v>
      </c>
      <c r="F12" s="1105">
        <f t="shared" si="1"/>
        <v>97151</v>
      </c>
      <c r="H12" s="46">
        <v>23.53</v>
      </c>
      <c r="I12" s="46">
        <v>25.33</v>
      </c>
    </row>
    <row r="13" spans="2:12" ht="30">
      <c r="B13" s="50">
        <v>97152</v>
      </c>
      <c r="C13" s="48" t="s">
        <v>4947</v>
      </c>
      <c r="D13" s="47" t="s">
        <v>85</v>
      </c>
      <c r="E13" s="49">
        <f t="shared" si="0"/>
        <v>28.77</v>
      </c>
      <c r="F13" s="1105">
        <f t="shared" si="1"/>
        <v>97152</v>
      </c>
      <c r="H13" s="49">
        <v>26.69</v>
      </c>
      <c r="I13" s="49">
        <v>28.77</v>
      </c>
    </row>
    <row r="14" spans="2:12" ht="30">
      <c r="B14" s="51">
        <v>97153</v>
      </c>
      <c r="C14" s="1108" t="s">
        <v>4948</v>
      </c>
      <c r="D14" s="45" t="s">
        <v>85</v>
      </c>
      <c r="E14" s="46">
        <f t="shared" si="0"/>
        <v>32.33</v>
      </c>
      <c r="F14" s="1105">
        <f t="shared" si="1"/>
        <v>97153</v>
      </c>
      <c r="H14" s="46">
        <v>30</v>
      </c>
      <c r="I14" s="46">
        <v>32.33</v>
      </c>
    </row>
    <row r="15" spans="2:12" ht="30">
      <c r="B15" s="50">
        <v>97154</v>
      </c>
      <c r="C15" s="48" t="s">
        <v>4949</v>
      </c>
      <c r="D15" s="47" t="s">
        <v>85</v>
      </c>
      <c r="E15" s="49">
        <f t="shared" si="0"/>
        <v>35.94</v>
      </c>
      <c r="F15" s="1105">
        <f t="shared" si="1"/>
        <v>97154</v>
      </c>
      <c r="H15" s="49">
        <v>33.33</v>
      </c>
      <c r="I15" s="49">
        <v>35.94</v>
      </c>
    </row>
    <row r="16" spans="2:12" ht="30">
      <c r="B16" s="51">
        <v>97155</v>
      </c>
      <c r="C16" s="1108" t="s">
        <v>4950</v>
      </c>
      <c r="D16" s="45" t="s">
        <v>85</v>
      </c>
      <c r="E16" s="46">
        <f t="shared" si="0"/>
        <v>39.54</v>
      </c>
      <c r="F16" s="1105">
        <f t="shared" si="1"/>
        <v>97155</v>
      </c>
      <c r="H16" s="46">
        <v>36.68</v>
      </c>
      <c r="I16" s="46">
        <v>39.54</v>
      </c>
    </row>
    <row r="17" spans="2:9" ht="30">
      <c r="B17" s="50">
        <v>97156</v>
      </c>
      <c r="C17" s="48" t="s">
        <v>4951</v>
      </c>
      <c r="D17" s="47" t="s">
        <v>85</v>
      </c>
      <c r="E17" s="49">
        <f t="shared" si="0"/>
        <v>47.12</v>
      </c>
      <c r="F17" s="1105">
        <f t="shared" si="1"/>
        <v>97156</v>
      </c>
      <c r="H17" s="49">
        <v>43.72</v>
      </c>
      <c r="I17" s="49">
        <v>47.12</v>
      </c>
    </row>
    <row r="18" spans="2:9" ht="30">
      <c r="B18" s="51">
        <v>97157</v>
      </c>
      <c r="C18" s="1108" t="s">
        <v>4952</v>
      </c>
      <c r="D18" s="45" t="s">
        <v>85</v>
      </c>
      <c r="E18" s="46">
        <f t="shared" si="0"/>
        <v>3.41</v>
      </c>
      <c r="F18" s="1105">
        <f t="shared" si="1"/>
        <v>97157</v>
      </c>
      <c r="H18" s="46">
        <v>3.18</v>
      </c>
      <c r="I18" s="46">
        <v>3.41</v>
      </c>
    </row>
    <row r="19" spans="2:9" ht="30">
      <c r="B19" s="50">
        <v>97158</v>
      </c>
      <c r="C19" s="48" t="s">
        <v>4953</v>
      </c>
      <c r="D19" s="47" t="s">
        <v>85</v>
      </c>
      <c r="E19" s="49">
        <f t="shared" si="0"/>
        <v>3.82</v>
      </c>
      <c r="F19" s="1105">
        <f t="shared" si="1"/>
        <v>97158</v>
      </c>
      <c r="H19" s="49">
        <v>3.56</v>
      </c>
      <c r="I19" s="49">
        <v>3.82</v>
      </c>
    </row>
    <row r="20" spans="2:9" ht="30">
      <c r="B20" s="51">
        <v>97159</v>
      </c>
      <c r="C20" s="1108" t="s">
        <v>4954</v>
      </c>
      <c r="D20" s="45" t="s">
        <v>85</v>
      </c>
      <c r="E20" s="46">
        <f t="shared" si="0"/>
        <v>4.83</v>
      </c>
      <c r="F20" s="1105">
        <f t="shared" si="1"/>
        <v>97159</v>
      </c>
      <c r="H20" s="46">
        <v>4.4800000000000004</v>
      </c>
      <c r="I20" s="46">
        <v>4.83</v>
      </c>
    </row>
    <row r="21" spans="2:9" ht="30">
      <c r="B21" s="50">
        <v>97160</v>
      </c>
      <c r="C21" s="48" t="s">
        <v>4955</v>
      </c>
      <c r="D21" s="47" t="s">
        <v>85</v>
      </c>
      <c r="E21" s="49">
        <f t="shared" si="0"/>
        <v>5.83</v>
      </c>
      <c r="F21" s="1105">
        <f t="shared" si="1"/>
        <v>97160</v>
      </c>
      <c r="H21" s="49">
        <v>5.4</v>
      </c>
      <c r="I21" s="49">
        <v>5.83</v>
      </c>
    </row>
    <row r="22" spans="2:9" ht="30">
      <c r="B22" s="51">
        <v>97161</v>
      </c>
      <c r="C22" s="1108" t="s">
        <v>4956</v>
      </c>
      <c r="D22" s="45" t="s">
        <v>85</v>
      </c>
      <c r="E22" s="46">
        <f t="shared" si="0"/>
        <v>6.86</v>
      </c>
      <c r="F22" s="1105">
        <f t="shared" si="1"/>
        <v>97161</v>
      </c>
      <c r="H22" s="46">
        <v>6.36</v>
      </c>
      <c r="I22" s="46">
        <v>6.86</v>
      </c>
    </row>
    <row r="23" spans="2:9" ht="30">
      <c r="B23" s="50">
        <v>97162</v>
      </c>
      <c r="C23" s="48" t="s">
        <v>4957</v>
      </c>
      <c r="D23" s="47" t="s">
        <v>85</v>
      </c>
      <c r="E23" s="49">
        <f t="shared" si="0"/>
        <v>7.89</v>
      </c>
      <c r="F23" s="1105">
        <f t="shared" si="1"/>
        <v>97162</v>
      </c>
      <c r="H23" s="49">
        <v>7.3</v>
      </c>
      <c r="I23" s="49">
        <v>7.89</v>
      </c>
    </row>
    <row r="24" spans="2:9" ht="30">
      <c r="B24" s="51">
        <v>97163</v>
      </c>
      <c r="C24" s="1108" t="s">
        <v>4958</v>
      </c>
      <c r="D24" s="45" t="s">
        <v>85</v>
      </c>
      <c r="E24" s="46">
        <f t="shared" si="0"/>
        <v>8.92</v>
      </c>
      <c r="F24" s="1105">
        <f t="shared" si="1"/>
        <v>97163</v>
      </c>
      <c r="H24" s="46">
        <v>8.25</v>
      </c>
      <c r="I24" s="46">
        <v>8.92</v>
      </c>
    </row>
    <row r="25" spans="2:9" ht="30">
      <c r="B25" s="50">
        <v>97164</v>
      </c>
      <c r="C25" s="48" t="s">
        <v>4959</v>
      </c>
      <c r="D25" s="47" t="s">
        <v>85</v>
      </c>
      <c r="E25" s="49">
        <f t="shared" si="0"/>
        <v>9.93</v>
      </c>
      <c r="F25" s="1105">
        <f t="shared" si="1"/>
        <v>97164</v>
      </c>
      <c r="H25" s="49">
        <v>9.18</v>
      </c>
      <c r="I25" s="49">
        <v>9.93</v>
      </c>
    </row>
    <row r="26" spans="2:9" ht="30">
      <c r="B26" s="51">
        <v>97165</v>
      </c>
      <c r="C26" s="1108" t="s">
        <v>4960</v>
      </c>
      <c r="D26" s="45" t="s">
        <v>85</v>
      </c>
      <c r="E26" s="46">
        <f t="shared" si="0"/>
        <v>10.98</v>
      </c>
      <c r="F26" s="1105">
        <f t="shared" si="1"/>
        <v>97165</v>
      </c>
      <c r="H26" s="46">
        <v>10.17</v>
      </c>
      <c r="I26" s="46">
        <v>10.98</v>
      </c>
    </row>
    <row r="27" spans="2:9" ht="30">
      <c r="B27" s="50">
        <v>97166</v>
      </c>
      <c r="C27" s="48" t="s">
        <v>4961</v>
      </c>
      <c r="D27" s="47" t="s">
        <v>85</v>
      </c>
      <c r="E27" s="49">
        <f t="shared" si="0"/>
        <v>13.34</v>
      </c>
      <c r="F27" s="1105">
        <f t="shared" si="1"/>
        <v>97166</v>
      </c>
      <c r="H27" s="49">
        <v>12.44</v>
      </c>
      <c r="I27" s="49">
        <v>13.34</v>
      </c>
    </row>
    <row r="28" spans="2:9" ht="30">
      <c r="B28" s="51">
        <v>97167</v>
      </c>
      <c r="C28" s="1108" t="s">
        <v>4962</v>
      </c>
      <c r="D28" s="45" t="s">
        <v>85</v>
      </c>
      <c r="E28" s="46">
        <f t="shared" si="0"/>
        <v>15.62</v>
      </c>
      <c r="F28" s="1105">
        <f t="shared" si="1"/>
        <v>97167</v>
      </c>
      <c r="H28" s="46">
        <v>14.56</v>
      </c>
      <c r="I28" s="46">
        <v>15.62</v>
      </c>
    </row>
    <row r="29" spans="2:9" ht="30">
      <c r="B29" s="50">
        <v>97168</v>
      </c>
      <c r="C29" s="48" t="s">
        <v>4963</v>
      </c>
      <c r="D29" s="47" t="s">
        <v>85</v>
      </c>
      <c r="E29" s="49">
        <f t="shared" si="0"/>
        <v>17.670000000000002</v>
      </c>
      <c r="F29" s="1105">
        <f t="shared" si="1"/>
        <v>97168</v>
      </c>
      <c r="H29" s="49">
        <v>16.46</v>
      </c>
      <c r="I29" s="49">
        <v>17.670000000000002</v>
      </c>
    </row>
    <row r="30" spans="2:9" ht="30">
      <c r="B30" s="51">
        <v>97169</v>
      </c>
      <c r="C30" s="1108" t="s">
        <v>4964</v>
      </c>
      <c r="D30" s="45" t="s">
        <v>85</v>
      </c>
      <c r="E30" s="46">
        <f t="shared" si="0"/>
        <v>19.850000000000001</v>
      </c>
      <c r="F30" s="1105">
        <f t="shared" si="1"/>
        <v>97169</v>
      </c>
      <c r="H30" s="46">
        <v>18.48</v>
      </c>
      <c r="I30" s="46">
        <v>19.850000000000001</v>
      </c>
    </row>
    <row r="31" spans="2:9" ht="30">
      <c r="B31" s="50">
        <v>97170</v>
      </c>
      <c r="C31" s="48" t="s">
        <v>4965</v>
      </c>
      <c r="D31" s="47" t="s">
        <v>85</v>
      </c>
      <c r="E31" s="49">
        <f t="shared" si="0"/>
        <v>22.07</v>
      </c>
      <c r="F31" s="1105">
        <f t="shared" si="1"/>
        <v>97170</v>
      </c>
      <c r="H31" s="49">
        <v>20.55</v>
      </c>
      <c r="I31" s="49">
        <v>22.07</v>
      </c>
    </row>
    <row r="32" spans="2:9" ht="30">
      <c r="B32" s="51">
        <v>97171</v>
      </c>
      <c r="C32" s="1108" t="s">
        <v>4966</v>
      </c>
      <c r="D32" s="45" t="s">
        <v>85</v>
      </c>
      <c r="E32" s="46">
        <f t="shared" si="0"/>
        <v>24.31</v>
      </c>
      <c r="F32" s="1105">
        <f t="shared" si="1"/>
        <v>97171</v>
      </c>
      <c r="H32" s="46">
        <v>22.61</v>
      </c>
      <c r="I32" s="46">
        <v>24.31</v>
      </c>
    </row>
    <row r="33" spans="2:9" ht="30">
      <c r="B33" s="50">
        <v>97172</v>
      </c>
      <c r="C33" s="48" t="s">
        <v>4967</v>
      </c>
      <c r="D33" s="47" t="s">
        <v>85</v>
      </c>
      <c r="E33" s="49">
        <f t="shared" si="0"/>
        <v>29.12</v>
      </c>
      <c r="F33" s="1105">
        <f t="shared" si="1"/>
        <v>97172</v>
      </c>
      <c r="H33" s="49">
        <v>27.12</v>
      </c>
      <c r="I33" s="49">
        <v>29.12</v>
      </c>
    </row>
    <row r="34" spans="2:9" ht="30">
      <c r="B34" s="51">
        <v>97173</v>
      </c>
      <c r="C34" s="1108" t="s">
        <v>4968</v>
      </c>
      <c r="D34" s="45" t="s">
        <v>85</v>
      </c>
      <c r="E34" s="46">
        <f t="shared" si="0"/>
        <v>22.83</v>
      </c>
      <c r="F34" s="1105">
        <f t="shared" si="1"/>
        <v>97173</v>
      </c>
      <c r="H34" s="46">
        <v>21.3</v>
      </c>
      <c r="I34" s="46">
        <v>22.83</v>
      </c>
    </row>
    <row r="35" spans="2:9" ht="30">
      <c r="B35" s="50">
        <v>97174</v>
      </c>
      <c r="C35" s="48" t="s">
        <v>4969</v>
      </c>
      <c r="D35" s="47" t="s">
        <v>85</v>
      </c>
      <c r="E35" s="49">
        <f t="shared" si="0"/>
        <v>26.4</v>
      </c>
      <c r="F35" s="1105">
        <f t="shared" si="1"/>
        <v>97174</v>
      </c>
      <c r="H35" s="49">
        <v>24.61</v>
      </c>
      <c r="I35" s="49">
        <v>26.4</v>
      </c>
    </row>
    <row r="36" spans="2:9" ht="30">
      <c r="B36" s="51">
        <v>97175</v>
      </c>
      <c r="C36" s="1108" t="s">
        <v>4970</v>
      </c>
      <c r="D36" s="45" t="s">
        <v>85</v>
      </c>
      <c r="E36" s="46">
        <f t="shared" si="0"/>
        <v>29.96</v>
      </c>
      <c r="F36" s="1105">
        <f t="shared" si="1"/>
        <v>97175</v>
      </c>
      <c r="H36" s="46">
        <v>27.95</v>
      </c>
      <c r="I36" s="46">
        <v>29.96</v>
      </c>
    </row>
    <row r="37" spans="2:9" ht="30">
      <c r="B37" s="50">
        <v>97176</v>
      </c>
      <c r="C37" s="48" t="s">
        <v>4971</v>
      </c>
      <c r="D37" s="47" t="s">
        <v>85</v>
      </c>
      <c r="E37" s="49">
        <f t="shared" si="0"/>
        <v>33.520000000000003</v>
      </c>
      <c r="F37" s="1105">
        <f t="shared" si="1"/>
        <v>97176</v>
      </c>
      <c r="H37" s="49">
        <v>31.29</v>
      </c>
      <c r="I37" s="49">
        <v>33.520000000000003</v>
      </c>
    </row>
    <row r="38" spans="2:9" ht="30">
      <c r="B38" s="51">
        <v>97177</v>
      </c>
      <c r="C38" s="1108" t="s">
        <v>4972</v>
      </c>
      <c r="D38" s="45" t="s">
        <v>85</v>
      </c>
      <c r="E38" s="46">
        <f t="shared" si="0"/>
        <v>40.64</v>
      </c>
      <c r="F38" s="1105">
        <f t="shared" si="1"/>
        <v>97177</v>
      </c>
      <c r="H38" s="46">
        <v>37.950000000000003</v>
      </c>
      <c r="I38" s="46">
        <v>40.64</v>
      </c>
    </row>
    <row r="39" spans="2:9" ht="30">
      <c r="B39" s="50">
        <v>97178</v>
      </c>
      <c r="C39" s="48" t="s">
        <v>4973</v>
      </c>
      <c r="D39" s="47" t="s">
        <v>85</v>
      </c>
      <c r="E39" s="49">
        <f t="shared" si="0"/>
        <v>47.77</v>
      </c>
      <c r="F39" s="1105">
        <f t="shared" si="1"/>
        <v>97178</v>
      </c>
      <c r="H39" s="49">
        <v>44.61</v>
      </c>
      <c r="I39" s="49">
        <v>47.77</v>
      </c>
    </row>
    <row r="40" spans="2:9" ht="30">
      <c r="B40" s="51">
        <v>97179</v>
      </c>
      <c r="C40" s="1108" t="s">
        <v>4974</v>
      </c>
      <c r="D40" s="45" t="s">
        <v>85</v>
      </c>
      <c r="E40" s="46">
        <f t="shared" si="0"/>
        <v>54.89</v>
      </c>
      <c r="F40" s="1105">
        <f t="shared" si="1"/>
        <v>97179</v>
      </c>
      <c r="H40" s="46">
        <v>51.27</v>
      </c>
      <c r="I40" s="46">
        <v>54.89</v>
      </c>
    </row>
    <row r="41" spans="2:9" ht="30">
      <c r="B41" s="50">
        <v>97180</v>
      </c>
      <c r="C41" s="48" t="s">
        <v>4975</v>
      </c>
      <c r="D41" s="47" t="s">
        <v>85</v>
      </c>
      <c r="E41" s="49">
        <f t="shared" si="0"/>
        <v>62.03</v>
      </c>
      <c r="F41" s="1105">
        <f t="shared" si="1"/>
        <v>97180</v>
      </c>
      <c r="H41" s="49">
        <v>57.94</v>
      </c>
      <c r="I41" s="49">
        <v>62.03</v>
      </c>
    </row>
    <row r="42" spans="2:9" ht="30">
      <c r="B42" s="51">
        <v>97181</v>
      </c>
      <c r="C42" s="1108" t="s">
        <v>4976</v>
      </c>
      <c r="D42" s="45" t="s">
        <v>85</v>
      </c>
      <c r="E42" s="46">
        <f t="shared" si="0"/>
        <v>71.760000000000005</v>
      </c>
      <c r="F42" s="1105">
        <f t="shared" si="1"/>
        <v>97181</v>
      </c>
      <c r="H42" s="46">
        <v>67.209999999999994</v>
      </c>
      <c r="I42" s="46">
        <v>71.760000000000005</v>
      </c>
    </row>
    <row r="43" spans="2:9" ht="30">
      <c r="B43" s="50">
        <v>97182</v>
      </c>
      <c r="C43" s="48" t="s">
        <v>4977</v>
      </c>
      <c r="D43" s="47" t="s">
        <v>85</v>
      </c>
      <c r="E43" s="49">
        <f t="shared" si="0"/>
        <v>79.17</v>
      </c>
      <c r="F43" s="1105">
        <f t="shared" si="1"/>
        <v>97182</v>
      </c>
      <c r="H43" s="49">
        <v>74.150000000000006</v>
      </c>
      <c r="I43" s="49">
        <v>79.17</v>
      </c>
    </row>
    <row r="44" spans="2:9" ht="30">
      <c r="B44" s="51">
        <v>97183</v>
      </c>
      <c r="C44" s="1108" t="s">
        <v>4978</v>
      </c>
      <c r="D44" s="45" t="s">
        <v>85</v>
      </c>
      <c r="E44" s="46">
        <f t="shared" si="0"/>
        <v>18.54</v>
      </c>
      <c r="F44" s="1105">
        <f t="shared" si="1"/>
        <v>97183</v>
      </c>
      <c r="H44" s="46">
        <v>17.260000000000002</v>
      </c>
      <c r="I44" s="46">
        <v>18.54</v>
      </c>
    </row>
    <row r="45" spans="2:9" ht="30">
      <c r="B45" s="50">
        <v>97184</v>
      </c>
      <c r="C45" s="48" t="s">
        <v>4979</v>
      </c>
      <c r="D45" s="47" t="s">
        <v>85</v>
      </c>
      <c r="E45" s="49">
        <f t="shared" si="0"/>
        <v>21.49</v>
      </c>
      <c r="F45" s="1105">
        <f t="shared" si="1"/>
        <v>97184</v>
      </c>
      <c r="H45" s="49">
        <v>20.010000000000002</v>
      </c>
      <c r="I45" s="49">
        <v>21.49</v>
      </c>
    </row>
    <row r="46" spans="2:9" ht="30">
      <c r="B46" s="51">
        <v>97185</v>
      </c>
      <c r="C46" s="1108" t="s">
        <v>4980</v>
      </c>
      <c r="D46" s="45" t="s">
        <v>85</v>
      </c>
      <c r="E46" s="46">
        <f t="shared" si="0"/>
        <v>24.45</v>
      </c>
      <c r="F46" s="1105">
        <f t="shared" si="1"/>
        <v>97185</v>
      </c>
      <c r="H46" s="46">
        <v>22.77</v>
      </c>
      <c r="I46" s="46">
        <v>24.45</v>
      </c>
    </row>
    <row r="47" spans="2:9" ht="30">
      <c r="B47" s="50">
        <v>97186</v>
      </c>
      <c r="C47" s="48" t="s">
        <v>4981</v>
      </c>
      <c r="D47" s="47" t="s">
        <v>85</v>
      </c>
      <c r="E47" s="49">
        <f t="shared" si="0"/>
        <v>27.39</v>
      </c>
      <c r="F47" s="1105">
        <f t="shared" si="1"/>
        <v>97186</v>
      </c>
      <c r="H47" s="49">
        <v>25.52</v>
      </c>
      <c r="I47" s="49">
        <v>27.39</v>
      </c>
    </row>
    <row r="48" spans="2:9" ht="30">
      <c r="B48" s="51">
        <v>97187</v>
      </c>
      <c r="C48" s="1108" t="s">
        <v>5737</v>
      </c>
      <c r="D48" s="45" t="s">
        <v>85</v>
      </c>
      <c r="E48" s="46">
        <f t="shared" si="0"/>
        <v>33.28</v>
      </c>
      <c r="F48" s="1105">
        <f t="shared" si="1"/>
        <v>97187</v>
      </c>
      <c r="H48" s="46">
        <v>31</v>
      </c>
      <c r="I48" s="46">
        <v>33.28</v>
      </c>
    </row>
    <row r="49" spans="2:9" ht="30">
      <c r="B49" s="50">
        <v>97188</v>
      </c>
      <c r="C49" s="48" t="s">
        <v>4982</v>
      </c>
      <c r="D49" s="47" t="s">
        <v>85</v>
      </c>
      <c r="E49" s="49">
        <f t="shared" si="0"/>
        <v>39.18</v>
      </c>
      <c r="F49" s="1105">
        <f t="shared" si="1"/>
        <v>97188</v>
      </c>
      <c r="H49" s="49">
        <v>36.5</v>
      </c>
      <c r="I49" s="49">
        <v>39.18</v>
      </c>
    </row>
    <row r="50" spans="2:9" ht="30">
      <c r="B50" s="51">
        <v>97189</v>
      </c>
      <c r="C50" s="1108" t="s">
        <v>4983</v>
      </c>
      <c r="D50" s="45" t="s">
        <v>85</v>
      </c>
      <c r="E50" s="46">
        <f t="shared" si="0"/>
        <v>45.06</v>
      </c>
      <c r="F50" s="1105">
        <f t="shared" si="1"/>
        <v>97189</v>
      </c>
      <c r="H50" s="46">
        <v>42</v>
      </c>
      <c r="I50" s="46">
        <v>45.06</v>
      </c>
    </row>
    <row r="51" spans="2:9" ht="30">
      <c r="B51" s="50">
        <v>97190</v>
      </c>
      <c r="C51" s="48" t="s">
        <v>4984</v>
      </c>
      <c r="D51" s="47" t="s">
        <v>85</v>
      </c>
      <c r="E51" s="49">
        <f t="shared" si="0"/>
        <v>50.96</v>
      </c>
      <c r="F51" s="1105">
        <f t="shared" si="1"/>
        <v>97190</v>
      </c>
      <c r="H51" s="49">
        <v>47.49</v>
      </c>
      <c r="I51" s="49">
        <v>50.96</v>
      </c>
    </row>
    <row r="52" spans="2:9" ht="30">
      <c r="B52" s="51">
        <v>97191</v>
      </c>
      <c r="C52" s="1108" t="s">
        <v>4985</v>
      </c>
      <c r="D52" s="45" t="s">
        <v>85</v>
      </c>
      <c r="E52" s="46">
        <f t="shared" si="0"/>
        <v>58.83</v>
      </c>
      <c r="F52" s="1105">
        <f t="shared" si="1"/>
        <v>97191</v>
      </c>
      <c r="H52" s="46">
        <v>54.97</v>
      </c>
      <c r="I52" s="46">
        <v>58.83</v>
      </c>
    </row>
    <row r="53" spans="2:9" ht="30">
      <c r="B53" s="50">
        <v>97192</v>
      </c>
      <c r="C53" s="48" t="s">
        <v>4986</v>
      </c>
      <c r="D53" s="47" t="s">
        <v>85</v>
      </c>
      <c r="E53" s="49">
        <f t="shared" si="0"/>
        <v>64.930000000000007</v>
      </c>
      <c r="F53" s="1105">
        <f t="shared" si="1"/>
        <v>97192</v>
      </c>
      <c r="H53" s="49">
        <v>60.69</v>
      </c>
      <c r="I53" s="49">
        <v>64.930000000000007</v>
      </c>
    </row>
    <row r="54" spans="2:9" ht="30">
      <c r="B54" s="51">
        <v>90694</v>
      </c>
      <c r="C54" s="1108" t="s">
        <v>86</v>
      </c>
      <c r="D54" s="45" t="s">
        <v>85</v>
      </c>
      <c r="E54" s="46">
        <f t="shared" si="0"/>
        <v>22.77</v>
      </c>
      <c r="F54" s="1105">
        <f t="shared" si="1"/>
        <v>90694</v>
      </c>
      <c r="H54" s="46">
        <v>22.58</v>
      </c>
      <c r="I54" s="46">
        <v>22.77</v>
      </c>
    </row>
    <row r="55" spans="2:9" ht="30">
      <c r="B55" s="50">
        <v>90695</v>
      </c>
      <c r="C55" s="48" t="s">
        <v>87</v>
      </c>
      <c r="D55" s="47" t="s">
        <v>85</v>
      </c>
      <c r="E55" s="49">
        <f t="shared" si="0"/>
        <v>47.1</v>
      </c>
      <c r="F55" s="1105">
        <f t="shared" si="1"/>
        <v>90695</v>
      </c>
      <c r="H55" s="49">
        <v>46.86</v>
      </c>
      <c r="I55" s="49">
        <v>47.1</v>
      </c>
    </row>
    <row r="56" spans="2:9" ht="30">
      <c r="B56" s="51">
        <v>90696</v>
      </c>
      <c r="C56" s="1108" t="s">
        <v>88</v>
      </c>
      <c r="D56" s="45" t="s">
        <v>85</v>
      </c>
      <c r="E56" s="46">
        <f t="shared" si="0"/>
        <v>69.849999999999994</v>
      </c>
      <c r="F56" s="1105">
        <f t="shared" si="1"/>
        <v>90696</v>
      </c>
      <c r="H56" s="46">
        <v>69.58</v>
      </c>
      <c r="I56" s="46">
        <v>69.849999999999994</v>
      </c>
    </row>
    <row r="57" spans="2:9" ht="30">
      <c r="B57" s="50">
        <v>90697</v>
      </c>
      <c r="C57" s="48" t="s">
        <v>89</v>
      </c>
      <c r="D57" s="47" t="s">
        <v>85</v>
      </c>
      <c r="E57" s="49">
        <f t="shared" si="0"/>
        <v>117.4</v>
      </c>
      <c r="F57" s="1105">
        <f t="shared" si="1"/>
        <v>90697</v>
      </c>
      <c r="H57" s="49">
        <v>117.07</v>
      </c>
      <c r="I57" s="49">
        <v>117.4</v>
      </c>
    </row>
    <row r="58" spans="2:9" ht="30">
      <c r="B58" s="51">
        <v>90698</v>
      </c>
      <c r="C58" s="1108" t="s">
        <v>90</v>
      </c>
      <c r="D58" s="45" t="s">
        <v>85</v>
      </c>
      <c r="E58" s="46">
        <f t="shared" si="0"/>
        <v>187.85</v>
      </c>
      <c r="F58" s="1105">
        <f t="shared" si="1"/>
        <v>90698</v>
      </c>
      <c r="H58" s="46">
        <v>187.48</v>
      </c>
      <c r="I58" s="46">
        <v>187.85</v>
      </c>
    </row>
    <row r="59" spans="2:9" ht="30">
      <c r="B59" s="50">
        <v>90699</v>
      </c>
      <c r="C59" s="48" t="s">
        <v>91</v>
      </c>
      <c r="D59" s="47" t="s">
        <v>85</v>
      </c>
      <c r="E59" s="49">
        <f t="shared" si="0"/>
        <v>232.17</v>
      </c>
      <c r="F59" s="1105">
        <f t="shared" si="1"/>
        <v>90699</v>
      </c>
      <c r="H59" s="49">
        <v>231.75</v>
      </c>
      <c r="I59" s="49">
        <v>232.17</v>
      </c>
    </row>
    <row r="60" spans="2:9" ht="30">
      <c r="B60" s="51">
        <v>90700</v>
      </c>
      <c r="C60" s="1108" t="s">
        <v>92</v>
      </c>
      <c r="D60" s="45" t="s">
        <v>85</v>
      </c>
      <c r="E60" s="46">
        <f t="shared" si="0"/>
        <v>304.83999999999997</v>
      </c>
      <c r="F60" s="1105">
        <f t="shared" si="1"/>
        <v>90700</v>
      </c>
      <c r="H60" s="46">
        <v>304.24</v>
      </c>
      <c r="I60" s="46">
        <v>304.83999999999997</v>
      </c>
    </row>
    <row r="61" spans="2:9" ht="30">
      <c r="B61" s="50">
        <v>90701</v>
      </c>
      <c r="C61" s="48" t="s">
        <v>93</v>
      </c>
      <c r="D61" s="47" t="s">
        <v>85</v>
      </c>
      <c r="E61" s="49">
        <f t="shared" si="0"/>
        <v>40.86</v>
      </c>
      <c r="F61" s="1105">
        <f t="shared" si="1"/>
        <v>90701</v>
      </c>
      <c r="H61" s="49">
        <v>40.43</v>
      </c>
      <c r="I61" s="49">
        <v>40.86</v>
      </c>
    </row>
    <row r="62" spans="2:9" ht="30">
      <c r="B62" s="51">
        <v>90702</v>
      </c>
      <c r="C62" s="1108" t="s">
        <v>94</v>
      </c>
      <c r="D62" s="45" t="s">
        <v>85</v>
      </c>
      <c r="E62" s="46">
        <f t="shared" si="0"/>
        <v>63.61</v>
      </c>
      <c r="F62" s="1105">
        <f t="shared" si="1"/>
        <v>90702</v>
      </c>
      <c r="H62" s="46">
        <v>63.13</v>
      </c>
      <c r="I62" s="46">
        <v>63.61</v>
      </c>
    </row>
    <row r="63" spans="2:9" ht="30">
      <c r="B63" s="50">
        <v>90703</v>
      </c>
      <c r="C63" s="48" t="s">
        <v>95</v>
      </c>
      <c r="D63" s="47" t="s">
        <v>85</v>
      </c>
      <c r="E63" s="49">
        <f t="shared" si="0"/>
        <v>103.02</v>
      </c>
      <c r="F63" s="1105">
        <f t="shared" si="1"/>
        <v>90703</v>
      </c>
      <c r="H63" s="49">
        <v>102.51</v>
      </c>
      <c r="I63" s="49">
        <v>103.02</v>
      </c>
    </row>
    <row r="64" spans="2:9" ht="30">
      <c r="B64" s="51">
        <v>90704</v>
      </c>
      <c r="C64" s="1108" t="s">
        <v>96</v>
      </c>
      <c r="D64" s="45" t="s">
        <v>85</v>
      </c>
      <c r="E64" s="46">
        <f t="shared" si="0"/>
        <v>141.6</v>
      </c>
      <c r="F64" s="1105">
        <f t="shared" si="1"/>
        <v>90704</v>
      </c>
      <c r="H64" s="46">
        <v>141.04</v>
      </c>
      <c r="I64" s="46">
        <v>141.6</v>
      </c>
    </row>
    <row r="65" spans="2:9" ht="30">
      <c r="B65" s="50">
        <v>90705</v>
      </c>
      <c r="C65" s="48" t="s">
        <v>97</v>
      </c>
      <c r="D65" s="47" t="s">
        <v>85</v>
      </c>
      <c r="E65" s="49">
        <f t="shared" si="0"/>
        <v>198.47</v>
      </c>
      <c r="F65" s="1105">
        <f t="shared" si="1"/>
        <v>90705</v>
      </c>
      <c r="H65" s="49">
        <v>197.86</v>
      </c>
      <c r="I65" s="49">
        <v>198.47</v>
      </c>
    </row>
    <row r="66" spans="2:9" ht="30">
      <c r="B66" s="51">
        <v>90706</v>
      </c>
      <c r="C66" s="1108" t="s">
        <v>98</v>
      </c>
      <c r="D66" s="45" t="s">
        <v>85</v>
      </c>
      <c r="E66" s="46">
        <f t="shared" si="0"/>
        <v>237.64</v>
      </c>
      <c r="F66" s="1105">
        <f t="shared" si="1"/>
        <v>90706</v>
      </c>
      <c r="H66" s="46">
        <v>236.78</v>
      </c>
      <c r="I66" s="46">
        <v>237.64</v>
      </c>
    </row>
    <row r="67" spans="2:9" ht="30">
      <c r="B67" s="50">
        <v>90708</v>
      </c>
      <c r="C67" s="48" t="s">
        <v>99</v>
      </c>
      <c r="D67" s="47" t="s">
        <v>85</v>
      </c>
      <c r="E67" s="49">
        <f t="shared" ref="E67:E130" si="2">IF($K$2=$H$1,H67,I67)</f>
        <v>638.02</v>
      </c>
      <c r="F67" s="1105">
        <f t="shared" ref="F67:F130" si="3">IF(LEN($B67)=7,CONCATENATE(MID($B67,1,6),"00",RIGHT($B67,1)),IF(LEN($B67)=8,CONCATENATE(MID($B67,1,6),"0",RIGHT($B67,2)),$B67))</f>
        <v>90708</v>
      </c>
      <c r="H67" s="49">
        <v>637.46</v>
      </c>
      <c r="I67" s="49">
        <v>638.02</v>
      </c>
    </row>
    <row r="68" spans="2:9" ht="30">
      <c r="B68" s="51">
        <v>90709</v>
      </c>
      <c r="C68" s="1108" t="s">
        <v>100</v>
      </c>
      <c r="D68" s="45" t="s">
        <v>85</v>
      </c>
      <c r="E68" s="46">
        <f t="shared" si="2"/>
        <v>24.32</v>
      </c>
      <c r="F68" s="1105">
        <f t="shared" si="3"/>
        <v>90709</v>
      </c>
      <c r="H68" s="46">
        <v>23.96</v>
      </c>
      <c r="I68" s="46">
        <v>24.32</v>
      </c>
    </row>
    <row r="69" spans="2:9" ht="30">
      <c r="B69" s="50">
        <v>90710</v>
      </c>
      <c r="C69" s="48" t="s">
        <v>101</v>
      </c>
      <c r="D69" s="47" t="s">
        <v>85</v>
      </c>
      <c r="E69" s="49">
        <f t="shared" si="2"/>
        <v>48.65</v>
      </c>
      <c r="F69" s="1105">
        <f t="shared" si="3"/>
        <v>90710</v>
      </c>
      <c r="H69" s="49">
        <v>48.26</v>
      </c>
      <c r="I69" s="49">
        <v>48.65</v>
      </c>
    </row>
    <row r="70" spans="2:9" ht="30">
      <c r="B70" s="51">
        <v>90711</v>
      </c>
      <c r="C70" s="1108" t="s">
        <v>102</v>
      </c>
      <c r="D70" s="45" t="s">
        <v>85</v>
      </c>
      <c r="E70" s="46">
        <f t="shared" si="2"/>
        <v>71.39</v>
      </c>
      <c r="F70" s="1105">
        <f t="shared" si="3"/>
        <v>90711</v>
      </c>
      <c r="H70" s="46">
        <v>70.959999999999994</v>
      </c>
      <c r="I70" s="46">
        <v>71.39</v>
      </c>
    </row>
    <row r="71" spans="2:9" ht="30">
      <c r="B71" s="50">
        <v>90712</v>
      </c>
      <c r="C71" s="48" t="s">
        <v>103</v>
      </c>
      <c r="D71" s="47" t="s">
        <v>85</v>
      </c>
      <c r="E71" s="49">
        <f t="shared" si="2"/>
        <v>118.94</v>
      </c>
      <c r="F71" s="1105">
        <f t="shared" si="3"/>
        <v>90712</v>
      </c>
      <c r="H71" s="49">
        <v>118.46</v>
      </c>
      <c r="I71" s="49">
        <v>118.94</v>
      </c>
    </row>
    <row r="72" spans="2:9" ht="30">
      <c r="B72" s="51">
        <v>90713</v>
      </c>
      <c r="C72" s="1108" t="s">
        <v>104</v>
      </c>
      <c r="D72" s="45" t="s">
        <v>85</v>
      </c>
      <c r="E72" s="46">
        <f t="shared" si="2"/>
        <v>189.39</v>
      </c>
      <c r="F72" s="1105">
        <f t="shared" si="3"/>
        <v>90713</v>
      </c>
      <c r="H72" s="46">
        <v>188.87</v>
      </c>
      <c r="I72" s="46">
        <v>189.39</v>
      </c>
    </row>
    <row r="73" spans="2:9" ht="30">
      <c r="B73" s="50">
        <v>90714</v>
      </c>
      <c r="C73" s="48" t="s">
        <v>105</v>
      </c>
      <c r="D73" s="47" t="s">
        <v>85</v>
      </c>
      <c r="E73" s="49">
        <f t="shared" si="2"/>
        <v>233.71</v>
      </c>
      <c r="F73" s="1105">
        <f t="shared" si="3"/>
        <v>90714</v>
      </c>
      <c r="H73" s="49">
        <v>233.15</v>
      </c>
      <c r="I73" s="49">
        <v>233.71</v>
      </c>
    </row>
    <row r="74" spans="2:9" ht="30">
      <c r="B74" s="51">
        <v>90715</v>
      </c>
      <c r="C74" s="1108" t="s">
        <v>106</v>
      </c>
      <c r="D74" s="45" t="s">
        <v>85</v>
      </c>
      <c r="E74" s="46">
        <f t="shared" si="2"/>
        <v>308.08</v>
      </c>
      <c r="F74" s="1105">
        <f t="shared" si="3"/>
        <v>90715</v>
      </c>
      <c r="H74" s="46">
        <v>307.27999999999997</v>
      </c>
      <c r="I74" s="46">
        <v>308.08</v>
      </c>
    </row>
    <row r="75" spans="2:9" ht="30">
      <c r="B75" s="50">
        <v>90716</v>
      </c>
      <c r="C75" s="48" t="s">
        <v>107</v>
      </c>
      <c r="D75" s="47" t="s">
        <v>85</v>
      </c>
      <c r="E75" s="49">
        <f t="shared" si="2"/>
        <v>42.41</v>
      </c>
      <c r="F75" s="1105">
        <f t="shared" si="3"/>
        <v>90716</v>
      </c>
      <c r="H75" s="49">
        <v>41.82</v>
      </c>
      <c r="I75" s="49">
        <v>42.41</v>
      </c>
    </row>
    <row r="76" spans="2:9" ht="30">
      <c r="B76" s="51">
        <v>90717</v>
      </c>
      <c r="C76" s="1108" t="s">
        <v>108</v>
      </c>
      <c r="D76" s="45" t="s">
        <v>85</v>
      </c>
      <c r="E76" s="46">
        <f t="shared" si="2"/>
        <v>65.150000000000006</v>
      </c>
      <c r="F76" s="1105">
        <f t="shared" si="3"/>
        <v>90717</v>
      </c>
      <c r="H76" s="46">
        <v>64.52</v>
      </c>
      <c r="I76" s="46">
        <v>65.150000000000006</v>
      </c>
    </row>
    <row r="77" spans="2:9" ht="30">
      <c r="B77" s="50">
        <v>90718</v>
      </c>
      <c r="C77" s="48" t="s">
        <v>109</v>
      </c>
      <c r="D77" s="47" t="s">
        <v>85</v>
      </c>
      <c r="E77" s="49">
        <f t="shared" si="2"/>
        <v>104.57</v>
      </c>
      <c r="F77" s="1105">
        <f t="shared" si="3"/>
        <v>90718</v>
      </c>
      <c r="H77" s="49">
        <v>103.89</v>
      </c>
      <c r="I77" s="49">
        <v>104.57</v>
      </c>
    </row>
    <row r="78" spans="2:9" ht="30">
      <c r="B78" s="51">
        <v>90719</v>
      </c>
      <c r="C78" s="1108" t="s">
        <v>110</v>
      </c>
      <c r="D78" s="45" t="s">
        <v>85</v>
      </c>
      <c r="E78" s="46">
        <f t="shared" si="2"/>
        <v>143.13999999999999</v>
      </c>
      <c r="F78" s="1105">
        <f t="shared" si="3"/>
        <v>90719</v>
      </c>
      <c r="H78" s="46">
        <v>142.41999999999999</v>
      </c>
      <c r="I78" s="46">
        <v>143.13999999999999</v>
      </c>
    </row>
    <row r="79" spans="2:9" ht="30">
      <c r="B79" s="50">
        <v>90720</v>
      </c>
      <c r="C79" s="48" t="s">
        <v>111</v>
      </c>
      <c r="D79" s="47" t="s">
        <v>85</v>
      </c>
      <c r="E79" s="49">
        <f t="shared" si="2"/>
        <v>200</v>
      </c>
      <c r="F79" s="1105">
        <f t="shared" si="3"/>
        <v>90720</v>
      </c>
      <c r="H79" s="49">
        <v>199.24</v>
      </c>
      <c r="I79" s="49">
        <v>200</v>
      </c>
    </row>
    <row r="80" spans="2:9" ht="30">
      <c r="B80" s="51">
        <v>90721</v>
      </c>
      <c r="C80" s="1108" t="s">
        <v>112</v>
      </c>
      <c r="D80" s="45" t="s">
        <v>85</v>
      </c>
      <c r="E80" s="46">
        <f t="shared" si="2"/>
        <v>240.89</v>
      </c>
      <c r="F80" s="1105">
        <f t="shared" si="3"/>
        <v>90721</v>
      </c>
      <c r="H80" s="46">
        <v>239.83</v>
      </c>
      <c r="I80" s="46">
        <v>240.89</v>
      </c>
    </row>
    <row r="81" spans="2:9" ht="30">
      <c r="B81" s="50">
        <v>90723</v>
      </c>
      <c r="C81" s="48" t="s">
        <v>113</v>
      </c>
      <c r="D81" s="47" t="s">
        <v>85</v>
      </c>
      <c r="E81" s="49">
        <f t="shared" si="2"/>
        <v>640.04</v>
      </c>
      <c r="F81" s="1105">
        <f t="shared" si="3"/>
        <v>90723</v>
      </c>
      <c r="H81" s="49">
        <v>639.37</v>
      </c>
      <c r="I81" s="49">
        <v>640.04</v>
      </c>
    </row>
    <row r="82" spans="2:9" ht="30">
      <c r="B82" s="51">
        <v>90724</v>
      </c>
      <c r="C82" s="1108" t="s">
        <v>114</v>
      </c>
      <c r="D82" s="45" t="s">
        <v>115</v>
      </c>
      <c r="E82" s="46">
        <f t="shared" si="2"/>
        <v>18.170000000000002</v>
      </c>
      <c r="F82" s="1105">
        <f t="shared" si="3"/>
        <v>90724</v>
      </c>
      <c r="H82" s="46">
        <v>16.47</v>
      </c>
      <c r="I82" s="46">
        <v>18.170000000000002</v>
      </c>
    </row>
    <row r="83" spans="2:9" ht="30">
      <c r="B83" s="50">
        <v>90725</v>
      </c>
      <c r="C83" s="48" t="s">
        <v>116</v>
      </c>
      <c r="D83" s="47" t="s">
        <v>115</v>
      </c>
      <c r="E83" s="49">
        <f t="shared" si="2"/>
        <v>22.47</v>
      </c>
      <c r="F83" s="1105">
        <f t="shared" si="3"/>
        <v>90725</v>
      </c>
      <c r="H83" s="49">
        <v>20.38</v>
      </c>
      <c r="I83" s="49">
        <v>22.47</v>
      </c>
    </row>
    <row r="84" spans="2:9">
      <c r="B84" s="51">
        <v>90726</v>
      </c>
      <c r="C84" s="1108" t="s">
        <v>117</v>
      </c>
      <c r="D84" s="45" t="s">
        <v>115</v>
      </c>
      <c r="E84" s="46">
        <f t="shared" si="2"/>
        <v>26.77</v>
      </c>
      <c r="F84" s="1105">
        <f t="shared" si="3"/>
        <v>90726</v>
      </c>
      <c r="H84" s="46">
        <v>24.29</v>
      </c>
      <c r="I84" s="46">
        <v>26.77</v>
      </c>
    </row>
    <row r="85" spans="2:9" ht="30">
      <c r="B85" s="50">
        <v>90727</v>
      </c>
      <c r="C85" s="48" t="s">
        <v>118</v>
      </c>
      <c r="D85" s="47" t="s">
        <v>115</v>
      </c>
      <c r="E85" s="49">
        <f t="shared" si="2"/>
        <v>31.06</v>
      </c>
      <c r="F85" s="1105">
        <f t="shared" si="3"/>
        <v>90727</v>
      </c>
      <c r="H85" s="49">
        <v>28.2</v>
      </c>
      <c r="I85" s="49">
        <v>31.06</v>
      </c>
    </row>
    <row r="86" spans="2:9" ht="30">
      <c r="B86" s="51">
        <v>90728</v>
      </c>
      <c r="C86" s="1108" t="s">
        <v>119</v>
      </c>
      <c r="D86" s="45" t="s">
        <v>115</v>
      </c>
      <c r="E86" s="46">
        <f t="shared" si="2"/>
        <v>35.36</v>
      </c>
      <c r="F86" s="1105">
        <f t="shared" si="3"/>
        <v>90728</v>
      </c>
      <c r="H86" s="46">
        <v>32.11</v>
      </c>
      <c r="I86" s="46">
        <v>35.36</v>
      </c>
    </row>
    <row r="87" spans="2:9" ht="30">
      <c r="B87" s="50">
        <v>90729</v>
      </c>
      <c r="C87" s="48" t="s">
        <v>120</v>
      </c>
      <c r="D87" s="47" t="s">
        <v>115</v>
      </c>
      <c r="E87" s="49">
        <f t="shared" si="2"/>
        <v>39.67</v>
      </c>
      <c r="F87" s="1105">
        <f t="shared" si="3"/>
        <v>90729</v>
      </c>
      <c r="H87" s="49">
        <v>36.020000000000003</v>
      </c>
      <c r="I87" s="49">
        <v>39.67</v>
      </c>
    </row>
    <row r="88" spans="2:9" ht="30">
      <c r="B88" s="51">
        <v>90730</v>
      </c>
      <c r="C88" s="1108" t="s">
        <v>121</v>
      </c>
      <c r="D88" s="45" t="s">
        <v>115</v>
      </c>
      <c r="E88" s="46">
        <f t="shared" si="2"/>
        <v>44</v>
      </c>
      <c r="F88" s="1105">
        <f t="shared" si="3"/>
        <v>90730</v>
      </c>
      <c r="H88" s="46">
        <v>39.979999999999997</v>
      </c>
      <c r="I88" s="46">
        <v>44</v>
      </c>
    </row>
    <row r="89" spans="2:9" ht="30">
      <c r="B89" s="50">
        <v>90731</v>
      </c>
      <c r="C89" s="48" t="s">
        <v>122</v>
      </c>
      <c r="D89" s="47" t="s">
        <v>115</v>
      </c>
      <c r="E89" s="49">
        <f t="shared" si="2"/>
        <v>48.29</v>
      </c>
      <c r="F89" s="1105">
        <f t="shared" si="3"/>
        <v>90731</v>
      </c>
      <c r="H89" s="49">
        <v>43.89</v>
      </c>
      <c r="I89" s="49">
        <v>48.29</v>
      </c>
    </row>
    <row r="90" spans="2:9" ht="30">
      <c r="B90" s="51">
        <v>90732</v>
      </c>
      <c r="C90" s="1108" t="s">
        <v>123</v>
      </c>
      <c r="D90" s="45" t="s">
        <v>115</v>
      </c>
      <c r="E90" s="46">
        <f t="shared" si="2"/>
        <v>61.19</v>
      </c>
      <c r="F90" s="1105">
        <f t="shared" si="3"/>
        <v>90732</v>
      </c>
      <c r="H90" s="46">
        <v>55.63</v>
      </c>
      <c r="I90" s="46">
        <v>61.19</v>
      </c>
    </row>
    <row r="91" spans="2:9" ht="30">
      <c r="B91" s="50">
        <v>90733</v>
      </c>
      <c r="C91" s="48" t="s">
        <v>124</v>
      </c>
      <c r="D91" s="47" t="s">
        <v>85</v>
      </c>
      <c r="E91" s="49">
        <f t="shared" si="2"/>
        <v>1.94</v>
      </c>
      <c r="F91" s="1105">
        <f t="shared" si="3"/>
        <v>90733</v>
      </c>
      <c r="H91" s="49">
        <v>1.75</v>
      </c>
      <c r="I91" s="49">
        <v>1.94</v>
      </c>
    </row>
    <row r="92" spans="2:9" ht="30">
      <c r="B92" s="51">
        <v>90734</v>
      </c>
      <c r="C92" s="1108" t="s">
        <v>125</v>
      </c>
      <c r="D92" s="45" t="s">
        <v>85</v>
      </c>
      <c r="E92" s="46">
        <f t="shared" si="2"/>
        <v>2.37</v>
      </c>
      <c r="F92" s="1105">
        <f t="shared" si="3"/>
        <v>90734</v>
      </c>
      <c r="H92" s="46">
        <v>2.13</v>
      </c>
      <c r="I92" s="46">
        <v>2.37</v>
      </c>
    </row>
    <row r="93" spans="2:9" ht="30">
      <c r="B93" s="50">
        <v>90735</v>
      </c>
      <c r="C93" s="48" t="s">
        <v>126</v>
      </c>
      <c r="D93" s="47" t="s">
        <v>85</v>
      </c>
      <c r="E93" s="49">
        <f t="shared" si="2"/>
        <v>2.81</v>
      </c>
      <c r="F93" s="1105">
        <f t="shared" si="3"/>
        <v>90735</v>
      </c>
      <c r="H93" s="49">
        <v>2.54</v>
      </c>
      <c r="I93" s="49">
        <v>2.81</v>
      </c>
    </row>
    <row r="94" spans="2:9" ht="30">
      <c r="B94" s="51">
        <v>90736</v>
      </c>
      <c r="C94" s="1108" t="s">
        <v>127</v>
      </c>
      <c r="D94" s="45" t="s">
        <v>85</v>
      </c>
      <c r="E94" s="46">
        <f t="shared" si="2"/>
        <v>3.25</v>
      </c>
      <c r="F94" s="1105">
        <f t="shared" si="3"/>
        <v>90736</v>
      </c>
      <c r="H94" s="46">
        <v>2.92</v>
      </c>
      <c r="I94" s="46">
        <v>3.25</v>
      </c>
    </row>
    <row r="95" spans="2:9" ht="30">
      <c r="B95" s="50">
        <v>90737</v>
      </c>
      <c r="C95" s="48" t="s">
        <v>128</v>
      </c>
      <c r="D95" s="47" t="s">
        <v>85</v>
      </c>
      <c r="E95" s="49">
        <f t="shared" si="2"/>
        <v>3.68</v>
      </c>
      <c r="F95" s="1105">
        <f t="shared" si="3"/>
        <v>90737</v>
      </c>
      <c r="H95" s="49">
        <v>3.31</v>
      </c>
      <c r="I95" s="49">
        <v>3.68</v>
      </c>
    </row>
    <row r="96" spans="2:9" ht="30">
      <c r="B96" s="51">
        <v>90738</v>
      </c>
      <c r="C96" s="1108" t="s">
        <v>129</v>
      </c>
      <c r="D96" s="45" t="s">
        <v>85</v>
      </c>
      <c r="E96" s="46">
        <f t="shared" si="2"/>
        <v>4.12</v>
      </c>
      <c r="F96" s="1105">
        <f t="shared" si="3"/>
        <v>90738</v>
      </c>
      <c r="H96" s="46">
        <v>3.7</v>
      </c>
      <c r="I96" s="46">
        <v>4.12</v>
      </c>
    </row>
    <row r="97" spans="2:9" ht="30">
      <c r="B97" s="50">
        <v>90739</v>
      </c>
      <c r="C97" s="48" t="s">
        <v>130</v>
      </c>
      <c r="D97" s="47" t="s">
        <v>85</v>
      </c>
      <c r="E97" s="49">
        <f t="shared" si="2"/>
        <v>9.56</v>
      </c>
      <c r="F97" s="1105">
        <f t="shared" si="3"/>
        <v>90739</v>
      </c>
      <c r="H97" s="49">
        <v>8.9600000000000009</v>
      </c>
      <c r="I97" s="49">
        <v>9.56</v>
      </c>
    </row>
    <row r="98" spans="2:9" ht="30">
      <c r="B98" s="51">
        <v>90740</v>
      </c>
      <c r="C98" s="1108" t="s">
        <v>131</v>
      </c>
      <c r="D98" s="45" t="s">
        <v>85</v>
      </c>
      <c r="E98" s="46">
        <f t="shared" si="2"/>
        <v>4.33</v>
      </c>
      <c r="F98" s="1105">
        <f t="shared" si="3"/>
        <v>90740</v>
      </c>
      <c r="H98" s="46">
        <v>3.9</v>
      </c>
      <c r="I98" s="46">
        <v>4.33</v>
      </c>
    </row>
    <row r="99" spans="2:9" ht="30">
      <c r="B99" s="50">
        <v>90741</v>
      </c>
      <c r="C99" s="48" t="s">
        <v>132</v>
      </c>
      <c r="D99" s="47" t="s">
        <v>85</v>
      </c>
      <c r="E99" s="49">
        <f t="shared" si="2"/>
        <v>4.7699999999999996</v>
      </c>
      <c r="F99" s="1105">
        <f t="shared" si="3"/>
        <v>90741</v>
      </c>
      <c r="H99" s="49">
        <v>4.29</v>
      </c>
      <c r="I99" s="49">
        <v>4.7699999999999996</v>
      </c>
    </row>
    <row r="100" spans="2:9" ht="30">
      <c r="B100" s="51">
        <v>90742</v>
      </c>
      <c r="C100" s="1108" t="s">
        <v>133</v>
      </c>
      <c r="D100" s="45" t="s">
        <v>85</v>
      </c>
      <c r="E100" s="46">
        <f t="shared" si="2"/>
        <v>5.2</v>
      </c>
      <c r="F100" s="1105">
        <f t="shared" si="3"/>
        <v>90742</v>
      </c>
      <c r="H100" s="46">
        <v>4.6900000000000004</v>
      </c>
      <c r="I100" s="46">
        <v>5.2</v>
      </c>
    </row>
    <row r="101" spans="2:9" ht="30">
      <c r="B101" s="50">
        <v>90743</v>
      </c>
      <c r="C101" s="48" t="s">
        <v>134</v>
      </c>
      <c r="D101" s="47" t="s">
        <v>85</v>
      </c>
      <c r="E101" s="49">
        <f t="shared" si="2"/>
        <v>5.64</v>
      </c>
      <c r="F101" s="1105">
        <f t="shared" si="3"/>
        <v>90743</v>
      </c>
      <c r="H101" s="49">
        <v>5.08</v>
      </c>
      <c r="I101" s="49">
        <v>5.64</v>
      </c>
    </row>
    <row r="102" spans="2:9" ht="30">
      <c r="B102" s="51">
        <v>90744</v>
      </c>
      <c r="C102" s="1108" t="s">
        <v>135</v>
      </c>
      <c r="D102" s="45" t="s">
        <v>85</v>
      </c>
      <c r="E102" s="46">
        <f t="shared" si="2"/>
        <v>6.08</v>
      </c>
      <c r="F102" s="1105">
        <f t="shared" si="3"/>
        <v>90744</v>
      </c>
      <c r="H102" s="46">
        <v>5.47</v>
      </c>
      <c r="I102" s="46">
        <v>6.08</v>
      </c>
    </row>
    <row r="103" spans="2:9" ht="30">
      <c r="B103" s="50">
        <v>90745</v>
      </c>
      <c r="C103" s="48" t="s">
        <v>136</v>
      </c>
      <c r="D103" s="47" t="s">
        <v>85</v>
      </c>
      <c r="E103" s="49">
        <f t="shared" si="2"/>
        <v>13.67</v>
      </c>
      <c r="F103" s="1105">
        <f t="shared" si="3"/>
        <v>90745</v>
      </c>
      <c r="H103" s="49">
        <v>12.81</v>
      </c>
      <c r="I103" s="49">
        <v>13.67</v>
      </c>
    </row>
    <row r="104" spans="2:9" ht="30">
      <c r="B104" s="51">
        <v>90746</v>
      </c>
      <c r="C104" s="1108" t="s">
        <v>137</v>
      </c>
      <c r="D104" s="45" t="s">
        <v>85</v>
      </c>
      <c r="E104" s="46">
        <f t="shared" si="2"/>
        <v>2.64</v>
      </c>
      <c r="F104" s="1105">
        <f t="shared" si="3"/>
        <v>90746</v>
      </c>
      <c r="H104" s="46">
        <v>2.38</v>
      </c>
      <c r="I104" s="46">
        <v>2.64</v>
      </c>
    </row>
    <row r="105" spans="2:9" ht="30">
      <c r="B105" s="50">
        <v>90747</v>
      </c>
      <c r="C105" s="48" t="s">
        <v>138</v>
      </c>
      <c r="D105" s="47" t="s">
        <v>85</v>
      </c>
      <c r="E105" s="49">
        <f t="shared" si="2"/>
        <v>10.51</v>
      </c>
      <c r="F105" s="1105">
        <f t="shared" si="3"/>
        <v>90747</v>
      </c>
      <c r="H105" s="49">
        <v>9.9499999999999993</v>
      </c>
      <c r="I105" s="49">
        <v>10.51</v>
      </c>
    </row>
    <row r="106" spans="2:9" ht="30">
      <c r="B106" s="51">
        <v>90748</v>
      </c>
      <c r="C106" s="1108" t="s">
        <v>139</v>
      </c>
      <c r="D106" s="45" t="s">
        <v>85</v>
      </c>
      <c r="E106" s="46">
        <f t="shared" si="2"/>
        <v>3.49</v>
      </c>
      <c r="F106" s="1105">
        <f t="shared" si="3"/>
        <v>90748</v>
      </c>
      <c r="H106" s="46">
        <v>3.13</v>
      </c>
      <c r="I106" s="46">
        <v>3.49</v>
      </c>
    </row>
    <row r="107" spans="2:9" ht="30">
      <c r="B107" s="50">
        <v>90749</v>
      </c>
      <c r="C107" s="48" t="s">
        <v>140</v>
      </c>
      <c r="D107" s="47" t="s">
        <v>85</v>
      </c>
      <c r="E107" s="49">
        <f t="shared" si="2"/>
        <v>3.92</v>
      </c>
      <c r="F107" s="1105">
        <f t="shared" si="3"/>
        <v>90749</v>
      </c>
      <c r="H107" s="49">
        <v>3.53</v>
      </c>
      <c r="I107" s="49">
        <v>3.92</v>
      </c>
    </row>
    <row r="108" spans="2:9" ht="30">
      <c r="B108" s="51">
        <v>90750</v>
      </c>
      <c r="C108" s="1108" t="s">
        <v>141</v>
      </c>
      <c r="D108" s="45" t="s">
        <v>85</v>
      </c>
      <c r="E108" s="46">
        <f t="shared" si="2"/>
        <v>4.3499999999999996</v>
      </c>
      <c r="F108" s="1105">
        <f t="shared" si="3"/>
        <v>90750</v>
      </c>
      <c r="H108" s="46">
        <v>3.92</v>
      </c>
      <c r="I108" s="46">
        <v>4.3499999999999996</v>
      </c>
    </row>
    <row r="109" spans="2:9" ht="30">
      <c r="B109" s="50">
        <v>90751</v>
      </c>
      <c r="C109" s="48" t="s">
        <v>142</v>
      </c>
      <c r="D109" s="47" t="s">
        <v>85</v>
      </c>
      <c r="E109" s="49">
        <f t="shared" si="2"/>
        <v>4.79</v>
      </c>
      <c r="F109" s="1105">
        <f t="shared" si="3"/>
        <v>90751</v>
      </c>
      <c r="H109" s="49">
        <v>4.3099999999999996</v>
      </c>
      <c r="I109" s="49">
        <v>4.79</v>
      </c>
    </row>
    <row r="110" spans="2:9" ht="30">
      <c r="B110" s="51">
        <v>90752</v>
      </c>
      <c r="C110" s="1108" t="s">
        <v>143</v>
      </c>
      <c r="D110" s="45" t="s">
        <v>85</v>
      </c>
      <c r="E110" s="46">
        <f t="shared" si="2"/>
        <v>5.22</v>
      </c>
      <c r="F110" s="1105">
        <f t="shared" si="3"/>
        <v>90752</v>
      </c>
      <c r="H110" s="46">
        <v>4.7</v>
      </c>
      <c r="I110" s="46">
        <v>5.22</v>
      </c>
    </row>
    <row r="111" spans="2:9" ht="30">
      <c r="B111" s="50">
        <v>90753</v>
      </c>
      <c r="C111" s="48" t="s">
        <v>144</v>
      </c>
      <c r="D111" s="47" t="s">
        <v>85</v>
      </c>
      <c r="E111" s="49">
        <f t="shared" si="2"/>
        <v>5.66</v>
      </c>
      <c r="F111" s="1105">
        <f t="shared" si="3"/>
        <v>90753</v>
      </c>
      <c r="H111" s="49">
        <v>5.0999999999999996</v>
      </c>
      <c r="I111" s="49">
        <v>5.66</v>
      </c>
    </row>
    <row r="112" spans="2:9" ht="30">
      <c r="B112" s="51">
        <v>90754</v>
      </c>
      <c r="C112" s="1108" t="s">
        <v>145</v>
      </c>
      <c r="D112" s="45" t="s">
        <v>85</v>
      </c>
      <c r="E112" s="46">
        <f t="shared" si="2"/>
        <v>12.8</v>
      </c>
      <c r="F112" s="1105">
        <f t="shared" si="3"/>
        <v>90754</v>
      </c>
      <c r="H112" s="46">
        <v>12</v>
      </c>
      <c r="I112" s="46">
        <v>12.8</v>
      </c>
    </row>
    <row r="113" spans="2:9" ht="30">
      <c r="B113" s="50">
        <v>90755</v>
      </c>
      <c r="C113" s="48" t="s">
        <v>146</v>
      </c>
      <c r="D113" s="47" t="s">
        <v>85</v>
      </c>
      <c r="E113" s="49">
        <f t="shared" si="2"/>
        <v>5.88</v>
      </c>
      <c r="F113" s="1105">
        <f t="shared" si="3"/>
        <v>90755</v>
      </c>
      <c r="H113" s="49">
        <v>5.29</v>
      </c>
      <c r="I113" s="49">
        <v>5.88</v>
      </c>
    </row>
    <row r="114" spans="2:9" ht="30">
      <c r="B114" s="51">
        <v>90756</v>
      </c>
      <c r="C114" s="1108" t="s">
        <v>147</v>
      </c>
      <c r="D114" s="45" t="s">
        <v>85</v>
      </c>
      <c r="E114" s="46">
        <f t="shared" si="2"/>
        <v>6.31</v>
      </c>
      <c r="F114" s="1105">
        <f t="shared" si="3"/>
        <v>90756</v>
      </c>
      <c r="H114" s="46">
        <v>5.68</v>
      </c>
      <c r="I114" s="46">
        <v>6.31</v>
      </c>
    </row>
    <row r="115" spans="2:9" ht="30">
      <c r="B115" s="50">
        <v>90757</v>
      </c>
      <c r="C115" s="48" t="s">
        <v>148</v>
      </c>
      <c r="D115" s="47" t="s">
        <v>85</v>
      </c>
      <c r="E115" s="49">
        <f t="shared" si="2"/>
        <v>6.75</v>
      </c>
      <c r="F115" s="1105">
        <f t="shared" si="3"/>
        <v>90757</v>
      </c>
      <c r="H115" s="49">
        <v>6.07</v>
      </c>
      <c r="I115" s="49">
        <v>6.75</v>
      </c>
    </row>
    <row r="116" spans="2:9" ht="30">
      <c r="B116" s="51">
        <v>90758</v>
      </c>
      <c r="C116" s="1108" t="s">
        <v>149</v>
      </c>
      <c r="D116" s="45" t="s">
        <v>85</v>
      </c>
      <c r="E116" s="46">
        <f t="shared" si="2"/>
        <v>7.18</v>
      </c>
      <c r="F116" s="1105">
        <f t="shared" si="3"/>
        <v>90758</v>
      </c>
      <c r="H116" s="46">
        <v>6.46</v>
      </c>
      <c r="I116" s="46">
        <v>7.18</v>
      </c>
    </row>
    <row r="117" spans="2:9" ht="30">
      <c r="B117" s="50">
        <v>90759</v>
      </c>
      <c r="C117" s="48" t="s">
        <v>150</v>
      </c>
      <c r="D117" s="47" t="s">
        <v>85</v>
      </c>
      <c r="E117" s="49">
        <f t="shared" si="2"/>
        <v>7.61</v>
      </c>
      <c r="F117" s="1105">
        <f t="shared" si="3"/>
        <v>90759</v>
      </c>
      <c r="H117" s="49">
        <v>6.85</v>
      </c>
      <c r="I117" s="49">
        <v>7.61</v>
      </c>
    </row>
    <row r="118" spans="2:9" ht="30">
      <c r="B118" s="51">
        <v>90760</v>
      </c>
      <c r="C118" s="1108" t="s">
        <v>151</v>
      </c>
      <c r="D118" s="45" t="s">
        <v>85</v>
      </c>
      <c r="E118" s="46">
        <f t="shared" si="2"/>
        <v>16.920000000000002</v>
      </c>
      <c r="F118" s="1105">
        <f t="shared" si="3"/>
        <v>90760</v>
      </c>
      <c r="H118" s="46">
        <v>15.86</v>
      </c>
      <c r="I118" s="46">
        <v>16.920000000000002</v>
      </c>
    </row>
    <row r="119" spans="2:9" ht="30">
      <c r="B119" s="50">
        <v>90761</v>
      </c>
      <c r="C119" s="48" t="s">
        <v>152</v>
      </c>
      <c r="D119" s="47" t="s">
        <v>85</v>
      </c>
      <c r="E119" s="49">
        <f t="shared" si="2"/>
        <v>3.23</v>
      </c>
      <c r="F119" s="1105">
        <f t="shared" si="3"/>
        <v>90761</v>
      </c>
      <c r="H119" s="49">
        <v>2.91</v>
      </c>
      <c r="I119" s="49">
        <v>3.23</v>
      </c>
    </row>
    <row r="120" spans="2:9" ht="30">
      <c r="B120" s="51">
        <v>90762</v>
      </c>
      <c r="C120" s="1108" t="s">
        <v>153</v>
      </c>
      <c r="D120" s="45" t="s">
        <v>85</v>
      </c>
      <c r="E120" s="46">
        <f t="shared" si="2"/>
        <v>12.53</v>
      </c>
      <c r="F120" s="1105">
        <f t="shared" si="3"/>
        <v>90762</v>
      </c>
      <c r="H120" s="46">
        <v>11.86</v>
      </c>
      <c r="I120" s="46">
        <v>12.53</v>
      </c>
    </row>
    <row r="121" spans="2:9" ht="30">
      <c r="B121" s="50">
        <v>94869</v>
      </c>
      <c r="C121" s="48" t="s">
        <v>154</v>
      </c>
      <c r="D121" s="47" t="s">
        <v>85</v>
      </c>
      <c r="E121" s="49">
        <f t="shared" si="2"/>
        <v>129.9</v>
      </c>
      <c r="F121" s="1105">
        <f t="shared" si="3"/>
        <v>94869</v>
      </c>
      <c r="H121" s="49">
        <v>129.83000000000001</v>
      </c>
      <c r="I121" s="49">
        <v>129.9</v>
      </c>
    </row>
    <row r="122" spans="2:9" ht="30">
      <c r="B122" s="51">
        <v>94870</v>
      </c>
      <c r="C122" s="1108" t="s">
        <v>155</v>
      </c>
      <c r="D122" s="45" t="s">
        <v>85</v>
      </c>
      <c r="E122" s="46">
        <f t="shared" si="2"/>
        <v>0.64</v>
      </c>
      <c r="F122" s="1105">
        <f t="shared" si="3"/>
        <v>94870</v>
      </c>
      <c r="H122" s="46">
        <v>0.56999999999999995</v>
      </c>
      <c r="I122" s="46">
        <v>0.64</v>
      </c>
    </row>
    <row r="123" spans="2:9" ht="30">
      <c r="B123" s="50">
        <v>94871</v>
      </c>
      <c r="C123" s="48" t="s">
        <v>156</v>
      </c>
      <c r="D123" s="47" t="s">
        <v>85</v>
      </c>
      <c r="E123" s="49">
        <f t="shared" si="2"/>
        <v>153.91999999999999</v>
      </c>
      <c r="F123" s="1105">
        <f t="shared" si="3"/>
        <v>94871</v>
      </c>
      <c r="H123" s="49">
        <v>153.81</v>
      </c>
      <c r="I123" s="49">
        <v>153.91999999999999</v>
      </c>
    </row>
    <row r="124" spans="2:9" ht="30">
      <c r="B124" s="51">
        <v>94872</v>
      </c>
      <c r="C124" s="1108" t="s">
        <v>157</v>
      </c>
      <c r="D124" s="45" t="s">
        <v>85</v>
      </c>
      <c r="E124" s="46">
        <f t="shared" si="2"/>
        <v>1.1200000000000001</v>
      </c>
      <c r="F124" s="1105">
        <f t="shared" si="3"/>
        <v>94872</v>
      </c>
      <c r="H124" s="46">
        <v>1.01</v>
      </c>
      <c r="I124" s="46">
        <v>1.1200000000000001</v>
      </c>
    </row>
    <row r="125" spans="2:9" ht="30">
      <c r="B125" s="50">
        <v>94875</v>
      </c>
      <c r="C125" s="48" t="s">
        <v>158</v>
      </c>
      <c r="D125" s="47" t="s">
        <v>85</v>
      </c>
      <c r="E125" s="49">
        <f t="shared" si="2"/>
        <v>901.61</v>
      </c>
      <c r="F125" s="1105">
        <f t="shared" si="3"/>
        <v>94875</v>
      </c>
      <c r="H125" s="49">
        <v>900.78</v>
      </c>
      <c r="I125" s="49">
        <v>901.61</v>
      </c>
    </row>
    <row r="126" spans="2:9" ht="30">
      <c r="B126" s="51">
        <v>94876</v>
      </c>
      <c r="C126" s="1108" t="s">
        <v>159</v>
      </c>
      <c r="D126" s="45" t="s">
        <v>85</v>
      </c>
      <c r="E126" s="46">
        <f t="shared" si="2"/>
        <v>15.92</v>
      </c>
      <c r="F126" s="1105">
        <f t="shared" si="3"/>
        <v>94876</v>
      </c>
      <c r="H126" s="46">
        <v>15.09</v>
      </c>
      <c r="I126" s="46">
        <v>15.92</v>
      </c>
    </row>
    <row r="127" spans="2:9" ht="30">
      <c r="B127" s="50">
        <v>94878</v>
      </c>
      <c r="C127" s="48" t="s">
        <v>160</v>
      </c>
      <c r="D127" s="47" t="s">
        <v>85</v>
      </c>
      <c r="E127" s="49">
        <f t="shared" si="2"/>
        <v>18.68</v>
      </c>
      <c r="F127" s="1105">
        <f t="shared" si="3"/>
        <v>94878</v>
      </c>
      <c r="H127" s="49">
        <v>17.7</v>
      </c>
      <c r="I127" s="49">
        <v>18.68</v>
      </c>
    </row>
    <row r="128" spans="2:9" ht="30">
      <c r="B128" s="51">
        <v>94879</v>
      </c>
      <c r="C128" s="1108" t="s">
        <v>161</v>
      </c>
      <c r="D128" s="45" t="s">
        <v>85</v>
      </c>
      <c r="E128" s="46">
        <f t="shared" si="2"/>
        <v>1201.77</v>
      </c>
      <c r="F128" s="1105">
        <f t="shared" si="3"/>
        <v>94879</v>
      </c>
      <c r="H128" s="46">
        <v>1200.57</v>
      </c>
      <c r="I128" s="46">
        <v>1201.77</v>
      </c>
    </row>
    <row r="129" spans="2:9" ht="30">
      <c r="B129" s="50">
        <v>94880</v>
      </c>
      <c r="C129" s="48" t="s">
        <v>162</v>
      </c>
      <c r="D129" s="47" t="s">
        <v>85</v>
      </c>
      <c r="E129" s="49">
        <f t="shared" si="2"/>
        <v>22.88</v>
      </c>
      <c r="F129" s="1105">
        <f t="shared" si="3"/>
        <v>94880</v>
      </c>
      <c r="H129" s="49">
        <v>21.68</v>
      </c>
      <c r="I129" s="49">
        <v>22.88</v>
      </c>
    </row>
    <row r="130" spans="2:9" ht="30">
      <c r="B130" s="51">
        <v>94881</v>
      </c>
      <c r="C130" s="1108" t="s">
        <v>163</v>
      </c>
      <c r="D130" s="45" t="s">
        <v>85</v>
      </c>
      <c r="E130" s="46">
        <f t="shared" si="2"/>
        <v>1874.58</v>
      </c>
      <c r="F130" s="1105">
        <f t="shared" si="3"/>
        <v>94881</v>
      </c>
      <c r="H130" s="46">
        <v>1873.15</v>
      </c>
      <c r="I130" s="46">
        <v>1874.58</v>
      </c>
    </row>
    <row r="131" spans="2:9" ht="30">
      <c r="B131" s="50">
        <v>94882</v>
      </c>
      <c r="C131" s="48" t="s">
        <v>164</v>
      </c>
      <c r="D131" s="47" t="s">
        <v>85</v>
      </c>
      <c r="E131" s="49">
        <f t="shared" ref="E131:E194" si="4">IF($K$2=$H$1,H131,I131)</f>
        <v>27.14</v>
      </c>
      <c r="F131" s="1105">
        <f t="shared" ref="F131:F194" si="5">IF(LEN($B131)=7,CONCATENATE(MID($B131,1,6),"00",RIGHT($B131,1)),IF(LEN($B131)=8,CONCATENATE(MID($B131,1,6),"0",RIGHT($B131,2)),$B131))</f>
        <v>94882</v>
      </c>
      <c r="H131" s="49">
        <v>25.71</v>
      </c>
      <c r="I131" s="49">
        <v>27.14</v>
      </c>
    </row>
    <row r="132" spans="2:9" ht="30">
      <c r="B132" s="51">
        <v>94884</v>
      </c>
      <c r="C132" s="1108" t="s">
        <v>165</v>
      </c>
      <c r="D132" s="45" t="s">
        <v>85</v>
      </c>
      <c r="E132" s="46">
        <f t="shared" si="4"/>
        <v>35.79</v>
      </c>
      <c r="F132" s="1105">
        <f t="shared" si="5"/>
        <v>94884</v>
      </c>
      <c r="H132" s="46">
        <v>33.89</v>
      </c>
      <c r="I132" s="46">
        <v>35.79</v>
      </c>
    </row>
    <row r="133" spans="2:9" ht="30">
      <c r="B133" s="50">
        <v>94885</v>
      </c>
      <c r="C133" s="48" t="s">
        <v>166</v>
      </c>
      <c r="D133" s="47" t="s">
        <v>85</v>
      </c>
      <c r="E133" s="49">
        <f t="shared" si="4"/>
        <v>130.09</v>
      </c>
      <c r="F133" s="1105">
        <f t="shared" si="5"/>
        <v>94885</v>
      </c>
      <c r="H133" s="49">
        <v>130.01</v>
      </c>
      <c r="I133" s="49">
        <v>130.09</v>
      </c>
    </row>
    <row r="134" spans="2:9" ht="30">
      <c r="B134" s="51">
        <v>94886</v>
      </c>
      <c r="C134" s="1108" t="s">
        <v>167</v>
      </c>
      <c r="D134" s="45" t="s">
        <v>85</v>
      </c>
      <c r="E134" s="46">
        <f t="shared" si="4"/>
        <v>0.83</v>
      </c>
      <c r="F134" s="1105">
        <f t="shared" si="5"/>
        <v>94886</v>
      </c>
      <c r="H134" s="46">
        <v>0.75</v>
      </c>
      <c r="I134" s="46">
        <v>0.83</v>
      </c>
    </row>
    <row r="135" spans="2:9" ht="30">
      <c r="B135" s="50">
        <v>94887</v>
      </c>
      <c r="C135" s="48" t="s">
        <v>168</v>
      </c>
      <c r="D135" s="47" t="s">
        <v>85</v>
      </c>
      <c r="E135" s="49">
        <f t="shared" si="4"/>
        <v>154.22999999999999</v>
      </c>
      <c r="F135" s="1105">
        <f t="shared" si="5"/>
        <v>94887</v>
      </c>
      <c r="H135" s="49">
        <v>154.08000000000001</v>
      </c>
      <c r="I135" s="49">
        <v>154.22999999999999</v>
      </c>
    </row>
    <row r="136" spans="2:9" ht="30">
      <c r="B136" s="51">
        <v>94888</v>
      </c>
      <c r="C136" s="1108" t="s">
        <v>169</v>
      </c>
      <c r="D136" s="45" t="s">
        <v>85</v>
      </c>
      <c r="E136" s="46">
        <f t="shared" si="4"/>
        <v>1.43</v>
      </c>
      <c r="F136" s="1105">
        <f t="shared" si="5"/>
        <v>94888</v>
      </c>
      <c r="H136" s="46">
        <v>1.28</v>
      </c>
      <c r="I136" s="46">
        <v>1.43</v>
      </c>
    </row>
    <row r="137" spans="2:9" ht="30">
      <c r="B137" s="50">
        <v>94891</v>
      </c>
      <c r="C137" s="48" t="s">
        <v>170</v>
      </c>
      <c r="D137" s="47" t="s">
        <v>85</v>
      </c>
      <c r="E137" s="49">
        <f t="shared" si="4"/>
        <v>904.18</v>
      </c>
      <c r="F137" s="1105">
        <f t="shared" si="5"/>
        <v>94891</v>
      </c>
      <c r="H137" s="49">
        <v>903.2</v>
      </c>
      <c r="I137" s="49">
        <v>904.18</v>
      </c>
    </row>
    <row r="138" spans="2:9" ht="30">
      <c r="B138" s="51">
        <v>94892</v>
      </c>
      <c r="C138" s="1108" t="s">
        <v>171</v>
      </c>
      <c r="D138" s="45" t="s">
        <v>85</v>
      </c>
      <c r="E138" s="46">
        <f t="shared" si="4"/>
        <v>18.489999999999998</v>
      </c>
      <c r="F138" s="1105">
        <f t="shared" si="5"/>
        <v>94892</v>
      </c>
      <c r="H138" s="46">
        <v>17.510000000000002</v>
      </c>
      <c r="I138" s="46">
        <v>18.489999999999998</v>
      </c>
    </row>
    <row r="139" spans="2:9" ht="30">
      <c r="B139" s="50">
        <v>94894</v>
      </c>
      <c r="C139" s="48" t="s">
        <v>172</v>
      </c>
      <c r="D139" s="47" t="s">
        <v>85</v>
      </c>
      <c r="E139" s="49">
        <f t="shared" si="4"/>
        <v>21.47</v>
      </c>
      <c r="F139" s="1105">
        <f t="shared" si="5"/>
        <v>94894</v>
      </c>
      <c r="H139" s="49">
        <v>20.34</v>
      </c>
      <c r="I139" s="49">
        <v>21.47</v>
      </c>
    </row>
    <row r="140" spans="2:9" ht="30">
      <c r="B140" s="51">
        <v>94895</v>
      </c>
      <c r="C140" s="1108" t="s">
        <v>173</v>
      </c>
      <c r="D140" s="45" t="s">
        <v>85</v>
      </c>
      <c r="E140" s="46">
        <f t="shared" si="4"/>
        <v>1204.8399999999999</v>
      </c>
      <c r="F140" s="1105">
        <f t="shared" si="5"/>
        <v>94895</v>
      </c>
      <c r="H140" s="46">
        <v>1203.46</v>
      </c>
      <c r="I140" s="46">
        <v>1204.8399999999999</v>
      </c>
    </row>
    <row r="141" spans="2:9" ht="30">
      <c r="B141" s="50">
        <v>94896</v>
      </c>
      <c r="C141" s="48" t="s">
        <v>174</v>
      </c>
      <c r="D141" s="47" t="s">
        <v>85</v>
      </c>
      <c r="E141" s="49">
        <f t="shared" si="4"/>
        <v>25.95</v>
      </c>
      <c r="F141" s="1105">
        <f t="shared" si="5"/>
        <v>94896</v>
      </c>
      <c r="H141" s="49">
        <v>24.57</v>
      </c>
      <c r="I141" s="49">
        <v>25.95</v>
      </c>
    </row>
    <row r="142" spans="2:9" ht="30">
      <c r="B142" s="51">
        <v>94897</v>
      </c>
      <c r="C142" s="1108" t="s">
        <v>175</v>
      </c>
      <c r="D142" s="45" t="s">
        <v>85</v>
      </c>
      <c r="E142" s="46">
        <f t="shared" si="4"/>
        <v>1877.86</v>
      </c>
      <c r="F142" s="1105">
        <f t="shared" si="5"/>
        <v>94897</v>
      </c>
      <c r="H142" s="46">
        <v>1876.25</v>
      </c>
      <c r="I142" s="46">
        <v>1877.86</v>
      </c>
    </row>
    <row r="143" spans="2:9" ht="30">
      <c r="B143" s="50">
        <v>94898</v>
      </c>
      <c r="C143" s="48" t="s">
        <v>176</v>
      </c>
      <c r="D143" s="47" t="s">
        <v>85</v>
      </c>
      <c r="E143" s="49">
        <f t="shared" si="4"/>
        <v>30.42</v>
      </c>
      <c r="F143" s="1105">
        <f t="shared" si="5"/>
        <v>94898</v>
      </c>
      <c r="H143" s="49">
        <v>28.81</v>
      </c>
      <c r="I143" s="49">
        <v>30.42</v>
      </c>
    </row>
    <row r="144" spans="2:9" ht="30">
      <c r="B144" s="51">
        <v>94900</v>
      </c>
      <c r="C144" s="1108" t="s">
        <v>177</v>
      </c>
      <c r="D144" s="45" t="s">
        <v>85</v>
      </c>
      <c r="E144" s="46">
        <f t="shared" si="4"/>
        <v>39.380000000000003</v>
      </c>
      <c r="F144" s="1105">
        <f t="shared" si="5"/>
        <v>94900</v>
      </c>
      <c r="H144" s="46">
        <v>37.299999999999997</v>
      </c>
      <c r="I144" s="46">
        <v>39.380000000000003</v>
      </c>
    </row>
    <row r="145" spans="2:9" ht="30">
      <c r="B145" s="50">
        <v>97121</v>
      </c>
      <c r="C145" s="48" t="s">
        <v>4987</v>
      </c>
      <c r="D145" s="47" t="s">
        <v>85</v>
      </c>
      <c r="E145" s="49">
        <f t="shared" si="4"/>
        <v>1.47</v>
      </c>
      <c r="F145" s="1105">
        <f t="shared" si="5"/>
        <v>97121</v>
      </c>
      <c r="H145" s="49">
        <v>1.34</v>
      </c>
      <c r="I145" s="49">
        <v>1.47</v>
      </c>
    </row>
    <row r="146" spans="2:9" ht="30">
      <c r="B146" s="51">
        <v>97122</v>
      </c>
      <c r="C146" s="1108" t="s">
        <v>4988</v>
      </c>
      <c r="D146" s="45" t="s">
        <v>85</v>
      </c>
      <c r="E146" s="46">
        <f t="shared" si="4"/>
        <v>2.0499999999999998</v>
      </c>
      <c r="F146" s="1105">
        <f t="shared" si="5"/>
        <v>97122</v>
      </c>
      <c r="H146" s="46">
        <v>1.86</v>
      </c>
      <c r="I146" s="46">
        <v>2.0499999999999998</v>
      </c>
    </row>
    <row r="147" spans="2:9" ht="30">
      <c r="B147" s="50">
        <v>97123</v>
      </c>
      <c r="C147" s="48" t="s">
        <v>4989</v>
      </c>
      <c r="D147" s="47" t="s">
        <v>85</v>
      </c>
      <c r="E147" s="49">
        <f t="shared" si="4"/>
        <v>2.61</v>
      </c>
      <c r="F147" s="1105">
        <f t="shared" si="5"/>
        <v>97123</v>
      </c>
      <c r="H147" s="49">
        <v>2.37</v>
      </c>
      <c r="I147" s="49">
        <v>2.61</v>
      </c>
    </row>
    <row r="148" spans="2:9" ht="30">
      <c r="B148" s="51">
        <v>97124</v>
      </c>
      <c r="C148" s="1108" t="s">
        <v>4990</v>
      </c>
      <c r="D148" s="45" t="s">
        <v>85</v>
      </c>
      <c r="E148" s="46">
        <f t="shared" si="4"/>
        <v>0.67</v>
      </c>
      <c r="F148" s="1105">
        <f t="shared" si="5"/>
        <v>97124</v>
      </c>
      <c r="H148" s="46">
        <v>0.61</v>
      </c>
      <c r="I148" s="46">
        <v>0.67</v>
      </c>
    </row>
    <row r="149" spans="2:9" ht="30">
      <c r="B149" s="50">
        <v>97125</v>
      </c>
      <c r="C149" s="48" t="s">
        <v>4991</v>
      </c>
      <c r="D149" s="47" t="s">
        <v>85</v>
      </c>
      <c r="E149" s="49">
        <f t="shared" si="4"/>
        <v>0.95</v>
      </c>
      <c r="F149" s="1105">
        <f t="shared" si="5"/>
        <v>97125</v>
      </c>
      <c r="H149" s="49">
        <v>0.86</v>
      </c>
      <c r="I149" s="49">
        <v>0.95</v>
      </c>
    </row>
    <row r="150" spans="2:9" ht="30">
      <c r="B150" s="51">
        <v>97126</v>
      </c>
      <c r="C150" s="1108" t="s">
        <v>4992</v>
      </c>
      <c r="D150" s="45" t="s">
        <v>85</v>
      </c>
      <c r="E150" s="46">
        <f t="shared" si="4"/>
        <v>1.2</v>
      </c>
      <c r="F150" s="1105">
        <f t="shared" si="5"/>
        <v>97126</v>
      </c>
      <c r="H150" s="46">
        <v>1.1000000000000001</v>
      </c>
      <c r="I150" s="46">
        <v>1.2</v>
      </c>
    </row>
    <row r="151" spans="2:9" ht="30">
      <c r="B151" s="50">
        <v>92833</v>
      </c>
      <c r="C151" s="48" t="s">
        <v>178</v>
      </c>
      <c r="D151" s="47" t="s">
        <v>85</v>
      </c>
      <c r="E151" s="49">
        <f t="shared" si="4"/>
        <v>141.22999999999999</v>
      </c>
      <c r="F151" s="1105">
        <f t="shared" si="5"/>
        <v>92833</v>
      </c>
      <c r="H151" s="49">
        <v>140.87</v>
      </c>
      <c r="I151" s="49">
        <v>141.22999999999999</v>
      </c>
    </row>
    <row r="152" spans="2:9" ht="30">
      <c r="B152" s="51">
        <v>92834</v>
      </c>
      <c r="C152" s="1108" t="s">
        <v>179</v>
      </c>
      <c r="D152" s="45" t="s">
        <v>85</v>
      </c>
      <c r="E152" s="46">
        <f t="shared" si="4"/>
        <v>5.85</v>
      </c>
      <c r="F152" s="1105">
        <f t="shared" si="5"/>
        <v>92834</v>
      </c>
      <c r="H152" s="46">
        <v>5.47</v>
      </c>
      <c r="I152" s="46">
        <v>5.85</v>
      </c>
    </row>
    <row r="153" spans="2:9" ht="30">
      <c r="B153" s="50">
        <v>92835</v>
      </c>
      <c r="C153" s="48" t="s">
        <v>180</v>
      </c>
      <c r="D153" s="47" t="s">
        <v>85</v>
      </c>
      <c r="E153" s="49">
        <f t="shared" si="4"/>
        <v>185.04</v>
      </c>
      <c r="F153" s="1105">
        <f t="shared" si="5"/>
        <v>92835</v>
      </c>
      <c r="H153" s="49">
        <v>184.58</v>
      </c>
      <c r="I153" s="49">
        <v>185.04</v>
      </c>
    </row>
    <row r="154" spans="2:9" ht="30">
      <c r="B154" s="51">
        <v>92836</v>
      </c>
      <c r="C154" s="1108" t="s">
        <v>181</v>
      </c>
      <c r="D154" s="45" t="s">
        <v>85</v>
      </c>
      <c r="E154" s="46">
        <f t="shared" si="4"/>
        <v>7.46</v>
      </c>
      <c r="F154" s="1105">
        <f t="shared" si="5"/>
        <v>92836</v>
      </c>
      <c r="H154" s="46">
        <v>6.99</v>
      </c>
      <c r="I154" s="46">
        <v>7.46</v>
      </c>
    </row>
    <row r="155" spans="2:9" ht="30">
      <c r="B155" s="50">
        <v>92837</v>
      </c>
      <c r="C155" s="48" t="s">
        <v>182</v>
      </c>
      <c r="D155" s="47" t="s">
        <v>85</v>
      </c>
      <c r="E155" s="49">
        <f t="shared" si="4"/>
        <v>233.33</v>
      </c>
      <c r="F155" s="1105">
        <f t="shared" si="5"/>
        <v>92837</v>
      </c>
      <c r="H155" s="49">
        <v>232.78</v>
      </c>
      <c r="I155" s="49">
        <v>233.33</v>
      </c>
    </row>
    <row r="156" spans="2:9" ht="30">
      <c r="B156" s="51">
        <v>92838</v>
      </c>
      <c r="C156" s="1108" t="s">
        <v>183</v>
      </c>
      <c r="D156" s="45" t="s">
        <v>85</v>
      </c>
      <c r="E156" s="46">
        <f t="shared" si="4"/>
        <v>8.9600000000000009</v>
      </c>
      <c r="F156" s="1105">
        <f t="shared" si="5"/>
        <v>92838</v>
      </c>
      <c r="H156" s="46">
        <v>8.39</v>
      </c>
      <c r="I156" s="46">
        <v>8.9600000000000009</v>
      </c>
    </row>
    <row r="157" spans="2:9" ht="30">
      <c r="B157" s="50">
        <v>92839</v>
      </c>
      <c r="C157" s="48" t="s">
        <v>184</v>
      </c>
      <c r="D157" s="47" t="s">
        <v>85</v>
      </c>
      <c r="E157" s="49">
        <f t="shared" si="4"/>
        <v>305.62</v>
      </c>
      <c r="F157" s="1105">
        <f t="shared" si="5"/>
        <v>92839</v>
      </c>
      <c r="H157" s="49">
        <v>304.95999999999998</v>
      </c>
      <c r="I157" s="49">
        <v>305.62</v>
      </c>
    </row>
    <row r="158" spans="2:9" ht="30">
      <c r="B158" s="51">
        <v>92840</v>
      </c>
      <c r="C158" s="1108" t="s">
        <v>185</v>
      </c>
      <c r="D158" s="45" t="s">
        <v>85</v>
      </c>
      <c r="E158" s="46">
        <f t="shared" si="4"/>
        <v>10.63</v>
      </c>
      <c r="F158" s="1105">
        <f t="shared" si="5"/>
        <v>92840</v>
      </c>
      <c r="H158" s="46">
        <v>9.9499999999999993</v>
      </c>
      <c r="I158" s="46">
        <v>10.63</v>
      </c>
    </row>
    <row r="159" spans="2:9" ht="30">
      <c r="B159" s="50">
        <v>92841</v>
      </c>
      <c r="C159" s="48" t="s">
        <v>186</v>
      </c>
      <c r="D159" s="47" t="s">
        <v>85</v>
      </c>
      <c r="E159" s="49">
        <f t="shared" si="4"/>
        <v>345.23</v>
      </c>
      <c r="F159" s="1105">
        <f t="shared" si="5"/>
        <v>92841</v>
      </c>
      <c r="H159" s="49">
        <v>344.48</v>
      </c>
      <c r="I159" s="49">
        <v>345.23</v>
      </c>
    </row>
    <row r="160" spans="2:9" ht="30">
      <c r="B160" s="51">
        <v>92842</v>
      </c>
      <c r="C160" s="1108" t="s">
        <v>187</v>
      </c>
      <c r="D160" s="45" t="s">
        <v>85</v>
      </c>
      <c r="E160" s="46">
        <f t="shared" si="4"/>
        <v>12.14</v>
      </c>
      <c r="F160" s="1105">
        <f t="shared" si="5"/>
        <v>92842</v>
      </c>
      <c r="H160" s="46">
        <v>11.36</v>
      </c>
      <c r="I160" s="46">
        <v>12.14</v>
      </c>
    </row>
    <row r="161" spans="2:9" ht="30">
      <c r="B161" s="50">
        <v>92844</v>
      </c>
      <c r="C161" s="48" t="s">
        <v>188</v>
      </c>
      <c r="D161" s="47" t="s">
        <v>85</v>
      </c>
      <c r="E161" s="49">
        <f t="shared" si="4"/>
        <v>13.79</v>
      </c>
      <c r="F161" s="1105">
        <f t="shared" si="5"/>
        <v>92844</v>
      </c>
      <c r="H161" s="49">
        <v>12.91</v>
      </c>
      <c r="I161" s="49">
        <v>13.79</v>
      </c>
    </row>
    <row r="162" spans="2:9" ht="30">
      <c r="B162" s="51">
        <v>92846</v>
      </c>
      <c r="C162" s="1108" t="s">
        <v>189</v>
      </c>
      <c r="D162" s="45" t="s">
        <v>85</v>
      </c>
      <c r="E162" s="46">
        <f t="shared" si="4"/>
        <v>15.29</v>
      </c>
      <c r="F162" s="1105">
        <f t="shared" si="5"/>
        <v>92846</v>
      </c>
      <c r="H162" s="46">
        <v>14.31</v>
      </c>
      <c r="I162" s="46">
        <v>15.29</v>
      </c>
    </row>
    <row r="163" spans="2:9" ht="30">
      <c r="B163" s="50">
        <v>92847</v>
      </c>
      <c r="C163" s="48" t="s">
        <v>190</v>
      </c>
      <c r="D163" s="47" t="s">
        <v>85</v>
      </c>
      <c r="E163" s="49">
        <f t="shared" si="4"/>
        <v>599.38</v>
      </c>
      <c r="F163" s="1105">
        <f t="shared" si="5"/>
        <v>92847</v>
      </c>
      <c r="H163" s="49">
        <v>598.34</v>
      </c>
      <c r="I163" s="49">
        <v>599.38</v>
      </c>
    </row>
    <row r="164" spans="2:9" ht="30">
      <c r="B164" s="51">
        <v>92848</v>
      </c>
      <c r="C164" s="1108" t="s">
        <v>191</v>
      </c>
      <c r="D164" s="45" t="s">
        <v>85</v>
      </c>
      <c r="E164" s="46">
        <f t="shared" si="4"/>
        <v>16.95</v>
      </c>
      <c r="F164" s="1105">
        <f t="shared" si="5"/>
        <v>92848</v>
      </c>
      <c r="H164" s="46">
        <v>15.87</v>
      </c>
      <c r="I164" s="46">
        <v>16.95</v>
      </c>
    </row>
    <row r="165" spans="2:9" ht="30">
      <c r="B165" s="50">
        <v>92849</v>
      </c>
      <c r="C165" s="48" t="s">
        <v>192</v>
      </c>
      <c r="D165" s="47" t="s">
        <v>85</v>
      </c>
      <c r="E165" s="49">
        <f t="shared" si="4"/>
        <v>146.36000000000001</v>
      </c>
      <c r="F165" s="1105">
        <f t="shared" si="5"/>
        <v>92849</v>
      </c>
      <c r="H165" s="49">
        <v>145.69</v>
      </c>
      <c r="I165" s="49">
        <v>146.36000000000001</v>
      </c>
    </row>
    <row r="166" spans="2:9" ht="30">
      <c r="B166" s="51">
        <v>92850</v>
      </c>
      <c r="C166" s="1108" t="s">
        <v>193</v>
      </c>
      <c r="D166" s="45" t="s">
        <v>85</v>
      </c>
      <c r="E166" s="46">
        <f t="shared" si="4"/>
        <v>11.06</v>
      </c>
      <c r="F166" s="1105">
        <f t="shared" si="5"/>
        <v>92850</v>
      </c>
      <c r="H166" s="46">
        <v>10.36</v>
      </c>
      <c r="I166" s="46">
        <v>11.06</v>
      </c>
    </row>
    <row r="167" spans="2:9" ht="30">
      <c r="B167" s="50">
        <v>92851</v>
      </c>
      <c r="C167" s="48" t="s">
        <v>194</v>
      </c>
      <c r="D167" s="47" t="s">
        <v>85</v>
      </c>
      <c r="E167" s="49">
        <f t="shared" si="4"/>
        <v>191.46</v>
      </c>
      <c r="F167" s="1105">
        <f t="shared" si="5"/>
        <v>92851</v>
      </c>
      <c r="H167" s="49">
        <v>190.6</v>
      </c>
      <c r="I167" s="49">
        <v>191.46</v>
      </c>
    </row>
    <row r="168" spans="2:9" ht="30">
      <c r="B168" s="51">
        <v>92852</v>
      </c>
      <c r="C168" s="1108" t="s">
        <v>195</v>
      </c>
      <c r="D168" s="45" t="s">
        <v>85</v>
      </c>
      <c r="E168" s="46">
        <f t="shared" si="4"/>
        <v>13.99</v>
      </c>
      <c r="F168" s="1105">
        <f t="shared" si="5"/>
        <v>92852</v>
      </c>
      <c r="H168" s="46">
        <v>13.09</v>
      </c>
      <c r="I168" s="46">
        <v>13.99</v>
      </c>
    </row>
    <row r="169" spans="2:9" ht="30">
      <c r="B169" s="50">
        <v>92853</v>
      </c>
      <c r="C169" s="48" t="s">
        <v>196</v>
      </c>
      <c r="D169" s="47" t="s">
        <v>85</v>
      </c>
      <c r="E169" s="49">
        <f t="shared" si="4"/>
        <v>241.27</v>
      </c>
      <c r="F169" s="1105">
        <f t="shared" si="5"/>
        <v>92853</v>
      </c>
      <c r="H169" s="49">
        <v>240.22</v>
      </c>
      <c r="I169" s="49">
        <v>241.27</v>
      </c>
    </row>
    <row r="170" spans="2:9" ht="30">
      <c r="B170" s="51">
        <v>92854</v>
      </c>
      <c r="C170" s="1108" t="s">
        <v>197</v>
      </c>
      <c r="D170" s="45" t="s">
        <v>85</v>
      </c>
      <c r="E170" s="46">
        <f t="shared" si="4"/>
        <v>17.02</v>
      </c>
      <c r="F170" s="1105">
        <f t="shared" si="5"/>
        <v>92854</v>
      </c>
      <c r="H170" s="46">
        <v>15.94</v>
      </c>
      <c r="I170" s="46">
        <v>17.02</v>
      </c>
    </row>
    <row r="171" spans="2:9" ht="30">
      <c r="B171" s="50">
        <v>92855</v>
      </c>
      <c r="C171" s="48" t="s">
        <v>198</v>
      </c>
      <c r="D171" s="47" t="s">
        <v>85</v>
      </c>
      <c r="E171" s="49">
        <f t="shared" si="4"/>
        <v>314.89999999999998</v>
      </c>
      <c r="F171" s="1105">
        <f t="shared" si="5"/>
        <v>92855</v>
      </c>
      <c r="H171" s="49">
        <v>313.66000000000003</v>
      </c>
      <c r="I171" s="49">
        <v>314.89999999999998</v>
      </c>
    </row>
    <row r="172" spans="2:9" ht="30">
      <c r="B172" s="51">
        <v>92856</v>
      </c>
      <c r="C172" s="1108" t="s">
        <v>199</v>
      </c>
      <c r="D172" s="45" t="s">
        <v>85</v>
      </c>
      <c r="E172" s="46">
        <f t="shared" si="4"/>
        <v>20.059999999999999</v>
      </c>
      <c r="F172" s="1105">
        <f t="shared" si="5"/>
        <v>92856</v>
      </c>
      <c r="H172" s="46">
        <v>18.77</v>
      </c>
      <c r="I172" s="46">
        <v>20.059999999999999</v>
      </c>
    </row>
    <row r="173" spans="2:9" ht="30">
      <c r="B173" s="50">
        <v>92857</v>
      </c>
      <c r="C173" s="48" t="s">
        <v>200</v>
      </c>
      <c r="D173" s="47" t="s">
        <v>85</v>
      </c>
      <c r="E173" s="49">
        <f t="shared" si="4"/>
        <v>355.89</v>
      </c>
      <c r="F173" s="1105">
        <f t="shared" si="5"/>
        <v>92857</v>
      </c>
      <c r="H173" s="49">
        <v>354.46</v>
      </c>
      <c r="I173" s="49">
        <v>355.89</v>
      </c>
    </row>
    <row r="174" spans="2:9" ht="30">
      <c r="B174" s="51">
        <v>92858</v>
      </c>
      <c r="C174" s="1108" t="s">
        <v>201</v>
      </c>
      <c r="D174" s="45" t="s">
        <v>85</v>
      </c>
      <c r="E174" s="46">
        <f t="shared" si="4"/>
        <v>22.96</v>
      </c>
      <c r="F174" s="1105">
        <f t="shared" si="5"/>
        <v>92858</v>
      </c>
      <c r="H174" s="46">
        <v>21.49</v>
      </c>
      <c r="I174" s="46">
        <v>22.96</v>
      </c>
    </row>
    <row r="175" spans="2:9" ht="30">
      <c r="B175" s="50">
        <v>92860</v>
      </c>
      <c r="C175" s="48" t="s">
        <v>202</v>
      </c>
      <c r="D175" s="47" t="s">
        <v>85</v>
      </c>
      <c r="E175" s="49">
        <f t="shared" si="4"/>
        <v>26.07</v>
      </c>
      <c r="F175" s="1105">
        <f t="shared" si="5"/>
        <v>92860</v>
      </c>
      <c r="H175" s="49">
        <v>24.41</v>
      </c>
      <c r="I175" s="49">
        <v>26.07</v>
      </c>
    </row>
    <row r="176" spans="2:9" ht="30">
      <c r="B176" s="51">
        <v>92862</v>
      </c>
      <c r="C176" s="1108" t="s">
        <v>203</v>
      </c>
      <c r="D176" s="45" t="s">
        <v>85</v>
      </c>
      <c r="E176" s="46">
        <f t="shared" si="4"/>
        <v>29.1</v>
      </c>
      <c r="F176" s="1105">
        <f t="shared" si="5"/>
        <v>92862</v>
      </c>
      <c r="H176" s="46">
        <v>27.24</v>
      </c>
      <c r="I176" s="46">
        <v>29.1</v>
      </c>
    </row>
    <row r="177" spans="2:9" ht="30">
      <c r="B177" s="50">
        <v>92863</v>
      </c>
      <c r="C177" s="48" t="s">
        <v>204</v>
      </c>
      <c r="D177" s="47" t="s">
        <v>85</v>
      </c>
      <c r="E177" s="49">
        <f t="shared" si="4"/>
        <v>614.34</v>
      </c>
      <c r="F177" s="1105">
        <f t="shared" si="5"/>
        <v>92863</v>
      </c>
      <c r="H177" s="49">
        <v>612.35</v>
      </c>
      <c r="I177" s="49">
        <v>614.34</v>
      </c>
    </row>
    <row r="178" spans="2:9" ht="30">
      <c r="B178" s="51">
        <v>92864</v>
      </c>
      <c r="C178" s="1108" t="s">
        <v>205</v>
      </c>
      <c r="D178" s="45" t="s">
        <v>85</v>
      </c>
      <c r="E178" s="46">
        <f t="shared" si="4"/>
        <v>32.14</v>
      </c>
      <c r="F178" s="1105">
        <f t="shared" si="5"/>
        <v>92864</v>
      </c>
      <c r="H178" s="46">
        <v>30.08</v>
      </c>
      <c r="I178" s="46">
        <v>32.14</v>
      </c>
    </row>
    <row r="179" spans="2:9" ht="30">
      <c r="B179" s="50">
        <v>92210</v>
      </c>
      <c r="C179" s="48" t="s">
        <v>206</v>
      </c>
      <c r="D179" s="47" t="s">
        <v>85</v>
      </c>
      <c r="E179" s="49">
        <f t="shared" si="4"/>
        <v>106.05</v>
      </c>
      <c r="F179" s="1105">
        <f t="shared" si="5"/>
        <v>92210</v>
      </c>
      <c r="H179" s="49">
        <v>103.91</v>
      </c>
      <c r="I179" s="49">
        <v>106.05</v>
      </c>
    </row>
    <row r="180" spans="2:9" ht="30">
      <c r="B180" s="51">
        <v>92211</v>
      </c>
      <c r="C180" s="1108" t="s">
        <v>207</v>
      </c>
      <c r="D180" s="45" t="s">
        <v>85</v>
      </c>
      <c r="E180" s="46">
        <f t="shared" si="4"/>
        <v>136.55000000000001</v>
      </c>
      <c r="F180" s="1105">
        <f t="shared" si="5"/>
        <v>92211</v>
      </c>
      <c r="H180" s="46">
        <v>133.94999999999999</v>
      </c>
      <c r="I180" s="46">
        <v>136.55000000000001</v>
      </c>
    </row>
    <row r="181" spans="2:9" ht="30">
      <c r="B181" s="50">
        <v>92212</v>
      </c>
      <c r="C181" s="48" t="s">
        <v>208</v>
      </c>
      <c r="D181" s="47" t="s">
        <v>85</v>
      </c>
      <c r="E181" s="49">
        <f t="shared" si="4"/>
        <v>175.25</v>
      </c>
      <c r="F181" s="1105">
        <f t="shared" si="5"/>
        <v>92212</v>
      </c>
      <c r="H181" s="49">
        <v>172.18</v>
      </c>
      <c r="I181" s="49">
        <v>175.25</v>
      </c>
    </row>
    <row r="182" spans="2:9" ht="30">
      <c r="B182" s="51">
        <v>92213</v>
      </c>
      <c r="C182" s="1108" t="s">
        <v>209</v>
      </c>
      <c r="D182" s="45" t="s">
        <v>85</v>
      </c>
      <c r="E182" s="46">
        <f t="shared" si="4"/>
        <v>233.96</v>
      </c>
      <c r="F182" s="1105">
        <f t="shared" si="5"/>
        <v>92213</v>
      </c>
      <c r="H182" s="46">
        <v>230.41</v>
      </c>
      <c r="I182" s="46">
        <v>233.96</v>
      </c>
    </row>
    <row r="183" spans="2:9" ht="30">
      <c r="B183" s="50">
        <v>92214</v>
      </c>
      <c r="C183" s="48" t="s">
        <v>210</v>
      </c>
      <c r="D183" s="47" t="s">
        <v>85</v>
      </c>
      <c r="E183" s="49">
        <f t="shared" si="4"/>
        <v>266.91000000000003</v>
      </c>
      <c r="F183" s="1105">
        <f t="shared" si="5"/>
        <v>92214</v>
      </c>
      <c r="H183" s="49">
        <v>262.85000000000002</v>
      </c>
      <c r="I183" s="49">
        <v>266.91000000000003</v>
      </c>
    </row>
    <row r="184" spans="2:9" ht="30">
      <c r="B184" s="51">
        <v>92215</v>
      </c>
      <c r="C184" s="1108" t="s">
        <v>211</v>
      </c>
      <c r="D184" s="45" t="s">
        <v>85</v>
      </c>
      <c r="E184" s="46">
        <f t="shared" si="4"/>
        <v>323.69</v>
      </c>
      <c r="F184" s="1105">
        <f t="shared" si="5"/>
        <v>92215</v>
      </c>
      <c r="H184" s="46">
        <v>319.10000000000002</v>
      </c>
      <c r="I184" s="46">
        <v>323.69</v>
      </c>
    </row>
    <row r="185" spans="2:9" ht="30">
      <c r="B185" s="50">
        <v>92216</v>
      </c>
      <c r="C185" s="48" t="s">
        <v>212</v>
      </c>
      <c r="D185" s="47" t="s">
        <v>85</v>
      </c>
      <c r="E185" s="49">
        <f t="shared" si="4"/>
        <v>362.66</v>
      </c>
      <c r="F185" s="1105">
        <f t="shared" si="5"/>
        <v>92216</v>
      </c>
      <c r="H185" s="49">
        <v>357.51</v>
      </c>
      <c r="I185" s="49">
        <v>362.66</v>
      </c>
    </row>
    <row r="186" spans="2:9" ht="30">
      <c r="B186" s="51">
        <v>92219</v>
      </c>
      <c r="C186" s="1108" t="s">
        <v>213</v>
      </c>
      <c r="D186" s="45" t="s">
        <v>85</v>
      </c>
      <c r="E186" s="46">
        <f t="shared" si="4"/>
        <v>112.56</v>
      </c>
      <c r="F186" s="1105">
        <f t="shared" si="5"/>
        <v>92219</v>
      </c>
      <c r="H186" s="46">
        <v>110.01</v>
      </c>
      <c r="I186" s="46">
        <v>112.56</v>
      </c>
    </row>
    <row r="187" spans="2:9" ht="30">
      <c r="B187" s="50">
        <v>92220</v>
      </c>
      <c r="C187" s="48" t="s">
        <v>214</v>
      </c>
      <c r="D187" s="47" t="s">
        <v>85</v>
      </c>
      <c r="E187" s="49">
        <f t="shared" si="4"/>
        <v>144.6</v>
      </c>
      <c r="F187" s="1105">
        <f t="shared" si="5"/>
        <v>92220</v>
      </c>
      <c r="H187" s="49">
        <v>141.5</v>
      </c>
      <c r="I187" s="49">
        <v>144.6</v>
      </c>
    </row>
    <row r="188" spans="2:9" ht="30">
      <c r="B188" s="51">
        <v>92221</v>
      </c>
      <c r="C188" s="1108" t="s">
        <v>215</v>
      </c>
      <c r="D188" s="45" t="s">
        <v>85</v>
      </c>
      <c r="E188" s="46">
        <f t="shared" si="4"/>
        <v>184.7</v>
      </c>
      <c r="F188" s="1105">
        <f t="shared" si="5"/>
        <v>92221</v>
      </c>
      <c r="H188" s="46">
        <v>181.02</v>
      </c>
      <c r="I188" s="46">
        <v>184.7</v>
      </c>
    </row>
    <row r="189" spans="2:9" ht="30">
      <c r="B189" s="50">
        <v>92222</v>
      </c>
      <c r="C189" s="48" t="s">
        <v>216</v>
      </c>
      <c r="D189" s="47" t="s">
        <v>85</v>
      </c>
      <c r="E189" s="49">
        <f t="shared" si="4"/>
        <v>244.92</v>
      </c>
      <c r="F189" s="1105">
        <f t="shared" si="5"/>
        <v>92222</v>
      </c>
      <c r="H189" s="49">
        <v>240.68</v>
      </c>
      <c r="I189" s="49">
        <v>244.92</v>
      </c>
    </row>
    <row r="190" spans="2:9" ht="30">
      <c r="B190" s="51">
        <v>92223</v>
      </c>
      <c r="C190" s="1108" t="s">
        <v>217</v>
      </c>
      <c r="D190" s="45" t="s">
        <v>85</v>
      </c>
      <c r="E190" s="46">
        <f t="shared" si="4"/>
        <v>279.19</v>
      </c>
      <c r="F190" s="1105">
        <f t="shared" si="5"/>
        <v>92223</v>
      </c>
      <c r="H190" s="46">
        <v>274.35000000000002</v>
      </c>
      <c r="I190" s="46">
        <v>279.19</v>
      </c>
    </row>
    <row r="191" spans="2:9" ht="30">
      <c r="B191" s="50">
        <v>92224</v>
      </c>
      <c r="C191" s="48" t="s">
        <v>218</v>
      </c>
      <c r="D191" s="47" t="s">
        <v>85</v>
      </c>
      <c r="E191" s="49">
        <f t="shared" si="4"/>
        <v>337.33</v>
      </c>
      <c r="F191" s="1105">
        <f t="shared" si="5"/>
        <v>92224</v>
      </c>
      <c r="H191" s="49">
        <v>331.87</v>
      </c>
      <c r="I191" s="49">
        <v>337.33</v>
      </c>
    </row>
    <row r="192" spans="2:9" ht="30">
      <c r="B192" s="51">
        <v>92226</v>
      </c>
      <c r="C192" s="1108" t="s">
        <v>219</v>
      </c>
      <c r="D192" s="45" t="s">
        <v>85</v>
      </c>
      <c r="E192" s="46">
        <f t="shared" si="4"/>
        <v>377.91</v>
      </c>
      <c r="F192" s="1105">
        <f t="shared" si="5"/>
        <v>92226</v>
      </c>
      <c r="H192" s="46">
        <v>371.77</v>
      </c>
      <c r="I192" s="46">
        <v>377.91</v>
      </c>
    </row>
    <row r="193" spans="2:9" ht="30">
      <c r="B193" s="50">
        <v>92808</v>
      </c>
      <c r="C193" s="48" t="s">
        <v>220</v>
      </c>
      <c r="D193" s="47" t="s">
        <v>85</v>
      </c>
      <c r="E193" s="49">
        <f t="shared" si="4"/>
        <v>26.4</v>
      </c>
      <c r="F193" s="1105">
        <f t="shared" si="5"/>
        <v>92808</v>
      </c>
      <c r="H193" s="49">
        <v>24.72</v>
      </c>
      <c r="I193" s="49">
        <v>26.4</v>
      </c>
    </row>
    <row r="194" spans="2:9" ht="30">
      <c r="B194" s="51">
        <v>92809</v>
      </c>
      <c r="C194" s="1108" t="s">
        <v>221</v>
      </c>
      <c r="D194" s="45" t="s">
        <v>85</v>
      </c>
      <c r="E194" s="46">
        <f t="shared" si="4"/>
        <v>33.880000000000003</v>
      </c>
      <c r="F194" s="1105">
        <f t="shared" si="5"/>
        <v>92809</v>
      </c>
      <c r="H194" s="46">
        <v>31.74</v>
      </c>
      <c r="I194" s="46">
        <v>33.880000000000003</v>
      </c>
    </row>
    <row r="195" spans="2:9" ht="30">
      <c r="B195" s="50">
        <v>92810</v>
      </c>
      <c r="C195" s="48" t="s">
        <v>222</v>
      </c>
      <c r="D195" s="47" t="s">
        <v>85</v>
      </c>
      <c r="E195" s="49">
        <f t="shared" ref="E195:E258" si="6">IF($K$2=$H$1,H195,I195)</f>
        <v>41.26</v>
      </c>
      <c r="F195" s="1105">
        <f t="shared" ref="F195:F258" si="7">IF(LEN($B195)=7,CONCATENATE(MID($B195,1,6),"00",RIGHT($B195,1)),IF(LEN($B195)=8,CONCATENATE(MID($B195,1,6),"0",RIGHT($B195,2)),$B195))</f>
        <v>92810</v>
      </c>
      <c r="H195" s="49">
        <v>38.659999999999997</v>
      </c>
      <c r="I195" s="49">
        <v>41.26</v>
      </c>
    </row>
    <row r="196" spans="2:9" ht="30">
      <c r="B196" s="51">
        <v>92811</v>
      </c>
      <c r="C196" s="1108" t="s">
        <v>223</v>
      </c>
      <c r="D196" s="45" t="s">
        <v>85</v>
      </c>
      <c r="E196" s="46">
        <f t="shared" si="6"/>
        <v>49.18</v>
      </c>
      <c r="F196" s="1105">
        <f t="shared" si="7"/>
        <v>92811</v>
      </c>
      <c r="H196" s="46">
        <v>46.11</v>
      </c>
      <c r="I196" s="46">
        <v>49.18</v>
      </c>
    </row>
    <row r="197" spans="2:9" ht="30">
      <c r="B197" s="50">
        <v>92812</v>
      </c>
      <c r="C197" s="48" t="s">
        <v>224</v>
      </c>
      <c r="D197" s="47" t="s">
        <v>85</v>
      </c>
      <c r="E197" s="49">
        <f t="shared" si="6"/>
        <v>57.01</v>
      </c>
      <c r="F197" s="1105">
        <f t="shared" si="7"/>
        <v>92812</v>
      </c>
      <c r="H197" s="49">
        <v>53.46</v>
      </c>
      <c r="I197" s="49">
        <v>57.01</v>
      </c>
    </row>
    <row r="198" spans="2:9" ht="30">
      <c r="B198" s="51">
        <v>92813</v>
      </c>
      <c r="C198" s="1108" t="s">
        <v>225</v>
      </c>
      <c r="D198" s="45" t="s">
        <v>85</v>
      </c>
      <c r="E198" s="46">
        <f t="shared" si="6"/>
        <v>66.25</v>
      </c>
      <c r="F198" s="1105">
        <f t="shared" si="7"/>
        <v>92813</v>
      </c>
      <c r="H198" s="46">
        <v>62.19</v>
      </c>
      <c r="I198" s="46">
        <v>66.25</v>
      </c>
    </row>
    <row r="199" spans="2:9" ht="30">
      <c r="B199" s="50">
        <v>92814</v>
      </c>
      <c r="C199" s="48" t="s">
        <v>226</v>
      </c>
      <c r="D199" s="47" t="s">
        <v>85</v>
      </c>
      <c r="E199" s="49">
        <f t="shared" si="6"/>
        <v>75.95</v>
      </c>
      <c r="F199" s="1105">
        <f t="shared" si="7"/>
        <v>92814</v>
      </c>
      <c r="H199" s="49">
        <v>71.36</v>
      </c>
      <c r="I199" s="49">
        <v>75.95</v>
      </c>
    </row>
    <row r="200" spans="2:9" ht="30">
      <c r="B200" s="51">
        <v>92815</v>
      </c>
      <c r="C200" s="1108" t="s">
        <v>227</v>
      </c>
      <c r="D200" s="45" t="s">
        <v>85</v>
      </c>
      <c r="E200" s="46">
        <f t="shared" si="6"/>
        <v>87.22</v>
      </c>
      <c r="F200" s="1105">
        <f t="shared" si="7"/>
        <v>92815</v>
      </c>
      <c r="H200" s="46">
        <v>82.07</v>
      </c>
      <c r="I200" s="46">
        <v>87.22</v>
      </c>
    </row>
    <row r="201" spans="2:9" ht="30">
      <c r="B201" s="50">
        <v>92816</v>
      </c>
      <c r="C201" s="48" t="s">
        <v>228</v>
      </c>
      <c r="D201" s="47" t="s">
        <v>85</v>
      </c>
      <c r="E201" s="49">
        <f t="shared" si="6"/>
        <v>499.48</v>
      </c>
      <c r="F201" s="1105">
        <f t="shared" si="7"/>
        <v>92816</v>
      </c>
      <c r="H201" s="49">
        <v>493.05</v>
      </c>
      <c r="I201" s="49">
        <v>499.48</v>
      </c>
    </row>
    <row r="202" spans="2:9" ht="30">
      <c r="B202" s="51">
        <v>92817</v>
      </c>
      <c r="C202" s="1108" t="s">
        <v>229</v>
      </c>
      <c r="D202" s="45" t="s">
        <v>85</v>
      </c>
      <c r="E202" s="46">
        <f t="shared" si="6"/>
        <v>109.13</v>
      </c>
      <c r="F202" s="1105">
        <f t="shared" si="7"/>
        <v>92817</v>
      </c>
      <c r="H202" s="46">
        <v>102.7</v>
      </c>
      <c r="I202" s="46">
        <v>109.13</v>
      </c>
    </row>
    <row r="203" spans="2:9" ht="30">
      <c r="B203" s="50">
        <v>92818</v>
      </c>
      <c r="C203" s="48" t="s">
        <v>230</v>
      </c>
      <c r="D203" s="47" t="s">
        <v>85</v>
      </c>
      <c r="E203" s="49">
        <f t="shared" si="6"/>
        <v>727.53</v>
      </c>
      <c r="F203" s="1105">
        <f t="shared" si="7"/>
        <v>92818</v>
      </c>
      <c r="H203" s="49">
        <v>718.86</v>
      </c>
      <c r="I203" s="49">
        <v>727.53</v>
      </c>
    </row>
    <row r="204" spans="2:9" ht="30">
      <c r="B204" s="51">
        <v>92819</v>
      </c>
      <c r="C204" s="1108" t="s">
        <v>231</v>
      </c>
      <c r="D204" s="45" t="s">
        <v>85</v>
      </c>
      <c r="E204" s="46">
        <f t="shared" si="6"/>
        <v>146.91</v>
      </c>
      <c r="F204" s="1105">
        <f t="shared" si="7"/>
        <v>92819</v>
      </c>
      <c r="H204" s="46">
        <v>138.24</v>
      </c>
      <c r="I204" s="46">
        <v>146.91</v>
      </c>
    </row>
    <row r="205" spans="2:9" ht="30">
      <c r="B205" s="50">
        <v>92820</v>
      </c>
      <c r="C205" s="48" t="s">
        <v>232</v>
      </c>
      <c r="D205" s="47" t="s">
        <v>85</v>
      </c>
      <c r="E205" s="49">
        <f t="shared" si="6"/>
        <v>31.49</v>
      </c>
      <c r="F205" s="1105">
        <f t="shared" si="7"/>
        <v>92820</v>
      </c>
      <c r="H205" s="49">
        <v>29.49</v>
      </c>
      <c r="I205" s="49">
        <v>31.49</v>
      </c>
    </row>
    <row r="206" spans="2:9" ht="30">
      <c r="B206" s="51">
        <v>92821</v>
      </c>
      <c r="C206" s="1108" t="s">
        <v>233</v>
      </c>
      <c r="D206" s="45" t="s">
        <v>85</v>
      </c>
      <c r="E206" s="46">
        <f t="shared" si="6"/>
        <v>40.39</v>
      </c>
      <c r="F206" s="1105">
        <f t="shared" si="7"/>
        <v>92821</v>
      </c>
      <c r="H206" s="46">
        <v>37.840000000000003</v>
      </c>
      <c r="I206" s="46">
        <v>40.39</v>
      </c>
    </row>
    <row r="207" spans="2:9" ht="30">
      <c r="B207" s="50">
        <v>92822</v>
      </c>
      <c r="C207" s="48" t="s">
        <v>234</v>
      </c>
      <c r="D207" s="47" t="s">
        <v>85</v>
      </c>
      <c r="E207" s="49">
        <f t="shared" si="6"/>
        <v>49.31</v>
      </c>
      <c r="F207" s="1105">
        <f t="shared" si="7"/>
        <v>92822</v>
      </c>
      <c r="H207" s="49">
        <v>46.21</v>
      </c>
      <c r="I207" s="49">
        <v>49.31</v>
      </c>
    </row>
    <row r="208" spans="2:9" ht="30">
      <c r="B208" s="51">
        <v>92824</v>
      </c>
      <c r="C208" s="1108" t="s">
        <v>235</v>
      </c>
      <c r="D208" s="45" t="s">
        <v>85</v>
      </c>
      <c r="E208" s="46">
        <f t="shared" si="6"/>
        <v>58.63</v>
      </c>
      <c r="F208" s="1105">
        <f t="shared" si="7"/>
        <v>92824</v>
      </c>
      <c r="H208" s="46">
        <v>54.95</v>
      </c>
      <c r="I208" s="46">
        <v>58.63</v>
      </c>
    </row>
    <row r="209" spans="2:9" ht="30">
      <c r="B209" s="50">
        <v>92825</v>
      </c>
      <c r="C209" s="48" t="s">
        <v>236</v>
      </c>
      <c r="D209" s="47" t="s">
        <v>85</v>
      </c>
      <c r="E209" s="49">
        <f t="shared" si="6"/>
        <v>67.97</v>
      </c>
      <c r="F209" s="1105">
        <f t="shared" si="7"/>
        <v>92825</v>
      </c>
      <c r="H209" s="49">
        <v>63.73</v>
      </c>
      <c r="I209" s="49">
        <v>67.97</v>
      </c>
    </row>
    <row r="210" spans="2:9" ht="30">
      <c r="B210" s="51">
        <v>92826</v>
      </c>
      <c r="C210" s="1108" t="s">
        <v>237</v>
      </c>
      <c r="D210" s="45" t="s">
        <v>85</v>
      </c>
      <c r="E210" s="46">
        <f t="shared" si="6"/>
        <v>78.53</v>
      </c>
      <c r="F210" s="1105">
        <f t="shared" si="7"/>
        <v>92826</v>
      </c>
      <c r="H210" s="46">
        <v>73.69</v>
      </c>
      <c r="I210" s="46">
        <v>78.53</v>
      </c>
    </row>
    <row r="211" spans="2:9" ht="30">
      <c r="B211" s="50">
        <v>92827</v>
      </c>
      <c r="C211" s="48" t="s">
        <v>238</v>
      </c>
      <c r="D211" s="47" t="s">
        <v>85</v>
      </c>
      <c r="E211" s="49">
        <f t="shared" si="6"/>
        <v>89.59</v>
      </c>
      <c r="F211" s="1105">
        <f t="shared" si="7"/>
        <v>92827</v>
      </c>
      <c r="H211" s="49">
        <v>84.13</v>
      </c>
      <c r="I211" s="49">
        <v>89.59</v>
      </c>
    </row>
    <row r="212" spans="2:9" ht="30">
      <c r="B212" s="51">
        <v>92828</v>
      </c>
      <c r="C212" s="1108" t="s">
        <v>239</v>
      </c>
      <c r="D212" s="45" t="s">
        <v>85</v>
      </c>
      <c r="E212" s="46">
        <f t="shared" si="6"/>
        <v>102.47</v>
      </c>
      <c r="F212" s="1105">
        <f t="shared" si="7"/>
        <v>92828</v>
      </c>
      <c r="H212" s="46">
        <v>96.33</v>
      </c>
      <c r="I212" s="46">
        <v>102.47</v>
      </c>
    </row>
    <row r="213" spans="2:9" ht="30">
      <c r="B213" s="50">
        <v>92829</v>
      </c>
      <c r="C213" s="48" t="s">
        <v>240</v>
      </c>
      <c r="D213" s="47" t="s">
        <v>85</v>
      </c>
      <c r="E213" s="49">
        <f t="shared" si="6"/>
        <v>517.46</v>
      </c>
      <c r="F213" s="1105">
        <f t="shared" si="7"/>
        <v>92829</v>
      </c>
      <c r="H213" s="49">
        <v>509.87</v>
      </c>
      <c r="I213" s="49">
        <v>517.46</v>
      </c>
    </row>
    <row r="214" spans="2:9" ht="30">
      <c r="B214" s="51">
        <v>92830</v>
      </c>
      <c r="C214" s="1108" t="s">
        <v>241</v>
      </c>
      <c r="D214" s="45" t="s">
        <v>85</v>
      </c>
      <c r="E214" s="46">
        <f t="shared" si="6"/>
        <v>127.11</v>
      </c>
      <c r="F214" s="1105">
        <f t="shared" si="7"/>
        <v>92830</v>
      </c>
      <c r="H214" s="46">
        <v>119.52</v>
      </c>
      <c r="I214" s="46">
        <v>127.11</v>
      </c>
    </row>
    <row r="215" spans="2:9" ht="30">
      <c r="B215" s="50">
        <v>92831</v>
      </c>
      <c r="C215" s="48" t="s">
        <v>242</v>
      </c>
      <c r="D215" s="47" t="s">
        <v>85</v>
      </c>
      <c r="E215" s="49">
        <f t="shared" si="6"/>
        <v>749.59</v>
      </c>
      <c r="F215" s="1105">
        <f t="shared" si="7"/>
        <v>92831</v>
      </c>
      <c r="H215" s="49">
        <v>739.49</v>
      </c>
      <c r="I215" s="49">
        <v>749.59</v>
      </c>
    </row>
    <row r="216" spans="2:9" ht="30">
      <c r="B216" s="51">
        <v>92832</v>
      </c>
      <c r="C216" s="1108" t="s">
        <v>243</v>
      </c>
      <c r="D216" s="45" t="s">
        <v>85</v>
      </c>
      <c r="E216" s="46">
        <f t="shared" si="6"/>
        <v>168.97</v>
      </c>
      <c r="F216" s="1105">
        <f t="shared" si="7"/>
        <v>92832</v>
      </c>
      <c r="H216" s="46">
        <v>158.87</v>
      </c>
      <c r="I216" s="46">
        <v>168.97</v>
      </c>
    </row>
    <row r="217" spans="2:9" ht="30">
      <c r="B217" s="50">
        <v>95565</v>
      </c>
      <c r="C217" s="48" t="s">
        <v>244</v>
      </c>
      <c r="D217" s="47" t="s">
        <v>85</v>
      </c>
      <c r="E217" s="49">
        <f t="shared" si="6"/>
        <v>94.28</v>
      </c>
      <c r="F217" s="1105">
        <f t="shared" si="7"/>
        <v>95565</v>
      </c>
      <c r="H217" s="49">
        <v>92.66</v>
      </c>
      <c r="I217" s="49">
        <v>94.28</v>
      </c>
    </row>
    <row r="218" spans="2:9" ht="30">
      <c r="B218" s="51">
        <v>95566</v>
      </c>
      <c r="C218" s="1108" t="s">
        <v>245</v>
      </c>
      <c r="D218" s="45" t="s">
        <v>85</v>
      </c>
      <c r="E218" s="46">
        <f t="shared" si="6"/>
        <v>99.3</v>
      </c>
      <c r="F218" s="1105">
        <f t="shared" si="7"/>
        <v>95566</v>
      </c>
      <c r="H218" s="46">
        <v>97.36</v>
      </c>
      <c r="I218" s="46">
        <v>99.3</v>
      </c>
    </row>
    <row r="219" spans="2:9" ht="30">
      <c r="B219" s="50">
        <v>95567</v>
      </c>
      <c r="C219" s="48" t="s">
        <v>246</v>
      </c>
      <c r="D219" s="47" t="s">
        <v>85</v>
      </c>
      <c r="E219" s="49">
        <f t="shared" si="6"/>
        <v>56.9</v>
      </c>
      <c r="F219" s="1105">
        <f t="shared" si="7"/>
        <v>95567</v>
      </c>
      <c r="H219" s="49">
        <v>55.28</v>
      </c>
      <c r="I219" s="49">
        <v>56.9</v>
      </c>
    </row>
    <row r="220" spans="2:9" ht="30">
      <c r="B220" s="51">
        <v>95568</v>
      </c>
      <c r="C220" s="1108" t="s">
        <v>247</v>
      </c>
      <c r="D220" s="45" t="s">
        <v>85</v>
      </c>
      <c r="E220" s="46">
        <f t="shared" si="6"/>
        <v>74.22</v>
      </c>
      <c r="F220" s="1105">
        <f t="shared" si="7"/>
        <v>95568</v>
      </c>
      <c r="H220" s="46">
        <v>72.150000000000006</v>
      </c>
      <c r="I220" s="46">
        <v>74.22</v>
      </c>
    </row>
    <row r="221" spans="2:9" ht="30">
      <c r="B221" s="50">
        <v>95569</v>
      </c>
      <c r="C221" s="48" t="s">
        <v>248</v>
      </c>
      <c r="D221" s="47" t="s">
        <v>85</v>
      </c>
      <c r="E221" s="49">
        <f t="shared" si="6"/>
        <v>99.82</v>
      </c>
      <c r="F221" s="1105">
        <f t="shared" si="7"/>
        <v>95569</v>
      </c>
      <c r="H221" s="49">
        <v>97.31</v>
      </c>
      <c r="I221" s="49">
        <v>99.82</v>
      </c>
    </row>
    <row r="222" spans="2:9" ht="30">
      <c r="B222" s="51">
        <v>95570</v>
      </c>
      <c r="C222" s="1108" t="s">
        <v>249</v>
      </c>
      <c r="D222" s="45" t="s">
        <v>85</v>
      </c>
      <c r="E222" s="46">
        <f t="shared" si="6"/>
        <v>61.92</v>
      </c>
      <c r="F222" s="1105">
        <f t="shared" si="7"/>
        <v>95570</v>
      </c>
      <c r="H222" s="46">
        <v>59.98</v>
      </c>
      <c r="I222" s="46">
        <v>61.92</v>
      </c>
    </row>
    <row r="223" spans="2:9" ht="30">
      <c r="B223" s="50">
        <v>95571</v>
      </c>
      <c r="C223" s="48" t="s">
        <v>250</v>
      </c>
      <c r="D223" s="47" t="s">
        <v>85</v>
      </c>
      <c r="E223" s="49">
        <f t="shared" si="6"/>
        <v>80.63</v>
      </c>
      <c r="F223" s="1105">
        <f t="shared" si="7"/>
        <v>95571</v>
      </c>
      <c r="H223" s="49">
        <v>78.16</v>
      </c>
      <c r="I223" s="49">
        <v>80.63</v>
      </c>
    </row>
    <row r="224" spans="2:9" ht="30">
      <c r="B224" s="51">
        <v>95572</v>
      </c>
      <c r="C224" s="1108" t="s">
        <v>251</v>
      </c>
      <c r="D224" s="45" t="s">
        <v>85</v>
      </c>
      <c r="E224" s="46">
        <f t="shared" si="6"/>
        <v>107.75</v>
      </c>
      <c r="F224" s="1105">
        <f t="shared" si="7"/>
        <v>95572</v>
      </c>
      <c r="H224" s="46">
        <v>104.75</v>
      </c>
      <c r="I224" s="46">
        <v>107.75</v>
      </c>
    </row>
    <row r="225" spans="2:9">
      <c r="B225" s="50">
        <v>73606</v>
      </c>
      <c r="C225" s="48" t="s">
        <v>252</v>
      </c>
      <c r="D225" s="47" t="s">
        <v>115</v>
      </c>
      <c r="E225" s="49">
        <f t="shared" si="6"/>
        <v>121.53</v>
      </c>
      <c r="F225" s="1105">
        <f t="shared" si="7"/>
        <v>73606</v>
      </c>
      <c r="H225" s="49">
        <v>110.76</v>
      </c>
      <c r="I225" s="49">
        <v>121.53</v>
      </c>
    </row>
    <row r="226" spans="2:9">
      <c r="B226" s="51">
        <v>73607</v>
      </c>
      <c r="C226" s="1108" t="s">
        <v>253</v>
      </c>
      <c r="D226" s="45" t="s">
        <v>115</v>
      </c>
      <c r="E226" s="46">
        <f t="shared" si="6"/>
        <v>81.02</v>
      </c>
      <c r="F226" s="1105">
        <f t="shared" si="7"/>
        <v>73607</v>
      </c>
      <c r="H226" s="46">
        <v>73.84</v>
      </c>
      <c r="I226" s="46">
        <v>81.02</v>
      </c>
    </row>
    <row r="227" spans="2:9">
      <c r="B227" s="50">
        <v>83623</v>
      </c>
      <c r="C227" s="48" t="s">
        <v>254</v>
      </c>
      <c r="D227" s="47" t="s">
        <v>85</v>
      </c>
      <c r="E227" s="49">
        <f t="shared" si="6"/>
        <v>195.88</v>
      </c>
      <c r="F227" s="1105">
        <f t="shared" si="7"/>
        <v>83623</v>
      </c>
      <c r="H227" s="49">
        <v>195.63</v>
      </c>
      <c r="I227" s="49">
        <v>195.88</v>
      </c>
    </row>
    <row r="228" spans="2:9">
      <c r="B228" s="51">
        <v>83624</v>
      </c>
      <c r="C228" s="1108" t="s">
        <v>255</v>
      </c>
      <c r="D228" s="45" t="s">
        <v>85</v>
      </c>
      <c r="E228" s="46">
        <f t="shared" si="6"/>
        <v>138.1</v>
      </c>
      <c r="F228" s="1105">
        <f t="shared" si="7"/>
        <v>83624</v>
      </c>
      <c r="H228" s="46">
        <v>137.85</v>
      </c>
      <c r="I228" s="46">
        <v>138.1</v>
      </c>
    </row>
    <row r="229" spans="2:9">
      <c r="B229" s="50">
        <v>83626</v>
      </c>
      <c r="C229" s="48" t="s">
        <v>256</v>
      </c>
      <c r="D229" s="47" t="s">
        <v>85</v>
      </c>
      <c r="E229" s="49">
        <f t="shared" si="6"/>
        <v>109.21</v>
      </c>
      <c r="F229" s="1105">
        <f t="shared" si="7"/>
        <v>83626</v>
      </c>
      <c r="H229" s="49">
        <v>108.96</v>
      </c>
      <c r="I229" s="49">
        <v>109.21</v>
      </c>
    </row>
    <row r="230" spans="2:9" ht="30">
      <c r="B230" s="51">
        <v>83627</v>
      </c>
      <c r="C230" s="1108" t="s">
        <v>257</v>
      </c>
      <c r="D230" s="45" t="s">
        <v>115</v>
      </c>
      <c r="E230" s="46">
        <f t="shared" si="6"/>
        <v>388.68</v>
      </c>
      <c r="F230" s="1105">
        <f t="shared" si="7"/>
        <v>83627</v>
      </c>
      <c r="H230" s="46">
        <v>381.47</v>
      </c>
      <c r="I230" s="46">
        <v>388.68</v>
      </c>
    </row>
    <row r="231" spans="2:9" ht="30">
      <c r="B231" s="50">
        <v>83724</v>
      </c>
      <c r="C231" s="48" t="s">
        <v>258</v>
      </c>
      <c r="D231" s="47" t="s">
        <v>259</v>
      </c>
      <c r="E231" s="49">
        <f t="shared" si="6"/>
        <v>1.4</v>
      </c>
      <c r="F231" s="1105">
        <f t="shared" si="7"/>
        <v>83724</v>
      </c>
      <c r="H231" s="49">
        <v>1.26</v>
      </c>
      <c r="I231" s="49">
        <v>1.4</v>
      </c>
    </row>
    <row r="232" spans="2:9" ht="30">
      <c r="B232" s="51">
        <v>83725</v>
      </c>
      <c r="C232" s="1108" t="s">
        <v>260</v>
      </c>
      <c r="D232" s="45" t="s">
        <v>259</v>
      </c>
      <c r="E232" s="46">
        <f t="shared" si="6"/>
        <v>0.95</v>
      </c>
      <c r="F232" s="1105">
        <f t="shared" si="7"/>
        <v>83725</v>
      </c>
      <c r="H232" s="46">
        <v>0.89</v>
      </c>
      <c r="I232" s="46">
        <v>0.95</v>
      </c>
    </row>
    <row r="233" spans="2:9" ht="30">
      <c r="B233" s="50">
        <v>83726</v>
      </c>
      <c r="C233" s="48" t="s">
        <v>261</v>
      </c>
      <c r="D233" s="47" t="s">
        <v>259</v>
      </c>
      <c r="E233" s="49">
        <f t="shared" si="6"/>
        <v>0.7</v>
      </c>
      <c r="F233" s="1105">
        <f t="shared" si="7"/>
        <v>83726</v>
      </c>
      <c r="H233" s="49">
        <v>0.62</v>
      </c>
      <c r="I233" s="49">
        <v>0.7</v>
      </c>
    </row>
    <row r="234" spans="2:9" ht="30">
      <c r="B234" s="51">
        <v>97127</v>
      </c>
      <c r="C234" s="1108" t="s">
        <v>4993</v>
      </c>
      <c r="D234" s="45" t="s">
        <v>85</v>
      </c>
      <c r="E234" s="46">
        <f t="shared" si="6"/>
        <v>3.75</v>
      </c>
      <c r="F234" s="1105">
        <f t="shared" si="7"/>
        <v>97127</v>
      </c>
      <c r="H234" s="46">
        <v>3.41</v>
      </c>
      <c r="I234" s="46">
        <v>3.75</v>
      </c>
    </row>
    <row r="235" spans="2:9" ht="30">
      <c r="B235" s="50">
        <v>97128</v>
      </c>
      <c r="C235" s="48" t="s">
        <v>4994</v>
      </c>
      <c r="D235" s="47" t="s">
        <v>85</v>
      </c>
      <c r="E235" s="49">
        <f t="shared" si="6"/>
        <v>7.1</v>
      </c>
      <c r="F235" s="1105">
        <f t="shared" si="7"/>
        <v>97128</v>
      </c>
      <c r="H235" s="49">
        <v>6.56</v>
      </c>
      <c r="I235" s="49">
        <v>7.1</v>
      </c>
    </row>
    <row r="236" spans="2:9" ht="30">
      <c r="B236" s="51">
        <v>97129</v>
      </c>
      <c r="C236" s="1108" t="s">
        <v>4995</v>
      </c>
      <c r="D236" s="45" t="s">
        <v>85</v>
      </c>
      <c r="E236" s="46">
        <f t="shared" si="6"/>
        <v>8.74</v>
      </c>
      <c r="F236" s="1105">
        <f t="shared" si="7"/>
        <v>97129</v>
      </c>
      <c r="H236" s="46">
        <v>8.07</v>
      </c>
      <c r="I236" s="46">
        <v>8.74</v>
      </c>
    </row>
    <row r="237" spans="2:9" ht="30">
      <c r="B237" s="50">
        <v>97130</v>
      </c>
      <c r="C237" s="48" t="s">
        <v>4996</v>
      </c>
      <c r="D237" s="47" t="s">
        <v>85</v>
      </c>
      <c r="E237" s="49">
        <f t="shared" si="6"/>
        <v>10.36</v>
      </c>
      <c r="F237" s="1105">
        <f t="shared" si="7"/>
        <v>97130</v>
      </c>
      <c r="H237" s="49">
        <v>9.57</v>
      </c>
      <c r="I237" s="49">
        <v>10.36</v>
      </c>
    </row>
    <row r="238" spans="2:9" ht="30">
      <c r="B238" s="51">
        <v>97131</v>
      </c>
      <c r="C238" s="1108" t="s">
        <v>4997</v>
      </c>
      <c r="D238" s="45" t="s">
        <v>85</v>
      </c>
      <c r="E238" s="46">
        <f t="shared" si="6"/>
        <v>12</v>
      </c>
      <c r="F238" s="1105">
        <f t="shared" si="7"/>
        <v>97131</v>
      </c>
      <c r="H238" s="46">
        <v>11.08</v>
      </c>
      <c r="I238" s="46">
        <v>12</v>
      </c>
    </row>
    <row r="239" spans="2:9" ht="30">
      <c r="B239" s="50">
        <v>97132</v>
      </c>
      <c r="C239" s="48" t="s">
        <v>4998</v>
      </c>
      <c r="D239" s="47" t="s">
        <v>85</v>
      </c>
      <c r="E239" s="49">
        <f t="shared" si="6"/>
        <v>13.61</v>
      </c>
      <c r="F239" s="1105">
        <f t="shared" si="7"/>
        <v>97132</v>
      </c>
      <c r="H239" s="49">
        <v>12.58</v>
      </c>
      <c r="I239" s="49">
        <v>13.61</v>
      </c>
    </row>
    <row r="240" spans="2:9" ht="30">
      <c r="B240" s="51">
        <v>97133</v>
      </c>
      <c r="C240" s="1108" t="s">
        <v>4999</v>
      </c>
      <c r="D240" s="45" t="s">
        <v>85</v>
      </c>
      <c r="E240" s="46">
        <f t="shared" si="6"/>
        <v>16.899999999999999</v>
      </c>
      <c r="F240" s="1105">
        <f t="shared" si="7"/>
        <v>97133</v>
      </c>
      <c r="H240" s="46">
        <v>15.6</v>
      </c>
      <c r="I240" s="46">
        <v>16.899999999999999</v>
      </c>
    </row>
    <row r="241" spans="2:9" ht="30">
      <c r="B241" s="50">
        <v>97134</v>
      </c>
      <c r="C241" s="48" t="s">
        <v>5000</v>
      </c>
      <c r="D241" s="47" t="s">
        <v>85</v>
      </c>
      <c r="E241" s="49">
        <f t="shared" si="6"/>
        <v>1.75</v>
      </c>
      <c r="F241" s="1105">
        <f t="shared" si="7"/>
        <v>97134</v>
      </c>
      <c r="H241" s="49">
        <v>1.61</v>
      </c>
      <c r="I241" s="49">
        <v>1.75</v>
      </c>
    </row>
    <row r="242" spans="2:9" ht="30">
      <c r="B242" s="51">
        <v>97135</v>
      </c>
      <c r="C242" s="1108" t="s">
        <v>5001</v>
      </c>
      <c r="D242" s="45" t="s">
        <v>85</v>
      </c>
      <c r="E242" s="46">
        <f t="shared" si="6"/>
        <v>3.62</v>
      </c>
      <c r="F242" s="1105">
        <f t="shared" si="7"/>
        <v>97135</v>
      </c>
      <c r="H242" s="46">
        <v>3.39</v>
      </c>
      <c r="I242" s="46">
        <v>3.62</v>
      </c>
    </row>
    <row r="243" spans="2:9" ht="30">
      <c r="B243" s="50">
        <v>97136</v>
      </c>
      <c r="C243" s="48" t="s">
        <v>5002</v>
      </c>
      <c r="D243" s="47" t="s">
        <v>85</v>
      </c>
      <c r="E243" s="49">
        <f t="shared" si="6"/>
        <v>4.46</v>
      </c>
      <c r="F243" s="1105">
        <f t="shared" si="7"/>
        <v>97136</v>
      </c>
      <c r="H243" s="49">
        <v>4.17</v>
      </c>
      <c r="I243" s="49">
        <v>4.46</v>
      </c>
    </row>
    <row r="244" spans="2:9" ht="30">
      <c r="B244" s="51">
        <v>97137</v>
      </c>
      <c r="C244" s="1108" t="s">
        <v>5003</v>
      </c>
      <c r="D244" s="45" t="s">
        <v>85</v>
      </c>
      <c r="E244" s="46">
        <f t="shared" si="6"/>
        <v>5.28</v>
      </c>
      <c r="F244" s="1105">
        <f t="shared" si="7"/>
        <v>97137</v>
      </c>
      <c r="H244" s="46">
        <v>4.95</v>
      </c>
      <c r="I244" s="46">
        <v>5.28</v>
      </c>
    </row>
    <row r="245" spans="2:9" ht="30">
      <c r="B245" s="50">
        <v>97138</v>
      </c>
      <c r="C245" s="48" t="s">
        <v>5004</v>
      </c>
      <c r="D245" s="47" t="s">
        <v>85</v>
      </c>
      <c r="E245" s="49">
        <f t="shared" si="6"/>
        <v>6.14</v>
      </c>
      <c r="F245" s="1105">
        <f t="shared" si="7"/>
        <v>97138</v>
      </c>
      <c r="H245" s="49">
        <v>5.73</v>
      </c>
      <c r="I245" s="49">
        <v>6.14</v>
      </c>
    </row>
    <row r="246" spans="2:9" ht="30">
      <c r="B246" s="51">
        <v>97139</v>
      </c>
      <c r="C246" s="1108" t="s">
        <v>5005</v>
      </c>
      <c r="D246" s="45" t="s">
        <v>85</v>
      </c>
      <c r="E246" s="46">
        <f t="shared" si="6"/>
        <v>6.94</v>
      </c>
      <c r="F246" s="1105">
        <f t="shared" si="7"/>
        <v>97139</v>
      </c>
      <c r="H246" s="46">
        <v>6.51</v>
      </c>
      <c r="I246" s="46">
        <v>6.94</v>
      </c>
    </row>
    <row r="247" spans="2:9" ht="30">
      <c r="B247" s="50">
        <v>97140</v>
      </c>
      <c r="C247" s="48" t="s">
        <v>5006</v>
      </c>
      <c r="D247" s="47" t="s">
        <v>85</v>
      </c>
      <c r="E247" s="49">
        <f t="shared" si="6"/>
        <v>8.6300000000000008</v>
      </c>
      <c r="F247" s="1105">
        <f t="shared" si="7"/>
        <v>97140</v>
      </c>
      <c r="H247" s="49">
        <v>8.08</v>
      </c>
      <c r="I247" s="49">
        <v>8.6300000000000008</v>
      </c>
    </row>
    <row r="248" spans="2:9">
      <c r="B248" s="51">
        <v>83520</v>
      </c>
      <c r="C248" s="1108" t="s">
        <v>262</v>
      </c>
      <c r="D248" s="45" t="s">
        <v>115</v>
      </c>
      <c r="E248" s="46">
        <f t="shared" si="6"/>
        <v>84.49</v>
      </c>
      <c r="F248" s="1105">
        <f t="shared" si="7"/>
        <v>83520</v>
      </c>
      <c r="H248" s="46">
        <v>80.989999999999995</v>
      </c>
      <c r="I248" s="46">
        <v>84.49</v>
      </c>
    </row>
    <row r="249" spans="2:9">
      <c r="B249" s="50">
        <v>83531</v>
      </c>
      <c r="C249" s="48" t="s">
        <v>263</v>
      </c>
      <c r="D249" s="47" t="s">
        <v>115</v>
      </c>
      <c r="E249" s="49">
        <f t="shared" si="6"/>
        <v>375.09</v>
      </c>
      <c r="F249" s="1105">
        <f t="shared" si="7"/>
        <v>83531</v>
      </c>
      <c r="H249" s="49">
        <v>372.56</v>
      </c>
      <c r="I249" s="49">
        <v>375.09</v>
      </c>
    </row>
    <row r="250" spans="2:9">
      <c r="B250" s="51">
        <v>83535</v>
      </c>
      <c r="C250" s="1108" t="s">
        <v>264</v>
      </c>
      <c r="D250" s="45" t="s">
        <v>115</v>
      </c>
      <c r="E250" s="46">
        <f t="shared" si="6"/>
        <v>310.27999999999997</v>
      </c>
      <c r="F250" s="1105">
        <f t="shared" si="7"/>
        <v>83535</v>
      </c>
      <c r="H250" s="46">
        <v>307.75</v>
      </c>
      <c r="I250" s="46">
        <v>310.27999999999997</v>
      </c>
    </row>
    <row r="251" spans="2:9">
      <c r="B251" s="50">
        <v>92235</v>
      </c>
      <c r="C251" s="48" t="s">
        <v>265</v>
      </c>
      <c r="D251" s="47" t="s">
        <v>266</v>
      </c>
      <c r="E251" s="49">
        <f t="shared" si="6"/>
        <v>55.57</v>
      </c>
      <c r="F251" s="1105">
        <f t="shared" si="7"/>
        <v>92235</v>
      </c>
      <c r="H251" s="49">
        <v>51.87</v>
      </c>
      <c r="I251" s="49">
        <v>55.57</v>
      </c>
    </row>
    <row r="252" spans="2:9">
      <c r="B252" s="51">
        <v>93206</v>
      </c>
      <c r="C252" s="1108" t="s">
        <v>267</v>
      </c>
      <c r="D252" s="45" t="s">
        <v>266</v>
      </c>
      <c r="E252" s="46">
        <f t="shared" si="6"/>
        <v>803.01</v>
      </c>
      <c r="F252" s="1105">
        <f t="shared" si="7"/>
        <v>93206</v>
      </c>
      <c r="H252" s="46">
        <v>767.82</v>
      </c>
      <c r="I252" s="46">
        <v>803.01</v>
      </c>
    </row>
    <row r="253" spans="2:9" ht="30">
      <c r="B253" s="50">
        <v>93207</v>
      </c>
      <c r="C253" s="48" t="s">
        <v>268</v>
      </c>
      <c r="D253" s="47" t="s">
        <v>266</v>
      </c>
      <c r="E253" s="49">
        <f t="shared" si="6"/>
        <v>679.55</v>
      </c>
      <c r="F253" s="1105">
        <f t="shared" si="7"/>
        <v>93207</v>
      </c>
      <c r="H253" s="49">
        <v>659.33</v>
      </c>
      <c r="I253" s="49">
        <v>679.55</v>
      </c>
    </row>
    <row r="254" spans="2:9">
      <c r="B254" s="51">
        <v>93208</v>
      </c>
      <c r="C254" s="1108" t="s">
        <v>269</v>
      </c>
      <c r="D254" s="45" t="s">
        <v>266</v>
      </c>
      <c r="E254" s="46">
        <f t="shared" si="6"/>
        <v>505.47</v>
      </c>
      <c r="F254" s="1105">
        <f t="shared" si="7"/>
        <v>93208</v>
      </c>
      <c r="H254" s="46">
        <v>491.35</v>
      </c>
      <c r="I254" s="46">
        <v>505.47</v>
      </c>
    </row>
    <row r="255" spans="2:9">
      <c r="B255" s="50">
        <v>93209</v>
      </c>
      <c r="C255" s="48" t="s">
        <v>270</v>
      </c>
      <c r="D255" s="47" t="s">
        <v>266</v>
      </c>
      <c r="E255" s="49">
        <f t="shared" si="6"/>
        <v>624.33000000000004</v>
      </c>
      <c r="F255" s="1105">
        <f t="shared" si="7"/>
        <v>93209</v>
      </c>
      <c r="H255" s="49">
        <v>598.29999999999995</v>
      </c>
      <c r="I255" s="49">
        <v>624.33000000000004</v>
      </c>
    </row>
    <row r="256" spans="2:9" ht="30">
      <c r="B256" s="51">
        <v>93210</v>
      </c>
      <c r="C256" s="1108" t="s">
        <v>271</v>
      </c>
      <c r="D256" s="45" t="s">
        <v>266</v>
      </c>
      <c r="E256" s="46">
        <f t="shared" si="6"/>
        <v>346.97</v>
      </c>
      <c r="F256" s="1105">
        <f t="shared" si="7"/>
        <v>93210</v>
      </c>
      <c r="H256" s="46">
        <v>335.05</v>
      </c>
      <c r="I256" s="46">
        <v>346.97</v>
      </c>
    </row>
    <row r="257" spans="2:9">
      <c r="B257" s="50">
        <v>93211</v>
      </c>
      <c r="C257" s="48" t="s">
        <v>272</v>
      </c>
      <c r="D257" s="47" t="s">
        <v>266</v>
      </c>
      <c r="E257" s="49">
        <f t="shared" si="6"/>
        <v>372.77</v>
      </c>
      <c r="F257" s="1105">
        <f t="shared" si="7"/>
        <v>93211</v>
      </c>
      <c r="H257" s="49">
        <v>357.52</v>
      </c>
      <c r="I257" s="49">
        <v>372.77</v>
      </c>
    </row>
    <row r="258" spans="2:9" ht="30">
      <c r="B258" s="51">
        <v>93212</v>
      </c>
      <c r="C258" s="1108" t="s">
        <v>273</v>
      </c>
      <c r="D258" s="45" t="s">
        <v>266</v>
      </c>
      <c r="E258" s="46">
        <f t="shared" si="6"/>
        <v>605.63</v>
      </c>
      <c r="F258" s="1105">
        <f t="shared" si="7"/>
        <v>93212</v>
      </c>
      <c r="H258" s="46">
        <v>584.79</v>
      </c>
      <c r="I258" s="46">
        <v>605.63</v>
      </c>
    </row>
    <row r="259" spans="2:9">
      <c r="B259" s="50">
        <v>93213</v>
      </c>
      <c r="C259" s="48" t="s">
        <v>274</v>
      </c>
      <c r="D259" s="47" t="s">
        <v>266</v>
      </c>
      <c r="E259" s="49">
        <f t="shared" ref="E259:E322" si="8">IF($K$2=$H$1,H259,I259)</f>
        <v>703.92</v>
      </c>
      <c r="F259" s="1105">
        <f t="shared" ref="F259:F322" si="9">IF(LEN($B259)=7,CONCATENATE(MID($B259,1,6),"00",RIGHT($B259,1)),IF(LEN($B259)=8,CONCATENATE(MID($B259,1,6),"0",RIGHT($B259,2)),$B259))</f>
        <v>93213</v>
      </c>
      <c r="H259" s="49">
        <v>675.17</v>
      </c>
      <c r="I259" s="49">
        <v>703.92</v>
      </c>
    </row>
    <row r="260" spans="2:9" ht="30">
      <c r="B260" s="51">
        <v>93214</v>
      </c>
      <c r="C260" s="1108" t="s">
        <v>275</v>
      </c>
      <c r="D260" s="45" t="s">
        <v>115</v>
      </c>
      <c r="E260" s="46">
        <f t="shared" si="8"/>
        <v>3311.62</v>
      </c>
      <c r="F260" s="1105">
        <f t="shared" si="9"/>
        <v>93214</v>
      </c>
      <c r="H260" s="46">
        <v>3278.08</v>
      </c>
      <c r="I260" s="46">
        <v>3311.62</v>
      </c>
    </row>
    <row r="261" spans="2:9" ht="30">
      <c r="B261" s="50">
        <v>93243</v>
      </c>
      <c r="C261" s="48" t="s">
        <v>5007</v>
      </c>
      <c r="D261" s="47" t="s">
        <v>115</v>
      </c>
      <c r="E261" s="49">
        <f t="shared" si="8"/>
        <v>4968.34</v>
      </c>
      <c r="F261" s="1105">
        <f t="shared" si="9"/>
        <v>93243</v>
      </c>
      <c r="H261" s="49">
        <v>4923.92</v>
      </c>
      <c r="I261" s="49">
        <v>4968.34</v>
      </c>
    </row>
    <row r="262" spans="2:9">
      <c r="B262" s="51">
        <v>93582</v>
      </c>
      <c r="C262" s="1108" t="s">
        <v>276</v>
      </c>
      <c r="D262" s="45" t="s">
        <v>266</v>
      </c>
      <c r="E262" s="46">
        <f t="shared" si="8"/>
        <v>163.57</v>
      </c>
      <c r="F262" s="1105">
        <f t="shared" si="9"/>
        <v>93582</v>
      </c>
      <c r="H262" s="46">
        <v>158.37</v>
      </c>
      <c r="I262" s="46">
        <v>163.57</v>
      </c>
    </row>
    <row r="263" spans="2:9" ht="30">
      <c r="B263" s="50">
        <v>93583</v>
      </c>
      <c r="C263" s="48" t="s">
        <v>277</v>
      </c>
      <c r="D263" s="47" t="s">
        <v>266</v>
      </c>
      <c r="E263" s="49">
        <f t="shared" si="8"/>
        <v>276.89999999999998</v>
      </c>
      <c r="F263" s="1105">
        <f t="shared" si="9"/>
        <v>93583</v>
      </c>
      <c r="H263" s="49">
        <v>268.06</v>
      </c>
      <c r="I263" s="49">
        <v>276.89999999999998</v>
      </c>
    </row>
    <row r="264" spans="2:9">
      <c r="B264" s="51">
        <v>93584</v>
      </c>
      <c r="C264" s="1108" t="s">
        <v>278</v>
      </c>
      <c r="D264" s="45" t="s">
        <v>266</v>
      </c>
      <c r="E264" s="46">
        <f t="shared" si="8"/>
        <v>526.83000000000004</v>
      </c>
      <c r="F264" s="1105">
        <f t="shared" si="9"/>
        <v>93584</v>
      </c>
      <c r="H264" s="46">
        <v>511.79</v>
      </c>
      <c r="I264" s="46">
        <v>526.83000000000004</v>
      </c>
    </row>
    <row r="265" spans="2:9">
      <c r="B265" s="50">
        <v>93585</v>
      </c>
      <c r="C265" s="48" t="s">
        <v>279</v>
      </c>
      <c r="D265" s="47" t="s">
        <v>266</v>
      </c>
      <c r="E265" s="49">
        <f t="shared" si="8"/>
        <v>712.49</v>
      </c>
      <c r="F265" s="1105">
        <f t="shared" si="9"/>
        <v>93585</v>
      </c>
      <c r="H265" s="49">
        <v>692.77</v>
      </c>
      <c r="I265" s="49">
        <v>712.49</v>
      </c>
    </row>
    <row r="266" spans="2:9" ht="30">
      <c r="B266" s="51">
        <v>98441</v>
      </c>
      <c r="C266" s="1108" t="s">
        <v>5738</v>
      </c>
      <c r="D266" s="45" t="s">
        <v>266</v>
      </c>
      <c r="E266" s="46">
        <f t="shared" si="8"/>
        <v>68.97</v>
      </c>
      <c r="F266" s="1105">
        <f t="shared" si="9"/>
        <v>98441</v>
      </c>
      <c r="H266" s="46">
        <v>66.92</v>
      </c>
      <c r="I266" s="46">
        <v>68.97</v>
      </c>
    </row>
    <row r="267" spans="2:9" ht="30">
      <c r="B267" s="50">
        <v>98442</v>
      </c>
      <c r="C267" s="48" t="s">
        <v>5739</v>
      </c>
      <c r="D267" s="47" t="s">
        <v>266</v>
      </c>
      <c r="E267" s="49">
        <f t="shared" si="8"/>
        <v>71.430000000000007</v>
      </c>
      <c r="F267" s="1105">
        <f t="shared" si="9"/>
        <v>98442</v>
      </c>
      <c r="H267" s="49">
        <v>69.14</v>
      </c>
      <c r="I267" s="49">
        <v>71.430000000000007</v>
      </c>
    </row>
    <row r="268" spans="2:9" ht="30">
      <c r="B268" s="51">
        <v>98443</v>
      </c>
      <c r="C268" s="1108" t="s">
        <v>5740</v>
      </c>
      <c r="D268" s="45" t="s">
        <v>266</v>
      </c>
      <c r="E268" s="46">
        <f t="shared" si="8"/>
        <v>57.77</v>
      </c>
      <c r="F268" s="1105">
        <f t="shared" si="9"/>
        <v>98443</v>
      </c>
      <c r="H268" s="46">
        <v>56.69</v>
      </c>
      <c r="I268" s="46">
        <v>57.77</v>
      </c>
    </row>
    <row r="269" spans="2:9" ht="30">
      <c r="B269" s="50">
        <v>98444</v>
      </c>
      <c r="C269" s="48" t="s">
        <v>5741</v>
      </c>
      <c r="D269" s="47" t="s">
        <v>266</v>
      </c>
      <c r="E269" s="49">
        <f t="shared" si="8"/>
        <v>59.53</v>
      </c>
      <c r="F269" s="1105">
        <f t="shared" si="9"/>
        <v>98444</v>
      </c>
      <c r="H269" s="49">
        <v>58.27</v>
      </c>
      <c r="I269" s="49">
        <v>59.53</v>
      </c>
    </row>
    <row r="270" spans="2:9" ht="30">
      <c r="B270" s="51">
        <v>98445</v>
      </c>
      <c r="C270" s="1108" t="s">
        <v>5742</v>
      </c>
      <c r="D270" s="45" t="s">
        <v>266</v>
      </c>
      <c r="E270" s="46">
        <f t="shared" si="8"/>
        <v>83.64</v>
      </c>
      <c r="F270" s="1105">
        <f t="shared" si="9"/>
        <v>98445</v>
      </c>
      <c r="H270" s="46">
        <v>80.69</v>
      </c>
      <c r="I270" s="46">
        <v>83.64</v>
      </c>
    </row>
    <row r="271" spans="2:9" ht="30">
      <c r="B271" s="50">
        <v>98446</v>
      </c>
      <c r="C271" s="48" t="s">
        <v>5743</v>
      </c>
      <c r="D271" s="47" t="s">
        <v>266</v>
      </c>
      <c r="E271" s="49">
        <f t="shared" si="8"/>
        <v>110.28</v>
      </c>
      <c r="F271" s="1105">
        <f t="shared" si="9"/>
        <v>98446</v>
      </c>
      <c r="H271" s="49">
        <v>105.44</v>
      </c>
      <c r="I271" s="49">
        <v>110.28</v>
      </c>
    </row>
    <row r="272" spans="2:9" ht="30">
      <c r="B272" s="51">
        <v>98447</v>
      </c>
      <c r="C272" s="1108" t="s">
        <v>5744</v>
      </c>
      <c r="D272" s="45" t="s">
        <v>266</v>
      </c>
      <c r="E272" s="46">
        <f t="shared" si="8"/>
        <v>68.260000000000005</v>
      </c>
      <c r="F272" s="1105">
        <f t="shared" si="9"/>
        <v>98447</v>
      </c>
      <c r="H272" s="46">
        <v>66.61</v>
      </c>
      <c r="I272" s="46">
        <v>68.260000000000005</v>
      </c>
    </row>
    <row r="273" spans="2:9" ht="30">
      <c r="B273" s="50">
        <v>98448</v>
      </c>
      <c r="C273" s="48" t="s">
        <v>5745</v>
      </c>
      <c r="D273" s="47" t="s">
        <v>266</v>
      </c>
      <c r="E273" s="49">
        <f t="shared" si="8"/>
        <v>88.21</v>
      </c>
      <c r="F273" s="1105">
        <f t="shared" si="9"/>
        <v>98448</v>
      </c>
      <c r="H273" s="49">
        <v>85.21</v>
      </c>
      <c r="I273" s="49">
        <v>88.21</v>
      </c>
    </row>
    <row r="274" spans="2:9" ht="30">
      <c r="B274" s="51">
        <v>98449</v>
      </c>
      <c r="C274" s="1108" t="s">
        <v>5746</v>
      </c>
      <c r="D274" s="45" t="s">
        <v>266</v>
      </c>
      <c r="E274" s="46">
        <f t="shared" si="8"/>
        <v>88.08</v>
      </c>
      <c r="F274" s="1105">
        <f t="shared" si="9"/>
        <v>98449</v>
      </c>
      <c r="H274" s="46">
        <v>85.69</v>
      </c>
      <c r="I274" s="46">
        <v>88.08</v>
      </c>
    </row>
    <row r="275" spans="2:9" ht="30">
      <c r="B275" s="50">
        <v>98450</v>
      </c>
      <c r="C275" s="48" t="s">
        <v>5747</v>
      </c>
      <c r="D275" s="47" t="s">
        <v>266</v>
      </c>
      <c r="E275" s="49">
        <f t="shared" si="8"/>
        <v>91.67</v>
      </c>
      <c r="F275" s="1105">
        <f t="shared" si="9"/>
        <v>98450</v>
      </c>
      <c r="H275" s="49">
        <v>88.92</v>
      </c>
      <c r="I275" s="49">
        <v>91.67</v>
      </c>
    </row>
    <row r="276" spans="2:9" ht="30">
      <c r="B276" s="51">
        <v>98451</v>
      </c>
      <c r="C276" s="1108" t="s">
        <v>5748</v>
      </c>
      <c r="D276" s="45" t="s">
        <v>266</v>
      </c>
      <c r="E276" s="46">
        <f t="shared" si="8"/>
        <v>74.790000000000006</v>
      </c>
      <c r="F276" s="1105">
        <f t="shared" si="9"/>
        <v>98451</v>
      </c>
      <c r="H276" s="46">
        <v>73.569999999999993</v>
      </c>
      <c r="I276" s="46">
        <v>74.790000000000006</v>
      </c>
    </row>
    <row r="277" spans="2:9" ht="30">
      <c r="B277" s="50">
        <v>98452</v>
      </c>
      <c r="C277" s="48" t="s">
        <v>5749</v>
      </c>
      <c r="D277" s="47" t="s">
        <v>266</v>
      </c>
      <c r="E277" s="49">
        <f t="shared" si="8"/>
        <v>76.959999999999994</v>
      </c>
      <c r="F277" s="1105">
        <f t="shared" si="9"/>
        <v>98452</v>
      </c>
      <c r="H277" s="49">
        <v>75.52</v>
      </c>
      <c r="I277" s="49">
        <v>76.959999999999994</v>
      </c>
    </row>
    <row r="278" spans="2:9" ht="30">
      <c r="B278" s="51">
        <v>98453</v>
      </c>
      <c r="C278" s="1108" t="s">
        <v>5750</v>
      </c>
      <c r="D278" s="45" t="s">
        <v>266</v>
      </c>
      <c r="E278" s="46">
        <f t="shared" si="8"/>
        <v>106.92</v>
      </c>
      <c r="F278" s="1105">
        <f t="shared" si="9"/>
        <v>98453</v>
      </c>
      <c r="H278" s="46">
        <v>103.2</v>
      </c>
      <c r="I278" s="46">
        <v>106.92</v>
      </c>
    </row>
    <row r="279" spans="2:9" ht="30">
      <c r="B279" s="50">
        <v>98454</v>
      </c>
      <c r="C279" s="48" t="s">
        <v>5751</v>
      </c>
      <c r="D279" s="47" t="s">
        <v>266</v>
      </c>
      <c r="E279" s="49">
        <f t="shared" si="8"/>
        <v>143.68</v>
      </c>
      <c r="F279" s="1105">
        <f t="shared" si="9"/>
        <v>98454</v>
      </c>
      <c r="H279" s="49">
        <v>137.06</v>
      </c>
      <c r="I279" s="49">
        <v>143.68</v>
      </c>
    </row>
    <row r="280" spans="2:9" ht="30">
      <c r="B280" s="51">
        <v>98455</v>
      </c>
      <c r="C280" s="1108" t="s">
        <v>5752</v>
      </c>
      <c r="D280" s="45" t="s">
        <v>266</v>
      </c>
      <c r="E280" s="46">
        <f t="shared" si="8"/>
        <v>89.43</v>
      </c>
      <c r="F280" s="1105">
        <f t="shared" si="9"/>
        <v>98455</v>
      </c>
      <c r="H280" s="46">
        <v>87.22</v>
      </c>
      <c r="I280" s="46">
        <v>89.43</v>
      </c>
    </row>
    <row r="281" spans="2:9" ht="30">
      <c r="B281" s="50">
        <v>98456</v>
      </c>
      <c r="C281" s="48" t="s">
        <v>5753</v>
      </c>
      <c r="D281" s="47" t="s">
        <v>266</v>
      </c>
      <c r="E281" s="49">
        <f t="shared" si="8"/>
        <v>118.79</v>
      </c>
      <c r="F281" s="1105">
        <f t="shared" si="9"/>
        <v>98456</v>
      </c>
      <c r="H281" s="49">
        <v>114.31</v>
      </c>
      <c r="I281" s="49">
        <v>118.79</v>
      </c>
    </row>
    <row r="282" spans="2:9">
      <c r="B282" s="51">
        <v>98458</v>
      </c>
      <c r="C282" s="1108" t="s">
        <v>5754</v>
      </c>
      <c r="D282" s="45" t="s">
        <v>266</v>
      </c>
      <c r="E282" s="46">
        <f t="shared" si="8"/>
        <v>64.97</v>
      </c>
      <c r="F282" s="1105">
        <f t="shared" si="9"/>
        <v>98458</v>
      </c>
      <c r="H282" s="46">
        <v>63.33</v>
      </c>
      <c r="I282" s="46">
        <v>64.97</v>
      </c>
    </row>
    <row r="283" spans="2:9">
      <c r="B283" s="50">
        <v>98459</v>
      </c>
      <c r="C283" s="48" t="s">
        <v>5755</v>
      </c>
      <c r="D283" s="47" t="s">
        <v>266</v>
      </c>
      <c r="E283" s="49">
        <f t="shared" si="8"/>
        <v>54.43</v>
      </c>
      <c r="F283" s="1105">
        <f t="shared" si="9"/>
        <v>98459</v>
      </c>
      <c r="H283" s="49">
        <v>52.91</v>
      </c>
      <c r="I283" s="49">
        <v>54.43</v>
      </c>
    </row>
    <row r="284" spans="2:9">
      <c r="B284" s="51">
        <v>98460</v>
      </c>
      <c r="C284" s="1108" t="s">
        <v>5756</v>
      </c>
      <c r="D284" s="45" t="s">
        <v>266</v>
      </c>
      <c r="E284" s="46">
        <f t="shared" si="8"/>
        <v>59.91</v>
      </c>
      <c r="F284" s="1105">
        <f t="shared" si="9"/>
        <v>98460</v>
      </c>
      <c r="H284" s="46">
        <v>59.24</v>
      </c>
      <c r="I284" s="46">
        <v>59.91</v>
      </c>
    </row>
    <row r="285" spans="2:9">
      <c r="B285" s="50">
        <v>98461</v>
      </c>
      <c r="C285" s="48" t="s">
        <v>5757</v>
      </c>
      <c r="D285" s="47" t="s">
        <v>115</v>
      </c>
      <c r="E285" s="49">
        <f t="shared" si="8"/>
        <v>2783.83</v>
      </c>
      <c r="F285" s="1105">
        <f t="shared" si="9"/>
        <v>98461</v>
      </c>
      <c r="H285" s="49">
        <v>2764.19</v>
      </c>
      <c r="I285" s="49">
        <v>2783.83</v>
      </c>
    </row>
    <row r="286" spans="2:9">
      <c r="B286" s="51">
        <v>98462</v>
      </c>
      <c r="C286" s="1108" t="s">
        <v>5758</v>
      </c>
      <c r="D286" s="45" t="s">
        <v>115</v>
      </c>
      <c r="E286" s="46">
        <f t="shared" si="8"/>
        <v>4075.18</v>
      </c>
      <c r="F286" s="1105">
        <f t="shared" si="9"/>
        <v>98462</v>
      </c>
      <c r="H286" s="46">
        <v>4045.14</v>
      </c>
      <c r="I286" s="46">
        <v>4075.18</v>
      </c>
    </row>
    <row r="287" spans="2:9">
      <c r="B287" s="50" t="s">
        <v>39</v>
      </c>
      <c r="C287" s="48" t="s">
        <v>280</v>
      </c>
      <c r="D287" s="47" t="s">
        <v>266</v>
      </c>
      <c r="E287" s="49">
        <f t="shared" si="8"/>
        <v>378.99</v>
      </c>
      <c r="F287" s="1105" t="str">
        <f t="shared" si="9"/>
        <v>74209/001</v>
      </c>
      <c r="H287" s="49">
        <v>373.83</v>
      </c>
      <c r="I287" s="49">
        <v>378.99</v>
      </c>
    </row>
    <row r="288" spans="2:9" ht="30">
      <c r="B288" s="51">
        <v>5631</v>
      </c>
      <c r="C288" s="1108" t="s">
        <v>282</v>
      </c>
      <c r="D288" s="45" t="s">
        <v>283</v>
      </c>
      <c r="E288" s="46">
        <f t="shared" si="8"/>
        <v>119.73</v>
      </c>
      <c r="F288" s="1105">
        <f t="shared" si="9"/>
        <v>5631</v>
      </c>
      <c r="H288" s="46">
        <v>117.76</v>
      </c>
      <c r="I288" s="46">
        <v>119.73</v>
      </c>
    </row>
    <row r="289" spans="2:9" ht="45">
      <c r="B289" s="50">
        <v>5678</v>
      </c>
      <c r="C289" s="48" t="s">
        <v>284</v>
      </c>
      <c r="D289" s="47" t="s">
        <v>283</v>
      </c>
      <c r="E289" s="49">
        <f t="shared" si="8"/>
        <v>88.44</v>
      </c>
      <c r="F289" s="1105">
        <f t="shared" si="9"/>
        <v>5678</v>
      </c>
      <c r="H289" s="49">
        <v>86.47</v>
      </c>
      <c r="I289" s="49">
        <v>88.44</v>
      </c>
    </row>
    <row r="290" spans="2:9" ht="45">
      <c r="B290" s="51">
        <v>5680</v>
      </c>
      <c r="C290" s="1108" t="s">
        <v>285</v>
      </c>
      <c r="D290" s="45" t="s">
        <v>283</v>
      </c>
      <c r="E290" s="46">
        <f t="shared" si="8"/>
        <v>81.93</v>
      </c>
      <c r="F290" s="1105">
        <f t="shared" si="9"/>
        <v>5680</v>
      </c>
      <c r="H290" s="46">
        <v>79.959999999999994</v>
      </c>
      <c r="I290" s="46">
        <v>81.93</v>
      </c>
    </row>
    <row r="291" spans="2:9" ht="30">
      <c r="B291" s="50">
        <v>5684</v>
      </c>
      <c r="C291" s="48" t="s">
        <v>286</v>
      </c>
      <c r="D291" s="47" t="s">
        <v>283</v>
      </c>
      <c r="E291" s="49">
        <f t="shared" si="8"/>
        <v>93.08</v>
      </c>
      <c r="F291" s="1105">
        <f t="shared" si="9"/>
        <v>5684</v>
      </c>
      <c r="H291" s="49">
        <v>91.58</v>
      </c>
      <c r="I291" s="49">
        <v>93.08</v>
      </c>
    </row>
    <row r="292" spans="2:9" ht="30">
      <c r="B292" s="51">
        <v>5689</v>
      </c>
      <c r="C292" s="1108" t="s">
        <v>287</v>
      </c>
      <c r="D292" s="45" t="s">
        <v>283</v>
      </c>
      <c r="E292" s="46">
        <f t="shared" si="8"/>
        <v>3.35</v>
      </c>
      <c r="F292" s="1105">
        <f t="shared" si="9"/>
        <v>5689</v>
      </c>
      <c r="H292" s="46">
        <v>3.35</v>
      </c>
      <c r="I292" s="46">
        <v>3.35</v>
      </c>
    </row>
    <row r="293" spans="2:9">
      <c r="B293" s="50">
        <v>5795</v>
      </c>
      <c r="C293" s="48" t="s">
        <v>288</v>
      </c>
      <c r="D293" s="47" t="s">
        <v>283</v>
      </c>
      <c r="E293" s="49">
        <f t="shared" si="8"/>
        <v>15.43</v>
      </c>
      <c r="F293" s="1105">
        <f t="shared" si="9"/>
        <v>5795</v>
      </c>
      <c r="H293" s="49">
        <v>14.26</v>
      </c>
      <c r="I293" s="49">
        <v>15.43</v>
      </c>
    </row>
    <row r="294" spans="2:9" ht="30">
      <c r="B294" s="51">
        <v>5811</v>
      </c>
      <c r="C294" s="1108" t="s">
        <v>289</v>
      </c>
      <c r="D294" s="45" t="s">
        <v>283</v>
      </c>
      <c r="E294" s="46">
        <f t="shared" si="8"/>
        <v>120.81</v>
      </c>
      <c r="F294" s="1105">
        <f t="shared" si="9"/>
        <v>5811</v>
      </c>
      <c r="H294" s="46">
        <v>119.29</v>
      </c>
      <c r="I294" s="46">
        <v>120.81</v>
      </c>
    </row>
    <row r="295" spans="2:9">
      <c r="B295" s="50">
        <v>5823</v>
      </c>
      <c r="C295" s="48" t="s">
        <v>290</v>
      </c>
      <c r="D295" s="47" t="s">
        <v>283</v>
      </c>
      <c r="E295" s="49">
        <f t="shared" si="8"/>
        <v>170.32</v>
      </c>
      <c r="F295" s="1105">
        <f t="shared" si="9"/>
        <v>5823</v>
      </c>
      <c r="H295" s="49">
        <v>162.57</v>
      </c>
      <c r="I295" s="49">
        <v>170.32</v>
      </c>
    </row>
    <row r="296" spans="2:9" ht="30">
      <c r="B296" s="51">
        <v>5824</v>
      </c>
      <c r="C296" s="1108" t="s">
        <v>291</v>
      </c>
      <c r="D296" s="45" t="s">
        <v>283</v>
      </c>
      <c r="E296" s="46">
        <f t="shared" si="8"/>
        <v>117.81</v>
      </c>
      <c r="F296" s="1105">
        <f t="shared" si="9"/>
        <v>5824</v>
      </c>
      <c r="H296" s="46">
        <v>116.2</v>
      </c>
      <c r="I296" s="46">
        <v>117.81</v>
      </c>
    </row>
    <row r="297" spans="2:9" ht="30">
      <c r="B297" s="50">
        <v>5835</v>
      </c>
      <c r="C297" s="48" t="s">
        <v>292</v>
      </c>
      <c r="D297" s="47" t="s">
        <v>283</v>
      </c>
      <c r="E297" s="49">
        <f t="shared" si="8"/>
        <v>267.33999999999997</v>
      </c>
      <c r="F297" s="1105">
        <f t="shared" si="9"/>
        <v>5835</v>
      </c>
      <c r="H297" s="49">
        <v>265.45999999999998</v>
      </c>
      <c r="I297" s="49">
        <v>267.33999999999997</v>
      </c>
    </row>
    <row r="298" spans="2:9">
      <c r="B298" s="51">
        <v>5839</v>
      </c>
      <c r="C298" s="1108" t="s">
        <v>293</v>
      </c>
      <c r="D298" s="45" t="s">
        <v>283</v>
      </c>
      <c r="E298" s="46">
        <f t="shared" si="8"/>
        <v>4.96</v>
      </c>
      <c r="F298" s="1105">
        <f t="shared" si="9"/>
        <v>5839</v>
      </c>
      <c r="H298" s="46">
        <v>4.96</v>
      </c>
      <c r="I298" s="46">
        <v>4.96</v>
      </c>
    </row>
    <row r="299" spans="2:9">
      <c r="B299" s="50">
        <v>5843</v>
      </c>
      <c r="C299" s="48" t="s">
        <v>294</v>
      </c>
      <c r="D299" s="47" t="s">
        <v>283</v>
      </c>
      <c r="E299" s="49">
        <f t="shared" si="8"/>
        <v>152.33000000000001</v>
      </c>
      <c r="F299" s="1105">
        <f t="shared" si="9"/>
        <v>5843</v>
      </c>
      <c r="H299" s="49">
        <v>150.82</v>
      </c>
      <c r="I299" s="49">
        <v>152.33000000000001</v>
      </c>
    </row>
    <row r="300" spans="2:9">
      <c r="B300" s="51">
        <v>5847</v>
      </c>
      <c r="C300" s="1108" t="s">
        <v>295</v>
      </c>
      <c r="D300" s="45" t="s">
        <v>283</v>
      </c>
      <c r="E300" s="46">
        <f t="shared" si="8"/>
        <v>156.38</v>
      </c>
      <c r="F300" s="1105">
        <f t="shared" si="9"/>
        <v>5847</v>
      </c>
      <c r="H300" s="46">
        <v>154.87</v>
      </c>
      <c r="I300" s="46">
        <v>156.38</v>
      </c>
    </row>
    <row r="301" spans="2:9" ht="30">
      <c r="B301" s="50">
        <v>5851</v>
      </c>
      <c r="C301" s="48" t="s">
        <v>296</v>
      </c>
      <c r="D301" s="47" t="s">
        <v>283</v>
      </c>
      <c r="E301" s="49">
        <f t="shared" si="8"/>
        <v>148.43</v>
      </c>
      <c r="F301" s="1105">
        <f t="shared" si="9"/>
        <v>5851</v>
      </c>
      <c r="H301" s="49">
        <v>146.91999999999999</v>
      </c>
      <c r="I301" s="49">
        <v>148.43</v>
      </c>
    </row>
    <row r="302" spans="2:9">
      <c r="B302" s="51">
        <v>5855</v>
      </c>
      <c r="C302" s="1108" t="s">
        <v>297</v>
      </c>
      <c r="D302" s="45" t="s">
        <v>283</v>
      </c>
      <c r="E302" s="46">
        <f t="shared" si="8"/>
        <v>391.35</v>
      </c>
      <c r="F302" s="1105">
        <f t="shared" si="9"/>
        <v>5855</v>
      </c>
      <c r="H302" s="46">
        <v>389.84</v>
      </c>
      <c r="I302" s="46">
        <v>391.35</v>
      </c>
    </row>
    <row r="303" spans="2:9" ht="30">
      <c r="B303" s="50">
        <v>5863</v>
      </c>
      <c r="C303" s="48" t="s">
        <v>298</v>
      </c>
      <c r="D303" s="47" t="s">
        <v>283</v>
      </c>
      <c r="E303" s="49">
        <f t="shared" si="8"/>
        <v>11.99</v>
      </c>
      <c r="F303" s="1105">
        <f t="shared" si="9"/>
        <v>5863</v>
      </c>
      <c r="H303" s="49">
        <v>11.99</v>
      </c>
      <c r="I303" s="49">
        <v>11.99</v>
      </c>
    </row>
    <row r="304" spans="2:9" ht="30">
      <c r="B304" s="51">
        <v>5867</v>
      </c>
      <c r="C304" s="1108" t="s">
        <v>299</v>
      </c>
      <c r="D304" s="45" t="s">
        <v>283</v>
      </c>
      <c r="E304" s="46">
        <f t="shared" si="8"/>
        <v>91.6</v>
      </c>
      <c r="F304" s="1105">
        <f t="shared" si="9"/>
        <v>5867</v>
      </c>
      <c r="H304" s="46">
        <v>90.1</v>
      </c>
      <c r="I304" s="46">
        <v>91.6</v>
      </c>
    </row>
    <row r="305" spans="2:9" ht="45">
      <c r="B305" s="50">
        <v>5875</v>
      </c>
      <c r="C305" s="48" t="s">
        <v>300</v>
      </c>
      <c r="D305" s="47" t="s">
        <v>283</v>
      </c>
      <c r="E305" s="49">
        <f t="shared" si="8"/>
        <v>81.790000000000006</v>
      </c>
      <c r="F305" s="1105">
        <f t="shared" si="9"/>
        <v>5875</v>
      </c>
      <c r="H305" s="49">
        <v>79.819999999999993</v>
      </c>
      <c r="I305" s="49">
        <v>81.790000000000006</v>
      </c>
    </row>
    <row r="306" spans="2:9" ht="30">
      <c r="B306" s="51">
        <v>5879</v>
      </c>
      <c r="C306" s="1108" t="s">
        <v>301</v>
      </c>
      <c r="D306" s="45" t="s">
        <v>283</v>
      </c>
      <c r="E306" s="46">
        <f t="shared" si="8"/>
        <v>77.38</v>
      </c>
      <c r="F306" s="1105">
        <f t="shared" si="9"/>
        <v>5879</v>
      </c>
      <c r="H306" s="46">
        <v>75.88</v>
      </c>
      <c r="I306" s="46">
        <v>77.38</v>
      </c>
    </row>
    <row r="307" spans="2:9" ht="30">
      <c r="B307" s="50">
        <v>5882</v>
      </c>
      <c r="C307" s="48" t="s">
        <v>302</v>
      </c>
      <c r="D307" s="47" t="s">
        <v>283</v>
      </c>
      <c r="E307" s="49">
        <f t="shared" si="8"/>
        <v>82.08</v>
      </c>
      <c r="F307" s="1105">
        <f t="shared" si="9"/>
        <v>5882</v>
      </c>
      <c r="H307" s="49">
        <v>80.55</v>
      </c>
      <c r="I307" s="49">
        <v>82.08</v>
      </c>
    </row>
    <row r="308" spans="2:9" ht="30">
      <c r="B308" s="51">
        <v>5890</v>
      </c>
      <c r="C308" s="1108" t="s">
        <v>303</v>
      </c>
      <c r="D308" s="45" t="s">
        <v>283</v>
      </c>
      <c r="E308" s="46">
        <f t="shared" si="8"/>
        <v>118.45</v>
      </c>
      <c r="F308" s="1105">
        <f t="shared" si="9"/>
        <v>5890</v>
      </c>
      <c r="H308" s="46">
        <v>116.84</v>
      </c>
      <c r="I308" s="46">
        <v>118.45</v>
      </c>
    </row>
    <row r="309" spans="2:9" ht="30">
      <c r="B309" s="50">
        <v>5894</v>
      </c>
      <c r="C309" s="48" t="s">
        <v>304</v>
      </c>
      <c r="D309" s="47" t="s">
        <v>283</v>
      </c>
      <c r="E309" s="49">
        <f t="shared" si="8"/>
        <v>115.97</v>
      </c>
      <c r="F309" s="1105">
        <f t="shared" si="9"/>
        <v>5894</v>
      </c>
      <c r="H309" s="49">
        <v>114.36</v>
      </c>
      <c r="I309" s="49">
        <v>115.97</v>
      </c>
    </row>
    <row r="310" spans="2:9" ht="30">
      <c r="B310" s="51">
        <v>5901</v>
      </c>
      <c r="C310" s="1108" t="s">
        <v>305</v>
      </c>
      <c r="D310" s="45" t="s">
        <v>283</v>
      </c>
      <c r="E310" s="46">
        <f t="shared" si="8"/>
        <v>182.87</v>
      </c>
      <c r="F310" s="1105">
        <f t="shared" si="9"/>
        <v>5901</v>
      </c>
      <c r="H310" s="46">
        <v>181.26</v>
      </c>
      <c r="I310" s="46">
        <v>182.87</v>
      </c>
    </row>
    <row r="311" spans="2:9" ht="30">
      <c r="B311" s="50">
        <v>5909</v>
      </c>
      <c r="C311" s="48" t="s">
        <v>306</v>
      </c>
      <c r="D311" s="47" t="s">
        <v>283</v>
      </c>
      <c r="E311" s="49">
        <f t="shared" si="8"/>
        <v>24.36</v>
      </c>
      <c r="F311" s="1105">
        <f t="shared" si="9"/>
        <v>5909</v>
      </c>
      <c r="H311" s="49">
        <v>22.83</v>
      </c>
      <c r="I311" s="49">
        <v>24.36</v>
      </c>
    </row>
    <row r="312" spans="2:9">
      <c r="B312" s="51">
        <v>5921</v>
      </c>
      <c r="C312" s="1108" t="s">
        <v>307</v>
      </c>
      <c r="D312" s="45" t="s">
        <v>283</v>
      </c>
      <c r="E312" s="46">
        <f t="shared" si="8"/>
        <v>2.62</v>
      </c>
      <c r="F312" s="1105">
        <f t="shared" si="9"/>
        <v>5921</v>
      </c>
      <c r="H312" s="46">
        <v>2.62</v>
      </c>
      <c r="I312" s="46">
        <v>2.62</v>
      </c>
    </row>
    <row r="313" spans="2:9" ht="30">
      <c r="B313" s="50">
        <v>5928</v>
      </c>
      <c r="C313" s="48" t="s">
        <v>308</v>
      </c>
      <c r="D313" s="47" t="s">
        <v>283</v>
      </c>
      <c r="E313" s="49">
        <f t="shared" si="8"/>
        <v>153.88</v>
      </c>
      <c r="F313" s="1105">
        <f t="shared" si="9"/>
        <v>5928</v>
      </c>
      <c r="H313" s="49">
        <v>151.97</v>
      </c>
      <c r="I313" s="49">
        <v>153.88</v>
      </c>
    </row>
    <row r="314" spans="2:9" ht="30">
      <c r="B314" s="51">
        <v>5932</v>
      </c>
      <c r="C314" s="1108" t="s">
        <v>309</v>
      </c>
      <c r="D314" s="45" t="s">
        <v>283</v>
      </c>
      <c r="E314" s="46">
        <f t="shared" si="8"/>
        <v>141.09</v>
      </c>
      <c r="F314" s="1105">
        <f t="shared" si="9"/>
        <v>5932</v>
      </c>
      <c r="H314" s="46">
        <v>138.86000000000001</v>
      </c>
      <c r="I314" s="46">
        <v>141.09</v>
      </c>
    </row>
    <row r="315" spans="2:9" ht="30">
      <c r="B315" s="50">
        <v>5940</v>
      </c>
      <c r="C315" s="48" t="s">
        <v>310</v>
      </c>
      <c r="D315" s="47" t="s">
        <v>283</v>
      </c>
      <c r="E315" s="49">
        <f t="shared" si="8"/>
        <v>121.07</v>
      </c>
      <c r="F315" s="1105">
        <f t="shared" si="9"/>
        <v>5940</v>
      </c>
      <c r="H315" s="49">
        <v>119.44</v>
      </c>
      <c r="I315" s="49">
        <v>121.07</v>
      </c>
    </row>
    <row r="316" spans="2:9" ht="30">
      <c r="B316" s="51">
        <v>5944</v>
      </c>
      <c r="C316" s="1108" t="s">
        <v>311</v>
      </c>
      <c r="D316" s="45" t="s">
        <v>283</v>
      </c>
      <c r="E316" s="46">
        <f t="shared" si="8"/>
        <v>134.51</v>
      </c>
      <c r="F316" s="1105">
        <f t="shared" si="9"/>
        <v>5944</v>
      </c>
      <c r="H316" s="46">
        <v>132.88</v>
      </c>
      <c r="I316" s="46">
        <v>134.51</v>
      </c>
    </row>
    <row r="317" spans="2:9" ht="30">
      <c r="B317" s="50">
        <v>5953</v>
      </c>
      <c r="C317" s="48" t="s">
        <v>312</v>
      </c>
      <c r="D317" s="47" t="s">
        <v>283</v>
      </c>
      <c r="E317" s="49">
        <f t="shared" si="8"/>
        <v>37.450000000000003</v>
      </c>
      <c r="F317" s="1105">
        <f t="shared" si="9"/>
        <v>5953</v>
      </c>
      <c r="H317" s="49">
        <v>37.450000000000003</v>
      </c>
      <c r="I317" s="49">
        <v>37.450000000000003</v>
      </c>
    </row>
    <row r="318" spans="2:9" ht="30">
      <c r="B318" s="51">
        <v>6259</v>
      </c>
      <c r="C318" s="1108" t="s">
        <v>313</v>
      </c>
      <c r="D318" s="45" t="s">
        <v>283</v>
      </c>
      <c r="E318" s="46">
        <f t="shared" si="8"/>
        <v>151.49</v>
      </c>
      <c r="F318" s="1105">
        <f t="shared" si="9"/>
        <v>6259</v>
      </c>
      <c r="H318" s="46">
        <v>149.88</v>
      </c>
      <c r="I318" s="46">
        <v>151.49</v>
      </c>
    </row>
    <row r="319" spans="2:9" ht="30">
      <c r="B319" s="50">
        <v>6879</v>
      </c>
      <c r="C319" s="48" t="s">
        <v>314</v>
      </c>
      <c r="D319" s="47" t="s">
        <v>283</v>
      </c>
      <c r="E319" s="49">
        <f t="shared" si="8"/>
        <v>120.36</v>
      </c>
      <c r="F319" s="1105">
        <f t="shared" si="9"/>
        <v>6879</v>
      </c>
      <c r="H319" s="49">
        <v>118.86</v>
      </c>
      <c r="I319" s="49">
        <v>120.36</v>
      </c>
    </row>
    <row r="320" spans="2:9">
      <c r="B320" s="51">
        <v>7030</v>
      </c>
      <c r="C320" s="1108" t="s">
        <v>315</v>
      </c>
      <c r="D320" s="45" t="s">
        <v>283</v>
      </c>
      <c r="E320" s="46">
        <f t="shared" si="8"/>
        <v>152.41999999999999</v>
      </c>
      <c r="F320" s="1105">
        <f t="shared" si="9"/>
        <v>7030</v>
      </c>
      <c r="H320" s="46">
        <v>152.41999999999999</v>
      </c>
      <c r="I320" s="46">
        <v>152.41999999999999</v>
      </c>
    </row>
    <row r="321" spans="2:9" ht="30">
      <c r="B321" s="50">
        <v>7042</v>
      </c>
      <c r="C321" s="48" t="s">
        <v>316</v>
      </c>
      <c r="D321" s="47" t="s">
        <v>283</v>
      </c>
      <c r="E321" s="49">
        <f t="shared" si="8"/>
        <v>7.96</v>
      </c>
      <c r="F321" s="1105">
        <f t="shared" si="9"/>
        <v>7042</v>
      </c>
      <c r="H321" s="49">
        <v>7.96</v>
      </c>
      <c r="I321" s="49">
        <v>7.96</v>
      </c>
    </row>
    <row r="322" spans="2:9" ht="30">
      <c r="B322" s="51">
        <v>7049</v>
      </c>
      <c r="C322" s="1108" t="s">
        <v>317</v>
      </c>
      <c r="D322" s="45" t="s">
        <v>283</v>
      </c>
      <c r="E322" s="46">
        <f t="shared" si="8"/>
        <v>129.97999999999999</v>
      </c>
      <c r="F322" s="1105">
        <f t="shared" si="9"/>
        <v>7049</v>
      </c>
      <c r="H322" s="46">
        <v>128.47999999999999</v>
      </c>
      <c r="I322" s="46">
        <v>129.97999999999999</v>
      </c>
    </row>
    <row r="323" spans="2:9" ht="30">
      <c r="B323" s="50">
        <v>67826</v>
      </c>
      <c r="C323" s="48" t="s">
        <v>318</v>
      </c>
      <c r="D323" s="47" t="s">
        <v>283</v>
      </c>
      <c r="E323" s="49">
        <f t="shared" ref="E323:E386" si="10">IF($K$2=$H$1,H323,I323)</f>
        <v>105.84</v>
      </c>
      <c r="F323" s="1105">
        <f t="shared" ref="F323:F386" si="11">IF(LEN($B323)=7,CONCATENATE(MID($B323,1,6),"00",RIGHT($B323,1)),IF(LEN($B323)=8,CONCATENATE(MID($B323,1,6),"0",RIGHT($B323,2)),$B323))</f>
        <v>67826</v>
      </c>
      <c r="H323" s="49">
        <v>104.32</v>
      </c>
      <c r="I323" s="49">
        <v>105.84</v>
      </c>
    </row>
    <row r="324" spans="2:9">
      <c r="B324" s="51">
        <v>73417</v>
      </c>
      <c r="C324" s="1108" t="s">
        <v>319</v>
      </c>
      <c r="D324" s="45" t="s">
        <v>283</v>
      </c>
      <c r="E324" s="46">
        <f t="shared" si="10"/>
        <v>127.27</v>
      </c>
      <c r="F324" s="1105">
        <f t="shared" si="11"/>
        <v>73417</v>
      </c>
      <c r="H324" s="46">
        <v>127.27</v>
      </c>
      <c r="I324" s="46">
        <v>127.27</v>
      </c>
    </row>
    <row r="325" spans="2:9" ht="30">
      <c r="B325" s="50">
        <v>73436</v>
      </c>
      <c r="C325" s="48" t="s">
        <v>320</v>
      </c>
      <c r="D325" s="47" t="s">
        <v>283</v>
      </c>
      <c r="E325" s="49">
        <f t="shared" si="10"/>
        <v>124.7</v>
      </c>
      <c r="F325" s="1105">
        <f t="shared" si="11"/>
        <v>73436</v>
      </c>
      <c r="H325" s="49">
        <v>120.2</v>
      </c>
      <c r="I325" s="49">
        <v>124.7</v>
      </c>
    </row>
    <row r="326" spans="2:9" ht="30">
      <c r="B326" s="51">
        <v>73467</v>
      </c>
      <c r="C326" s="1108" t="s">
        <v>321</v>
      </c>
      <c r="D326" s="45" t="s">
        <v>283</v>
      </c>
      <c r="E326" s="46">
        <f t="shared" si="10"/>
        <v>98.82</v>
      </c>
      <c r="F326" s="1105">
        <f t="shared" si="11"/>
        <v>73467</v>
      </c>
      <c r="H326" s="46">
        <v>97.21</v>
      </c>
      <c r="I326" s="46">
        <v>98.82</v>
      </c>
    </row>
    <row r="327" spans="2:9" ht="30">
      <c r="B327" s="50">
        <v>73536</v>
      </c>
      <c r="C327" s="48" t="s">
        <v>322</v>
      </c>
      <c r="D327" s="47" t="s">
        <v>283</v>
      </c>
      <c r="E327" s="49">
        <f t="shared" si="10"/>
        <v>6.74</v>
      </c>
      <c r="F327" s="1105">
        <f t="shared" si="11"/>
        <v>73536</v>
      </c>
      <c r="H327" s="49">
        <v>6.74</v>
      </c>
      <c r="I327" s="49">
        <v>6.74</v>
      </c>
    </row>
    <row r="328" spans="2:9" ht="30">
      <c r="B328" s="51">
        <v>83362</v>
      </c>
      <c r="C328" s="1108" t="s">
        <v>323</v>
      </c>
      <c r="D328" s="45" t="s">
        <v>283</v>
      </c>
      <c r="E328" s="46">
        <f t="shared" si="10"/>
        <v>187.7</v>
      </c>
      <c r="F328" s="1105">
        <f t="shared" si="11"/>
        <v>83362</v>
      </c>
      <c r="H328" s="46">
        <v>186.09</v>
      </c>
      <c r="I328" s="46">
        <v>187.7</v>
      </c>
    </row>
    <row r="329" spans="2:9" ht="30">
      <c r="B329" s="50">
        <v>83765</v>
      </c>
      <c r="C329" s="48" t="s">
        <v>324</v>
      </c>
      <c r="D329" s="47" t="s">
        <v>283</v>
      </c>
      <c r="E329" s="49">
        <f t="shared" si="10"/>
        <v>75.7</v>
      </c>
      <c r="F329" s="1105">
        <f t="shared" si="11"/>
        <v>83765</v>
      </c>
      <c r="H329" s="49">
        <v>73.73</v>
      </c>
      <c r="I329" s="49">
        <v>75.7</v>
      </c>
    </row>
    <row r="330" spans="2:9" ht="30">
      <c r="B330" s="51">
        <v>87445</v>
      </c>
      <c r="C330" s="1108" t="s">
        <v>325</v>
      </c>
      <c r="D330" s="45" t="s">
        <v>283</v>
      </c>
      <c r="E330" s="46">
        <f t="shared" si="10"/>
        <v>3.55</v>
      </c>
      <c r="F330" s="1105">
        <f t="shared" si="11"/>
        <v>87445</v>
      </c>
      <c r="H330" s="46">
        <v>3.55</v>
      </c>
      <c r="I330" s="46">
        <v>3.55</v>
      </c>
    </row>
    <row r="331" spans="2:9" ht="30">
      <c r="B331" s="50">
        <v>88386</v>
      </c>
      <c r="C331" s="48" t="s">
        <v>326</v>
      </c>
      <c r="D331" s="47" t="s">
        <v>283</v>
      </c>
      <c r="E331" s="49">
        <f t="shared" si="10"/>
        <v>3.45</v>
      </c>
      <c r="F331" s="1105">
        <f t="shared" si="11"/>
        <v>88386</v>
      </c>
      <c r="H331" s="49">
        <v>3.45</v>
      </c>
      <c r="I331" s="49">
        <v>3.45</v>
      </c>
    </row>
    <row r="332" spans="2:9" ht="30">
      <c r="B332" s="51">
        <v>88393</v>
      </c>
      <c r="C332" s="1108" t="s">
        <v>327</v>
      </c>
      <c r="D332" s="45" t="s">
        <v>283</v>
      </c>
      <c r="E332" s="46">
        <f t="shared" si="10"/>
        <v>4.6900000000000004</v>
      </c>
      <c r="F332" s="1105">
        <f t="shared" si="11"/>
        <v>88393</v>
      </c>
      <c r="H332" s="46">
        <v>4.6900000000000004</v>
      </c>
      <c r="I332" s="46">
        <v>4.6900000000000004</v>
      </c>
    </row>
    <row r="333" spans="2:9" ht="30">
      <c r="B333" s="50">
        <v>88399</v>
      </c>
      <c r="C333" s="48" t="s">
        <v>328</v>
      </c>
      <c r="D333" s="47" t="s">
        <v>283</v>
      </c>
      <c r="E333" s="49">
        <f t="shared" si="10"/>
        <v>2.63</v>
      </c>
      <c r="F333" s="1105">
        <f t="shared" si="11"/>
        <v>88399</v>
      </c>
      <c r="H333" s="49">
        <v>2.63</v>
      </c>
      <c r="I333" s="49">
        <v>2.63</v>
      </c>
    </row>
    <row r="334" spans="2:9" ht="30">
      <c r="B334" s="51">
        <v>88418</v>
      </c>
      <c r="C334" s="1108" t="s">
        <v>329</v>
      </c>
      <c r="D334" s="45" t="s">
        <v>283</v>
      </c>
      <c r="E334" s="46">
        <f t="shared" si="10"/>
        <v>12.19</v>
      </c>
      <c r="F334" s="1105">
        <f t="shared" si="11"/>
        <v>88418</v>
      </c>
      <c r="H334" s="46">
        <v>12.19</v>
      </c>
      <c r="I334" s="46">
        <v>12.19</v>
      </c>
    </row>
    <row r="335" spans="2:9" ht="30">
      <c r="B335" s="50">
        <v>88433</v>
      </c>
      <c r="C335" s="48" t="s">
        <v>330</v>
      </c>
      <c r="D335" s="47" t="s">
        <v>283</v>
      </c>
      <c r="E335" s="49">
        <f t="shared" si="10"/>
        <v>15.26</v>
      </c>
      <c r="F335" s="1105">
        <f t="shared" si="11"/>
        <v>88433</v>
      </c>
      <c r="H335" s="49">
        <v>15.26</v>
      </c>
      <c r="I335" s="49">
        <v>15.26</v>
      </c>
    </row>
    <row r="336" spans="2:9" ht="30">
      <c r="B336" s="51">
        <v>88830</v>
      </c>
      <c r="C336" s="1108" t="s">
        <v>331</v>
      </c>
      <c r="D336" s="45" t="s">
        <v>283</v>
      </c>
      <c r="E336" s="46">
        <f t="shared" si="10"/>
        <v>1.25</v>
      </c>
      <c r="F336" s="1105">
        <f t="shared" si="11"/>
        <v>88830</v>
      </c>
      <c r="H336" s="46">
        <v>1.25</v>
      </c>
      <c r="I336" s="46">
        <v>1.25</v>
      </c>
    </row>
    <row r="337" spans="2:9">
      <c r="B337" s="50">
        <v>88843</v>
      </c>
      <c r="C337" s="48" t="s">
        <v>332</v>
      </c>
      <c r="D337" s="47" t="s">
        <v>283</v>
      </c>
      <c r="E337" s="49">
        <f t="shared" si="10"/>
        <v>124.4</v>
      </c>
      <c r="F337" s="1105">
        <f t="shared" si="11"/>
        <v>88843</v>
      </c>
      <c r="H337" s="49">
        <v>122.89</v>
      </c>
      <c r="I337" s="49">
        <v>124.4</v>
      </c>
    </row>
    <row r="338" spans="2:9" ht="30">
      <c r="B338" s="51">
        <v>88907</v>
      </c>
      <c r="C338" s="1108" t="s">
        <v>333</v>
      </c>
      <c r="D338" s="45" t="s">
        <v>283</v>
      </c>
      <c r="E338" s="46">
        <f t="shared" si="10"/>
        <v>143.35</v>
      </c>
      <c r="F338" s="1105">
        <f t="shared" si="11"/>
        <v>88907</v>
      </c>
      <c r="H338" s="46">
        <v>141.38</v>
      </c>
      <c r="I338" s="46">
        <v>143.35</v>
      </c>
    </row>
    <row r="339" spans="2:9" ht="30">
      <c r="B339" s="50">
        <v>89021</v>
      </c>
      <c r="C339" s="48" t="s">
        <v>334</v>
      </c>
      <c r="D339" s="47" t="s">
        <v>283</v>
      </c>
      <c r="E339" s="49">
        <f t="shared" si="10"/>
        <v>1.8</v>
      </c>
      <c r="F339" s="1105">
        <f t="shared" si="11"/>
        <v>89021</v>
      </c>
      <c r="H339" s="49">
        <v>1.8</v>
      </c>
      <c r="I339" s="49">
        <v>1.8</v>
      </c>
    </row>
    <row r="340" spans="2:9">
      <c r="B340" s="51">
        <v>89028</v>
      </c>
      <c r="C340" s="1108" t="s">
        <v>335</v>
      </c>
      <c r="D340" s="45" t="s">
        <v>283</v>
      </c>
      <c r="E340" s="46">
        <f t="shared" si="10"/>
        <v>140.93</v>
      </c>
      <c r="F340" s="1105">
        <f t="shared" si="11"/>
        <v>89028</v>
      </c>
      <c r="H340" s="46">
        <v>140.93</v>
      </c>
      <c r="I340" s="46">
        <v>140.93</v>
      </c>
    </row>
    <row r="341" spans="2:9">
      <c r="B341" s="50">
        <v>89032</v>
      </c>
      <c r="C341" s="48" t="s">
        <v>336</v>
      </c>
      <c r="D341" s="47" t="s">
        <v>283</v>
      </c>
      <c r="E341" s="49">
        <f t="shared" si="10"/>
        <v>111.35</v>
      </c>
      <c r="F341" s="1105">
        <f t="shared" si="11"/>
        <v>89032</v>
      </c>
      <c r="H341" s="49">
        <v>109.84</v>
      </c>
      <c r="I341" s="49">
        <v>111.35</v>
      </c>
    </row>
    <row r="342" spans="2:9">
      <c r="B342" s="51">
        <v>89035</v>
      </c>
      <c r="C342" s="1108" t="s">
        <v>337</v>
      </c>
      <c r="D342" s="45" t="s">
        <v>283</v>
      </c>
      <c r="E342" s="46">
        <f t="shared" si="10"/>
        <v>111.53</v>
      </c>
      <c r="F342" s="1105">
        <f t="shared" si="11"/>
        <v>89035</v>
      </c>
      <c r="H342" s="46">
        <v>110.02</v>
      </c>
      <c r="I342" s="46">
        <v>111.53</v>
      </c>
    </row>
    <row r="343" spans="2:9" ht="30">
      <c r="B343" s="50">
        <v>89225</v>
      </c>
      <c r="C343" s="48" t="s">
        <v>338</v>
      </c>
      <c r="D343" s="47" t="s">
        <v>283</v>
      </c>
      <c r="E343" s="49">
        <f t="shared" si="10"/>
        <v>3.64</v>
      </c>
      <c r="F343" s="1105">
        <f t="shared" si="11"/>
        <v>89225</v>
      </c>
      <c r="H343" s="49">
        <v>3.64</v>
      </c>
      <c r="I343" s="49">
        <v>3.64</v>
      </c>
    </row>
    <row r="344" spans="2:9">
      <c r="B344" s="51">
        <v>89234</v>
      </c>
      <c r="C344" s="1108" t="s">
        <v>339</v>
      </c>
      <c r="D344" s="45" t="s">
        <v>283</v>
      </c>
      <c r="E344" s="46">
        <f t="shared" si="10"/>
        <v>406.61</v>
      </c>
      <c r="F344" s="1105">
        <f t="shared" si="11"/>
        <v>89234</v>
      </c>
      <c r="H344" s="46">
        <v>404.73</v>
      </c>
      <c r="I344" s="46">
        <v>406.61</v>
      </c>
    </row>
    <row r="345" spans="2:9">
      <c r="B345" s="50">
        <v>89242</v>
      </c>
      <c r="C345" s="48" t="s">
        <v>340</v>
      </c>
      <c r="D345" s="47" t="s">
        <v>283</v>
      </c>
      <c r="E345" s="49">
        <f t="shared" si="10"/>
        <v>960.58</v>
      </c>
      <c r="F345" s="1105">
        <f t="shared" si="11"/>
        <v>89242</v>
      </c>
      <c r="H345" s="49">
        <v>958.7</v>
      </c>
      <c r="I345" s="49">
        <v>960.58</v>
      </c>
    </row>
    <row r="346" spans="2:9">
      <c r="B346" s="51">
        <v>89250</v>
      </c>
      <c r="C346" s="1108" t="s">
        <v>341</v>
      </c>
      <c r="D346" s="45" t="s">
        <v>283</v>
      </c>
      <c r="E346" s="46">
        <f t="shared" si="10"/>
        <v>832.13</v>
      </c>
      <c r="F346" s="1105">
        <f t="shared" si="11"/>
        <v>89250</v>
      </c>
      <c r="H346" s="46">
        <v>830.25</v>
      </c>
      <c r="I346" s="46">
        <v>832.13</v>
      </c>
    </row>
    <row r="347" spans="2:9" ht="30">
      <c r="B347" s="50">
        <v>89257</v>
      </c>
      <c r="C347" s="48" t="s">
        <v>342</v>
      </c>
      <c r="D347" s="47" t="s">
        <v>283</v>
      </c>
      <c r="E347" s="49">
        <f t="shared" si="10"/>
        <v>230.23</v>
      </c>
      <c r="F347" s="1105">
        <f t="shared" si="11"/>
        <v>89257</v>
      </c>
      <c r="H347" s="49">
        <v>228.35</v>
      </c>
      <c r="I347" s="49">
        <v>230.23</v>
      </c>
    </row>
    <row r="348" spans="2:9" ht="30">
      <c r="B348" s="51">
        <v>89272</v>
      </c>
      <c r="C348" s="1108" t="s">
        <v>343</v>
      </c>
      <c r="D348" s="45" t="s">
        <v>283</v>
      </c>
      <c r="E348" s="46">
        <f t="shared" si="10"/>
        <v>108.3</v>
      </c>
      <c r="F348" s="1105">
        <f t="shared" si="11"/>
        <v>89272</v>
      </c>
      <c r="H348" s="46">
        <v>106.88</v>
      </c>
      <c r="I348" s="46">
        <v>108.3</v>
      </c>
    </row>
    <row r="349" spans="2:9" ht="30">
      <c r="B349" s="50">
        <v>89278</v>
      </c>
      <c r="C349" s="48" t="s">
        <v>344</v>
      </c>
      <c r="D349" s="47" t="s">
        <v>283</v>
      </c>
      <c r="E349" s="49">
        <f t="shared" si="10"/>
        <v>8.34</v>
      </c>
      <c r="F349" s="1105">
        <f t="shared" si="11"/>
        <v>89278</v>
      </c>
      <c r="H349" s="49">
        <v>8.34</v>
      </c>
      <c r="I349" s="49">
        <v>8.34</v>
      </c>
    </row>
    <row r="350" spans="2:9">
      <c r="B350" s="51">
        <v>89843</v>
      </c>
      <c r="C350" s="1108" t="s">
        <v>345</v>
      </c>
      <c r="D350" s="45" t="s">
        <v>283</v>
      </c>
      <c r="E350" s="46">
        <f t="shared" si="10"/>
        <v>126.89</v>
      </c>
      <c r="F350" s="1105">
        <f t="shared" si="11"/>
        <v>89843</v>
      </c>
      <c r="H350" s="46">
        <v>123.49</v>
      </c>
      <c r="I350" s="46">
        <v>126.89</v>
      </c>
    </row>
    <row r="351" spans="2:9" ht="30">
      <c r="B351" s="50">
        <v>89876</v>
      </c>
      <c r="C351" s="48" t="s">
        <v>346</v>
      </c>
      <c r="D351" s="47" t="s">
        <v>283</v>
      </c>
      <c r="E351" s="49">
        <f t="shared" si="10"/>
        <v>198.93</v>
      </c>
      <c r="F351" s="1105">
        <f t="shared" si="11"/>
        <v>89876</v>
      </c>
      <c r="H351" s="49">
        <v>197.41</v>
      </c>
      <c r="I351" s="49">
        <v>198.93</v>
      </c>
    </row>
    <row r="352" spans="2:9" ht="30">
      <c r="B352" s="51">
        <v>89883</v>
      </c>
      <c r="C352" s="1108" t="s">
        <v>347</v>
      </c>
      <c r="D352" s="45" t="s">
        <v>283</v>
      </c>
      <c r="E352" s="46">
        <f t="shared" si="10"/>
        <v>220.46</v>
      </c>
      <c r="F352" s="1105">
        <f t="shared" si="11"/>
        <v>89883</v>
      </c>
      <c r="H352" s="46">
        <v>218.94</v>
      </c>
      <c r="I352" s="46">
        <v>220.46</v>
      </c>
    </row>
    <row r="353" spans="2:9">
      <c r="B353" s="50">
        <v>90586</v>
      </c>
      <c r="C353" s="48" t="s">
        <v>348</v>
      </c>
      <c r="D353" s="47" t="s">
        <v>283</v>
      </c>
      <c r="E353" s="49">
        <f t="shared" si="10"/>
        <v>1.27</v>
      </c>
      <c r="F353" s="1105">
        <f t="shared" si="11"/>
        <v>90586</v>
      </c>
      <c r="H353" s="49">
        <v>1.27</v>
      </c>
      <c r="I353" s="49">
        <v>1.27</v>
      </c>
    </row>
    <row r="354" spans="2:9">
      <c r="B354" s="51">
        <v>90625</v>
      </c>
      <c r="C354" s="1108" t="s">
        <v>349</v>
      </c>
      <c r="D354" s="45" t="s">
        <v>283</v>
      </c>
      <c r="E354" s="46">
        <f t="shared" si="10"/>
        <v>5.54</v>
      </c>
      <c r="F354" s="1105">
        <f t="shared" si="11"/>
        <v>90625</v>
      </c>
      <c r="H354" s="46">
        <v>5.54</v>
      </c>
      <c r="I354" s="46">
        <v>5.54</v>
      </c>
    </row>
    <row r="355" spans="2:9" ht="30">
      <c r="B355" s="50">
        <v>90631</v>
      </c>
      <c r="C355" s="48" t="s">
        <v>350</v>
      </c>
      <c r="D355" s="47" t="s">
        <v>283</v>
      </c>
      <c r="E355" s="49">
        <f t="shared" si="10"/>
        <v>81.78</v>
      </c>
      <c r="F355" s="1105">
        <f t="shared" si="11"/>
        <v>90631</v>
      </c>
      <c r="H355" s="49">
        <v>80.28</v>
      </c>
      <c r="I355" s="49">
        <v>81.78</v>
      </c>
    </row>
    <row r="356" spans="2:9" ht="30">
      <c r="B356" s="51">
        <v>90637</v>
      </c>
      <c r="C356" s="1108" t="s">
        <v>351</v>
      </c>
      <c r="D356" s="45" t="s">
        <v>283</v>
      </c>
      <c r="E356" s="46">
        <f t="shared" si="10"/>
        <v>10.92</v>
      </c>
      <c r="F356" s="1105">
        <f t="shared" si="11"/>
        <v>90637</v>
      </c>
      <c r="H356" s="46">
        <v>10.92</v>
      </c>
      <c r="I356" s="46">
        <v>10.92</v>
      </c>
    </row>
    <row r="357" spans="2:9" ht="30">
      <c r="B357" s="50">
        <v>90643</v>
      </c>
      <c r="C357" s="48" t="s">
        <v>352</v>
      </c>
      <c r="D357" s="47" t="s">
        <v>283</v>
      </c>
      <c r="E357" s="49">
        <f t="shared" si="10"/>
        <v>16.96</v>
      </c>
      <c r="F357" s="1105">
        <f t="shared" si="11"/>
        <v>90643</v>
      </c>
      <c r="H357" s="49">
        <v>16.96</v>
      </c>
      <c r="I357" s="49">
        <v>16.96</v>
      </c>
    </row>
    <row r="358" spans="2:9" ht="30">
      <c r="B358" s="51">
        <v>90650</v>
      </c>
      <c r="C358" s="1108" t="s">
        <v>353</v>
      </c>
      <c r="D358" s="45" t="s">
        <v>283</v>
      </c>
      <c r="E358" s="46">
        <f t="shared" si="10"/>
        <v>6.9</v>
      </c>
      <c r="F358" s="1105">
        <f t="shared" si="11"/>
        <v>90650</v>
      </c>
      <c r="H358" s="46">
        <v>6.9</v>
      </c>
      <c r="I358" s="46">
        <v>6.9</v>
      </c>
    </row>
    <row r="359" spans="2:9">
      <c r="B359" s="50">
        <v>90656</v>
      </c>
      <c r="C359" s="48" t="s">
        <v>354</v>
      </c>
      <c r="D359" s="47" t="s">
        <v>283</v>
      </c>
      <c r="E359" s="49">
        <f t="shared" si="10"/>
        <v>10.77</v>
      </c>
      <c r="F359" s="1105">
        <f t="shared" si="11"/>
        <v>90656</v>
      </c>
      <c r="H359" s="49">
        <v>10.77</v>
      </c>
      <c r="I359" s="49">
        <v>10.77</v>
      </c>
    </row>
    <row r="360" spans="2:9">
      <c r="B360" s="51">
        <v>90662</v>
      </c>
      <c r="C360" s="1108" t="s">
        <v>355</v>
      </c>
      <c r="D360" s="45" t="s">
        <v>283</v>
      </c>
      <c r="E360" s="46">
        <f t="shared" si="10"/>
        <v>11.28</v>
      </c>
      <c r="F360" s="1105">
        <f t="shared" si="11"/>
        <v>90662</v>
      </c>
      <c r="H360" s="46">
        <v>11.28</v>
      </c>
      <c r="I360" s="46">
        <v>11.28</v>
      </c>
    </row>
    <row r="361" spans="2:9" ht="30">
      <c r="B361" s="50">
        <v>90668</v>
      </c>
      <c r="C361" s="48" t="s">
        <v>356</v>
      </c>
      <c r="D361" s="47" t="s">
        <v>283</v>
      </c>
      <c r="E361" s="49">
        <f t="shared" si="10"/>
        <v>18.75</v>
      </c>
      <c r="F361" s="1105">
        <f t="shared" si="11"/>
        <v>90668</v>
      </c>
      <c r="H361" s="49">
        <v>18.75</v>
      </c>
      <c r="I361" s="49">
        <v>18.75</v>
      </c>
    </row>
    <row r="362" spans="2:9" ht="45">
      <c r="B362" s="51">
        <v>90674</v>
      </c>
      <c r="C362" s="1108" t="s">
        <v>357</v>
      </c>
      <c r="D362" s="45" t="s">
        <v>283</v>
      </c>
      <c r="E362" s="46">
        <f t="shared" si="10"/>
        <v>367.26</v>
      </c>
      <c r="F362" s="1105">
        <f t="shared" si="11"/>
        <v>90674</v>
      </c>
      <c r="H362" s="46">
        <v>365.76</v>
      </c>
      <c r="I362" s="46">
        <v>367.26</v>
      </c>
    </row>
    <row r="363" spans="2:9" ht="45">
      <c r="B363" s="50">
        <v>90680</v>
      </c>
      <c r="C363" s="48" t="s">
        <v>358</v>
      </c>
      <c r="D363" s="47" t="s">
        <v>283</v>
      </c>
      <c r="E363" s="49">
        <f t="shared" si="10"/>
        <v>220.42</v>
      </c>
      <c r="F363" s="1105">
        <f t="shared" si="11"/>
        <v>90680</v>
      </c>
      <c r="H363" s="49">
        <v>218.92</v>
      </c>
      <c r="I363" s="49">
        <v>220.42</v>
      </c>
    </row>
    <row r="364" spans="2:9" ht="30">
      <c r="B364" s="51">
        <v>90686</v>
      </c>
      <c r="C364" s="1108" t="s">
        <v>359</v>
      </c>
      <c r="D364" s="45" t="s">
        <v>283</v>
      </c>
      <c r="E364" s="46">
        <f t="shared" si="10"/>
        <v>106.74</v>
      </c>
      <c r="F364" s="1105">
        <f t="shared" si="11"/>
        <v>90686</v>
      </c>
      <c r="H364" s="46">
        <v>105.11</v>
      </c>
      <c r="I364" s="46">
        <v>106.74</v>
      </c>
    </row>
    <row r="365" spans="2:9" ht="30">
      <c r="B365" s="50">
        <v>90692</v>
      </c>
      <c r="C365" s="48" t="s">
        <v>360</v>
      </c>
      <c r="D365" s="47" t="s">
        <v>283</v>
      </c>
      <c r="E365" s="49">
        <f t="shared" si="10"/>
        <v>79.42</v>
      </c>
      <c r="F365" s="1105">
        <f t="shared" si="11"/>
        <v>90692</v>
      </c>
      <c r="H365" s="49">
        <v>77.790000000000006</v>
      </c>
      <c r="I365" s="49">
        <v>79.42</v>
      </c>
    </row>
    <row r="366" spans="2:9" ht="30">
      <c r="B366" s="51">
        <v>90964</v>
      </c>
      <c r="C366" s="1108" t="s">
        <v>361</v>
      </c>
      <c r="D366" s="45" t="s">
        <v>283</v>
      </c>
      <c r="E366" s="46">
        <f t="shared" si="10"/>
        <v>17.829999999999998</v>
      </c>
      <c r="F366" s="1105">
        <f t="shared" si="11"/>
        <v>90964</v>
      </c>
      <c r="H366" s="46">
        <v>17.829999999999998</v>
      </c>
      <c r="I366" s="46">
        <v>17.829999999999998</v>
      </c>
    </row>
    <row r="367" spans="2:9" ht="30">
      <c r="B367" s="50">
        <v>90972</v>
      </c>
      <c r="C367" s="48" t="s">
        <v>362</v>
      </c>
      <c r="D367" s="47" t="s">
        <v>283</v>
      </c>
      <c r="E367" s="49">
        <f t="shared" si="10"/>
        <v>48.47</v>
      </c>
      <c r="F367" s="1105">
        <f t="shared" si="11"/>
        <v>90972</v>
      </c>
      <c r="H367" s="49">
        <v>48.47</v>
      </c>
      <c r="I367" s="49">
        <v>48.47</v>
      </c>
    </row>
    <row r="368" spans="2:9" ht="30">
      <c r="B368" s="51">
        <v>90979</v>
      </c>
      <c r="C368" s="1108" t="s">
        <v>363</v>
      </c>
      <c r="D368" s="45" t="s">
        <v>283</v>
      </c>
      <c r="E368" s="46">
        <f t="shared" si="10"/>
        <v>125.31</v>
      </c>
      <c r="F368" s="1105">
        <f t="shared" si="11"/>
        <v>90979</v>
      </c>
      <c r="H368" s="46">
        <v>125.31</v>
      </c>
      <c r="I368" s="46">
        <v>125.31</v>
      </c>
    </row>
    <row r="369" spans="2:9" ht="30">
      <c r="B369" s="50">
        <v>90991</v>
      </c>
      <c r="C369" s="48" t="s">
        <v>364</v>
      </c>
      <c r="D369" s="47" t="s">
        <v>283</v>
      </c>
      <c r="E369" s="49">
        <f t="shared" si="10"/>
        <v>116.67</v>
      </c>
      <c r="F369" s="1105">
        <f t="shared" si="11"/>
        <v>90991</v>
      </c>
      <c r="H369" s="49">
        <v>114.7</v>
      </c>
      <c r="I369" s="49">
        <v>116.67</v>
      </c>
    </row>
    <row r="370" spans="2:9" ht="30">
      <c r="B370" s="51">
        <v>90999</v>
      </c>
      <c r="C370" s="1108" t="s">
        <v>365</v>
      </c>
      <c r="D370" s="45" t="s">
        <v>283</v>
      </c>
      <c r="E370" s="46">
        <f t="shared" si="10"/>
        <v>64.47</v>
      </c>
      <c r="F370" s="1105">
        <f t="shared" si="11"/>
        <v>90999</v>
      </c>
      <c r="H370" s="46">
        <v>64.47</v>
      </c>
      <c r="I370" s="46">
        <v>64.47</v>
      </c>
    </row>
    <row r="371" spans="2:9" ht="30">
      <c r="B371" s="50">
        <v>91031</v>
      </c>
      <c r="C371" s="48" t="s">
        <v>366</v>
      </c>
      <c r="D371" s="47" t="s">
        <v>283</v>
      </c>
      <c r="E371" s="49">
        <f t="shared" si="10"/>
        <v>145.05000000000001</v>
      </c>
      <c r="F371" s="1105">
        <f t="shared" si="11"/>
        <v>91031</v>
      </c>
      <c r="H371" s="49">
        <v>143.44</v>
      </c>
      <c r="I371" s="49">
        <v>145.05000000000001</v>
      </c>
    </row>
    <row r="372" spans="2:9" ht="30">
      <c r="B372" s="51">
        <v>91277</v>
      </c>
      <c r="C372" s="1108" t="s">
        <v>367</v>
      </c>
      <c r="D372" s="45" t="s">
        <v>283</v>
      </c>
      <c r="E372" s="46">
        <f t="shared" si="10"/>
        <v>7.56</v>
      </c>
      <c r="F372" s="1105">
        <f t="shared" si="11"/>
        <v>91277</v>
      </c>
      <c r="H372" s="46">
        <v>7.56</v>
      </c>
      <c r="I372" s="46">
        <v>7.56</v>
      </c>
    </row>
    <row r="373" spans="2:9" ht="30">
      <c r="B373" s="50">
        <v>91283</v>
      </c>
      <c r="C373" s="48" t="s">
        <v>368</v>
      </c>
      <c r="D373" s="47" t="s">
        <v>283</v>
      </c>
      <c r="E373" s="49">
        <f t="shared" si="10"/>
        <v>17.440000000000001</v>
      </c>
      <c r="F373" s="1105">
        <f t="shared" si="11"/>
        <v>91283</v>
      </c>
      <c r="H373" s="49">
        <v>17.440000000000001</v>
      </c>
      <c r="I373" s="49">
        <v>17.440000000000001</v>
      </c>
    </row>
    <row r="374" spans="2:9" ht="30">
      <c r="B374" s="51">
        <v>91386</v>
      </c>
      <c r="C374" s="1108" t="s">
        <v>369</v>
      </c>
      <c r="D374" s="45" t="s">
        <v>283</v>
      </c>
      <c r="E374" s="46">
        <f t="shared" si="10"/>
        <v>152.88999999999999</v>
      </c>
      <c r="F374" s="1105">
        <f t="shared" si="11"/>
        <v>91386</v>
      </c>
      <c r="H374" s="46">
        <v>151.37</v>
      </c>
      <c r="I374" s="46">
        <v>152.88999999999999</v>
      </c>
    </row>
    <row r="375" spans="2:9" ht="30">
      <c r="B375" s="50">
        <v>91533</v>
      </c>
      <c r="C375" s="48" t="s">
        <v>370</v>
      </c>
      <c r="D375" s="47" t="s">
        <v>283</v>
      </c>
      <c r="E375" s="49">
        <f t="shared" si="10"/>
        <v>21.39</v>
      </c>
      <c r="F375" s="1105">
        <f t="shared" si="11"/>
        <v>91533</v>
      </c>
      <c r="H375" s="49">
        <v>19.89</v>
      </c>
      <c r="I375" s="49">
        <v>21.39</v>
      </c>
    </row>
    <row r="376" spans="2:9" ht="30">
      <c r="B376" s="51">
        <v>91634</v>
      </c>
      <c r="C376" s="1108" t="s">
        <v>371</v>
      </c>
      <c r="D376" s="45" t="s">
        <v>283</v>
      </c>
      <c r="E376" s="46">
        <f t="shared" si="10"/>
        <v>135.32</v>
      </c>
      <c r="F376" s="1105">
        <f t="shared" si="11"/>
        <v>91634</v>
      </c>
      <c r="H376" s="46">
        <v>133.41</v>
      </c>
      <c r="I376" s="46">
        <v>135.32</v>
      </c>
    </row>
    <row r="377" spans="2:9" ht="30">
      <c r="B377" s="50">
        <v>91645</v>
      </c>
      <c r="C377" s="48" t="s">
        <v>372</v>
      </c>
      <c r="D377" s="47" t="s">
        <v>283</v>
      </c>
      <c r="E377" s="49">
        <f t="shared" si="10"/>
        <v>292.63</v>
      </c>
      <c r="F377" s="1105">
        <f t="shared" si="11"/>
        <v>91645</v>
      </c>
      <c r="H377" s="49">
        <v>290.47000000000003</v>
      </c>
      <c r="I377" s="49">
        <v>292.63</v>
      </c>
    </row>
    <row r="378" spans="2:9">
      <c r="B378" s="51">
        <v>91692</v>
      </c>
      <c r="C378" s="1108" t="s">
        <v>373</v>
      </c>
      <c r="D378" s="45" t="s">
        <v>283</v>
      </c>
      <c r="E378" s="46">
        <f t="shared" si="10"/>
        <v>17.09</v>
      </c>
      <c r="F378" s="1105">
        <f t="shared" si="11"/>
        <v>91692</v>
      </c>
      <c r="H378" s="46">
        <v>15.59</v>
      </c>
      <c r="I378" s="46">
        <v>17.09</v>
      </c>
    </row>
    <row r="379" spans="2:9">
      <c r="B379" s="50">
        <v>92043</v>
      </c>
      <c r="C379" s="48" t="s">
        <v>374</v>
      </c>
      <c r="D379" s="47" t="s">
        <v>283</v>
      </c>
      <c r="E379" s="49">
        <f t="shared" si="10"/>
        <v>8.39</v>
      </c>
      <c r="F379" s="1105">
        <f t="shared" si="11"/>
        <v>92043</v>
      </c>
      <c r="H379" s="49">
        <v>8.39</v>
      </c>
      <c r="I379" s="49">
        <v>8.39</v>
      </c>
    </row>
    <row r="380" spans="2:9" ht="45">
      <c r="B380" s="51">
        <v>92106</v>
      </c>
      <c r="C380" s="1108" t="s">
        <v>375</v>
      </c>
      <c r="D380" s="45" t="s">
        <v>283</v>
      </c>
      <c r="E380" s="46">
        <f t="shared" si="10"/>
        <v>188.68</v>
      </c>
      <c r="F380" s="1105">
        <f t="shared" si="11"/>
        <v>92106</v>
      </c>
      <c r="H380" s="46">
        <v>187.07</v>
      </c>
      <c r="I380" s="46">
        <v>188.68</v>
      </c>
    </row>
    <row r="381" spans="2:9" ht="30">
      <c r="B381" s="50">
        <v>92112</v>
      </c>
      <c r="C381" s="48" t="s">
        <v>376</v>
      </c>
      <c r="D381" s="47" t="s">
        <v>283</v>
      </c>
      <c r="E381" s="49">
        <f t="shared" si="10"/>
        <v>2.19</v>
      </c>
      <c r="F381" s="1105">
        <f t="shared" si="11"/>
        <v>92112</v>
      </c>
      <c r="H381" s="49">
        <v>2.19</v>
      </c>
      <c r="I381" s="49">
        <v>2.19</v>
      </c>
    </row>
    <row r="382" spans="2:9">
      <c r="B382" s="51">
        <v>92118</v>
      </c>
      <c r="C382" s="1108" t="s">
        <v>377</v>
      </c>
      <c r="D382" s="45" t="s">
        <v>283</v>
      </c>
      <c r="E382" s="46">
        <f t="shared" si="10"/>
        <v>0.19</v>
      </c>
      <c r="F382" s="1105">
        <f t="shared" si="11"/>
        <v>92118</v>
      </c>
      <c r="H382" s="46">
        <v>0.19</v>
      </c>
      <c r="I382" s="46">
        <v>0.19</v>
      </c>
    </row>
    <row r="383" spans="2:9">
      <c r="B383" s="50">
        <v>92138</v>
      </c>
      <c r="C383" s="48" t="s">
        <v>378</v>
      </c>
      <c r="D383" s="47" t="s">
        <v>283</v>
      </c>
      <c r="E383" s="49">
        <f t="shared" si="10"/>
        <v>62.27</v>
      </c>
      <c r="F383" s="1105">
        <f t="shared" si="11"/>
        <v>92138</v>
      </c>
      <c r="H383" s="49">
        <v>60.78</v>
      </c>
      <c r="I383" s="49">
        <v>62.27</v>
      </c>
    </row>
    <row r="384" spans="2:9" ht="30">
      <c r="B384" s="51">
        <v>92145</v>
      </c>
      <c r="C384" s="1108" t="s">
        <v>379</v>
      </c>
      <c r="D384" s="45" t="s">
        <v>283</v>
      </c>
      <c r="E384" s="46">
        <f t="shared" si="10"/>
        <v>51.53</v>
      </c>
      <c r="F384" s="1105">
        <f t="shared" si="11"/>
        <v>92145</v>
      </c>
      <c r="H384" s="46">
        <v>50.04</v>
      </c>
      <c r="I384" s="46">
        <v>51.53</v>
      </c>
    </row>
    <row r="385" spans="2:9" ht="30">
      <c r="B385" s="50">
        <v>92242</v>
      </c>
      <c r="C385" s="48" t="s">
        <v>380</v>
      </c>
      <c r="D385" s="47" t="s">
        <v>283</v>
      </c>
      <c r="E385" s="49">
        <f t="shared" si="10"/>
        <v>256.69</v>
      </c>
      <c r="F385" s="1105">
        <f t="shared" si="11"/>
        <v>92242</v>
      </c>
      <c r="H385" s="49">
        <v>254.53</v>
      </c>
      <c r="I385" s="49">
        <v>256.69</v>
      </c>
    </row>
    <row r="386" spans="2:9">
      <c r="B386" s="51">
        <v>92716</v>
      </c>
      <c r="C386" s="1108" t="s">
        <v>381</v>
      </c>
      <c r="D386" s="45" t="s">
        <v>283</v>
      </c>
      <c r="E386" s="46">
        <f t="shared" si="10"/>
        <v>24.95</v>
      </c>
      <c r="F386" s="1105">
        <f t="shared" si="11"/>
        <v>92716</v>
      </c>
      <c r="H386" s="46">
        <v>24.95</v>
      </c>
      <c r="I386" s="46">
        <v>24.95</v>
      </c>
    </row>
    <row r="387" spans="2:9">
      <c r="B387" s="50">
        <v>92960</v>
      </c>
      <c r="C387" s="48" t="s">
        <v>382</v>
      </c>
      <c r="D387" s="47" t="s">
        <v>283</v>
      </c>
      <c r="E387" s="49">
        <f t="shared" ref="E387:E450" si="12">IF($K$2=$H$1,H387,I387)</f>
        <v>17.82</v>
      </c>
      <c r="F387" s="1105">
        <f t="shared" ref="F387:F450" si="13">IF(LEN($B387)=7,CONCATENATE(MID($B387,1,6),"00",RIGHT($B387,1)),IF(LEN($B387)=8,CONCATENATE(MID($B387,1,6),"0",RIGHT($B387,2)),$B387))</f>
        <v>92960</v>
      </c>
      <c r="H387" s="49">
        <v>17.82</v>
      </c>
      <c r="I387" s="49">
        <v>17.82</v>
      </c>
    </row>
    <row r="388" spans="2:9">
      <c r="B388" s="51">
        <v>92966</v>
      </c>
      <c r="C388" s="1108" t="s">
        <v>383</v>
      </c>
      <c r="D388" s="45" t="s">
        <v>283</v>
      </c>
      <c r="E388" s="46">
        <f t="shared" si="12"/>
        <v>15.53</v>
      </c>
      <c r="F388" s="1105">
        <f t="shared" si="13"/>
        <v>92966</v>
      </c>
      <c r="H388" s="46">
        <v>14.36</v>
      </c>
      <c r="I388" s="46">
        <v>15.53</v>
      </c>
    </row>
    <row r="389" spans="2:9" ht="45">
      <c r="B389" s="50">
        <v>93224</v>
      </c>
      <c r="C389" s="48" t="s">
        <v>384</v>
      </c>
      <c r="D389" s="47" t="s">
        <v>283</v>
      </c>
      <c r="E389" s="49">
        <f t="shared" si="12"/>
        <v>542.77</v>
      </c>
      <c r="F389" s="1105">
        <f t="shared" si="13"/>
        <v>93224</v>
      </c>
      <c r="H389" s="49">
        <v>541.27</v>
      </c>
      <c r="I389" s="49">
        <v>542.77</v>
      </c>
    </row>
    <row r="390" spans="2:9" ht="30">
      <c r="B390" s="51">
        <v>93233</v>
      </c>
      <c r="C390" s="1108" t="s">
        <v>385</v>
      </c>
      <c r="D390" s="45" t="s">
        <v>283</v>
      </c>
      <c r="E390" s="46">
        <f t="shared" si="12"/>
        <v>7.17</v>
      </c>
      <c r="F390" s="1105">
        <f t="shared" si="13"/>
        <v>93233</v>
      </c>
      <c r="H390" s="46">
        <v>7.17</v>
      </c>
      <c r="I390" s="46">
        <v>7.17</v>
      </c>
    </row>
    <row r="391" spans="2:9">
      <c r="B391" s="50">
        <v>93272</v>
      </c>
      <c r="C391" s="48" t="s">
        <v>386</v>
      </c>
      <c r="D391" s="47" t="s">
        <v>283</v>
      </c>
      <c r="E391" s="49">
        <f t="shared" si="12"/>
        <v>72.25</v>
      </c>
      <c r="F391" s="1105">
        <f t="shared" si="13"/>
        <v>93272</v>
      </c>
      <c r="H391" s="49">
        <v>70.83</v>
      </c>
      <c r="I391" s="49">
        <v>72.25</v>
      </c>
    </row>
    <row r="392" spans="2:9">
      <c r="B392" s="51">
        <v>93281</v>
      </c>
      <c r="C392" s="1108" t="s">
        <v>387</v>
      </c>
      <c r="D392" s="45" t="s">
        <v>283</v>
      </c>
      <c r="E392" s="46">
        <f t="shared" si="12"/>
        <v>15.5</v>
      </c>
      <c r="F392" s="1105">
        <f t="shared" si="13"/>
        <v>93281</v>
      </c>
      <c r="H392" s="46">
        <v>14.08</v>
      </c>
      <c r="I392" s="46">
        <v>15.5</v>
      </c>
    </row>
    <row r="393" spans="2:9" ht="30">
      <c r="B393" s="50">
        <v>93287</v>
      </c>
      <c r="C393" s="48" t="s">
        <v>388</v>
      </c>
      <c r="D393" s="47" t="s">
        <v>283</v>
      </c>
      <c r="E393" s="49">
        <f t="shared" si="12"/>
        <v>287.89</v>
      </c>
      <c r="F393" s="1105">
        <f t="shared" si="13"/>
        <v>93287</v>
      </c>
      <c r="H393" s="49">
        <v>286.47000000000003</v>
      </c>
      <c r="I393" s="49">
        <v>287.89</v>
      </c>
    </row>
    <row r="394" spans="2:9" ht="30">
      <c r="B394" s="51">
        <v>93402</v>
      </c>
      <c r="C394" s="1108" t="s">
        <v>389</v>
      </c>
      <c r="D394" s="45" t="s">
        <v>283</v>
      </c>
      <c r="E394" s="46">
        <f t="shared" si="12"/>
        <v>151.6</v>
      </c>
      <c r="F394" s="1105">
        <f t="shared" si="13"/>
        <v>93402</v>
      </c>
      <c r="H394" s="46">
        <v>149.69</v>
      </c>
      <c r="I394" s="46">
        <v>151.6</v>
      </c>
    </row>
    <row r="395" spans="2:9" ht="45">
      <c r="B395" s="50">
        <v>93408</v>
      </c>
      <c r="C395" s="48" t="s">
        <v>390</v>
      </c>
      <c r="D395" s="47" t="s">
        <v>283</v>
      </c>
      <c r="E395" s="49">
        <f t="shared" si="12"/>
        <v>62.21</v>
      </c>
      <c r="F395" s="1105">
        <f t="shared" si="13"/>
        <v>93408</v>
      </c>
      <c r="H395" s="49">
        <v>60.05</v>
      </c>
      <c r="I395" s="49">
        <v>62.21</v>
      </c>
    </row>
    <row r="396" spans="2:9" ht="30">
      <c r="B396" s="51">
        <v>93415</v>
      </c>
      <c r="C396" s="1108" t="s">
        <v>391</v>
      </c>
      <c r="D396" s="45" t="s">
        <v>283</v>
      </c>
      <c r="E396" s="46">
        <f t="shared" si="12"/>
        <v>11.65</v>
      </c>
      <c r="F396" s="1105">
        <f t="shared" si="13"/>
        <v>93415</v>
      </c>
      <c r="H396" s="46">
        <v>11.65</v>
      </c>
      <c r="I396" s="46">
        <v>11.65</v>
      </c>
    </row>
    <row r="397" spans="2:9">
      <c r="B397" s="50">
        <v>93421</v>
      </c>
      <c r="C397" s="48" t="s">
        <v>392</v>
      </c>
      <c r="D397" s="47" t="s">
        <v>283</v>
      </c>
      <c r="E397" s="49">
        <f t="shared" si="12"/>
        <v>50.81</v>
      </c>
      <c r="F397" s="1105">
        <f t="shared" si="13"/>
        <v>93421</v>
      </c>
      <c r="H397" s="49">
        <v>50.81</v>
      </c>
      <c r="I397" s="49">
        <v>50.81</v>
      </c>
    </row>
    <row r="398" spans="2:9">
      <c r="B398" s="51">
        <v>93427</v>
      </c>
      <c r="C398" s="1108" t="s">
        <v>393</v>
      </c>
      <c r="D398" s="45" t="s">
        <v>283</v>
      </c>
      <c r="E398" s="46">
        <f t="shared" si="12"/>
        <v>115.73</v>
      </c>
      <c r="F398" s="1105">
        <f t="shared" si="13"/>
        <v>93427</v>
      </c>
      <c r="H398" s="46">
        <v>115.73</v>
      </c>
      <c r="I398" s="46">
        <v>115.73</v>
      </c>
    </row>
    <row r="399" spans="2:9">
      <c r="B399" s="50">
        <v>93433</v>
      </c>
      <c r="C399" s="48" t="s">
        <v>394</v>
      </c>
      <c r="D399" s="47" t="s">
        <v>283</v>
      </c>
      <c r="E399" s="49">
        <f t="shared" si="12"/>
        <v>2190.34</v>
      </c>
      <c r="F399" s="1105">
        <f t="shared" si="13"/>
        <v>93433</v>
      </c>
      <c r="H399" s="49">
        <v>2182.59</v>
      </c>
      <c r="I399" s="49">
        <v>2190.34</v>
      </c>
    </row>
    <row r="400" spans="2:9">
      <c r="B400" s="51">
        <v>93439</v>
      </c>
      <c r="C400" s="1108" t="s">
        <v>395</v>
      </c>
      <c r="D400" s="45" t="s">
        <v>283</v>
      </c>
      <c r="E400" s="46">
        <f t="shared" si="12"/>
        <v>110.75</v>
      </c>
      <c r="F400" s="1105">
        <f t="shared" si="13"/>
        <v>93439</v>
      </c>
      <c r="H400" s="46">
        <v>103</v>
      </c>
      <c r="I400" s="46">
        <v>110.75</v>
      </c>
    </row>
    <row r="401" spans="2:9">
      <c r="B401" s="50">
        <v>95121</v>
      </c>
      <c r="C401" s="48" t="s">
        <v>396</v>
      </c>
      <c r="D401" s="47" t="s">
        <v>283</v>
      </c>
      <c r="E401" s="49">
        <f t="shared" si="12"/>
        <v>201.55</v>
      </c>
      <c r="F401" s="1105">
        <f t="shared" si="13"/>
        <v>95121</v>
      </c>
      <c r="H401" s="49">
        <v>193.8</v>
      </c>
      <c r="I401" s="49">
        <v>201.55</v>
      </c>
    </row>
    <row r="402" spans="2:9">
      <c r="B402" s="51">
        <v>95127</v>
      </c>
      <c r="C402" s="1108" t="s">
        <v>397</v>
      </c>
      <c r="D402" s="45" t="s">
        <v>283</v>
      </c>
      <c r="E402" s="46">
        <f t="shared" si="12"/>
        <v>141</v>
      </c>
      <c r="F402" s="1105">
        <f t="shared" si="13"/>
        <v>95127</v>
      </c>
      <c r="H402" s="46">
        <v>139.5</v>
      </c>
      <c r="I402" s="46">
        <v>141</v>
      </c>
    </row>
    <row r="403" spans="2:9">
      <c r="B403" s="50">
        <v>95133</v>
      </c>
      <c r="C403" s="48" t="s">
        <v>398</v>
      </c>
      <c r="D403" s="47" t="s">
        <v>283</v>
      </c>
      <c r="E403" s="49">
        <f t="shared" si="12"/>
        <v>104.05</v>
      </c>
      <c r="F403" s="1105">
        <f t="shared" si="13"/>
        <v>95133</v>
      </c>
      <c r="H403" s="49">
        <v>102.25</v>
      </c>
      <c r="I403" s="49">
        <v>104.05</v>
      </c>
    </row>
    <row r="404" spans="2:9">
      <c r="B404" s="51">
        <v>95139</v>
      </c>
      <c r="C404" s="1108" t="s">
        <v>399</v>
      </c>
      <c r="D404" s="45" t="s">
        <v>283</v>
      </c>
      <c r="E404" s="46">
        <f t="shared" si="12"/>
        <v>0.06</v>
      </c>
      <c r="F404" s="1105">
        <f t="shared" si="13"/>
        <v>95139</v>
      </c>
      <c r="H404" s="46">
        <v>0.06</v>
      </c>
      <c r="I404" s="46">
        <v>0.06</v>
      </c>
    </row>
    <row r="405" spans="2:9">
      <c r="B405" s="50">
        <v>95212</v>
      </c>
      <c r="C405" s="48" t="s">
        <v>400</v>
      </c>
      <c r="D405" s="47" t="s">
        <v>283</v>
      </c>
      <c r="E405" s="49">
        <f t="shared" si="12"/>
        <v>79.19</v>
      </c>
      <c r="F405" s="1105">
        <f t="shared" si="13"/>
        <v>95212</v>
      </c>
      <c r="H405" s="49">
        <v>77.77</v>
      </c>
      <c r="I405" s="49">
        <v>79.19</v>
      </c>
    </row>
    <row r="406" spans="2:9">
      <c r="B406" s="51">
        <v>95218</v>
      </c>
      <c r="C406" s="1108" t="s">
        <v>401</v>
      </c>
      <c r="D406" s="45" t="s">
        <v>283</v>
      </c>
      <c r="E406" s="46">
        <f t="shared" si="12"/>
        <v>22.26</v>
      </c>
      <c r="F406" s="1105">
        <f t="shared" si="13"/>
        <v>95218</v>
      </c>
      <c r="H406" s="46">
        <v>20.21</v>
      </c>
      <c r="I406" s="46">
        <v>22.26</v>
      </c>
    </row>
    <row r="407" spans="2:9">
      <c r="B407" s="50">
        <v>95258</v>
      </c>
      <c r="C407" s="48" t="s">
        <v>402</v>
      </c>
      <c r="D407" s="47" t="s">
        <v>283</v>
      </c>
      <c r="E407" s="49">
        <f t="shared" si="12"/>
        <v>15.13</v>
      </c>
      <c r="F407" s="1105">
        <f t="shared" si="13"/>
        <v>95258</v>
      </c>
      <c r="H407" s="49">
        <v>13.96</v>
      </c>
      <c r="I407" s="49">
        <v>15.13</v>
      </c>
    </row>
    <row r="408" spans="2:9">
      <c r="B408" s="51">
        <v>95264</v>
      </c>
      <c r="C408" s="1108" t="s">
        <v>403</v>
      </c>
      <c r="D408" s="45" t="s">
        <v>283</v>
      </c>
      <c r="E408" s="46">
        <f t="shared" si="12"/>
        <v>5.27</v>
      </c>
      <c r="F408" s="1105">
        <f t="shared" si="13"/>
        <v>95264</v>
      </c>
      <c r="H408" s="46">
        <v>5.27</v>
      </c>
      <c r="I408" s="46">
        <v>5.27</v>
      </c>
    </row>
    <row r="409" spans="2:9" ht="30">
      <c r="B409" s="50">
        <v>95270</v>
      </c>
      <c r="C409" s="48" t="s">
        <v>404</v>
      </c>
      <c r="D409" s="47" t="s">
        <v>283</v>
      </c>
      <c r="E409" s="49">
        <f t="shared" si="12"/>
        <v>7.15</v>
      </c>
      <c r="F409" s="1105">
        <f t="shared" si="13"/>
        <v>95270</v>
      </c>
      <c r="H409" s="49">
        <v>7.15</v>
      </c>
      <c r="I409" s="49">
        <v>7.15</v>
      </c>
    </row>
    <row r="410" spans="2:9">
      <c r="B410" s="51">
        <v>95276</v>
      </c>
      <c r="C410" s="1108" t="s">
        <v>405</v>
      </c>
      <c r="D410" s="45" t="s">
        <v>283</v>
      </c>
      <c r="E410" s="46">
        <f t="shared" si="12"/>
        <v>2.08</v>
      </c>
      <c r="F410" s="1105">
        <f t="shared" si="13"/>
        <v>95276</v>
      </c>
      <c r="H410" s="46">
        <v>2.08</v>
      </c>
      <c r="I410" s="46">
        <v>2.08</v>
      </c>
    </row>
    <row r="411" spans="2:9">
      <c r="B411" s="50">
        <v>95282</v>
      </c>
      <c r="C411" s="48" t="s">
        <v>406</v>
      </c>
      <c r="D411" s="47" t="s">
        <v>283</v>
      </c>
      <c r="E411" s="49">
        <f t="shared" si="12"/>
        <v>7.14</v>
      </c>
      <c r="F411" s="1105">
        <f t="shared" si="13"/>
        <v>95282</v>
      </c>
      <c r="H411" s="49">
        <v>7.14</v>
      </c>
      <c r="I411" s="49">
        <v>7.14</v>
      </c>
    </row>
    <row r="412" spans="2:9" ht="30">
      <c r="B412" s="51">
        <v>95620</v>
      </c>
      <c r="C412" s="1108" t="s">
        <v>407</v>
      </c>
      <c r="D412" s="45" t="s">
        <v>283</v>
      </c>
      <c r="E412" s="46">
        <f t="shared" si="12"/>
        <v>14.68</v>
      </c>
      <c r="F412" s="1105">
        <f t="shared" si="13"/>
        <v>95620</v>
      </c>
      <c r="H412" s="46">
        <v>13.51</v>
      </c>
      <c r="I412" s="46">
        <v>14.68</v>
      </c>
    </row>
    <row r="413" spans="2:9" ht="30">
      <c r="B413" s="50">
        <v>95631</v>
      </c>
      <c r="C413" s="48" t="s">
        <v>408</v>
      </c>
      <c r="D413" s="47" t="s">
        <v>283</v>
      </c>
      <c r="E413" s="49">
        <f t="shared" si="12"/>
        <v>134.34</v>
      </c>
      <c r="F413" s="1105">
        <f t="shared" si="13"/>
        <v>95631</v>
      </c>
      <c r="H413" s="49">
        <v>132.84</v>
      </c>
      <c r="I413" s="49">
        <v>134.34</v>
      </c>
    </row>
    <row r="414" spans="2:9">
      <c r="B414" s="51">
        <v>95702</v>
      </c>
      <c r="C414" s="1108" t="s">
        <v>409</v>
      </c>
      <c r="D414" s="45" t="s">
        <v>283</v>
      </c>
      <c r="E414" s="46">
        <f t="shared" si="12"/>
        <v>25.11</v>
      </c>
      <c r="F414" s="1105">
        <f t="shared" si="13"/>
        <v>95702</v>
      </c>
      <c r="H414" s="46">
        <v>23.61</v>
      </c>
      <c r="I414" s="46">
        <v>25.11</v>
      </c>
    </row>
    <row r="415" spans="2:9" ht="30">
      <c r="B415" s="50">
        <v>95708</v>
      </c>
      <c r="C415" s="48" t="s">
        <v>410</v>
      </c>
      <c r="D415" s="47" t="s">
        <v>283</v>
      </c>
      <c r="E415" s="49">
        <f t="shared" si="12"/>
        <v>92.4</v>
      </c>
      <c r="F415" s="1105">
        <f t="shared" si="13"/>
        <v>95708</v>
      </c>
      <c r="H415" s="49">
        <v>90.9</v>
      </c>
      <c r="I415" s="49">
        <v>92.4</v>
      </c>
    </row>
    <row r="416" spans="2:9" ht="30">
      <c r="B416" s="51">
        <v>95714</v>
      </c>
      <c r="C416" s="1108" t="s">
        <v>411</v>
      </c>
      <c r="D416" s="45" t="s">
        <v>283</v>
      </c>
      <c r="E416" s="46">
        <f t="shared" si="12"/>
        <v>146.85</v>
      </c>
      <c r="F416" s="1105">
        <f t="shared" si="13"/>
        <v>95714</v>
      </c>
      <c r="H416" s="46">
        <v>144.88</v>
      </c>
      <c r="I416" s="46">
        <v>146.85</v>
      </c>
    </row>
    <row r="417" spans="2:9" ht="30">
      <c r="B417" s="50">
        <v>95720</v>
      </c>
      <c r="C417" s="48" t="s">
        <v>412</v>
      </c>
      <c r="D417" s="47" t="s">
        <v>283</v>
      </c>
      <c r="E417" s="49">
        <f t="shared" si="12"/>
        <v>144.30000000000001</v>
      </c>
      <c r="F417" s="1105">
        <f t="shared" si="13"/>
        <v>95720</v>
      </c>
      <c r="H417" s="49">
        <v>142.33000000000001</v>
      </c>
      <c r="I417" s="49">
        <v>144.30000000000001</v>
      </c>
    </row>
    <row r="418" spans="2:9">
      <c r="B418" s="51">
        <v>95872</v>
      </c>
      <c r="C418" s="1108" t="s">
        <v>413</v>
      </c>
      <c r="D418" s="45" t="s">
        <v>283</v>
      </c>
      <c r="E418" s="46">
        <f t="shared" si="12"/>
        <v>196.28</v>
      </c>
      <c r="F418" s="1105">
        <f t="shared" si="13"/>
        <v>95872</v>
      </c>
      <c r="H418" s="46">
        <v>196.28</v>
      </c>
      <c r="I418" s="46">
        <v>196.28</v>
      </c>
    </row>
    <row r="419" spans="2:9">
      <c r="B419" s="50">
        <v>96013</v>
      </c>
      <c r="C419" s="48" t="s">
        <v>414</v>
      </c>
      <c r="D419" s="47" t="s">
        <v>283</v>
      </c>
      <c r="E419" s="49">
        <f t="shared" si="12"/>
        <v>156.76</v>
      </c>
      <c r="F419" s="1105">
        <f t="shared" si="13"/>
        <v>96013</v>
      </c>
      <c r="H419" s="49">
        <v>155.25</v>
      </c>
      <c r="I419" s="49">
        <v>156.76</v>
      </c>
    </row>
    <row r="420" spans="2:9">
      <c r="B420" s="51">
        <v>96020</v>
      </c>
      <c r="C420" s="1108" t="s">
        <v>415</v>
      </c>
      <c r="D420" s="45" t="s">
        <v>283</v>
      </c>
      <c r="E420" s="46">
        <f t="shared" si="12"/>
        <v>156.51</v>
      </c>
      <c r="F420" s="1105">
        <f t="shared" si="13"/>
        <v>96020</v>
      </c>
      <c r="H420" s="46">
        <v>155</v>
      </c>
      <c r="I420" s="46">
        <v>156.51</v>
      </c>
    </row>
    <row r="421" spans="2:9">
      <c r="B421" s="50">
        <v>96028</v>
      </c>
      <c r="C421" s="48" t="s">
        <v>416</v>
      </c>
      <c r="D421" s="47" t="s">
        <v>283</v>
      </c>
      <c r="E421" s="49">
        <f t="shared" si="12"/>
        <v>115.71</v>
      </c>
      <c r="F421" s="1105">
        <f t="shared" si="13"/>
        <v>96028</v>
      </c>
      <c r="H421" s="49">
        <v>114.2</v>
      </c>
      <c r="I421" s="49">
        <v>115.71</v>
      </c>
    </row>
    <row r="422" spans="2:9" ht="30">
      <c r="B422" s="51">
        <v>96035</v>
      </c>
      <c r="C422" s="1108" t="s">
        <v>417</v>
      </c>
      <c r="D422" s="45" t="s">
        <v>283</v>
      </c>
      <c r="E422" s="46">
        <f t="shared" si="12"/>
        <v>160.44</v>
      </c>
      <c r="F422" s="1105">
        <f t="shared" si="13"/>
        <v>96035</v>
      </c>
      <c r="H422" s="46">
        <v>158.91999999999999</v>
      </c>
      <c r="I422" s="46">
        <v>160.44</v>
      </c>
    </row>
    <row r="423" spans="2:9">
      <c r="B423" s="50">
        <v>96157</v>
      </c>
      <c r="C423" s="48" t="s">
        <v>418</v>
      </c>
      <c r="D423" s="47" t="s">
        <v>283</v>
      </c>
      <c r="E423" s="49">
        <f t="shared" si="12"/>
        <v>115.96</v>
      </c>
      <c r="F423" s="1105">
        <f t="shared" si="13"/>
        <v>96157</v>
      </c>
      <c r="H423" s="49">
        <v>114.45</v>
      </c>
      <c r="I423" s="49">
        <v>115.96</v>
      </c>
    </row>
    <row r="424" spans="2:9" ht="30">
      <c r="B424" s="51">
        <v>96158</v>
      </c>
      <c r="C424" s="1108" t="s">
        <v>419</v>
      </c>
      <c r="D424" s="45" t="s">
        <v>283</v>
      </c>
      <c r="E424" s="46">
        <f t="shared" si="12"/>
        <v>86.33</v>
      </c>
      <c r="F424" s="1105">
        <f t="shared" si="13"/>
        <v>96158</v>
      </c>
      <c r="H424" s="46">
        <v>84.7</v>
      </c>
      <c r="I424" s="46">
        <v>86.33</v>
      </c>
    </row>
    <row r="425" spans="2:9">
      <c r="B425" s="50">
        <v>96245</v>
      </c>
      <c r="C425" s="48" t="s">
        <v>420</v>
      </c>
      <c r="D425" s="47" t="s">
        <v>283</v>
      </c>
      <c r="E425" s="49">
        <f t="shared" si="12"/>
        <v>61.01</v>
      </c>
      <c r="F425" s="1105">
        <f t="shared" si="13"/>
        <v>96245</v>
      </c>
      <c r="H425" s="49">
        <v>59.04</v>
      </c>
      <c r="I425" s="49">
        <v>61.01</v>
      </c>
    </row>
    <row r="426" spans="2:9">
      <c r="B426" s="51">
        <v>96303</v>
      </c>
      <c r="C426" s="1108" t="s">
        <v>421</v>
      </c>
      <c r="D426" s="45" t="s">
        <v>283</v>
      </c>
      <c r="E426" s="46">
        <f t="shared" si="12"/>
        <v>136.65</v>
      </c>
      <c r="F426" s="1105">
        <f t="shared" si="13"/>
        <v>96303</v>
      </c>
      <c r="H426" s="46">
        <v>135.15</v>
      </c>
      <c r="I426" s="46">
        <v>136.65</v>
      </c>
    </row>
    <row r="427" spans="2:9" ht="30">
      <c r="B427" s="50">
        <v>96309</v>
      </c>
      <c r="C427" s="48" t="s">
        <v>422</v>
      </c>
      <c r="D427" s="47" t="s">
        <v>283</v>
      </c>
      <c r="E427" s="49">
        <f t="shared" si="12"/>
        <v>1.02</v>
      </c>
      <c r="F427" s="1105">
        <f t="shared" si="13"/>
        <v>96309</v>
      </c>
      <c r="H427" s="49">
        <v>1.02</v>
      </c>
      <c r="I427" s="49">
        <v>1.02</v>
      </c>
    </row>
    <row r="428" spans="2:9" ht="30">
      <c r="B428" s="51">
        <v>96463</v>
      </c>
      <c r="C428" s="1108" t="s">
        <v>423</v>
      </c>
      <c r="D428" s="45" t="s">
        <v>283</v>
      </c>
      <c r="E428" s="46">
        <f t="shared" si="12"/>
        <v>123.79</v>
      </c>
      <c r="F428" s="1105">
        <f t="shared" si="13"/>
        <v>96463</v>
      </c>
      <c r="H428" s="46">
        <v>122.29</v>
      </c>
      <c r="I428" s="46">
        <v>123.79</v>
      </c>
    </row>
    <row r="429" spans="2:9" ht="30">
      <c r="B429" s="50">
        <v>98764</v>
      </c>
      <c r="C429" s="48" t="s">
        <v>5759</v>
      </c>
      <c r="D429" s="47" t="s">
        <v>283</v>
      </c>
      <c r="E429" s="49">
        <f t="shared" si="12"/>
        <v>2.92</v>
      </c>
      <c r="F429" s="1105">
        <f t="shared" si="13"/>
        <v>98764</v>
      </c>
      <c r="H429" s="49">
        <v>2.92</v>
      </c>
      <c r="I429" s="49">
        <v>2.92</v>
      </c>
    </row>
    <row r="430" spans="2:9" ht="30">
      <c r="B430" s="51">
        <v>99833</v>
      </c>
      <c r="C430" s="1108" t="s">
        <v>7001</v>
      </c>
      <c r="D430" s="45" t="s">
        <v>283</v>
      </c>
      <c r="E430" s="46">
        <f t="shared" si="12"/>
        <v>1.37</v>
      </c>
      <c r="F430" s="1105">
        <f t="shared" si="13"/>
        <v>99833</v>
      </c>
      <c r="H430" s="46">
        <v>1.37</v>
      </c>
      <c r="I430" s="46">
        <v>1.37</v>
      </c>
    </row>
    <row r="431" spans="2:9" ht="30">
      <c r="B431" s="50">
        <v>5632</v>
      </c>
      <c r="C431" s="48" t="s">
        <v>424</v>
      </c>
      <c r="D431" s="47" t="s">
        <v>425</v>
      </c>
      <c r="E431" s="49">
        <f t="shared" si="12"/>
        <v>47.6</v>
      </c>
      <c r="F431" s="1105">
        <f t="shared" si="13"/>
        <v>5632</v>
      </c>
      <c r="H431" s="49">
        <v>45.63</v>
      </c>
      <c r="I431" s="49">
        <v>47.6</v>
      </c>
    </row>
    <row r="432" spans="2:9" ht="45">
      <c r="B432" s="51">
        <v>5679</v>
      </c>
      <c r="C432" s="1108" t="s">
        <v>426</v>
      </c>
      <c r="D432" s="45" t="s">
        <v>425</v>
      </c>
      <c r="E432" s="46">
        <f t="shared" si="12"/>
        <v>35.630000000000003</v>
      </c>
      <c r="F432" s="1105">
        <f t="shared" si="13"/>
        <v>5679</v>
      </c>
      <c r="H432" s="46">
        <v>33.659999999999997</v>
      </c>
      <c r="I432" s="46">
        <v>35.630000000000003</v>
      </c>
    </row>
    <row r="433" spans="2:9" ht="45">
      <c r="B433" s="50">
        <v>5681</v>
      </c>
      <c r="C433" s="48" t="s">
        <v>427</v>
      </c>
      <c r="D433" s="47" t="s">
        <v>425</v>
      </c>
      <c r="E433" s="49">
        <f t="shared" si="12"/>
        <v>33.729999999999997</v>
      </c>
      <c r="F433" s="1105">
        <f t="shared" si="13"/>
        <v>5681</v>
      </c>
      <c r="H433" s="49">
        <v>31.76</v>
      </c>
      <c r="I433" s="49">
        <v>33.729999999999997</v>
      </c>
    </row>
    <row r="434" spans="2:9" ht="30">
      <c r="B434" s="51">
        <v>5685</v>
      </c>
      <c r="C434" s="1108" t="s">
        <v>428</v>
      </c>
      <c r="D434" s="45" t="s">
        <v>425</v>
      </c>
      <c r="E434" s="46">
        <f t="shared" si="12"/>
        <v>34.99</v>
      </c>
      <c r="F434" s="1105">
        <f t="shared" si="13"/>
        <v>5685</v>
      </c>
      <c r="H434" s="46">
        <v>33.49</v>
      </c>
      <c r="I434" s="46">
        <v>34.99</v>
      </c>
    </row>
    <row r="435" spans="2:9" ht="30">
      <c r="B435" s="50">
        <v>5690</v>
      </c>
      <c r="C435" s="48" t="s">
        <v>429</v>
      </c>
      <c r="D435" s="47" t="s">
        <v>425</v>
      </c>
      <c r="E435" s="49">
        <f t="shared" si="12"/>
        <v>2.16</v>
      </c>
      <c r="F435" s="1105">
        <f t="shared" si="13"/>
        <v>5690</v>
      </c>
      <c r="H435" s="49">
        <v>2.16</v>
      </c>
      <c r="I435" s="49">
        <v>2.16</v>
      </c>
    </row>
    <row r="436" spans="2:9" ht="30">
      <c r="B436" s="51">
        <v>5806</v>
      </c>
      <c r="C436" s="1108" t="s">
        <v>430</v>
      </c>
      <c r="D436" s="45" t="s">
        <v>425</v>
      </c>
      <c r="E436" s="46">
        <f t="shared" si="12"/>
        <v>0.17</v>
      </c>
      <c r="F436" s="1105">
        <f t="shared" si="13"/>
        <v>5806</v>
      </c>
      <c r="H436" s="46">
        <v>0.17</v>
      </c>
      <c r="I436" s="46">
        <v>0.17</v>
      </c>
    </row>
    <row r="437" spans="2:9" ht="30">
      <c r="B437" s="50">
        <v>5826</v>
      </c>
      <c r="C437" s="48" t="s">
        <v>431</v>
      </c>
      <c r="D437" s="47" t="s">
        <v>425</v>
      </c>
      <c r="E437" s="49">
        <f t="shared" si="12"/>
        <v>26.38</v>
      </c>
      <c r="F437" s="1105">
        <f t="shared" si="13"/>
        <v>5826</v>
      </c>
      <c r="H437" s="49">
        <v>24.77</v>
      </c>
      <c r="I437" s="49">
        <v>26.38</v>
      </c>
    </row>
    <row r="438" spans="2:9">
      <c r="B438" s="51">
        <v>5829</v>
      </c>
      <c r="C438" s="1108" t="s">
        <v>432</v>
      </c>
      <c r="D438" s="45" t="s">
        <v>425</v>
      </c>
      <c r="E438" s="46">
        <f t="shared" si="12"/>
        <v>121.28</v>
      </c>
      <c r="F438" s="1105">
        <f t="shared" si="13"/>
        <v>5829</v>
      </c>
      <c r="H438" s="46">
        <v>113.53</v>
      </c>
      <c r="I438" s="46">
        <v>121.28</v>
      </c>
    </row>
    <row r="439" spans="2:9" ht="30">
      <c r="B439" s="50">
        <v>5837</v>
      </c>
      <c r="C439" s="48" t="s">
        <v>433</v>
      </c>
      <c r="D439" s="47" t="s">
        <v>425</v>
      </c>
      <c r="E439" s="49">
        <f t="shared" si="12"/>
        <v>104.24</v>
      </c>
      <c r="F439" s="1105">
        <f t="shared" si="13"/>
        <v>5837</v>
      </c>
      <c r="H439" s="49">
        <v>102.36</v>
      </c>
      <c r="I439" s="49">
        <v>104.24</v>
      </c>
    </row>
    <row r="440" spans="2:9">
      <c r="B440" s="51">
        <v>5841</v>
      </c>
      <c r="C440" s="1108" t="s">
        <v>434</v>
      </c>
      <c r="D440" s="45" t="s">
        <v>425</v>
      </c>
      <c r="E440" s="46">
        <f t="shared" si="12"/>
        <v>2.4900000000000002</v>
      </c>
      <c r="F440" s="1105">
        <f t="shared" si="13"/>
        <v>5841</v>
      </c>
      <c r="H440" s="46">
        <v>2.4900000000000002</v>
      </c>
      <c r="I440" s="46">
        <v>2.4900000000000002</v>
      </c>
    </row>
    <row r="441" spans="2:9">
      <c r="B441" s="50">
        <v>5845</v>
      </c>
      <c r="C441" s="48" t="s">
        <v>435</v>
      </c>
      <c r="D441" s="47" t="s">
        <v>425</v>
      </c>
      <c r="E441" s="49">
        <f t="shared" si="12"/>
        <v>26.91</v>
      </c>
      <c r="F441" s="1105">
        <f t="shared" si="13"/>
        <v>5845</v>
      </c>
      <c r="H441" s="49">
        <v>25.4</v>
      </c>
      <c r="I441" s="49">
        <v>26.91</v>
      </c>
    </row>
    <row r="442" spans="2:9">
      <c r="B442" s="51">
        <v>5849</v>
      </c>
      <c r="C442" s="1108" t="s">
        <v>436</v>
      </c>
      <c r="D442" s="45" t="s">
        <v>425</v>
      </c>
      <c r="E442" s="46">
        <f t="shared" si="12"/>
        <v>46.22</v>
      </c>
      <c r="F442" s="1105">
        <f t="shared" si="13"/>
        <v>5849</v>
      </c>
      <c r="H442" s="46">
        <v>44.71</v>
      </c>
      <c r="I442" s="46">
        <v>46.22</v>
      </c>
    </row>
    <row r="443" spans="2:9" ht="30">
      <c r="B443" s="50">
        <v>5853</v>
      </c>
      <c r="C443" s="48" t="s">
        <v>437</v>
      </c>
      <c r="D443" s="47" t="s">
        <v>425</v>
      </c>
      <c r="E443" s="49">
        <f t="shared" si="12"/>
        <v>46.41</v>
      </c>
      <c r="F443" s="1105">
        <f t="shared" si="13"/>
        <v>5853</v>
      </c>
      <c r="H443" s="49">
        <v>44.9</v>
      </c>
      <c r="I443" s="49">
        <v>46.41</v>
      </c>
    </row>
    <row r="444" spans="2:9">
      <c r="B444" s="51">
        <v>5857</v>
      </c>
      <c r="C444" s="1108" t="s">
        <v>438</v>
      </c>
      <c r="D444" s="45" t="s">
        <v>425</v>
      </c>
      <c r="E444" s="46">
        <f t="shared" si="12"/>
        <v>117.64</v>
      </c>
      <c r="F444" s="1105">
        <f t="shared" si="13"/>
        <v>5857</v>
      </c>
      <c r="H444" s="46">
        <v>116.13</v>
      </c>
      <c r="I444" s="46">
        <v>117.64</v>
      </c>
    </row>
    <row r="445" spans="2:9" ht="30">
      <c r="B445" s="50">
        <v>5865</v>
      </c>
      <c r="C445" s="48" t="s">
        <v>439</v>
      </c>
      <c r="D445" s="47" t="s">
        <v>425</v>
      </c>
      <c r="E445" s="49">
        <f t="shared" si="12"/>
        <v>6.02</v>
      </c>
      <c r="F445" s="1105">
        <f t="shared" si="13"/>
        <v>5865</v>
      </c>
      <c r="H445" s="49">
        <v>6.02</v>
      </c>
      <c r="I445" s="49">
        <v>6.02</v>
      </c>
    </row>
    <row r="446" spans="2:9" ht="30">
      <c r="B446" s="51">
        <v>5869</v>
      </c>
      <c r="C446" s="1108" t="s">
        <v>440</v>
      </c>
      <c r="D446" s="45" t="s">
        <v>425</v>
      </c>
      <c r="E446" s="46">
        <f t="shared" si="12"/>
        <v>39.549999999999997</v>
      </c>
      <c r="F446" s="1105">
        <f t="shared" si="13"/>
        <v>5869</v>
      </c>
      <c r="H446" s="46">
        <v>38.049999999999997</v>
      </c>
      <c r="I446" s="46">
        <v>39.549999999999997</v>
      </c>
    </row>
    <row r="447" spans="2:9" ht="45">
      <c r="B447" s="50">
        <v>5877</v>
      </c>
      <c r="C447" s="48" t="s">
        <v>441</v>
      </c>
      <c r="D447" s="47" t="s">
        <v>425</v>
      </c>
      <c r="E447" s="49">
        <f t="shared" si="12"/>
        <v>35.03</v>
      </c>
      <c r="F447" s="1105">
        <f t="shared" si="13"/>
        <v>5877</v>
      </c>
      <c r="H447" s="49">
        <v>33.06</v>
      </c>
      <c r="I447" s="49">
        <v>35.03</v>
      </c>
    </row>
    <row r="448" spans="2:9" ht="30">
      <c r="B448" s="51">
        <v>5881</v>
      </c>
      <c r="C448" s="1108" t="s">
        <v>442</v>
      </c>
      <c r="D448" s="45" t="s">
        <v>425</v>
      </c>
      <c r="E448" s="46">
        <f t="shared" si="12"/>
        <v>42.31</v>
      </c>
      <c r="F448" s="1105">
        <f t="shared" si="13"/>
        <v>5881</v>
      </c>
      <c r="H448" s="46">
        <v>40.81</v>
      </c>
      <c r="I448" s="46">
        <v>42.31</v>
      </c>
    </row>
    <row r="449" spans="2:9" ht="30">
      <c r="B449" s="50">
        <v>5884</v>
      </c>
      <c r="C449" s="48" t="s">
        <v>443</v>
      </c>
      <c r="D449" s="47" t="s">
        <v>425</v>
      </c>
      <c r="E449" s="49">
        <f t="shared" si="12"/>
        <v>36.31</v>
      </c>
      <c r="F449" s="1105">
        <f t="shared" si="13"/>
        <v>5884</v>
      </c>
      <c r="H449" s="49">
        <v>34.78</v>
      </c>
      <c r="I449" s="49">
        <v>36.31</v>
      </c>
    </row>
    <row r="450" spans="2:9" ht="30">
      <c r="B450" s="51">
        <v>5892</v>
      </c>
      <c r="C450" s="1108" t="s">
        <v>444</v>
      </c>
      <c r="D450" s="45" t="s">
        <v>425</v>
      </c>
      <c r="E450" s="46">
        <f t="shared" si="12"/>
        <v>27.39</v>
      </c>
      <c r="F450" s="1105">
        <f t="shared" si="13"/>
        <v>5892</v>
      </c>
      <c r="H450" s="46">
        <v>25.78</v>
      </c>
      <c r="I450" s="46">
        <v>27.39</v>
      </c>
    </row>
    <row r="451" spans="2:9" ht="30">
      <c r="B451" s="50">
        <v>5896</v>
      </c>
      <c r="C451" s="48" t="s">
        <v>445</v>
      </c>
      <c r="D451" s="47" t="s">
        <v>425</v>
      </c>
      <c r="E451" s="49">
        <f t="shared" ref="E451:E514" si="14">IF($K$2=$H$1,H451,I451)</f>
        <v>25.57</v>
      </c>
      <c r="F451" s="1105">
        <f t="shared" ref="F451:F514" si="15">IF(LEN($B451)=7,CONCATENATE(MID($B451,1,6),"00",RIGHT($B451,1)),IF(LEN($B451)=8,CONCATENATE(MID($B451,1,6),"0",RIGHT($B451,2)),$B451))</f>
        <v>5896</v>
      </c>
      <c r="H451" s="49">
        <v>23.96</v>
      </c>
      <c r="I451" s="49">
        <v>25.57</v>
      </c>
    </row>
    <row r="452" spans="2:9" ht="30">
      <c r="B452" s="51">
        <v>5903</v>
      </c>
      <c r="C452" s="1108" t="s">
        <v>446</v>
      </c>
      <c r="D452" s="45" t="s">
        <v>425</v>
      </c>
      <c r="E452" s="46">
        <f t="shared" si="14"/>
        <v>32.630000000000003</v>
      </c>
      <c r="F452" s="1105">
        <f t="shared" si="15"/>
        <v>5903</v>
      </c>
      <c r="H452" s="46">
        <v>31.02</v>
      </c>
      <c r="I452" s="46">
        <v>32.630000000000003</v>
      </c>
    </row>
    <row r="453" spans="2:9" ht="30">
      <c r="B453" s="50">
        <v>5911</v>
      </c>
      <c r="C453" s="48" t="s">
        <v>447</v>
      </c>
      <c r="D453" s="47" t="s">
        <v>425</v>
      </c>
      <c r="E453" s="49">
        <f t="shared" si="14"/>
        <v>19.239999999999998</v>
      </c>
      <c r="F453" s="1105">
        <f t="shared" si="15"/>
        <v>5911</v>
      </c>
      <c r="H453" s="49">
        <v>17.71</v>
      </c>
      <c r="I453" s="49">
        <v>19.239999999999998</v>
      </c>
    </row>
    <row r="454" spans="2:9">
      <c r="B454" s="51">
        <v>5923</v>
      </c>
      <c r="C454" s="1108" t="s">
        <v>448</v>
      </c>
      <c r="D454" s="45" t="s">
        <v>425</v>
      </c>
      <c r="E454" s="46">
        <f t="shared" si="14"/>
        <v>1.69</v>
      </c>
      <c r="F454" s="1105">
        <f t="shared" si="15"/>
        <v>5923</v>
      </c>
      <c r="H454" s="46">
        <v>1.69</v>
      </c>
      <c r="I454" s="46">
        <v>1.69</v>
      </c>
    </row>
    <row r="455" spans="2:9" ht="30">
      <c r="B455" s="50">
        <v>5930</v>
      </c>
      <c r="C455" s="48" t="s">
        <v>449</v>
      </c>
      <c r="D455" s="47" t="s">
        <v>425</v>
      </c>
      <c r="E455" s="49">
        <f t="shared" si="14"/>
        <v>31.18</v>
      </c>
      <c r="F455" s="1105">
        <f t="shared" si="15"/>
        <v>5930</v>
      </c>
      <c r="H455" s="49">
        <v>29.27</v>
      </c>
      <c r="I455" s="49">
        <v>31.18</v>
      </c>
    </row>
    <row r="456" spans="2:9" ht="30">
      <c r="B456" s="51">
        <v>5934</v>
      </c>
      <c r="C456" s="1108" t="s">
        <v>450</v>
      </c>
      <c r="D456" s="45" t="s">
        <v>425</v>
      </c>
      <c r="E456" s="46">
        <f t="shared" si="14"/>
        <v>49.83</v>
      </c>
      <c r="F456" s="1105">
        <f t="shared" si="15"/>
        <v>5934</v>
      </c>
      <c r="H456" s="46">
        <v>47.6</v>
      </c>
      <c r="I456" s="46">
        <v>49.83</v>
      </c>
    </row>
    <row r="457" spans="2:9" ht="30">
      <c r="B457" s="50">
        <v>5942</v>
      </c>
      <c r="C457" s="48" t="s">
        <v>451</v>
      </c>
      <c r="D457" s="47" t="s">
        <v>425</v>
      </c>
      <c r="E457" s="49">
        <f t="shared" si="14"/>
        <v>41.8</v>
      </c>
      <c r="F457" s="1105">
        <f t="shared" si="15"/>
        <v>5942</v>
      </c>
      <c r="H457" s="49">
        <v>40.17</v>
      </c>
      <c r="I457" s="49">
        <v>41.8</v>
      </c>
    </row>
    <row r="458" spans="2:9" ht="30">
      <c r="B458" s="51">
        <v>5946</v>
      </c>
      <c r="C458" s="1108" t="s">
        <v>452</v>
      </c>
      <c r="D458" s="45" t="s">
        <v>425</v>
      </c>
      <c r="E458" s="46">
        <f t="shared" si="14"/>
        <v>51.78</v>
      </c>
      <c r="F458" s="1105">
        <f t="shared" si="15"/>
        <v>5946</v>
      </c>
      <c r="H458" s="46">
        <v>50.15</v>
      </c>
      <c r="I458" s="46">
        <v>51.78</v>
      </c>
    </row>
    <row r="459" spans="2:9">
      <c r="B459" s="50">
        <v>5952</v>
      </c>
      <c r="C459" s="48" t="s">
        <v>453</v>
      </c>
      <c r="D459" s="47" t="s">
        <v>425</v>
      </c>
      <c r="E459" s="49">
        <f t="shared" si="14"/>
        <v>14.03</v>
      </c>
      <c r="F459" s="1105">
        <f t="shared" si="15"/>
        <v>5952</v>
      </c>
      <c r="H459" s="49">
        <v>12.86</v>
      </c>
      <c r="I459" s="49">
        <v>14.03</v>
      </c>
    </row>
    <row r="460" spans="2:9" ht="30">
      <c r="B460" s="51">
        <v>5954</v>
      </c>
      <c r="C460" s="1108" t="s">
        <v>454</v>
      </c>
      <c r="D460" s="45" t="s">
        <v>425</v>
      </c>
      <c r="E460" s="46">
        <f t="shared" si="14"/>
        <v>2.94</v>
      </c>
      <c r="F460" s="1105">
        <f t="shared" si="15"/>
        <v>5954</v>
      </c>
      <c r="H460" s="46">
        <v>2.94</v>
      </c>
      <c r="I460" s="46">
        <v>2.94</v>
      </c>
    </row>
    <row r="461" spans="2:9" ht="30">
      <c r="B461" s="50">
        <v>5961</v>
      </c>
      <c r="C461" s="48" t="s">
        <v>455</v>
      </c>
      <c r="D461" s="47" t="s">
        <v>425</v>
      </c>
      <c r="E461" s="49">
        <f t="shared" si="14"/>
        <v>31.45</v>
      </c>
      <c r="F461" s="1105">
        <f t="shared" si="15"/>
        <v>5961</v>
      </c>
      <c r="H461" s="49">
        <v>29.93</v>
      </c>
      <c r="I461" s="49">
        <v>31.45</v>
      </c>
    </row>
    <row r="462" spans="2:9" ht="30">
      <c r="B462" s="51">
        <v>6260</v>
      </c>
      <c r="C462" s="1108" t="s">
        <v>456</v>
      </c>
      <c r="D462" s="45" t="s">
        <v>425</v>
      </c>
      <c r="E462" s="46">
        <f t="shared" si="14"/>
        <v>28.93</v>
      </c>
      <c r="F462" s="1105">
        <f t="shared" si="15"/>
        <v>6260</v>
      </c>
      <c r="H462" s="46">
        <v>27.32</v>
      </c>
      <c r="I462" s="46">
        <v>28.93</v>
      </c>
    </row>
    <row r="463" spans="2:9" ht="30">
      <c r="B463" s="50">
        <v>6880</v>
      </c>
      <c r="C463" s="48" t="s">
        <v>457</v>
      </c>
      <c r="D463" s="47" t="s">
        <v>425</v>
      </c>
      <c r="E463" s="49">
        <f t="shared" si="14"/>
        <v>46.24</v>
      </c>
      <c r="F463" s="1105">
        <f t="shared" si="15"/>
        <v>6880</v>
      </c>
      <c r="H463" s="49">
        <v>44.74</v>
      </c>
      <c r="I463" s="49">
        <v>46.24</v>
      </c>
    </row>
    <row r="464" spans="2:9">
      <c r="B464" s="51">
        <v>7031</v>
      </c>
      <c r="C464" s="1108" t="s">
        <v>458</v>
      </c>
      <c r="D464" s="45" t="s">
        <v>425</v>
      </c>
      <c r="E464" s="46">
        <f t="shared" si="14"/>
        <v>3.93</v>
      </c>
      <c r="F464" s="1105">
        <f t="shared" si="15"/>
        <v>7031</v>
      </c>
      <c r="H464" s="46">
        <v>3.93</v>
      </c>
      <c r="I464" s="46">
        <v>3.93</v>
      </c>
    </row>
    <row r="465" spans="2:9" ht="30">
      <c r="B465" s="50">
        <v>7043</v>
      </c>
      <c r="C465" s="48" t="s">
        <v>459</v>
      </c>
      <c r="D465" s="47" t="s">
        <v>425</v>
      </c>
      <c r="E465" s="49">
        <f t="shared" si="14"/>
        <v>0.22</v>
      </c>
      <c r="F465" s="1105">
        <f t="shared" si="15"/>
        <v>7043</v>
      </c>
      <c r="H465" s="49">
        <v>0.22</v>
      </c>
      <c r="I465" s="49">
        <v>0.22</v>
      </c>
    </row>
    <row r="466" spans="2:9" ht="30">
      <c r="B466" s="51">
        <v>7050</v>
      </c>
      <c r="C466" s="1108" t="s">
        <v>460</v>
      </c>
      <c r="D466" s="45" t="s">
        <v>425</v>
      </c>
      <c r="E466" s="46">
        <f t="shared" si="14"/>
        <v>42.71</v>
      </c>
      <c r="F466" s="1105">
        <f t="shared" si="15"/>
        <v>7050</v>
      </c>
      <c r="H466" s="46">
        <v>41.21</v>
      </c>
      <c r="I466" s="46">
        <v>42.71</v>
      </c>
    </row>
    <row r="467" spans="2:9" ht="30">
      <c r="B467" s="50">
        <v>67827</v>
      </c>
      <c r="C467" s="48" t="s">
        <v>461</v>
      </c>
      <c r="D467" s="47" t="s">
        <v>425</v>
      </c>
      <c r="E467" s="49">
        <f t="shared" si="14"/>
        <v>30.72</v>
      </c>
      <c r="F467" s="1105">
        <f t="shared" si="15"/>
        <v>67827</v>
      </c>
      <c r="H467" s="49">
        <v>29.2</v>
      </c>
      <c r="I467" s="49">
        <v>30.72</v>
      </c>
    </row>
    <row r="468" spans="2:9">
      <c r="B468" s="51">
        <v>73395</v>
      </c>
      <c r="C468" s="1108" t="s">
        <v>462</v>
      </c>
      <c r="D468" s="45" t="s">
        <v>425</v>
      </c>
      <c r="E468" s="46">
        <f t="shared" si="14"/>
        <v>5.6</v>
      </c>
      <c r="F468" s="1105">
        <f t="shared" si="15"/>
        <v>73395</v>
      </c>
      <c r="H468" s="46">
        <v>5.6</v>
      </c>
      <c r="I468" s="46">
        <v>5.6</v>
      </c>
    </row>
    <row r="469" spans="2:9" ht="30">
      <c r="B469" s="50">
        <v>83766</v>
      </c>
      <c r="C469" s="48" t="s">
        <v>463</v>
      </c>
      <c r="D469" s="47" t="s">
        <v>425</v>
      </c>
      <c r="E469" s="49">
        <f t="shared" si="14"/>
        <v>30.93</v>
      </c>
      <c r="F469" s="1105">
        <f t="shared" si="15"/>
        <v>83766</v>
      </c>
      <c r="H469" s="49">
        <v>28.96</v>
      </c>
      <c r="I469" s="49">
        <v>30.93</v>
      </c>
    </row>
    <row r="470" spans="2:9" ht="30">
      <c r="B470" s="51">
        <v>84013</v>
      </c>
      <c r="C470" s="1108" t="s">
        <v>464</v>
      </c>
      <c r="D470" s="45" t="s">
        <v>425</v>
      </c>
      <c r="E470" s="46">
        <f t="shared" si="14"/>
        <v>46.27</v>
      </c>
      <c r="F470" s="1105">
        <f t="shared" si="15"/>
        <v>84013</v>
      </c>
      <c r="H470" s="46">
        <v>44.3</v>
      </c>
      <c r="I470" s="46">
        <v>46.27</v>
      </c>
    </row>
    <row r="471" spans="2:9" ht="30">
      <c r="B471" s="50">
        <v>87446</v>
      </c>
      <c r="C471" s="48" t="s">
        <v>465</v>
      </c>
      <c r="D471" s="47" t="s">
        <v>425</v>
      </c>
      <c r="E471" s="49">
        <f t="shared" si="14"/>
        <v>0.4</v>
      </c>
      <c r="F471" s="1105">
        <f t="shared" si="15"/>
        <v>87446</v>
      </c>
      <c r="H471" s="49">
        <v>0.4</v>
      </c>
      <c r="I471" s="49">
        <v>0.4</v>
      </c>
    </row>
    <row r="472" spans="2:9" ht="30">
      <c r="B472" s="51">
        <v>88392</v>
      </c>
      <c r="C472" s="1108" t="s">
        <v>466</v>
      </c>
      <c r="D472" s="45" t="s">
        <v>425</v>
      </c>
      <c r="E472" s="46">
        <f t="shared" si="14"/>
        <v>0.79</v>
      </c>
      <c r="F472" s="1105">
        <f t="shared" si="15"/>
        <v>88392</v>
      </c>
      <c r="H472" s="46">
        <v>0.79</v>
      </c>
      <c r="I472" s="46">
        <v>0.79</v>
      </c>
    </row>
    <row r="473" spans="2:9" ht="30">
      <c r="B473" s="50">
        <v>88398</v>
      </c>
      <c r="C473" s="48" t="s">
        <v>467</v>
      </c>
      <c r="D473" s="47" t="s">
        <v>425</v>
      </c>
      <c r="E473" s="49">
        <f t="shared" si="14"/>
        <v>0.95</v>
      </c>
      <c r="F473" s="1105">
        <f t="shared" si="15"/>
        <v>88398</v>
      </c>
      <c r="H473" s="49">
        <v>0.95</v>
      </c>
      <c r="I473" s="49">
        <v>0.95</v>
      </c>
    </row>
    <row r="474" spans="2:9" ht="30">
      <c r="B474" s="51">
        <v>88404</v>
      </c>
      <c r="C474" s="1108" t="s">
        <v>468</v>
      </c>
      <c r="D474" s="45" t="s">
        <v>425</v>
      </c>
      <c r="E474" s="46">
        <f t="shared" si="14"/>
        <v>0.76</v>
      </c>
      <c r="F474" s="1105">
        <f t="shared" si="15"/>
        <v>88404</v>
      </c>
      <c r="H474" s="46">
        <v>0.76</v>
      </c>
      <c r="I474" s="46">
        <v>0.76</v>
      </c>
    </row>
    <row r="475" spans="2:9" ht="30">
      <c r="B475" s="50">
        <v>88430</v>
      </c>
      <c r="C475" s="48" t="s">
        <v>469</v>
      </c>
      <c r="D475" s="47" t="s">
        <v>425</v>
      </c>
      <c r="E475" s="49">
        <f t="shared" si="14"/>
        <v>4.96</v>
      </c>
      <c r="F475" s="1105">
        <f t="shared" si="15"/>
        <v>88430</v>
      </c>
      <c r="H475" s="49">
        <v>4.96</v>
      </c>
      <c r="I475" s="49">
        <v>4.96</v>
      </c>
    </row>
    <row r="476" spans="2:9" ht="30">
      <c r="B476" s="51">
        <v>88438</v>
      </c>
      <c r="C476" s="1108" t="s">
        <v>470</v>
      </c>
      <c r="D476" s="45" t="s">
        <v>425</v>
      </c>
      <c r="E476" s="46">
        <f t="shared" si="14"/>
        <v>6.58</v>
      </c>
      <c r="F476" s="1105">
        <f t="shared" si="15"/>
        <v>88438</v>
      </c>
      <c r="H476" s="46">
        <v>6.58</v>
      </c>
      <c r="I476" s="46">
        <v>6.58</v>
      </c>
    </row>
    <row r="477" spans="2:9" ht="30">
      <c r="B477" s="50">
        <v>88831</v>
      </c>
      <c r="C477" s="48" t="s">
        <v>471</v>
      </c>
      <c r="D477" s="47" t="s">
        <v>425</v>
      </c>
      <c r="E477" s="49">
        <f t="shared" si="14"/>
        <v>0.28999999999999998</v>
      </c>
      <c r="F477" s="1105">
        <f t="shared" si="15"/>
        <v>88831</v>
      </c>
      <c r="H477" s="49">
        <v>0.28999999999999998</v>
      </c>
      <c r="I477" s="49">
        <v>0.28999999999999998</v>
      </c>
    </row>
    <row r="478" spans="2:9">
      <c r="B478" s="51">
        <v>88844</v>
      </c>
      <c r="C478" s="1108" t="s">
        <v>472</v>
      </c>
      <c r="D478" s="45" t="s">
        <v>425</v>
      </c>
      <c r="E478" s="46">
        <f t="shared" si="14"/>
        <v>40.39</v>
      </c>
      <c r="F478" s="1105">
        <f t="shared" si="15"/>
        <v>88844</v>
      </c>
      <c r="H478" s="46">
        <v>38.880000000000003</v>
      </c>
      <c r="I478" s="46">
        <v>40.39</v>
      </c>
    </row>
    <row r="479" spans="2:9" ht="30">
      <c r="B479" s="50">
        <v>88908</v>
      </c>
      <c r="C479" s="48" t="s">
        <v>473</v>
      </c>
      <c r="D479" s="47" t="s">
        <v>425</v>
      </c>
      <c r="E479" s="49">
        <f t="shared" si="14"/>
        <v>50.87</v>
      </c>
      <c r="F479" s="1105">
        <f t="shared" si="15"/>
        <v>88908</v>
      </c>
      <c r="H479" s="49">
        <v>48.9</v>
      </c>
      <c r="I479" s="49">
        <v>50.87</v>
      </c>
    </row>
    <row r="480" spans="2:9" ht="30">
      <c r="B480" s="51">
        <v>89022</v>
      </c>
      <c r="C480" s="1108" t="s">
        <v>474</v>
      </c>
      <c r="D480" s="45" t="s">
        <v>425</v>
      </c>
      <c r="E480" s="46">
        <f t="shared" si="14"/>
        <v>0.36</v>
      </c>
      <c r="F480" s="1105">
        <f t="shared" si="15"/>
        <v>89022</v>
      </c>
      <c r="H480" s="46">
        <v>0.36</v>
      </c>
      <c r="I480" s="46">
        <v>0.36</v>
      </c>
    </row>
    <row r="481" spans="2:9">
      <c r="B481" s="50">
        <v>89027</v>
      </c>
      <c r="C481" s="48" t="s">
        <v>475</v>
      </c>
      <c r="D481" s="47" t="s">
        <v>425</v>
      </c>
      <c r="E481" s="49">
        <f t="shared" si="14"/>
        <v>3.19</v>
      </c>
      <c r="F481" s="1105">
        <f t="shared" si="15"/>
        <v>89027</v>
      </c>
      <c r="H481" s="49">
        <v>3.19</v>
      </c>
      <c r="I481" s="49">
        <v>3.19</v>
      </c>
    </row>
    <row r="482" spans="2:9">
      <c r="B482" s="51">
        <v>89031</v>
      </c>
      <c r="C482" s="1108" t="s">
        <v>476</v>
      </c>
      <c r="D482" s="45" t="s">
        <v>425</v>
      </c>
      <c r="E482" s="46">
        <f t="shared" si="14"/>
        <v>39.26</v>
      </c>
      <c r="F482" s="1105">
        <f t="shared" si="15"/>
        <v>89031</v>
      </c>
      <c r="H482" s="46">
        <v>37.75</v>
      </c>
      <c r="I482" s="46">
        <v>39.26</v>
      </c>
    </row>
    <row r="483" spans="2:9">
      <c r="B483" s="50">
        <v>89036</v>
      </c>
      <c r="C483" s="48" t="s">
        <v>477</v>
      </c>
      <c r="D483" s="47" t="s">
        <v>425</v>
      </c>
      <c r="E483" s="49">
        <f t="shared" si="14"/>
        <v>23.76</v>
      </c>
      <c r="F483" s="1105">
        <f t="shared" si="15"/>
        <v>89036</v>
      </c>
      <c r="H483" s="49">
        <v>22.25</v>
      </c>
      <c r="I483" s="49">
        <v>23.76</v>
      </c>
    </row>
    <row r="484" spans="2:9">
      <c r="B484" s="51">
        <v>89218</v>
      </c>
      <c r="C484" s="1108" t="s">
        <v>478</v>
      </c>
      <c r="D484" s="45" t="s">
        <v>425</v>
      </c>
      <c r="E484" s="46">
        <f t="shared" si="14"/>
        <v>51.38</v>
      </c>
      <c r="F484" s="1105">
        <f t="shared" si="15"/>
        <v>89218</v>
      </c>
      <c r="H484" s="46">
        <v>47.98</v>
      </c>
      <c r="I484" s="46">
        <v>51.38</v>
      </c>
    </row>
    <row r="485" spans="2:9" ht="30">
      <c r="B485" s="50">
        <v>89226</v>
      </c>
      <c r="C485" s="48" t="s">
        <v>479</v>
      </c>
      <c r="D485" s="47" t="s">
        <v>425</v>
      </c>
      <c r="E485" s="49">
        <f t="shared" si="14"/>
        <v>1.23</v>
      </c>
      <c r="F485" s="1105">
        <f t="shared" si="15"/>
        <v>89226</v>
      </c>
      <c r="H485" s="49">
        <v>1.23</v>
      </c>
      <c r="I485" s="49">
        <v>1.23</v>
      </c>
    </row>
    <row r="486" spans="2:9">
      <c r="B486" s="51">
        <v>89235</v>
      </c>
      <c r="C486" s="1108" t="s">
        <v>480</v>
      </c>
      <c r="D486" s="45" t="s">
        <v>425</v>
      </c>
      <c r="E486" s="46">
        <f t="shared" si="14"/>
        <v>134.51</v>
      </c>
      <c r="F486" s="1105">
        <f t="shared" si="15"/>
        <v>89235</v>
      </c>
      <c r="H486" s="46">
        <v>132.63</v>
      </c>
      <c r="I486" s="46">
        <v>134.51</v>
      </c>
    </row>
    <row r="487" spans="2:9">
      <c r="B487" s="50">
        <v>89243</v>
      </c>
      <c r="C487" s="48" t="s">
        <v>481</v>
      </c>
      <c r="D487" s="47" t="s">
        <v>425</v>
      </c>
      <c r="E487" s="49">
        <f t="shared" si="14"/>
        <v>290.39</v>
      </c>
      <c r="F487" s="1105">
        <f t="shared" si="15"/>
        <v>89243</v>
      </c>
      <c r="H487" s="49">
        <v>288.51</v>
      </c>
      <c r="I487" s="49">
        <v>290.39</v>
      </c>
    </row>
    <row r="488" spans="2:9">
      <c r="B488" s="51">
        <v>89251</v>
      </c>
      <c r="C488" s="1108" t="s">
        <v>482</v>
      </c>
      <c r="D488" s="45" t="s">
        <v>425</v>
      </c>
      <c r="E488" s="46">
        <f t="shared" si="14"/>
        <v>254.67</v>
      </c>
      <c r="F488" s="1105">
        <f t="shared" si="15"/>
        <v>89251</v>
      </c>
      <c r="H488" s="46">
        <v>252.79</v>
      </c>
      <c r="I488" s="46">
        <v>254.67</v>
      </c>
    </row>
    <row r="489" spans="2:9" ht="30">
      <c r="B489" s="50">
        <v>89258</v>
      </c>
      <c r="C489" s="48" t="s">
        <v>483</v>
      </c>
      <c r="D489" s="47" t="s">
        <v>425</v>
      </c>
      <c r="E489" s="49">
        <f t="shared" si="14"/>
        <v>88.64</v>
      </c>
      <c r="F489" s="1105">
        <f t="shared" si="15"/>
        <v>89258</v>
      </c>
      <c r="H489" s="49">
        <v>86.76</v>
      </c>
      <c r="I489" s="49">
        <v>88.64</v>
      </c>
    </row>
    <row r="490" spans="2:9" ht="30">
      <c r="B490" s="51">
        <v>89273</v>
      </c>
      <c r="C490" s="1108" t="s">
        <v>484</v>
      </c>
      <c r="D490" s="45" t="s">
        <v>425</v>
      </c>
      <c r="E490" s="46">
        <f t="shared" si="14"/>
        <v>49.28</v>
      </c>
      <c r="F490" s="1105">
        <f t="shared" si="15"/>
        <v>89273</v>
      </c>
      <c r="H490" s="46">
        <v>47.86</v>
      </c>
      <c r="I490" s="46">
        <v>49.28</v>
      </c>
    </row>
    <row r="491" spans="2:9" ht="30">
      <c r="B491" s="50">
        <v>89279</v>
      </c>
      <c r="C491" s="48" t="s">
        <v>485</v>
      </c>
      <c r="D491" s="47" t="s">
        <v>425</v>
      </c>
      <c r="E491" s="49">
        <f t="shared" si="14"/>
        <v>1.5</v>
      </c>
      <c r="F491" s="1105">
        <f t="shared" si="15"/>
        <v>89279</v>
      </c>
      <c r="H491" s="49">
        <v>1.5</v>
      </c>
      <c r="I491" s="49">
        <v>1.5</v>
      </c>
    </row>
    <row r="492" spans="2:9" ht="30">
      <c r="B492" s="51">
        <v>89877</v>
      </c>
      <c r="C492" s="1108" t="s">
        <v>486</v>
      </c>
      <c r="D492" s="45" t="s">
        <v>425</v>
      </c>
      <c r="E492" s="46">
        <f t="shared" si="14"/>
        <v>43.46</v>
      </c>
      <c r="F492" s="1105">
        <f t="shared" si="15"/>
        <v>89877</v>
      </c>
      <c r="H492" s="46">
        <v>41.94</v>
      </c>
      <c r="I492" s="46">
        <v>43.46</v>
      </c>
    </row>
    <row r="493" spans="2:9" ht="30">
      <c r="B493" s="50">
        <v>89884</v>
      </c>
      <c r="C493" s="48" t="s">
        <v>487</v>
      </c>
      <c r="D493" s="47" t="s">
        <v>425</v>
      </c>
      <c r="E493" s="49">
        <f t="shared" si="14"/>
        <v>44.91</v>
      </c>
      <c r="F493" s="1105">
        <f t="shared" si="15"/>
        <v>89884</v>
      </c>
      <c r="H493" s="49">
        <v>43.39</v>
      </c>
      <c r="I493" s="49">
        <v>44.91</v>
      </c>
    </row>
    <row r="494" spans="2:9">
      <c r="B494" s="51">
        <v>90587</v>
      </c>
      <c r="C494" s="1108" t="s">
        <v>488</v>
      </c>
      <c r="D494" s="45" t="s">
        <v>425</v>
      </c>
      <c r="E494" s="46">
        <f t="shared" si="14"/>
        <v>0.33</v>
      </c>
      <c r="F494" s="1105">
        <f t="shared" si="15"/>
        <v>90587</v>
      </c>
      <c r="H494" s="46">
        <v>0.33</v>
      </c>
      <c r="I494" s="46">
        <v>0.33</v>
      </c>
    </row>
    <row r="495" spans="2:9">
      <c r="B495" s="50">
        <v>90626</v>
      </c>
      <c r="C495" s="48" t="s">
        <v>489</v>
      </c>
      <c r="D495" s="47" t="s">
        <v>425</v>
      </c>
      <c r="E495" s="49">
        <f t="shared" si="14"/>
        <v>1.83</v>
      </c>
      <c r="F495" s="1105">
        <f t="shared" si="15"/>
        <v>90626</v>
      </c>
      <c r="H495" s="49">
        <v>1.83</v>
      </c>
      <c r="I495" s="49">
        <v>1.83</v>
      </c>
    </row>
    <row r="496" spans="2:9" ht="30">
      <c r="B496" s="51">
        <v>90632</v>
      </c>
      <c r="C496" s="1108" t="s">
        <v>490</v>
      </c>
      <c r="D496" s="45" t="s">
        <v>425</v>
      </c>
      <c r="E496" s="46">
        <f t="shared" si="14"/>
        <v>44.8</v>
      </c>
      <c r="F496" s="1105">
        <f t="shared" si="15"/>
        <v>90632</v>
      </c>
      <c r="H496" s="46">
        <v>43.3</v>
      </c>
      <c r="I496" s="46">
        <v>44.8</v>
      </c>
    </row>
    <row r="497" spans="2:9" ht="30">
      <c r="B497" s="50">
        <v>90638</v>
      </c>
      <c r="C497" s="48" t="s">
        <v>491</v>
      </c>
      <c r="D497" s="47" t="s">
        <v>425</v>
      </c>
      <c r="E497" s="49">
        <f t="shared" si="14"/>
        <v>3.82</v>
      </c>
      <c r="F497" s="1105">
        <f t="shared" si="15"/>
        <v>90638</v>
      </c>
      <c r="H497" s="49">
        <v>3.82</v>
      </c>
      <c r="I497" s="49">
        <v>3.82</v>
      </c>
    </row>
    <row r="498" spans="2:9" ht="30">
      <c r="B498" s="51">
        <v>90644</v>
      </c>
      <c r="C498" s="1108" t="s">
        <v>492</v>
      </c>
      <c r="D498" s="45" t="s">
        <v>425</v>
      </c>
      <c r="E498" s="46">
        <f t="shared" si="14"/>
        <v>5.7</v>
      </c>
      <c r="F498" s="1105">
        <f t="shared" si="15"/>
        <v>90644</v>
      </c>
      <c r="H498" s="46">
        <v>5.7</v>
      </c>
      <c r="I498" s="46">
        <v>5.7</v>
      </c>
    </row>
    <row r="499" spans="2:9" ht="30">
      <c r="B499" s="50">
        <v>90651</v>
      </c>
      <c r="C499" s="48" t="s">
        <v>493</v>
      </c>
      <c r="D499" s="47" t="s">
        <v>425</v>
      </c>
      <c r="E499" s="49">
        <f t="shared" si="14"/>
        <v>0.63</v>
      </c>
      <c r="F499" s="1105">
        <f t="shared" si="15"/>
        <v>90651</v>
      </c>
      <c r="H499" s="49">
        <v>0.63</v>
      </c>
      <c r="I499" s="49">
        <v>0.63</v>
      </c>
    </row>
    <row r="500" spans="2:9">
      <c r="B500" s="51">
        <v>90657</v>
      </c>
      <c r="C500" s="1108" t="s">
        <v>494</v>
      </c>
      <c r="D500" s="45" t="s">
        <v>425</v>
      </c>
      <c r="E500" s="46">
        <f t="shared" si="14"/>
        <v>3.71</v>
      </c>
      <c r="F500" s="1105">
        <f t="shared" si="15"/>
        <v>90657</v>
      </c>
      <c r="H500" s="46">
        <v>3.71</v>
      </c>
      <c r="I500" s="46">
        <v>3.71</v>
      </c>
    </row>
    <row r="501" spans="2:9">
      <c r="B501" s="50">
        <v>90663</v>
      </c>
      <c r="C501" s="48" t="s">
        <v>495</v>
      </c>
      <c r="D501" s="47" t="s">
        <v>425</v>
      </c>
      <c r="E501" s="49">
        <f t="shared" si="14"/>
        <v>3.98</v>
      </c>
      <c r="F501" s="1105">
        <f t="shared" si="15"/>
        <v>90663</v>
      </c>
      <c r="H501" s="49">
        <v>3.98</v>
      </c>
      <c r="I501" s="49">
        <v>3.98</v>
      </c>
    </row>
    <row r="502" spans="2:9" ht="30">
      <c r="B502" s="51">
        <v>90669</v>
      </c>
      <c r="C502" s="1108" t="s">
        <v>496</v>
      </c>
      <c r="D502" s="45" t="s">
        <v>425</v>
      </c>
      <c r="E502" s="46">
        <f t="shared" si="14"/>
        <v>4.6100000000000003</v>
      </c>
      <c r="F502" s="1105">
        <f t="shared" si="15"/>
        <v>90669</v>
      </c>
      <c r="H502" s="46">
        <v>4.6100000000000003</v>
      </c>
      <c r="I502" s="46">
        <v>4.6100000000000003</v>
      </c>
    </row>
    <row r="503" spans="2:9" ht="45">
      <c r="B503" s="50">
        <v>90675</v>
      </c>
      <c r="C503" s="48" t="s">
        <v>497</v>
      </c>
      <c r="D503" s="47" t="s">
        <v>425</v>
      </c>
      <c r="E503" s="49">
        <f t="shared" si="14"/>
        <v>151.66</v>
      </c>
      <c r="F503" s="1105">
        <f t="shared" si="15"/>
        <v>90675</v>
      </c>
      <c r="H503" s="49">
        <v>150.16</v>
      </c>
      <c r="I503" s="49">
        <v>151.66</v>
      </c>
    </row>
    <row r="504" spans="2:9" ht="45">
      <c r="B504" s="51">
        <v>90681</v>
      </c>
      <c r="C504" s="1108" t="s">
        <v>498</v>
      </c>
      <c r="D504" s="45" t="s">
        <v>425</v>
      </c>
      <c r="E504" s="46">
        <f t="shared" si="14"/>
        <v>88.83</v>
      </c>
      <c r="F504" s="1105">
        <f t="shared" si="15"/>
        <v>90681</v>
      </c>
      <c r="H504" s="46">
        <v>87.33</v>
      </c>
      <c r="I504" s="46">
        <v>88.83</v>
      </c>
    </row>
    <row r="505" spans="2:9" ht="30">
      <c r="B505" s="50">
        <v>90687</v>
      </c>
      <c r="C505" s="48" t="s">
        <v>499</v>
      </c>
      <c r="D505" s="47" t="s">
        <v>425</v>
      </c>
      <c r="E505" s="49">
        <f t="shared" si="14"/>
        <v>43.79</v>
      </c>
      <c r="F505" s="1105">
        <f t="shared" si="15"/>
        <v>90687</v>
      </c>
      <c r="H505" s="49">
        <v>42.16</v>
      </c>
      <c r="I505" s="49">
        <v>43.79</v>
      </c>
    </row>
    <row r="506" spans="2:9" ht="30">
      <c r="B506" s="51">
        <v>90693</v>
      </c>
      <c r="C506" s="1108" t="s">
        <v>500</v>
      </c>
      <c r="D506" s="45" t="s">
        <v>425</v>
      </c>
      <c r="E506" s="46">
        <f t="shared" si="14"/>
        <v>29.82</v>
      </c>
      <c r="F506" s="1105">
        <f t="shared" si="15"/>
        <v>90693</v>
      </c>
      <c r="H506" s="46">
        <v>28.19</v>
      </c>
      <c r="I506" s="46">
        <v>29.82</v>
      </c>
    </row>
    <row r="507" spans="2:9" ht="30">
      <c r="B507" s="50">
        <v>90965</v>
      </c>
      <c r="C507" s="48" t="s">
        <v>501</v>
      </c>
      <c r="D507" s="47" t="s">
        <v>425</v>
      </c>
      <c r="E507" s="49">
        <f t="shared" si="14"/>
        <v>3.92</v>
      </c>
      <c r="F507" s="1105">
        <f t="shared" si="15"/>
        <v>90965</v>
      </c>
      <c r="H507" s="49">
        <v>3.92</v>
      </c>
      <c r="I507" s="49">
        <v>3.92</v>
      </c>
    </row>
    <row r="508" spans="2:9" ht="30">
      <c r="B508" s="51">
        <v>90973</v>
      </c>
      <c r="C508" s="1108" t="s">
        <v>502</v>
      </c>
      <c r="D508" s="45" t="s">
        <v>425</v>
      </c>
      <c r="E508" s="46">
        <f t="shared" si="14"/>
        <v>3.94</v>
      </c>
      <c r="F508" s="1105">
        <f t="shared" si="15"/>
        <v>90973</v>
      </c>
      <c r="H508" s="46">
        <v>3.94</v>
      </c>
      <c r="I508" s="46">
        <v>3.94</v>
      </c>
    </row>
    <row r="509" spans="2:9" ht="30">
      <c r="B509" s="50">
        <v>90982</v>
      </c>
      <c r="C509" s="48" t="s">
        <v>503</v>
      </c>
      <c r="D509" s="47" t="s">
        <v>425</v>
      </c>
      <c r="E509" s="49">
        <f t="shared" si="14"/>
        <v>10.01</v>
      </c>
      <c r="F509" s="1105">
        <f t="shared" si="15"/>
        <v>90982</v>
      </c>
      <c r="H509" s="49">
        <v>10.01</v>
      </c>
      <c r="I509" s="49">
        <v>10.01</v>
      </c>
    </row>
    <row r="510" spans="2:9" ht="30">
      <c r="B510" s="51">
        <v>91001</v>
      </c>
      <c r="C510" s="1108" t="s">
        <v>504</v>
      </c>
      <c r="D510" s="45" t="s">
        <v>425</v>
      </c>
      <c r="E510" s="46">
        <f t="shared" si="14"/>
        <v>4.67</v>
      </c>
      <c r="F510" s="1105">
        <f t="shared" si="15"/>
        <v>91001</v>
      </c>
      <c r="H510" s="46">
        <v>4.67</v>
      </c>
      <c r="I510" s="46">
        <v>4.67</v>
      </c>
    </row>
    <row r="511" spans="2:9" ht="30">
      <c r="B511" s="50">
        <v>91032</v>
      </c>
      <c r="C511" s="48" t="s">
        <v>505</v>
      </c>
      <c r="D511" s="47" t="s">
        <v>425</v>
      </c>
      <c r="E511" s="49">
        <f t="shared" si="14"/>
        <v>30.74</v>
      </c>
      <c r="F511" s="1105">
        <f t="shared" si="15"/>
        <v>91032</v>
      </c>
      <c r="H511" s="49">
        <v>29.13</v>
      </c>
      <c r="I511" s="49">
        <v>30.74</v>
      </c>
    </row>
    <row r="512" spans="2:9" ht="30">
      <c r="B512" s="51">
        <v>91278</v>
      </c>
      <c r="C512" s="1108" t="s">
        <v>506</v>
      </c>
      <c r="D512" s="45" t="s">
        <v>425</v>
      </c>
      <c r="E512" s="46">
        <f t="shared" si="14"/>
        <v>0.57999999999999996</v>
      </c>
      <c r="F512" s="1105">
        <f t="shared" si="15"/>
        <v>91278</v>
      </c>
      <c r="H512" s="46">
        <v>0.57999999999999996</v>
      </c>
      <c r="I512" s="46">
        <v>0.57999999999999996</v>
      </c>
    </row>
    <row r="513" spans="2:9" ht="30">
      <c r="B513" s="50">
        <v>91285</v>
      </c>
      <c r="C513" s="48" t="s">
        <v>507</v>
      </c>
      <c r="D513" s="47" t="s">
        <v>425</v>
      </c>
      <c r="E513" s="49">
        <f t="shared" si="14"/>
        <v>1.03</v>
      </c>
      <c r="F513" s="1105">
        <f t="shared" si="15"/>
        <v>91285</v>
      </c>
      <c r="H513" s="49">
        <v>1.03</v>
      </c>
      <c r="I513" s="49">
        <v>1.03</v>
      </c>
    </row>
    <row r="514" spans="2:9" ht="30">
      <c r="B514" s="51">
        <v>91387</v>
      </c>
      <c r="C514" s="1108" t="s">
        <v>508</v>
      </c>
      <c r="D514" s="45" t="s">
        <v>425</v>
      </c>
      <c r="E514" s="46">
        <f t="shared" si="14"/>
        <v>33.590000000000003</v>
      </c>
      <c r="F514" s="1105">
        <f t="shared" si="15"/>
        <v>91387</v>
      </c>
      <c r="H514" s="46">
        <v>32.07</v>
      </c>
      <c r="I514" s="46">
        <v>33.590000000000003</v>
      </c>
    </row>
    <row r="515" spans="2:9" ht="30">
      <c r="B515" s="50">
        <v>91395</v>
      </c>
      <c r="C515" s="48" t="s">
        <v>509</v>
      </c>
      <c r="D515" s="47" t="s">
        <v>425</v>
      </c>
      <c r="E515" s="49">
        <f t="shared" ref="E515:E578" si="16">IF($K$2=$H$1,H515,I515)</f>
        <v>28.35</v>
      </c>
      <c r="F515" s="1105">
        <f t="shared" ref="F515:F578" si="17">IF(LEN($B515)=7,CONCATENATE(MID($B515,1,6),"00",RIGHT($B515,1)),IF(LEN($B515)=8,CONCATENATE(MID($B515,1,6),"0",RIGHT($B515,2)),$B515))</f>
        <v>91395</v>
      </c>
      <c r="H515" s="49">
        <v>26.74</v>
      </c>
      <c r="I515" s="49">
        <v>28.35</v>
      </c>
    </row>
    <row r="516" spans="2:9" ht="30">
      <c r="B516" s="51">
        <v>91486</v>
      </c>
      <c r="C516" s="1108" t="s">
        <v>510</v>
      </c>
      <c r="D516" s="45" t="s">
        <v>425</v>
      </c>
      <c r="E516" s="46">
        <f t="shared" si="16"/>
        <v>33.880000000000003</v>
      </c>
      <c r="F516" s="1105">
        <f t="shared" si="17"/>
        <v>91486</v>
      </c>
      <c r="H516" s="46">
        <v>32.270000000000003</v>
      </c>
      <c r="I516" s="46">
        <v>33.880000000000003</v>
      </c>
    </row>
    <row r="517" spans="2:9" ht="30">
      <c r="B517" s="50">
        <v>91534</v>
      </c>
      <c r="C517" s="48" t="s">
        <v>511</v>
      </c>
      <c r="D517" s="47" t="s">
        <v>425</v>
      </c>
      <c r="E517" s="49">
        <f t="shared" si="16"/>
        <v>15.89</v>
      </c>
      <c r="F517" s="1105">
        <f t="shared" si="17"/>
        <v>91534</v>
      </c>
      <c r="H517" s="49">
        <v>14.39</v>
      </c>
      <c r="I517" s="49">
        <v>15.89</v>
      </c>
    </row>
    <row r="518" spans="2:9" ht="30">
      <c r="B518" s="51">
        <v>91635</v>
      </c>
      <c r="C518" s="1108" t="s">
        <v>512</v>
      </c>
      <c r="D518" s="45" t="s">
        <v>425</v>
      </c>
      <c r="E518" s="46">
        <f t="shared" si="16"/>
        <v>30.17</v>
      </c>
      <c r="F518" s="1105">
        <f t="shared" si="17"/>
        <v>91635</v>
      </c>
      <c r="H518" s="46">
        <v>28.26</v>
      </c>
      <c r="I518" s="46">
        <v>30.17</v>
      </c>
    </row>
    <row r="519" spans="2:9" ht="30">
      <c r="B519" s="50">
        <v>91646</v>
      </c>
      <c r="C519" s="48" t="s">
        <v>513</v>
      </c>
      <c r="D519" s="47" t="s">
        <v>425</v>
      </c>
      <c r="E519" s="49">
        <f t="shared" si="16"/>
        <v>51.14</v>
      </c>
      <c r="F519" s="1105">
        <f t="shared" si="17"/>
        <v>91646</v>
      </c>
      <c r="H519" s="49">
        <v>48.98</v>
      </c>
      <c r="I519" s="49">
        <v>51.14</v>
      </c>
    </row>
    <row r="520" spans="2:9">
      <c r="B520" s="51">
        <v>91693</v>
      </c>
      <c r="C520" s="1108" t="s">
        <v>514</v>
      </c>
      <c r="D520" s="45" t="s">
        <v>425</v>
      </c>
      <c r="E520" s="46">
        <f t="shared" si="16"/>
        <v>15.16</v>
      </c>
      <c r="F520" s="1105">
        <f t="shared" si="17"/>
        <v>91693</v>
      </c>
      <c r="H520" s="46">
        <v>13.66</v>
      </c>
      <c r="I520" s="46">
        <v>15.16</v>
      </c>
    </row>
    <row r="521" spans="2:9">
      <c r="B521" s="50">
        <v>92044</v>
      </c>
      <c r="C521" s="48" t="s">
        <v>515</v>
      </c>
      <c r="D521" s="47" t="s">
        <v>425</v>
      </c>
      <c r="E521" s="49">
        <f t="shared" si="16"/>
        <v>4.95</v>
      </c>
      <c r="F521" s="1105">
        <f t="shared" si="17"/>
        <v>92044</v>
      </c>
      <c r="H521" s="49">
        <v>4.95</v>
      </c>
      <c r="I521" s="49">
        <v>4.95</v>
      </c>
    </row>
    <row r="522" spans="2:9" ht="45">
      <c r="B522" s="51">
        <v>92107</v>
      </c>
      <c r="C522" s="1108" t="s">
        <v>516</v>
      </c>
      <c r="D522" s="45" t="s">
        <v>425</v>
      </c>
      <c r="E522" s="46">
        <f t="shared" si="16"/>
        <v>35.19</v>
      </c>
      <c r="F522" s="1105">
        <f t="shared" si="17"/>
        <v>92107</v>
      </c>
      <c r="H522" s="46">
        <v>33.58</v>
      </c>
      <c r="I522" s="46">
        <v>35.19</v>
      </c>
    </row>
    <row r="523" spans="2:9" ht="30">
      <c r="B523" s="50">
        <v>92113</v>
      </c>
      <c r="C523" s="48" t="s">
        <v>517</v>
      </c>
      <c r="D523" s="47" t="s">
        <v>425</v>
      </c>
      <c r="E523" s="49">
        <f t="shared" si="16"/>
        <v>0.89</v>
      </c>
      <c r="F523" s="1105">
        <f t="shared" si="17"/>
        <v>92113</v>
      </c>
      <c r="H523" s="49">
        <v>0.89</v>
      </c>
      <c r="I523" s="49">
        <v>0.89</v>
      </c>
    </row>
    <row r="524" spans="2:9">
      <c r="B524" s="51">
        <v>92119</v>
      </c>
      <c r="C524" s="1108" t="s">
        <v>518</v>
      </c>
      <c r="D524" s="45" t="s">
        <v>425</v>
      </c>
      <c r="E524" s="46">
        <f t="shared" si="16"/>
        <v>0.09</v>
      </c>
      <c r="F524" s="1105">
        <f t="shared" si="17"/>
        <v>92119</v>
      </c>
      <c r="H524" s="46">
        <v>0.09</v>
      </c>
      <c r="I524" s="46">
        <v>0.09</v>
      </c>
    </row>
    <row r="525" spans="2:9">
      <c r="B525" s="50">
        <v>92139</v>
      </c>
      <c r="C525" s="48" t="s">
        <v>519</v>
      </c>
      <c r="D525" s="47" t="s">
        <v>425</v>
      </c>
      <c r="E525" s="49">
        <f t="shared" si="16"/>
        <v>25.8</v>
      </c>
      <c r="F525" s="1105">
        <f t="shared" si="17"/>
        <v>92139</v>
      </c>
      <c r="H525" s="49">
        <v>24.31</v>
      </c>
      <c r="I525" s="49">
        <v>25.8</v>
      </c>
    </row>
    <row r="526" spans="2:9" ht="30">
      <c r="B526" s="51">
        <v>92146</v>
      </c>
      <c r="C526" s="1108" t="s">
        <v>520</v>
      </c>
      <c r="D526" s="45" t="s">
        <v>425</v>
      </c>
      <c r="E526" s="46">
        <f t="shared" si="16"/>
        <v>18.28</v>
      </c>
      <c r="F526" s="1105">
        <f t="shared" si="17"/>
        <v>92146</v>
      </c>
      <c r="H526" s="46">
        <v>16.79</v>
      </c>
      <c r="I526" s="46">
        <v>18.28</v>
      </c>
    </row>
    <row r="527" spans="2:9" ht="30">
      <c r="B527" s="50">
        <v>92243</v>
      </c>
      <c r="C527" s="48" t="s">
        <v>521</v>
      </c>
      <c r="D527" s="47" t="s">
        <v>425</v>
      </c>
      <c r="E527" s="49">
        <f t="shared" si="16"/>
        <v>42.69</v>
      </c>
      <c r="F527" s="1105">
        <f t="shared" si="17"/>
        <v>92243</v>
      </c>
      <c r="H527" s="49">
        <v>40.53</v>
      </c>
      <c r="I527" s="49">
        <v>42.69</v>
      </c>
    </row>
    <row r="528" spans="2:9">
      <c r="B528" s="51">
        <v>92717</v>
      </c>
      <c r="C528" s="1108" t="s">
        <v>522</v>
      </c>
      <c r="D528" s="45" t="s">
        <v>425</v>
      </c>
      <c r="E528" s="46">
        <f t="shared" si="16"/>
        <v>0.3</v>
      </c>
      <c r="F528" s="1105">
        <f t="shared" si="17"/>
        <v>92717</v>
      </c>
      <c r="H528" s="46">
        <v>0.3</v>
      </c>
      <c r="I528" s="46">
        <v>0.3</v>
      </c>
    </row>
    <row r="529" spans="2:9">
      <c r="B529" s="50">
        <v>92961</v>
      </c>
      <c r="C529" s="48" t="s">
        <v>523</v>
      </c>
      <c r="D529" s="47" t="s">
        <v>425</v>
      </c>
      <c r="E529" s="49">
        <f t="shared" si="16"/>
        <v>6.13</v>
      </c>
      <c r="F529" s="1105">
        <f t="shared" si="17"/>
        <v>92961</v>
      </c>
      <c r="H529" s="49">
        <v>6.13</v>
      </c>
      <c r="I529" s="49">
        <v>6.13</v>
      </c>
    </row>
    <row r="530" spans="2:9">
      <c r="B530" s="51">
        <v>92967</v>
      </c>
      <c r="C530" s="1108" t="s">
        <v>524</v>
      </c>
      <c r="D530" s="45" t="s">
        <v>425</v>
      </c>
      <c r="E530" s="46">
        <f t="shared" si="16"/>
        <v>14.08</v>
      </c>
      <c r="F530" s="1105">
        <f t="shared" si="17"/>
        <v>92967</v>
      </c>
      <c r="H530" s="46">
        <v>12.91</v>
      </c>
      <c r="I530" s="46">
        <v>14.08</v>
      </c>
    </row>
    <row r="531" spans="2:9" ht="45">
      <c r="B531" s="50">
        <v>93225</v>
      </c>
      <c r="C531" s="48" t="s">
        <v>525</v>
      </c>
      <c r="D531" s="47" t="s">
        <v>425</v>
      </c>
      <c r="E531" s="49">
        <f t="shared" si="16"/>
        <v>227.48</v>
      </c>
      <c r="F531" s="1105">
        <f t="shared" si="17"/>
        <v>93225</v>
      </c>
      <c r="H531" s="49">
        <v>225.98</v>
      </c>
      <c r="I531" s="49">
        <v>227.48</v>
      </c>
    </row>
    <row r="532" spans="2:9" ht="30">
      <c r="B532" s="51">
        <v>93234</v>
      </c>
      <c r="C532" s="1108" t="s">
        <v>526</v>
      </c>
      <c r="D532" s="45" t="s">
        <v>425</v>
      </c>
      <c r="E532" s="46">
        <f t="shared" si="16"/>
        <v>0.38</v>
      </c>
      <c r="F532" s="1105">
        <f t="shared" si="17"/>
        <v>93234</v>
      </c>
      <c r="H532" s="46">
        <v>0.38</v>
      </c>
      <c r="I532" s="46">
        <v>0.38</v>
      </c>
    </row>
    <row r="533" spans="2:9" ht="30">
      <c r="B533" s="50">
        <v>93244</v>
      </c>
      <c r="C533" s="48" t="s">
        <v>527</v>
      </c>
      <c r="D533" s="47" t="s">
        <v>425</v>
      </c>
      <c r="E533" s="49">
        <f t="shared" si="16"/>
        <v>35.79</v>
      </c>
      <c r="F533" s="1105">
        <f t="shared" si="17"/>
        <v>93244</v>
      </c>
      <c r="H533" s="49">
        <v>34.29</v>
      </c>
      <c r="I533" s="49">
        <v>35.79</v>
      </c>
    </row>
    <row r="534" spans="2:9">
      <c r="B534" s="51">
        <v>93274</v>
      </c>
      <c r="C534" s="1108" t="s">
        <v>528</v>
      </c>
      <c r="D534" s="45" t="s">
        <v>425</v>
      </c>
      <c r="E534" s="46">
        <f t="shared" si="16"/>
        <v>42.1</v>
      </c>
      <c r="F534" s="1105">
        <f t="shared" si="17"/>
        <v>93274</v>
      </c>
      <c r="H534" s="46">
        <v>40.68</v>
      </c>
      <c r="I534" s="46">
        <v>42.1</v>
      </c>
    </row>
    <row r="535" spans="2:9">
      <c r="B535" s="50">
        <v>93282</v>
      </c>
      <c r="C535" s="48" t="s">
        <v>529</v>
      </c>
      <c r="D535" s="47" t="s">
        <v>425</v>
      </c>
      <c r="E535" s="49">
        <f t="shared" si="16"/>
        <v>14.78</v>
      </c>
      <c r="F535" s="1105">
        <f t="shared" si="17"/>
        <v>93282</v>
      </c>
      <c r="H535" s="49">
        <v>13.36</v>
      </c>
      <c r="I535" s="49">
        <v>14.78</v>
      </c>
    </row>
    <row r="536" spans="2:9" ht="30">
      <c r="B536" s="51">
        <v>93288</v>
      </c>
      <c r="C536" s="1108" t="s">
        <v>530</v>
      </c>
      <c r="D536" s="45" t="s">
        <v>425</v>
      </c>
      <c r="E536" s="46">
        <f t="shared" si="16"/>
        <v>81.38</v>
      </c>
      <c r="F536" s="1105">
        <f t="shared" si="17"/>
        <v>93288</v>
      </c>
      <c r="H536" s="46">
        <v>79.959999999999994</v>
      </c>
      <c r="I536" s="46">
        <v>81.38</v>
      </c>
    </row>
    <row r="537" spans="2:9" ht="30">
      <c r="B537" s="50">
        <v>93403</v>
      </c>
      <c r="C537" s="48" t="s">
        <v>531</v>
      </c>
      <c r="D537" s="47" t="s">
        <v>425</v>
      </c>
      <c r="E537" s="49">
        <f t="shared" si="16"/>
        <v>30.17</v>
      </c>
      <c r="F537" s="1105">
        <f t="shared" si="17"/>
        <v>93403</v>
      </c>
      <c r="H537" s="49">
        <v>28.26</v>
      </c>
      <c r="I537" s="49">
        <v>30.17</v>
      </c>
    </row>
    <row r="538" spans="2:9" ht="45">
      <c r="B538" s="51">
        <v>93409</v>
      </c>
      <c r="C538" s="1108" t="s">
        <v>532</v>
      </c>
      <c r="D538" s="45" t="s">
        <v>425</v>
      </c>
      <c r="E538" s="46">
        <f t="shared" si="16"/>
        <v>25.13</v>
      </c>
      <c r="F538" s="1105">
        <f t="shared" si="17"/>
        <v>93409</v>
      </c>
      <c r="H538" s="46">
        <v>22.97</v>
      </c>
      <c r="I538" s="46">
        <v>25.13</v>
      </c>
    </row>
    <row r="539" spans="2:9">
      <c r="B539" s="50">
        <v>93416</v>
      </c>
      <c r="C539" s="48" t="s">
        <v>533</v>
      </c>
      <c r="D539" s="47" t="s">
        <v>425</v>
      </c>
      <c r="E539" s="49">
        <f t="shared" si="16"/>
        <v>0.26</v>
      </c>
      <c r="F539" s="1105">
        <f t="shared" si="17"/>
        <v>93416</v>
      </c>
      <c r="H539" s="49">
        <v>0.26</v>
      </c>
      <c r="I539" s="49">
        <v>0.26</v>
      </c>
    </row>
    <row r="540" spans="2:9">
      <c r="B540" s="51">
        <v>93422</v>
      </c>
      <c r="C540" s="1108" t="s">
        <v>534</v>
      </c>
      <c r="D540" s="45" t="s">
        <v>425</v>
      </c>
      <c r="E540" s="46">
        <f t="shared" si="16"/>
        <v>3.52</v>
      </c>
      <c r="F540" s="1105">
        <f t="shared" si="17"/>
        <v>93422</v>
      </c>
      <c r="H540" s="46">
        <v>3.52</v>
      </c>
      <c r="I540" s="46">
        <v>3.52</v>
      </c>
    </row>
    <row r="541" spans="2:9">
      <c r="B541" s="50">
        <v>93428</v>
      </c>
      <c r="C541" s="48" t="s">
        <v>535</v>
      </c>
      <c r="D541" s="47" t="s">
        <v>425</v>
      </c>
      <c r="E541" s="49">
        <f t="shared" si="16"/>
        <v>4.99</v>
      </c>
      <c r="F541" s="1105">
        <f t="shared" si="17"/>
        <v>93428</v>
      </c>
      <c r="H541" s="49">
        <v>4.99</v>
      </c>
      <c r="I541" s="49">
        <v>4.99</v>
      </c>
    </row>
    <row r="542" spans="2:9">
      <c r="B542" s="51">
        <v>93434</v>
      </c>
      <c r="C542" s="1108" t="s">
        <v>536</v>
      </c>
      <c r="D542" s="45" t="s">
        <v>425</v>
      </c>
      <c r="E542" s="46">
        <f t="shared" si="16"/>
        <v>164.27</v>
      </c>
      <c r="F542" s="1105">
        <f t="shared" si="17"/>
        <v>93434</v>
      </c>
      <c r="H542" s="46">
        <v>156.52000000000001</v>
      </c>
      <c r="I542" s="46">
        <v>164.27</v>
      </c>
    </row>
    <row r="543" spans="2:9">
      <c r="B543" s="50">
        <v>93440</v>
      </c>
      <c r="C543" s="48" t="s">
        <v>537</v>
      </c>
      <c r="D543" s="47" t="s">
        <v>425</v>
      </c>
      <c r="E543" s="49">
        <f t="shared" si="16"/>
        <v>84.47</v>
      </c>
      <c r="F543" s="1105">
        <f t="shared" si="17"/>
        <v>93440</v>
      </c>
      <c r="H543" s="49">
        <v>76.72</v>
      </c>
      <c r="I543" s="49">
        <v>84.47</v>
      </c>
    </row>
    <row r="544" spans="2:9">
      <c r="B544" s="51">
        <v>95122</v>
      </c>
      <c r="C544" s="1108" t="s">
        <v>538</v>
      </c>
      <c r="D544" s="45" t="s">
        <v>425</v>
      </c>
      <c r="E544" s="46">
        <f t="shared" si="16"/>
        <v>123.32</v>
      </c>
      <c r="F544" s="1105">
        <f t="shared" si="17"/>
        <v>95122</v>
      </c>
      <c r="H544" s="46">
        <v>115.57</v>
      </c>
      <c r="I544" s="46">
        <v>123.32</v>
      </c>
    </row>
    <row r="545" spans="2:9">
      <c r="B545" s="50">
        <v>95128</v>
      </c>
      <c r="C545" s="48" t="s">
        <v>539</v>
      </c>
      <c r="D545" s="47" t="s">
        <v>425</v>
      </c>
      <c r="E545" s="49">
        <f t="shared" si="16"/>
        <v>29.85</v>
      </c>
      <c r="F545" s="1105">
        <f t="shared" si="17"/>
        <v>95128</v>
      </c>
      <c r="H545" s="49">
        <v>28.35</v>
      </c>
      <c r="I545" s="49">
        <v>29.85</v>
      </c>
    </row>
    <row r="546" spans="2:9">
      <c r="B546" s="51">
        <v>95140</v>
      </c>
      <c r="C546" s="1108" t="s">
        <v>540</v>
      </c>
      <c r="D546" s="45" t="s">
        <v>425</v>
      </c>
      <c r="E546" s="46">
        <f t="shared" si="16"/>
        <v>0.04</v>
      </c>
      <c r="F546" s="1105">
        <f t="shared" si="17"/>
        <v>95140</v>
      </c>
      <c r="H546" s="46">
        <v>0.04</v>
      </c>
      <c r="I546" s="46">
        <v>0.04</v>
      </c>
    </row>
    <row r="547" spans="2:9">
      <c r="B547" s="50">
        <v>95213</v>
      </c>
      <c r="C547" s="48" t="s">
        <v>541</v>
      </c>
      <c r="D547" s="47" t="s">
        <v>425</v>
      </c>
      <c r="E547" s="49">
        <f t="shared" si="16"/>
        <v>45.77</v>
      </c>
      <c r="F547" s="1105">
        <f t="shared" si="17"/>
        <v>95213</v>
      </c>
      <c r="H547" s="49">
        <v>44.35</v>
      </c>
      <c r="I547" s="49">
        <v>45.77</v>
      </c>
    </row>
    <row r="548" spans="2:9">
      <c r="B548" s="51">
        <v>95219</v>
      </c>
      <c r="C548" s="1108" t="s">
        <v>542</v>
      </c>
      <c r="D548" s="45" t="s">
        <v>425</v>
      </c>
      <c r="E548" s="46">
        <f t="shared" si="16"/>
        <v>21.56</v>
      </c>
      <c r="F548" s="1105">
        <f t="shared" si="17"/>
        <v>95219</v>
      </c>
      <c r="H548" s="46">
        <v>19.510000000000002</v>
      </c>
      <c r="I548" s="46">
        <v>21.56</v>
      </c>
    </row>
    <row r="549" spans="2:9">
      <c r="B549" s="50">
        <v>95259</v>
      </c>
      <c r="C549" s="48" t="s">
        <v>543</v>
      </c>
      <c r="D549" s="47" t="s">
        <v>425</v>
      </c>
      <c r="E549" s="49">
        <f t="shared" si="16"/>
        <v>13.88</v>
      </c>
      <c r="F549" s="1105">
        <f t="shared" si="17"/>
        <v>95259</v>
      </c>
      <c r="H549" s="49">
        <v>12.71</v>
      </c>
      <c r="I549" s="49">
        <v>13.88</v>
      </c>
    </row>
    <row r="550" spans="2:9">
      <c r="B550" s="51">
        <v>95265</v>
      </c>
      <c r="C550" s="1108" t="s">
        <v>544</v>
      </c>
      <c r="D550" s="45" t="s">
        <v>425</v>
      </c>
      <c r="E550" s="46">
        <f t="shared" si="16"/>
        <v>0.75</v>
      </c>
      <c r="F550" s="1105">
        <f t="shared" si="17"/>
        <v>95265</v>
      </c>
      <c r="H550" s="46">
        <v>0.75</v>
      </c>
      <c r="I550" s="46">
        <v>0.75</v>
      </c>
    </row>
    <row r="551" spans="2:9" ht="30">
      <c r="B551" s="50">
        <v>95271</v>
      </c>
      <c r="C551" s="48" t="s">
        <v>545</v>
      </c>
      <c r="D551" s="47" t="s">
        <v>425</v>
      </c>
      <c r="E551" s="49">
        <f t="shared" si="16"/>
        <v>0.36</v>
      </c>
      <c r="F551" s="1105">
        <f t="shared" si="17"/>
        <v>95271</v>
      </c>
      <c r="H551" s="49">
        <v>0.36</v>
      </c>
      <c r="I551" s="49">
        <v>0.36</v>
      </c>
    </row>
    <row r="552" spans="2:9">
      <c r="B552" s="51">
        <v>95277</v>
      </c>
      <c r="C552" s="1108" t="s">
        <v>546</v>
      </c>
      <c r="D552" s="45" t="s">
        <v>425</v>
      </c>
      <c r="E552" s="46">
        <f t="shared" si="16"/>
        <v>0.36</v>
      </c>
      <c r="F552" s="1105">
        <f t="shared" si="17"/>
        <v>95277</v>
      </c>
      <c r="H552" s="46">
        <v>0.36</v>
      </c>
      <c r="I552" s="46">
        <v>0.36</v>
      </c>
    </row>
    <row r="553" spans="2:9">
      <c r="B553" s="50">
        <v>95283</v>
      </c>
      <c r="C553" s="48" t="s">
        <v>547</v>
      </c>
      <c r="D553" s="47" t="s">
        <v>425</v>
      </c>
      <c r="E553" s="49">
        <f t="shared" si="16"/>
        <v>0.39</v>
      </c>
      <c r="F553" s="1105">
        <f t="shared" si="17"/>
        <v>95283</v>
      </c>
      <c r="H553" s="49">
        <v>0.39</v>
      </c>
      <c r="I553" s="49">
        <v>0.39</v>
      </c>
    </row>
    <row r="554" spans="2:9" ht="30">
      <c r="B554" s="51">
        <v>95621</v>
      </c>
      <c r="C554" s="1108" t="s">
        <v>548</v>
      </c>
      <c r="D554" s="45" t="s">
        <v>425</v>
      </c>
      <c r="E554" s="46">
        <f t="shared" si="16"/>
        <v>13.66</v>
      </c>
      <c r="F554" s="1105">
        <f t="shared" si="17"/>
        <v>95621</v>
      </c>
      <c r="H554" s="46">
        <v>12.49</v>
      </c>
      <c r="I554" s="46">
        <v>13.66</v>
      </c>
    </row>
    <row r="555" spans="2:9" ht="30">
      <c r="B555" s="50">
        <v>95632</v>
      </c>
      <c r="C555" s="48" t="s">
        <v>549</v>
      </c>
      <c r="D555" s="47" t="s">
        <v>425</v>
      </c>
      <c r="E555" s="49">
        <f t="shared" si="16"/>
        <v>44.9</v>
      </c>
      <c r="F555" s="1105">
        <f t="shared" si="17"/>
        <v>95632</v>
      </c>
      <c r="H555" s="49">
        <v>43.4</v>
      </c>
      <c r="I555" s="49">
        <v>44.9</v>
      </c>
    </row>
    <row r="556" spans="2:9">
      <c r="B556" s="51">
        <v>95703</v>
      </c>
      <c r="C556" s="1108" t="s">
        <v>550</v>
      </c>
      <c r="D556" s="45" t="s">
        <v>425</v>
      </c>
      <c r="E556" s="46">
        <f t="shared" si="16"/>
        <v>19.11</v>
      </c>
      <c r="F556" s="1105">
        <f t="shared" si="17"/>
        <v>95703</v>
      </c>
      <c r="H556" s="46">
        <v>17.61</v>
      </c>
      <c r="I556" s="46">
        <v>19.11</v>
      </c>
    </row>
    <row r="557" spans="2:9" ht="30">
      <c r="B557" s="50">
        <v>95709</v>
      </c>
      <c r="C557" s="48" t="s">
        <v>551</v>
      </c>
      <c r="D557" s="47" t="s">
        <v>425</v>
      </c>
      <c r="E557" s="49">
        <f t="shared" si="16"/>
        <v>43.56</v>
      </c>
      <c r="F557" s="1105">
        <f t="shared" si="17"/>
        <v>95709</v>
      </c>
      <c r="H557" s="49">
        <v>42.06</v>
      </c>
      <c r="I557" s="49">
        <v>43.56</v>
      </c>
    </row>
    <row r="558" spans="2:9" ht="30">
      <c r="B558" s="51">
        <v>95715</v>
      </c>
      <c r="C558" s="1108" t="s">
        <v>552</v>
      </c>
      <c r="D558" s="45" t="s">
        <v>425</v>
      </c>
      <c r="E558" s="46">
        <f t="shared" si="16"/>
        <v>52.63</v>
      </c>
      <c r="F558" s="1105">
        <f t="shared" si="17"/>
        <v>95715</v>
      </c>
      <c r="H558" s="46">
        <v>50.66</v>
      </c>
      <c r="I558" s="46">
        <v>52.63</v>
      </c>
    </row>
    <row r="559" spans="2:9" ht="30">
      <c r="B559" s="50">
        <v>95721</v>
      </c>
      <c r="C559" s="48" t="s">
        <v>553</v>
      </c>
      <c r="D559" s="47" t="s">
        <v>425</v>
      </c>
      <c r="E559" s="49">
        <f t="shared" si="16"/>
        <v>51.35</v>
      </c>
      <c r="F559" s="1105">
        <f t="shared" si="17"/>
        <v>95721</v>
      </c>
      <c r="H559" s="49">
        <v>49.38</v>
      </c>
      <c r="I559" s="49">
        <v>51.35</v>
      </c>
    </row>
    <row r="560" spans="2:9">
      <c r="B560" s="51">
        <v>95873</v>
      </c>
      <c r="C560" s="1108" t="s">
        <v>554</v>
      </c>
      <c r="D560" s="45" t="s">
        <v>425</v>
      </c>
      <c r="E560" s="46">
        <f t="shared" si="16"/>
        <v>7.97</v>
      </c>
      <c r="F560" s="1105">
        <f t="shared" si="17"/>
        <v>95873</v>
      </c>
      <c r="H560" s="46">
        <v>7.97</v>
      </c>
      <c r="I560" s="46">
        <v>7.97</v>
      </c>
    </row>
    <row r="561" spans="2:9">
      <c r="B561" s="50">
        <v>96014</v>
      </c>
      <c r="C561" s="48" t="s">
        <v>555</v>
      </c>
      <c r="D561" s="47" t="s">
        <v>425</v>
      </c>
      <c r="E561" s="49">
        <f t="shared" si="16"/>
        <v>29.28</v>
      </c>
      <c r="F561" s="1105">
        <f t="shared" si="17"/>
        <v>96014</v>
      </c>
      <c r="H561" s="49">
        <v>27.77</v>
      </c>
      <c r="I561" s="49">
        <v>29.28</v>
      </c>
    </row>
    <row r="562" spans="2:9">
      <c r="B562" s="51">
        <v>96021</v>
      </c>
      <c r="C562" s="1108" t="s">
        <v>556</v>
      </c>
      <c r="D562" s="45" t="s">
        <v>425</v>
      </c>
      <c r="E562" s="46">
        <f t="shared" si="16"/>
        <v>29.15</v>
      </c>
      <c r="F562" s="1105">
        <f t="shared" si="17"/>
        <v>96021</v>
      </c>
      <c r="H562" s="46">
        <v>27.64</v>
      </c>
      <c r="I562" s="46">
        <v>29.15</v>
      </c>
    </row>
    <row r="563" spans="2:9">
      <c r="B563" s="50">
        <v>96029</v>
      </c>
      <c r="C563" s="48" t="s">
        <v>557</v>
      </c>
      <c r="D563" s="47" t="s">
        <v>425</v>
      </c>
      <c r="E563" s="49">
        <f t="shared" si="16"/>
        <v>26</v>
      </c>
      <c r="F563" s="1105">
        <f t="shared" si="17"/>
        <v>96029</v>
      </c>
      <c r="H563" s="49">
        <v>24.49</v>
      </c>
      <c r="I563" s="49">
        <v>26</v>
      </c>
    </row>
    <row r="564" spans="2:9" ht="30">
      <c r="B564" s="51">
        <v>96036</v>
      </c>
      <c r="C564" s="1108" t="s">
        <v>558</v>
      </c>
      <c r="D564" s="45" t="s">
        <v>425</v>
      </c>
      <c r="E564" s="46">
        <f t="shared" si="16"/>
        <v>36.840000000000003</v>
      </c>
      <c r="F564" s="1105">
        <f t="shared" si="17"/>
        <v>96036</v>
      </c>
      <c r="H564" s="46">
        <v>35.32</v>
      </c>
      <c r="I564" s="46">
        <v>36.840000000000003</v>
      </c>
    </row>
    <row r="565" spans="2:9">
      <c r="B565" s="50">
        <v>96155</v>
      </c>
      <c r="C565" s="48" t="s">
        <v>559</v>
      </c>
      <c r="D565" s="47" t="s">
        <v>425</v>
      </c>
      <c r="E565" s="49">
        <f t="shared" si="16"/>
        <v>26.13</v>
      </c>
      <c r="F565" s="1105">
        <f t="shared" si="17"/>
        <v>96155</v>
      </c>
      <c r="H565" s="49">
        <v>24.62</v>
      </c>
      <c r="I565" s="49">
        <v>26.13</v>
      </c>
    </row>
    <row r="566" spans="2:9" ht="30">
      <c r="B566" s="51">
        <v>96156</v>
      </c>
      <c r="C566" s="1108" t="s">
        <v>560</v>
      </c>
      <c r="D566" s="45" t="s">
        <v>425</v>
      </c>
      <c r="E566" s="46">
        <f t="shared" si="16"/>
        <v>33.19</v>
      </c>
      <c r="F566" s="1105">
        <f t="shared" si="17"/>
        <v>96156</v>
      </c>
      <c r="H566" s="46">
        <v>31.56</v>
      </c>
      <c r="I566" s="46">
        <v>33.19</v>
      </c>
    </row>
    <row r="567" spans="2:9">
      <c r="B567" s="50">
        <v>96159</v>
      </c>
      <c r="C567" s="48" t="s">
        <v>561</v>
      </c>
      <c r="D567" s="47" t="s">
        <v>425</v>
      </c>
      <c r="E567" s="49">
        <f t="shared" si="16"/>
        <v>44.5</v>
      </c>
      <c r="F567" s="1105">
        <f t="shared" si="17"/>
        <v>96159</v>
      </c>
      <c r="H567" s="49">
        <v>42.7</v>
      </c>
      <c r="I567" s="49">
        <v>44.5</v>
      </c>
    </row>
    <row r="568" spans="2:9">
      <c r="B568" s="51">
        <v>96246</v>
      </c>
      <c r="C568" s="1108" t="s">
        <v>562</v>
      </c>
      <c r="D568" s="45" t="s">
        <v>425</v>
      </c>
      <c r="E568" s="46">
        <f t="shared" si="16"/>
        <v>33.96</v>
      </c>
      <c r="F568" s="1105">
        <f t="shared" si="17"/>
        <v>96246</v>
      </c>
      <c r="H568" s="46">
        <v>31.99</v>
      </c>
      <c r="I568" s="46">
        <v>33.96</v>
      </c>
    </row>
    <row r="569" spans="2:9">
      <c r="B569" s="50">
        <v>96302</v>
      </c>
      <c r="C569" s="48" t="s">
        <v>563</v>
      </c>
      <c r="D569" s="47" t="s">
        <v>425</v>
      </c>
      <c r="E569" s="49">
        <f t="shared" si="16"/>
        <v>59.58</v>
      </c>
      <c r="F569" s="1105">
        <f t="shared" si="17"/>
        <v>96302</v>
      </c>
      <c r="H569" s="49">
        <v>58.08</v>
      </c>
      <c r="I569" s="49">
        <v>59.58</v>
      </c>
    </row>
    <row r="570" spans="2:9" ht="30">
      <c r="B570" s="51">
        <v>96308</v>
      </c>
      <c r="C570" s="1108" t="s">
        <v>564</v>
      </c>
      <c r="D570" s="45" t="s">
        <v>425</v>
      </c>
      <c r="E570" s="46">
        <f t="shared" si="16"/>
        <v>0.14000000000000001</v>
      </c>
      <c r="F570" s="1105">
        <f t="shared" si="17"/>
        <v>96308</v>
      </c>
      <c r="H570" s="46">
        <v>0.14000000000000001</v>
      </c>
      <c r="I570" s="46">
        <v>0.14000000000000001</v>
      </c>
    </row>
    <row r="571" spans="2:9" ht="30">
      <c r="B571" s="50">
        <v>96464</v>
      </c>
      <c r="C571" s="48" t="s">
        <v>565</v>
      </c>
      <c r="D571" s="47" t="s">
        <v>425</v>
      </c>
      <c r="E571" s="49">
        <f t="shared" si="16"/>
        <v>48.16</v>
      </c>
      <c r="F571" s="1105">
        <f t="shared" si="17"/>
        <v>96464</v>
      </c>
      <c r="H571" s="49">
        <v>46.66</v>
      </c>
      <c r="I571" s="49">
        <v>48.16</v>
      </c>
    </row>
    <row r="572" spans="2:9" ht="30">
      <c r="B572" s="51">
        <v>98765</v>
      </c>
      <c r="C572" s="1108" t="s">
        <v>5760</v>
      </c>
      <c r="D572" s="45" t="s">
        <v>425</v>
      </c>
      <c r="E572" s="46">
        <f t="shared" si="16"/>
        <v>0.11</v>
      </c>
      <c r="F572" s="1105">
        <f t="shared" si="17"/>
        <v>98765</v>
      </c>
      <c r="H572" s="46">
        <v>0.11</v>
      </c>
      <c r="I572" s="46">
        <v>0.11</v>
      </c>
    </row>
    <row r="573" spans="2:9" ht="30">
      <c r="B573" s="50">
        <v>99834</v>
      </c>
      <c r="C573" s="48" t="s">
        <v>7002</v>
      </c>
      <c r="D573" s="47" t="s">
        <v>425</v>
      </c>
      <c r="E573" s="49">
        <f t="shared" si="16"/>
        <v>0.31</v>
      </c>
      <c r="F573" s="1105">
        <f t="shared" si="17"/>
        <v>99834</v>
      </c>
      <c r="H573" s="49">
        <v>0.31</v>
      </c>
      <c r="I573" s="49">
        <v>0.31</v>
      </c>
    </row>
    <row r="574" spans="2:9" ht="30">
      <c r="B574" s="51">
        <v>5089</v>
      </c>
      <c r="C574" s="1108" t="s">
        <v>566</v>
      </c>
      <c r="D574" s="45" t="s">
        <v>44</v>
      </c>
      <c r="E574" s="46">
        <f t="shared" si="16"/>
        <v>20.58</v>
      </c>
      <c r="F574" s="1105">
        <f t="shared" si="17"/>
        <v>5089</v>
      </c>
      <c r="H574" s="46">
        <v>20.58</v>
      </c>
      <c r="I574" s="46">
        <v>20.58</v>
      </c>
    </row>
    <row r="575" spans="2:9" ht="30">
      <c r="B575" s="50">
        <v>5627</v>
      </c>
      <c r="C575" s="48" t="s">
        <v>567</v>
      </c>
      <c r="D575" s="47" t="s">
        <v>44</v>
      </c>
      <c r="E575" s="49">
        <f t="shared" si="16"/>
        <v>23.16</v>
      </c>
      <c r="F575" s="1105">
        <f t="shared" si="17"/>
        <v>5627</v>
      </c>
      <c r="H575" s="49">
        <v>23.16</v>
      </c>
      <c r="I575" s="49">
        <v>23.16</v>
      </c>
    </row>
    <row r="576" spans="2:9" ht="30">
      <c r="B576" s="51">
        <v>5628</v>
      </c>
      <c r="C576" s="1108" t="s">
        <v>568</v>
      </c>
      <c r="D576" s="45" t="s">
        <v>44</v>
      </c>
      <c r="E576" s="46">
        <f t="shared" si="16"/>
        <v>5.95</v>
      </c>
      <c r="F576" s="1105">
        <f t="shared" si="17"/>
        <v>5628</v>
      </c>
      <c r="H576" s="46">
        <v>5.95</v>
      </c>
      <c r="I576" s="46">
        <v>5.95</v>
      </c>
    </row>
    <row r="577" spans="2:9" ht="30">
      <c r="B577" s="50">
        <v>5629</v>
      </c>
      <c r="C577" s="48" t="s">
        <v>569</v>
      </c>
      <c r="D577" s="47" t="s">
        <v>44</v>
      </c>
      <c r="E577" s="49">
        <f t="shared" si="16"/>
        <v>28.95</v>
      </c>
      <c r="F577" s="1105">
        <f t="shared" si="17"/>
        <v>5629</v>
      </c>
      <c r="H577" s="49">
        <v>28.95</v>
      </c>
      <c r="I577" s="49">
        <v>28.95</v>
      </c>
    </row>
    <row r="578" spans="2:9" ht="30">
      <c r="B578" s="51">
        <v>5630</v>
      </c>
      <c r="C578" s="1108" t="s">
        <v>570</v>
      </c>
      <c r="D578" s="45" t="s">
        <v>44</v>
      </c>
      <c r="E578" s="46">
        <f t="shared" si="16"/>
        <v>43.18</v>
      </c>
      <c r="F578" s="1105">
        <f t="shared" si="17"/>
        <v>5630</v>
      </c>
      <c r="H578" s="46">
        <v>43.18</v>
      </c>
      <c r="I578" s="46">
        <v>43.18</v>
      </c>
    </row>
    <row r="579" spans="2:9" ht="30">
      <c r="B579" s="50">
        <v>5658</v>
      </c>
      <c r="C579" s="48" t="s">
        <v>571</v>
      </c>
      <c r="D579" s="47" t="s">
        <v>44</v>
      </c>
      <c r="E579" s="49">
        <f t="shared" ref="E579:E642" si="18">IF($K$2=$H$1,H579,I579)</f>
        <v>1.19</v>
      </c>
      <c r="F579" s="1105">
        <f t="shared" ref="F579:F642" si="19">IF(LEN($B579)=7,CONCATENATE(MID($B579,1,6),"00",RIGHT($B579,1)),IF(LEN($B579)=8,CONCATENATE(MID($B579,1,6),"0",RIGHT($B579,2)),$B579))</f>
        <v>5658</v>
      </c>
      <c r="H579" s="49">
        <v>1.19</v>
      </c>
      <c r="I579" s="49">
        <v>1.19</v>
      </c>
    </row>
    <row r="580" spans="2:9" ht="45">
      <c r="B580" s="51">
        <v>5664</v>
      </c>
      <c r="C580" s="1108" t="s">
        <v>572</v>
      </c>
      <c r="D580" s="45" t="s">
        <v>44</v>
      </c>
      <c r="E580" s="46">
        <f t="shared" si="18"/>
        <v>17.05</v>
      </c>
      <c r="F580" s="1105">
        <f t="shared" si="19"/>
        <v>5664</v>
      </c>
      <c r="H580" s="46">
        <v>17.05</v>
      </c>
      <c r="I580" s="46">
        <v>17.05</v>
      </c>
    </row>
    <row r="581" spans="2:9" ht="45">
      <c r="B581" s="50">
        <v>5667</v>
      </c>
      <c r="C581" s="48" t="s">
        <v>573</v>
      </c>
      <c r="D581" s="47" t="s">
        <v>44</v>
      </c>
      <c r="E581" s="49">
        <f t="shared" si="18"/>
        <v>15.16</v>
      </c>
      <c r="F581" s="1105">
        <f t="shared" si="19"/>
        <v>5667</v>
      </c>
      <c r="H581" s="49">
        <v>15.16</v>
      </c>
      <c r="I581" s="49">
        <v>15.16</v>
      </c>
    </row>
    <row r="582" spans="2:9" ht="45">
      <c r="B582" s="51">
        <v>5668</v>
      </c>
      <c r="C582" s="1108" t="s">
        <v>574</v>
      </c>
      <c r="D582" s="45" t="s">
        <v>44</v>
      </c>
      <c r="E582" s="46">
        <f t="shared" si="18"/>
        <v>33.04</v>
      </c>
      <c r="F582" s="1105">
        <f t="shared" si="19"/>
        <v>5668</v>
      </c>
      <c r="H582" s="46">
        <v>33.04</v>
      </c>
      <c r="I582" s="46">
        <v>33.04</v>
      </c>
    </row>
    <row r="583" spans="2:9" ht="30">
      <c r="B583" s="50">
        <v>5674</v>
      </c>
      <c r="C583" s="48" t="s">
        <v>575</v>
      </c>
      <c r="D583" s="47" t="s">
        <v>44</v>
      </c>
      <c r="E583" s="49">
        <f t="shared" si="18"/>
        <v>19.8</v>
      </c>
      <c r="F583" s="1105">
        <f t="shared" si="19"/>
        <v>5674</v>
      </c>
      <c r="H583" s="49">
        <v>19.8</v>
      </c>
      <c r="I583" s="49">
        <v>19.8</v>
      </c>
    </row>
    <row r="584" spans="2:9" ht="30">
      <c r="B584" s="51">
        <v>5692</v>
      </c>
      <c r="C584" s="1108" t="s">
        <v>576</v>
      </c>
      <c r="D584" s="45" t="s">
        <v>44</v>
      </c>
      <c r="E584" s="46">
        <f t="shared" si="18"/>
        <v>0.16</v>
      </c>
      <c r="F584" s="1105">
        <f t="shared" si="19"/>
        <v>5692</v>
      </c>
      <c r="H584" s="46">
        <v>0.16</v>
      </c>
      <c r="I584" s="46">
        <v>0.16</v>
      </c>
    </row>
    <row r="585" spans="2:9" ht="30">
      <c r="B585" s="50">
        <v>5693</v>
      </c>
      <c r="C585" s="48" t="s">
        <v>577</v>
      </c>
      <c r="D585" s="47" t="s">
        <v>44</v>
      </c>
      <c r="E585" s="49">
        <f t="shared" si="18"/>
        <v>6.41</v>
      </c>
      <c r="F585" s="1105">
        <f t="shared" si="19"/>
        <v>5693</v>
      </c>
      <c r="H585" s="49">
        <v>6.41</v>
      </c>
      <c r="I585" s="49">
        <v>6.41</v>
      </c>
    </row>
    <row r="586" spans="2:9" ht="30">
      <c r="B586" s="51">
        <v>5695</v>
      </c>
      <c r="C586" s="1108" t="s">
        <v>578</v>
      </c>
      <c r="D586" s="45" t="s">
        <v>44</v>
      </c>
      <c r="E586" s="46">
        <f t="shared" si="18"/>
        <v>21.48</v>
      </c>
      <c r="F586" s="1105">
        <f t="shared" si="19"/>
        <v>5695</v>
      </c>
      <c r="H586" s="46">
        <v>21.48</v>
      </c>
      <c r="I586" s="46">
        <v>21.48</v>
      </c>
    </row>
    <row r="587" spans="2:9">
      <c r="B587" s="50">
        <v>5703</v>
      </c>
      <c r="C587" s="48" t="s">
        <v>579</v>
      </c>
      <c r="D587" s="47" t="s">
        <v>44</v>
      </c>
      <c r="E587" s="49">
        <f t="shared" si="18"/>
        <v>14.04</v>
      </c>
      <c r="F587" s="1105">
        <f t="shared" si="19"/>
        <v>5703</v>
      </c>
      <c r="H587" s="49">
        <v>14.04</v>
      </c>
      <c r="I587" s="49">
        <v>14.04</v>
      </c>
    </row>
    <row r="588" spans="2:9" ht="30">
      <c r="B588" s="51">
        <v>5705</v>
      </c>
      <c r="C588" s="1108" t="s">
        <v>580</v>
      </c>
      <c r="D588" s="45" t="s">
        <v>44</v>
      </c>
      <c r="E588" s="46">
        <f t="shared" si="18"/>
        <v>13.36</v>
      </c>
      <c r="F588" s="1105">
        <f t="shared" si="19"/>
        <v>5705</v>
      </c>
      <c r="H588" s="46">
        <v>13.36</v>
      </c>
      <c r="I588" s="46">
        <v>13.36</v>
      </c>
    </row>
    <row r="589" spans="2:9">
      <c r="B589" s="50">
        <v>5707</v>
      </c>
      <c r="C589" s="48" t="s">
        <v>581</v>
      </c>
      <c r="D589" s="47" t="s">
        <v>44</v>
      </c>
      <c r="E589" s="49">
        <f t="shared" si="18"/>
        <v>40.619999999999997</v>
      </c>
      <c r="F589" s="1105">
        <f t="shared" si="19"/>
        <v>5707</v>
      </c>
      <c r="H589" s="49">
        <v>40.619999999999997</v>
      </c>
      <c r="I589" s="49">
        <v>40.619999999999997</v>
      </c>
    </row>
    <row r="590" spans="2:9" ht="30">
      <c r="B590" s="51">
        <v>5710</v>
      </c>
      <c r="C590" s="1108" t="s">
        <v>582</v>
      </c>
      <c r="D590" s="45" t="s">
        <v>44</v>
      </c>
      <c r="E590" s="46">
        <f t="shared" si="18"/>
        <v>103.44</v>
      </c>
      <c r="F590" s="1105">
        <f t="shared" si="19"/>
        <v>5710</v>
      </c>
      <c r="H590" s="46">
        <v>103.44</v>
      </c>
      <c r="I590" s="46">
        <v>103.44</v>
      </c>
    </row>
    <row r="591" spans="2:9" ht="30">
      <c r="B591" s="50">
        <v>5711</v>
      </c>
      <c r="C591" s="48" t="s">
        <v>583</v>
      </c>
      <c r="D591" s="47" t="s">
        <v>44</v>
      </c>
      <c r="E591" s="49">
        <f t="shared" si="18"/>
        <v>59.66</v>
      </c>
      <c r="F591" s="1105">
        <f t="shared" si="19"/>
        <v>5711</v>
      </c>
      <c r="H591" s="49">
        <v>59.66</v>
      </c>
      <c r="I591" s="49">
        <v>59.66</v>
      </c>
    </row>
    <row r="592" spans="2:9">
      <c r="B592" s="51">
        <v>5714</v>
      </c>
      <c r="C592" s="1108" t="s">
        <v>584</v>
      </c>
      <c r="D592" s="45" t="s">
        <v>44</v>
      </c>
      <c r="E592" s="46">
        <f t="shared" si="18"/>
        <v>7.49</v>
      </c>
      <c r="F592" s="1105">
        <f t="shared" si="19"/>
        <v>5714</v>
      </c>
      <c r="H592" s="46">
        <v>7.49</v>
      </c>
      <c r="I592" s="46">
        <v>7.49</v>
      </c>
    </row>
    <row r="593" spans="2:9">
      <c r="B593" s="50">
        <v>5715</v>
      </c>
      <c r="C593" s="48" t="s">
        <v>585</v>
      </c>
      <c r="D593" s="47" t="s">
        <v>44</v>
      </c>
      <c r="E593" s="49">
        <f t="shared" si="18"/>
        <v>80.28</v>
      </c>
      <c r="F593" s="1105">
        <f t="shared" si="19"/>
        <v>5715</v>
      </c>
      <c r="H593" s="49">
        <v>80.28</v>
      </c>
      <c r="I593" s="49">
        <v>80.28</v>
      </c>
    </row>
    <row r="594" spans="2:9">
      <c r="B594" s="51">
        <v>5718</v>
      </c>
      <c r="C594" s="1108" t="s">
        <v>586</v>
      </c>
      <c r="D594" s="45" t="s">
        <v>44</v>
      </c>
      <c r="E594" s="46">
        <f t="shared" si="18"/>
        <v>71.209999999999994</v>
      </c>
      <c r="F594" s="1105">
        <f t="shared" si="19"/>
        <v>5718</v>
      </c>
      <c r="H594" s="46">
        <v>71.209999999999994</v>
      </c>
      <c r="I594" s="46">
        <v>71.209999999999994</v>
      </c>
    </row>
    <row r="595" spans="2:9" ht="30">
      <c r="B595" s="50">
        <v>5721</v>
      </c>
      <c r="C595" s="48" t="s">
        <v>587</v>
      </c>
      <c r="D595" s="47" t="s">
        <v>44</v>
      </c>
      <c r="E595" s="49">
        <f t="shared" si="18"/>
        <v>62.83</v>
      </c>
      <c r="F595" s="1105">
        <f t="shared" si="19"/>
        <v>5721</v>
      </c>
      <c r="H595" s="49">
        <v>62.83</v>
      </c>
      <c r="I595" s="49">
        <v>62.83</v>
      </c>
    </row>
    <row r="596" spans="2:9">
      <c r="B596" s="51">
        <v>5722</v>
      </c>
      <c r="C596" s="1108" t="s">
        <v>588</v>
      </c>
      <c r="D596" s="45" t="s">
        <v>44</v>
      </c>
      <c r="E596" s="46">
        <f t="shared" si="18"/>
        <v>145.32</v>
      </c>
      <c r="F596" s="1105">
        <f t="shared" si="19"/>
        <v>5722</v>
      </c>
      <c r="H596" s="46">
        <v>145.32</v>
      </c>
      <c r="I596" s="46">
        <v>145.32</v>
      </c>
    </row>
    <row r="597" spans="2:9">
      <c r="B597" s="50">
        <v>5724</v>
      </c>
      <c r="C597" s="48" t="s">
        <v>589</v>
      </c>
      <c r="D597" s="47" t="s">
        <v>44</v>
      </c>
      <c r="E597" s="49">
        <f t="shared" si="18"/>
        <v>30.23</v>
      </c>
      <c r="F597" s="1105">
        <f t="shared" si="19"/>
        <v>5724</v>
      </c>
      <c r="H597" s="49">
        <v>30.23</v>
      </c>
      <c r="I597" s="49">
        <v>30.23</v>
      </c>
    </row>
    <row r="598" spans="2:9" ht="30">
      <c r="B598" s="51">
        <v>5727</v>
      </c>
      <c r="C598" s="1108" t="s">
        <v>590</v>
      </c>
      <c r="D598" s="45" t="s">
        <v>44</v>
      </c>
      <c r="E598" s="46">
        <f t="shared" si="18"/>
        <v>5.97</v>
      </c>
      <c r="F598" s="1105">
        <f t="shared" si="19"/>
        <v>5727</v>
      </c>
      <c r="H598" s="46">
        <v>5.97</v>
      </c>
      <c r="I598" s="46">
        <v>5.97</v>
      </c>
    </row>
    <row r="599" spans="2:9" ht="30">
      <c r="B599" s="50">
        <v>5729</v>
      </c>
      <c r="C599" s="48" t="s">
        <v>591</v>
      </c>
      <c r="D599" s="47" t="s">
        <v>44</v>
      </c>
      <c r="E599" s="49">
        <f t="shared" si="18"/>
        <v>24.31</v>
      </c>
      <c r="F599" s="1105">
        <f t="shared" si="19"/>
        <v>5729</v>
      </c>
      <c r="H599" s="49">
        <v>24.31</v>
      </c>
      <c r="I599" s="49">
        <v>24.31</v>
      </c>
    </row>
    <row r="600" spans="2:9" ht="30">
      <c r="B600" s="51">
        <v>5730</v>
      </c>
      <c r="C600" s="1108" t="s">
        <v>592</v>
      </c>
      <c r="D600" s="45" t="s">
        <v>44</v>
      </c>
      <c r="E600" s="46">
        <f t="shared" si="18"/>
        <v>27.74</v>
      </c>
      <c r="F600" s="1105">
        <f t="shared" si="19"/>
        <v>5730</v>
      </c>
      <c r="H600" s="46">
        <v>27.74</v>
      </c>
      <c r="I600" s="46">
        <v>27.74</v>
      </c>
    </row>
    <row r="601" spans="2:9" ht="45">
      <c r="B601" s="50">
        <v>5735</v>
      </c>
      <c r="C601" s="48" t="s">
        <v>593</v>
      </c>
      <c r="D601" s="47" t="s">
        <v>44</v>
      </c>
      <c r="E601" s="49">
        <f t="shared" si="18"/>
        <v>16.45</v>
      </c>
      <c r="F601" s="1105">
        <f t="shared" si="19"/>
        <v>5735</v>
      </c>
      <c r="H601" s="49">
        <v>16.45</v>
      </c>
      <c r="I601" s="49">
        <v>16.45</v>
      </c>
    </row>
    <row r="602" spans="2:9" ht="45">
      <c r="B602" s="51">
        <v>5736</v>
      </c>
      <c r="C602" s="1108" t="s">
        <v>594</v>
      </c>
      <c r="D602" s="45" t="s">
        <v>44</v>
      </c>
      <c r="E602" s="46">
        <f t="shared" si="18"/>
        <v>30.31</v>
      </c>
      <c r="F602" s="1105">
        <f t="shared" si="19"/>
        <v>5736</v>
      </c>
      <c r="H602" s="46">
        <v>30.31</v>
      </c>
      <c r="I602" s="46">
        <v>30.31</v>
      </c>
    </row>
    <row r="603" spans="2:9" ht="30">
      <c r="B603" s="50">
        <v>5738</v>
      </c>
      <c r="C603" s="48" t="s">
        <v>595</v>
      </c>
      <c r="D603" s="47" t="s">
        <v>44</v>
      </c>
      <c r="E603" s="49">
        <f t="shared" si="18"/>
        <v>21.62</v>
      </c>
      <c r="F603" s="1105">
        <f t="shared" si="19"/>
        <v>5738</v>
      </c>
      <c r="H603" s="49">
        <v>21.62</v>
      </c>
      <c r="I603" s="49">
        <v>21.62</v>
      </c>
    </row>
    <row r="604" spans="2:9" ht="30">
      <c r="B604" s="51">
        <v>5739</v>
      </c>
      <c r="C604" s="1108" t="s">
        <v>596</v>
      </c>
      <c r="D604" s="45" t="s">
        <v>44</v>
      </c>
      <c r="E604" s="46">
        <f t="shared" si="18"/>
        <v>27.05</v>
      </c>
      <c r="F604" s="1105">
        <f t="shared" si="19"/>
        <v>5739</v>
      </c>
      <c r="H604" s="46">
        <v>27.05</v>
      </c>
      <c r="I604" s="46">
        <v>27.05</v>
      </c>
    </row>
    <row r="605" spans="2:9" ht="30">
      <c r="B605" s="50">
        <v>5741</v>
      </c>
      <c r="C605" s="48" t="s">
        <v>597</v>
      </c>
      <c r="D605" s="47" t="s">
        <v>44</v>
      </c>
      <c r="E605" s="49">
        <f t="shared" si="18"/>
        <v>27.29</v>
      </c>
      <c r="F605" s="1105">
        <f t="shared" si="19"/>
        <v>5741</v>
      </c>
      <c r="H605" s="49">
        <v>27.29</v>
      </c>
      <c r="I605" s="49">
        <v>27.29</v>
      </c>
    </row>
    <row r="606" spans="2:9" ht="30">
      <c r="B606" s="51">
        <v>5742</v>
      </c>
      <c r="C606" s="1108" t="s">
        <v>598</v>
      </c>
      <c r="D606" s="45" t="s">
        <v>44</v>
      </c>
      <c r="E606" s="46">
        <f t="shared" si="18"/>
        <v>18.48</v>
      </c>
      <c r="F606" s="1105">
        <f t="shared" si="19"/>
        <v>5742</v>
      </c>
      <c r="H606" s="46">
        <v>18.48</v>
      </c>
      <c r="I606" s="46">
        <v>18.48</v>
      </c>
    </row>
    <row r="607" spans="2:9" ht="30">
      <c r="B607" s="50">
        <v>5747</v>
      </c>
      <c r="C607" s="48" t="s">
        <v>599</v>
      </c>
      <c r="D607" s="47" t="s">
        <v>44</v>
      </c>
      <c r="E607" s="49">
        <f t="shared" si="18"/>
        <v>105.98</v>
      </c>
      <c r="F607" s="1105">
        <f t="shared" si="19"/>
        <v>5747</v>
      </c>
      <c r="H607" s="49">
        <v>105.98</v>
      </c>
      <c r="I607" s="49">
        <v>105.98</v>
      </c>
    </row>
    <row r="608" spans="2:9" ht="30">
      <c r="B608" s="51">
        <v>5751</v>
      </c>
      <c r="C608" s="1108" t="s">
        <v>600</v>
      </c>
      <c r="D608" s="45" t="s">
        <v>44</v>
      </c>
      <c r="E608" s="46">
        <f t="shared" si="18"/>
        <v>14.63</v>
      </c>
      <c r="F608" s="1105">
        <f t="shared" si="19"/>
        <v>5751</v>
      </c>
      <c r="H608" s="46">
        <v>14.63</v>
      </c>
      <c r="I608" s="46">
        <v>14.63</v>
      </c>
    </row>
    <row r="609" spans="2:9" ht="30">
      <c r="B609" s="50">
        <v>5754</v>
      </c>
      <c r="C609" s="48" t="s">
        <v>601</v>
      </c>
      <c r="D609" s="47" t="s">
        <v>44</v>
      </c>
      <c r="E609" s="49">
        <f t="shared" si="18"/>
        <v>12.33</v>
      </c>
      <c r="F609" s="1105">
        <f t="shared" si="19"/>
        <v>5754</v>
      </c>
      <c r="H609" s="49">
        <v>12.33</v>
      </c>
      <c r="I609" s="49">
        <v>12.33</v>
      </c>
    </row>
    <row r="610" spans="2:9" ht="30">
      <c r="B610" s="51">
        <v>5763</v>
      </c>
      <c r="C610" s="1108" t="s">
        <v>602</v>
      </c>
      <c r="D610" s="45" t="s">
        <v>44</v>
      </c>
      <c r="E610" s="46">
        <f t="shared" si="18"/>
        <v>21.28</v>
      </c>
      <c r="F610" s="1105">
        <f t="shared" si="19"/>
        <v>5763</v>
      </c>
      <c r="H610" s="46">
        <v>21.28</v>
      </c>
      <c r="I610" s="46">
        <v>21.28</v>
      </c>
    </row>
    <row r="611" spans="2:9" ht="30">
      <c r="B611" s="50">
        <v>5765</v>
      </c>
      <c r="C611" s="48" t="s">
        <v>603</v>
      </c>
      <c r="D611" s="47" t="s">
        <v>44</v>
      </c>
      <c r="E611" s="49">
        <f t="shared" si="18"/>
        <v>1.92</v>
      </c>
      <c r="F611" s="1105">
        <f t="shared" si="19"/>
        <v>5765</v>
      </c>
      <c r="H611" s="49">
        <v>1.92</v>
      </c>
      <c r="I611" s="49">
        <v>1.92</v>
      </c>
    </row>
    <row r="612" spans="2:9" ht="30">
      <c r="B612" s="51">
        <v>5766</v>
      </c>
      <c r="C612" s="1108" t="s">
        <v>604</v>
      </c>
      <c r="D612" s="45" t="s">
        <v>44</v>
      </c>
      <c r="E612" s="46">
        <f t="shared" si="18"/>
        <v>3.2</v>
      </c>
      <c r="F612" s="1105">
        <f t="shared" si="19"/>
        <v>5766</v>
      </c>
      <c r="H612" s="46">
        <v>3.2</v>
      </c>
      <c r="I612" s="46">
        <v>3.2</v>
      </c>
    </row>
    <row r="613" spans="2:9" ht="30">
      <c r="B613" s="50">
        <v>5779</v>
      </c>
      <c r="C613" s="48" t="s">
        <v>605</v>
      </c>
      <c r="D613" s="47" t="s">
        <v>44</v>
      </c>
      <c r="E613" s="49">
        <f t="shared" si="18"/>
        <v>35.17</v>
      </c>
      <c r="F613" s="1105">
        <f t="shared" si="19"/>
        <v>5779</v>
      </c>
      <c r="H613" s="49">
        <v>35.17</v>
      </c>
      <c r="I613" s="49">
        <v>35.17</v>
      </c>
    </row>
    <row r="614" spans="2:9" ht="30">
      <c r="B614" s="51">
        <v>5787</v>
      </c>
      <c r="C614" s="1108" t="s">
        <v>606</v>
      </c>
      <c r="D614" s="45" t="s">
        <v>44</v>
      </c>
      <c r="E614" s="46">
        <f t="shared" si="18"/>
        <v>47.15</v>
      </c>
      <c r="F614" s="1105">
        <f t="shared" si="19"/>
        <v>5787</v>
      </c>
      <c r="H614" s="46">
        <v>47.15</v>
      </c>
      <c r="I614" s="46">
        <v>47.15</v>
      </c>
    </row>
    <row r="615" spans="2:9" ht="30">
      <c r="B615" s="50">
        <v>5797</v>
      </c>
      <c r="C615" s="48" t="s">
        <v>607</v>
      </c>
      <c r="D615" s="47" t="s">
        <v>44</v>
      </c>
      <c r="E615" s="49">
        <f t="shared" si="18"/>
        <v>2.92</v>
      </c>
      <c r="F615" s="1105">
        <f t="shared" si="19"/>
        <v>5797</v>
      </c>
      <c r="H615" s="49">
        <v>2.92</v>
      </c>
      <c r="I615" s="49">
        <v>2.92</v>
      </c>
    </row>
    <row r="616" spans="2:9" ht="30">
      <c r="B616" s="51">
        <v>5800</v>
      </c>
      <c r="C616" s="1108" t="s">
        <v>608</v>
      </c>
      <c r="D616" s="45" t="s">
        <v>44</v>
      </c>
      <c r="E616" s="46">
        <f t="shared" si="18"/>
        <v>0.32</v>
      </c>
      <c r="F616" s="1105">
        <f t="shared" si="19"/>
        <v>5800</v>
      </c>
      <c r="H616" s="46">
        <v>0.32</v>
      </c>
      <c r="I616" s="46">
        <v>0.32</v>
      </c>
    </row>
    <row r="617" spans="2:9">
      <c r="B617" s="50">
        <v>7032</v>
      </c>
      <c r="C617" s="48" t="s">
        <v>609</v>
      </c>
      <c r="D617" s="47" t="s">
        <v>44</v>
      </c>
      <c r="E617" s="49">
        <f t="shared" si="18"/>
        <v>2.81</v>
      </c>
      <c r="F617" s="1105">
        <f t="shared" si="19"/>
        <v>7032</v>
      </c>
      <c r="H617" s="49">
        <v>2.81</v>
      </c>
      <c r="I617" s="49">
        <v>2.81</v>
      </c>
    </row>
    <row r="618" spans="2:9">
      <c r="B618" s="51">
        <v>7033</v>
      </c>
      <c r="C618" s="1108" t="s">
        <v>610</v>
      </c>
      <c r="D618" s="45" t="s">
        <v>44</v>
      </c>
      <c r="E618" s="46">
        <f t="shared" si="18"/>
        <v>1.1200000000000001</v>
      </c>
      <c r="F618" s="1105">
        <f t="shared" si="19"/>
        <v>7033</v>
      </c>
      <c r="H618" s="46">
        <v>1.1200000000000001</v>
      </c>
      <c r="I618" s="46">
        <v>1.1200000000000001</v>
      </c>
    </row>
    <row r="619" spans="2:9">
      <c r="B619" s="50">
        <v>7034</v>
      </c>
      <c r="C619" s="48" t="s">
        <v>611</v>
      </c>
      <c r="D619" s="47" t="s">
        <v>44</v>
      </c>
      <c r="E619" s="49">
        <f t="shared" si="18"/>
        <v>5.27</v>
      </c>
      <c r="F619" s="1105">
        <f t="shared" si="19"/>
        <v>7034</v>
      </c>
      <c r="H619" s="49">
        <v>5.27</v>
      </c>
      <c r="I619" s="49">
        <v>5.27</v>
      </c>
    </row>
    <row r="620" spans="2:9">
      <c r="B620" s="51">
        <v>7035</v>
      </c>
      <c r="C620" s="1108" t="s">
        <v>612</v>
      </c>
      <c r="D620" s="45" t="s">
        <v>44</v>
      </c>
      <c r="E620" s="46">
        <f t="shared" si="18"/>
        <v>143.22</v>
      </c>
      <c r="F620" s="1105">
        <f t="shared" si="19"/>
        <v>7035</v>
      </c>
      <c r="H620" s="46">
        <v>143.22</v>
      </c>
      <c r="I620" s="46">
        <v>143.22</v>
      </c>
    </row>
    <row r="621" spans="2:9" ht="30">
      <c r="B621" s="50">
        <v>7038</v>
      </c>
      <c r="C621" s="48" t="s">
        <v>613</v>
      </c>
      <c r="D621" s="47" t="s">
        <v>44</v>
      </c>
      <c r="E621" s="49">
        <f t="shared" si="18"/>
        <v>24.73</v>
      </c>
      <c r="F621" s="1105">
        <f t="shared" si="19"/>
        <v>7038</v>
      </c>
      <c r="H621" s="49">
        <v>24.73</v>
      </c>
      <c r="I621" s="49">
        <v>24.73</v>
      </c>
    </row>
    <row r="622" spans="2:9" ht="30">
      <c r="B622" s="51">
        <v>7039</v>
      </c>
      <c r="C622" s="1108" t="s">
        <v>614</v>
      </c>
      <c r="D622" s="45" t="s">
        <v>44</v>
      </c>
      <c r="E622" s="46">
        <f t="shared" si="18"/>
        <v>6.49</v>
      </c>
      <c r="F622" s="1105">
        <f t="shared" si="19"/>
        <v>7039</v>
      </c>
      <c r="H622" s="46">
        <v>6.49</v>
      </c>
      <c r="I622" s="46">
        <v>6.49</v>
      </c>
    </row>
    <row r="623" spans="2:9" ht="30">
      <c r="B623" s="50">
        <v>7040</v>
      </c>
      <c r="C623" s="48" t="s">
        <v>615</v>
      </c>
      <c r="D623" s="47" t="s">
        <v>44</v>
      </c>
      <c r="E623" s="49">
        <f t="shared" si="18"/>
        <v>30.94</v>
      </c>
      <c r="F623" s="1105">
        <f t="shared" si="19"/>
        <v>7040</v>
      </c>
      <c r="H623" s="49">
        <v>30.94</v>
      </c>
      <c r="I623" s="49">
        <v>30.94</v>
      </c>
    </row>
    <row r="624" spans="2:9" ht="30">
      <c r="B624" s="51">
        <v>7044</v>
      </c>
      <c r="C624" s="1108" t="s">
        <v>616</v>
      </c>
      <c r="D624" s="45" t="s">
        <v>44</v>
      </c>
      <c r="E624" s="46">
        <f t="shared" si="18"/>
        <v>0.18</v>
      </c>
      <c r="F624" s="1105">
        <f t="shared" si="19"/>
        <v>7044</v>
      </c>
      <c r="H624" s="46">
        <v>0.18</v>
      </c>
      <c r="I624" s="46">
        <v>0.18</v>
      </c>
    </row>
    <row r="625" spans="2:9" ht="30">
      <c r="B625" s="50">
        <v>7045</v>
      </c>
      <c r="C625" s="48" t="s">
        <v>617</v>
      </c>
      <c r="D625" s="47" t="s">
        <v>44</v>
      </c>
      <c r="E625" s="49">
        <f t="shared" si="18"/>
        <v>0.04</v>
      </c>
      <c r="F625" s="1105">
        <f t="shared" si="19"/>
        <v>7045</v>
      </c>
      <c r="H625" s="49">
        <v>0.04</v>
      </c>
      <c r="I625" s="49">
        <v>0.04</v>
      </c>
    </row>
    <row r="626" spans="2:9" ht="30">
      <c r="B626" s="51">
        <v>7046</v>
      </c>
      <c r="C626" s="1108" t="s">
        <v>618</v>
      </c>
      <c r="D626" s="45" t="s">
        <v>44</v>
      </c>
      <c r="E626" s="46">
        <f t="shared" si="18"/>
        <v>0.2</v>
      </c>
      <c r="F626" s="1105">
        <f t="shared" si="19"/>
        <v>7046</v>
      </c>
      <c r="H626" s="46">
        <v>0.2</v>
      </c>
      <c r="I626" s="46">
        <v>0.2</v>
      </c>
    </row>
    <row r="627" spans="2:9" ht="30">
      <c r="B627" s="50">
        <v>7047</v>
      </c>
      <c r="C627" s="48" t="s">
        <v>619</v>
      </c>
      <c r="D627" s="47" t="s">
        <v>44</v>
      </c>
      <c r="E627" s="49">
        <f t="shared" si="18"/>
        <v>7.54</v>
      </c>
      <c r="F627" s="1105">
        <f t="shared" si="19"/>
        <v>7047</v>
      </c>
      <c r="H627" s="49">
        <v>7.54</v>
      </c>
      <c r="I627" s="49">
        <v>7.54</v>
      </c>
    </row>
    <row r="628" spans="2:9" ht="30">
      <c r="B628" s="51">
        <v>7051</v>
      </c>
      <c r="C628" s="1108" t="s">
        <v>620</v>
      </c>
      <c r="D628" s="45" t="s">
        <v>44</v>
      </c>
      <c r="E628" s="46">
        <f t="shared" si="18"/>
        <v>21.93</v>
      </c>
      <c r="F628" s="1105">
        <f t="shared" si="19"/>
        <v>7051</v>
      </c>
      <c r="H628" s="46">
        <v>21.93</v>
      </c>
      <c r="I628" s="46">
        <v>21.93</v>
      </c>
    </row>
    <row r="629" spans="2:9" ht="30">
      <c r="B629" s="50">
        <v>7052</v>
      </c>
      <c r="C629" s="48" t="s">
        <v>621</v>
      </c>
      <c r="D629" s="47" t="s">
        <v>44</v>
      </c>
      <c r="E629" s="49">
        <f t="shared" si="18"/>
        <v>5.76</v>
      </c>
      <c r="F629" s="1105">
        <f t="shared" si="19"/>
        <v>7052</v>
      </c>
      <c r="H629" s="49">
        <v>5.76</v>
      </c>
      <c r="I629" s="49">
        <v>5.76</v>
      </c>
    </row>
    <row r="630" spans="2:9" ht="30">
      <c r="B630" s="51">
        <v>7053</v>
      </c>
      <c r="C630" s="1108" t="s">
        <v>622</v>
      </c>
      <c r="D630" s="45" t="s">
        <v>44</v>
      </c>
      <c r="E630" s="46">
        <f t="shared" si="18"/>
        <v>27.45</v>
      </c>
      <c r="F630" s="1105">
        <f t="shared" si="19"/>
        <v>7053</v>
      </c>
      <c r="H630" s="46">
        <v>27.45</v>
      </c>
      <c r="I630" s="46">
        <v>27.45</v>
      </c>
    </row>
    <row r="631" spans="2:9" ht="30">
      <c r="B631" s="50">
        <v>7054</v>
      </c>
      <c r="C631" s="48" t="s">
        <v>623</v>
      </c>
      <c r="D631" s="47" t="s">
        <v>44</v>
      </c>
      <c r="E631" s="49">
        <f t="shared" si="18"/>
        <v>59.82</v>
      </c>
      <c r="F631" s="1105">
        <f t="shared" si="19"/>
        <v>7054</v>
      </c>
      <c r="H631" s="49">
        <v>59.82</v>
      </c>
      <c r="I631" s="49">
        <v>59.82</v>
      </c>
    </row>
    <row r="632" spans="2:9" ht="30">
      <c r="B632" s="51">
        <v>7058</v>
      </c>
      <c r="C632" s="1108" t="s">
        <v>624</v>
      </c>
      <c r="D632" s="45" t="s">
        <v>44</v>
      </c>
      <c r="E632" s="46">
        <f t="shared" si="18"/>
        <v>10.94</v>
      </c>
      <c r="F632" s="1105">
        <f t="shared" si="19"/>
        <v>7058</v>
      </c>
      <c r="H632" s="46">
        <v>10.94</v>
      </c>
      <c r="I632" s="46">
        <v>10.94</v>
      </c>
    </row>
    <row r="633" spans="2:9" ht="30">
      <c r="B633" s="50">
        <v>7059</v>
      </c>
      <c r="C633" s="48" t="s">
        <v>625</v>
      </c>
      <c r="D633" s="47" t="s">
        <v>44</v>
      </c>
      <c r="E633" s="49">
        <f t="shared" si="18"/>
        <v>3.82</v>
      </c>
      <c r="F633" s="1105">
        <f t="shared" si="19"/>
        <v>7059</v>
      </c>
      <c r="H633" s="49">
        <v>3.82</v>
      </c>
      <c r="I633" s="49">
        <v>3.82</v>
      </c>
    </row>
    <row r="634" spans="2:9" ht="30">
      <c r="B634" s="51">
        <v>7060</v>
      </c>
      <c r="C634" s="1108" t="s">
        <v>626</v>
      </c>
      <c r="D634" s="45" t="s">
        <v>44</v>
      </c>
      <c r="E634" s="46">
        <f t="shared" si="18"/>
        <v>20.51</v>
      </c>
      <c r="F634" s="1105">
        <f t="shared" si="19"/>
        <v>7060</v>
      </c>
      <c r="H634" s="46">
        <v>20.51</v>
      </c>
      <c r="I634" s="46">
        <v>20.51</v>
      </c>
    </row>
    <row r="635" spans="2:9" ht="30">
      <c r="B635" s="50">
        <v>7061</v>
      </c>
      <c r="C635" s="48" t="s">
        <v>627</v>
      </c>
      <c r="D635" s="47" t="s">
        <v>44</v>
      </c>
      <c r="E635" s="49">
        <f t="shared" si="18"/>
        <v>54.61</v>
      </c>
      <c r="F635" s="1105">
        <f t="shared" si="19"/>
        <v>7061</v>
      </c>
      <c r="H635" s="49">
        <v>54.61</v>
      </c>
      <c r="I635" s="49">
        <v>54.61</v>
      </c>
    </row>
    <row r="636" spans="2:9">
      <c r="B636" s="51">
        <v>7063</v>
      </c>
      <c r="C636" s="1108" t="s">
        <v>628</v>
      </c>
      <c r="D636" s="45" t="s">
        <v>44</v>
      </c>
      <c r="E636" s="46">
        <f t="shared" si="18"/>
        <v>9.34</v>
      </c>
      <c r="F636" s="1105">
        <f t="shared" si="19"/>
        <v>7063</v>
      </c>
      <c r="H636" s="46">
        <v>9.34</v>
      </c>
      <c r="I636" s="46">
        <v>9.34</v>
      </c>
    </row>
    <row r="637" spans="2:9">
      <c r="B637" s="50">
        <v>7064</v>
      </c>
      <c r="C637" s="48" t="s">
        <v>629</v>
      </c>
      <c r="D637" s="47" t="s">
        <v>44</v>
      </c>
      <c r="E637" s="49">
        <f t="shared" si="18"/>
        <v>2.4500000000000002</v>
      </c>
      <c r="F637" s="1105">
        <f t="shared" si="19"/>
        <v>7064</v>
      </c>
      <c r="H637" s="49">
        <v>2.4500000000000002</v>
      </c>
      <c r="I637" s="49">
        <v>2.4500000000000002</v>
      </c>
    </row>
    <row r="638" spans="2:9">
      <c r="B638" s="51">
        <v>7065</v>
      </c>
      <c r="C638" s="1108" t="s">
        <v>630</v>
      </c>
      <c r="D638" s="45" t="s">
        <v>44</v>
      </c>
      <c r="E638" s="46">
        <f t="shared" si="18"/>
        <v>10.220000000000001</v>
      </c>
      <c r="F638" s="1105">
        <f t="shared" si="19"/>
        <v>7065</v>
      </c>
      <c r="H638" s="46">
        <v>10.220000000000001</v>
      </c>
      <c r="I638" s="46">
        <v>10.220000000000001</v>
      </c>
    </row>
    <row r="639" spans="2:9">
      <c r="B639" s="50">
        <v>7066</v>
      </c>
      <c r="C639" s="48" t="s">
        <v>631</v>
      </c>
      <c r="D639" s="47" t="s">
        <v>44</v>
      </c>
      <c r="E639" s="49">
        <f t="shared" si="18"/>
        <v>115.2</v>
      </c>
      <c r="F639" s="1105">
        <f t="shared" si="19"/>
        <v>7066</v>
      </c>
      <c r="H639" s="49">
        <v>115.2</v>
      </c>
      <c r="I639" s="49">
        <v>115.2</v>
      </c>
    </row>
    <row r="640" spans="2:9" ht="45">
      <c r="B640" s="51">
        <v>53786</v>
      </c>
      <c r="C640" s="1108" t="s">
        <v>632</v>
      </c>
      <c r="D640" s="45" t="s">
        <v>44</v>
      </c>
      <c r="E640" s="46">
        <f t="shared" si="18"/>
        <v>35.76</v>
      </c>
      <c r="F640" s="1105">
        <f t="shared" si="19"/>
        <v>53786</v>
      </c>
      <c r="H640" s="46">
        <v>35.76</v>
      </c>
      <c r="I640" s="46">
        <v>35.76</v>
      </c>
    </row>
    <row r="641" spans="2:9" ht="30">
      <c r="B641" s="50">
        <v>53788</v>
      </c>
      <c r="C641" s="48" t="s">
        <v>633</v>
      </c>
      <c r="D641" s="47" t="s">
        <v>44</v>
      </c>
      <c r="E641" s="49">
        <f t="shared" si="18"/>
        <v>38.29</v>
      </c>
      <c r="F641" s="1105">
        <f t="shared" si="19"/>
        <v>53788</v>
      </c>
      <c r="H641" s="49">
        <v>38.29</v>
      </c>
      <c r="I641" s="49">
        <v>38.29</v>
      </c>
    </row>
    <row r="642" spans="2:9" ht="30">
      <c r="B642" s="51">
        <v>53792</v>
      </c>
      <c r="C642" s="1108" t="s">
        <v>634</v>
      </c>
      <c r="D642" s="45" t="s">
        <v>44</v>
      </c>
      <c r="E642" s="46">
        <f t="shared" si="18"/>
        <v>67.88</v>
      </c>
      <c r="F642" s="1105">
        <f t="shared" si="19"/>
        <v>53792</v>
      </c>
      <c r="H642" s="46">
        <v>67.88</v>
      </c>
      <c r="I642" s="46">
        <v>67.88</v>
      </c>
    </row>
    <row r="643" spans="2:9">
      <c r="B643" s="50">
        <v>53794</v>
      </c>
      <c r="C643" s="48" t="s">
        <v>635</v>
      </c>
      <c r="D643" s="47" t="s">
        <v>44</v>
      </c>
      <c r="E643" s="49">
        <f t="shared" ref="E643:E706" si="20">IF($K$2=$H$1,H643,I643)</f>
        <v>35</v>
      </c>
      <c r="F643" s="1105">
        <f t="shared" ref="F643:F706" si="21">IF(LEN($B643)=7,CONCATENATE(MID($B643,1,6),"00",RIGHT($B643,1)),IF(LEN($B643)=8,CONCATENATE(MID($B643,1,6),"0",RIGHT($B643,2)),$B643))</f>
        <v>53794</v>
      </c>
      <c r="H643" s="49">
        <v>35</v>
      </c>
      <c r="I643" s="49">
        <v>35</v>
      </c>
    </row>
    <row r="644" spans="2:9" ht="45">
      <c r="B644" s="51">
        <v>53797</v>
      </c>
      <c r="C644" s="1108" t="s">
        <v>636</v>
      </c>
      <c r="D644" s="45" t="s">
        <v>44</v>
      </c>
      <c r="E644" s="46">
        <f t="shared" si="20"/>
        <v>78.069999999999993</v>
      </c>
      <c r="F644" s="1105">
        <f t="shared" si="21"/>
        <v>53797</v>
      </c>
      <c r="H644" s="46">
        <v>78.069999999999993</v>
      </c>
      <c r="I644" s="46">
        <v>78.069999999999993</v>
      </c>
    </row>
    <row r="645" spans="2:9" ht="30">
      <c r="B645" s="50">
        <v>53804</v>
      </c>
      <c r="C645" s="48" t="s">
        <v>637</v>
      </c>
      <c r="D645" s="47" t="s">
        <v>44</v>
      </c>
      <c r="E645" s="49">
        <f t="shared" si="20"/>
        <v>2.4700000000000002</v>
      </c>
      <c r="F645" s="1105">
        <f t="shared" si="21"/>
        <v>53804</v>
      </c>
      <c r="H645" s="49">
        <v>2.4700000000000002</v>
      </c>
      <c r="I645" s="49">
        <v>2.4700000000000002</v>
      </c>
    </row>
    <row r="646" spans="2:9">
      <c r="B646" s="51">
        <v>53806</v>
      </c>
      <c r="C646" s="1108" t="s">
        <v>638</v>
      </c>
      <c r="D646" s="45" t="s">
        <v>44</v>
      </c>
      <c r="E646" s="46">
        <f t="shared" si="20"/>
        <v>38.950000000000003</v>
      </c>
      <c r="F646" s="1105">
        <f t="shared" si="21"/>
        <v>53806</v>
      </c>
      <c r="H646" s="46">
        <v>38.950000000000003</v>
      </c>
      <c r="I646" s="46">
        <v>38.950000000000003</v>
      </c>
    </row>
    <row r="647" spans="2:9" ht="30">
      <c r="B647" s="50">
        <v>53810</v>
      </c>
      <c r="C647" s="48" t="s">
        <v>639</v>
      </c>
      <c r="D647" s="47" t="s">
        <v>44</v>
      </c>
      <c r="E647" s="49">
        <f t="shared" si="20"/>
        <v>39.19</v>
      </c>
      <c r="F647" s="1105">
        <f t="shared" si="21"/>
        <v>53810</v>
      </c>
      <c r="H647" s="49">
        <v>39.19</v>
      </c>
      <c r="I647" s="49">
        <v>39.19</v>
      </c>
    </row>
    <row r="648" spans="2:9">
      <c r="B648" s="51">
        <v>53814</v>
      </c>
      <c r="C648" s="1108" t="s">
        <v>640</v>
      </c>
      <c r="D648" s="45" t="s">
        <v>44</v>
      </c>
      <c r="E648" s="46">
        <f t="shared" si="20"/>
        <v>128.38999999999999</v>
      </c>
      <c r="F648" s="1105">
        <f t="shared" si="21"/>
        <v>53814</v>
      </c>
      <c r="H648" s="46">
        <v>128.38999999999999</v>
      </c>
      <c r="I648" s="46">
        <v>128.38999999999999</v>
      </c>
    </row>
    <row r="649" spans="2:9">
      <c r="B649" s="50">
        <v>53817</v>
      </c>
      <c r="C649" s="48" t="s">
        <v>641</v>
      </c>
      <c r="D649" s="47" t="s">
        <v>44</v>
      </c>
      <c r="E649" s="49">
        <f t="shared" si="20"/>
        <v>41.86</v>
      </c>
      <c r="F649" s="1105">
        <f t="shared" si="21"/>
        <v>53817</v>
      </c>
      <c r="H649" s="49">
        <v>41.86</v>
      </c>
      <c r="I649" s="49">
        <v>41.86</v>
      </c>
    </row>
    <row r="650" spans="2:9" ht="30">
      <c r="B650" s="51">
        <v>53818</v>
      </c>
      <c r="C650" s="1108" t="s">
        <v>642</v>
      </c>
      <c r="D650" s="45" t="s">
        <v>44</v>
      </c>
      <c r="E650" s="46">
        <f t="shared" si="20"/>
        <v>4.7699999999999996</v>
      </c>
      <c r="F650" s="1105">
        <f t="shared" si="21"/>
        <v>53818</v>
      </c>
      <c r="H650" s="46">
        <v>4.7699999999999996</v>
      </c>
      <c r="I650" s="46">
        <v>4.7699999999999996</v>
      </c>
    </row>
    <row r="651" spans="2:9" ht="30">
      <c r="B651" s="50">
        <v>53827</v>
      </c>
      <c r="C651" s="48" t="s">
        <v>643</v>
      </c>
      <c r="D651" s="47" t="s">
        <v>44</v>
      </c>
      <c r="E651" s="49">
        <f t="shared" si="20"/>
        <v>76.430000000000007</v>
      </c>
      <c r="F651" s="1105">
        <f t="shared" si="21"/>
        <v>53827</v>
      </c>
      <c r="H651" s="49">
        <v>76.430000000000007</v>
      </c>
      <c r="I651" s="49">
        <v>76.430000000000007</v>
      </c>
    </row>
    <row r="652" spans="2:9" ht="30">
      <c r="B652" s="51">
        <v>53829</v>
      </c>
      <c r="C652" s="1108" t="s">
        <v>644</v>
      </c>
      <c r="D652" s="45" t="s">
        <v>44</v>
      </c>
      <c r="E652" s="46">
        <f t="shared" si="20"/>
        <v>78.069999999999993</v>
      </c>
      <c r="F652" s="1105">
        <f t="shared" si="21"/>
        <v>53829</v>
      </c>
      <c r="H652" s="46">
        <v>78.069999999999993</v>
      </c>
      <c r="I652" s="46">
        <v>78.069999999999993</v>
      </c>
    </row>
    <row r="653" spans="2:9" ht="30">
      <c r="B653" s="50">
        <v>53831</v>
      </c>
      <c r="C653" s="48" t="s">
        <v>645</v>
      </c>
      <c r="D653" s="47" t="s">
        <v>44</v>
      </c>
      <c r="E653" s="49">
        <f t="shared" si="20"/>
        <v>128.96</v>
      </c>
      <c r="F653" s="1105">
        <f t="shared" si="21"/>
        <v>53831</v>
      </c>
      <c r="H653" s="49">
        <v>128.96</v>
      </c>
      <c r="I653" s="49">
        <v>128.96</v>
      </c>
    </row>
    <row r="654" spans="2:9">
      <c r="B654" s="51">
        <v>53840</v>
      </c>
      <c r="C654" s="1108" t="s">
        <v>646</v>
      </c>
      <c r="D654" s="45" t="s">
        <v>44</v>
      </c>
      <c r="E654" s="46">
        <f t="shared" si="20"/>
        <v>1.34</v>
      </c>
      <c r="F654" s="1105">
        <f t="shared" si="21"/>
        <v>53840</v>
      </c>
      <c r="H654" s="46">
        <v>1.34</v>
      </c>
      <c r="I654" s="46">
        <v>1.34</v>
      </c>
    </row>
    <row r="655" spans="2:9">
      <c r="B655" s="50">
        <v>53841</v>
      </c>
      <c r="C655" s="48" t="s">
        <v>647</v>
      </c>
      <c r="D655" s="47" t="s">
        <v>44</v>
      </c>
      <c r="E655" s="49">
        <f t="shared" si="20"/>
        <v>0.93</v>
      </c>
      <c r="F655" s="1105">
        <f t="shared" si="21"/>
        <v>53841</v>
      </c>
      <c r="H655" s="49">
        <v>0.93</v>
      </c>
      <c r="I655" s="49">
        <v>0.93</v>
      </c>
    </row>
    <row r="656" spans="2:9" ht="30">
      <c r="B656" s="51">
        <v>53849</v>
      </c>
      <c r="C656" s="1108" t="s">
        <v>648</v>
      </c>
      <c r="D656" s="45" t="s">
        <v>44</v>
      </c>
      <c r="E656" s="46">
        <f t="shared" si="20"/>
        <v>56.09</v>
      </c>
      <c r="F656" s="1105">
        <f t="shared" si="21"/>
        <v>53849</v>
      </c>
      <c r="H656" s="46">
        <v>56.09</v>
      </c>
      <c r="I656" s="46">
        <v>56.09</v>
      </c>
    </row>
    <row r="657" spans="2:9" ht="30">
      <c r="B657" s="50">
        <v>53857</v>
      </c>
      <c r="C657" s="48" t="s">
        <v>649</v>
      </c>
      <c r="D657" s="47" t="s">
        <v>44</v>
      </c>
      <c r="E657" s="49">
        <f t="shared" si="20"/>
        <v>25.66</v>
      </c>
      <c r="F657" s="1105">
        <f t="shared" si="21"/>
        <v>53857</v>
      </c>
      <c r="H657" s="49">
        <v>25.66</v>
      </c>
      <c r="I657" s="49">
        <v>25.66</v>
      </c>
    </row>
    <row r="658" spans="2:9" ht="30">
      <c r="B658" s="51">
        <v>53858</v>
      </c>
      <c r="C658" s="1108" t="s">
        <v>650</v>
      </c>
      <c r="D658" s="45" t="s">
        <v>44</v>
      </c>
      <c r="E658" s="46">
        <f t="shared" si="20"/>
        <v>53.61</v>
      </c>
      <c r="F658" s="1105">
        <f t="shared" si="21"/>
        <v>53858</v>
      </c>
      <c r="H658" s="46">
        <v>53.61</v>
      </c>
      <c r="I658" s="46">
        <v>53.61</v>
      </c>
    </row>
    <row r="659" spans="2:9" ht="30">
      <c r="B659" s="50">
        <v>53861</v>
      </c>
      <c r="C659" s="48" t="s">
        <v>651</v>
      </c>
      <c r="D659" s="47" t="s">
        <v>44</v>
      </c>
      <c r="E659" s="49">
        <f t="shared" si="20"/>
        <v>35.58</v>
      </c>
      <c r="F659" s="1105">
        <f t="shared" si="21"/>
        <v>53861</v>
      </c>
      <c r="H659" s="49">
        <v>35.58</v>
      </c>
      <c r="I659" s="49">
        <v>35.58</v>
      </c>
    </row>
    <row r="660" spans="2:9">
      <c r="B660" s="51">
        <v>53863</v>
      </c>
      <c r="C660" s="1108" t="s">
        <v>652</v>
      </c>
      <c r="D660" s="45" t="s">
        <v>44</v>
      </c>
      <c r="E660" s="46">
        <f t="shared" si="20"/>
        <v>1.4</v>
      </c>
      <c r="F660" s="1105">
        <f t="shared" si="21"/>
        <v>53863</v>
      </c>
      <c r="H660" s="46">
        <v>1.4</v>
      </c>
      <c r="I660" s="46">
        <v>1.4</v>
      </c>
    </row>
    <row r="661" spans="2:9" ht="30">
      <c r="B661" s="50">
        <v>53865</v>
      </c>
      <c r="C661" s="48" t="s">
        <v>653</v>
      </c>
      <c r="D661" s="47" t="s">
        <v>44</v>
      </c>
      <c r="E661" s="49">
        <f t="shared" si="20"/>
        <v>31.59</v>
      </c>
      <c r="F661" s="1105">
        <f t="shared" si="21"/>
        <v>53865</v>
      </c>
      <c r="H661" s="49">
        <v>31.59</v>
      </c>
      <c r="I661" s="49">
        <v>31.59</v>
      </c>
    </row>
    <row r="662" spans="2:9" ht="30">
      <c r="B662" s="51">
        <v>53866</v>
      </c>
      <c r="C662" s="1108" t="s">
        <v>654</v>
      </c>
      <c r="D662" s="45" t="s">
        <v>44</v>
      </c>
      <c r="E662" s="46">
        <f t="shared" si="20"/>
        <v>1.1200000000000001</v>
      </c>
      <c r="F662" s="1105">
        <f t="shared" si="21"/>
        <v>53866</v>
      </c>
      <c r="H662" s="46">
        <v>1.1200000000000001</v>
      </c>
      <c r="I662" s="46">
        <v>1.1200000000000001</v>
      </c>
    </row>
    <row r="663" spans="2:9" ht="30">
      <c r="B663" s="50">
        <v>53882</v>
      </c>
      <c r="C663" s="48" t="s">
        <v>655</v>
      </c>
      <c r="D663" s="47" t="s">
        <v>44</v>
      </c>
      <c r="E663" s="49">
        <f t="shared" si="20"/>
        <v>16.579999999999998</v>
      </c>
      <c r="F663" s="1105">
        <f t="shared" si="21"/>
        <v>53882</v>
      </c>
      <c r="H663" s="49">
        <v>16.579999999999998</v>
      </c>
      <c r="I663" s="49">
        <v>16.579999999999998</v>
      </c>
    </row>
    <row r="664" spans="2:9" ht="30">
      <c r="B664" s="51">
        <v>55263</v>
      </c>
      <c r="C664" s="1108" t="s">
        <v>656</v>
      </c>
      <c r="D664" s="45" t="s">
        <v>44</v>
      </c>
      <c r="E664" s="46">
        <f t="shared" si="20"/>
        <v>43.18</v>
      </c>
      <c r="F664" s="1105">
        <f t="shared" si="21"/>
        <v>55263</v>
      </c>
      <c r="H664" s="46">
        <v>43.18</v>
      </c>
      <c r="I664" s="46">
        <v>43.18</v>
      </c>
    </row>
    <row r="665" spans="2:9">
      <c r="B665" s="50">
        <v>73303</v>
      </c>
      <c r="C665" s="48" t="s">
        <v>657</v>
      </c>
      <c r="D665" s="47" t="s">
        <v>44</v>
      </c>
      <c r="E665" s="49">
        <f t="shared" si="20"/>
        <v>4.17</v>
      </c>
      <c r="F665" s="1105">
        <f t="shared" si="21"/>
        <v>73303</v>
      </c>
      <c r="H665" s="49">
        <v>4.17</v>
      </c>
      <c r="I665" s="49">
        <v>4.17</v>
      </c>
    </row>
    <row r="666" spans="2:9">
      <c r="B666" s="51">
        <v>73307</v>
      </c>
      <c r="C666" s="1108" t="s">
        <v>658</v>
      </c>
      <c r="D666" s="45" t="s">
        <v>44</v>
      </c>
      <c r="E666" s="46">
        <f t="shared" si="20"/>
        <v>3.73</v>
      </c>
      <c r="F666" s="1105">
        <f t="shared" si="21"/>
        <v>73307</v>
      </c>
      <c r="H666" s="46">
        <v>3.73</v>
      </c>
      <c r="I666" s="46">
        <v>3.73</v>
      </c>
    </row>
    <row r="667" spans="2:9" ht="30">
      <c r="B667" s="50">
        <v>73309</v>
      </c>
      <c r="C667" s="48" t="s">
        <v>659</v>
      </c>
      <c r="D667" s="47" t="s">
        <v>44</v>
      </c>
      <c r="E667" s="49">
        <f t="shared" si="20"/>
        <v>16.45</v>
      </c>
      <c r="F667" s="1105">
        <f t="shared" si="21"/>
        <v>73309</v>
      </c>
      <c r="H667" s="49">
        <v>16.45</v>
      </c>
      <c r="I667" s="49">
        <v>16.45</v>
      </c>
    </row>
    <row r="668" spans="2:9">
      <c r="B668" s="51">
        <v>73311</v>
      </c>
      <c r="C668" s="1108" t="s">
        <v>660</v>
      </c>
      <c r="D668" s="45" t="s">
        <v>44</v>
      </c>
      <c r="E668" s="46">
        <f t="shared" si="20"/>
        <v>119.37</v>
      </c>
      <c r="F668" s="1105">
        <f t="shared" si="21"/>
        <v>73311</v>
      </c>
      <c r="H668" s="46">
        <v>119.37</v>
      </c>
      <c r="I668" s="46">
        <v>119.37</v>
      </c>
    </row>
    <row r="669" spans="2:9" ht="30">
      <c r="B669" s="50">
        <v>73313</v>
      </c>
      <c r="C669" s="48" t="s">
        <v>661</v>
      </c>
      <c r="D669" s="47" t="s">
        <v>44</v>
      </c>
      <c r="E669" s="49">
        <f t="shared" si="20"/>
        <v>4.32</v>
      </c>
      <c r="F669" s="1105">
        <f t="shared" si="21"/>
        <v>73313</v>
      </c>
      <c r="H669" s="49">
        <v>4.32</v>
      </c>
      <c r="I669" s="49">
        <v>4.32</v>
      </c>
    </row>
    <row r="670" spans="2:9" ht="30">
      <c r="B670" s="51">
        <v>73315</v>
      </c>
      <c r="C670" s="1108" t="s">
        <v>662</v>
      </c>
      <c r="D670" s="45" t="s">
        <v>44</v>
      </c>
      <c r="E670" s="46">
        <f t="shared" si="20"/>
        <v>38.29</v>
      </c>
      <c r="F670" s="1105">
        <f t="shared" si="21"/>
        <v>73315</v>
      </c>
      <c r="H670" s="46">
        <v>38.29</v>
      </c>
      <c r="I670" s="46">
        <v>38.29</v>
      </c>
    </row>
    <row r="671" spans="2:9" ht="30">
      <c r="B671" s="50">
        <v>73335</v>
      </c>
      <c r="C671" s="48" t="s">
        <v>663</v>
      </c>
      <c r="D671" s="47" t="s">
        <v>44</v>
      </c>
      <c r="E671" s="49">
        <f t="shared" si="20"/>
        <v>15.86</v>
      </c>
      <c r="F671" s="1105">
        <f t="shared" si="21"/>
        <v>73335</v>
      </c>
      <c r="H671" s="49">
        <v>15.86</v>
      </c>
      <c r="I671" s="49">
        <v>15.86</v>
      </c>
    </row>
    <row r="672" spans="2:9" ht="45">
      <c r="B672" s="51">
        <v>73340</v>
      </c>
      <c r="C672" s="1108" t="s">
        <v>664</v>
      </c>
      <c r="D672" s="45" t="s">
        <v>44</v>
      </c>
      <c r="E672" s="46">
        <f t="shared" si="20"/>
        <v>54.61</v>
      </c>
      <c r="F672" s="1105">
        <f t="shared" si="21"/>
        <v>73340</v>
      </c>
      <c r="H672" s="46">
        <v>54.61</v>
      </c>
      <c r="I672" s="46">
        <v>54.61</v>
      </c>
    </row>
    <row r="673" spans="2:9" ht="30">
      <c r="B673" s="50">
        <v>83361</v>
      </c>
      <c r="C673" s="48" t="s">
        <v>665</v>
      </c>
      <c r="D673" s="47" t="s">
        <v>44</v>
      </c>
      <c r="E673" s="49">
        <f t="shared" si="20"/>
        <v>9.99</v>
      </c>
      <c r="F673" s="1105">
        <f t="shared" si="21"/>
        <v>83361</v>
      </c>
      <c r="H673" s="49">
        <v>9.99</v>
      </c>
      <c r="I673" s="49">
        <v>9.99</v>
      </c>
    </row>
    <row r="674" spans="2:9" ht="30">
      <c r="B674" s="51">
        <v>83761</v>
      </c>
      <c r="C674" s="1108" t="s">
        <v>666</v>
      </c>
      <c r="D674" s="45" t="s">
        <v>44</v>
      </c>
      <c r="E674" s="46">
        <f t="shared" si="20"/>
        <v>8.91</v>
      </c>
      <c r="F674" s="1105">
        <f t="shared" si="21"/>
        <v>83761</v>
      </c>
      <c r="H674" s="46">
        <v>8.91</v>
      </c>
      <c r="I674" s="46">
        <v>8.91</v>
      </c>
    </row>
    <row r="675" spans="2:9" ht="30">
      <c r="B675" s="50">
        <v>83762</v>
      </c>
      <c r="C675" s="48" t="s">
        <v>667</v>
      </c>
      <c r="D675" s="47" t="s">
        <v>44</v>
      </c>
      <c r="E675" s="49">
        <f t="shared" si="20"/>
        <v>11.13</v>
      </c>
      <c r="F675" s="1105">
        <f t="shared" si="21"/>
        <v>83762</v>
      </c>
      <c r="H675" s="49">
        <v>11.13</v>
      </c>
      <c r="I675" s="49">
        <v>11.13</v>
      </c>
    </row>
    <row r="676" spans="2:9" ht="30">
      <c r="B676" s="51">
        <v>83763</v>
      </c>
      <c r="C676" s="1108" t="s">
        <v>668</v>
      </c>
      <c r="D676" s="45" t="s">
        <v>44</v>
      </c>
      <c r="E676" s="46">
        <f t="shared" si="20"/>
        <v>33.64</v>
      </c>
      <c r="F676" s="1105">
        <f t="shared" si="21"/>
        <v>83763</v>
      </c>
      <c r="H676" s="46">
        <v>33.64</v>
      </c>
      <c r="I676" s="46">
        <v>33.64</v>
      </c>
    </row>
    <row r="677" spans="2:9" ht="30">
      <c r="B677" s="50">
        <v>83764</v>
      </c>
      <c r="C677" s="48" t="s">
        <v>669</v>
      </c>
      <c r="D677" s="47" t="s">
        <v>44</v>
      </c>
      <c r="E677" s="49">
        <f t="shared" si="20"/>
        <v>2</v>
      </c>
      <c r="F677" s="1105">
        <f t="shared" si="21"/>
        <v>83764</v>
      </c>
      <c r="H677" s="49">
        <v>2</v>
      </c>
      <c r="I677" s="49">
        <v>2</v>
      </c>
    </row>
    <row r="678" spans="2:9">
      <c r="B678" s="51">
        <v>87026</v>
      </c>
      <c r="C678" s="1108" t="s">
        <v>670</v>
      </c>
      <c r="D678" s="45" t="s">
        <v>44</v>
      </c>
      <c r="E678" s="46">
        <f t="shared" si="20"/>
        <v>0.35</v>
      </c>
      <c r="F678" s="1105">
        <f t="shared" si="21"/>
        <v>87026</v>
      </c>
      <c r="H678" s="46">
        <v>0.35</v>
      </c>
      <c r="I678" s="46">
        <v>0.35</v>
      </c>
    </row>
    <row r="679" spans="2:9" ht="30">
      <c r="B679" s="50">
        <v>87441</v>
      </c>
      <c r="C679" s="48" t="s">
        <v>671</v>
      </c>
      <c r="D679" s="47" t="s">
        <v>44</v>
      </c>
      <c r="E679" s="49">
        <f t="shared" si="20"/>
        <v>0.33</v>
      </c>
      <c r="F679" s="1105">
        <f t="shared" si="21"/>
        <v>87441</v>
      </c>
      <c r="H679" s="49">
        <v>0.33</v>
      </c>
      <c r="I679" s="49">
        <v>0.33</v>
      </c>
    </row>
    <row r="680" spans="2:9" ht="30">
      <c r="B680" s="51">
        <v>87442</v>
      </c>
      <c r="C680" s="1108" t="s">
        <v>672</v>
      </c>
      <c r="D680" s="45" t="s">
        <v>44</v>
      </c>
      <c r="E680" s="46">
        <f t="shared" si="20"/>
        <v>7.0000000000000007E-2</v>
      </c>
      <c r="F680" s="1105">
        <f t="shared" si="21"/>
        <v>87442</v>
      </c>
      <c r="H680" s="46">
        <v>7.0000000000000007E-2</v>
      </c>
      <c r="I680" s="46">
        <v>7.0000000000000007E-2</v>
      </c>
    </row>
    <row r="681" spans="2:9" ht="30">
      <c r="B681" s="50">
        <v>87443</v>
      </c>
      <c r="C681" s="48" t="s">
        <v>673</v>
      </c>
      <c r="D681" s="47" t="s">
        <v>44</v>
      </c>
      <c r="E681" s="49">
        <f t="shared" si="20"/>
        <v>0.31</v>
      </c>
      <c r="F681" s="1105">
        <f t="shared" si="21"/>
        <v>87443</v>
      </c>
      <c r="H681" s="49">
        <v>0.31</v>
      </c>
      <c r="I681" s="49">
        <v>0.31</v>
      </c>
    </row>
    <row r="682" spans="2:9" ht="30">
      <c r="B682" s="51">
        <v>87444</v>
      </c>
      <c r="C682" s="1108" t="s">
        <v>674</v>
      </c>
      <c r="D682" s="45" t="s">
        <v>44</v>
      </c>
      <c r="E682" s="46">
        <f t="shared" si="20"/>
        <v>2.84</v>
      </c>
      <c r="F682" s="1105">
        <f t="shared" si="21"/>
        <v>87444</v>
      </c>
      <c r="H682" s="46">
        <v>2.84</v>
      </c>
      <c r="I682" s="46">
        <v>2.84</v>
      </c>
    </row>
    <row r="683" spans="2:9" ht="30">
      <c r="B683" s="50">
        <v>88387</v>
      </c>
      <c r="C683" s="48" t="s">
        <v>675</v>
      </c>
      <c r="D683" s="47" t="s">
        <v>44</v>
      </c>
      <c r="E683" s="49">
        <f t="shared" si="20"/>
        <v>0.65</v>
      </c>
      <c r="F683" s="1105">
        <f t="shared" si="21"/>
        <v>88387</v>
      </c>
      <c r="H683" s="49">
        <v>0.65</v>
      </c>
      <c r="I683" s="49">
        <v>0.65</v>
      </c>
    </row>
    <row r="684" spans="2:9" ht="30">
      <c r="B684" s="51">
        <v>88389</v>
      </c>
      <c r="C684" s="1108" t="s">
        <v>676</v>
      </c>
      <c r="D684" s="45" t="s">
        <v>44</v>
      </c>
      <c r="E684" s="46">
        <f t="shared" si="20"/>
        <v>0.14000000000000001</v>
      </c>
      <c r="F684" s="1105">
        <f t="shared" si="21"/>
        <v>88389</v>
      </c>
      <c r="H684" s="46">
        <v>0.14000000000000001</v>
      </c>
      <c r="I684" s="46">
        <v>0.14000000000000001</v>
      </c>
    </row>
    <row r="685" spans="2:9" ht="30">
      <c r="B685" s="50">
        <v>88390</v>
      </c>
      <c r="C685" s="48" t="s">
        <v>677</v>
      </c>
      <c r="D685" s="47" t="s">
        <v>44</v>
      </c>
      <c r="E685" s="49">
        <f t="shared" si="20"/>
        <v>0.82</v>
      </c>
      <c r="F685" s="1105">
        <f t="shared" si="21"/>
        <v>88390</v>
      </c>
      <c r="H685" s="49">
        <v>0.82</v>
      </c>
      <c r="I685" s="49">
        <v>0.82</v>
      </c>
    </row>
    <row r="686" spans="2:9" ht="30">
      <c r="B686" s="51">
        <v>88391</v>
      </c>
      <c r="C686" s="1108" t="s">
        <v>678</v>
      </c>
      <c r="D686" s="45" t="s">
        <v>44</v>
      </c>
      <c r="E686" s="46">
        <f t="shared" si="20"/>
        <v>1.84</v>
      </c>
      <c r="F686" s="1105">
        <f t="shared" si="21"/>
        <v>88391</v>
      </c>
      <c r="H686" s="46">
        <v>1.84</v>
      </c>
      <c r="I686" s="46">
        <v>1.84</v>
      </c>
    </row>
    <row r="687" spans="2:9" ht="30">
      <c r="B687" s="50">
        <v>88394</v>
      </c>
      <c r="C687" s="48" t="s">
        <v>679</v>
      </c>
      <c r="D687" s="47" t="s">
        <v>44</v>
      </c>
      <c r="E687" s="49">
        <f t="shared" si="20"/>
        <v>0.78</v>
      </c>
      <c r="F687" s="1105">
        <f t="shared" si="21"/>
        <v>88394</v>
      </c>
      <c r="H687" s="49">
        <v>0.78</v>
      </c>
      <c r="I687" s="49">
        <v>0.78</v>
      </c>
    </row>
    <row r="688" spans="2:9" ht="30">
      <c r="B688" s="51">
        <v>88395</v>
      </c>
      <c r="C688" s="1108" t="s">
        <v>680</v>
      </c>
      <c r="D688" s="45" t="s">
        <v>44</v>
      </c>
      <c r="E688" s="46">
        <f t="shared" si="20"/>
        <v>0.17</v>
      </c>
      <c r="F688" s="1105">
        <f t="shared" si="21"/>
        <v>88395</v>
      </c>
      <c r="H688" s="46">
        <v>0.17</v>
      </c>
      <c r="I688" s="46">
        <v>0.17</v>
      </c>
    </row>
    <row r="689" spans="2:9" ht="30">
      <c r="B689" s="50">
        <v>88396</v>
      </c>
      <c r="C689" s="48" t="s">
        <v>681</v>
      </c>
      <c r="D689" s="47" t="s">
        <v>44</v>
      </c>
      <c r="E689" s="49">
        <f t="shared" si="20"/>
        <v>0.98</v>
      </c>
      <c r="F689" s="1105">
        <f t="shared" si="21"/>
        <v>88396</v>
      </c>
      <c r="H689" s="49">
        <v>0.98</v>
      </c>
      <c r="I689" s="49">
        <v>0.98</v>
      </c>
    </row>
    <row r="690" spans="2:9" ht="30">
      <c r="B690" s="51">
        <v>88397</v>
      </c>
      <c r="C690" s="1108" t="s">
        <v>682</v>
      </c>
      <c r="D690" s="45" t="s">
        <v>44</v>
      </c>
      <c r="E690" s="46">
        <f t="shared" si="20"/>
        <v>2.76</v>
      </c>
      <c r="F690" s="1105">
        <f t="shared" si="21"/>
        <v>88397</v>
      </c>
      <c r="H690" s="46">
        <v>2.76</v>
      </c>
      <c r="I690" s="46">
        <v>2.76</v>
      </c>
    </row>
    <row r="691" spans="2:9" ht="30">
      <c r="B691" s="50">
        <v>88400</v>
      </c>
      <c r="C691" s="48" t="s">
        <v>683</v>
      </c>
      <c r="D691" s="47" t="s">
        <v>44</v>
      </c>
      <c r="E691" s="49">
        <f t="shared" si="20"/>
        <v>0.62</v>
      </c>
      <c r="F691" s="1105">
        <f t="shared" si="21"/>
        <v>88400</v>
      </c>
      <c r="H691" s="49">
        <v>0.62</v>
      </c>
      <c r="I691" s="49">
        <v>0.62</v>
      </c>
    </row>
    <row r="692" spans="2:9" ht="30">
      <c r="B692" s="51">
        <v>88401</v>
      </c>
      <c r="C692" s="1108" t="s">
        <v>684</v>
      </c>
      <c r="D692" s="45" t="s">
        <v>44</v>
      </c>
      <c r="E692" s="46">
        <f t="shared" si="20"/>
        <v>0.14000000000000001</v>
      </c>
      <c r="F692" s="1105">
        <f t="shared" si="21"/>
        <v>88401</v>
      </c>
      <c r="H692" s="46">
        <v>0.14000000000000001</v>
      </c>
      <c r="I692" s="46">
        <v>0.14000000000000001</v>
      </c>
    </row>
    <row r="693" spans="2:9" ht="30">
      <c r="B693" s="50">
        <v>88402</v>
      </c>
      <c r="C693" s="48" t="s">
        <v>685</v>
      </c>
      <c r="D693" s="47" t="s">
        <v>44</v>
      </c>
      <c r="E693" s="49">
        <f t="shared" si="20"/>
        <v>0.77</v>
      </c>
      <c r="F693" s="1105">
        <f t="shared" si="21"/>
        <v>88402</v>
      </c>
      <c r="H693" s="49">
        <v>0.77</v>
      </c>
      <c r="I693" s="49">
        <v>0.77</v>
      </c>
    </row>
    <row r="694" spans="2:9" ht="30">
      <c r="B694" s="51">
        <v>88403</v>
      </c>
      <c r="C694" s="1108" t="s">
        <v>686</v>
      </c>
      <c r="D694" s="45" t="s">
        <v>44</v>
      </c>
      <c r="E694" s="46">
        <f t="shared" si="20"/>
        <v>1.1000000000000001</v>
      </c>
      <c r="F694" s="1105">
        <f t="shared" si="21"/>
        <v>88403</v>
      </c>
      <c r="H694" s="46">
        <v>1.1000000000000001</v>
      </c>
      <c r="I694" s="46">
        <v>1.1000000000000001</v>
      </c>
    </row>
    <row r="695" spans="2:9" ht="30">
      <c r="B695" s="50">
        <v>88419</v>
      </c>
      <c r="C695" s="48" t="s">
        <v>687</v>
      </c>
      <c r="D695" s="47" t="s">
        <v>44</v>
      </c>
      <c r="E695" s="49">
        <f t="shared" si="20"/>
        <v>4.05</v>
      </c>
      <c r="F695" s="1105">
        <f t="shared" si="21"/>
        <v>88419</v>
      </c>
      <c r="H695" s="49">
        <v>4.05</v>
      </c>
      <c r="I695" s="49">
        <v>4.05</v>
      </c>
    </row>
    <row r="696" spans="2:9" ht="30">
      <c r="B696" s="51">
        <v>88422</v>
      </c>
      <c r="C696" s="1108" t="s">
        <v>688</v>
      </c>
      <c r="D696" s="45" t="s">
        <v>44</v>
      </c>
      <c r="E696" s="46">
        <f t="shared" si="20"/>
        <v>0.91</v>
      </c>
      <c r="F696" s="1105">
        <f t="shared" si="21"/>
        <v>88422</v>
      </c>
      <c r="H696" s="46">
        <v>0.91</v>
      </c>
      <c r="I696" s="46">
        <v>0.91</v>
      </c>
    </row>
    <row r="697" spans="2:9" ht="30">
      <c r="B697" s="50">
        <v>88425</v>
      </c>
      <c r="C697" s="48" t="s">
        <v>689</v>
      </c>
      <c r="D697" s="47" t="s">
        <v>44</v>
      </c>
      <c r="E697" s="49">
        <f t="shared" si="20"/>
        <v>4.43</v>
      </c>
      <c r="F697" s="1105">
        <f t="shared" si="21"/>
        <v>88425</v>
      </c>
      <c r="H697" s="49">
        <v>4.43</v>
      </c>
      <c r="I697" s="49">
        <v>4.43</v>
      </c>
    </row>
    <row r="698" spans="2:9" ht="30">
      <c r="B698" s="51">
        <v>88427</v>
      </c>
      <c r="C698" s="1108" t="s">
        <v>690</v>
      </c>
      <c r="D698" s="45" t="s">
        <v>44</v>
      </c>
      <c r="E698" s="46">
        <f t="shared" si="20"/>
        <v>2.8</v>
      </c>
      <c r="F698" s="1105">
        <f t="shared" si="21"/>
        <v>88427</v>
      </c>
      <c r="H698" s="46">
        <v>2.8</v>
      </c>
      <c r="I698" s="46">
        <v>2.8</v>
      </c>
    </row>
    <row r="699" spans="2:9" ht="30">
      <c r="B699" s="50">
        <v>88434</v>
      </c>
      <c r="C699" s="48" t="s">
        <v>691</v>
      </c>
      <c r="D699" s="47" t="s">
        <v>44</v>
      </c>
      <c r="E699" s="49">
        <f t="shared" si="20"/>
        <v>5.37</v>
      </c>
      <c r="F699" s="1105">
        <f t="shared" si="21"/>
        <v>88434</v>
      </c>
      <c r="H699" s="49">
        <v>5.37</v>
      </c>
      <c r="I699" s="49">
        <v>5.37</v>
      </c>
    </row>
    <row r="700" spans="2:9" ht="30">
      <c r="B700" s="51">
        <v>88435</v>
      </c>
      <c r="C700" s="1108" t="s">
        <v>692</v>
      </c>
      <c r="D700" s="45" t="s">
        <v>44</v>
      </c>
      <c r="E700" s="46">
        <f t="shared" si="20"/>
        <v>1.21</v>
      </c>
      <c r="F700" s="1105">
        <f t="shared" si="21"/>
        <v>88435</v>
      </c>
      <c r="H700" s="46">
        <v>1.21</v>
      </c>
      <c r="I700" s="46">
        <v>1.21</v>
      </c>
    </row>
    <row r="701" spans="2:9" ht="30">
      <c r="B701" s="50">
        <v>88436</v>
      </c>
      <c r="C701" s="48" t="s">
        <v>693</v>
      </c>
      <c r="D701" s="47" t="s">
        <v>44</v>
      </c>
      <c r="E701" s="49">
        <f t="shared" si="20"/>
        <v>5.88</v>
      </c>
      <c r="F701" s="1105">
        <f t="shared" si="21"/>
        <v>88436</v>
      </c>
      <c r="H701" s="49">
        <v>5.88</v>
      </c>
      <c r="I701" s="49">
        <v>5.88</v>
      </c>
    </row>
    <row r="702" spans="2:9" ht="30">
      <c r="B702" s="51">
        <v>88437</v>
      </c>
      <c r="C702" s="1108" t="s">
        <v>694</v>
      </c>
      <c r="D702" s="45" t="s">
        <v>44</v>
      </c>
      <c r="E702" s="46">
        <f t="shared" si="20"/>
        <v>2.8</v>
      </c>
      <c r="F702" s="1105">
        <f t="shared" si="21"/>
        <v>88437</v>
      </c>
      <c r="H702" s="46">
        <v>2.8</v>
      </c>
      <c r="I702" s="46">
        <v>2.8</v>
      </c>
    </row>
    <row r="703" spans="2:9" ht="30">
      <c r="B703" s="50">
        <v>88569</v>
      </c>
      <c r="C703" s="48" t="s">
        <v>695</v>
      </c>
      <c r="D703" s="47" t="s">
        <v>44</v>
      </c>
      <c r="E703" s="49">
        <f t="shared" si="20"/>
        <v>2.46</v>
      </c>
      <c r="F703" s="1105">
        <f t="shared" si="21"/>
        <v>88569</v>
      </c>
      <c r="H703" s="49">
        <v>2.46</v>
      </c>
      <c r="I703" s="49">
        <v>2.46</v>
      </c>
    </row>
    <row r="704" spans="2:9" ht="30">
      <c r="B704" s="51">
        <v>88570</v>
      </c>
      <c r="C704" s="1108" t="s">
        <v>696</v>
      </c>
      <c r="D704" s="45" t="s">
        <v>44</v>
      </c>
      <c r="E704" s="46">
        <f t="shared" si="20"/>
        <v>0.83</v>
      </c>
      <c r="F704" s="1105">
        <f t="shared" si="21"/>
        <v>88570</v>
      </c>
      <c r="H704" s="46">
        <v>0.83</v>
      </c>
      <c r="I704" s="46">
        <v>0.83</v>
      </c>
    </row>
    <row r="705" spans="2:9" ht="30">
      <c r="B705" s="50">
        <v>88826</v>
      </c>
      <c r="C705" s="48" t="s">
        <v>697</v>
      </c>
      <c r="D705" s="47" t="s">
        <v>44</v>
      </c>
      <c r="E705" s="49">
        <f t="shared" si="20"/>
        <v>0.24</v>
      </c>
      <c r="F705" s="1105">
        <f t="shared" si="21"/>
        <v>88826</v>
      </c>
      <c r="H705" s="49">
        <v>0.24</v>
      </c>
      <c r="I705" s="49">
        <v>0.24</v>
      </c>
    </row>
    <row r="706" spans="2:9" ht="30">
      <c r="B706" s="51">
        <v>88827</v>
      </c>
      <c r="C706" s="1108" t="s">
        <v>698</v>
      </c>
      <c r="D706" s="45" t="s">
        <v>44</v>
      </c>
      <c r="E706" s="46">
        <f t="shared" si="20"/>
        <v>0.05</v>
      </c>
      <c r="F706" s="1105">
        <f t="shared" si="21"/>
        <v>88827</v>
      </c>
      <c r="H706" s="46">
        <v>0.05</v>
      </c>
      <c r="I706" s="46">
        <v>0.05</v>
      </c>
    </row>
    <row r="707" spans="2:9" ht="30">
      <c r="B707" s="50">
        <v>88828</v>
      </c>
      <c r="C707" s="48" t="s">
        <v>699</v>
      </c>
      <c r="D707" s="47" t="s">
        <v>44</v>
      </c>
      <c r="E707" s="49">
        <f t="shared" ref="E707:E770" si="22">IF($K$2=$H$1,H707,I707)</f>
        <v>0.23</v>
      </c>
      <c r="F707" s="1105">
        <f t="shared" ref="F707:F770" si="23">IF(LEN($B707)=7,CONCATENATE(MID($B707,1,6),"00",RIGHT($B707,1)),IF(LEN($B707)=8,CONCATENATE(MID($B707,1,6),"0",RIGHT($B707,2)),$B707))</f>
        <v>88828</v>
      </c>
      <c r="H707" s="49">
        <v>0.23</v>
      </c>
      <c r="I707" s="49">
        <v>0.23</v>
      </c>
    </row>
    <row r="708" spans="2:9" ht="30">
      <c r="B708" s="51">
        <v>88829</v>
      </c>
      <c r="C708" s="1108" t="s">
        <v>700</v>
      </c>
      <c r="D708" s="45" t="s">
        <v>44</v>
      </c>
      <c r="E708" s="46">
        <f t="shared" si="22"/>
        <v>0.73</v>
      </c>
      <c r="F708" s="1105">
        <f t="shared" si="23"/>
        <v>88829</v>
      </c>
      <c r="H708" s="46">
        <v>0.73</v>
      </c>
      <c r="I708" s="46">
        <v>0.73</v>
      </c>
    </row>
    <row r="709" spans="2:9" ht="30">
      <c r="B709" s="50">
        <v>88832</v>
      </c>
      <c r="C709" s="48" t="s">
        <v>701</v>
      </c>
      <c r="D709" s="47" t="s">
        <v>44</v>
      </c>
      <c r="E709" s="49">
        <f t="shared" si="22"/>
        <v>22.1</v>
      </c>
      <c r="F709" s="1105">
        <f t="shared" si="23"/>
        <v>88832</v>
      </c>
      <c r="H709" s="49">
        <v>22.1</v>
      </c>
      <c r="I709" s="49">
        <v>22.1</v>
      </c>
    </row>
    <row r="710" spans="2:9" ht="30">
      <c r="B710" s="51">
        <v>88834</v>
      </c>
      <c r="C710" s="1108" t="s">
        <v>702</v>
      </c>
      <c r="D710" s="45" t="s">
        <v>44</v>
      </c>
      <c r="E710" s="46">
        <f t="shared" si="22"/>
        <v>5.68</v>
      </c>
      <c r="F710" s="1105">
        <f t="shared" si="23"/>
        <v>88834</v>
      </c>
      <c r="H710" s="46">
        <v>5.68</v>
      </c>
      <c r="I710" s="46">
        <v>5.68</v>
      </c>
    </row>
    <row r="711" spans="2:9" ht="30">
      <c r="B711" s="50">
        <v>88835</v>
      </c>
      <c r="C711" s="48" t="s">
        <v>703</v>
      </c>
      <c r="D711" s="47" t="s">
        <v>44</v>
      </c>
      <c r="E711" s="49">
        <f t="shared" si="22"/>
        <v>27.62</v>
      </c>
      <c r="F711" s="1105">
        <f t="shared" si="23"/>
        <v>88835</v>
      </c>
      <c r="H711" s="49">
        <v>27.62</v>
      </c>
      <c r="I711" s="49">
        <v>27.62</v>
      </c>
    </row>
    <row r="712" spans="2:9" ht="30">
      <c r="B712" s="51">
        <v>88836</v>
      </c>
      <c r="C712" s="1108" t="s">
        <v>704</v>
      </c>
      <c r="D712" s="45" t="s">
        <v>44</v>
      </c>
      <c r="E712" s="46">
        <f t="shared" si="22"/>
        <v>42.78</v>
      </c>
      <c r="F712" s="1105">
        <f t="shared" si="23"/>
        <v>88836</v>
      </c>
      <c r="H712" s="46">
        <v>42.78</v>
      </c>
      <c r="I712" s="46">
        <v>42.78</v>
      </c>
    </row>
    <row r="713" spans="2:9">
      <c r="B713" s="50">
        <v>88839</v>
      </c>
      <c r="C713" s="48" t="s">
        <v>705</v>
      </c>
      <c r="D713" s="47" t="s">
        <v>44</v>
      </c>
      <c r="E713" s="49">
        <f t="shared" si="22"/>
        <v>17.7</v>
      </c>
      <c r="F713" s="1105">
        <f t="shared" si="23"/>
        <v>88839</v>
      </c>
      <c r="H713" s="49">
        <v>17.7</v>
      </c>
      <c r="I713" s="49">
        <v>17.7</v>
      </c>
    </row>
    <row r="714" spans="2:9">
      <c r="B714" s="51">
        <v>88840</v>
      </c>
      <c r="C714" s="1108" t="s">
        <v>706</v>
      </c>
      <c r="D714" s="45" t="s">
        <v>44</v>
      </c>
      <c r="E714" s="46">
        <f t="shared" si="22"/>
        <v>7.57</v>
      </c>
      <c r="F714" s="1105">
        <f t="shared" si="23"/>
        <v>88840</v>
      </c>
      <c r="H714" s="46">
        <v>7.57</v>
      </c>
      <c r="I714" s="46">
        <v>7.57</v>
      </c>
    </row>
    <row r="715" spans="2:9">
      <c r="B715" s="50">
        <v>88841</v>
      </c>
      <c r="C715" s="48" t="s">
        <v>707</v>
      </c>
      <c r="D715" s="47" t="s">
        <v>44</v>
      </c>
      <c r="E715" s="49">
        <f t="shared" si="22"/>
        <v>31.64</v>
      </c>
      <c r="F715" s="1105">
        <f t="shared" si="23"/>
        <v>88841</v>
      </c>
      <c r="H715" s="49">
        <v>31.64</v>
      </c>
      <c r="I715" s="49">
        <v>31.64</v>
      </c>
    </row>
    <row r="716" spans="2:9">
      <c r="B716" s="51">
        <v>88842</v>
      </c>
      <c r="C716" s="1108" t="s">
        <v>708</v>
      </c>
      <c r="D716" s="45" t="s">
        <v>44</v>
      </c>
      <c r="E716" s="46">
        <f t="shared" si="22"/>
        <v>52.37</v>
      </c>
      <c r="F716" s="1105">
        <f t="shared" si="23"/>
        <v>88842</v>
      </c>
      <c r="H716" s="46">
        <v>52.37</v>
      </c>
      <c r="I716" s="46">
        <v>52.37</v>
      </c>
    </row>
    <row r="717" spans="2:9" ht="30">
      <c r="B717" s="50">
        <v>88847</v>
      </c>
      <c r="C717" s="48" t="s">
        <v>709</v>
      </c>
      <c r="D717" s="47" t="s">
        <v>44</v>
      </c>
      <c r="E717" s="49">
        <f t="shared" si="22"/>
        <v>14.55</v>
      </c>
      <c r="F717" s="1105">
        <f t="shared" si="23"/>
        <v>88847</v>
      </c>
      <c r="H717" s="49">
        <v>14.55</v>
      </c>
      <c r="I717" s="49">
        <v>14.55</v>
      </c>
    </row>
    <row r="718" spans="2:9" ht="30">
      <c r="B718" s="51">
        <v>88848</v>
      </c>
      <c r="C718" s="1108" t="s">
        <v>710</v>
      </c>
      <c r="D718" s="45" t="s">
        <v>44</v>
      </c>
      <c r="E718" s="46">
        <f t="shared" si="22"/>
        <v>5.81</v>
      </c>
      <c r="F718" s="1105">
        <f t="shared" si="23"/>
        <v>88848</v>
      </c>
      <c r="H718" s="46">
        <v>5.81</v>
      </c>
      <c r="I718" s="46">
        <v>5.81</v>
      </c>
    </row>
    <row r="719" spans="2:9" ht="30">
      <c r="B719" s="50">
        <v>88853</v>
      </c>
      <c r="C719" s="48" t="s">
        <v>711</v>
      </c>
      <c r="D719" s="47" t="s">
        <v>44</v>
      </c>
      <c r="E719" s="49">
        <f t="shared" si="22"/>
        <v>0.14000000000000001</v>
      </c>
      <c r="F719" s="1105">
        <f t="shared" si="23"/>
        <v>88853</v>
      </c>
      <c r="H719" s="49">
        <v>0.14000000000000001</v>
      </c>
      <c r="I719" s="49">
        <v>0.14000000000000001</v>
      </c>
    </row>
    <row r="720" spans="2:9" ht="30">
      <c r="B720" s="51">
        <v>88854</v>
      </c>
      <c r="C720" s="1108" t="s">
        <v>712</v>
      </c>
      <c r="D720" s="45" t="s">
        <v>44</v>
      </c>
      <c r="E720" s="46">
        <f t="shared" si="22"/>
        <v>0.03</v>
      </c>
      <c r="F720" s="1105">
        <f t="shared" si="23"/>
        <v>88854</v>
      </c>
      <c r="H720" s="46">
        <v>0.03</v>
      </c>
      <c r="I720" s="46">
        <v>0.03</v>
      </c>
    </row>
    <row r="721" spans="2:9" ht="30">
      <c r="B721" s="50">
        <v>88855</v>
      </c>
      <c r="C721" s="48" t="s">
        <v>713</v>
      </c>
      <c r="D721" s="47" t="s">
        <v>44</v>
      </c>
      <c r="E721" s="49">
        <f t="shared" si="22"/>
        <v>1.71</v>
      </c>
      <c r="F721" s="1105">
        <f t="shared" si="23"/>
        <v>88855</v>
      </c>
      <c r="H721" s="49">
        <v>1.71</v>
      </c>
      <c r="I721" s="49">
        <v>1.71</v>
      </c>
    </row>
    <row r="722" spans="2:9">
      <c r="B722" s="51">
        <v>88856</v>
      </c>
      <c r="C722" s="1108" t="s">
        <v>714</v>
      </c>
      <c r="D722" s="45" t="s">
        <v>44</v>
      </c>
      <c r="E722" s="46">
        <f t="shared" si="22"/>
        <v>0.45</v>
      </c>
      <c r="F722" s="1105">
        <f t="shared" si="23"/>
        <v>88856</v>
      </c>
      <c r="H722" s="46">
        <v>0.45</v>
      </c>
      <c r="I722" s="46">
        <v>0.45</v>
      </c>
    </row>
    <row r="723" spans="2:9" ht="45">
      <c r="B723" s="50">
        <v>88857</v>
      </c>
      <c r="C723" s="48" t="s">
        <v>715</v>
      </c>
      <c r="D723" s="47" t="s">
        <v>44</v>
      </c>
      <c r="E723" s="49">
        <f t="shared" si="22"/>
        <v>13.64</v>
      </c>
      <c r="F723" s="1105">
        <f t="shared" si="23"/>
        <v>88857</v>
      </c>
      <c r="H723" s="49">
        <v>13.64</v>
      </c>
      <c r="I723" s="49">
        <v>13.64</v>
      </c>
    </row>
    <row r="724" spans="2:9" ht="30">
      <c r="B724" s="51">
        <v>88858</v>
      </c>
      <c r="C724" s="1108" t="s">
        <v>716</v>
      </c>
      <c r="D724" s="45" t="s">
        <v>44</v>
      </c>
      <c r="E724" s="46">
        <f t="shared" si="22"/>
        <v>3.5</v>
      </c>
      <c r="F724" s="1105">
        <f t="shared" si="23"/>
        <v>88858</v>
      </c>
      <c r="H724" s="46">
        <v>3.5</v>
      </c>
      <c r="I724" s="46">
        <v>3.5</v>
      </c>
    </row>
    <row r="725" spans="2:9" ht="45">
      <c r="B725" s="50">
        <v>88859</v>
      </c>
      <c r="C725" s="48" t="s">
        <v>717</v>
      </c>
      <c r="D725" s="47" t="s">
        <v>44</v>
      </c>
      <c r="E725" s="49">
        <f t="shared" si="22"/>
        <v>12.13</v>
      </c>
      <c r="F725" s="1105">
        <f t="shared" si="23"/>
        <v>88859</v>
      </c>
      <c r="H725" s="49">
        <v>12.13</v>
      </c>
      <c r="I725" s="49">
        <v>12.13</v>
      </c>
    </row>
    <row r="726" spans="2:9" ht="30">
      <c r="B726" s="51">
        <v>88860</v>
      </c>
      <c r="C726" s="1108" t="s">
        <v>718</v>
      </c>
      <c r="D726" s="45" t="s">
        <v>44</v>
      </c>
      <c r="E726" s="46">
        <f t="shared" si="22"/>
        <v>3.11</v>
      </c>
      <c r="F726" s="1105">
        <f t="shared" si="23"/>
        <v>88860</v>
      </c>
      <c r="H726" s="46">
        <v>3.11</v>
      </c>
      <c r="I726" s="46">
        <v>3.11</v>
      </c>
    </row>
    <row r="727" spans="2:9" ht="30">
      <c r="B727" s="50">
        <v>88900</v>
      </c>
      <c r="C727" s="48" t="s">
        <v>719</v>
      </c>
      <c r="D727" s="47" t="s">
        <v>44</v>
      </c>
      <c r="E727" s="49">
        <f t="shared" si="22"/>
        <v>25.76</v>
      </c>
      <c r="F727" s="1105">
        <f t="shared" si="23"/>
        <v>88900</v>
      </c>
      <c r="H727" s="49">
        <v>25.76</v>
      </c>
      <c r="I727" s="49">
        <v>25.76</v>
      </c>
    </row>
    <row r="728" spans="2:9" ht="30">
      <c r="B728" s="51">
        <v>88902</v>
      </c>
      <c r="C728" s="1108" t="s">
        <v>720</v>
      </c>
      <c r="D728" s="45" t="s">
        <v>44</v>
      </c>
      <c r="E728" s="46">
        <f t="shared" si="22"/>
        <v>6.62</v>
      </c>
      <c r="F728" s="1105">
        <f t="shared" si="23"/>
        <v>88902</v>
      </c>
      <c r="H728" s="46">
        <v>6.62</v>
      </c>
      <c r="I728" s="46">
        <v>6.62</v>
      </c>
    </row>
    <row r="729" spans="2:9" ht="30">
      <c r="B729" s="50">
        <v>88903</v>
      </c>
      <c r="C729" s="48" t="s">
        <v>721</v>
      </c>
      <c r="D729" s="47" t="s">
        <v>44</v>
      </c>
      <c r="E729" s="49">
        <f t="shared" si="22"/>
        <v>32.21</v>
      </c>
      <c r="F729" s="1105">
        <f t="shared" si="23"/>
        <v>88903</v>
      </c>
      <c r="H729" s="49">
        <v>32.21</v>
      </c>
      <c r="I729" s="49">
        <v>32.21</v>
      </c>
    </row>
    <row r="730" spans="2:9" ht="30">
      <c r="B730" s="51">
        <v>88904</v>
      </c>
      <c r="C730" s="1108" t="s">
        <v>722</v>
      </c>
      <c r="D730" s="45" t="s">
        <v>44</v>
      </c>
      <c r="E730" s="46">
        <f t="shared" si="22"/>
        <v>60.27</v>
      </c>
      <c r="F730" s="1105">
        <f t="shared" si="23"/>
        <v>88904</v>
      </c>
      <c r="H730" s="46">
        <v>60.27</v>
      </c>
      <c r="I730" s="46">
        <v>60.27</v>
      </c>
    </row>
    <row r="731" spans="2:9" ht="30">
      <c r="B731" s="50">
        <v>89009</v>
      </c>
      <c r="C731" s="48" t="s">
        <v>723</v>
      </c>
      <c r="D731" s="47" t="s">
        <v>44</v>
      </c>
      <c r="E731" s="49">
        <f t="shared" si="22"/>
        <v>21.92</v>
      </c>
      <c r="F731" s="1105">
        <f t="shared" si="23"/>
        <v>89009</v>
      </c>
      <c r="H731" s="49">
        <v>21.92</v>
      </c>
      <c r="I731" s="49">
        <v>21.92</v>
      </c>
    </row>
    <row r="732" spans="2:9" ht="30">
      <c r="B732" s="51">
        <v>89010</v>
      </c>
      <c r="C732" s="1108" t="s">
        <v>724</v>
      </c>
      <c r="D732" s="45" t="s">
        <v>44</v>
      </c>
      <c r="E732" s="46">
        <f t="shared" si="22"/>
        <v>9.3699999999999992</v>
      </c>
      <c r="F732" s="1105">
        <f t="shared" si="23"/>
        <v>89010</v>
      </c>
      <c r="H732" s="46">
        <v>9.3699999999999992</v>
      </c>
      <c r="I732" s="46">
        <v>9.3699999999999992</v>
      </c>
    </row>
    <row r="733" spans="2:9" ht="45">
      <c r="B733" s="50">
        <v>89011</v>
      </c>
      <c r="C733" s="48" t="s">
        <v>725</v>
      </c>
      <c r="D733" s="47" t="s">
        <v>44</v>
      </c>
      <c r="E733" s="49">
        <f t="shared" si="22"/>
        <v>13.16</v>
      </c>
      <c r="F733" s="1105">
        <f t="shared" si="23"/>
        <v>89011</v>
      </c>
      <c r="H733" s="49">
        <v>13.16</v>
      </c>
      <c r="I733" s="49">
        <v>13.16</v>
      </c>
    </row>
    <row r="734" spans="2:9" ht="30">
      <c r="B734" s="51">
        <v>89012</v>
      </c>
      <c r="C734" s="1108" t="s">
        <v>726</v>
      </c>
      <c r="D734" s="45" t="s">
        <v>44</v>
      </c>
      <c r="E734" s="46">
        <f t="shared" si="22"/>
        <v>3.38</v>
      </c>
      <c r="F734" s="1105">
        <f t="shared" si="23"/>
        <v>89012</v>
      </c>
      <c r="H734" s="46">
        <v>3.38</v>
      </c>
      <c r="I734" s="46">
        <v>3.38</v>
      </c>
    </row>
    <row r="735" spans="2:9">
      <c r="B735" s="50">
        <v>89013</v>
      </c>
      <c r="C735" s="48" t="s">
        <v>727</v>
      </c>
      <c r="D735" s="47" t="s">
        <v>44</v>
      </c>
      <c r="E735" s="49">
        <f t="shared" si="22"/>
        <v>71.81</v>
      </c>
      <c r="F735" s="1105">
        <f t="shared" si="23"/>
        <v>89013</v>
      </c>
      <c r="H735" s="49">
        <v>71.81</v>
      </c>
      <c r="I735" s="49">
        <v>71.81</v>
      </c>
    </row>
    <row r="736" spans="2:9">
      <c r="B736" s="51">
        <v>89014</v>
      </c>
      <c r="C736" s="1108" t="s">
        <v>728</v>
      </c>
      <c r="D736" s="45" t="s">
        <v>44</v>
      </c>
      <c r="E736" s="46">
        <f t="shared" si="22"/>
        <v>30.71</v>
      </c>
      <c r="F736" s="1105">
        <f t="shared" si="23"/>
        <v>89014</v>
      </c>
      <c r="H736" s="46">
        <v>30.71</v>
      </c>
      <c r="I736" s="46">
        <v>30.71</v>
      </c>
    </row>
    <row r="737" spans="2:9">
      <c r="B737" s="50">
        <v>89015</v>
      </c>
      <c r="C737" s="48" t="s">
        <v>729</v>
      </c>
      <c r="D737" s="47" t="s">
        <v>44</v>
      </c>
      <c r="E737" s="49">
        <f t="shared" si="22"/>
        <v>1.98</v>
      </c>
      <c r="F737" s="1105">
        <f t="shared" si="23"/>
        <v>89015</v>
      </c>
      <c r="H737" s="49">
        <v>1.98</v>
      </c>
      <c r="I737" s="49">
        <v>1.98</v>
      </c>
    </row>
    <row r="738" spans="2:9">
      <c r="B738" s="51">
        <v>89016</v>
      </c>
      <c r="C738" s="1108" t="s">
        <v>730</v>
      </c>
      <c r="D738" s="45" t="s">
        <v>44</v>
      </c>
      <c r="E738" s="46">
        <f t="shared" si="22"/>
        <v>0.51</v>
      </c>
      <c r="F738" s="1105">
        <f t="shared" si="23"/>
        <v>89016</v>
      </c>
      <c r="H738" s="46">
        <v>0.51</v>
      </c>
      <c r="I738" s="46">
        <v>0.51</v>
      </c>
    </row>
    <row r="739" spans="2:9">
      <c r="B739" s="50">
        <v>89017</v>
      </c>
      <c r="C739" s="48" t="s">
        <v>731</v>
      </c>
      <c r="D739" s="47" t="s">
        <v>44</v>
      </c>
      <c r="E739" s="49">
        <f t="shared" si="22"/>
        <v>21.79</v>
      </c>
      <c r="F739" s="1105">
        <f t="shared" si="23"/>
        <v>89017</v>
      </c>
      <c r="H739" s="49">
        <v>21.79</v>
      </c>
      <c r="I739" s="49">
        <v>21.79</v>
      </c>
    </row>
    <row r="740" spans="2:9">
      <c r="B740" s="51">
        <v>89018</v>
      </c>
      <c r="C740" s="1108" t="s">
        <v>732</v>
      </c>
      <c r="D740" s="45" t="s">
        <v>44</v>
      </c>
      <c r="E740" s="46">
        <f t="shared" si="22"/>
        <v>9.31</v>
      </c>
      <c r="F740" s="1105">
        <f t="shared" si="23"/>
        <v>89018</v>
      </c>
      <c r="H740" s="46">
        <v>9.31</v>
      </c>
      <c r="I740" s="46">
        <v>9.31</v>
      </c>
    </row>
    <row r="741" spans="2:9" ht="30">
      <c r="B741" s="50">
        <v>89019</v>
      </c>
      <c r="C741" s="48" t="s">
        <v>733</v>
      </c>
      <c r="D741" s="47" t="s">
        <v>44</v>
      </c>
      <c r="E741" s="49">
        <f t="shared" si="22"/>
        <v>0.3</v>
      </c>
      <c r="F741" s="1105">
        <f t="shared" si="23"/>
        <v>89019</v>
      </c>
      <c r="H741" s="49">
        <v>0.3</v>
      </c>
      <c r="I741" s="49">
        <v>0.3</v>
      </c>
    </row>
    <row r="742" spans="2:9" ht="30">
      <c r="B742" s="51">
        <v>89020</v>
      </c>
      <c r="C742" s="1108" t="s">
        <v>734</v>
      </c>
      <c r="D742" s="45" t="s">
        <v>44</v>
      </c>
      <c r="E742" s="46">
        <f t="shared" si="22"/>
        <v>0.06</v>
      </c>
      <c r="F742" s="1105">
        <f t="shared" si="23"/>
        <v>89020</v>
      </c>
      <c r="H742" s="46">
        <v>0.06</v>
      </c>
      <c r="I742" s="46">
        <v>0.06</v>
      </c>
    </row>
    <row r="743" spans="2:9">
      <c r="B743" s="50">
        <v>89023</v>
      </c>
      <c r="C743" s="48" t="s">
        <v>735</v>
      </c>
      <c r="D743" s="47" t="s">
        <v>44</v>
      </c>
      <c r="E743" s="49">
        <f t="shared" si="22"/>
        <v>2.2799999999999998</v>
      </c>
      <c r="F743" s="1105">
        <f t="shared" si="23"/>
        <v>89023</v>
      </c>
      <c r="H743" s="49">
        <v>2.2799999999999998</v>
      </c>
      <c r="I743" s="49">
        <v>2.2799999999999998</v>
      </c>
    </row>
    <row r="744" spans="2:9">
      <c r="B744" s="51">
        <v>89024</v>
      </c>
      <c r="C744" s="1108" t="s">
        <v>736</v>
      </c>
      <c r="D744" s="45" t="s">
        <v>44</v>
      </c>
      <c r="E744" s="46">
        <f t="shared" si="22"/>
        <v>0.91</v>
      </c>
      <c r="F744" s="1105">
        <f t="shared" si="23"/>
        <v>89024</v>
      </c>
      <c r="H744" s="46">
        <v>0.91</v>
      </c>
      <c r="I744" s="46">
        <v>0.91</v>
      </c>
    </row>
    <row r="745" spans="2:9">
      <c r="B745" s="50">
        <v>89025</v>
      </c>
      <c r="C745" s="48" t="s">
        <v>737</v>
      </c>
      <c r="D745" s="47" t="s">
        <v>44</v>
      </c>
      <c r="E745" s="49">
        <f t="shared" si="22"/>
        <v>4.29</v>
      </c>
      <c r="F745" s="1105">
        <f t="shared" si="23"/>
        <v>89025</v>
      </c>
      <c r="H745" s="49">
        <v>4.29</v>
      </c>
      <c r="I745" s="49">
        <v>4.29</v>
      </c>
    </row>
    <row r="746" spans="2:9">
      <c r="B746" s="51">
        <v>89026</v>
      </c>
      <c r="C746" s="1108" t="s">
        <v>738</v>
      </c>
      <c r="D746" s="45" t="s">
        <v>44</v>
      </c>
      <c r="E746" s="46">
        <f t="shared" si="22"/>
        <v>133.44999999999999</v>
      </c>
      <c r="F746" s="1105">
        <f t="shared" si="23"/>
        <v>89026</v>
      </c>
      <c r="H746" s="46">
        <v>133.44999999999999</v>
      </c>
      <c r="I746" s="46">
        <v>133.44999999999999</v>
      </c>
    </row>
    <row r="747" spans="2:9">
      <c r="B747" s="50">
        <v>89029</v>
      </c>
      <c r="C747" s="48" t="s">
        <v>739</v>
      </c>
      <c r="D747" s="47" t="s">
        <v>44</v>
      </c>
      <c r="E747" s="49">
        <f t="shared" si="22"/>
        <v>16.91</v>
      </c>
      <c r="F747" s="1105">
        <f t="shared" si="23"/>
        <v>89029</v>
      </c>
      <c r="H747" s="49">
        <v>16.91</v>
      </c>
      <c r="I747" s="49">
        <v>16.91</v>
      </c>
    </row>
    <row r="748" spans="2:9">
      <c r="B748" s="51">
        <v>89030</v>
      </c>
      <c r="C748" s="1108" t="s">
        <v>740</v>
      </c>
      <c r="D748" s="45" t="s">
        <v>44</v>
      </c>
      <c r="E748" s="46">
        <f t="shared" si="22"/>
        <v>7.23</v>
      </c>
      <c r="F748" s="1105">
        <f t="shared" si="23"/>
        <v>89030</v>
      </c>
      <c r="H748" s="46">
        <v>7.23</v>
      </c>
      <c r="I748" s="46">
        <v>7.23</v>
      </c>
    </row>
    <row r="749" spans="2:9">
      <c r="B749" s="50">
        <v>89033</v>
      </c>
      <c r="C749" s="48" t="s">
        <v>741</v>
      </c>
      <c r="D749" s="47" t="s">
        <v>44</v>
      </c>
      <c r="E749" s="49">
        <f t="shared" si="22"/>
        <v>6.85</v>
      </c>
      <c r="F749" s="1105">
        <f t="shared" si="23"/>
        <v>89033</v>
      </c>
      <c r="H749" s="49">
        <v>6.85</v>
      </c>
      <c r="I749" s="49">
        <v>6.85</v>
      </c>
    </row>
    <row r="750" spans="2:9">
      <c r="B750" s="51">
        <v>89034</v>
      </c>
      <c r="C750" s="1108" t="s">
        <v>742</v>
      </c>
      <c r="D750" s="45" t="s">
        <v>44</v>
      </c>
      <c r="E750" s="46">
        <f t="shared" si="22"/>
        <v>1.79</v>
      </c>
      <c r="F750" s="1105">
        <f t="shared" si="23"/>
        <v>89034</v>
      </c>
      <c r="H750" s="46">
        <v>1.79</v>
      </c>
      <c r="I750" s="46">
        <v>1.79</v>
      </c>
    </row>
    <row r="751" spans="2:9" ht="30">
      <c r="B751" s="50">
        <v>89128</v>
      </c>
      <c r="C751" s="48" t="s">
        <v>743</v>
      </c>
      <c r="D751" s="47" t="s">
        <v>44</v>
      </c>
      <c r="E751" s="49">
        <f t="shared" si="22"/>
        <v>20.53</v>
      </c>
      <c r="F751" s="1105">
        <f t="shared" si="23"/>
        <v>89128</v>
      </c>
      <c r="H751" s="49">
        <v>20.53</v>
      </c>
      <c r="I751" s="49">
        <v>20.53</v>
      </c>
    </row>
    <row r="752" spans="2:9" ht="30">
      <c r="B752" s="51">
        <v>89129</v>
      </c>
      <c r="C752" s="1108" t="s">
        <v>744</v>
      </c>
      <c r="D752" s="45" t="s">
        <v>44</v>
      </c>
      <c r="E752" s="46">
        <f t="shared" si="22"/>
        <v>5.27</v>
      </c>
      <c r="F752" s="1105">
        <f t="shared" si="23"/>
        <v>89129</v>
      </c>
      <c r="H752" s="46">
        <v>5.27</v>
      </c>
      <c r="I752" s="46">
        <v>5.27</v>
      </c>
    </row>
    <row r="753" spans="2:9" ht="30">
      <c r="B753" s="50">
        <v>89130</v>
      </c>
      <c r="C753" s="48" t="s">
        <v>745</v>
      </c>
      <c r="D753" s="47" t="s">
        <v>44</v>
      </c>
      <c r="E753" s="49">
        <f t="shared" si="22"/>
        <v>28.46</v>
      </c>
      <c r="F753" s="1105">
        <f t="shared" si="23"/>
        <v>89130</v>
      </c>
      <c r="H753" s="49">
        <v>28.46</v>
      </c>
      <c r="I753" s="49">
        <v>28.46</v>
      </c>
    </row>
    <row r="754" spans="2:9" ht="30">
      <c r="B754" s="51">
        <v>89131</v>
      </c>
      <c r="C754" s="1108" t="s">
        <v>746</v>
      </c>
      <c r="D754" s="45" t="s">
        <v>44</v>
      </c>
      <c r="E754" s="46">
        <f t="shared" si="22"/>
        <v>7.32</v>
      </c>
      <c r="F754" s="1105">
        <f t="shared" si="23"/>
        <v>89131</v>
      </c>
      <c r="H754" s="46">
        <v>7.32</v>
      </c>
      <c r="I754" s="46">
        <v>7.32</v>
      </c>
    </row>
    <row r="755" spans="2:9" ht="30">
      <c r="B755" s="50">
        <v>89210</v>
      </c>
      <c r="C755" s="48" t="s">
        <v>747</v>
      </c>
      <c r="D755" s="47" t="s">
        <v>44</v>
      </c>
      <c r="E755" s="49">
        <f t="shared" si="22"/>
        <v>15.82</v>
      </c>
      <c r="F755" s="1105">
        <f t="shared" si="23"/>
        <v>89210</v>
      </c>
      <c r="H755" s="49">
        <v>15.82</v>
      </c>
      <c r="I755" s="49">
        <v>15.82</v>
      </c>
    </row>
    <row r="756" spans="2:9" ht="30">
      <c r="B756" s="51">
        <v>89211</v>
      </c>
      <c r="C756" s="1108" t="s">
        <v>748</v>
      </c>
      <c r="D756" s="45" t="s">
        <v>44</v>
      </c>
      <c r="E756" s="46">
        <f t="shared" si="22"/>
        <v>4.1500000000000004</v>
      </c>
      <c r="F756" s="1105">
        <f t="shared" si="23"/>
        <v>89211</v>
      </c>
      <c r="H756" s="46">
        <v>4.1500000000000004</v>
      </c>
      <c r="I756" s="46">
        <v>4.1500000000000004</v>
      </c>
    </row>
    <row r="757" spans="2:9">
      <c r="B757" s="50">
        <v>89212</v>
      </c>
      <c r="C757" s="48" t="s">
        <v>749</v>
      </c>
      <c r="D757" s="47" t="s">
        <v>44</v>
      </c>
      <c r="E757" s="49">
        <f t="shared" si="22"/>
        <v>14.14</v>
      </c>
      <c r="F757" s="1105">
        <f t="shared" si="23"/>
        <v>89212</v>
      </c>
      <c r="H757" s="49">
        <v>14.14</v>
      </c>
      <c r="I757" s="49">
        <v>14.14</v>
      </c>
    </row>
    <row r="758" spans="2:9">
      <c r="B758" s="51">
        <v>89213</v>
      </c>
      <c r="C758" s="1108" t="s">
        <v>750</v>
      </c>
      <c r="D758" s="45" t="s">
        <v>44</v>
      </c>
      <c r="E758" s="46">
        <f t="shared" si="22"/>
        <v>4.24</v>
      </c>
      <c r="F758" s="1105">
        <f t="shared" si="23"/>
        <v>89213</v>
      </c>
      <c r="H758" s="46">
        <v>4.24</v>
      </c>
      <c r="I758" s="46">
        <v>4.24</v>
      </c>
    </row>
    <row r="759" spans="2:9">
      <c r="B759" s="50">
        <v>89214</v>
      </c>
      <c r="C759" s="48" t="s">
        <v>751</v>
      </c>
      <c r="D759" s="47" t="s">
        <v>44</v>
      </c>
      <c r="E759" s="49">
        <f t="shared" si="22"/>
        <v>13.28</v>
      </c>
      <c r="F759" s="1105">
        <f t="shared" si="23"/>
        <v>89214</v>
      </c>
      <c r="H759" s="49">
        <v>13.28</v>
      </c>
      <c r="I759" s="49">
        <v>13.28</v>
      </c>
    </row>
    <row r="760" spans="2:9" ht="30">
      <c r="B760" s="51">
        <v>89215</v>
      </c>
      <c r="C760" s="1108" t="s">
        <v>752</v>
      </c>
      <c r="D760" s="45" t="s">
        <v>44</v>
      </c>
      <c r="E760" s="46">
        <f t="shared" si="22"/>
        <v>62.23</v>
      </c>
      <c r="F760" s="1105">
        <f t="shared" si="23"/>
        <v>89215</v>
      </c>
      <c r="H760" s="46">
        <v>62.23</v>
      </c>
      <c r="I760" s="46">
        <v>62.23</v>
      </c>
    </row>
    <row r="761" spans="2:9" ht="30">
      <c r="B761" s="50">
        <v>89221</v>
      </c>
      <c r="C761" s="48" t="s">
        <v>753</v>
      </c>
      <c r="D761" s="47" t="s">
        <v>44</v>
      </c>
      <c r="E761" s="49">
        <f t="shared" si="22"/>
        <v>1.01</v>
      </c>
      <c r="F761" s="1105">
        <f t="shared" si="23"/>
        <v>89221</v>
      </c>
      <c r="H761" s="49">
        <v>1.01</v>
      </c>
      <c r="I761" s="49">
        <v>1.01</v>
      </c>
    </row>
    <row r="762" spans="2:9" ht="30">
      <c r="B762" s="51">
        <v>89222</v>
      </c>
      <c r="C762" s="1108" t="s">
        <v>754</v>
      </c>
      <c r="D762" s="45" t="s">
        <v>44</v>
      </c>
      <c r="E762" s="46">
        <f t="shared" si="22"/>
        <v>0.22</v>
      </c>
      <c r="F762" s="1105">
        <f t="shared" si="23"/>
        <v>89222</v>
      </c>
      <c r="H762" s="46">
        <v>0.22</v>
      </c>
      <c r="I762" s="46">
        <v>0.22</v>
      </c>
    </row>
    <row r="763" spans="2:9" ht="30">
      <c r="B763" s="50">
        <v>89223</v>
      </c>
      <c r="C763" s="48" t="s">
        <v>755</v>
      </c>
      <c r="D763" s="47" t="s">
        <v>44</v>
      </c>
      <c r="E763" s="49">
        <f t="shared" si="22"/>
        <v>0.94</v>
      </c>
      <c r="F763" s="1105">
        <f t="shared" si="23"/>
        <v>89223</v>
      </c>
      <c r="H763" s="49">
        <v>0.94</v>
      </c>
      <c r="I763" s="49">
        <v>0.94</v>
      </c>
    </row>
    <row r="764" spans="2:9" ht="30">
      <c r="B764" s="51">
        <v>89224</v>
      </c>
      <c r="C764" s="1108" t="s">
        <v>756</v>
      </c>
      <c r="D764" s="45" t="s">
        <v>44</v>
      </c>
      <c r="E764" s="46">
        <f t="shared" si="22"/>
        <v>1.47</v>
      </c>
      <c r="F764" s="1105">
        <f t="shared" si="23"/>
        <v>89224</v>
      </c>
      <c r="H764" s="46">
        <v>1.47</v>
      </c>
      <c r="I764" s="46">
        <v>1.47</v>
      </c>
    </row>
    <row r="765" spans="2:9" ht="30">
      <c r="B765" s="50">
        <v>89228</v>
      </c>
      <c r="C765" s="48" t="s">
        <v>757</v>
      </c>
      <c r="D765" s="47" t="s">
        <v>44</v>
      </c>
      <c r="E765" s="49">
        <f t="shared" si="22"/>
        <v>21.88</v>
      </c>
      <c r="F765" s="1105">
        <f t="shared" si="23"/>
        <v>89228</v>
      </c>
      <c r="H765" s="49">
        <v>21.88</v>
      </c>
      <c r="I765" s="49">
        <v>21.88</v>
      </c>
    </row>
    <row r="766" spans="2:9" ht="30">
      <c r="B766" s="51">
        <v>89229</v>
      </c>
      <c r="C766" s="1108" t="s">
        <v>758</v>
      </c>
      <c r="D766" s="45" t="s">
        <v>44</v>
      </c>
      <c r="E766" s="46">
        <f t="shared" si="22"/>
        <v>7.49</v>
      </c>
      <c r="F766" s="1105">
        <f t="shared" si="23"/>
        <v>89229</v>
      </c>
      <c r="H766" s="46">
        <v>7.49</v>
      </c>
      <c r="I766" s="46">
        <v>7.49</v>
      </c>
    </row>
    <row r="767" spans="2:9">
      <c r="B767" s="50">
        <v>89230</v>
      </c>
      <c r="C767" s="48" t="s">
        <v>759</v>
      </c>
      <c r="D767" s="47" t="s">
        <v>44</v>
      </c>
      <c r="E767" s="49">
        <f t="shared" si="22"/>
        <v>89.76</v>
      </c>
      <c r="F767" s="1105">
        <f t="shared" si="23"/>
        <v>89230</v>
      </c>
      <c r="H767" s="49">
        <v>89.76</v>
      </c>
      <c r="I767" s="49">
        <v>89.76</v>
      </c>
    </row>
    <row r="768" spans="2:9">
      <c r="B768" s="51">
        <v>89231</v>
      </c>
      <c r="C768" s="1108" t="s">
        <v>760</v>
      </c>
      <c r="D768" s="45" t="s">
        <v>44</v>
      </c>
      <c r="E768" s="46">
        <f t="shared" si="22"/>
        <v>26.9</v>
      </c>
      <c r="F768" s="1105">
        <f t="shared" si="23"/>
        <v>89231</v>
      </c>
      <c r="H768" s="46">
        <v>26.9</v>
      </c>
      <c r="I768" s="46">
        <v>26.9</v>
      </c>
    </row>
    <row r="769" spans="2:9">
      <c r="B769" s="50">
        <v>89232</v>
      </c>
      <c r="C769" s="48" t="s">
        <v>761</v>
      </c>
      <c r="D769" s="47" t="s">
        <v>44</v>
      </c>
      <c r="E769" s="49">
        <f t="shared" si="22"/>
        <v>160.11000000000001</v>
      </c>
      <c r="F769" s="1105">
        <f t="shared" si="23"/>
        <v>89232</v>
      </c>
      <c r="H769" s="49">
        <v>160.11000000000001</v>
      </c>
      <c r="I769" s="49">
        <v>160.11000000000001</v>
      </c>
    </row>
    <row r="770" spans="2:9" ht="30">
      <c r="B770" s="51">
        <v>89233</v>
      </c>
      <c r="C770" s="1108" t="s">
        <v>762</v>
      </c>
      <c r="D770" s="45" t="s">
        <v>44</v>
      </c>
      <c r="E770" s="46">
        <f t="shared" si="22"/>
        <v>111.99</v>
      </c>
      <c r="F770" s="1105">
        <f t="shared" si="23"/>
        <v>89233</v>
      </c>
      <c r="H770" s="46">
        <v>111.99</v>
      </c>
      <c r="I770" s="46">
        <v>111.99</v>
      </c>
    </row>
    <row r="771" spans="2:9">
      <c r="B771" s="50">
        <v>89236</v>
      </c>
      <c r="C771" s="48" t="s">
        <v>763</v>
      </c>
      <c r="D771" s="47" t="s">
        <v>44</v>
      </c>
      <c r="E771" s="49">
        <f t="shared" ref="E771:E834" si="24">IF($K$2=$H$1,H771,I771)</f>
        <v>209.68</v>
      </c>
      <c r="F771" s="1105">
        <f t="shared" ref="F771:F834" si="25">IF(LEN($B771)=7,CONCATENATE(MID($B771,1,6),"00",RIGHT($B771,1)),IF(LEN($B771)=8,CONCATENATE(MID($B771,1,6),"0",RIGHT($B771,2)),$B771))</f>
        <v>89236</v>
      </c>
      <c r="H771" s="49">
        <v>209.68</v>
      </c>
      <c r="I771" s="49">
        <v>209.68</v>
      </c>
    </row>
    <row r="772" spans="2:9">
      <c r="B772" s="51">
        <v>89237</v>
      </c>
      <c r="C772" s="1108" t="s">
        <v>764</v>
      </c>
      <c r="D772" s="45" t="s">
        <v>44</v>
      </c>
      <c r="E772" s="46">
        <f t="shared" si="24"/>
        <v>62.86</v>
      </c>
      <c r="F772" s="1105">
        <f t="shared" si="25"/>
        <v>89237</v>
      </c>
      <c r="H772" s="46">
        <v>62.86</v>
      </c>
      <c r="I772" s="46">
        <v>62.86</v>
      </c>
    </row>
    <row r="773" spans="2:9">
      <c r="B773" s="50">
        <v>89238</v>
      </c>
      <c r="C773" s="48" t="s">
        <v>765</v>
      </c>
      <c r="D773" s="47" t="s">
        <v>44</v>
      </c>
      <c r="E773" s="49">
        <f t="shared" si="24"/>
        <v>374.02</v>
      </c>
      <c r="F773" s="1105">
        <f t="shared" si="25"/>
        <v>89238</v>
      </c>
      <c r="H773" s="49">
        <v>374.02</v>
      </c>
      <c r="I773" s="49">
        <v>374.02</v>
      </c>
    </row>
    <row r="774" spans="2:9" ht="30">
      <c r="B774" s="51">
        <v>89239</v>
      </c>
      <c r="C774" s="1108" t="s">
        <v>766</v>
      </c>
      <c r="D774" s="45" t="s">
        <v>44</v>
      </c>
      <c r="E774" s="46">
        <f t="shared" si="24"/>
        <v>296.17</v>
      </c>
      <c r="F774" s="1105">
        <f t="shared" si="25"/>
        <v>89239</v>
      </c>
      <c r="H774" s="46">
        <v>296.17</v>
      </c>
      <c r="I774" s="46">
        <v>296.17</v>
      </c>
    </row>
    <row r="775" spans="2:9" ht="30">
      <c r="B775" s="50">
        <v>89240</v>
      </c>
      <c r="C775" s="48" t="s">
        <v>767</v>
      </c>
      <c r="D775" s="47" t="s">
        <v>44</v>
      </c>
      <c r="E775" s="49">
        <f t="shared" si="24"/>
        <v>64.349999999999994</v>
      </c>
      <c r="F775" s="1105">
        <f t="shared" si="25"/>
        <v>89240</v>
      </c>
      <c r="H775" s="49">
        <v>64.349999999999994</v>
      </c>
      <c r="I775" s="49">
        <v>64.349999999999994</v>
      </c>
    </row>
    <row r="776" spans="2:9" ht="30">
      <c r="B776" s="51">
        <v>89241</v>
      </c>
      <c r="C776" s="1108" t="s">
        <v>768</v>
      </c>
      <c r="D776" s="45" t="s">
        <v>44</v>
      </c>
      <c r="E776" s="46">
        <f t="shared" si="24"/>
        <v>22.04</v>
      </c>
      <c r="F776" s="1105">
        <f t="shared" si="25"/>
        <v>89241</v>
      </c>
      <c r="H776" s="46">
        <v>22.04</v>
      </c>
      <c r="I776" s="46">
        <v>22.04</v>
      </c>
    </row>
    <row r="777" spans="2:9">
      <c r="B777" s="50">
        <v>89246</v>
      </c>
      <c r="C777" s="48" t="s">
        <v>769</v>
      </c>
      <c r="D777" s="47" t="s">
        <v>44</v>
      </c>
      <c r="E777" s="49">
        <f t="shared" si="24"/>
        <v>182.2</v>
      </c>
      <c r="F777" s="1105">
        <f t="shared" si="25"/>
        <v>89246</v>
      </c>
      <c r="H777" s="49">
        <v>182.2</v>
      </c>
      <c r="I777" s="49">
        <v>182.2</v>
      </c>
    </row>
    <row r="778" spans="2:9">
      <c r="B778" s="51">
        <v>89247</v>
      </c>
      <c r="C778" s="1108" t="s">
        <v>770</v>
      </c>
      <c r="D778" s="45" t="s">
        <v>44</v>
      </c>
      <c r="E778" s="46">
        <f t="shared" si="24"/>
        <v>54.62</v>
      </c>
      <c r="F778" s="1105">
        <f t="shared" si="25"/>
        <v>89247</v>
      </c>
      <c r="H778" s="46">
        <v>54.62</v>
      </c>
      <c r="I778" s="46">
        <v>54.62</v>
      </c>
    </row>
    <row r="779" spans="2:9">
      <c r="B779" s="50">
        <v>89248</v>
      </c>
      <c r="C779" s="48" t="s">
        <v>771</v>
      </c>
      <c r="D779" s="47" t="s">
        <v>44</v>
      </c>
      <c r="E779" s="49">
        <f t="shared" si="24"/>
        <v>325</v>
      </c>
      <c r="F779" s="1105">
        <f t="shared" si="25"/>
        <v>89248</v>
      </c>
      <c r="H779" s="49">
        <v>325</v>
      </c>
      <c r="I779" s="49">
        <v>325</v>
      </c>
    </row>
    <row r="780" spans="2:9" ht="30">
      <c r="B780" s="51">
        <v>89249</v>
      </c>
      <c r="C780" s="1108" t="s">
        <v>772</v>
      </c>
      <c r="D780" s="45" t="s">
        <v>44</v>
      </c>
      <c r="E780" s="46">
        <f t="shared" si="24"/>
        <v>252.46</v>
      </c>
      <c r="F780" s="1105">
        <f t="shared" si="25"/>
        <v>89249</v>
      </c>
      <c r="H780" s="46">
        <v>252.46</v>
      </c>
      <c r="I780" s="46">
        <v>252.46</v>
      </c>
    </row>
    <row r="781" spans="2:9" ht="30">
      <c r="B781" s="50">
        <v>89253</v>
      </c>
      <c r="C781" s="48" t="s">
        <v>773</v>
      </c>
      <c r="D781" s="47" t="s">
        <v>44</v>
      </c>
      <c r="E781" s="49">
        <f t="shared" si="24"/>
        <v>52.73</v>
      </c>
      <c r="F781" s="1105">
        <f t="shared" si="25"/>
        <v>89253</v>
      </c>
      <c r="H781" s="49">
        <v>52.73</v>
      </c>
      <c r="I781" s="49">
        <v>52.73</v>
      </c>
    </row>
    <row r="782" spans="2:9" ht="30">
      <c r="B782" s="51">
        <v>89254</v>
      </c>
      <c r="C782" s="1108" t="s">
        <v>774</v>
      </c>
      <c r="D782" s="45" t="s">
        <v>44</v>
      </c>
      <c r="E782" s="46">
        <f t="shared" si="24"/>
        <v>18.059999999999999</v>
      </c>
      <c r="F782" s="1105">
        <f t="shared" si="25"/>
        <v>89254</v>
      </c>
      <c r="H782" s="46">
        <v>18.059999999999999</v>
      </c>
      <c r="I782" s="46">
        <v>18.059999999999999</v>
      </c>
    </row>
    <row r="783" spans="2:9" ht="30">
      <c r="B783" s="50">
        <v>89255</v>
      </c>
      <c r="C783" s="48" t="s">
        <v>775</v>
      </c>
      <c r="D783" s="47" t="s">
        <v>44</v>
      </c>
      <c r="E783" s="49">
        <f t="shared" si="24"/>
        <v>84.77</v>
      </c>
      <c r="F783" s="1105">
        <f t="shared" si="25"/>
        <v>89255</v>
      </c>
      <c r="H783" s="49">
        <v>84.77</v>
      </c>
      <c r="I783" s="49">
        <v>84.77</v>
      </c>
    </row>
    <row r="784" spans="2:9" ht="30">
      <c r="B784" s="51">
        <v>89256</v>
      </c>
      <c r="C784" s="1108" t="s">
        <v>776</v>
      </c>
      <c r="D784" s="45" t="s">
        <v>44</v>
      </c>
      <c r="E784" s="46">
        <f t="shared" si="24"/>
        <v>56.82</v>
      </c>
      <c r="F784" s="1105">
        <f t="shared" si="25"/>
        <v>89256</v>
      </c>
      <c r="H784" s="46">
        <v>56.82</v>
      </c>
      <c r="I784" s="46">
        <v>56.82</v>
      </c>
    </row>
    <row r="785" spans="2:9" ht="30">
      <c r="B785" s="50">
        <v>89259</v>
      </c>
      <c r="C785" s="48" t="s">
        <v>777</v>
      </c>
      <c r="D785" s="47" t="s">
        <v>44</v>
      </c>
      <c r="E785" s="49">
        <f t="shared" si="24"/>
        <v>8.91</v>
      </c>
      <c r="F785" s="1105">
        <f t="shared" si="25"/>
        <v>89259</v>
      </c>
      <c r="H785" s="49">
        <v>8.91</v>
      </c>
      <c r="I785" s="49">
        <v>8.91</v>
      </c>
    </row>
    <row r="786" spans="2:9" ht="30">
      <c r="B786" s="51">
        <v>89260</v>
      </c>
      <c r="C786" s="1108" t="s">
        <v>778</v>
      </c>
      <c r="D786" s="45" t="s">
        <v>44</v>
      </c>
      <c r="E786" s="46">
        <f t="shared" si="24"/>
        <v>3.55</v>
      </c>
      <c r="F786" s="1105">
        <f t="shared" si="25"/>
        <v>89260</v>
      </c>
      <c r="H786" s="46">
        <v>3.55</v>
      </c>
      <c r="I786" s="46">
        <v>3.55</v>
      </c>
    </row>
    <row r="787" spans="2:9" ht="30">
      <c r="B787" s="50">
        <v>89262</v>
      </c>
      <c r="C787" s="48" t="s">
        <v>779</v>
      </c>
      <c r="D787" s="47" t="s">
        <v>44</v>
      </c>
      <c r="E787" s="49">
        <f t="shared" si="24"/>
        <v>16.72</v>
      </c>
      <c r="F787" s="1105">
        <f t="shared" si="25"/>
        <v>89262</v>
      </c>
      <c r="H787" s="49">
        <v>16.72</v>
      </c>
      <c r="I787" s="49">
        <v>16.72</v>
      </c>
    </row>
    <row r="788" spans="2:9" ht="30">
      <c r="B788" s="51">
        <v>89264</v>
      </c>
      <c r="C788" s="1108" t="s">
        <v>780</v>
      </c>
      <c r="D788" s="45" t="s">
        <v>44</v>
      </c>
      <c r="E788" s="46">
        <f t="shared" si="24"/>
        <v>7.12</v>
      </c>
      <c r="F788" s="1105">
        <f t="shared" si="25"/>
        <v>89264</v>
      </c>
      <c r="H788" s="46">
        <v>7.12</v>
      </c>
      <c r="I788" s="46">
        <v>7.12</v>
      </c>
    </row>
    <row r="789" spans="2:9" ht="30">
      <c r="B789" s="50">
        <v>89265</v>
      </c>
      <c r="C789" s="48" t="s">
        <v>781</v>
      </c>
      <c r="D789" s="47" t="s">
        <v>44</v>
      </c>
      <c r="E789" s="49">
        <f t="shared" si="24"/>
        <v>2.84</v>
      </c>
      <c r="F789" s="1105">
        <f t="shared" si="25"/>
        <v>89265</v>
      </c>
      <c r="H789" s="49">
        <v>2.84</v>
      </c>
      <c r="I789" s="49">
        <v>2.84</v>
      </c>
    </row>
    <row r="790" spans="2:9" ht="45">
      <c r="B790" s="51">
        <v>89266</v>
      </c>
      <c r="C790" s="1108" t="s">
        <v>782</v>
      </c>
      <c r="D790" s="45" t="s">
        <v>44</v>
      </c>
      <c r="E790" s="46">
        <f t="shared" si="24"/>
        <v>0.56999999999999995</v>
      </c>
      <c r="F790" s="1105">
        <f t="shared" si="25"/>
        <v>89266</v>
      </c>
      <c r="H790" s="46">
        <v>0.56999999999999995</v>
      </c>
      <c r="I790" s="46">
        <v>0.56999999999999995</v>
      </c>
    </row>
    <row r="791" spans="2:9" ht="30">
      <c r="B791" s="50">
        <v>89267</v>
      </c>
      <c r="C791" s="48" t="s">
        <v>783</v>
      </c>
      <c r="D791" s="47" t="s">
        <v>44</v>
      </c>
      <c r="E791" s="49">
        <f t="shared" si="24"/>
        <v>24.62</v>
      </c>
      <c r="F791" s="1105">
        <f t="shared" si="25"/>
        <v>89267</v>
      </c>
      <c r="H791" s="49">
        <v>24.62</v>
      </c>
      <c r="I791" s="49">
        <v>24.62</v>
      </c>
    </row>
    <row r="792" spans="2:9" ht="30">
      <c r="B792" s="51">
        <v>89268</v>
      </c>
      <c r="C792" s="1108" t="s">
        <v>784</v>
      </c>
      <c r="D792" s="45" t="s">
        <v>44</v>
      </c>
      <c r="E792" s="46">
        <f t="shared" si="24"/>
        <v>8.43</v>
      </c>
      <c r="F792" s="1105">
        <f t="shared" si="25"/>
        <v>89268</v>
      </c>
      <c r="H792" s="46">
        <v>8.43</v>
      </c>
      <c r="I792" s="46">
        <v>8.43</v>
      </c>
    </row>
    <row r="793" spans="2:9" ht="30">
      <c r="B793" s="50">
        <v>89269</v>
      </c>
      <c r="C793" s="48" t="s">
        <v>785</v>
      </c>
      <c r="D793" s="47" t="s">
        <v>44</v>
      </c>
      <c r="E793" s="49">
        <f t="shared" si="24"/>
        <v>1.72</v>
      </c>
      <c r="F793" s="1105">
        <f t="shared" si="25"/>
        <v>89269</v>
      </c>
      <c r="H793" s="49">
        <v>1.72</v>
      </c>
      <c r="I793" s="49">
        <v>1.72</v>
      </c>
    </row>
    <row r="794" spans="2:9" ht="30">
      <c r="B794" s="51">
        <v>89270</v>
      </c>
      <c r="C794" s="1108" t="s">
        <v>786</v>
      </c>
      <c r="D794" s="45" t="s">
        <v>44</v>
      </c>
      <c r="E794" s="46">
        <f t="shared" si="24"/>
        <v>39.58</v>
      </c>
      <c r="F794" s="1105">
        <f t="shared" si="25"/>
        <v>89270</v>
      </c>
      <c r="H794" s="46">
        <v>39.58</v>
      </c>
      <c r="I794" s="46">
        <v>39.58</v>
      </c>
    </row>
    <row r="795" spans="2:9" ht="30">
      <c r="B795" s="50">
        <v>89271</v>
      </c>
      <c r="C795" s="48" t="s">
        <v>787</v>
      </c>
      <c r="D795" s="47" t="s">
        <v>44</v>
      </c>
      <c r="E795" s="49">
        <f t="shared" si="24"/>
        <v>19.440000000000001</v>
      </c>
      <c r="F795" s="1105">
        <f t="shared" si="25"/>
        <v>89271</v>
      </c>
      <c r="H795" s="49">
        <v>19.440000000000001</v>
      </c>
      <c r="I795" s="49">
        <v>19.440000000000001</v>
      </c>
    </row>
    <row r="796" spans="2:9" ht="30">
      <c r="B796" s="51">
        <v>89274</v>
      </c>
      <c r="C796" s="1108" t="s">
        <v>788</v>
      </c>
      <c r="D796" s="45" t="s">
        <v>44</v>
      </c>
      <c r="E796" s="46">
        <f t="shared" si="24"/>
        <v>1.23</v>
      </c>
      <c r="F796" s="1105">
        <f t="shared" si="25"/>
        <v>89274</v>
      </c>
      <c r="H796" s="46">
        <v>1.23</v>
      </c>
      <c r="I796" s="46">
        <v>1.23</v>
      </c>
    </row>
    <row r="797" spans="2:9" ht="30">
      <c r="B797" s="50">
        <v>89275</v>
      </c>
      <c r="C797" s="48" t="s">
        <v>789</v>
      </c>
      <c r="D797" s="47" t="s">
        <v>44</v>
      </c>
      <c r="E797" s="49">
        <f t="shared" si="24"/>
        <v>0.27</v>
      </c>
      <c r="F797" s="1105">
        <f t="shared" si="25"/>
        <v>89275</v>
      </c>
      <c r="H797" s="49">
        <v>0.27</v>
      </c>
      <c r="I797" s="49">
        <v>0.27</v>
      </c>
    </row>
    <row r="798" spans="2:9" ht="30">
      <c r="B798" s="51">
        <v>89276</v>
      </c>
      <c r="C798" s="1108" t="s">
        <v>790</v>
      </c>
      <c r="D798" s="45" t="s">
        <v>44</v>
      </c>
      <c r="E798" s="46">
        <f t="shared" si="24"/>
        <v>1.1499999999999999</v>
      </c>
      <c r="F798" s="1105">
        <f t="shared" si="25"/>
        <v>89276</v>
      </c>
      <c r="H798" s="46">
        <v>1.1499999999999999</v>
      </c>
      <c r="I798" s="46">
        <v>1.1499999999999999</v>
      </c>
    </row>
    <row r="799" spans="2:9" ht="30">
      <c r="B799" s="50">
        <v>89277</v>
      </c>
      <c r="C799" s="48" t="s">
        <v>791</v>
      </c>
      <c r="D799" s="47" t="s">
        <v>44</v>
      </c>
      <c r="E799" s="49">
        <f t="shared" si="24"/>
        <v>5.69</v>
      </c>
      <c r="F799" s="1105">
        <f t="shared" si="25"/>
        <v>89277</v>
      </c>
      <c r="H799" s="49">
        <v>5.69</v>
      </c>
      <c r="I799" s="49">
        <v>5.69</v>
      </c>
    </row>
    <row r="800" spans="2:9" ht="30">
      <c r="B800" s="51">
        <v>89280</v>
      </c>
      <c r="C800" s="1108" t="s">
        <v>792</v>
      </c>
      <c r="D800" s="45" t="s">
        <v>44</v>
      </c>
      <c r="E800" s="46">
        <f t="shared" si="24"/>
        <v>19.43</v>
      </c>
      <c r="F800" s="1105">
        <f t="shared" si="25"/>
        <v>89280</v>
      </c>
      <c r="H800" s="46">
        <v>19.43</v>
      </c>
      <c r="I800" s="46">
        <v>19.43</v>
      </c>
    </row>
    <row r="801" spans="2:9" ht="30">
      <c r="B801" s="50">
        <v>89281</v>
      </c>
      <c r="C801" s="48" t="s">
        <v>793</v>
      </c>
      <c r="D801" s="47" t="s">
        <v>44</v>
      </c>
      <c r="E801" s="49">
        <f t="shared" si="24"/>
        <v>5.0999999999999996</v>
      </c>
      <c r="F801" s="1105">
        <f t="shared" si="25"/>
        <v>89281</v>
      </c>
      <c r="H801" s="49">
        <v>5.0999999999999996</v>
      </c>
      <c r="I801" s="49">
        <v>5.0999999999999996</v>
      </c>
    </row>
    <row r="802" spans="2:9" ht="30">
      <c r="B802" s="51">
        <v>89870</v>
      </c>
      <c r="C802" s="1108" t="s">
        <v>794</v>
      </c>
      <c r="D802" s="45" t="s">
        <v>44</v>
      </c>
      <c r="E802" s="46">
        <f t="shared" si="24"/>
        <v>19.89</v>
      </c>
      <c r="F802" s="1105">
        <f t="shared" si="25"/>
        <v>89870</v>
      </c>
      <c r="H802" s="46">
        <v>19.89</v>
      </c>
      <c r="I802" s="46">
        <v>19.89</v>
      </c>
    </row>
    <row r="803" spans="2:9" ht="30">
      <c r="B803" s="50">
        <v>89871</v>
      </c>
      <c r="C803" s="48" t="s">
        <v>795</v>
      </c>
      <c r="D803" s="47" t="s">
        <v>44</v>
      </c>
      <c r="E803" s="49">
        <f t="shared" si="24"/>
        <v>6.96</v>
      </c>
      <c r="F803" s="1105">
        <f t="shared" si="25"/>
        <v>89871</v>
      </c>
      <c r="H803" s="49">
        <v>6.96</v>
      </c>
      <c r="I803" s="49">
        <v>6.96</v>
      </c>
    </row>
    <row r="804" spans="2:9" ht="30">
      <c r="B804" s="51">
        <v>89872</v>
      </c>
      <c r="C804" s="1108" t="s">
        <v>796</v>
      </c>
      <c r="D804" s="45" t="s">
        <v>44</v>
      </c>
      <c r="E804" s="46">
        <f t="shared" si="24"/>
        <v>1.43</v>
      </c>
      <c r="F804" s="1105">
        <f t="shared" si="25"/>
        <v>89872</v>
      </c>
      <c r="H804" s="46">
        <v>1.43</v>
      </c>
      <c r="I804" s="46">
        <v>1.43</v>
      </c>
    </row>
    <row r="805" spans="2:9" ht="30">
      <c r="B805" s="50">
        <v>89873</v>
      </c>
      <c r="C805" s="48" t="s">
        <v>797</v>
      </c>
      <c r="D805" s="47" t="s">
        <v>44</v>
      </c>
      <c r="E805" s="49">
        <f t="shared" si="24"/>
        <v>37.299999999999997</v>
      </c>
      <c r="F805" s="1105">
        <f t="shared" si="25"/>
        <v>89873</v>
      </c>
      <c r="H805" s="49">
        <v>37.299999999999997</v>
      </c>
      <c r="I805" s="49">
        <v>37.299999999999997</v>
      </c>
    </row>
    <row r="806" spans="2:9" ht="30">
      <c r="B806" s="51">
        <v>89874</v>
      </c>
      <c r="C806" s="1108" t="s">
        <v>798</v>
      </c>
      <c r="D806" s="45" t="s">
        <v>44</v>
      </c>
      <c r="E806" s="46">
        <f t="shared" si="24"/>
        <v>118.17</v>
      </c>
      <c r="F806" s="1105">
        <f t="shared" si="25"/>
        <v>89874</v>
      </c>
      <c r="H806" s="46">
        <v>118.17</v>
      </c>
      <c r="I806" s="46">
        <v>118.17</v>
      </c>
    </row>
    <row r="807" spans="2:9" ht="30">
      <c r="B807" s="50">
        <v>89878</v>
      </c>
      <c r="C807" s="48" t="s">
        <v>799</v>
      </c>
      <c r="D807" s="47" t="s">
        <v>44</v>
      </c>
      <c r="E807" s="49">
        <f t="shared" si="24"/>
        <v>20.91</v>
      </c>
      <c r="F807" s="1105">
        <f t="shared" si="25"/>
        <v>89878</v>
      </c>
      <c r="H807" s="49">
        <v>20.91</v>
      </c>
      <c r="I807" s="49">
        <v>20.91</v>
      </c>
    </row>
    <row r="808" spans="2:9" ht="30">
      <c r="B808" s="51">
        <v>89879</v>
      </c>
      <c r="C808" s="1108" t="s">
        <v>800</v>
      </c>
      <c r="D808" s="45" t="s">
        <v>44</v>
      </c>
      <c r="E808" s="46">
        <f t="shared" si="24"/>
        <v>7.31</v>
      </c>
      <c r="F808" s="1105">
        <f t="shared" si="25"/>
        <v>89879</v>
      </c>
      <c r="H808" s="46">
        <v>7.31</v>
      </c>
      <c r="I808" s="46">
        <v>7.31</v>
      </c>
    </row>
    <row r="809" spans="2:9" ht="30">
      <c r="B809" s="50">
        <v>89880</v>
      </c>
      <c r="C809" s="48" t="s">
        <v>801</v>
      </c>
      <c r="D809" s="47" t="s">
        <v>44</v>
      </c>
      <c r="E809" s="49">
        <f t="shared" si="24"/>
        <v>1.51</v>
      </c>
      <c r="F809" s="1105">
        <f t="shared" si="25"/>
        <v>89880</v>
      </c>
      <c r="H809" s="49">
        <v>1.51</v>
      </c>
      <c r="I809" s="49">
        <v>1.51</v>
      </c>
    </row>
    <row r="810" spans="2:9" ht="30">
      <c r="B810" s="51">
        <v>89881</v>
      </c>
      <c r="C810" s="1108" t="s">
        <v>802</v>
      </c>
      <c r="D810" s="45" t="s">
        <v>44</v>
      </c>
      <c r="E810" s="46">
        <f t="shared" si="24"/>
        <v>39.21</v>
      </c>
      <c r="F810" s="1105">
        <f t="shared" si="25"/>
        <v>89881</v>
      </c>
      <c r="H810" s="46">
        <v>39.21</v>
      </c>
      <c r="I810" s="46">
        <v>39.21</v>
      </c>
    </row>
    <row r="811" spans="2:9" ht="30">
      <c r="B811" s="50">
        <v>89882</v>
      </c>
      <c r="C811" s="48" t="s">
        <v>803</v>
      </c>
      <c r="D811" s="47" t="s">
        <v>44</v>
      </c>
      <c r="E811" s="49">
        <f t="shared" si="24"/>
        <v>136.34</v>
      </c>
      <c r="F811" s="1105">
        <f t="shared" si="25"/>
        <v>89882</v>
      </c>
      <c r="H811" s="49">
        <v>136.34</v>
      </c>
      <c r="I811" s="49">
        <v>136.34</v>
      </c>
    </row>
    <row r="812" spans="2:9" ht="30">
      <c r="B812" s="51">
        <v>90582</v>
      </c>
      <c r="C812" s="1108" t="s">
        <v>804</v>
      </c>
      <c r="D812" s="45" t="s">
        <v>44</v>
      </c>
      <c r="E812" s="46">
        <f t="shared" si="24"/>
        <v>0.27</v>
      </c>
      <c r="F812" s="1105">
        <f t="shared" si="25"/>
        <v>90582</v>
      </c>
      <c r="H812" s="46">
        <v>0.27</v>
      </c>
      <c r="I812" s="46">
        <v>0.27</v>
      </c>
    </row>
    <row r="813" spans="2:9">
      <c r="B813" s="50">
        <v>90583</v>
      </c>
      <c r="C813" s="48" t="s">
        <v>805</v>
      </c>
      <c r="D813" s="47" t="s">
        <v>44</v>
      </c>
      <c r="E813" s="49">
        <f t="shared" si="24"/>
        <v>0.06</v>
      </c>
      <c r="F813" s="1105">
        <f t="shared" si="25"/>
        <v>90583</v>
      </c>
      <c r="H813" s="49">
        <v>0.06</v>
      </c>
      <c r="I813" s="49">
        <v>0.06</v>
      </c>
    </row>
    <row r="814" spans="2:9" ht="30">
      <c r="B814" s="51">
        <v>90584</v>
      </c>
      <c r="C814" s="1108" t="s">
        <v>806</v>
      </c>
      <c r="D814" s="45" t="s">
        <v>44</v>
      </c>
      <c r="E814" s="46">
        <f t="shared" si="24"/>
        <v>0.21</v>
      </c>
      <c r="F814" s="1105">
        <f t="shared" si="25"/>
        <v>90584</v>
      </c>
      <c r="H814" s="46">
        <v>0.21</v>
      </c>
      <c r="I814" s="46">
        <v>0.21</v>
      </c>
    </row>
    <row r="815" spans="2:9" ht="30">
      <c r="B815" s="50">
        <v>90585</v>
      </c>
      <c r="C815" s="48" t="s">
        <v>807</v>
      </c>
      <c r="D815" s="47" t="s">
        <v>44</v>
      </c>
      <c r="E815" s="49">
        <f t="shared" si="24"/>
        <v>0.73</v>
      </c>
      <c r="F815" s="1105">
        <f t="shared" si="25"/>
        <v>90585</v>
      </c>
      <c r="H815" s="49">
        <v>0.73</v>
      </c>
      <c r="I815" s="49">
        <v>0.73</v>
      </c>
    </row>
    <row r="816" spans="2:9">
      <c r="B816" s="51">
        <v>90621</v>
      </c>
      <c r="C816" s="1108" t="s">
        <v>808</v>
      </c>
      <c r="D816" s="45" t="s">
        <v>44</v>
      </c>
      <c r="E816" s="46">
        <f t="shared" si="24"/>
        <v>1.5</v>
      </c>
      <c r="F816" s="1105">
        <f t="shared" si="25"/>
        <v>90621</v>
      </c>
      <c r="H816" s="46">
        <v>1.5</v>
      </c>
      <c r="I816" s="46">
        <v>1.5</v>
      </c>
    </row>
    <row r="817" spans="2:9">
      <c r="B817" s="50">
        <v>90622</v>
      </c>
      <c r="C817" s="48" t="s">
        <v>809</v>
      </c>
      <c r="D817" s="47" t="s">
        <v>44</v>
      </c>
      <c r="E817" s="49">
        <f t="shared" si="24"/>
        <v>0.33</v>
      </c>
      <c r="F817" s="1105">
        <f t="shared" si="25"/>
        <v>90622</v>
      </c>
      <c r="H817" s="49">
        <v>0.33</v>
      </c>
      <c r="I817" s="49">
        <v>0.33</v>
      </c>
    </row>
    <row r="818" spans="2:9">
      <c r="B818" s="51">
        <v>90623</v>
      </c>
      <c r="C818" s="1108" t="s">
        <v>810</v>
      </c>
      <c r="D818" s="45" t="s">
        <v>44</v>
      </c>
      <c r="E818" s="46">
        <f t="shared" si="24"/>
        <v>1.87</v>
      </c>
      <c r="F818" s="1105">
        <f t="shared" si="25"/>
        <v>90623</v>
      </c>
      <c r="H818" s="46">
        <v>1.87</v>
      </c>
      <c r="I818" s="46">
        <v>1.87</v>
      </c>
    </row>
    <row r="819" spans="2:9" ht="30">
      <c r="B819" s="50">
        <v>90624</v>
      </c>
      <c r="C819" s="48" t="s">
        <v>811</v>
      </c>
      <c r="D819" s="47" t="s">
        <v>44</v>
      </c>
      <c r="E819" s="49">
        <f t="shared" si="24"/>
        <v>1.84</v>
      </c>
      <c r="F819" s="1105">
        <f t="shared" si="25"/>
        <v>90624</v>
      </c>
      <c r="H819" s="49">
        <v>1.84</v>
      </c>
      <c r="I819" s="49">
        <v>1.84</v>
      </c>
    </row>
    <row r="820" spans="2:9" ht="30">
      <c r="B820" s="51">
        <v>90627</v>
      </c>
      <c r="C820" s="1108" t="s">
        <v>812</v>
      </c>
      <c r="D820" s="45" t="s">
        <v>44</v>
      </c>
      <c r="E820" s="46">
        <f t="shared" si="24"/>
        <v>23.57</v>
      </c>
      <c r="F820" s="1105">
        <f t="shared" si="25"/>
        <v>90627</v>
      </c>
      <c r="H820" s="46">
        <v>23.57</v>
      </c>
      <c r="I820" s="46">
        <v>23.57</v>
      </c>
    </row>
    <row r="821" spans="2:9" ht="30">
      <c r="B821" s="50">
        <v>90628</v>
      </c>
      <c r="C821" s="48" t="s">
        <v>813</v>
      </c>
      <c r="D821" s="47" t="s">
        <v>44</v>
      </c>
      <c r="E821" s="49">
        <f t="shared" si="24"/>
        <v>6.19</v>
      </c>
      <c r="F821" s="1105">
        <f t="shared" si="25"/>
        <v>90628</v>
      </c>
      <c r="H821" s="49">
        <v>6.19</v>
      </c>
      <c r="I821" s="49">
        <v>6.19</v>
      </c>
    </row>
    <row r="822" spans="2:9" ht="30">
      <c r="B822" s="51">
        <v>90629</v>
      </c>
      <c r="C822" s="1108" t="s">
        <v>814</v>
      </c>
      <c r="D822" s="45" t="s">
        <v>44</v>
      </c>
      <c r="E822" s="46">
        <f t="shared" si="24"/>
        <v>29.5</v>
      </c>
      <c r="F822" s="1105">
        <f t="shared" si="25"/>
        <v>90629</v>
      </c>
      <c r="H822" s="46">
        <v>29.5</v>
      </c>
      <c r="I822" s="46">
        <v>29.5</v>
      </c>
    </row>
    <row r="823" spans="2:9" ht="30">
      <c r="B823" s="50">
        <v>90630</v>
      </c>
      <c r="C823" s="48" t="s">
        <v>815</v>
      </c>
      <c r="D823" s="47" t="s">
        <v>44</v>
      </c>
      <c r="E823" s="49">
        <f t="shared" si="24"/>
        <v>7.48</v>
      </c>
      <c r="F823" s="1105">
        <f t="shared" si="25"/>
        <v>90630</v>
      </c>
      <c r="H823" s="49">
        <v>7.48</v>
      </c>
      <c r="I823" s="49">
        <v>7.48</v>
      </c>
    </row>
    <row r="824" spans="2:9" ht="30">
      <c r="B824" s="51">
        <v>90633</v>
      </c>
      <c r="C824" s="1108" t="s">
        <v>816</v>
      </c>
      <c r="D824" s="45" t="s">
        <v>44</v>
      </c>
      <c r="E824" s="46">
        <f t="shared" si="24"/>
        <v>3.12</v>
      </c>
      <c r="F824" s="1105">
        <f t="shared" si="25"/>
        <v>90633</v>
      </c>
      <c r="H824" s="46">
        <v>3.12</v>
      </c>
      <c r="I824" s="46">
        <v>3.12</v>
      </c>
    </row>
    <row r="825" spans="2:9" ht="30">
      <c r="B825" s="50">
        <v>90634</v>
      </c>
      <c r="C825" s="48" t="s">
        <v>817</v>
      </c>
      <c r="D825" s="47" t="s">
        <v>44</v>
      </c>
      <c r="E825" s="49">
        <f t="shared" si="24"/>
        <v>0.7</v>
      </c>
      <c r="F825" s="1105">
        <f t="shared" si="25"/>
        <v>90634</v>
      </c>
      <c r="H825" s="49">
        <v>0.7</v>
      </c>
      <c r="I825" s="49">
        <v>0.7</v>
      </c>
    </row>
    <row r="826" spans="2:9" ht="30">
      <c r="B826" s="51">
        <v>90635</v>
      </c>
      <c r="C826" s="1108" t="s">
        <v>818</v>
      </c>
      <c r="D826" s="45" t="s">
        <v>44</v>
      </c>
      <c r="E826" s="46">
        <f t="shared" si="24"/>
        <v>3.41</v>
      </c>
      <c r="F826" s="1105">
        <f t="shared" si="25"/>
        <v>90635</v>
      </c>
      <c r="H826" s="46">
        <v>3.41</v>
      </c>
      <c r="I826" s="46">
        <v>3.41</v>
      </c>
    </row>
    <row r="827" spans="2:9" ht="30">
      <c r="B827" s="50">
        <v>90636</v>
      </c>
      <c r="C827" s="48" t="s">
        <v>819</v>
      </c>
      <c r="D827" s="47" t="s">
        <v>44</v>
      </c>
      <c r="E827" s="49">
        <f t="shared" si="24"/>
        <v>3.69</v>
      </c>
      <c r="F827" s="1105">
        <f t="shared" si="25"/>
        <v>90636</v>
      </c>
      <c r="H827" s="49">
        <v>3.69</v>
      </c>
      <c r="I827" s="49">
        <v>3.69</v>
      </c>
    </row>
    <row r="828" spans="2:9" ht="30">
      <c r="B828" s="51">
        <v>90639</v>
      </c>
      <c r="C828" s="1108" t="s">
        <v>820</v>
      </c>
      <c r="D828" s="45" t="s">
        <v>44</v>
      </c>
      <c r="E828" s="46">
        <f t="shared" si="24"/>
        <v>4.66</v>
      </c>
      <c r="F828" s="1105">
        <f t="shared" si="25"/>
        <v>90639</v>
      </c>
      <c r="H828" s="46">
        <v>4.66</v>
      </c>
      <c r="I828" s="46">
        <v>4.66</v>
      </c>
    </row>
    <row r="829" spans="2:9" ht="30">
      <c r="B829" s="50">
        <v>90640</v>
      </c>
      <c r="C829" s="48" t="s">
        <v>821</v>
      </c>
      <c r="D829" s="47" t="s">
        <v>44</v>
      </c>
      <c r="E829" s="49">
        <f t="shared" si="24"/>
        <v>1.04</v>
      </c>
      <c r="F829" s="1105">
        <f t="shared" si="25"/>
        <v>90640</v>
      </c>
      <c r="H829" s="49">
        <v>1.04</v>
      </c>
      <c r="I829" s="49">
        <v>1.04</v>
      </c>
    </row>
    <row r="830" spans="2:9" ht="30">
      <c r="B830" s="51">
        <v>90641</v>
      </c>
      <c r="C830" s="1108" t="s">
        <v>822</v>
      </c>
      <c r="D830" s="45" t="s">
        <v>44</v>
      </c>
      <c r="E830" s="46">
        <f t="shared" si="24"/>
        <v>5.09</v>
      </c>
      <c r="F830" s="1105">
        <f t="shared" si="25"/>
        <v>90641</v>
      </c>
      <c r="H830" s="46">
        <v>5.09</v>
      </c>
      <c r="I830" s="46">
        <v>5.09</v>
      </c>
    </row>
    <row r="831" spans="2:9" ht="30">
      <c r="B831" s="50">
        <v>90642</v>
      </c>
      <c r="C831" s="48" t="s">
        <v>823</v>
      </c>
      <c r="D831" s="47" t="s">
        <v>44</v>
      </c>
      <c r="E831" s="49">
        <f t="shared" si="24"/>
        <v>6.17</v>
      </c>
      <c r="F831" s="1105">
        <f t="shared" si="25"/>
        <v>90642</v>
      </c>
      <c r="H831" s="49">
        <v>6.17</v>
      </c>
      <c r="I831" s="49">
        <v>6.17</v>
      </c>
    </row>
    <row r="832" spans="2:9" ht="30">
      <c r="B832" s="51">
        <v>90646</v>
      </c>
      <c r="C832" s="1108" t="s">
        <v>824</v>
      </c>
      <c r="D832" s="45" t="s">
        <v>44</v>
      </c>
      <c r="E832" s="46">
        <f t="shared" si="24"/>
        <v>0.52</v>
      </c>
      <c r="F832" s="1105">
        <f t="shared" si="25"/>
        <v>90646</v>
      </c>
      <c r="H832" s="46">
        <v>0.52</v>
      </c>
      <c r="I832" s="46">
        <v>0.52</v>
      </c>
    </row>
    <row r="833" spans="2:9" ht="30">
      <c r="B833" s="50">
        <v>90647</v>
      </c>
      <c r="C833" s="48" t="s">
        <v>825</v>
      </c>
      <c r="D833" s="47" t="s">
        <v>44</v>
      </c>
      <c r="E833" s="49">
        <f t="shared" si="24"/>
        <v>0.11</v>
      </c>
      <c r="F833" s="1105">
        <f t="shared" si="25"/>
        <v>90647</v>
      </c>
      <c r="H833" s="49">
        <v>0.11</v>
      </c>
      <c r="I833" s="49">
        <v>0.11</v>
      </c>
    </row>
    <row r="834" spans="2:9" ht="30">
      <c r="B834" s="51">
        <v>90648</v>
      </c>
      <c r="C834" s="1108" t="s">
        <v>826</v>
      </c>
      <c r="D834" s="45" t="s">
        <v>44</v>
      </c>
      <c r="E834" s="46">
        <f t="shared" si="24"/>
        <v>0.56999999999999995</v>
      </c>
      <c r="F834" s="1105">
        <f t="shared" si="25"/>
        <v>90648</v>
      </c>
      <c r="H834" s="46">
        <v>0.56999999999999995</v>
      </c>
      <c r="I834" s="46">
        <v>0.56999999999999995</v>
      </c>
    </row>
    <row r="835" spans="2:9" ht="30">
      <c r="B835" s="50">
        <v>90649</v>
      </c>
      <c r="C835" s="48" t="s">
        <v>827</v>
      </c>
      <c r="D835" s="47" t="s">
        <v>44</v>
      </c>
      <c r="E835" s="49">
        <f t="shared" ref="E835:E898" si="26">IF($K$2=$H$1,H835,I835)</f>
        <v>5.7</v>
      </c>
      <c r="F835" s="1105">
        <f t="shared" ref="F835:F898" si="27">IF(LEN($B835)=7,CONCATENATE(MID($B835,1,6),"00",RIGHT($B835,1)),IF(LEN($B835)=8,CONCATENATE(MID($B835,1,6),"0",RIGHT($B835,2)),$B835))</f>
        <v>90649</v>
      </c>
      <c r="H835" s="49">
        <v>5.7</v>
      </c>
      <c r="I835" s="49">
        <v>5.7</v>
      </c>
    </row>
    <row r="836" spans="2:9">
      <c r="B836" s="51">
        <v>90652</v>
      </c>
      <c r="C836" s="1108" t="s">
        <v>828</v>
      </c>
      <c r="D836" s="45" t="s">
        <v>44</v>
      </c>
      <c r="E836" s="46">
        <f t="shared" si="26"/>
        <v>3.03</v>
      </c>
      <c r="F836" s="1105">
        <f t="shared" si="27"/>
        <v>90652</v>
      </c>
      <c r="H836" s="46">
        <v>3.03</v>
      </c>
      <c r="I836" s="46">
        <v>3.03</v>
      </c>
    </row>
    <row r="837" spans="2:9">
      <c r="B837" s="50">
        <v>90653</v>
      </c>
      <c r="C837" s="48" t="s">
        <v>829</v>
      </c>
      <c r="D837" s="47" t="s">
        <v>44</v>
      </c>
      <c r="E837" s="49">
        <f t="shared" si="26"/>
        <v>0.68</v>
      </c>
      <c r="F837" s="1105">
        <f t="shared" si="27"/>
        <v>90653</v>
      </c>
      <c r="H837" s="49">
        <v>0.68</v>
      </c>
      <c r="I837" s="49">
        <v>0.68</v>
      </c>
    </row>
    <row r="838" spans="2:9">
      <c r="B838" s="51">
        <v>90654</v>
      </c>
      <c r="C838" s="1108" t="s">
        <v>830</v>
      </c>
      <c r="D838" s="45" t="s">
        <v>44</v>
      </c>
      <c r="E838" s="46">
        <f t="shared" si="26"/>
        <v>3.31</v>
      </c>
      <c r="F838" s="1105">
        <f t="shared" si="27"/>
        <v>90654</v>
      </c>
      <c r="H838" s="46">
        <v>3.31</v>
      </c>
      <c r="I838" s="46">
        <v>3.31</v>
      </c>
    </row>
    <row r="839" spans="2:9">
      <c r="B839" s="50">
        <v>90655</v>
      </c>
      <c r="C839" s="48" t="s">
        <v>831</v>
      </c>
      <c r="D839" s="47" t="s">
        <v>44</v>
      </c>
      <c r="E839" s="49">
        <f t="shared" si="26"/>
        <v>3.75</v>
      </c>
      <c r="F839" s="1105">
        <f t="shared" si="27"/>
        <v>90655</v>
      </c>
      <c r="H839" s="49">
        <v>3.75</v>
      </c>
      <c r="I839" s="49">
        <v>3.75</v>
      </c>
    </row>
    <row r="840" spans="2:9">
      <c r="B840" s="51">
        <v>90658</v>
      </c>
      <c r="C840" s="1108" t="s">
        <v>832</v>
      </c>
      <c r="D840" s="45" t="s">
        <v>44</v>
      </c>
      <c r="E840" s="46">
        <f t="shared" si="26"/>
        <v>3.25</v>
      </c>
      <c r="F840" s="1105">
        <f t="shared" si="27"/>
        <v>90658</v>
      </c>
      <c r="H840" s="46">
        <v>3.25</v>
      </c>
      <c r="I840" s="46">
        <v>3.25</v>
      </c>
    </row>
    <row r="841" spans="2:9">
      <c r="B841" s="50">
        <v>90659</v>
      </c>
      <c r="C841" s="48" t="s">
        <v>833</v>
      </c>
      <c r="D841" s="47" t="s">
        <v>44</v>
      </c>
      <c r="E841" s="49">
        <f t="shared" si="26"/>
        <v>0.73</v>
      </c>
      <c r="F841" s="1105">
        <f t="shared" si="27"/>
        <v>90659</v>
      </c>
      <c r="H841" s="49">
        <v>0.73</v>
      </c>
      <c r="I841" s="49">
        <v>0.73</v>
      </c>
    </row>
    <row r="842" spans="2:9">
      <c r="B842" s="51">
        <v>90660</v>
      </c>
      <c r="C842" s="1108" t="s">
        <v>834</v>
      </c>
      <c r="D842" s="45" t="s">
        <v>44</v>
      </c>
      <c r="E842" s="46">
        <f t="shared" si="26"/>
        <v>3.55</v>
      </c>
      <c r="F842" s="1105">
        <f t="shared" si="27"/>
        <v>90660</v>
      </c>
      <c r="H842" s="46">
        <v>3.55</v>
      </c>
      <c r="I842" s="46">
        <v>3.55</v>
      </c>
    </row>
    <row r="843" spans="2:9">
      <c r="B843" s="50">
        <v>90661</v>
      </c>
      <c r="C843" s="48" t="s">
        <v>835</v>
      </c>
      <c r="D843" s="47" t="s">
        <v>44</v>
      </c>
      <c r="E843" s="49">
        <f t="shared" si="26"/>
        <v>3.75</v>
      </c>
      <c r="F843" s="1105">
        <f t="shared" si="27"/>
        <v>90661</v>
      </c>
      <c r="H843" s="49">
        <v>3.75</v>
      </c>
      <c r="I843" s="49">
        <v>3.75</v>
      </c>
    </row>
    <row r="844" spans="2:9" ht="30">
      <c r="B844" s="51">
        <v>90664</v>
      </c>
      <c r="C844" s="1108" t="s">
        <v>836</v>
      </c>
      <c r="D844" s="45" t="s">
        <v>44</v>
      </c>
      <c r="E844" s="46">
        <f t="shared" si="26"/>
        <v>3.77</v>
      </c>
      <c r="F844" s="1105">
        <f t="shared" si="27"/>
        <v>90664</v>
      </c>
      <c r="H844" s="46">
        <v>3.77</v>
      </c>
      <c r="I844" s="46">
        <v>3.77</v>
      </c>
    </row>
    <row r="845" spans="2:9" ht="30">
      <c r="B845" s="50">
        <v>90665</v>
      </c>
      <c r="C845" s="48" t="s">
        <v>837</v>
      </c>
      <c r="D845" s="47" t="s">
        <v>44</v>
      </c>
      <c r="E845" s="49">
        <f t="shared" si="26"/>
        <v>0.84</v>
      </c>
      <c r="F845" s="1105">
        <f t="shared" si="27"/>
        <v>90665</v>
      </c>
      <c r="H845" s="49">
        <v>0.84</v>
      </c>
      <c r="I845" s="49">
        <v>0.84</v>
      </c>
    </row>
    <row r="846" spans="2:9" ht="30">
      <c r="B846" s="51">
        <v>90666</v>
      </c>
      <c r="C846" s="1108" t="s">
        <v>838</v>
      </c>
      <c r="D846" s="45" t="s">
        <v>44</v>
      </c>
      <c r="E846" s="46">
        <f t="shared" si="26"/>
        <v>4.12</v>
      </c>
      <c r="F846" s="1105">
        <f t="shared" si="27"/>
        <v>90666</v>
      </c>
      <c r="H846" s="46">
        <v>4.12</v>
      </c>
      <c r="I846" s="46">
        <v>4.12</v>
      </c>
    </row>
    <row r="847" spans="2:9" ht="30">
      <c r="B847" s="50">
        <v>90667</v>
      </c>
      <c r="C847" s="48" t="s">
        <v>839</v>
      </c>
      <c r="D847" s="47" t="s">
        <v>44</v>
      </c>
      <c r="E847" s="49">
        <f t="shared" si="26"/>
        <v>10.02</v>
      </c>
      <c r="F847" s="1105">
        <f t="shared" si="27"/>
        <v>90667</v>
      </c>
      <c r="H847" s="49">
        <v>10.02</v>
      </c>
      <c r="I847" s="49">
        <v>10.02</v>
      </c>
    </row>
    <row r="848" spans="2:9" ht="45">
      <c r="B848" s="51">
        <v>90670</v>
      </c>
      <c r="C848" s="1108" t="s">
        <v>840</v>
      </c>
      <c r="D848" s="45" t="s">
        <v>44</v>
      </c>
      <c r="E848" s="46">
        <f t="shared" si="26"/>
        <v>108.2</v>
      </c>
      <c r="F848" s="1105">
        <f t="shared" si="27"/>
        <v>90670</v>
      </c>
      <c r="H848" s="46">
        <v>108.2</v>
      </c>
      <c r="I848" s="46">
        <v>108.2</v>
      </c>
    </row>
    <row r="849" spans="2:9" ht="30">
      <c r="B849" s="50">
        <v>90671</v>
      </c>
      <c r="C849" s="48" t="s">
        <v>841</v>
      </c>
      <c r="D849" s="47" t="s">
        <v>44</v>
      </c>
      <c r="E849" s="49">
        <f t="shared" si="26"/>
        <v>28.42</v>
      </c>
      <c r="F849" s="1105">
        <f t="shared" si="27"/>
        <v>90671</v>
      </c>
      <c r="H849" s="49">
        <v>28.42</v>
      </c>
      <c r="I849" s="49">
        <v>28.42</v>
      </c>
    </row>
    <row r="850" spans="2:9" ht="45">
      <c r="B850" s="51">
        <v>90672</v>
      </c>
      <c r="C850" s="1108" t="s">
        <v>842</v>
      </c>
      <c r="D850" s="45" t="s">
        <v>44</v>
      </c>
      <c r="E850" s="46">
        <f t="shared" si="26"/>
        <v>135.4</v>
      </c>
      <c r="F850" s="1105">
        <f t="shared" si="27"/>
        <v>90672</v>
      </c>
      <c r="H850" s="46">
        <v>135.4</v>
      </c>
      <c r="I850" s="46">
        <v>135.4</v>
      </c>
    </row>
    <row r="851" spans="2:9" ht="45">
      <c r="B851" s="50">
        <v>90673</v>
      </c>
      <c r="C851" s="48" t="s">
        <v>843</v>
      </c>
      <c r="D851" s="47" t="s">
        <v>44</v>
      </c>
      <c r="E851" s="49">
        <f t="shared" si="26"/>
        <v>80.2</v>
      </c>
      <c r="F851" s="1105">
        <f t="shared" si="27"/>
        <v>90673</v>
      </c>
      <c r="H851" s="49">
        <v>80.2</v>
      </c>
      <c r="I851" s="49">
        <v>80.2</v>
      </c>
    </row>
    <row r="852" spans="2:9" ht="45">
      <c r="B852" s="51">
        <v>90676</v>
      </c>
      <c r="C852" s="1108" t="s">
        <v>844</v>
      </c>
      <c r="D852" s="45" t="s">
        <v>44</v>
      </c>
      <c r="E852" s="46">
        <f t="shared" si="26"/>
        <v>56.04</v>
      </c>
      <c r="F852" s="1105">
        <f t="shared" si="27"/>
        <v>90676</v>
      </c>
      <c r="H852" s="46">
        <v>56.04</v>
      </c>
      <c r="I852" s="46">
        <v>56.04</v>
      </c>
    </row>
    <row r="853" spans="2:9" ht="30">
      <c r="B853" s="50">
        <v>90677</v>
      </c>
      <c r="C853" s="48" t="s">
        <v>845</v>
      </c>
      <c r="D853" s="47" t="s">
        <v>44</v>
      </c>
      <c r="E853" s="49">
        <f t="shared" si="26"/>
        <v>14.71</v>
      </c>
      <c r="F853" s="1105">
        <f t="shared" si="27"/>
        <v>90677</v>
      </c>
      <c r="H853" s="49">
        <v>14.71</v>
      </c>
      <c r="I853" s="49">
        <v>14.71</v>
      </c>
    </row>
    <row r="854" spans="2:9" ht="45">
      <c r="B854" s="51">
        <v>90678</v>
      </c>
      <c r="C854" s="1108" t="s">
        <v>846</v>
      </c>
      <c r="D854" s="45" t="s">
        <v>44</v>
      </c>
      <c r="E854" s="46">
        <f t="shared" si="26"/>
        <v>70.12</v>
      </c>
      <c r="F854" s="1105">
        <f t="shared" si="27"/>
        <v>90678</v>
      </c>
      <c r="H854" s="46">
        <v>70.12</v>
      </c>
      <c r="I854" s="46">
        <v>70.12</v>
      </c>
    </row>
    <row r="855" spans="2:9" ht="45">
      <c r="B855" s="50">
        <v>90679</v>
      </c>
      <c r="C855" s="48" t="s">
        <v>847</v>
      </c>
      <c r="D855" s="47" t="s">
        <v>44</v>
      </c>
      <c r="E855" s="49">
        <f t="shared" si="26"/>
        <v>61.47</v>
      </c>
      <c r="F855" s="1105">
        <f t="shared" si="27"/>
        <v>90679</v>
      </c>
      <c r="H855" s="49">
        <v>61.47</v>
      </c>
      <c r="I855" s="49">
        <v>61.47</v>
      </c>
    </row>
    <row r="856" spans="2:9" ht="30">
      <c r="B856" s="51">
        <v>90682</v>
      </c>
      <c r="C856" s="1108" t="s">
        <v>848</v>
      </c>
      <c r="D856" s="45" t="s">
        <v>44</v>
      </c>
      <c r="E856" s="46">
        <f t="shared" si="26"/>
        <v>22.69</v>
      </c>
      <c r="F856" s="1105">
        <f t="shared" si="27"/>
        <v>90682</v>
      </c>
      <c r="H856" s="46">
        <v>22.69</v>
      </c>
      <c r="I856" s="46">
        <v>22.69</v>
      </c>
    </row>
    <row r="857" spans="2:9" ht="30">
      <c r="B857" s="50">
        <v>90683</v>
      </c>
      <c r="C857" s="48" t="s">
        <v>849</v>
      </c>
      <c r="D857" s="47" t="s">
        <v>44</v>
      </c>
      <c r="E857" s="49">
        <f t="shared" si="26"/>
        <v>5.0999999999999996</v>
      </c>
      <c r="F857" s="1105">
        <f t="shared" si="27"/>
        <v>90683</v>
      </c>
      <c r="H857" s="49">
        <v>5.0999999999999996</v>
      </c>
      <c r="I857" s="49">
        <v>5.0999999999999996</v>
      </c>
    </row>
    <row r="858" spans="2:9" ht="30">
      <c r="B858" s="51">
        <v>90684</v>
      </c>
      <c r="C858" s="1108" t="s">
        <v>850</v>
      </c>
      <c r="D858" s="45" t="s">
        <v>44</v>
      </c>
      <c r="E858" s="46">
        <f t="shared" si="26"/>
        <v>24.82</v>
      </c>
      <c r="F858" s="1105">
        <f t="shared" si="27"/>
        <v>90684</v>
      </c>
      <c r="H858" s="46">
        <v>24.82</v>
      </c>
      <c r="I858" s="46">
        <v>24.82</v>
      </c>
    </row>
    <row r="859" spans="2:9" ht="30">
      <c r="B859" s="50">
        <v>90685</v>
      </c>
      <c r="C859" s="48" t="s">
        <v>851</v>
      </c>
      <c r="D859" s="47" t="s">
        <v>44</v>
      </c>
      <c r="E859" s="49">
        <f t="shared" si="26"/>
        <v>38.130000000000003</v>
      </c>
      <c r="F859" s="1105">
        <f t="shared" si="27"/>
        <v>90685</v>
      </c>
      <c r="H859" s="49">
        <v>38.130000000000003</v>
      </c>
      <c r="I859" s="49">
        <v>38.130000000000003</v>
      </c>
    </row>
    <row r="860" spans="2:9" ht="30">
      <c r="B860" s="51">
        <v>90688</v>
      </c>
      <c r="C860" s="1108" t="s">
        <v>852</v>
      </c>
      <c r="D860" s="45" t="s">
        <v>44</v>
      </c>
      <c r="E860" s="46">
        <f t="shared" si="26"/>
        <v>11.59</v>
      </c>
      <c r="F860" s="1105">
        <f t="shared" si="27"/>
        <v>90688</v>
      </c>
      <c r="H860" s="46">
        <v>11.59</v>
      </c>
      <c r="I860" s="46">
        <v>11.59</v>
      </c>
    </row>
    <row r="861" spans="2:9" ht="30">
      <c r="B861" s="50">
        <v>90689</v>
      </c>
      <c r="C861" s="48" t="s">
        <v>853</v>
      </c>
      <c r="D861" s="47" t="s">
        <v>44</v>
      </c>
      <c r="E861" s="49">
        <f t="shared" si="26"/>
        <v>2.23</v>
      </c>
      <c r="F861" s="1105">
        <f t="shared" si="27"/>
        <v>90689</v>
      </c>
      <c r="H861" s="49">
        <v>2.23</v>
      </c>
      <c r="I861" s="49">
        <v>2.23</v>
      </c>
    </row>
    <row r="862" spans="2:9" ht="30">
      <c r="B862" s="51">
        <v>90690</v>
      </c>
      <c r="C862" s="1108" t="s">
        <v>854</v>
      </c>
      <c r="D862" s="45" t="s">
        <v>44</v>
      </c>
      <c r="E862" s="46">
        <f t="shared" si="26"/>
        <v>14.48</v>
      </c>
      <c r="F862" s="1105">
        <f t="shared" si="27"/>
        <v>90690</v>
      </c>
      <c r="H862" s="46">
        <v>14.48</v>
      </c>
      <c r="I862" s="46">
        <v>14.48</v>
      </c>
    </row>
    <row r="863" spans="2:9" ht="30">
      <c r="B863" s="50">
        <v>90691</v>
      </c>
      <c r="C863" s="48" t="s">
        <v>855</v>
      </c>
      <c r="D863" s="47" t="s">
        <v>44</v>
      </c>
      <c r="E863" s="49">
        <f t="shared" si="26"/>
        <v>35.119999999999997</v>
      </c>
      <c r="F863" s="1105">
        <f t="shared" si="27"/>
        <v>90691</v>
      </c>
      <c r="H863" s="49">
        <v>35.119999999999997</v>
      </c>
      <c r="I863" s="49">
        <v>35.119999999999997</v>
      </c>
    </row>
    <row r="864" spans="2:9" ht="30">
      <c r="B864" s="51">
        <v>90957</v>
      </c>
      <c r="C864" s="1108" t="s">
        <v>856</v>
      </c>
      <c r="D864" s="45" t="s">
        <v>44</v>
      </c>
      <c r="E864" s="46">
        <f t="shared" si="26"/>
        <v>2.33</v>
      </c>
      <c r="F864" s="1105">
        <f t="shared" si="27"/>
        <v>90957</v>
      </c>
      <c r="H864" s="46">
        <v>2.33</v>
      </c>
      <c r="I864" s="46">
        <v>2.33</v>
      </c>
    </row>
    <row r="865" spans="2:9" ht="30">
      <c r="B865" s="50">
        <v>90958</v>
      </c>
      <c r="C865" s="48" t="s">
        <v>857</v>
      </c>
      <c r="D865" s="47" t="s">
        <v>44</v>
      </c>
      <c r="E865" s="49">
        <f t="shared" si="26"/>
        <v>0.61</v>
      </c>
      <c r="F865" s="1105">
        <f t="shared" si="27"/>
        <v>90958</v>
      </c>
      <c r="H865" s="49">
        <v>0.61</v>
      </c>
      <c r="I865" s="49">
        <v>0.61</v>
      </c>
    </row>
    <row r="866" spans="2:9" ht="30">
      <c r="B866" s="51">
        <v>90960</v>
      </c>
      <c r="C866" s="1108" t="s">
        <v>858</v>
      </c>
      <c r="D866" s="45" t="s">
        <v>44</v>
      </c>
      <c r="E866" s="46">
        <f t="shared" si="26"/>
        <v>3.11</v>
      </c>
      <c r="F866" s="1105">
        <f t="shared" si="27"/>
        <v>90960</v>
      </c>
      <c r="H866" s="46">
        <v>3.11</v>
      </c>
      <c r="I866" s="46">
        <v>3.11</v>
      </c>
    </row>
    <row r="867" spans="2:9" ht="30">
      <c r="B867" s="50">
        <v>90961</v>
      </c>
      <c r="C867" s="48" t="s">
        <v>859</v>
      </c>
      <c r="D867" s="47" t="s">
        <v>44</v>
      </c>
      <c r="E867" s="49">
        <f t="shared" si="26"/>
        <v>0.81</v>
      </c>
      <c r="F867" s="1105">
        <f t="shared" si="27"/>
        <v>90961</v>
      </c>
      <c r="H867" s="49">
        <v>0.81</v>
      </c>
      <c r="I867" s="49">
        <v>0.81</v>
      </c>
    </row>
    <row r="868" spans="2:9" ht="30">
      <c r="B868" s="51">
        <v>90962</v>
      </c>
      <c r="C868" s="1108" t="s">
        <v>860</v>
      </c>
      <c r="D868" s="45" t="s">
        <v>44</v>
      </c>
      <c r="E868" s="46">
        <f t="shared" si="26"/>
        <v>3.89</v>
      </c>
      <c r="F868" s="1105">
        <f t="shared" si="27"/>
        <v>90962</v>
      </c>
      <c r="H868" s="46">
        <v>3.89</v>
      </c>
      <c r="I868" s="46">
        <v>3.89</v>
      </c>
    </row>
    <row r="869" spans="2:9" ht="30">
      <c r="B869" s="50">
        <v>90963</v>
      </c>
      <c r="C869" s="48" t="s">
        <v>861</v>
      </c>
      <c r="D869" s="47" t="s">
        <v>44</v>
      </c>
      <c r="E869" s="49">
        <f t="shared" si="26"/>
        <v>10.02</v>
      </c>
      <c r="F869" s="1105">
        <f t="shared" si="27"/>
        <v>90963</v>
      </c>
      <c r="H869" s="49">
        <v>10.02</v>
      </c>
      <c r="I869" s="49">
        <v>10.02</v>
      </c>
    </row>
    <row r="870" spans="2:9" ht="30">
      <c r="B870" s="51">
        <v>90968</v>
      </c>
      <c r="C870" s="1108" t="s">
        <v>862</v>
      </c>
      <c r="D870" s="45" t="s">
        <v>44</v>
      </c>
      <c r="E870" s="46">
        <f t="shared" si="26"/>
        <v>3.12</v>
      </c>
      <c r="F870" s="1105">
        <f t="shared" si="27"/>
        <v>90968</v>
      </c>
      <c r="H870" s="46">
        <v>3.12</v>
      </c>
      <c r="I870" s="46">
        <v>3.12</v>
      </c>
    </row>
    <row r="871" spans="2:9" ht="30">
      <c r="B871" s="50">
        <v>90969</v>
      </c>
      <c r="C871" s="48" t="s">
        <v>863</v>
      </c>
      <c r="D871" s="47" t="s">
        <v>44</v>
      </c>
      <c r="E871" s="49">
        <f t="shared" si="26"/>
        <v>0.82</v>
      </c>
      <c r="F871" s="1105">
        <f t="shared" si="27"/>
        <v>90969</v>
      </c>
      <c r="H871" s="49">
        <v>0.82</v>
      </c>
      <c r="I871" s="49">
        <v>0.82</v>
      </c>
    </row>
    <row r="872" spans="2:9" ht="30">
      <c r="B872" s="51">
        <v>90970</v>
      </c>
      <c r="C872" s="1108" t="s">
        <v>864</v>
      </c>
      <c r="D872" s="45" t="s">
        <v>44</v>
      </c>
      <c r="E872" s="46">
        <f t="shared" si="26"/>
        <v>3.91</v>
      </c>
      <c r="F872" s="1105">
        <f t="shared" si="27"/>
        <v>90970</v>
      </c>
      <c r="H872" s="46">
        <v>3.91</v>
      </c>
      <c r="I872" s="46">
        <v>3.91</v>
      </c>
    </row>
    <row r="873" spans="2:9" ht="30">
      <c r="B873" s="50">
        <v>90971</v>
      </c>
      <c r="C873" s="48" t="s">
        <v>865</v>
      </c>
      <c r="D873" s="47" t="s">
        <v>44</v>
      </c>
      <c r="E873" s="49">
        <f t="shared" si="26"/>
        <v>40.619999999999997</v>
      </c>
      <c r="F873" s="1105">
        <f t="shared" si="27"/>
        <v>90971</v>
      </c>
      <c r="H873" s="49">
        <v>40.619999999999997</v>
      </c>
      <c r="I873" s="49">
        <v>40.619999999999997</v>
      </c>
    </row>
    <row r="874" spans="2:9" ht="30">
      <c r="B874" s="51">
        <v>90975</v>
      </c>
      <c r="C874" s="1108" t="s">
        <v>866</v>
      </c>
      <c r="D874" s="45" t="s">
        <v>44</v>
      </c>
      <c r="E874" s="46">
        <f t="shared" si="26"/>
        <v>7.93</v>
      </c>
      <c r="F874" s="1105">
        <f t="shared" si="27"/>
        <v>90975</v>
      </c>
      <c r="H874" s="46">
        <v>7.93</v>
      </c>
      <c r="I874" s="46">
        <v>7.93</v>
      </c>
    </row>
    <row r="875" spans="2:9" ht="30">
      <c r="B875" s="50">
        <v>90976</v>
      </c>
      <c r="C875" s="48" t="s">
        <v>867</v>
      </c>
      <c r="D875" s="47" t="s">
        <v>44</v>
      </c>
      <c r="E875" s="49">
        <f t="shared" si="26"/>
        <v>2.08</v>
      </c>
      <c r="F875" s="1105">
        <f t="shared" si="27"/>
        <v>90976</v>
      </c>
      <c r="H875" s="49">
        <v>2.08</v>
      </c>
      <c r="I875" s="49">
        <v>2.08</v>
      </c>
    </row>
    <row r="876" spans="2:9" ht="30">
      <c r="B876" s="51">
        <v>90977</v>
      </c>
      <c r="C876" s="1108" t="s">
        <v>868</v>
      </c>
      <c r="D876" s="45" t="s">
        <v>44</v>
      </c>
      <c r="E876" s="46">
        <f t="shared" si="26"/>
        <v>9.92</v>
      </c>
      <c r="F876" s="1105">
        <f t="shared" si="27"/>
        <v>90977</v>
      </c>
      <c r="H876" s="46">
        <v>9.92</v>
      </c>
      <c r="I876" s="46">
        <v>9.92</v>
      </c>
    </row>
    <row r="877" spans="2:9" ht="30">
      <c r="B877" s="50">
        <v>90978</v>
      </c>
      <c r="C877" s="48" t="s">
        <v>869</v>
      </c>
      <c r="D877" s="47" t="s">
        <v>44</v>
      </c>
      <c r="E877" s="49">
        <f t="shared" si="26"/>
        <v>105.38</v>
      </c>
      <c r="F877" s="1105">
        <f t="shared" si="27"/>
        <v>90978</v>
      </c>
      <c r="H877" s="49">
        <v>105.38</v>
      </c>
      <c r="I877" s="49">
        <v>105.38</v>
      </c>
    </row>
    <row r="878" spans="2:9" ht="30">
      <c r="B878" s="51">
        <v>90992</v>
      </c>
      <c r="C878" s="1108" t="s">
        <v>870</v>
      </c>
      <c r="D878" s="45" t="s">
        <v>44</v>
      </c>
      <c r="E878" s="46">
        <f t="shared" si="26"/>
        <v>3.7</v>
      </c>
      <c r="F878" s="1105">
        <f t="shared" si="27"/>
        <v>90992</v>
      </c>
      <c r="H878" s="46">
        <v>3.7</v>
      </c>
      <c r="I878" s="46">
        <v>3.7</v>
      </c>
    </row>
    <row r="879" spans="2:9" ht="30">
      <c r="B879" s="50">
        <v>90993</v>
      </c>
      <c r="C879" s="48" t="s">
        <v>871</v>
      </c>
      <c r="D879" s="47" t="s">
        <v>44</v>
      </c>
      <c r="E879" s="49">
        <f t="shared" si="26"/>
        <v>0.97</v>
      </c>
      <c r="F879" s="1105">
        <f t="shared" si="27"/>
        <v>90993</v>
      </c>
      <c r="H879" s="49">
        <v>0.97</v>
      </c>
      <c r="I879" s="49">
        <v>0.97</v>
      </c>
    </row>
    <row r="880" spans="2:9" ht="30">
      <c r="B880" s="51">
        <v>90994</v>
      </c>
      <c r="C880" s="1108" t="s">
        <v>872</v>
      </c>
      <c r="D880" s="45" t="s">
        <v>44</v>
      </c>
      <c r="E880" s="46">
        <f t="shared" si="26"/>
        <v>4.63</v>
      </c>
      <c r="F880" s="1105">
        <f t="shared" si="27"/>
        <v>90994</v>
      </c>
      <c r="H880" s="46">
        <v>4.63</v>
      </c>
      <c r="I880" s="46">
        <v>4.63</v>
      </c>
    </row>
    <row r="881" spans="2:9" ht="30">
      <c r="B881" s="50">
        <v>90995</v>
      </c>
      <c r="C881" s="48" t="s">
        <v>873</v>
      </c>
      <c r="D881" s="47" t="s">
        <v>44</v>
      </c>
      <c r="E881" s="49">
        <f t="shared" si="26"/>
        <v>55.17</v>
      </c>
      <c r="F881" s="1105">
        <f t="shared" si="27"/>
        <v>90995</v>
      </c>
      <c r="H881" s="49">
        <v>55.17</v>
      </c>
      <c r="I881" s="49">
        <v>55.17</v>
      </c>
    </row>
    <row r="882" spans="2:9" ht="45">
      <c r="B882" s="51">
        <v>91021</v>
      </c>
      <c r="C882" s="1108" t="s">
        <v>874</v>
      </c>
      <c r="D882" s="45" t="s">
        <v>44</v>
      </c>
      <c r="E882" s="46">
        <f t="shared" si="26"/>
        <v>3.04</v>
      </c>
      <c r="F882" s="1105">
        <f t="shared" si="27"/>
        <v>91021</v>
      </c>
      <c r="H882" s="46">
        <v>3.04</v>
      </c>
      <c r="I882" s="46">
        <v>3.04</v>
      </c>
    </row>
    <row r="883" spans="2:9" ht="30">
      <c r="B883" s="50">
        <v>91026</v>
      </c>
      <c r="C883" s="48" t="s">
        <v>875</v>
      </c>
      <c r="D883" s="47" t="s">
        <v>44</v>
      </c>
      <c r="E883" s="49">
        <f t="shared" si="26"/>
        <v>10.06</v>
      </c>
      <c r="F883" s="1105">
        <f t="shared" si="27"/>
        <v>91026</v>
      </c>
      <c r="H883" s="49">
        <v>10.06</v>
      </c>
      <c r="I883" s="49">
        <v>10.06</v>
      </c>
    </row>
    <row r="884" spans="2:9" ht="30">
      <c r="B884" s="51">
        <v>91027</v>
      </c>
      <c r="C884" s="1108" t="s">
        <v>876</v>
      </c>
      <c r="D884" s="45" t="s">
        <v>44</v>
      </c>
      <c r="E884" s="46">
        <f t="shared" si="26"/>
        <v>4.01</v>
      </c>
      <c r="F884" s="1105">
        <f t="shared" si="27"/>
        <v>91027</v>
      </c>
      <c r="H884" s="46">
        <v>4.01</v>
      </c>
      <c r="I884" s="46">
        <v>4.01</v>
      </c>
    </row>
    <row r="885" spans="2:9" ht="30">
      <c r="B885" s="50">
        <v>91028</v>
      </c>
      <c r="C885" s="48" t="s">
        <v>877</v>
      </c>
      <c r="D885" s="47" t="s">
        <v>44</v>
      </c>
      <c r="E885" s="49">
        <f t="shared" si="26"/>
        <v>0.82</v>
      </c>
      <c r="F885" s="1105">
        <f t="shared" si="27"/>
        <v>91028</v>
      </c>
      <c r="H885" s="49">
        <v>0.82</v>
      </c>
      <c r="I885" s="49">
        <v>0.82</v>
      </c>
    </row>
    <row r="886" spans="2:9" ht="30">
      <c r="B886" s="51">
        <v>91029</v>
      </c>
      <c r="C886" s="1108" t="s">
        <v>878</v>
      </c>
      <c r="D886" s="45" t="s">
        <v>44</v>
      </c>
      <c r="E886" s="46">
        <f t="shared" si="26"/>
        <v>18.88</v>
      </c>
      <c r="F886" s="1105">
        <f t="shared" si="27"/>
        <v>91029</v>
      </c>
      <c r="H886" s="46">
        <v>18.88</v>
      </c>
      <c r="I886" s="46">
        <v>18.88</v>
      </c>
    </row>
    <row r="887" spans="2:9" ht="30">
      <c r="B887" s="50">
        <v>91030</v>
      </c>
      <c r="C887" s="48" t="s">
        <v>879</v>
      </c>
      <c r="D887" s="47" t="s">
        <v>44</v>
      </c>
      <c r="E887" s="49">
        <f t="shared" si="26"/>
        <v>95.43</v>
      </c>
      <c r="F887" s="1105">
        <f t="shared" si="27"/>
        <v>91030</v>
      </c>
      <c r="H887" s="49">
        <v>95.43</v>
      </c>
      <c r="I887" s="49">
        <v>95.43</v>
      </c>
    </row>
    <row r="888" spans="2:9" ht="30">
      <c r="B888" s="51">
        <v>91273</v>
      </c>
      <c r="C888" s="1108" t="s">
        <v>880</v>
      </c>
      <c r="D888" s="45" t="s">
        <v>44</v>
      </c>
      <c r="E888" s="46">
        <f t="shared" si="26"/>
        <v>0.46</v>
      </c>
      <c r="F888" s="1105">
        <f t="shared" si="27"/>
        <v>91273</v>
      </c>
      <c r="H888" s="46">
        <v>0.46</v>
      </c>
      <c r="I888" s="46">
        <v>0.46</v>
      </c>
    </row>
    <row r="889" spans="2:9" ht="30">
      <c r="B889" s="50">
        <v>91274</v>
      </c>
      <c r="C889" s="48" t="s">
        <v>881</v>
      </c>
      <c r="D889" s="47" t="s">
        <v>44</v>
      </c>
      <c r="E889" s="49">
        <f t="shared" si="26"/>
        <v>0.12</v>
      </c>
      <c r="F889" s="1105">
        <f t="shared" si="27"/>
        <v>91274</v>
      </c>
      <c r="H889" s="49">
        <v>0.12</v>
      </c>
      <c r="I889" s="49">
        <v>0.12</v>
      </c>
    </row>
    <row r="890" spans="2:9" ht="30">
      <c r="B890" s="51">
        <v>91275</v>
      </c>
      <c r="C890" s="1108" t="s">
        <v>882</v>
      </c>
      <c r="D890" s="45" t="s">
        <v>44</v>
      </c>
      <c r="E890" s="46">
        <f t="shared" si="26"/>
        <v>0.56999999999999995</v>
      </c>
      <c r="F890" s="1105">
        <f t="shared" si="27"/>
        <v>91275</v>
      </c>
      <c r="H890" s="46">
        <v>0.56999999999999995</v>
      </c>
      <c r="I890" s="46">
        <v>0.56999999999999995</v>
      </c>
    </row>
    <row r="891" spans="2:9" ht="30">
      <c r="B891" s="50">
        <v>91276</v>
      </c>
      <c r="C891" s="48" t="s">
        <v>883</v>
      </c>
      <c r="D891" s="47" t="s">
        <v>44</v>
      </c>
      <c r="E891" s="49">
        <f t="shared" si="26"/>
        <v>6.41</v>
      </c>
      <c r="F891" s="1105">
        <f t="shared" si="27"/>
        <v>91276</v>
      </c>
      <c r="H891" s="49">
        <v>6.41</v>
      </c>
      <c r="I891" s="49">
        <v>6.41</v>
      </c>
    </row>
    <row r="892" spans="2:9" ht="30">
      <c r="B892" s="51">
        <v>91279</v>
      </c>
      <c r="C892" s="1108" t="s">
        <v>884</v>
      </c>
      <c r="D892" s="45" t="s">
        <v>44</v>
      </c>
      <c r="E892" s="46">
        <f t="shared" si="26"/>
        <v>0.85</v>
      </c>
      <c r="F892" s="1105">
        <f t="shared" si="27"/>
        <v>91279</v>
      </c>
      <c r="H892" s="46">
        <v>0.85</v>
      </c>
      <c r="I892" s="46">
        <v>0.85</v>
      </c>
    </row>
    <row r="893" spans="2:9" ht="30">
      <c r="B893" s="50">
        <v>91280</v>
      </c>
      <c r="C893" s="48" t="s">
        <v>885</v>
      </c>
      <c r="D893" s="47" t="s">
        <v>44</v>
      </c>
      <c r="E893" s="49">
        <f t="shared" si="26"/>
        <v>0.18</v>
      </c>
      <c r="F893" s="1105">
        <f t="shared" si="27"/>
        <v>91280</v>
      </c>
      <c r="H893" s="49">
        <v>0.18</v>
      </c>
      <c r="I893" s="49">
        <v>0.18</v>
      </c>
    </row>
    <row r="894" spans="2:9" ht="30">
      <c r="B894" s="51">
        <v>91281</v>
      </c>
      <c r="C894" s="1108" t="s">
        <v>886</v>
      </c>
      <c r="D894" s="45" t="s">
        <v>44</v>
      </c>
      <c r="E894" s="46">
        <f t="shared" si="26"/>
        <v>1.07</v>
      </c>
      <c r="F894" s="1105">
        <f t="shared" si="27"/>
        <v>91281</v>
      </c>
      <c r="H894" s="46">
        <v>1.07</v>
      </c>
      <c r="I894" s="46">
        <v>1.07</v>
      </c>
    </row>
    <row r="895" spans="2:9" ht="30">
      <c r="B895" s="50">
        <v>91282</v>
      </c>
      <c r="C895" s="48" t="s">
        <v>887</v>
      </c>
      <c r="D895" s="47" t="s">
        <v>44</v>
      </c>
      <c r="E895" s="49">
        <f t="shared" si="26"/>
        <v>15.34</v>
      </c>
      <c r="F895" s="1105">
        <f t="shared" si="27"/>
        <v>91282</v>
      </c>
      <c r="H895" s="49">
        <v>15.34</v>
      </c>
      <c r="I895" s="49">
        <v>15.34</v>
      </c>
    </row>
    <row r="896" spans="2:9" ht="30">
      <c r="B896" s="51">
        <v>91354</v>
      </c>
      <c r="C896" s="1108" t="s">
        <v>888</v>
      </c>
      <c r="D896" s="45" t="s">
        <v>44</v>
      </c>
      <c r="E896" s="46">
        <f t="shared" si="26"/>
        <v>7.8</v>
      </c>
      <c r="F896" s="1105">
        <f t="shared" si="27"/>
        <v>91354</v>
      </c>
      <c r="H896" s="46">
        <v>7.8</v>
      </c>
      <c r="I896" s="46">
        <v>7.8</v>
      </c>
    </row>
    <row r="897" spans="2:9" ht="30">
      <c r="B897" s="50">
        <v>91355</v>
      </c>
      <c r="C897" s="48" t="s">
        <v>889</v>
      </c>
      <c r="D897" s="47" t="s">
        <v>44</v>
      </c>
      <c r="E897" s="49">
        <f t="shared" si="26"/>
        <v>3.11</v>
      </c>
      <c r="F897" s="1105">
        <f t="shared" si="27"/>
        <v>91355</v>
      </c>
      <c r="H897" s="49">
        <v>3.11</v>
      </c>
      <c r="I897" s="49">
        <v>3.11</v>
      </c>
    </row>
    <row r="898" spans="2:9" ht="30">
      <c r="B898" s="51">
        <v>91356</v>
      </c>
      <c r="C898" s="1108" t="s">
        <v>890</v>
      </c>
      <c r="D898" s="45" t="s">
        <v>44</v>
      </c>
      <c r="E898" s="46">
        <f t="shared" si="26"/>
        <v>0.63</v>
      </c>
      <c r="F898" s="1105">
        <f t="shared" si="27"/>
        <v>91356</v>
      </c>
      <c r="H898" s="46">
        <v>0.63</v>
      </c>
      <c r="I898" s="46">
        <v>0.63</v>
      </c>
    </row>
    <row r="899" spans="2:9" ht="30">
      <c r="B899" s="50">
        <v>91359</v>
      </c>
      <c r="C899" s="48" t="s">
        <v>891</v>
      </c>
      <c r="D899" s="47" t="s">
        <v>44</v>
      </c>
      <c r="E899" s="49">
        <f t="shared" ref="E899:E962" si="28">IF($K$2=$H$1,H899,I899)</f>
        <v>8.84</v>
      </c>
      <c r="F899" s="1105">
        <f t="shared" ref="F899:F962" si="29">IF(LEN($B899)=7,CONCATENATE(MID($B899,1,6),"00",RIGHT($B899,1)),IF(LEN($B899)=8,CONCATENATE(MID($B899,1,6),"0",RIGHT($B899,2)),$B899))</f>
        <v>91359</v>
      </c>
      <c r="H899" s="49">
        <v>8.84</v>
      </c>
      <c r="I899" s="49">
        <v>8.84</v>
      </c>
    </row>
    <row r="900" spans="2:9" ht="30">
      <c r="B900" s="51">
        <v>91360</v>
      </c>
      <c r="C900" s="1108" t="s">
        <v>892</v>
      </c>
      <c r="D900" s="45" t="s">
        <v>44</v>
      </c>
      <c r="E900" s="46">
        <f t="shared" si="28"/>
        <v>3.52</v>
      </c>
      <c r="F900" s="1105">
        <f t="shared" si="29"/>
        <v>91360</v>
      </c>
      <c r="H900" s="46">
        <v>3.52</v>
      </c>
      <c r="I900" s="46">
        <v>3.52</v>
      </c>
    </row>
    <row r="901" spans="2:9" ht="30">
      <c r="B901" s="50">
        <v>91361</v>
      </c>
      <c r="C901" s="48" t="s">
        <v>893</v>
      </c>
      <c r="D901" s="47" t="s">
        <v>44</v>
      </c>
      <c r="E901" s="49">
        <f t="shared" si="28"/>
        <v>0.72</v>
      </c>
      <c r="F901" s="1105">
        <f t="shared" si="29"/>
        <v>91361</v>
      </c>
      <c r="H901" s="49">
        <v>0.72</v>
      </c>
      <c r="I901" s="49">
        <v>0.72</v>
      </c>
    </row>
    <row r="902" spans="2:9" ht="30">
      <c r="B902" s="51">
        <v>91367</v>
      </c>
      <c r="C902" s="1108" t="s">
        <v>894</v>
      </c>
      <c r="D902" s="45" t="s">
        <v>44</v>
      </c>
      <c r="E902" s="46">
        <f t="shared" si="28"/>
        <v>11.45</v>
      </c>
      <c r="F902" s="1105">
        <f t="shared" si="29"/>
        <v>91367</v>
      </c>
      <c r="H902" s="46">
        <v>11.45</v>
      </c>
      <c r="I902" s="46">
        <v>11.45</v>
      </c>
    </row>
    <row r="903" spans="2:9" ht="30">
      <c r="B903" s="50">
        <v>91368</v>
      </c>
      <c r="C903" s="48" t="s">
        <v>895</v>
      </c>
      <c r="D903" s="47" t="s">
        <v>44</v>
      </c>
      <c r="E903" s="49">
        <f t="shared" si="28"/>
        <v>4</v>
      </c>
      <c r="F903" s="1105">
        <f t="shared" si="29"/>
        <v>91368</v>
      </c>
      <c r="H903" s="49">
        <v>4</v>
      </c>
      <c r="I903" s="49">
        <v>4</v>
      </c>
    </row>
    <row r="904" spans="2:9" ht="30">
      <c r="B904" s="51">
        <v>91369</v>
      </c>
      <c r="C904" s="1108" t="s">
        <v>896</v>
      </c>
      <c r="D904" s="45" t="s">
        <v>44</v>
      </c>
      <c r="E904" s="46">
        <f t="shared" si="28"/>
        <v>0.82</v>
      </c>
      <c r="F904" s="1105">
        <f t="shared" si="29"/>
        <v>91369</v>
      </c>
      <c r="H904" s="46">
        <v>0.82</v>
      </c>
      <c r="I904" s="46">
        <v>0.82</v>
      </c>
    </row>
    <row r="905" spans="2:9" ht="30">
      <c r="B905" s="50">
        <v>91375</v>
      </c>
      <c r="C905" s="48" t="s">
        <v>897</v>
      </c>
      <c r="D905" s="47" t="s">
        <v>44</v>
      </c>
      <c r="E905" s="49">
        <f t="shared" si="28"/>
        <v>6.57</v>
      </c>
      <c r="F905" s="1105">
        <f t="shared" si="29"/>
        <v>91375</v>
      </c>
      <c r="H905" s="49">
        <v>6.57</v>
      </c>
      <c r="I905" s="49">
        <v>6.57</v>
      </c>
    </row>
    <row r="906" spans="2:9" ht="30">
      <c r="B906" s="51">
        <v>91376</v>
      </c>
      <c r="C906" s="1108" t="s">
        <v>898</v>
      </c>
      <c r="D906" s="45" t="s">
        <v>44</v>
      </c>
      <c r="E906" s="46">
        <f t="shared" si="28"/>
        <v>2.62</v>
      </c>
      <c r="F906" s="1105">
        <f t="shared" si="29"/>
        <v>91376</v>
      </c>
      <c r="H906" s="46">
        <v>2.62</v>
      </c>
      <c r="I906" s="46">
        <v>2.62</v>
      </c>
    </row>
    <row r="907" spans="2:9" ht="30">
      <c r="B907" s="50">
        <v>91377</v>
      </c>
      <c r="C907" s="48" t="s">
        <v>899</v>
      </c>
      <c r="D907" s="47" t="s">
        <v>44</v>
      </c>
      <c r="E907" s="49">
        <f t="shared" si="28"/>
        <v>0.53</v>
      </c>
      <c r="F907" s="1105">
        <f t="shared" si="29"/>
        <v>91377</v>
      </c>
      <c r="H907" s="49">
        <v>0.53</v>
      </c>
      <c r="I907" s="49">
        <v>0.53</v>
      </c>
    </row>
    <row r="908" spans="2:9" ht="30">
      <c r="B908" s="51">
        <v>91380</v>
      </c>
      <c r="C908" s="1108" t="s">
        <v>900</v>
      </c>
      <c r="D908" s="45" t="s">
        <v>44</v>
      </c>
      <c r="E908" s="46">
        <f t="shared" si="28"/>
        <v>12.95</v>
      </c>
      <c r="F908" s="1105">
        <f t="shared" si="29"/>
        <v>91380</v>
      </c>
      <c r="H908" s="46">
        <v>12.95</v>
      </c>
      <c r="I908" s="46">
        <v>12.95</v>
      </c>
    </row>
    <row r="909" spans="2:9" ht="30">
      <c r="B909" s="50">
        <v>91381</v>
      </c>
      <c r="C909" s="48" t="s">
        <v>901</v>
      </c>
      <c r="D909" s="47" t="s">
        <v>44</v>
      </c>
      <c r="E909" s="49">
        <f t="shared" si="28"/>
        <v>4.53</v>
      </c>
      <c r="F909" s="1105">
        <f t="shared" si="29"/>
        <v>91381</v>
      </c>
      <c r="H909" s="49">
        <v>4.53</v>
      </c>
      <c r="I909" s="49">
        <v>4.53</v>
      </c>
    </row>
    <row r="910" spans="2:9" ht="30">
      <c r="B910" s="51">
        <v>91382</v>
      </c>
      <c r="C910" s="1108" t="s">
        <v>902</v>
      </c>
      <c r="D910" s="45" t="s">
        <v>44</v>
      </c>
      <c r="E910" s="46">
        <f t="shared" si="28"/>
        <v>0.93</v>
      </c>
      <c r="F910" s="1105">
        <f t="shared" si="29"/>
        <v>91382</v>
      </c>
      <c r="H910" s="46">
        <v>0.93</v>
      </c>
      <c r="I910" s="46">
        <v>0.93</v>
      </c>
    </row>
    <row r="911" spans="2:9" ht="30">
      <c r="B911" s="50">
        <v>91383</v>
      </c>
      <c r="C911" s="48" t="s">
        <v>903</v>
      </c>
      <c r="D911" s="47" t="s">
        <v>44</v>
      </c>
      <c r="E911" s="49">
        <f t="shared" si="28"/>
        <v>24.27</v>
      </c>
      <c r="F911" s="1105">
        <f t="shared" si="29"/>
        <v>91383</v>
      </c>
      <c r="H911" s="49">
        <v>24.27</v>
      </c>
      <c r="I911" s="49">
        <v>24.27</v>
      </c>
    </row>
    <row r="912" spans="2:9" ht="30">
      <c r="B912" s="51">
        <v>91384</v>
      </c>
      <c r="C912" s="1108" t="s">
        <v>904</v>
      </c>
      <c r="D912" s="45" t="s">
        <v>44</v>
      </c>
      <c r="E912" s="46">
        <f t="shared" si="28"/>
        <v>95.03</v>
      </c>
      <c r="F912" s="1105">
        <f t="shared" si="29"/>
        <v>91384</v>
      </c>
      <c r="H912" s="46">
        <v>95.03</v>
      </c>
      <c r="I912" s="46">
        <v>95.03</v>
      </c>
    </row>
    <row r="913" spans="2:9" ht="30">
      <c r="B913" s="50">
        <v>91390</v>
      </c>
      <c r="C913" s="48" t="s">
        <v>905</v>
      </c>
      <c r="D913" s="47" t="s">
        <v>44</v>
      </c>
      <c r="E913" s="49">
        <f t="shared" si="28"/>
        <v>8.4499999999999993</v>
      </c>
      <c r="F913" s="1105">
        <f t="shared" si="29"/>
        <v>91390</v>
      </c>
      <c r="H913" s="49">
        <v>8.4499999999999993</v>
      </c>
      <c r="I913" s="49">
        <v>8.4499999999999993</v>
      </c>
    </row>
    <row r="914" spans="2:9" ht="30">
      <c r="B914" s="51">
        <v>91391</v>
      </c>
      <c r="C914" s="1108" t="s">
        <v>906</v>
      </c>
      <c r="D914" s="45" t="s">
        <v>44</v>
      </c>
      <c r="E914" s="46">
        <f t="shared" si="28"/>
        <v>3.37</v>
      </c>
      <c r="F914" s="1105">
        <f t="shared" si="29"/>
        <v>91391</v>
      </c>
      <c r="H914" s="46">
        <v>3.37</v>
      </c>
      <c r="I914" s="46">
        <v>3.37</v>
      </c>
    </row>
    <row r="915" spans="2:9" ht="45">
      <c r="B915" s="50">
        <v>91392</v>
      </c>
      <c r="C915" s="48" t="s">
        <v>907</v>
      </c>
      <c r="D915" s="47" t="s">
        <v>44</v>
      </c>
      <c r="E915" s="49">
        <f t="shared" si="28"/>
        <v>0.68</v>
      </c>
      <c r="F915" s="1105">
        <f t="shared" si="29"/>
        <v>91392</v>
      </c>
      <c r="H915" s="49">
        <v>0.68</v>
      </c>
      <c r="I915" s="49">
        <v>0.68</v>
      </c>
    </row>
    <row r="916" spans="2:9" ht="30">
      <c r="B916" s="51">
        <v>91396</v>
      </c>
      <c r="C916" s="1108" t="s">
        <v>908</v>
      </c>
      <c r="D916" s="45" t="s">
        <v>44</v>
      </c>
      <c r="E916" s="46">
        <f t="shared" si="28"/>
        <v>11.34</v>
      </c>
      <c r="F916" s="1105">
        <f t="shared" si="29"/>
        <v>91396</v>
      </c>
      <c r="H916" s="46">
        <v>11.34</v>
      </c>
      <c r="I916" s="46">
        <v>11.34</v>
      </c>
    </row>
    <row r="917" spans="2:9" ht="30">
      <c r="B917" s="50">
        <v>91397</v>
      </c>
      <c r="C917" s="48" t="s">
        <v>909</v>
      </c>
      <c r="D917" s="47" t="s">
        <v>44</v>
      </c>
      <c r="E917" s="49">
        <f t="shared" si="28"/>
        <v>4.5199999999999996</v>
      </c>
      <c r="F917" s="1105">
        <f t="shared" si="29"/>
        <v>91397</v>
      </c>
      <c r="H917" s="49">
        <v>4.5199999999999996</v>
      </c>
      <c r="I917" s="49">
        <v>4.5199999999999996</v>
      </c>
    </row>
    <row r="918" spans="2:9" ht="30">
      <c r="B918" s="51">
        <v>91398</v>
      </c>
      <c r="C918" s="1108" t="s">
        <v>910</v>
      </c>
      <c r="D918" s="45" t="s">
        <v>44</v>
      </c>
      <c r="E918" s="46">
        <f t="shared" si="28"/>
        <v>0.92</v>
      </c>
      <c r="F918" s="1105">
        <f t="shared" si="29"/>
        <v>91398</v>
      </c>
      <c r="H918" s="46">
        <v>0.92</v>
      </c>
      <c r="I918" s="46">
        <v>0.92</v>
      </c>
    </row>
    <row r="919" spans="2:9" ht="30">
      <c r="B919" s="50">
        <v>91402</v>
      </c>
      <c r="C919" s="48" t="s">
        <v>911</v>
      </c>
      <c r="D919" s="47" t="s">
        <v>44</v>
      </c>
      <c r="E919" s="49">
        <f t="shared" si="28"/>
        <v>0.78</v>
      </c>
      <c r="F919" s="1105">
        <f t="shared" si="29"/>
        <v>91402</v>
      </c>
      <c r="H919" s="49">
        <v>0.78</v>
      </c>
      <c r="I919" s="49">
        <v>0.78</v>
      </c>
    </row>
    <row r="920" spans="2:9" ht="30">
      <c r="B920" s="51">
        <v>91466</v>
      </c>
      <c r="C920" s="1108" t="s">
        <v>912</v>
      </c>
      <c r="D920" s="45" t="s">
        <v>44</v>
      </c>
      <c r="E920" s="46">
        <f t="shared" si="28"/>
        <v>0.72</v>
      </c>
      <c r="F920" s="1105">
        <f t="shared" si="29"/>
        <v>91466</v>
      </c>
      <c r="H920" s="46">
        <v>0.72</v>
      </c>
      <c r="I920" s="46">
        <v>0.72</v>
      </c>
    </row>
    <row r="921" spans="2:9" ht="30">
      <c r="B921" s="50">
        <v>91467</v>
      </c>
      <c r="C921" s="48" t="s">
        <v>913</v>
      </c>
      <c r="D921" s="47" t="s">
        <v>44</v>
      </c>
      <c r="E921" s="49">
        <f t="shared" si="28"/>
        <v>105.98</v>
      </c>
      <c r="F921" s="1105">
        <f t="shared" si="29"/>
        <v>91467</v>
      </c>
      <c r="H921" s="49">
        <v>105.98</v>
      </c>
      <c r="I921" s="49">
        <v>105.98</v>
      </c>
    </row>
    <row r="922" spans="2:9" ht="30">
      <c r="B922" s="51">
        <v>91468</v>
      </c>
      <c r="C922" s="1108" t="s">
        <v>914</v>
      </c>
      <c r="D922" s="45" t="s">
        <v>44</v>
      </c>
      <c r="E922" s="46">
        <f t="shared" si="28"/>
        <v>12.81</v>
      </c>
      <c r="F922" s="1105">
        <f t="shared" si="29"/>
        <v>91468</v>
      </c>
      <c r="H922" s="46">
        <v>12.81</v>
      </c>
      <c r="I922" s="46">
        <v>12.81</v>
      </c>
    </row>
    <row r="923" spans="2:9" ht="30">
      <c r="B923" s="50">
        <v>91469</v>
      </c>
      <c r="C923" s="48" t="s">
        <v>915</v>
      </c>
      <c r="D923" s="47" t="s">
        <v>44</v>
      </c>
      <c r="E923" s="49">
        <f t="shared" si="28"/>
        <v>4.34</v>
      </c>
      <c r="F923" s="1105">
        <f t="shared" si="29"/>
        <v>91469</v>
      </c>
      <c r="H923" s="49">
        <v>4.34</v>
      </c>
      <c r="I923" s="49">
        <v>4.34</v>
      </c>
    </row>
    <row r="924" spans="2:9" ht="30">
      <c r="B924" s="51">
        <v>91484</v>
      </c>
      <c r="C924" s="1108" t="s">
        <v>916</v>
      </c>
      <c r="D924" s="45" t="s">
        <v>44</v>
      </c>
      <c r="E924" s="46">
        <f t="shared" si="28"/>
        <v>0.88</v>
      </c>
      <c r="F924" s="1105">
        <f t="shared" si="29"/>
        <v>91484</v>
      </c>
      <c r="H924" s="46">
        <v>0.88</v>
      </c>
      <c r="I924" s="46">
        <v>0.88</v>
      </c>
    </row>
    <row r="925" spans="2:9" ht="45">
      <c r="B925" s="50">
        <v>91485</v>
      </c>
      <c r="C925" s="48" t="s">
        <v>917</v>
      </c>
      <c r="D925" s="47" t="s">
        <v>44</v>
      </c>
      <c r="E925" s="49">
        <f t="shared" si="28"/>
        <v>143.83000000000001</v>
      </c>
      <c r="F925" s="1105">
        <f t="shared" si="29"/>
        <v>91485</v>
      </c>
      <c r="H925" s="49">
        <v>143.83000000000001</v>
      </c>
      <c r="I925" s="49">
        <v>143.83000000000001</v>
      </c>
    </row>
    <row r="926" spans="2:9" ht="30">
      <c r="B926" s="51">
        <v>91529</v>
      </c>
      <c r="C926" s="1108" t="s">
        <v>918</v>
      </c>
      <c r="D926" s="45" t="s">
        <v>44</v>
      </c>
      <c r="E926" s="46">
        <f t="shared" si="28"/>
        <v>0.68</v>
      </c>
      <c r="F926" s="1105">
        <f t="shared" si="29"/>
        <v>91529</v>
      </c>
      <c r="H926" s="46">
        <v>0.68</v>
      </c>
      <c r="I926" s="46">
        <v>0.68</v>
      </c>
    </row>
    <row r="927" spans="2:9">
      <c r="B927" s="50">
        <v>91530</v>
      </c>
      <c r="C927" s="48" t="s">
        <v>919</v>
      </c>
      <c r="D927" s="47" t="s">
        <v>44</v>
      </c>
      <c r="E927" s="49">
        <f t="shared" si="28"/>
        <v>0.17</v>
      </c>
      <c r="F927" s="1105">
        <f t="shared" si="29"/>
        <v>91530</v>
      </c>
      <c r="H927" s="49">
        <v>0.17</v>
      </c>
      <c r="I927" s="49">
        <v>0.17</v>
      </c>
    </row>
    <row r="928" spans="2:9" ht="30">
      <c r="B928" s="51">
        <v>91531</v>
      </c>
      <c r="C928" s="1108" t="s">
        <v>920</v>
      </c>
      <c r="D928" s="45" t="s">
        <v>44</v>
      </c>
      <c r="E928" s="46">
        <f t="shared" si="28"/>
        <v>0.85</v>
      </c>
      <c r="F928" s="1105">
        <f t="shared" si="29"/>
        <v>91531</v>
      </c>
      <c r="H928" s="46">
        <v>0.85</v>
      </c>
      <c r="I928" s="46">
        <v>0.85</v>
      </c>
    </row>
    <row r="929" spans="2:9" ht="30">
      <c r="B929" s="50">
        <v>91532</v>
      </c>
      <c r="C929" s="48" t="s">
        <v>921</v>
      </c>
      <c r="D929" s="47" t="s">
        <v>44</v>
      </c>
      <c r="E929" s="49">
        <f t="shared" si="28"/>
        <v>4.6500000000000004</v>
      </c>
      <c r="F929" s="1105">
        <f t="shared" si="29"/>
        <v>91532</v>
      </c>
      <c r="H929" s="49">
        <v>4.6500000000000004</v>
      </c>
      <c r="I929" s="49">
        <v>4.6500000000000004</v>
      </c>
    </row>
    <row r="930" spans="2:9" ht="30">
      <c r="B930" s="51">
        <v>91629</v>
      </c>
      <c r="C930" s="1108" t="s">
        <v>922</v>
      </c>
      <c r="D930" s="45" t="s">
        <v>44</v>
      </c>
      <c r="E930" s="46">
        <f t="shared" si="28"/>
        <v>8.23</v>
      </c>
      <c r="F930" s="1105">
        <f t="shared" si="29"/>
        <v>91629</v>
      </c>
      <c r="H930" s="46">
        <v>8.23</v>
      </c>
      <c r="I930" s="46">
        <v>8.23</v>
      </c>
    </row>
    <row r="931" spans="2:9" ht="30">
      <c r="B931" s="50">
        <v>91630</v>
      </c>
      <c r="C931" s="48" t="s">
        <v>923</v>
      </c>
      <c r="D931" s="47" t="s">
        <v>44</v>
      </c>
      <c r="E931" s="49">
        <f t="shared" si="28"/>
        <v>3.28</v>
      </c>
      <c r="F931" s="1105">
        <f t="shared" si="29"/>
        <v>91630</v>
      </c>
      <c r="H931" s="49">
        <v>3.28</v>
      </c>
      <c r="I931" s="49">
        <v>3.28</v>
      </c>
    </row>
    <row r="932" spans="2:9" ht="30">
      <c r="B932" s="51">
        <v>91631</v>
      </c>
      <c r="C932" s="1108" t="s">
        <v>924</v>
      </c>
      <c r="D932" s="45" t="s">
        <v>44</v>
      </c>
      <c r="E932" s="46">
        <f t="shared" si="28"/>
        <v>0.66</v>
      </c>
      <c r="F932" s="1105">
        <f t="shared" si="29"/>
        <v>91631</v>
      </c>
      <c r="H932" s="46">
        <v>0.66</v>
      </c>
      <c r="I932" s="46">
        <v>0.66</v>
      </c>
    </row>
    <row r="933" spans="2:9" ht="30">
      <c r="B933" s="50">
        <v>91632</v>
      </c>
      <c r="C933" s="48" t="s">
        <v>925</v>
      </c>
      <c r="D933" s="47" t="s">
        <v>44</v>
      </c>
      <c r="E933" s="49">
        <f t="shared" si="28"/>
        <v>15.45</v>
      </c>
      <c r="F933" s="1105">
        <f t="shared" si="29"/>
        <v>91632</v>
      </c>
      <c r="H933" s="49">
        <v>15.45</v>
      </c>
      <c r="I933" s="49">
        <v>15.45</v>
      </c>
    </row>
    <row r="934" spans="2:9" ht="30">
      <c r="B934" s="51">
        <v>91633</v>
      </c>
      <c r="C934" s="1108" t="s">
        <v>926</v>
      </c>
      <c r="D934" s="45" t="s">
        <v>44</v>
      </c>
      <c r="E934" s="46">
        <f t="shared" si="28"/>
        <v>89.7</v>
      </c>
      <c r="F934" s="1105">
        <f t="shared" si="29"/>
        <v>91633</v>
      </c>
      <c r="H934" s="46">
        <v>89.7</v>
      </c>
      <c r="I934" s="46">
        <v>89.7</v>
      </c>
    </row>
    <row r="935" spans="2:9" ht="30">
      <c r="B935" s="50">
        <v>91640</v>
      </c>
      <c r="C935" s="48" t="s">
        <v>927</v>
      </c>
      <c r="D935" s="47" t="s">
        <v>44</v>
      </c>
      <c r="E935" s="49">
        <f t="shared" si="28"/>
        <v>21.14</v>
      </c>
      <c r="F935" s="1105">
        <f t="shared" si="29"/>
        <v>91640</v>
      </c>
      <c r="H935" s="49">
        <v>21.14</v>
      </c>
      <c r="I935" s="49">
        <v>21.14</v>
      </c>
    </row>
    <row r="936" spans="2:9" ht="30">
      <c r="B936" s="51">
        <v>91641</v>
      </c>
      <c r="C936" s="1108" t="s">
        <v>928</v>
      </c>
      <c r="D936" s="45" t="s">
        <v>44</v>
      </c>
      <c r="E936" s="46">
        <f t="shared" si="28"/>
        <v>8.44</v>
      </c>
      <c r="F936" s="1105">
        <f t="shared" si="29"/>
        <v>91641</v>
      </c>
      <c r="H936" s="46">
        <v>8.44</v>
      </c>
      <c r="I936" s="46">
        <v>8.44</v>
      </c>
    </row>
    <row r="937" spans="2:9" ht="45">
      <c r="B937" s="50">
        <v>91642</v>
      </c>
      <c r="C937" s="48" t="s">
        <v>929</v>
      </c>
      <c r="D937" s="47" t="s">
        <v>44</v>
      </c>
      <c r="E937" s="49">
        <f t="shared" si="28"/>
        <v>1.71</v>
      </c>
      <c r="F937" s="1105">
        <f t="shared" si="29"/>
        <v>91642</v>
      </c>
      <c r="H937" s="49">
        <v>1.71</v>
      </c>
      <c r="I937" s="49">
        <v>1.71</v>
      </c>
    </row>
    <row r="938" spans="2:9" ht="30">
      <c r="B938" s="51">
        <v>91643</v>
      </c>
      <c r="C938" s="1108" t="s">
        <v>930</v>
      </c>
      <c r="D938" s="45" t="s">
        <v>44</v>
      </c>
      <c r="E938" s="46">
        <f t="shared" si="28"/>
        <v>39.630000000000003</v>
      </c>
      <c r="F938" s="1105">
        <f t="shared" si="29"/>
        <v>91643</v>
      </c>
      <c r="H938" s="46">
        <v>39.630000000000003</v>
      </c>
      <c r="I938" s="46">
        <v>39.630000000000003</v>
      </c>
    </row>
    <row r="939" spans="2:9" ht="45">
      <c r="B939" s="50">
        <v>91644</v>
      </c>
      <c r="C939" s="48" t="s">
        <v>931</v>
      </c>
      <c r="D939" s="47" t="s">
        <v>44</v>
      </c>
      <c r="E939" s="49">
        <f t="shared" si="28"/>
        <v>201.86</v>
      </c>
      <c r="F939" s="1105">
        <f t="shared" si="29"/>
        <v>91644</v>
      </c>
      <c r="H939" s="49">
        <v>201.86</v>
      </c>
      <c r="I939" s="49">
        <v>201.86</v>
      </c>
    </row>
    <row r="940" spans="2:9">
      <c r="B940" s="51">
        <v>91688</v>
      </c>
      <c r="C940" s="1108" t="s">
        <v>932</v>
      </c>
      <c r="D940" s="45" t="s">
        <v>44</v>
      </c>
      <c r="E940" s="46">
        <f t="shared" si="28"/>
        <v>0.1</v>
      </c>
      <c r="F940" s="1105">
        <f t="shared" si="29"/>
        <v>91688</v>
      </c>
      <c r="H940" s="46">
        <v>0.1</v>
      </c>
      <c r="I940" s="46">
        <v>0.1</v>
      </c>
    </row>
    <row r="941" spans="2:9">
      <c r="B941" s="50">
        <v>91689</v>
      </c>
      <c r="C941" s="48" t="s">
        <v>933</v>
      </c>
      <c r="D941" s="47" t="s">
        <v>44</v>
      </c>
      <c r="E941" s="49">
        <f t="shared" si="28"/>
        <v>0.02</v>
      </c>
      <c r="F941" s="1105">
        <f t="shared" si="29"/>
        <v>91689</v>
      </c>
      <c r="H941" s="49">
        <v>0.02</v>
      </c>
      <c r="I941" s="49">
        <v>0.02</v>
      </c>
    </row>
    <row r="942" spans="2:9">
      <c r="B942" s="51">
        <v>91690</v>
      </c>
      <c r="C942" s="1108" t="s">
        <v>934</v>
      </c>
      <c r="D942" s="45" t="s">
        <v>44</v>
      </c>
      <c r="E942" s="46">
        <f t="shared" si="28"/>
        <v>0.06</v>
      </c>
      <c r="F942" s="1105">
        <f t="shared" si="29"/>
        <v>91690</v>
      </c>
      <c r="H942" s="46">
        <v>0.06</v>
      </c>
      <c r="I942" s="46">
        <v>0.06</v>
      </c>
    </row>
    <row r="943" spans="2:9" ht="30">
      <c r="B943" s="50">
        <v>91691</v>
      </c>
      <c r="C943" s="48" t="s">
        <v>935</v>
      </c>
      <c r="D943" s="47" t="s">
        <v>44</v>
      </c>
      <c r="E943" s="49">
        <f t="shared" si="28"/>
        <v>1.87</v>
      </c>
      <c r="F943" s="1105">
        <f t="shared" si="29"/>
        <v>91691</v>
      </c>
      <c r="H943" s="49">
        <v>1.87</v>
      </c>
      <c r="I943" s="49">
        <v>1.87</v>
      </c>
    </row>
    <row r="944" spans="2:9">
      <c r="B944" s="51">
        <v>92040</v>
      </c>
      <c r="C944" s="1108" t="s">
        <v>936</v>
      </c>
      <c r="D944" s="45" t="s">
        <v>44</v>
      </c>
      <c r="E944" s="46">
        <f t="shared" si="28"/>
        <v>4.13</v>
      </c>
      <c r="F944" s="1105">
        <f t="shared" si="29"/>
        <v>92040</v>
      </c>
      <c r="H944" s="46">
        <v>4.13</v>
      </c>
      <c r="I944" s="46">
        <v>4.13</v>
      </c>
    </row>
    <row r="945" spans="2:9">
      <c r="B945" s="50">
        <v>92041</v>
      </c>
      <c r="C945" s="48" t="s">
        <v>937</v>
      </c>
      <c r="D945" s="47" t="s">
        <v>44</v>
      </c>
      <c r="E945" s="49">
        <f t="shared" si="28"/>
        <v>0.82</v>
      </c>
      <c r="F945" s="1105">
        <f t="shared" si="29"/>
        <v>92041</v>
      </c>
      <c r="H945" s="49">
        <v>0.82</v>
      </c>
      <c r="I945" s="49">
        <v>0.82</v>
      </c>
    </row>
    <row r="946" spans="2:9">
      <c r="B946" s="51">
        <v>92042</v>
      </c>
      <c r="C946" s="1108" t="s">
        <v>938</v>
      </c>
      <c r="D946" s="45" t="s">
        <v>44</v>
      </c>
      <c r="E946" s="46">
        <f t="shared" si="28"/>
        <v>3.44</v>
      </c>
      <c r="F946" s="1105">
        <f t="shared" si="29"/>
        <v>92042</v>
      </c>
      <c r="H946" s="46">
        <v>3.44</v>
      </c>
      <c r="I946" s="46">
        <v>3.44</v>
      </c>
    </row>
    <row r="947" spans="2:9" ht="45">
      <c r="B947" s="50">
        <v>92101</v>
      </c>
      <c r="C947" s="48" t="s">
        <v>939</v>
      </c>
      <c r="D947" s="47" t="s">
        <v>44</v>
      </c>
      <c r="E947" s="49">
        <f t="shared" si="28"/>
        <v>13.07</v>
      </c>
      <c r="F947" s="1105">
        <f t="shared" si="29"/>
        <v>92101</v>
      </c>
      <c r="H947" s="49">
        <v>13.07</v>
      </c>
      <c r="I947" s="49">
        <v>13.07</v>
      </c>
    </row>
    <row r="948" spans="2:9" ht="45">
      <c r="B948" s="51">
        <v>92102</v>
      </c>
      <c r="C948" s="1108" t="s">
        <v>940</v>
      </c>
      <c r="D948" s="45" t="s">
        <v>44</v>
      </c>
      <c r="E948" s="46">
        <f t="shared" si="28"/>
        <v>5.21</v>
      </c>
      <c r="F948" s="1105">
        <f t="shared" si="29"/>
        <v>92102</v>
      </c>
      <c r="H948" s="46">
        <v>5.21</v>
      </c>
      <c r="I948" s="46">
        <v>5.21</v>
      </c>
    </row>
    <row r="949" spans="2:9" ht="45">
      <c r="B949" s="50">
        <v>92103</v>
      </c>
      <c r="C949" s="48" t="s">
        <v>941</v>
      </c>
      <c r="D949" s="47" t="s">
        <v>44</v>
      </c>
      <c r="E949" s="49">
        <f t="shared" si="28"/>
        <v>1.06</v>
      </c>
      <c r="F949" s="1105">
        <f t="shared" si="29"/>
        <v>92103</v>
      </c>
      <c r="H949" s="49">
        <v>1.06</v>
      </c>
      <c r="I949" s="49">
        <v>1.06</v>
      </c>
    </row>
    <row r="950" spans="2:9" ht="45">
      <c r="B950" s="51">
        <v>92104</v>
      </c>
      <c r="C950" s="1108" t="s">
        <v>942</v>
      </c>
      <c r="D950" s="45" t="s">
        <v>44</v>
      </c>
      <c r="E950" s="46">
        <f t="shared" si="28"/>
        <v>24.53</v>
      </c>
      <c r="F950" s="1105">
        <f t="shared" si="29"/>
        <v>92104</v>
      </c>
      <c r="H950" s="46">
        <v>24.53</v>
      </c>
      <c r="I950" s="46">
        <v>24.53</v>
      </c>
    </row>
    <row r="951" spans="2:9" ht="45">
      <c r="B951" s="50">
        <v>92105</v>
      </c>
      <c r="C951" s="48" t="s">
        <v>6845</v>
      </c>
      <c r="D951" s="47" t="s">
        <v>44</v>
      </c>
      <c r="E951" s="49">
        <f t="shared" si="28"/>
        <v>128.96</v>
      </c>
      <c r="F951" s="1105">
        <f t="shared" si="29"/>
        <v>92105</v>
      </c>
      <c r="H951" s="49">
        <v>128.96</v>
      </c>
      <c r="I951" s="49">
        <v>128.96</v>
      </c>
    </row>
    <row r="952" spans="2:9" ht="30">
      <c r="B952" s="51">
        <v>92108</v>
      </c>
      <c r="C952" s="1108" t="s">
        <v>943</v>
      </c>
      <c r="D952" s="45" t="s">
        <v>44</v>
      </c>
      <c r="E952" s="46">
        <f t="shared" si="28"/>
        <v>0.73</v>
      </c>
      <c r="F952" s="1105">
        <f t="shared" si="29"/>
        <v>92108</v>
      </c>
      <c r="H952" s="46">
        <v>0.73</v>
      </c>
      <c r="I952" s="46">
        <v>0.73</v>
      </c>
    </row>
    <row r="953" spans="2:9" ht="30">
      <c r="B953" s="50">
        <v>92109</v>
      </c>
      <c r="C953" s="48" t="s">
        <v>944</v>
      </c>
      <c r="D953" s="47" t="s">
        <v>44</v>
      </c>
      <c r="E953" s="49">
        <f t="shared" si="28"/>
        <v>0.16</v>
      </c>
      <c r="F953" s="1105">
        <f t="shared" si="29"/>
        <v>92109</v>
      </c>
      <c r="H953" s="49">
        <v>0.16</v>
      </c>
      <c r="I953" s="49">
        <v>0.16</v>
      </c>
    </row>
    <row r="954" spans="2:9" ht="30">
      <c r="B954" s="51">
        <v>92110</v>
      </c>
      <c r="C954" s="1108" t="s">
        <v>945</v>
      </c>
      <c r="D954" s="45" t="s">
        <v>44</v>
      </c>
      <c r="E954" s="46">
        <f t="shared" si="28"/>
        <v>0.56999999999999995</v>
      </c>
      <c r="F954" s="1105">
        <f t="shared" si="29"/>
        <v>92110</v>
      </c>
      <c r="H954" s="46">
        <v>0.56999999999999995</v>
      </c>
      <c r="I954" s="46">
        <v>0.56999999999999995</v>
      </c>
    </row>
    <row r="955" spans="2:9" ht="30">
      <c r="B955" s="50">
        <v>92111</v>
      </c>
      <c r="C955" s="48" t="s">
        <v>946</v>
      </c>
      <c r="D955" s="47" t="s">
        <v>44</v>
      </c>
      <c r="E955" s="49">
        <f t="shared" si="28"/>
        <v>0.73</v>
      </c>
      <c r="F955" s="1105">
        <f t="shared" si="29"/>
        <v>92111</v>
      </c>
      <c r="H955" s="49">
        <v>0.73</v>
      </c>
      <c r="I955" s="49">
        <v>0.73</v>
      </c>
    </row>
    <row r="956" spans="2:9">
      <c r="B956" s="51">
        <v>92114</v>
      </c>
      <c r="C956" s="1108" t="s">
        <v>947</v>
      </c>
      <c r="D956" s="45" t="s">
        <v>44</v>
      </c>
      <c r="E956" s="46">
        <f t="shared" si="28"/>
        <v>0.08</v>
      </c>
      <c r="F956" s="1105">
        <f t="shared" si="29"/>
        <v>92114</v>
      </c>
      <c r="H956" s="46">
        <v>0.08</v>
      </c>
      <c r="I956" s="46">
        <v>0.08</v>
      </c>
    </row>
    <row r="957" spans="2:9">
      <c r="B957" s="50">
        <v>92115</v>
      </c>
      <c r="C957" s="48" t="s">
        <v>948</v>
      </c>
      <c r="D957" s="47" t="s">
        <v>44</v>
      </c>
      <c r="E957" s="49">
        <f t="shared" si="28"/>
        <v>0.01</v>
      </c>
      <c r="F957" s="1105">
        <f t="shared" si="29"/>
        <v>92115</v>
      </c>
      <c r="H957" s="49">
        <v>0.01</v>
      </c>
      <c r="I957" s="49">
        <v>0.01</v>
      </c>
    </row>
    <row r="958" spans="2:9">
      <c r="B958" s="51">
        <v>92116</v>
      </c>
      <c r="C958" s="1108" t="s">
        <v>949</v>
      </c>
      <c r="D958" s="45" t="s">
        <v>44</v>
      </c>
      <c r="E958" s="46">
        <f t="shared" si="28"/>
        <v>0.1</v>
      </c>
      <c r="F958" s="1105">
        <f t="shared" si="29"/>
        <v>92116</v>
      </c>
      <c r="H958" s="46">
        <v>0.1</v>
      </c>
      <c r="I958" s="46">
        <v>0.1</v>
      </c>
    </row>
    <row r="959" spans="2:9">
      <c r="B959" s="50">
        <v>92133</v>
      </c>
      <c r="C959" s="48" t="s">
        <v>950</v>
      </c>
      <c r="D959" s="47" t="s">
        <v>44</v>
      </c>
      <c r="E959" s="49">
        <f t="shared" si="28"/>
        <v>7.94</v>
      </c>
      <c r="F959" s="1105">
        <f t="shared" si="29"/>
        <v>92133</v>
      </c>
      <c r="H959" s="49">
        <v>7.94</v>
      </c>
      <c r="I959" s="49">
        <v>7.94</v>
      </c>
    </row>
    <row r="960" spans="2:9">
      <c r="B960" s="51">
        <v>92134</v>
      </c>
      <c r="C960" s="1108" t="s">
        <v>951</v>
      </c>
      <c r="D960" s="45" t="s">
        <v>44</v>
      </c>
      <c r="E960" s="46">
        <f t="shared" si="28"/>
        <v>2.38</v>
      </c>
      <c r="F960" s="1105">
        <f t="shared" si="29"/>
        <v>92134</v>
      </c>
      <c r="H960" s="46">
        <v>2.38</v>
      </c>
      <c r="I960" s="46">
        <v>2.38</v>
      </c>
    </row>
    <row r="961" spans="2:9">
      <c r="B961" s="50">
        <v>92135</v>
      </c>
      <c r="C961" s="48" t="s">
        <v>952</v>
      </c>
      <c r="D961" s="47" t="s">
        <v>44</v>
      </c>
      <c r="E961" s="49">
        <f t="shared" si="28"/>
        <v>0.49</v>
      </c>
      <c r="F961" s="1105">
        <f t="shared" si="29"/>
        <v>92135</v>
      </c>
      <c r="H961" s="49">
        <v>0.49</v>
      </c>
      <c r="I961" s="49">
        <v>0.49</v>
      </c>
    </row>
    <row r="962" spans="2:9">
      <c r="B962" s="51">
        <v>92136</v>
      </c>
      <c r="C962" s="1108" t="s">
        <v>953</v>
      </c>
      <c r="D962" s="45" t="s">
        <v>44</v>
      </c>
      <c r="E962" s="46">
        <f t="shared" si="28"/>
        <v>9.93</v>
      </c>
      <c r="F962" s="1105">
        <f t="shared" si="29"/>
        <v>92136</v>
      </c>
      <c r="H962" s="46">
        <v>9.93</v>
      </c>
      <c r="I962" s="46">
        <v>9.93</v>
      </c>
    </row>
    <row r="963" spans="2:9">
      <c r="B963" s="50">
        <v>92137</v>
      </c>
      <c r="C963" s="48" t="s">
        <v>954</v>
      </c>
      <c r="D963" s="47" t="s">
        <v>44</v>
      </c>
      <c r="E963" s="49">
        <f t="shared" ref="E963:E1026" si="30">IF($K$2=$H$1,H963,I963)</f>
        <v>26.54</v>
      </c>
      <c r="F963" s="1105">
        <f t="shared" ref="F963:F1026" si="31">IF(LEN($B963)=7,CONCATENATE(MID($B963,1,6),"00",RIGHT($B963,1)),IF(LEN($B963)=8,CONCATENATE(MID($B963,1,6),"0",RIGHT($B963,2)),$B963))</f>
        <v>92137</v>
      </c>
      <c r="H963" s="49">
        <v>26.54</v>
      </c>
      <c r="I963" s="49">
        <v>26.54</v>
      </c>
    </row>
    <row r="964" spans="2:9" ht="30">
      <c r="B964" s="51">
        <v>92140</v>
      </c>
      <c r="C964" s="1108" t="s">
        <v>955</v>
      </c>
      <c r="D964" s="45" t="s">
        <v>44</v>
      </c>
      <c r="E964" s="46">
        <f t="shared" si="30"/>
        <v>2.42</v>
      </c>
      <c r="F964" s="1105">
        <f t="shared" si="31"/>
        <v>92140</v>
      </c>
      <c r="H964" s="46">
        <v>2.42</v>
      </c>
      <c r="I964" s="46">
        <v>2.42</v>
      </c>
    </row>
    <row r="965" spans="2:9">
      <c r="B965" s="50">
        <v>92141</v>
      </c>
      <c r="C965" s="48" t="s">
        <v>956</v>
      </c>
      <c r="D965" s="47" t="s">
        <v>44</v>
      </c>
      <c r="E965" s="49">
        <f t="shared" si="30"/>
        <v>0.72</v>
      </c>
      <c r="F965" s="1105">
        <f t="shared" si="31"/>
        <v>92141</v>
      </c>
      <c r="H965" s="49">
        <v>0.72</v>
      </c>
      <c r="I965" s="49">
        <v>0.72</v>
      </c>
    </row>
    <row r="966" spans="2:9" ht="30">
      <c r="B966" s="51">
        <v>92142</v>
      </c>
      <c r="C966" s="1108" t="s">
        <v>957</v>
      </c>
      <c r="D966" s="45" t="s">
        <v>44</v>
      </c>
      <c r="E966" s="46">
        <f t="shared" si="30"/>
        <v>0.15</v>
      </c>
      <c r="F966" s="1105">
        <f t="shared" si="31"/>
        <v>92142</v>
      </c>
      <c r="H966" s="46">
        <v>0.15</v>
      </c>
      <c r="I966" s="46">
        <v>0.15</v>
      </c>
    </row>
    <row r="967" spans="2:9" ht="30">
      <c r="B967" s="50">
        <v>92143</v>
      </c>
      <c r="C967" s="48" t="s">
        <v>958</v>
      </c>
      <c r="D967" s="47" t="s">
        <v>44</v>
      </c>
      <c r="E967" s="49">
        <f t="shared" si="30"/>
        <v>3.02</v>
      </c>
      <c r="F967" s="1105">
        <f t="shared" si="31"/>
        <v>92143</v>
      </c>
      <c r="H967" s="49">
        <v>3.02</v>
      </c>
      <c r="I967" s="49">
        <v>3.02</v>
      </c>
    </row>
    <row r="968" spans="2:9" ht="30">
      <c r="B968" s="51">
        <v>92144</v>
      </c>
      <c r="C968" s="1108" t="s">
        <v>959</v>
      </c>
      <c r="D968" s="45" t="s">
        <v>44</v>
      </c>
      <c r="E968" s="46">
        <f t="shared" si="30"/>
        <v>30.23</v>
      </c>
      <c r="F968" s="1105">
        <f t="shared" si="31"/>
        <v>92144</v>
      </c>
      <c r="H968" s="46">
        <v>30.23</v>
      </c>
      <c r="I968" s="46">
        <v>30.23</v>
      </c>
    </row>
    <row r="969" spans="2:9" ht="30">
      <c r="B969" s="50">
        <v>92237</v>
      </c>
      <c r="C969" s="48" t="s">
        <v>960</v>
      </c>
      <c r="D969" s="47" t="s">
        <v>44</v>
      </c>
      <c r="E969" s="49">
        <f t="shared" si="30"/>
        <v>15.43</v>
      </c>
      <c r="F969" s="1105">
        <f t="shared" si="31"/>
        <v>92237</v>
      </c>
      <c r="H969" s="49">
        <v>15.43</v>
      </c>
      <c r="I969" s="49">
        <v>15.43</v>
      </c>
    </row>
    <row r="970" spans="2:9" ht="30">
      <c r="B970" s="51">
        <v>92238</v>
      </c>
      <c r="C970" s="1108" t="s">
        <v>961</v>
      </c>
      <c r="D970" s="45" t="s">
        <v>44</v>
      </c>
      <c r="E970" s="46">
        <f t="shared" si="30"/>
        <v>6.16</v>
      </c>
      <c r="F970" s="1105">
        <f t="shared" si="31"/>
        <v>92238</v>
      </c>
      <c r="H970" s="46">
        <v>6.16</v>
      </c>
      <c r="I970" s="46">
        <v>6.16</v>
      </c>
    </row>
    <row r="971" spans="2:9" ht="30">
      <c r="B971" s="50">
        <v>92239</v>
      </c>
      <c r="C971" s="48" t="s">
        <v>962</v>
      </c>
      <c r="D971" s="47" t="s">
        <v>44</v>
      </c>
      <c r="E971" s="49">
        <f t="shared" si="30"/>
        <v>1.25</v>
      </c>
      <c r="F971" s="1105">
        <f t="shared" si="31"/>
        <v>92239</v>
      </c>
      <c r="H971" s="49">
        <v>1.25</v>
      </c>
      <c r="I971" s="49">
        <v>1.25</v>
      </c>
    </row>
    <row r="972" spans="2:9" ht="30">
      <c r="B972" s="51">
        <v>92240</v>
      </c>
      <c r="C972" s="1108" t="s">
        <v>963</v>
      </c>
      <c r="D972" s="45" t="s">
        <v>44</v>
      </c>
      <c r="E972" s="46">
        <f t="shared" si="30"/>
        <v>28.94</v>
      </c>
      <c r="F972" s="1105">
        <f t="shared" si="31"/>
        <v>92240</v>
      </c>
      <c r="H972" s="46">
        <v>28.94</v>
      </c>
      <c r="I972" s="46">
        <v>28.94</v>
      </c>
    </row>
    <row r="973" spans="2:9" ht="45">
      <c r="B973" s="50">
        <v>92241</v>
      </c>
      <c r="C973" s="48" t="s">
        <v>964</v>
      </c>
      <c r="D973" s="47" t="s">
        <v>44</v>
      </c>
      <c r="E973" s="49">
        <f t="shared" si="30"/>
        <v>185.06</v>
      </c>
      <c r="F973" s="1105">
        <f t="shared" si="31"/>
        <v>92241</v>
      </c>
      <c r="H973" s="49">
        <v>185.06</v>
      </c>
      <c r="I973" s="49">
        <v>185.06</v>
      </c>
    </row>
    <row r="974" spans="2:9">
      <c r="B974" s="51">
        <v>92712</v>
      </c>
      <c r="C974" s="1108" t="s">
        <v>965</v>
      </c>
      <c r="D974" s="45" t="s">
        <v>44</v>
      </c>
      <c r="E974" s="46">
        <f t="shared" si="30"/>
        <v>0.25</v>
      </c>
      <c r="F974" s="1105">
        <f t="shared" si="31"/>
        <v>92712</v>
      </c>
      <c r="H974" s="46">
        <v>0.25</v>
      </c>
      <c r="I974" s="46">
        <v>0.25</v>
      </c>
    </row>
    <row r="975" spans="2:9">
      <c r="B975" s="50">
        <v>92713</v>
      </c>
      <c r="C975" s="48" t="s">
        <v>966</v>
      </c>
      <c r="D975" s="47" t="s">
        <v>44</v>
      </c>
      <c r="E975" s="49">
        <f t="shared" si="30"/>
        <v>0.05</v>
      </c>
      <c r="F975" s="1105">
        <f t="shared" si="31"/>
        <v>92713</v>
      </c>
      <c r="H975" s="49">
        <v>0.05</v>
      </c>
      <c r="I975" s="49">
        <v>0.05</v>
      </c>
    </row>
    <row r="976" spans="2:9">
      <c r="B976" s="51">
        <v>92714</v>
      </c>
      <c r="C976" s="1108" t="s">
        <v>967</v>
      </c>
      <c r="D976" s="45" t="s">
        <v>44</v>
      </c>
      <c r="E976" s="46">
        <f t="shared" si="30"/>
        <v>0.31</v>
      </c>
      <c r="F976" s="1105">
        <f t="shared" si="31"/>
        <v>92714</v>
      </c>
      <c r="H976" s="46">
        <v>0.31</v>
      </c>
      <c r="I976" s="46">
        <v>0.31</v>
      </c>
    </row>
    <row r="977" spans="2:9" ht="30">
      <c r="B977" s="50">
        <v>92715</v>
      </c>
      <c r="C977" s="48" t="s">
        <v>968</v>
      </c>
      <c r="D977" s="47" t="s">
        <v>44</v>
      </c>
      <c r="E977" s="49">
        <f t="shared" si="30"/>
        <v>24.34</v>
      </c>
      <c r="F977" s="1105">
        <f t="shared" si="31"/>
        <v>92715</v>
      </c>
      <c r="H977" s="49">
        <v>24.34</v>
      </c>
      <c r="I977" s="49">
        <v>24.34</v>
      </c>
    </row>
    <row r="978" spans="2:9">
      <c r="B978" s="51">
        <v>92956</v>
      </c>
      <c r="C978" s="1108" t="s">
        <v>969</v>
      </c>
      <c r="D978" s="45" t="s">
        <v>44</v>
      </c>
      <c r="E978" s="46">
        <f t="shared" si="30"/>
        <v>5.01</v>
      </c>
      <c r="F978" s="1105">
        <f t="shared" si="31"/>
        <v>92956</v>
      </c>
      <c r="H978" s="46">
        <v>5.01</v>
      </c>
      <c r="I978" s="46">
        <v>5.01</v>
      </c>
    </row>
    <row r="979" spans="2:9">
      <c r="B979" s="50">
        <v>92957</v>
      </c>
      <c r="C979" s="48" t="s">
        <v>970</v>
      </c>
      <c r="D979" s="47" t="s">
        <v>44</v>
      </c>
      <c r="E979" s="49">
        <f t="shared" si="30"/>
        <v>1.1200000000000001</v>
      </c>
      <c r="F979" s="1105">
        <f t="shared" si="31"/>
        <v>92957</v>
      </c>
      <c r="H979" s="49">
        <v>1.1200000000000001</v>
      </c>
      <c r="I979" s="49">
        <v>1.1200000000000001</v>
      </c>
    </row>
    <row r="980" spans="2:9">
      <c r="B980" s="51">
        <v>92958</v>
      </c>
      <c r="C980" s="1108" t="s">
        <v>971</v>
      </c>
      <c r="D980" s="45" t="s">
        <v>44</v>
      </c>
      <c r="E980" s="46">
        <f t="shared" si="30"/>
        <v>5.48</v>
      </c>
      <c r="F980" s="1105">
        <f t="shared" si="31"/>
        <v>92958</v>
      </c>
      <c r="H980" s="46">
        <v>5.48</v>
      </c>
      <c r="I980" s="46">
        <v>5.48</v>
      </c>
    </row>
    <row r="981" spans="2:9" ht="30">
      <c r="B981" s="50">
        <v>92959</v>
      </c>
      <c r="C981" s="48" t="s">
        <v>972</v>
      </c>
      <c r="D981" s="47" t="s">
        <v>44</v>
      </c>
      <c r="E981" s="49">
        <f t="shared" si="30"/>
        <v>6.21</v>
      </c>
      <c r="F981" s="1105">
        <f t="shared" si="31"/>
        <v>92959</v>
      </c>
      <c r="H981" s="49">
        <v>6.21</v>
      </c>
      <c r="I981" s="49">
        <v>6.21</v>
      </c>
    </row>
    <row r="982" spans="2:9">
      <c r="B982" s="51">
        <v>92963</v>
      </c>
      <c r="C982" s="1108" t="s">
        <v>973</v>
      </c>
      <c r="D982" s="45" t="s">
        <v>44</v>
      </c>
      <c r="E982" s="46">
        <f t="shared" si="30"/>
        <v>1.1599999999999999</v>
      </c>
      <c r="F982" s="1105">
        <f t="shared" si="31"/>
        <v>92963</v>
      </c>
      <c r="H982" s="46">
        <v>1.1599999999999999</v>
      </c>
      <c r="I982" s="46">
        <v>1.1599999999999999</v>
      </c>
    </row>
    <row r="983" spans="2:9">
      <c r="B983" s="50">
        <v>92964</v>
      </c>
      <c r="C983" s="48" t="s">
        <v>974</v>
      </c>
      <c r="D983" s="47" t="s">
        <v>44</v>
      </c>
      <c r="E983" s="49">
        <f t="shared" si="30"/>
        <v>0.26</v>
      </c>
      <c r="F983" s="1105">
        <f t="shared" si="31"/>
        <v>92964</v>
      </c>
      <c r="H983" s="49">
        <v>0.26</v>
      </c>
      <c r="I983" s="49">
        <v>0.26</v>
      </c>
    </row>
    <row r="984" spans="2:9">
      <c r="B984" s="51">
        <v>92965</v>
      </c>
      <c r="C984" s="1108" t="s">
        <v>975</v>
      </c>
      <c r="D984" s="45" t="s">
        <v>44</v>
      </c>
      <c r="E984" s="46">
        <f t="shared" si="30"/>
        <v>1.45</v>
      </c>
      <c r="F984" s="1105">
        <f t="shared" si="31"/>
        <v>92965</v>
      </c>
      <c r="H984" s="46">
        <v>1.45</v>
      </c>
      <c r="I984" s="46">
        <v>1.45</v>
      </c>
    </row>
    <row r="985" spans="2:9" ht="45">
      <c r="B985" s="50">
        <v>93220</v>
      </c>
      <c r="C985" s="48" t="s">
        <v>976</v>
      </c>
      <c r="D985" s="47" t="s">
        <v>44</v>
      </c>
      <c r="E985" s="49">
        <f t="shared" si="30"/>
        <v>168.25</v>
      </c>
      <c r="F985" s="1105">
        <f t="shared" si="31"/>
        <v>93220</v>
      </c>
      <c r="H985" s="49">
        <v>168.25</v>
      </c>
      <c r="I985" s="49">
        <v>168.25</v>
      </c>
    </row>
    <row r="986" spans="2:9" ht="30">
      <c r="B986" s="51">
        <v>93221</v>
      </c>
      <c r="C986" s="1108" t="s">
        <v>977</v>
      </c>
      <c r="D986" s="45" t="s">
        <v>44</v>
      </c>
      <c r="E986" s="46">
        <f t="shared" si="30"/>
        <v>44.19</v>
      </c>
      <c r="F986" s="1105">
        <f t="shared" si="31"/>
        <v>93221</v>
      </c>
      <c r="H986" s="46">
        <v>44.19</v>
      </c>
      <c r="I986" s="46">
        <v>44.19</v>
      </c>
    </row>
    <row r="987" spans="2:9" ht="45">
      <c r="B987" s="50">
        <v>93222</v>
      </c>
      <c r="C987" s="48" t="s">
        <v>978</v>
      </c>
      <c r="D987" s="47" t="s">
        <v>44</v>
      </c>
      <c r="E987" s="49">
        <f t="shared" si="30"/>
        <v>210.55</v>
      </c>
      <c r="F987" s="1105">
        <f t="shared" si="31"/>
        <v>93222</v>
      </c>
      <c r="H987" s="49">
        <v>210.55</v>
      </c>
      <c r="I987" s="49">
        <v>210.55</v>
      </c>
    </row>
    <row r="988" spans="2:9" ht="45">
      <c r="B988" s="51">
        <v>93223</v>
      </c>
      <c r="C988" s="1108" t="s">
        <v>979</v>
      </c>
      <c r="D988" s="45" t="s">
        <v>44</v>
      </c>
      <c r="E988" s="46">
        <f t="shared" si="30"/>
        <v>104.74</v>
      </c>
      <c r="F988" s="1105">
        <f t="shared" si="31"/>
        <v>93223</v>
      </c>
      <c r="H988" s="46">
        <v>104.74</v>
      </c>
      <c r="I988" s="46">
        <v>104.74</v>
      </c>
    </row>
    <row r="989" spans="2:9" ht="30">
      <c r="B989" s="50">
        <v>93229</v>
      </c>
      <c r="C989" s="48" t="s">
        <v>980</v>
      </c>
      <c r="D989" s="47" t="s">
        <v>44</v>
      </c>
      <c r="E989" s="49">
        <f t="shared" si="30"/>
        <v>0.31</v>
      </c>
      <c r="F989" s="1105">
        <f t="shared" si="31"/>
        <v>93229</v>
      </c>
      <c r="H989" s="49">
        <v>0.31</v>
      </c>
      <c r="I989" s="49">
        <v>0.31</v>
      </c>
    </row>
    <row r="990" spans="2:9" ht="30">
      <c r="B990" s="51">
        <v>93230</v>
      </c>
      <c r="C990" s="1108" t="s">
        <v>981</v>
      </c>
      <c r="D990" s="45" t="s">
        <v>44</v>
      </c>
      <c r="E990" s="46">
        <f t="shared" si="30"/>
        <v>7.0000000000000007E-2</v>
      </c>
      <c r="F990" s="1105">
        <f t="shared" si="31"/>
        <v>93230</v>
      </c>
      <c r="H990" s="46">
        <v>7.0000000000000007E-2</v>
      </c>
      <c r="I990" s="46">
        <v>7.0000000000000007E-2</v>
      </c>
    </row>
    <row r="991" spans="2:9" ht="30">
      <c r="B991" s="50">
        <v>93231</v>
      </c>
      <c r="C991" s="48" t="s">
        <v>982</v>
      </c>
      <c r="D991" s="47" t="s">
        <v>44</v>
      </c>
      <c r="E991" s="49">
        <f t="shared" si="30"/>
        <v>0.28999999999999998</v>
      </c>
      <c r="F991" s="1105">
        <f t="shared" si="31"/>
        <v>93231</v>
      </c>
      <c r="H991" s="49">
        <v>0.28999999999999998</v>
      </c>
      <c r="I991" s="49">
        <v>0.28999999999999998</v>
      </c>
    </row>
    <row r="992" spans="2:9" ht="30">
      <c r="B992" s="51">
        <v>93232</v>
      </c>
      <c r="C992" s="1108" t="s">
        <v>983</v>
      </c>
      <c r="D992" s="45" t="s">
        <v>44</v>
      </c>
      <c r="E992" s="46">
        <f t="shared" si="30"/>
        <v>6.5</v>
      </c>
      <c r="F992" s="1105">
        <f t="shared" si="31"/>
        <v>93232</v>
      </c>
      <c r="H992" s="46">
        <v>6.5</v>
      </c>
      <c r="I992" s="46">
        <v>6.5</v>
      </c>
    </row>
    <row r="993" spans="2:9">
      <c r="B993" s="50">
        <v>93235</v>
      </c>
      <c r="C993" s="48" t="s">
        <v>984</v>
      </c>
      <c r="D993" s="47" t="s">
        <v>44</v>
      </c>
      <c r="E993" s="49">
        <f t="shared" si="30"/>
        <v>1.43</v>
      </c>
      <c r="F993" s="1105">
        <f t="shared" si="31"/>
        <v>93235</v>
      </c>
      <c r="H993" s="49">
        <v>1.43</v>
      </c>
      <c r="I993" s="49">
        <v>1.43</v>
      </c>
    </row>
    <row r="994" spans="2:9" ht="30">
      <c r="B994" s="51">
        <v>93238</v>
      </c>
      <c r="C994" s="1108" t="s">
        <v>985</v>
      </c>
      <c r="D994" s="45" t="s">
        <v>44</v>
      </c>
      <c r="E994" s="46">
        <f t="shared" si="30"/>
        <v>1.25</v>
      </c>
      <c r="F994" s="1105">
        <f t="shared" si="31"/>
        <v>93238</v>
      </c>
      <c r="H994" s="46">
        <v>1.25</v>
      </c>
      <c r="I994" s="46">
        <v>1.25</v>
      </c>
    </row>
    <row r="995" spans="2:9" ht="30">
      <c r="B995" s="50">
        <v>93239</v>
      </c>
      <c r="C995" s="48" t="s">
        <v>986</v>
      </c>
      <c r="D995" s="47" t="s">
        <v>44</v>
      </c>
      <c r="E995" s="49">
        <f t="shared" si="30"/>
        <v>5.67</v>
      </c>
      <c r="F995" s="1105">
        <f t="shared" si="31"/>
        <v>93239</v>
      </c>
      <c r="H995" s="49">
        <v>5.67</v>
      </c>
      <c r="I995" s="49">
        <v>5.67</v>
      </c>
    </row>
    <row r="996" spans="2:9" ht="30">
      <c r="B996" s="51">
        <v>93240</v>
      </c>
      <c r="C996" s="1108" t="s">
        <v>987</v>
      </c>
      <c r="D996" s="45" t="s">
        <v>44</v>
      </c>
      <c r="E996" s="46">
        <f t="shared" si="30"/>
        <v>8.02</v>
      </c>
      <c r="F996" s="1105">
        <f t="shared" si="31"/>
        <v>93240</v>
      </c>
      <c r="H996" s="46">
        <v>8.02</v>
      </c>
      <c r="I996" s="46">
        <v>8.02</v>
      </c>
    </row>
    <row r="997" spans="2:9">
      <c r="B997" s="50">
        <v>93267</v>
      </c>
      <c r="C997" s="48" t="s">
        <v>988</v>
      </c>
      <c r="D997" s="47" t="s">
        <v>44</v>
      </c>
      <c r="E997" s="49">
        <f t="shared" si="30"/>
        <v>22.53</v>
      </c>
      <c r="F997" s="1105">
        <f t="shared" si="31"/>
        <v>93267</v>
      </c>
      <c r="H997" s="49">
        <v>22.53</v>
      </c>
      <c r="I997" s="49">
        <v>22.53</v>
      </c>
    </row>
    <row r="998" spans="2:9">
      <c r="B998" s="51">
        <v>93269</v>
      </c>
      <c r="C998" s="1108" t="s">
        <v>989</v>
      </c>
      <c r="D998" s="45" t="s">
        <v>44</v>
      </c>
      <c r="E998" s="46">
        <f t="shared" si="30"/>
        <v>5.0599999999999996</v>
      </c>
      <c r="F998" s="1105">
        <f t="shared" si="31"/>
        <v>93269</v>
      </c>
      <c r="H998" s="46">
        <v>5.0599999999999996</v>
      </c>
      <c r="I998" s="46">
        <v>5.0599999999999996</v>
      </c>
    </row>
    <row r="999" spans="2:9">
      <c r="B999" s="50">
        <v>93270</v>
      </c>
      <c r="C999" s="48" t="s">
        <v>990</v>
      </c>
      <c r="D999" s="47" t="s">
        <v>44</v>
      </c>
      <c r="E999" s="49">
        <f t="shared" si="30"/>
        <v>24.64</v>
      </c>
      <c r="F999" s="1105">
        <f t="shared" si="31"/>
        <v>93270</v>
      </c>
      <c r="H999" s="49">
        <v>24.64</v>
      </c>
      <c r="I999" s="49">
        <v>24.64</v>
      </c>
    </row>
    <row r="1000" spans="2:9">
      <c r="B1000" s="51">
        <v>93271</v>
      </c>
      <c r="C1000" s="1108" t="s">
        <v>991</v>
      </c>
      <c r="D1000" s="45" t="s">
        <v>44</v>
      </c>
      <c r="E1000" s="46">
        <f t="shared" si="30"/>
        <v>5.51</v>
      </c>
      <c r="F1000" s="1105">
        <f t="shared" si="31"/>
        <v>93271</v>
      </c>
      <c r="H1000" s="46">
        <v>5.51</v>
      </c>
      <c r="I1000" s="46">
        <v>5.51</v>
      </c>
    </row>
    <row r="1001" spans="2:9">
      <c r="B1001" s="50">
        <v>93277</v>
      </c>
      <c r="C1001" s="48" t="s">
        <v>992</v>
      </c>
      <c r="D1001" s="47" t="s">
        <v>44</v>
      </c>
      <c r="E1001" s="49">
        <f t="shared" si="30"/>
        <v>0.27</v>
      </c>
      <c r="F1001" s="1105">
        <f t="shared" si="31"/>
        <v>93277</v>
      </c>
      <c r="H1001" s="49">
        <v>0.27</v>
      </c>
      <c r="I1001" s="49">
        <v>0.27</v>
      </c>
    </row>
    <row r="1002" spans="2:9">
      <c r="B1002" s="51">
        <v>93278</v>
      </c>
      <c r="C1002" s="1108" t="s">
        <v>993</v>
      </c>
      <c r="D1002" s="45" t="s">
        <v>44</v>
      </c>
      <c r="E1002" s="46">
        <f t="shared" si="30"/>
        <v>0.06</v>
      </c>
      <c r="F1002" s="1105">
        <f t="shared" si="31"/>
        <v>93278</v>
      </c>
      <c r="H1002" s="46">
        <v>0.06</v>
      </c>
      <c r="I1002" s="46">
        <v>0.06</v>
      </c>
    </row>
    <row r="1003" spans="2:9">
      <c r="B1003" s="50">
        <v>93279</v>
      </c>
      <c r="C1003" s="48" t="s">
        <v>994</v>
      </c>
      <c r="D1003" s="47" t="s">
        <v>44</v>
      </c>
      <c r="E1003" s="49">
        <f t="shared" si="30"/>
        <v>0.26</v>
      </c>
      <c r="F1003" s="1105">
        <f t="shared" si="31"/>
        <v>93279</v>
      </c>
      <c r="H1003" s="49">
        <v>0.26</v>
      </c>
      <c r="I1003" s="49">
        <v>0.26</v>
      </c>
    </row>
    <row r="1004" spans="2:9" ht="30">
      <c r="B1004" s="51">
        <v>93280</v>
      </c>
      <c r="C1004" s="1108" t="s">
        <v>995</v>
      </c>
      <c r="D1004" s="45" t="s">
        <v>44</v>
      </c>
      <c r="E1004" s="46">
        <f t="shared" si="30"/>
        <v>0.46</v>
      </c>
      <c r="F1004" s="1105">
        <f t="shared" si="31"/>
        <v>93280</v>
      </c>
      <c r="H1004" s="46">
        <v>0.46</v>
      </c>
      <c r="I1004" s="46">
        <v>0.46</v>
      </c>
    </row>
    <row r="1005" spans="2:9" ht="30">
      <c r="B1005" s="50">
        <v>93283</v>
      </c>
      <c r="C1005" s="48" t="s">
        <v>996</v>
      </c>
      <c r="D1005" s="47" t="s">
        <v>44</v>
      </c>
      <c r="E1005" s="49">
        <f t="shared" si="30"/>
        <v>47.35</v>
      </c>
      <c r="F1005" s="1105">
        <f t="shared" si="31"/>
        <v>93283</v>
      </c>
      <c r="H1005" s="49">
        <v>47.35</v>
      </c>
      <c r="I1005" s="49">
        <v>47.35</v>
      </c>
    </row>
    <row r="1006" spans="2:9" ht="30">
      <c r="B1006" s="51">
        <v>93284</v>
      </c>
      <c r="C1006" s="1108" t="s">
        <v>997</v>
      </c>
      <c r="D1006" s="45" t="s">
        <v>44</v>
      </c>
      <c r="E1006" s="46">
        <f t="shared" si="30"/>
        <v>16.21</v>
      </c>
      <c r="F1006" s="1105">
        <f t="shared" si="31"/>
        <v>93284</v>
      </c>
      <c r="H1006" s="46">
        <v>16.21</v>
      </c>
      <c r="I1006" s="46">
        <v>16.21</v>
      </c>
    </row>
    <row r="1007" spans="2:9" ht="30">
      <c r="B1007" s="50">
        <v>93285</v>
      </c>
      <c r="C1007" s="48" t="s">
        <v>998</v>
      </c>
      <c r="D1007" s="47" t="s">
        <v>44</v>
      </c>
      <c r="E1007" s="49">
        <f t="shared" si="30"/>
        <v>76.12</v>
      </c>
      <c r="F1007" s="1105">
        <f t="shared" si="31"/>
        <v>93285</v>
      </c>
      <c r="H1007" s="49">
        <v>76.12</v>
      </c>
      <c r="I1007" s="49">
        <v>76.12</v>
      </c>
    </row>
    <row r="1008" spans="2:9" ht="30">
      <c r="B1008" s="51">
        <v>93286</v>
      </c>
      <c r="C1008" s="1108" t="s">
        <v>999</v>
      </c>
      <c r="D1008" s="45" t="s">
        <v>44</v>
      </c>
      <c r="E1008" s="46">
        <f t="shared" si="30"/>
        <v>130.38999999999999</v>
      </c>
      <c r="F1008" s="1105">
        <f t="shared" si="31"/>
        <v>93286</v>
      </c>
      <c r="H1008" s="46">
        <v>130.38999999999999</v>
      </c>
      <c r="I1008" s="46">
        <v>130.38999999999999</v>
      </c>
    </row>
    <row r="1009" spans="2:9" ht="30">
      <c r="B1009" s="50">
        <v>93296</v>
      </c>
      <c r="C1009" s="48" t="s">
        <v>1000</v>
      </c>
      <c r="D1009" s="47" t="s">
        <v>44</v>
      </c>
      <c r="E1009" s="49">
        <f t="shared" si="30"/>
        <v>3.31</v>
      </c>
      <c r="F1009" s="1105">
        <f t="shared" si="31"/>
        <v>93296</v>
      </c>
      <c r="H1009" s="49">
        <v>3.31</v>
      </c>
      <c r="I1009" s="49">
        <v>3.31</v>
      </c>
    </row>
    <row r="1010" spans="2:9" ht="30">
      <c r="B1010" s="51">
        <v>93397</v>
      </c>
      <c r="C1010" s="1108" t="s">
        <v>1001</v>
      </c>
      <c r="D1010" s="45" t="s">
        <v>44</v>
      </c>
      <c r="E1010" s="46">
        <f t="shared" si="30"/>
        <v>8.23</v>
      </c>
      <c r="F1010" s="1105">
        <f t="shared" si="31"/>
        <v>93397</v>
      </c>
      <c r="H1010" s="46">
        <v>8.23</v>
      </c>
      <c r="I1010" s="46">
        <v>8.23</v>
      </c>
    </row>
    <row r="1011" spans="2:9" ht="30">
      <c r="B1011" s="50">
        <v>93398</v>
      </c>
      <c r="C1011" s="48" t="s">
        <v>1002</v>
      </c>
      <c r="D1011" s="47" t="s">
        <v>44</v>
      </c>
      <c r="E1011" s="49">
        <f t="shared" si="30"/>
        <v>3.28</v>
      </c>
      <c r="F1011" s="1105">
        <f t="shared" si="31"/>
        <v>93398</v>
      </c>
      <c r="H1011" s="49">
        <v>3.28</v>
      </c>
      <c r="I1011" s="49">
        <v>3.28</v>
      </c>
    </row>
    <row r="1012" spans="2:9" ht="30">
      <c r="B1012" s="51">
        <v>93399</v>
      </c>
      <c r="C1012" s="1108" t="s">
        <v>1003</v>
      </c>
      <c r="D1012" s="45" t="s">
        <v>44</v>
      </c>
      <c r="E1012" s="46">
        <f t="shared" si="30"/>
        <v>0.66</v>
      </c>
      <c r="F1012" s="1105">
        <f t="shared" si="31"/>
        <v>93399</v>
      </c>
      <c r="H1012" s="46">
        <v>0.66</v>
      </c>
      <c r="I1012" s="46">
        <v>0.66</v>
      </c>
    </row>
    <row r="1013" spans="2:9" ht="30">
      <c r="B1013" s="50">
        <v>93400</v>
      </c>
      <c r="C1013" s="48" t="s">
        <v>1004</v>
      </c>
      <c r="D1013" s="47" t="s">
        <v>44</v>
      </c>
      <c r="E1013" s="49">
        <f t="shared" si="30"/>
        <v>15.45</v>
      </c>
      <c r="F1013" s="1105">
        <f t="shared" si="31"/>
        <v>93400</v>
      </c>
      <c r="H1013" s="49">
        <v>15.45</v>
      </c>
      <c r="I1013" s="49">
        <v>15.45</v>
      </c>
    </row>
    <row r="1014" spans="2:9" ht="30">
      <c r="B1014" s="51">
        <v>93401</v>
      </c>
      <c r="C1014" s="1108" t="s">
        <v>1005</v>
      </c>
      <c r="D1014" s="45" t="s">
        <v>44</v>
      </c>
      <c r="E1014" s="46">
        <f t="shared" si="30"/>
        <v>105.98</v>
      </c>
      <c r="F1014" s="1105">
        <f t="shared" si="31"/>
        <v>93401</v>
      </c>
      <c r="H1014" s="46">
        <v>105.98</v>
      </c>
      <c r="I1014" s="46">
        <v>105.98</v>
      </c>
    </row>
    <row r="1015" spans="2:9" ht="45">
      <c r="B1015" s="50">
        <v>93404</v>
      </c>
      <c r="C1015" s="48" t="s">
        <v>1006</v>
      </c>
      <c r="D1015" s="47" t="s">
        <v>44</v>
      </c>
      <c r="E1015" s="49">
        <f t="shared" si="30"/>
        <v>4.3899999999999997</v>
      </c>
      <c r="F1015" s="1105">
        <f t="shared" si="31"/>
        <v>93404</v>
      </c>
      <c r="H1015" s="49">
        <v>4.3899999999999997</v>
      </c>
      <c r="I1015" s="49">
        <v>4.3899999999999997</v>
      </c>
    </row>
    <row r="1016" spans="2:9" ht="45">
      <c r="B1016" s="51">
        <v>93405</v>
      </c>
      <c r="C1016" s="1108" t="s">
        <v>1007</v>
      </c>
      <c r="D1016" s="45" t="s">
        <v>44</v>
      </c>
      <c r="E1016" s="46">
        <f t="shared" si="30"/>
        <v>0.87</v>
      </c>
      <c r="F1016" s="1105">
        <f t="shared" si="31"/>
        <v>93405</v>
      </c>
      <c r="H1016" s="46">
        <v>0.87</v>
      </c>
      <c r="I1016" s="46">
        <v>0.87</v>
      </c>
    </row>
    <row r="1017" spans="2:9" ht="45">
      <c r="B1017" s="50">
        <v>93406</v>
      </c>
      <c r="C1017" s="48" t="s">
        <v>1008</v>
      </c>
      <c r="D1017" s="47" t="s">
        <v>44</v>
      </c>
      <c r="E1017" s="49">
        <f t="shared" si="30"/>
        <v>5.49</v>
      </c>
      <c r="F1017" s="1105">
        <f t="shared" si="31"/>
        <v>93406</v>
      </c>
      <c r="H1017" s="49">
        <v>5.49</v>
      </c>
      <c r="I1017" s="49">
        <v>5.49</v>
      </c>
    </row>
    <row r="1018" spans="2:9" ht="45">
      <c r="B1018" s="51">
        <v>93407</v>
      </c>
      <c r="C1018" s="1108" t="s">
        <v>1009</v>
      </c>
      <c r="D1018" s="45" t="s">
        <v>44</v>
      </c>
      <c r="E1018" s="46">
        <f t="shared" si="30"/>
        <v>31.59</v>
      </c>
      <c r="F1018" s="1105">
        <f t="shared" si="31"/>
        <v>93407</v>
      </c>
      <c r="H1018" s="46">
        <v>31.59</v>
      </c>
      <c r="I1018" s="46">
        <v>31.59</v>
      </c>
    </row>
    <row r="1019" spans="2:9" ht="30">
      <c r="B1019" s="50">
        <v>93411</v>
      </c>
      <c r="C1019" s="48" t="s">
        <v>1010</v>
      </c>
      <c r="D1019" s="47" t="s">
        <v>44</v>
      </c>
      <c r="E1019" s="49">
        <f t="shared" si="30"/>
        <v>0.2</v>
      </c>
      <c r="F1019" s="1105">
        <f t="shared" si="31"/>
        <v>93411</v>
      </c>
      <c r="H1019" s="49">
        <v>0.2</v>
      </c>
      <c r="I1019" s="49">
        <v>0.2</v>
      </c>
    </row>
    <row r="1020" spans="2:9">
      <c r="B1020" s="51">
        <v>93412</v>
      </c>
      <c r="C1020" s="1108" t="s">
        <v>1011</v>
      </c>
      <c r="D1020" s="45" t="s">
        <v>44</v>
      </c>
      <c r="E1020" s="46">
        <f t="shared" si="30"/>
        <v>0.06</v>
      </c>
      <c r="F1020" s="1105">
        <f t="shared" si="31"/>
        <v>93412</v>
      </c>
      <c r="H1020" s="46">
        <v>0.06</v>
      </c>
      <c r="I1020" s="46">
        <v>0.06</v>
      </c>
    </row>
    <row r="1021" spans="2:9" ht="30">
      <c r="B1021" s="50">
        <v>93413</v>
      </c>
      <c r="C1021" s="48" t="s">
        <v>1012</v>
      </c>
      <c r="D1021" s="47" t="s">
        <v>44</v>
      </c>
      <c r="E1021" s="49">
        <f t="shared" si="30"/>
        <v>0.17</v>
      </c>
      <c r="F1021" s="1105">
        <f t="shared" si="31"/>
        <v>93413</v>
      </c>
      <c r="H1021" s="49">
        <v>0.17</v>
      </c>
      <c r="I1021" s="49">
        <v>0.17</v>
      </c>
    </row>
    <row r="1022" spans="2:9" ht="30">
      <c r="B1022" s="51">
        <v>93414</v>
      </c>
      <c r="C1022" s="1108" t="s">
        <v>1013</v>
      </c>
      <c r="D1022" s="45" t="s">
        <v>44</v>
      </c>
      <c r="E1022" s="46">
        <f t="shared" si="30"/>
        <v>11.22</v>
      </c>
      <c r="F1022" s="1105">
        <f t="shared" si="31"/>
        <v>93414</v>
      </c>
      <c r="H1022" s="46">
        <v>11.22</v>
      </c>
      <c r="I1022" s="46">
        <v>11.22</v>
      </c>
    </row>
    <row r="1023" spans="2:9">
      <c r="B1023" s="50">
        <v>93417</v>
      </c>
      <c r="C1023" s="48" t="s">
        <v>1014</v>
      </c>
      <c r="D1023" s="47" t="s">
        <v>44</v>
      </c>
      <c r="E1023" s="49">
        <f t="shared" si="30"/>
        <v>2.62</v>
      </c>
      <c r="F1023" s="1105">
        <f t="shared" si="31"/>
        <v>93417</v>
      </c>
      <c r="H1023" s="49">
        <v>2.62</v>
      </c>
      <c r="I1023" s="49">
        <v>2.62</v>
      </c>
    </row>
    <row r="1024" spans="2:9">
      <c r="B1024" s="51">
        <v>93418</v>
      </c>
      <c r="C1024" s="1108" t="s">
        <v>1015</v>
      </c>
      <c r="D1024" s="45" t="s">
        <v>44</v>
      </c>
      <c r="E1024" s="46">
        <f t="shared" si="30"/>
        <v>0.9</v>
      </c>
      <c r="F1024" s="1105">
        <f t="shared" si="31"/>
        <v>93418</v>
      </c>
      <c r="H1024" s="46">
        <v>0.9</v>
      </c>
      <c r="I1024" s="46">
        <v>0.9</v>
      </c>
    </row>
    <row r="1025" spans="2:9">
      <c r="B1025" s="50">
        <v>93419</v>
      </c>
      <c r="C1025" s="48" t="s">
        <v>1016</v>
      </c>
      <c r="D1025" s="47" t="s">
        <v>44</v>
      </c>
      <c r="E1025" s="49">
        <f t="shared" si="30"/>
        <v>2.34</v>
      </c>
      <c r="F1025" s="1105">
        <f t="shared" si="31"/>
        <v>93419</v>
      </c>
      <c r="H1025" s="49">
        <v>2.34</v>
      </c>
      <c r="I1025" s="49">
        <v>2.34</v>
      </c>
    </row>
    <row r="1026" spans="2:9">
      <c r="B1026" s="51">
        <v>93420</v>
      </c>
      <c r="C1026" s="1108" t="s">
        <v>1017</v>
      </c>
      <c r="D1026" s="45" t="s">
        <v>44</v>
      </c>
      <c r="E1026" s="46">
        <f t="shared" si="30"/>
        <v>44.95</v>
      </c>
      <c r="F1026" s="1105">
        <f t="shared" si="31"/>
        <v>93420</v>
      </c>
      <c r="H1026" s="46">
        <v>44.95</v>
      </c>
      <c r="I1026" s="46">
        <v>44.95</v>
      </c>
    </row>
    <row r="1027" spans="2:9">
      <c r="B1027" s="50">
        <v>93423</v>
      </c>
      <c r="C1027" s="48" t="s">
        <v>1018</v>
      </c>
      <c r="D1027" s="47" t="s">
        <v>44</v>
      </c>
      <c r="E1027" s="49">
        <f t="shared" ref="E1027:E1090" si="32">IF($K$2=$H$1,H1027,I1027)</f>
        <v>3.72</v>
      </c>
      <c r="F1027" s="1105">
        <f t="shared" ref="F1027:F1090" si="33">IF(LEN($B1027)=7,CONCATENATE(MID($B1027,1,6),"00",RIGHT($B1027,1)),IF(LEN($B1027)=8,CONCATENATE(MID($B1027,1,6),"0",RIGHT($B1027,2)),$B1027))</f>
        <v>93423</v>
      </c>
      <c r="H1027" s="49">
        <v>3.72</v>
      </c>
      <c r="I1027" s="49">
        <v>3.72</v>
      </c>
    </row>
    <row r="1028" spans="2:9">
      <c r="B1028" s="51">
        <v>93424</v>
      </c>
      <c r="C1028" s="1108" t="s">
        <v>1019</v>
      </c>
      <c r="D1028" s="45" t="s">
        <v>44</v>
      </c>
      <c r="E1028" s="46">
        <f t="shared" si="32"/>
        <v>1.27</v>
      </c>
      <c r="F1028" s="1105">
        <f t="shared" si="33"/>
        <v>93424</v>
      </c>
      <c r="H1028" s="46">
        <v>1.27</v>
      </c>
      <c r="I1028" s="46">
        <v>1.27</v>
      </c>
    </row>
    <row r="1029" spans="2:9">
      <c r="B1029" s="50">
        <v>93425</v>
      </c>
      <c r="C1029" s="48" t="s">
        <v>1020</v>
      </c>
      <c r="D1029" s="47" t="s">
        <v>44</v>
      </c>
      <c r="E1029" s="49">
        <f t="shared" si="32"/>
        <v>3.32</v>
      </c>
      <c r="F1029" s="1105">
        <f t="shared" si="33"/>
        <v>93425</v>
      </c>
      <c r="H1029" s="49">
        <v>3.32</v>
      </c>
      <c r="I1029" s="49">
        <v>3.32</v>
      </c>
    </row>
    <row r="1030" spans="2:9">
      <c r="B1030" s="51">
        <v>93426</v>
      </c>
      <c r="C1030" s="1108" t="s">
        <v>1021</v>
      </c>
      <c r="D1030" s="45" t="s">
        <v>44</v>
      </c>
      <c r="E1030" s="46">
        <f t="shared" si="32"/>
        <v>107.42</v>
      </c>
      <c r="F1030" s="1105">
        <f t="shared" si="33"/>
        <v>93426</v>
      </c>
      <c r="H1030" s="46">
        <v>107.42</v>
      </c>
      <c r="I1030" s="46">
        <v>107.42</v>
      </c>
    </row>
    <row r="1031" spans="2:9">
      <c r="B1031" s="50">
        <v>93429</v>
      </c>
      <c r="C1031" s="48" t="s">
        <v>1022</v>
      </c>
      <c r="D1031" s="47" t="s">
        <v>44</v>
      </c>
      <c r="E1031" s="49">
        <f t="shared" si="32"/>
        <v>63</v>
      </c>
      <c r="F1031" s="1105">
        <f t="shared" si="33"/>
        <v>93429</v>
      </c>
      <c r="H1031" s="49">
        <v>63</v>
      </c>
      <c r="I1031" s="49">
        <v>63</v>
      </c>
    </row>
    <row r="1032" spans="2:9">
      <c r="B1032" s="51">
        <v>93430</v>
      </c>
      <c r="C1032" s="1108" t="s">
        <v>1023</v>
      </c>
      <c r="D1032" s="45" t="s">
        <v>44</v>
      </c>
      <c r="E1032" s="46">
        <f t="shared" si="32"/>
        <v>21.57</v>
      </c>
      <c r="F1032" s="1105">
        <f t="shared" si="33"/>
        <v>93430</v>
      </c>
      <c r="H1032" s="46">
        <v>21.57</v>
      </c>
      <c r="I1032" s="46">
        <v>21.57</v>
      </c>
    </row>
    <row r="1033" spans="2:9">
      <c r="B1033" s="50">
        <v>93431</v>
      </c>
      <c r="C1033" s="48" t="s">
        <v>1024</v>
      </c>
      <c r="D1033" s="47" t="s">
        <v>44</v>
      </c>
      <c r="E1033" s="49">
        <f t="shared" si="32"/>
        <v>101.27</v>
      </c>
      <c r="F1033" s="1105">
        <f t="shared" si="33"/>
        <v>93431</v>
      </c>
      <c r="H1033" s="49">
        <v>101.27</v>
      </c>
      <c r="I1033" s="49">
        <v>101.27</v>
      </c>
    </row>
    <row r="1034" spans="2:9">
      <c r="B1034" s="51">
        <v>93432</v>
      </c>
      <c r="C1034" s="1108" t="s">
        <v>1025</v>
      </c>
      <c r="D1034" s="45" t="s">
        <v>44</v>
      </c>
      <c r="E1034" s="46">
        <f t="shared" si="32"/>
        <v>1924.8</v>
      </c>
      <c r="F1034" s="1105">
        <f t="shared" si="33"/>
        <v>93432</v>
      </c>
      <c r="H1034" s="46">
        <v>1924.8</v>
      </c>
      <c r="I1034" s="46">
        <v>1924.8</v>
      </c>
    </row>
    <row r="1035" spans="2:9">
      <c r="B1035" s="50">
        <v>93435</v>
      </c>
      <c r="C1035" s="48" t="s">
        <v>1026</v>
      </c>
      <c r="D1035" s="47" t="s">
        <v>44</v>
      </c>
      <c r="E1035" s="49">
        <f t="shared" si="32"/>
        <v>3.41</v>
      </c>
      <c r="F1035" s="1105">
        <f t="shared" si="33"/>
        <v>93435</v>
      </c>
      <c r="H1035" s="49">
        <v>3.41</v>
      </c>
      <c r="I1035" s="49">
        <v>3.41</v>
      </c>
    </row>
    <row r="1036" spans="2:9">
      <c r="B1036" s="51">
        <v>93436</v>
      </c>
      <c r="C1036" s="1108" t="s">
        <v>1027</v>
      </c>
      <c r="D1036" s="45" t="s">
        <v>44</v>
      </c>
      <c r="E1036" s="46">
        <f t="shared" si="32"/>
        <v>1.36</v>
      </c>
      <c r="F1036" s="1105">
        <f t="shared" si="33"/>
        <v>93436</v>
      </c>
      <c r="H1036" s="46">
        <v>1.36</v>
      </c>
      <c r="I1036" s="46">
        <v>1.36</v>
      </c>
    </row>
    <row r="1037" spans="2:9">
      <c r="B1037" s="50">
        <v>93437</v>
      </c>
      <c r="C1037" s="48" t="s">
        <v>1028</v>
      </c>
      <c r="D1037" s="47" t="s">
        <v>44</v>
      </c>
      <c r="E1037" s="49">
        <f t="shared" si="32"/>
        <v>6.39</v>
      </c>
      <c r="F1037" s="1105">
        <f t="shared" si="33"/>
        <v>93437</v>
      </c>
      <c r="H1037" s="49">
        <v>6.39</v>
      </c>
      <c r="I1037" s="49">
        <v>6.39</v>
      </c>
    </row>
    <row r="1038" spans="2:9">
      <c r="B1038" s="51">
        <v>93438</v>
      </c>
      <c r="C1038" s="1108" t="s">
        <v>1029</v>
      </c>
      <c r="D1038" s="45" t="s">
        <v>44</v>
      </c>
      <c r="E1038" s="46">
        <f t="shared" si="32"/>
        <v>19.89</v>
      </c>
      <c r="F1038" s="1105">
        <f t="shared" si="33"/>
        <v>93438</v>
      </c>
      <c r="H1038" s="46">
        <v>19.89</v>
      </c>
      <c r="I1038" s="46">
        <v>19.89</v>
      </c>
    </row>
    <row r="1039" spans="2:9">
      <c r="B1039" s="50">
        <v>95114</v>
      </c>
      <c r="C1039" s="48" t="s">
        <v>1030</v>
      </c>
      <c r="D1039" s="47" t="s">
        <v>44</v>
      </c>
      <c r="E1039" s="49">
        <f t="shared" si="32"/>
        <v>1.1200000000000001</v>
      </c>
      <c r="F1039" s="1105">
        <f t="shared" si="33"/>
        <v>95114</v>
      </c>
      <c r="H1039" s="49">
        <v>1.1200000000000001</v>
      </c>
      <c r="I1039" s="49">
        <v>1.1200000000000001</v>
      </c>
    </row>
    <row r="1040" spans="2:9">
      <c r="B1040" s="51">
        <v>95115</v>
      </c>
      <c r="C1040" s="1108" t="s">
        <v>1031</v>
      </c>
      <c r="D1040" s="45" t="s">
        <v>44</v>
      </c>
      <c r="E1040" s="46">
        <f t="shared" si="32"/>
        <v>0.25</v>
      </c>
      <c r="F1040" s="1105">
        <f t="shared" si="33"/>
        <v>95115</v>
      </c>
      <c r="H1040" s="46">
        <v>0.25</v>
      </c>
      <c r="I1040" s="46">
        <v>0.25</v>
      </c>
    </row>
    <row r="1041" spans="2:9">
      <c r="B1041" s="50">
        <v>95116</v>
      </c>
      <c r="C1041" s="48" t="s">
        <v>1032</v>
      </c>
      <c r="D1041" s="47" t="s">
        <v>44</v>
      </c>
      <c r="E1041" s="49">
        <f t="shared" si="32"/>
        <v>31.99</v>
      </c>
      <c r="F1041" s="1105">
        <f t="shared" si="33"/>
        <v>95116</v>
      </c>
      <c r="H1041" s="49">
        <v>31.99</v>
      </c>
      <c r="I1041" s="49">
        <v>31.99</v>
      </c>
    </row>
    <row r="1042" spans="2:9">
      <c r="B1042" s="51">
        <v>95117</v>
      </c>
      <c r="C1042" s="1108" t="s">
        <v>1033</v>
      </c>
      <c r="D1042" s="45" t="s">
        <v>44</v>
      </c>
      <c r="E1042" s="46">
        <f t="shared" si="32"/>
        <v>9.59</v>
      </c>
      <c r="F1042" s="1105">
        <f t="shared" si="33"/>
        <v>95117</v>
      </c>
      <c r="H1042" s="46">
        <v>9.59</v>
      </c>
      <c r="I1042" s="46">
        <v>9.59</v>
      </c>
    </row>
    <row r="1043" spans="2:9">
      <c r="B1043" s="50">
        <v>95118</v>
      </c>
      <c r="C1043" s="48" t="s">
        <v>1034</v>
      </c>
      <c r="D1043" s="47" t="s">
        <v>44</v>
      </c>
      <c r="E1043" s="49">
        <f t="shared" si="32"/>
        <v>32.49</v>
      </c>
      <c r="F1043" s="1105">
        <f t="shared" si="33"/>
        <v>95118</v>
      </c>
      <c r="H1043" s="49">
        <v>32.49</v>
      </c>
      <c r="I1043" s="49">
        <v>32.49</v>
      </c>
    </row>
    <row r="1044" spans="2:9">
      <c r="B1044" s="51">
        <v>95119</v>
      </c>
      <c r="C1044" s="1108" t="s">
        <v>1035</v>
      </c>
      <c r="D1044" s="45" t="s">
        <v>44</v>
      </c>
      <c r="E1044" s="46">
        <f t="shared" si="32"/>
        <v>11.13</v>
      </c>
      <c r="F1044" s="1105">
        <f t="shared" si="33"/>
        <v>95119</v>
      </c>
      <c r="H1044" s="46">
        <v>11.13</v>
      </c>
      <c r="I1044" s="46">
        <v>11.13</v>
      </c>
    </row>
    <row r="1045" spans="2:9">
      <c r="B1045" s="50">
        <v>95120</v>
      </c>
      <c r="C1045" s="48" t="s">
        <v>1036</v>
      </c>
      <c r="D1045" s="47" t="s">
        <v>44</v>
      </c>
      <c r="E1045" s="49">
        <f t="shared" si="32"/>
        <v>37.61</v>
      </c>
      <c r="F1045" s="1105">
        <f t="shared" si="33"/>
        <v>95120</v>
      </c>
      <c r="H1045" s="49">
        <v>37.61</v>
      </c>
      <c r="I1045" s="49">
        <v>37.61</v>
      </c>
    </row>
    <row r="1046" spans="2:9">
      <c r="B1046" s="51">
        <v>95123</v>
      </c>
      <c r="C1046" s="1108" t="s">
        <v>1037</v>
      </c>
      <c r="D1046" s="45" t="s">
        <v>44</v>
      </c>
      <c r="E1046" s="46">
        <f t="shared" si="32"/>
        <v>11.4</v>
      </c>
      <c r="F1046" s="1105">
        <f t="shared" si="33"/>
        <v>95123</v>
      </c>
      <c r="H1046" s="46">
        <v>11.4</v>
      </c>
      <c r="I1046" s="46">
        <v>11.4</v>
      </c>
    </row>
    <row r="1047" spans="2:9">
      <c r="B1047" s="50">
        <v>95124</v>
      </c>
      <c r="C1047" s="48" t="s">
        <v>1038</v>
      </c>
      <c r="D1047" s="47" t="s">
        <v>44</v>
      </c>
      <c r="E1047" s="49">
        <f t="shared" si="32"/>
        <v>3.41</v>
      </c>
      <c r="F1047" s="1105">
        <f t="shared" si="33"/>
        <v>95124</v>
      </c>
      <c r="H1047" s="49">
        <v>3.41</v>
      </c>
      <c r="I1047" s="49">
        <v>3.41</v>
      </c>
    </row>
    <row r="1048" spans="2:9">
      <c r="B1048" s="51">
        <v>95125</v>
      </c>
      <c r="C1048" s="1108" t="s">
        <v>1039</v>
      </c>
      <c r="D1048" s="45" t="s">
        <v>44</v>
      </c>
      <c r="E1048" s="46">
        <f t="shared" si="32"/>
        <v>12.47</v>
      </c>
      <c r="F1048" s="1105">
        <f t="shared" si="33"/>
        <v>95125</v>
      </c>
      <c r="H1048" s="46">
        <v>12.47</v>
      </c>
      <c r="I1048" s="46">
        <v>12.47</v>
      </c>
    </row>
    <row r="1049" spans="2:9">
      <c r="B1049" s="50">
        <v>95126</v>
      </c>
      <c r="C1049" s="48" t="s">
        <v>1040</v>
      </c>
      <c r="D1049" s="47" t="s">
        <v>44</v>
      </c>
      <c r="E1049" s="49">
        <f t="shared" si="32"/>
        <v>98.68</v>
      </c>
      <c r="F1049" s="1105">
        <f t="shared" si="33"/>
        <v>95126</v>
      </c>
      <c r="H1049" s="49">
        <v>98.68</v>
      </c>
      <c r="I1049" s="49">
        <v>98.68</v>
      </c>
    </row>
    <row r="1050" spans="2:9">
      <c r="B1050" s="51">
        <v>95129</v>
      </c>
      <c r="C1050" s="1108" t="s">
        <v>1041</v>
      </c>
      <c r="D1050" s="45" t="s">
        <v>44</v>
      </c>
      <c r="E1050" s="46">
        <f t="shared" si="32"/>
        <v>20.23</v>
      </c>
      <c r="F1050" s="1105">
        <f t="shared" si="33"/>
        <v>95129</v>
      </c>
      <c r="H1050" s="46">
        <v>20.23</v>
      </c>
      <c r="I1050" s="46">
        <v>20.23</v>
      </c>
    </row>
    <row r="1051" spans="2:9">
      <c r="B1051" s="50">
        <v>95130</v>
      </c>
      <c r="C1051" s="48" t="s">
        <v>1042</v>
      </c>
      <c r="D1051" s="47" t="s">
        <v>44</v>
      </c>
      <c r="E1051" s="49">
        <f t="shared" si="32"/>
        <v>7.08</v>
      </c>
      <c r="F1051" s="1105">
        <f t="shared" si="33"/>
        <v>95130</v>
      </c>
      <c r="H1051" s="49">
        <v>7.08</v>
      </c>
      <c r="I1051" s="49">
        <v>7.08</v>
      </c>
    </row>
    <row r="1052" spans="2:9">
      <c r="B1052" s="51">
        <v>95131</v>
      </c>
      <c r="C1052" s="1108" t="s">
        <v>1043</v>
      </c>
      <c r="D1052" s="45" t="s">
        <v>44</v>
      </c>
      <c r="E1052" s="46">
        <f t="shared" si="32"/>
        <v>37.94</v>
      </c>
      <c r="F1052" s="1105">
        <f t="shared" si="33"/>
        <v>95131</v>
      </c>
      <c r="H1052" s="46">
        <v>37.94</v>
      </c>
      <c r="I1052" s="46">
        <v>37.94</v>
      </c>
    </row>
    <row r="1053" spans="2:9" ht="30">
      <c r="B1053" s="50">
        <v>95132</v>
      </c>
      <c r="C1053" s="48" t="s">
        <v>1044</v>
      </c>
      <c r="D1053" s="47" t="s">
        <v>44</v>
      </c>
      <c r="E1053" s="49">
        <f t="shared" si="32"/>
        <v>21.61</v>
      </c>
      <c r="F1053" s="1105">
        <f t="shared" si="33"/>
        <v>95132</v>
      </c>
      <c r="H1053" s="49">
        <v>21.61</v>
      </c>
      <c r="I1053" s="49">
        <v>21.61</v>
      </c>
    </row>
    <row r="1054" spans="2:9">
      <c r="B1054" s="51">
        <v>95136</v>
      </c>
      <c r="C1054" s="1108" t="s">
        <v>1045</v>
      </c>
      <c r="D1054" s="45" t="s">
        <v>44</v>
      </c>
      <c r="E1054" s="46">
        <f t="shared" si="32"/>
        <v>0.03</v>
      </c>
      <c r="F1054" s="1105">
        <f t="shared" si="33"/>
        <v>95136</v>
      </c>
      <c r="H1054" s="46">
        <v>0.03</v>
      </c>
      <c r="I1054" s="46">
        <v>0.03</v>
      </c>
    </row>
    <row r="1055" spans="2:9">
      <c r="B1055" s="50">
        <v>95137</v>
      </c>
      <c r="C1055" s="48" t="s">
        <v>1046</v>
      </c>
      <c r="D1055" s="47" t="s">
        <v>44</v>
      </c>
      <c r="E1055" s="49">
        <f t="shared" si="32"/>
        <v>0.01</v>
      </c>
      <c r="F1055" s="1105">
        <f t="shared" si="33"/>
        <v>95137</v>
      </c>
      <c r="H1055" s="49">
        <v>0.01</v>
      </c>
      <c r="I1055" s="49">
        <v>0.01</v>
      </c>
    </row>
    <row r="1056" spans="2:9">
      <c r="B1056" s="51">
        <v>95138</v>
      </c>
      <c r="C1056" s="1108" t="s">
        <v>1047</v>
      </c>
      <c r="D1056" s="45" t="s">
        <v>44</v>
      </c>
      <c r="E1056" s="46">
        <f t="shared" si="32"/>
        <v>0.02</v>
      </c>
      <c r="F1056" s="1105">
        <f t="shared" si="33"/>
        <v>95138</v>
      </c>
      <c r="H1056" s="46">
        <v>0.02</v>
      </c>
      <c r="I1056" s="46">
        <v>0.02</v>
      </c>
    </row>
    <row r="1057" spans="2:9">
      <c r="B1057" s="50">
        <v>95208</v>
      </c>
      <c r="C1057" s="48" t="s">
        <v>1048</v>
      </c>
      <c r="D1057" s="47" t="s">
        <v>44</v>
      </c>
      <c r="E1057" s="49">
        <f t="shared" si="32"/>
        <v>25.52</v>
      </c>
      <c r="F1057" s="1105">
        <f t="shared" si="33"/>
        <v>95208</v>
      </c>
      <c r="H1057" s="49">
        <v>25.52</v>
      </c>
      <c r="I1057" s="49">
        <v>25.52</v>
      </c>
    </row>
    <row r="1058" spans="2:9">
      <c r="B1058" s="51">
        <v>95209</v>
      </c>
      <c r="C1058" s="1108" t="s">
        <v>1049</v>
      </c>
      <c r="D1058" s="45" t="s">
        <v>44</v>
      </c>
      <c r="E1058" s="46">
        <f t="shared" si="32"/>
        <v>5.74</v>
      </c>
      <c r="F1058" s="1105">
        <f t="shared" si="33"/>
        <v>95209</v>
      </c>
      <c r="H1058" s="46">
        <v>5.74</v>
      </c>
      <c r="I1058" s="46">
        <v>5.74</v>
      </c>
    </row>
    <row r="1059" spans="2:9">
      <c r="B1059" s="50">
        <v>95210</v>
      </c>
      <c r="C1059" s="48" t="s">
        <v>1050</v>
      </c>
      <c r="D1059" s="47" t="s">
        <v>44</v>
      </c>
      <c r="E1059" s="49">
        <f t="shared" si="32"/>
        <v>27.91</v>
      </c>
      <c r="F1059" s="1105">
        <f t="shared" si="33"/>
        <v>95210</v>
      </c>
      <c r="H1059" s="49">
        <v>27.91</v>
      </c>
      <c r="I1059" s="49">
        <v>27.91</v>
      </c>
    </row>
    <row r="1060" spans="2:9">
      <c r="B1060" s="51">
        <v>95211</v>
      </c>
      <c r="C1060" s="1108" t="s">
        <v>1051</v>
      </c>
      <c r="D1060" s="45" t="s">
        <v>44</v>
      </c>
      <c r="E1060" s="46">
        <f t="shared" si="32"/>
        <v>5.51</v>
      </c>
      <c r="F1060" s="1105">
        <f t="shared" si="33"/>
        <v>95211</v>
      </c>
      <c r="H1060" s="46">
        <v>5.51</v>
      </c>
      <c r="I1060" s="46">
        <v>5.51</v>
      </c>
    </row>
    <row r="1061" spans="2:9">
      <c r="B1061" s="50">
        <v>95214</v>
      </c>
      <c r="C1061" s="48" t="s">
        <v>1052</v>
      </c>
      <c r="D1061" s="47" t="s">
        <v>44</v>
      </c>
      <c r="E1061" s="49">
        <f t="shared" si="32"/>
        <v>0.48</v>
      </c>
      <c r="F1061" s="1105">
        <f t="shared" si="33"/>
        <v>95214</v>
      </c>
      <c r="H1061" s="49">
        <v>0.48</v>
      </c>
      <c r="I1061" s="49">
        <v>0.48</v>
      </c>
    </row>
    <row r="1062" spans="2:9">
      <c r="B1062" s="51">
        <v>95215</v>
      </c>
      <c r="C1062" s="1108" t="s">
        <v>1053</v>
      </c>
      <c r="D1062" s="45" t="s">
        <v>44</v>
      </c>
      <c r="E1062" s="46">
        <f t="shared" si="32"/>
        <v>0.09</v>
      </c>
      <c r="F1062" s="1105">
        <f t="shared" si="33"/>
        <v>95215</v>
      </c>
      <c r="H1062" s="46">
        <v>0.09</v>
      </c>
      <c r="I1062" s="46">
        <v>0.09</v>
      </c>
    </row>
    <row r="1063" spans="2:9">
      <c r="B1063" s="50">
        <v>95216</v>
      </c>
      <c r="C1063" s="48" t="s">
        <v>1054</v>
      </c>
      <c r="D1063" s="47" t="s">
        <v>44</v>
      </c>
      <c r="E1063" s="49">
        <f t="shared" si="32"/>
        <v>0.33</v>
      </c>
      <c r="F1063" s="1105">
        <f t="shared" si="33"/>
        <v>95216</v>
      </c>
      <c r="H1063" s="49">
        <v>0.33</v>
      </c>
      <c r="I1063" s="49">
        <v>0.33</v>
      </c>
    </row>
    <row r="1064" spans="2:9">
      <c r="B1064" s="51">
        <v>95217</v>
      </c>
      <c r="C1064" s="1108" t="s">
        <v>1055</v>
      </c>
      <c r="D1064" s="45" t="s">
        <v>44</v>
      </c>
      <c r="E1064" s="46">
        <f t="shared" si="32"/>
        <v>0.37</v>
      </c>
      <c r="F1064" s="1105">
        <f t="shared" si="33"/>
        <v>95217</v>
      </c>
      <c r="H1064" s="46">
        <v>0.37</v>
      </c>
      <c r="I1064" s="46">
        <v>0.37</v>
      </c>
    </row>
    <row r="1065" spans="2:9">
      <c r="B1065" s="50">
        <v>95255</v>
      </c>
      <c r="C1065" s="48" t="s">
        <v>1056</v>
      </c>
      <c r="D1065" s="47" t="s">
        <v>44</v>
      </c>
      <c r="E1065" s="49">
        <f t="shared" si="32"/>
        <v>1</v>
      </c>
      <c r="F1065" s="1105">
        <f t="shared" si="33"/>
        <v>95255</v>
      </c>
      <c r="H1065" s="49">
        <v>1</v>
      </c>
      <c r="I1065" s="49">
        <v>1</v>
      </c>
    </row>
    <row r="1066" spans="2:9">
      <c r="B1066" s="51">
        <v>95256</v>
      </c>
      <c r="C1066" s="1108" t="s">
        <v>1057</v>
      </c>
      <c r="D1066" s="45" t="s">
        <v>44</v>
      </c>
      <c r="E1066" s="46">
        <f t="shared" si="32"/>
        <v>0.22</v>
      </c>
      <c r="F1066" s="1105">
        <f t="shared" si="33"/>
        <v>95256</v>
      </c>
      <c r="H1066" s="46">
        <v>0.22</v>
      </c>
      <c r="I1066" s="46">
        <v>0.22</v>
      </c>
    </row>
    <row r="1067" spans="2:9">
      <c r="B1067" s="50">
        <v>95257</v>
      </c>
      <c r="C1067" s="48" t="s">
        <v>1058</v>
      </c>
      <c r="D1067" s="47" t="s">
        <v>44</v>
      </c>
      <c r="E1067" s="49">
        <f t="shared" si="32"/>
        <v>1.25</v>
      </c>
      <c r="F1067" s="1105">
        <f t="shared" si="33"/>
        <v>95257</v>
      </c>
      <c r="H1067" s="49">
        <v>1.25</v>
      </c>
      <c r="I1067" s="49">
        <v>1.25</v>
      </c>
    </row>
    <row r="1068" spans="2:9">
      <c r="B1068" s="51">
        <v>95260</v>
      </c>
      <c r="C1068" s="1108" t="s">
        <v>1059</v>
      </c>
      <c r="D1068" s="45" t="s">
        <v>44</v>
      </c>
      <c r="E1068" s="46">
        <f t="shared" si="32"/>
        <v>0.54</v>
      </c>
      <c r="F1068" s="1105">
        <f t="shared" si="33"/>
        <v>95260</v>
      </c>
      <c r="H1068" s="46">
        <v>0.54</v>
      </c>
      <c r="I1068" s="46">
        <v>0.54</v>
      </c>
    </row>
    <row r="1069" spans="2:9">
      <c r="B1069" s="50">
        <v>95261</v>
      </c>
      <c r="C1069" s="48" t="s">
        <v>1060</v>
      </c>
      <c r="D1069" s="47" t="s">
        <v>44</v>
      </c>
      <c r="E1069" s="49">
        <f t="shared" si="32"/>
        <v>0.21</v>
      </c>
      <c r="F1069" s="1105">
        <f t="shared" si="33"/>
        <v>95261</v>
      </c>
      <c r="H1069" s="49">
        <v>0.21</v>
      </c>
      <c r="I1069" s="49">
        <v>0.21</v>
      </c>
    </row>
    <row r="1070" spans="2:9">
      <c r="B1070" s="51">
        <v>95262</v>
      </c>
      <c r="C1070" s="1108" t="s">
        <v>1061</v>
      </c>
      <c r="D1070" s="45" t="s">
        <v>44</v>
      </c>
      <c r="E1070" s="46">
        <f t="shared" si="32"/>
        <v>1.04</v>
      </c>
      <c r="F1070" s="1105">
        <f t="shared" si="33"/>
        <v>95262</v>
      </c>
      <c r="H1070" s="46">
        <v>1.04</v>
      </c>
      <c r="I1070" s="46">
        <v>1.04</v>
      </c>
    </row>
    <row r="1071" spans="2:9" ht="30">
      <c r="B1071" s="50">
        <v>95263</v>
      </c>
      <c r="C1071" s="48" t="s">
        <v>1062</v>
      </c>
      <c r="D1071" s="47" t="s">
        <v>44</v>
      </c>
      <c r="E1071" s="49">
        <f t="shared" si="32"/>
        <v>3.48</v>
      </c>
      <c r="F1071" s="1105">
        <f t="shared" si="33"/>
        <v>95263</v>
      </c>
      <c r="H1071" s="49">
        <v>3.48</v>
      </c>
      <c r="I1071" s="49">
        <v>3.48</v>
      </c>
    </row>
    <row r="1072" spans="2:9" ht="30">
      <c r="B1072" s="51">
        <v>95266</v>
      </c>
      <c r="C1072" s="1108" t="s">
        <v>1063</v>
      </c>
      <c r="D1072" s="45" t="s">
        <v>44</v>
      </c>
      <c r="E1072" s="46">
        <f t="shared" si="32"/>
        <v>0.3</v>
      </c>
      <c r="F1072" s="1105">
        <f t="shared" si="33"/>
        <v>95266</v>
      </c>
      <c r="H1072" s="46">
        <v>0.3</v>
      </c>
      <c r="I1072" s="46">
        <v>0.3</v>
      </c>
    </row>
    <row r="1073" spans="2:9" ht="30">
      <c r="B1073" s="50">
        <v>95267</v>
      </c>
      <c r="C1073" s="48" t="s">
        <v>1064</v>
      </c>
      <c r="D1073" s="47" t="s">
        <v>44</v>
      </c>
      <c r="E1073" s="49">
        <f t="shared" si="32"/>
        <v>0.06</v>
      </c>
      <c r="F1073" s="1105">
        <f t="shared" si="33"/>
        <v>95267</v>
      </c>
      <c r="H1073" s="49">
        <v>0.06</v>
      </c>
      <c r="I1073" s="49">
        <v>0.06</v>
      </c>
    </row>
    <row r="1074" spans="2:9" ht="30">
      <c r="B1074" s="51">
        <v>95268</v>
      </c>
      <c r="C1074" s="1108" t="s">
        <v>1065</v>
      </c>
      <c r="D1074" s="45" t="s">
        <v>44</v>
      </c>
      <c r="E1074" s="46">
        <f t="shared" si="32"/>
        <v>0.28999999999999998</v>
      </c>
      <c r="F1074" s="1105">
        <f t="shared" si="33"/>
        <v>95268</v>
      </c>
      <c r="H1074" s="46">
        <v>0.28999999999999998</v>
      </c>
      <c r="I1074" s="46">
        <v>0.28999999999999998</v>
      </c>
    </row>
    <row r="1075" spans="2:9" ht="30">
      <c r="B1075" s="50">
        <v>95269</v>
      </c>
      <c r="C1075" s="48" t="s">
        <v>1066</v>
      </c>
      <c r="D1075" s="47" t="s">
        <v>44</v>
      </c>
      <c r="E1075" s="49">
        <f t="shared" si="32"/>
        <v>6.5</v>
      </c>
      <c r="F1075" s="1105">
        <f t="shared" si="33"/>
        <v>95269</v>
      </c>
      <c r="H1075" s="49">
        <v>6.5</v>
      </c>
      <c r="I1075" s="49">
        <v>6.5</v>
      </c>
    </row>
    <row r="1076" spans="2:9">
      <c r="B1076" s="51">
        <v>95272</v>
      </c>
      <c r="C1076" s="1108" t="s">
        <v>1067</v>
      </c>
      <c r="D1076" s="45" t="s">
        <v>44</v>
      </c>
      <c r="E1076" s="46">
        <f t="shared" si="32"/>
        <v>0.3</v>
      </c>
      <c r="F1076" s="1105">
        <f t="shared" si="33"/>
        <v>95272</v>
      </c>
      <c r="H1076" s="46">
        <v>0.3</v>
      </c>
      <c r="I1076" s="46">
        <v>0.3</v>
      </c>
    </row>
    <row r="1077" spans="2:9">
      <c r="B1077" s="50">
        <v>95273</v>
      </c>
      <c r="C1077" s="48" t="s">
        <v>1068</v>
      </c>
      <c r="D1077" s="47" t="s">
        <v>44</v>
      </c>
      <c r="E1077" s="49">
        <f t="shared" si="32"/>
        <v>0.06</v>
      </c>
      <c r="F1077" s="1105">
        <f t="shared" si="33"/>
        <v>95273</v>
      </c>
      <c r="H1077" s="49">
        <v>0.06</v>
      </c>
      <c r="I1077" s="49">
        <v>0.06</v>
      </c>
    </row>
    <row r="1078" spans="2:9">
      <c r="B1078" s="51">
        <v>95274</v>
      </c>
      <c r="C1078" s="1108" t="s">
        <v>1069</v>
      </c>
      <c r="D1078" s="45" t="s">
        <v>44</v>
      </c>
      <c r="E1078" s="46">
        <f t="shared" si="32"/>
        <v>0.23</v>
      </c>
      <c r="F1078" s="1105">
        <f t="shared" si="33"/>
        <v>95274</v>
      </c>
      <c r="H1078" s="46">
        <v>0.23</v>
      </c>
      <c r="I1078" s="46">
        <v>0.23</v>
      </c>
    </row>
    <row r="1079" spans="2:9" ht="30">
      <c r="B1079" s="50">
        <v>95275</v>
      </c>
      <c r="C1079" s="48" t="s">
        <v>1070</v>
      </c>
      <c r="D1079" s="47" t="s">
        <v>44</v>
      </c>
      <c r="E1079" s="49">
        <f t="shared" si="32"/>
        <v>1.49</v>
      </c>
      <c r="F1079" s="1105">
        <f t="shared" si="33"/>
        <v>95275</v>
      </c>
      <c r="H1079" s="49">
        <v>1.49</v>
      </c>
      <c r="I1079" s="49">
        <v>1.49</v>
      </c>
    </row>
    <row r="1080" spans="2:9">
      <c r="B1080" s="51">
        <v>95278</v>
      </c>
      <c r="C1080" s="1108" t="s">
        <v>1071</v>
      </c>
      <c r="D1080" s="45" t="s">
        <v>44</v>
      </c>
      <c r="E1080" s="46">
        <f t="shared" si="32"/>
        <v>0.32</v>
      </c>
      <c r="F1080" s="1105">
        <f t="shared" si="33"/>
        <v>95278</v>
      </c>
      <c r="H1080" s="46">
        <v>0.32</v>
      </c>
      <c r="I1080" s="46">
        <v>0.32</v>
      </c>
    </row>
    <row r="1081" spans="2:9">
      <c r="B1081" s="50">
        <v>95279</v>
      </c>
      <c r="C1081" s="48" t="s">
        <v>1072</v>
      </c>
      <c r="D1081" s="47" t="s">
        <v>44</v>
      </c>
      <c r="E1081" s="49">
        <f t="shared" si="32"/>
        <v>7.0000000000000007E-2</v>
      </c>
      <c r="F1081" s="1105">
        <f t="shared" si="33"/>
        <v>95279</v>
      </c>
      <c r="H1081" s="49">
        <v>7.0000000000000007E-2</v>
      </c>
      <c r="I1081" s="49">
        <v>7.0000000000000007E-2</v>
      </c>
    </row>
    <row r="1082" spans="2:9">
      <c r="B1082" s="51">
        <v>95280</v>
      </c>
      <c r="C1082" s="1108" t="s">
        <v>1073</v>
      </c>
      <c r="D1082" s="45" t="s">
        <v>44</v>
      </c>
      <c r="E1082" s="46">
        <f t="shared" si="32"/>
        <v>0.25</v>
      </c>
      <c r="F1082" s="1105">
        <f t="shared" si="33"/>
        <v>95280</v>
      </c>
      <c r="H1082" s="46">
        <v>0.25</v>
      </c>
      <c r="I1082" s="46">
        <v>0.25</v>
      </c>
    </row>
    <row r="1083" spans="2:9" ht="30">
      <c r="B1083" s="50">
        <v>95281</v>
      </c>
      <c r="C1083" s="48" t="s">
        <v>1074</v>
      </c>
      <c r="D1083" s="47" t="s">
        <v>44</v>
      </c>
      <c r="E1083" s="49">
        <f t="shared" si="32"/>
        <v>6.5</v>
      </c>
      <c r="F1083" s="1105">
        <f t="shared" si="33"/>
        <v>95281</v>
      </c>
      <c r="H1083" s="49">
        <v>6.5</v>
      </c>
      <c r="I1083" s="49">
        <v>6.5</v>
      </c>
    </row>
    <row r="1084" spans="2:9" ht="30">
      <c r="B1084" s="51">
        <v>95617</v>
      </c>
      <c r="C1084" s="1108" t="s">
        <v>1075</v>
      </c>
      <c r="D1084" s="45" t="s">
        <v>44</v>
      </c>
      <c r="E1084" s="46">
        <f t="shared" si="32"/>
        <v>0.82</v>
      </c>
      <c r="F1084" s="1105">
        <f t="shared" si="33"/>
        <v>95617</v>
      </c>
      <c r="H1084" s="46">
        <v>0.82</v>
      </c>
      <c r="I1084" s="46">
        <v>0.82</v>
      </c>
    </row>
    <row r="1085" spans="2:9" ht="30">
      <c r="B1085" s="50">
        <v>95618</v>
      </c>
      <c r="C1085" s="48" t="s">
        <v>1076</v>
      </c>
      <c r="D1085" s="47" t="s">
        <v>44</v>
      </c>
      <c r="E1085" s="49">
        <f t="shared" si="32"/>
        <v>0.18</v>
      </c>
      <c r="F1085" s="1105">
        <f t="shared" si="33"/>
        <v>95618</v>
      </c>
      <c r="H1085" s="49">
        <v>0.18</v>
      </c>
      <c r="I1085" s="49">
        <v>0.18</v>
      </c>
    </row>
    <row r="1086" spans="2:9" ht="30">
      <c r="B1086" s="51">
        <v>95619</v>
      </c>
      <c r="C1086" s="1108" t="s">
        <v>1077</v>
      </c>
      <c r="D1086" s="45" t="s">
        <v>44</v>
      </c>
      <c r="E1086" s="46">
        <f t="shared" si="32"/>
        <v>1.02</v>
      </c>
      <c r="F1086" s="1105">
        <f t="shared" si="33"/>
        <v>95619</v>
      </c>
      <c r="H1086" s="46">
        <v>1.02</v>
      </c>
      <c r="I1086" s="46">
        <v>1.02</v>
      </c>
    </row>
    <row r="1087" spans="2:9" ht="30">
      <c r="B1087" s="50">
        <v>95627</v>
      </c>
      <c r="C1087" s="48" t="s">
        <v>1078</v>
      </c>
      <c r="D1087" s="47" t="s">
        <v>44</v>
      </c>
      <c r="E1087" s="49">
        <f t="shared" si="32"/>
        <v>23.67</v>
      </c>
      <c r="F1087" s="1105">
        <f t="shared" si="33"/>
        <v>95627</v>
      </c>
      <c r="H1087" s="49">
        <v>23.67</v>
      </c>
      <c r="I1087" s="49">
        <v>23.67</v>
      </c>
    </row>
    <row r="1088" spans="2:9" ht="30">
      <c r="B1088" s="51">
        <v>95628</v>
      </c>
      <c r="C1088" s="1108" t="s">
        <v>1079</v>
      </c>
      <c r="D1088" s="45" t="s">
        <v>44</v>
      </c>
      <c r="E1088" s="46">
        <f t="shared" si="32"/>
        <v>6.21</v>
      </c>
      <c r="F1088" s="1105">
        <f t="shared" si="33"/>
        <v>95628</v>
      </c>
      <c r="H1088" s="46">
        <v>6.21</v>
      </c>
      <c r="I1088" s="46">
        <v>6.21</v>
      </c>
    </row>
    <row r="1089" spans="2:9" ht="30">
      <c r="B1089" s="50">
        <v>95629</v>
      </c>
      <c r="C1089" s="48" t="s">
        <v>1080</v>
      </c>
      <c r="D1089" s="47" t="s">
        <v>44</v>
      </c>
      <c r="E1089" s="49">
        <f t="shared" si="32"/>
        <v>29.62</v>
      </c>
      <c r="F1089" s="1105">
        <f t="shared" si="33"/>
        <v>95629</v>
      </c>
      <c r="H1089" s="49">
        <v>29.62</v>
      </c>
      <c r="I1089" s="49">
        <v>29.62</v>
      </c>
    </row>
    <row r="1090" spans="2:9" ht="30">
      <c r="B1090" s="51">
        <v>95630</v>
      </c>
      <c r="C1090" s="1108" t="s">
        <v>1081</v>
      </c>
      <c r="D1090" s="45" t="s">
        <v>44</v>
      </c>
      <c r="E1090" s="46">
        <f t="shared" si="32"/>
        <v>59.82</v>
      </c>
      <c r="F1090" s="1105">
        <f t="shared" si="33"/>
        <v>95630</v>
      </c>
      <c r="H1090" s="46">
        <v>59.82</v>
      </c>
      <c r="I1090" s="46">
        <v>59.82</v>
      </c>
    </row>
    <row r="1091" spans="2:9">
      <c r="B1091" s="50">
        <v>95698</v>
      </c>
      <c r="C1091" s="48" t="s">
        <v>1082</v>
      </c>
      <c r="D1091" s="47" t="s">
        <v>44</v>
      </c>
      <c r="E1091" s="49">
        <f t="shared" ref="E1091:E1154" si="34">IF($K$2=$H$1,H1091,I1091)</f>
        <v>3.33</v>
      </c>
      <c r="F1091" s="1105">
        <f t="shared" ref="F1091:F1154" si="35">IF(LEN($B1091)=7,CONCATENATE(MID($B1091,1,6),"00",RIGHT($B1091,1)),IF(LEN($B1091)=8,CONCATENATE(MID($B1091,1,6),"0",RIGHT($B1091,2)),$B1091))</f>
        <v>95698</v>
      </c>
      <c r="H1091" s="49">
        <v>3.33</v>
      </c>
      <c r="I1091" s="49">
        <v>3.33</v>
      </c>
    </row>
    <row r="1092" spans="2:9">
      <c r="B1092" s="51">
        <v>95699</v>
      </c>
      <c r="C1092" s="1108" t="s">
        <v>1083</v>
      </c>
      <c r="D1092" s="45" t="s">
        <v>44</v>
      </c>
      <c r="E1092" s="46">
        <f t="shared" si="34"/>
        <v>0.74</v>
      </c>
      <c r="F1092" s="1105">
        <f t="shared" si="35"/>
        <v>95699</v>
      </c>
      <c r="H1092" s="46">
        <v>0.74</v>
      </c>
      <c r="I1092" s="46">
        <v>0.74</v>
      </c>
    </row>
    <row r="1093" spans="2:9">
      <c r="B1093" s="50">
        <v>95700</v>
      </c>
      <c r="C1093" s="48" t="s">
        <v>1084</v>
      </c>
      <c r="D1093" s="47" t="s">
        <v>44</v>
      </c>
      <c r="E1093" s="49">
        <f t="shared" si="34"/>
        <v>4.16</v>
      </c>
      <c r="F1093" s="1105">
        <f t="shared" si="35"/>
        <v>95700</v>
      </c>
      <c r="H1093" s="49">
        <v>4.16</v>
      </c>
      <c r="I1093" s="49">
        <v>4.16</v>
      </c>
    </row>
    <row r="1094" spans="2:9" ht="30">
      <c r="B1094" s="51">
        <v>95701</v>
      </c>
      <c r="C1094" s="1108" t="s">
        <v>1085</v>
      </c>
      <c r="D1094" s="45" t="s">
        <v>44</v>
      </c>
      <c r="E1094" s="46">
        <f t="shared" si="34"/>
        <v>1.84</v>
      </c>
      <c r="F1094" s="1105">
        <f t="shared" si="35"/>
        <v>95701</v>
      </c>
      <c r="H1094" s="46">
        <v>1.84</v>
      </c>
      <c r="I1094" s="46">
        <v>1.84</v>
      </c>
    </row>
    <row r="1095" spans="2:9" ht="30">
      <c r="B1095" s="50">
        <v>95704</v>
      </c>
      <c r="C1095" s="48" t="s">
        <v>1086</v>
      </c>
      <c r="D1095" s="47" t="s">
        <v>44</v>
      </c>
      <c r="E1095" s="49">
        <f t="shared" si="34"/>
        <v>22.59</v>
      </c>
      <c r="F1095" s="1105">
        <f t="shared" si="35"/>
        <v>95704</v>
      </c>
      <c r="H1095" s="49">
        <v>22.59</v>
      </c>
      <c r="I1095" s="49">
        <v>22.59</v>
      </c>
    </row>
    <row r="1096" spans="2:9">
      <c r="B1096" s="51">
        <v>95705</v>
      </c>
      <c r="C1096" s="1108" t="s">
        <v>1087</v>
      </c>
      <c r="D1096" s="45" t="s">
        <v>44</v>
      </c>
      <c r="E1096" s="46">
        <f t="shared" si="34"/>
        <v>5.93</v>
      </c>
      <c r="F1096" s="1105">
        <f t="shared" si="35"/>
        <v>95705</v>
      </c>
      <c r="H1096" s="46">
        <v>5.93</v>
      </c>
      <c r="I1096" s="46">
        <v>5.93</v>
      </c>
    </row>
    <row r="1097" spans="2:9" ht="30">
      <c r="B1097" s="50">
        <v>95706</v>
      </c>
      <c r="C1097" s="48" t="s">
        <v>1088</v>
      </c>
      <c r="D1097" s="47" t="s">
        <v>44</v>
      </c>
      <c r="E1097" s="49">
        <f t="shared" si="34"/>
        <v>28.27</v>
      </c>
      <c r="F1097" s="1105">
        <f t="shared" si="35"/>
        <v>95706</v>
      </c>
      <c r="H1097" s="49">
        <v>28.27</v>
      </c>
      <c r="I1097" s="49">
        <v>28.27</v>
      </c>
    </row>
    <row r="1098" spans="2:9" ht="30">
      <c r="B1098" s="51">
        <v>95707</v>
      </c>
      <c r="C1098" s="1108" t="s">
        <v>1089</v>
      </c>
      <c r="D1098" s="45" t="s">
        <v>44</v>
      </c>
      <c r="E1098" s="46">
        <f t="shared" si="34"/>
        <v>20.57</v>
      </c>
      <c r="F1098" s="1105">
        <f t="shared" si="35"/>
        <v>95707</v>
      </c>
      <c r="H1098" s="46">
        <v>20.57</v>
      </c>
      <c r="I1098" s="46">
        <v>20.57</v>
      </c>
    </row>
    <row r="1099" spans="2:9" ht="30">
      <c r="B1099" s="50">
        <v>95710</v>
      </c>
      <c r="C1099" s="48" t="s">
        <v>1090</v>
      </c>
      <c r="D1099" s="47" t="s">
        <v>44</v>
      </c>
      <c r="E1099" s="49">
        <f t="shared" si="34"/>
        <v>27.16</v>
      </c>
      <c r="F1099" s="1105">
        <f t="shared" si="35"/>
        <v>95710</v>
      </c>
      <c r="H1099" s="49">
        <v>27.16</v>
      </c>
      <c r="I1099" s="49">
        <v>27.16</v>
      </c>
    </row>
    <row r="1100" spans="2:9" ht="30">
      <c r="B1100" s="51">
        <v>95711</v>
      </c>
      <c r="C1100" s="1108" t="s">
        <v>1091</v>
      </c>
      <c r="D1100" s="45" t="s">
        <v>44</v>
      </c>
      <c r="E1100" s="46">
        <f t="shared" si="34"/>
        <v>6.98</v>
      </c>
      <c r="F1100" s="1105">
        <f t="shared" si="35"/>
        <v>95711</v>
      </c>
      <c r="H1100" s="46">
        <v>6.98</v>
      </c>
      <c r="I1100" s="46">
        <v>6.98</v>
      </c>
    </row>
    <row r="1101" spans="2:9" ht="30">
      <c r="B1101" s="50">
        <v>95712</v>
      </c>
      <c r="C1101" s="48" t="s">
        <v>1092</v>
      </c>
      <c r="D1101" s="47" t="s">
        <v>44</v>
      </c>
      <c r="E1101" s="49">
        <f t="shared" si="34"/>
        <v>33.950000000000003</v>
      </c>
      <c r="F1101" s="1105">
        <f t="shared" si="35"/>
        <v>95712</v>
      </c>
      <c r="H1101" s="49">
        <v>33.950000000000003</v>
      </c>
      <c r="I1101" s="49">
        <v>33.950000000000003</v>
      </c>
    </row>
    <row r="1102" spans="2:9" ht="30">
      <c r="B1102" s="51">
        <v>95713</v>
      </c>
      <c r="C1102" s="1108" t="s">
        <v>1093</v>
      </c>
      <c r="D1102" s="45" t="s">
        <v>44</v>
      </c>
      <c r="E1102" s="46">
        <f t="shared" si="34"/>
        <v>60.27</v>
      </c>
      <c r="F1102" s="1105">
        <f t="shared" si="35"/>
        <v>95713</v>
      </c>
      <c r="H1102" s="46">
        <v>60.27</v>
      </c>
      <c r="I1102" s="46">
        <v>60.27</v>
      </c>
    </row>
    <row r="1103" spans="2:9" ht="30">
      <c r="B1103" s="50">
        <v>95716</v>
      </c>
      <c r="C1103" s="48" t="s">
        <v>1094</v>
      </c>
      <c r="D1103" s="47" t="s">
        <v>44</v>
      </c>
      <c r="E1103" s="49">
        <f t="shared" si="34"/>
        <v>26.14</v>
      </c>
      <c r="F1103" s="1105">
        <f t="shared" si="35"/>
        <v>95716</v>
      </c>
      <c r="H1103" s="49">
        <v>26.14</v>
      </c>
      <c r="I1103" s="49">
        <v>26.14</v>
      </c>
    </row>
    <row r="1104" spans="2:9" ht="30">
      <c r="B1104" s="51">
        <v>95717</v>
      </c>
      <c r="C1104" s="1108" t="s">
        <v>1095</v>
      </c>
      <c r="D1104" s="45" t="s">
        <v>44</v>
      </c>
      <c r="E1104" s="46">
        <f t="shared" si="34"/>
        <v>6.72</v>
      </c>
      <c r="F1104" s="1105">
        <f t="shared" si="35"/>
        <v>95717</v>
      </c>
      <c r="H1104" s="46">
        <v>6.72</v>
      </c>
      <c r="I1104" s="46">
        <v>6.72</v>
      </c>
    </row>
    <row r="1105" spans="2:9" ht="30">
      <c r="B1105" s="50">
        <v>95718</v>
      </c>
      <c r="C1105" s="48" t="s">
        <v>1096</v>
      </c>
      <c r="D1105" s="47" t="s">
        <v>44</v>
      </c>
      <c r="E1105" s="49">
        <f t="shared" si="34"/>
        <v>32.68</v>
      </c>
      <c r="F1105" s="1105">
        <f t="shared" si="35"/>
        <v>95718</v>
      </c>
      <c r="H1105" s="49">
        <v>32.68</v>
      </c>
      <c r="I1105" s="49">
        <v>32.68</v>
      </c>
    </row>
    <row r="1106" spans="2:9" ht="30">
      <c r="B1106" s="51">
        <v>95719</v>
      </c>
      <c r="C1106" s="1108" t="s">
        <v>1097</v>
      </c>
      <c r="D1106" s="45" t="s">
        <v>44</v>
      </c>
      <c r="E1106" s="46">
        <f t="shared" si="34"/>
        <v>60.27</v>
      </c>
      <c r="F1106" s="1105">
        <f t="shared" si="35"/>
        <v>95719</v>
      </c>
      <c r="H1106" s="46">
        <v>60.27</v>
      </c>
      <c r="I1106" s="46">
        <v>60.27</v>
      </c>
    </row>
    <row r="1107" spans="2:9">
      <c r="B1107" s="50">
        <v>95869</v>
      </c>
      <c r="C1107" s="48" t="s">
        <v>1098</v>
      </c>
      <c r="D1107" s="47" t="s">
        <v>44</v>
      </c>
      <c r="E1107" s="49">
        <f t="shared" si="34"/>
        <v>2.0299999999999998</v>
      </c>
      <c r="F1107" s="1105">
        <f t="shared" si="35"/>
        <v>95869</v>
      </c>
      <c r="H1107" s="49">
        <v>2.0299999999999998</v>
      </c>
      <c r="I1107" s="49">
        <v>2.0299999999999998</v>
      </c>
    </row>
    <row r="1108" spans="2:9">
      <c r="B1108" s="51">
        <v>95870</v>
      </c>
      <c r="C1108" s="1108" t="s">
        <v>1099</v>
      </c>
      <c r="D1108" s="45" t="s">
        <v>44</v>
      </c>
      <c r="E1108" s="46">
        <f t="shared" si="34"/>
        <v>5.3</v>
      </c>
      <c r="F1108" s="1105">
        <f t="shared" si="35"/>
        <v>95870</v>
      </c>
      <c r="H1108" s="46">
        <v>5.3</v>
      </c>
      <c r="I1108" s="46">
        <v>5.3</v>
      </c>
    </row>
    <row r="1109" spans="2:9" ht="30">
      <c r="B1109" s="50">
        <v>95871</v>
      </c>
      <c r="C1109" s="48" t="s">
        <v>1100</v>
      </c>
      <c r="D1109" s="47" t="s">
        <v>44</v>
      </c>
      <c r="E1109" s="49">
        <f t="shared" si="34"/>
        <v>183.01</v>
      </c>
      <c r="F1109" s="1105">
        <f t="shared" si="35"/>
        <v>95871</v>
      </c>
      <c r="H1109" s="49">
        <v>183.01</v>
      </c>
      <c r="I1109" s="49">
        <v>183.01</v>
      </c>
    </row>
    <row r="1110" spans="2:9">
      <c r="B1110" s="51">
        <v>95874</v>
      </c>
      <c r="C1110" s="1108" t="s">
        <v>1101</v>
      </c>
      <c r="D1110" s="45" t="s">
        <v>44</v>
      </c>
      <c r="E1110" s="46">
        <f t="shared" si="34"/>
        <v>5.94</v>
      </c>
      <c r="F1110" s="1105">
        <f t="shared" si="35"/>
        <v>95874</v>
      </c>
      <c r="H1110" s="46">
        <v>5.94</v>
      </c>
      <c r="I1110" s="46">
        <v>5.94</v>
      </c>
    </row>
    <row r="1111" spans="2:9">
      <c r="B1111" s="50">
        <v>96008</v>
      </c>
      <c r="C1111" s="48" t="s">
        <v>1102</v>
      </c>
      <c r="D1111" s="47" t="s">
        <v>44</v>
      </c>
      <c r="E1111" s="49">
        <f t="shared" si="34"/>
        <v>11.22</v>
      </c>
      <c r="F1111" s="1105">
        <f t="shared" si="35"/>
        <v>96008</v>
      </c>
      <c r="H1111" s="49">
        <v>11.22</v>
      </c>
      <c r="I1111" s="49">
        <v>11.22</v>
      </c>
    </row>
    <row r="1112" spans="2:9">
      <c r="B1112" s="51">
        <v>96009</v>
      </c>
      <c r="C1112" s="1108" t="s">
        <v>1103</v>
      </c>
      <c r="D1112" s="45" t="s">
        <v>44</v>
      </c>
      <c r="E1112" s="46">
        <f t="shared" si="34"/>
        <v>2.94</v>
      </c>
      <c r="F1112" s="1105">
        <f t="shared" si="35"/>
        <v>96009</v>
      </c>
      <c r="H1112" s="46">
        <v>2.94</v>
      </c>
      <c r="I1112" s="46">
        <v>2.94</v>
      </c>
    </row>
    <row r="1113" spans="2:9">
      <c r="B1113" s="50">
        <v>96011</v>
      </c>
      <c r="C1113" s="48" t="s">
        <v>1104</v>
      </c>
      <c r="D1113" s="47" t="s">
        <v>44</v>
      </c>
      <c r="E1113" s="49">
        <f t="shared" si="34"/>
        <v>12.28</v>
      </c>
      <c r="F1113" s="1105">
        <f t="shared" si="35"/>
        <v>96011</v>
      </c>
      <c r="H1113" s="49">
        <v>12.28</v>
      </c>
      <c r="I1113" s="49">
        <v>12.28</v>
      </c>
    </row>
    <row r="1114" spans="2:9" ht="30">
      <c r="B1114" s="51">
        <v>96012</v>
      </c>
      <c r="C1114" s="1108" t="s">
        <v>1105</v>
      </c>
      <c r="D1114" s="45" t="s">
        <v>44</v>
      </c>
      <c r="E1114" s="46">
        <f t="shared" si="34"/>
        <v>115.2</v>
      </c>
      <c r="F1114" s="1105">
        <f t="shared" si="35"/>
        <v>96012</v>
      </c>
      <c r="H1114" s="46">
        <v>115.2</v>
      </c>
      <c r="I1114" s="46">
        <v>115.2</v>
      </c>
    </row>
    <row r="1115" spans="2:9">
      <c r="B1115" s="50">
        <v>96015</v>
      </c>
      <c r="C1115" s="48" t="s">
        <v>1106</v>
      </c>
      <c r="D1115" s="47" t="s">
        <v>44</v>
      </c>
      <c r="E1115" s="49">
        <f t="shared" si="34"/>
        <v>11.12</v>
      </c>
      <c r="F1115" s="1105">
        <f t="shared" si="35"/>
        <v>96015</v>
      </c>
      <c r="H1115" s="49">
        <v>11.12</v>
      </c>
      <c r="I1115" s="49">
        <v>11.12</v>
      </c>
    </row>
    <row r="1116" spans="2:9">
      <c r="B1116" s="51">
        <v>96016</v>
      </c>
      <c r="C1116" s="1108" t="s">
        <v>1107</v>
      </c>
      <c r="D1116" s="45" t="s">
        <v>44</v>
      </c>
      <c r="E1116" s="46">
        <f t="shared" si="34"/>
        <v>2.91</v>
      </c>
      <c r="F1116" s="1105">
        <f t="shared" si="35"/>
        <v>96016</v>
      </c>
      <c r="H1116" s="46">
        <v>2.91</v>
      </c>
      <c r="I1116" s="46">
        <v>2.91</v>
      </c>
    </row>
    <row r="1117" spans="2:9">
      <c r="B1117" s="50">
        <v>96018</v>
      </c>
      <c r="C1117" s="48" t="s">
        <v>1108</v>
      </c>
      <c r="D1117" s="47" t="s">
        <v>44</v>
      </c>
      <c r="E1117" s="49">
        <f t="shared" si="34"/>
        <v>12.16</v>
      </c>
      <c r="F1117" s="1105">
        <f t="shared" si="35"/>
        <v>96018</v>
      </c>
      <c r="H1117" s="49">
        <v>12.16</v>
      </c>
      <c r="I1117" s="49">
        <v>12.16</v>
      </c>
    </row>
    <row r="1118" spans="2:9" ht="30">
      <c r="B1118" s="51">
        <v>96019</v>
      </c>
      <c r="C1118" s="1108" t="s">
        <v>1109</v>
      </c>
      <c r="D1118" s="45" t="s">
        <v>44</v>
      </c>
      <c r="E1118" s="46">
        <f t="shared" si="34"/>
        <v>115.2</v>
      </c>
      <c r="F1118" s="1105">
        <f t="shared" si="35"/>
        <v>96019</v>
      </c>
      <c r="H1118" s="46">
        <v>115.2</v>
      </c>
      <c r="I1118" s="46">
        <v>115.2</v>
      </c>
    </row>
    <row r="1119" spans="2:9">
      <c r="B1119" s="50">
        <v>96023</v>
      </c>
      <c r="C1119" s="48" t="s">
        <v>1110</v>
      </c>
      <c r="D1119" s="47" t="s">
        <v>44</v>
      </c>
      <c r="E1119" s="49">
        <f t="shared" si="34"/>
        <v>8.6300000000000008</v>
      </c>
      <c r="F1119" s="1105">
        <f t="shared" si="35"/>
        <v>96023</v>
      </c>
      <c r="H1119" s="49">
        <v>8.6300000000000008</v>
      </c>
      <c r="I1119" s="49">
        <v>8.6300000000000008</v>
      </c>
    </row>
    <row r="1120" spans="2:9">
      <c r="B1120" s="51">
        <v>96024</v>
      </c>
      <c r="C1120" s="1108" t="s">
        <v>1111</v>
      </c>
      <c r="D1120" s="45" t="s">
        <v>44</v>
      </c>
      <c r="E1120" s="46">
        <f t="shared" si="34"/>
        <v>2.25</v>
      </c>
      <c r="F1120" s="1105">
        <f t="shared" si="35"/>
        <v>96024</v>
      </c>
      <c r="H1120" s="46">
        <v>2.25</v>
      </c>
      <c r="I1120" s="46">
        <v>2.25</v>
      </c>
    </row>
    <row r="1121" spans="2:9">
      <c r="B1121" s="50">
        <v>96026</v>
      </c>
      <c r="C1121" s="48" t="s">
        <v>1112</v>
      </c>
      <c r="D1121" s="47" t="s">
        <v>44</v>
      </c>
      <c r="E1121" s="49">
        <f t="shared" si="34"/>
        <v>9.43</v>
      </c>
      <c r="F1121" s="1105">
        <f t="shared" si="35"/>
        <v>96026</v>
      </c>
      <c r="H1121" s="49">
        <v>9.43</v>
      </c>
      <c r="I1121" s="49">
        <v>9.43</v>
      </c>
    </row>
    <row r="1122" spans="2:9" ht="30">
      <c r="B1122" s="51">
        <v>96027</v>
      </c>
      <c r="C1122" s="1108" t="s">
        <v>1113</v>
      </c>
      <c r="D1122" s="45" t="s">
        <v>44</v>
      </c>
      <c r="E1122" s="46">
        <f t="shared" si="34"/>
        <v>80.28</v>
      </c>
      <c r="F1122" s="1105">
        <f t="shared" si="35"/>
        <v>96027</v>
      </c>
      <c r="H1122" s="46">
        <v>80.28</v>
      </c>
      <c r="I1122" s="46">
        <v>80.28</v>
      </c>
    </row>
    <row r="1123" spans="2:9" ht="30">
      <c r="B1123" s="50">
        <v>96030</v>
      </c>
      <c r="C1123" s="48" t="s">
        <v>1114</v>
      </c>
      <c r="D1123" s="47" t="s">
        <v>44</v>
      </c>
      <c r="E1123" s="49">
        <f t="shared" si="34"/>
        <v>15.24</v>
      </c>
      <c r="F1123" s="1105">
        <f t="shared" si="35"/>
        <v>96030</v>
      </c>
      <c r="H1123" s="49">
        <v>15.24</v>
      </c>
      <c r="I1123" s="49">
        <v>15.24</v>
      </c>
    </row>
    <row r="1124" spans="2:9" ht="30">
      <c r="B1124" s="51">
        <v>96031</v>
      </c>
      <c r="C1124" s="1108" t="s">
        <v>1115</v>
      </c>
      <c r="D1124" s="45" t="s">
        <v>44</v>
      </c>
      <c r="E1124" s="46">
        <f t="shared" si="34"/>
        <v>5.33</v>
      </c>
      <c r="F1124" s="1105">
        <f t="shared" si="35"/>
        <v>96031</v>
      </c>
      <c r="H1124" s="46">
        <v>5.33</v>
      </c>
      <c r="I1124" s="46">
        <v>5.33</v>
      </c>
    </row>
    <row r="1125" spans="2:9" ht="30">
      <c r="B1125" s="50">
        <v>96032</v>
      </c>
      <c r="C1125" s="48" t="s">
        <v>1116</v>
      </c>
      <c r="D1125" s="47" t="s">
        <v>44</v>
      </c>
      <c r="E1125" s="49">
        <f t="shared" si="34"/>
        <v>1.0900000000000001</v>
      </c>
      <c r="F1125" s="1105">
        <f t="shared" si="35"/>
        <v>96032</v>
      </c>
      <c r="H1125" s="49">
        <v>1.0900000000000001</v>
      </c>
      <c r="I1125" s="49">
        <v>1.0900000000000001</v>
      </c>
    </row>
    <row r="1126" spans="2:9" ht="30">
      <c r="B1126" s="51">
        <v>96033</v>
      </c>
      <c r="C1126" s="1108" t="s">
        <v>1117</v>
      </c>
      <c r="D1126" s="45" t="s">
        <v>44</v>
      </c>
      <c r="E1126" s="46">
        <f t="shared" si="34"/>
        <v>28.57</v>
      </c>
      <c r="F1126" s="1105">
        <f t="shared" si="35"/>
        <v>96033</v>
      </c>
      <c r="H1126" s="46">
        <v>28.57</v>
      </c>
      <c r="I1126" s="46">
        <v>28.57</v>
      </c>
    </row>
    <row r="1127" spans="2:9" ht="30">
      <c r="B1127" s="50">
        <v>96034</v>
      </c>
      <c r="C1127" s="48" t="s">
        <v>1118</v>
      </c>
      <c r="D1127" s="47" t="s">
        <v>44</v>
      </c>
      <c r="E1127" s="49">
        <f t="shared" si="34"/>
        <v>95.03</v>
      </c>
      <c r="F1127" s="1105">
        <f t="shared" si="35"/>
        <v>96034</v>
      </c>
      <c r="H1127" s="49">
        <v>95.03</v>
      </c>
      <c r="I1127" s="49">
        <v>95.03</v>
      </c>
    </row>
    <row r="1128" spans="2:9">
      <c r="B1128" s="51">
        <v>96053</v>
      </c>
      <c r="C1128" s="1108" t="s">
        <v>1119</v>
      </c>
      <c r="D1128" s="45" t="s">
        <v>44</v>
      </c>
      <c r="E1128" s="46">
        <f t="shared" si="34"/>
        <v>8.73</v>
      </c>
      <c r="F1128" s="1105">
        <f t="shared" si="35"/>
        <v>96053</v>
      </c>
      <c r="H1128" s="46">
        <v>8.73</v>
      </c>
      <c r="I1128" s="46">
        <v>8.73</v>
      </c>
    </row>
    <row r="1129" spans="2:9" ht="30">
      <c r="B1129" s="50">
        <v>96054</v>
      </c>
      <c r="C1129" s="48" t="s">
        <v>1120</v>
      </c>
      <c r="D1129" s="47" t="s">
        <v>44</v>
      </c>
      <c r="E1129" s="49">
        <f t="shared" si="34"/>
        <v>14.42</v>
      </c>
      <c r="F1129" s="1105">
        <f t="shared" si="35"/>
        <v>96054</v>
      </c>
      <c r="H1129" s="49">
        <v>14.42</v>
      </c>
      <c r="I1129" s="49">
        <v>14.42</v>
      </c>
    </row>
    <row r="1130" spans="2:9">
      <c r="B1130" s="51">
        <v>96055</v>
      </c>
      <c r="C1130" s="1108" t="s">
        <v>1121</v>
      </c>
      <c r="D1130" s="45" t="s">
        <v>44</v>
      </c>
      <c r="E1130" s="46">
        <f t="shared" si="34"/>
        <v>2.2799999999999998</v>
      </c>
      <c r="F1130" s="1105">
        <f t="shared" si="35"/>
        <v>96055</v>
      </c>
      <c r="H1130" s="46">
        <v>2.2799999999999998</v>
      </c>
      <c r="I1130" s="46">
        <v>2.2799999999999998</v>
      </c>
    </row>
    <row r="1131" spans="2:9">
      <c r="B1131" s="50">
        <v>96056</v>
      </c>
      <c r="C1131" s="48" t="s">
        <v>1122</v>
      </c>
      <c r="D1131" s="47" t="s">
        <v>44</v>
      </c>
      <c r="E1131" s="49">
        <f t="shared" si="34"/>
        <v>9.5500000000000007</v>
      </c>
      <c r="F1131" s="1105">
        <f t="shared" si="35"/>
        <v>96056</v>
      </c>
      <c r="H1131" s="49">
        <v>9.5500000000000007</v>
      </c>
      <c r="I1131" s="49">
        <v>9.5500000000000007</v>
      </c>
    </row>
    <row r="1132" spans="2:9" ht="30">
      <c r="B1132" s="51">
        <v>96057</v>
      </c>
      <c r="C1132" s="1108" t="s">
        <v>1123</v>
      </c>
      <c r="D1132" s="45" t="s">
        <v>44</v>
      </c>
      <c r="E1132" s="46">
        <f t="shared" si="34"/>
        <v>80.28</v>
      </c>
      <c r="F1132" s="1105">
        <f t="shared" si="35"/>
        <v>96057</v>
      </c>
      <c r="H1132" s="46">
        <v>80.28</v>
      </c>
      <c r="I1132" s="46">
        <v>80.28</v>
      </c>
    </row>
    <row r="1133" spans="2:9" ht="30">
      <c r="B1133" s="50">
        <v>96060</v>
      </c>
      <c r="C1133" s="48" t="s">
        <v>1124</v>
      </c>
      <c r="D1133" s="47" t="s">
        <v>44</v>
      </c>
      <c r="E1133" s="49">
        <f t="shared" si="34"/>
        <v>2.77</v>
      </c>
      <c r="F1133" s="1105">
        <f t="shared" si="35"/>
        <v>96060</v>
      </c>
      <c r="H1133" s="49">
        <v>2.77</v>
      </c>
      <c r="I1133" s="49">
        <v>2.77</v>
      </c>
    </row>
    <row r="1134" spans="2:9" ht="30">
      <c r="B1134" s="51">
        <v>96061</v>
      </c>
      <c r="C1134" s="1108" t="s">
        <v>1125</v>
      </c>
      <c r="D1134" s="45" t="s">
        <v>44</v>
      </c>
      <c r="E1134" s="46">
        <f t="shared" si="34"/>
        <v>18.02</v>
      </c>
      <c r="F1134" s="1105">
        <f t="shared" si="35"/>
        <v>96061</v>
      </c>
      <c r="H1134" s="46">
        <v>18.02</v>
      </c>
      <c r="I1134" s="46">
        <v>18.02</v>
      </c>
    </row>
    <row r="1135" spans="2:9" ht="30">
      <c r="B1135" s="50">
        <v>96062</v>
      </c>
      <c r="C1135" s="48" t="s">
        <v>1126</v>
      </c>
      <c r="D1135" s="47" t="s">
        <v>44</v>
      </c>
      <c r="E1135" s="49">
        <f t="shared" si="34"/>
        <v>35.119999999999997</v>
      </c>
      <c r="F1135" s="1105">
        <f t="shared" si="35"/>
        <v>96062</v>
      </c>
      <c r="H1135" s="49">
        <v>35.119999999999997</v>
      </c>
      <c r="I1135" s="49">
        <v>35.119999999999997</v>
      </c>
    </row>
    <row r="1136" spans="2:9">
      <c r="B1136" s="51">
        <v>96241</v>
      </c>
      <c r="C1136" s="1108" t="s">
        <v>1127</v>
      </c>
      <c r="D1136" s="45" t="s">
        <v>44</v>
      </c>
      <c r="E1136" s="46">
        <f t="shared" si="34"/>
        <v>12.31</v>
      </c>
      <c r="F1136" s="1105">
        <f t="shared" si="35"/>
        <v>96241</v>
      </c>
      <c r="H1136" s="46">
        <v>12.31</v>
      </c>
      <c r="I1136" s="46">
        <v>12.31</v>
      </c>
    </row>
    <row r="1137" spans="2:9">
      <c r="B1137" s="50">
        <v>96242</v>
      </c>
      <c r="C1137" s="48" t="s">
        <v>1128</v>
      </c>
      <c r="D1137" s="47" t="s">
        <v>44</v>
      </c>
      <c r="E1137" s="49">
        <f t="shared" si="34"/>
        <v>3.16</v>
      </c>
      <c r="F1137" s="1105">
        <f t="shared" si="35"/>
        <v>96242</v>
      </c>
      <c r="H1137" s="49">
        <v>3.16</v>
      </c>
      <c r="I1137" s="49">
        <v>3.16</v>
      </c>
    </row>
    <row r="1138" spans="2:9">
      <c r="B1138" s="51">
        <v>96243</v>
      </c>
      <c r="C1138" s="1108" t="s">
        <v>1129</v>
      </c>
      <c r="D1138" s="45" t="s">
        <v>44</v>
      </c>
      <c r="E1138" s="46">
        <f t="shared" si="34"/>
        <v>15.39</v>
      </c>
      <c r="F1138" s="1105">
        <f t="shared" si="35"/>
        <v>96243</v>
      </c>
      <c r="H1138" s="46">
        <v>15.39</v>
      </c>
      <c r="I1138" s="46">
        <v>15.39</v>
      </c>
    </row>
    <row r="1139" spans="2:9" ht="30">
      <c r="B1139" s="50">
        <v>96244</v>
      </c>
      <c r="C1139" s="48" t="s">
        <v>1130</v>
      </c>
      <c r="D1139" s="47" t="s">
        <v>44</v>
      </c>
      <c r="E1139" s="49">
        <f t="shared" si="34"/>
        <v>11.66</v>
      </c>
      <c r="F1139" s="1105">
        <f t="shared" si="35"/>
        <v>96244</v>
      </c>
      <c r="H1139" s="49">
        <v>11.66</v>
      </c>
      <c r="I1139" s="49">
        <v>11.66</v>
      </c>
    </row>
    <row r="1140" spans="2:9">
      <c r="B1140" s="51">
        <v>96298</v>
      </c>
      <c r="C1140" s="1108" t="s">
        <v>1131</v>
      </c>
      <c r="D1140" s="45" t="s">
        <v>44</v>
      </c>
      <c r="E1140" s="46">
        <f t="shared" si="34"/>
        <v>35.28</v>
      </c>
      <c r="F1140" s="1105">
        <f t="shared" si="35"/>
        <v>96298</v>
      </c>
      <c r="H1140" s="46">
        <v>35.28</v>
      </c>
      <c r="I1140" s="46">
        <v>35.28</v>
      </c>
    </row>
    <row r="1141" spans="2:9">
      <c r="B1141" s="50">
        <v>96299</v>
      </c>
      <c r="C1141" s="48" t="s">
        <v>1132</v>
      </c>
      <c r="D1141" s="47" t="s">
        <v>44</v>
      </c>
      <c r="E1141" s="49">
        <f t="shared" si="34"/>
        <v>9.26</v>
      </c>
      <c r="F1141" s="1105">
        <f t="shared" si="35"/>
        <v>96299</v>
      </c>
      <c r="H1141" s="49">
        <v>9.26</v>
      </c>
      <c r="I1141" s="49">
        <v>9.26</v>
      </c>
    </row>
    <row r="1142" spans="2:9" ht="30">
      <c r="B1142" s="51">
        <v>96300</v>
      </c>
      <c r="C1142" s="1108" t="s">
        <v>1133</v>
      </c>
      <c r="D1142" s="45" t="s">
        <v>44</v>
      </c>
      <c r="E1142" s="46">
        <f t="shared" si="34"/>
        <v>44.15</v>
      </c>
      <c r="F1142" s="1105">
        <f t="shared" si="35"/>
        <v>96300</v>
      </c>
      <c r="H1142" s="46">
        <v>44.15</v>
      </c>
      <c r="I1142" s="46">
        <v>44.15</v>
      </c>
    </row>
    <row r="1143" spans="2:9" ht="30">
      <c r="B1143" s="50">
        <v>96301</v>
      </c>
      <c r="C1143" s="48" t="s">
        <v>1134</v>
      </c>
      <c r="D1143" s="47" t="s">
        <v>44</v>
      </c>
      <c r="E1143" s="49">
        <f t="shared" si="34"/>
        <v>32.92</v>
      </c>
      <c r="F1143" s="1105">
        <f t="shared" si="35"/>
        <v>96301</v>
      </c>
      <c r="H1143" s="49">
        <v>32.92</v>
      </c>
      <c r="I1143" s="49">
        <v>32.92</v>
      </c>
    </row>
    <row r="1144" spans="2:9" ht="30">
      <c r="B1144" s="51">
        <v>96304</v>
      </c>
      <c r="C1144" s="1108" t="s">
        <v>1135</v>
      </c>
      <c r="D1144" s="45" t="s">
        <v>44</v>
      </c>
      <c r="E1144" s="46">
        <f t="shared" si="34"/>
        <v>0.11</v>
      </c>
      <c r="F1144" s="1105">
        <f t="shared" si="35"/>
        <v>96304</v>
      </c>
      <c r="H1144" s="46">
        <v>0.11</v>
      </c>
      <c r="I1144" s="46">
        <v>0.11</v>
      </c>
    </row>
    <row r="1145" spans="2:9" ht="30">
      <c r="B1145" s="50">
        <v>96305</v>
      </c>
      <c r="C1145" s="48" t="s">
        <v>1136</v>
      </c>
      <c r="D1145" s="47" t="s">
        <v>44</v>
      </c>
      <c r="E1145" s="49">
        <f t="shared" si="34"/>
        <v>0.03</v>
      </c>
      <c r="F1145" s="1105">
        <f t="shared" si="35"/>
        <v>96305</v>
      </c>
      <c r="H1145" s="49">
        <v>0.03</v>
      </c>
      <c r="I1145" s="49">
        <v>0.03</v>
      </c>
    </row>
    <row r="1146" spans="2:9" ht="30">
      <c r="B1146" s="51">
        <v>96306</v>
      </c>
      <c r="C1146" s="1108" t="s">
        <v>1137</v>
      </c>
      <c r="D1146" s="45" t="s">
        <v>44</v>
      </c>
      <c r="E1146" s="46">
        <f t="shared" si="34"/>
        <v>0.14000000000000001</v>
      </c>
      <c r="F1146" s="1105">
        <f t="shared" si="35"/>
        <v>96306</v>
      </c>
      <c r="H1146" s="46">
        <v>0.14000000000000001</v>
      </c>
      <c r="I1146" s="46">
        <v>0.14000000000000001</v>
      </c>
    </row>
    <row r="1147" spans="2:9" ht="30">
      <c r="B1147" s="50">
        <v>96307</v>
      </c>
      <c r="C1147" s="48" t="s">
        <v>1138</v>
      </c>
      <c r="D1147" s="47" t="s">
        <v>44</v>
      </c>
      <c r="E1147" s="49">
        <f t="shared" si="34"/>
        <v>0.74</v>
      </c>
      <c r="F1147" s="1105">
        <f t="shared" si="35"/>
        <v>96307</v>
      </c>
      <c r="H1147" s="49">
        <v>0.74</v>
      </c>
      <c r="I1147" s="49">
        <v>0.74</v>
      </c>
    </row>
    <row r="1148" spans="2:9" ht="30">
      <c r="B1148" s="51">
        <v>96457</v>
      </c>
      <c r="C1148" s="1108" t="s">
        <v>1139</v>
      </c>
      <c r="D1148" s="45" t="s">
        <v>44</v>
      </c>
      <c r="E1148" s="46">
        <f t="shared" si="34"/>
        <v>42.78</v>
      </c>
      <c r="F1148" s="1105">
        <f t="shared" si="35"/>
        <v>96457</v>
      </c>
      <c r="H1148" s="46">
        <v>42.78</v>
      </c>
      <c r="I1148" s="46">
        <v>42.78</v>
      </c>
    </row>
    <row r="1149" spans="2:9" ht="30">
      <c r="B1149" s="50">
        <v>96458</v>
      </c>
      <c r="C1149" s="48" t="s">
        <v>1140</v>
      </c>
      <c r="D1149" s="47" t="s">
        <v>44</v>
      </c>
      <c r="E1149" s="49">
        <f t="shared" si="34"/>
        <v>32.85</v>
      </c>
      <c r="F1149" s="1105">
        <f t="shared" si="35"/>
        <v>96458</v>
      </c>
      <c r="H1149" s="49">
        <v>32.85</v>
      </c>
      <c r="I1149" s="49">
        <v>32.85</v>
      </c>
    </row>
    <row r="1150" spans="2:9" ht="30">
      <c r="B1150" s="51">
        <v>96459</v>
      </c>
      <c r="C1150" s="1108" t="s">
        <v>1141</v>
      </c>
      <c r="D1150" s="45" t="s">
        <v>44</v>
      </c>
      <c r="E1150" s="46">
        <f t="shared" si="34"/>
        <v>6.89</v>
      </c>
      <c r="F1150" s="1105">
        <f t="shared" si="35"/>
        <v>96459</v>
      </c>
      <c r="H1150" s="46">
        <v>6.89</v>
      </c>
      <c r="I1150" s="46">
        <v>6.89</v>
      </c>
    </row>
    <row r="1151" spans="2:9" ht="30">
      <c r="B1151" s="50">
        <v>96460</v>
      </c>
      <c r="C1151" s="48" t="s">
        <v>1142</v>
      </c>
      <c r="D1151" s="47" t="s">
        <v>44</v>
      </c>
      <c r="E1151" s="49">
        <f t="shared" si="34"/>
        <v>26.25</v>
      </c>
      <c r="F1151" s="1105">
        <f t="shared" si="35"/>
        <v>96460</v>
      </c>
      <c r="H1151" s="49">
        <v>26.25</v>
      </c>
      <c r="I1151" s="49">
        <v>26.25</v>
      </c>
    </row>
    <row r="1152" spans="2:9" ht="30">
      <c r="B1152" s="51">
        <v>98760</v>
      </c>
      <c r="C1152" s="1108" t="s">
        <v>5761</v>
      </c>
      <c r="D1152" s="45" t="s">
        <v>44</v>
      </c>
      <c r="E1152" s="46">
        <f t="shared" si="34"/>
        <v>0.09</v>
      </c>
      <c r="F1152" s="1105">
        <f t="shared" si="35"/>
        <v>98760</v>
      </c>
      <c r="H1152" s="46">
        <v>0.09</v>
      </c>
      <c r="I1152" s="46">
        <v>0.09</v>
      </c>
    </row>
    <row r="1153" spans="2:9" ht="30">
      <c r="B1153" s="50">
        <v>98761</v>
      </c>
      <c r="C1153" s="48" t="s">
        <v>5762</v>
      </c>
      <c r="D1153" s="47" t="s">
        <v>44</v>
      </c>
      <c r="E1153" s="49">
        <f t="shared" si="34"/>
        <v>0.02</v>
      </c>
      <c r="F1153" s="1105">
        <f t="shared" si="35"/>
        <v>98761</v>
      </c>
      <c r="H1153" s="49">
        <v>0.02</v>
      </c>
      <c r="I1153" s="49">
        <v>0.02</v>
      </c>
    </row>
    <row r="1154" spans="2:9" ht="30">
      <c r="B1154" s="51">
        <v>98762</v>
      </c>
      <c r="C1154" s="1108" t="s">
        <v>5763</v>
      </c>
      <c r="D1154" s="45" t="s">
        <v>44</v>
      </c>
      <c r="E1154" s="46">
        <f t="shared" si="34"/>
        <v>0.11</v>
      </c>
      <c r="F1154" s="1105">
        <f t="shared" si="35"/>
        <v>98762</v>
      </c>
      <c r="H1154" s="46">
        <v>0.11</v>
      </c>
      <c r="I1154" s="46">
        <v>0.11</v>
      </c>
    </row>
    <row r="1155" spans="2:9" ht="30">
      <c r="B1155" s="50">
        <v>98763</v>
      </c>
      <c r="C1155" s="48" t="s">
        <v>5764</v>
      </c>
      <c r="D1155" s="47" t="s">
        <v>44</v>
      </c>
      <c r="E1155" s="49">
        <f t="shared" ref="E1155:E1218" si="36">IF($K$2=$H$1,H1155,I1155)</f>
        <v>2.7</v>
      </c>
      <c r="F1155" s="1105">
        <f t="shared" ref="F1155:F1218" si="37">IF(LEN($B1155)=7,CONCATENATE(MID($B1155,1,6),"00",RIGHT($B1155,1)),IF(LEN($B1155)=8,CONCATENATE(MID($B1155,1,6),"0",RIGHT($B1155,2)),$B1155))</f>
        <v>98763</v>
      </c>
      <c r="H1155" s="49">
        <v>2.7</v>
      </c>
      <c r="I1155" s="49">
        <v>2.7</v>
      </c>
    </row>
    <row r="1156" spans="2:9" ht="30">
      <c r="B1156" s="51">
        <v>99829</v>
      </c>
      <c r="C1156" s="1108" t="s">
        <v>7003</v>
      </c>
      <c r="D1156" s="45" t="s">
        <v>44</v>
      </c>
      <c r="E1156" s="46">
        <f t="shared" si="36"/>
        <v>0.26</v>
      </c>
      <c r="F1156" s="1105">
        <f t="shared" si="37"/>
        <v>99829</v>
      </c>
      <c r="H1156" s="46">
        <v>0.26</v>
      </c>
      <c r="I1156" s="46">
        <v>0.26</v>
      </c>
    </row>
    <row r="1157" spans="2:9" ht="30">
      <c r="B1157" s="50">
        <v>99830</v>
      </c>
      <c r="C1157" s="48" t="s">
        <v>7004</v>
      </c>
      <c r="D1157" s="47" t="s">
        <v>44</v>
      </c>
      <c r="E1157" s="49">
        <f t="shared" si="36"/>
        <v>0.05</v>
      </c>
      <c r="F1157" s="1105">
        <f t="shared" si="37"/>
        <v>99830</v>
      </c>
      <c r="H1157" s="49">
        <v>0.05</v>
      </c>
      <c r="I1157" s="49">
        <v>0.05</v>
      </c>
    </row>
    <row r="1158" spans="2:9" ht="30">
      <c r="B1158" s="51">
        <v>99831</v>
      </c>
      <c r="C1158" s="1108" t="s">
        <v>7005</v>
      </c>
      <c r="D1158" s="45" t="s">
        <v>44</v>
      </c>
      <c r="E1158" s="46">
        <f t="shared" si="36"/>
        <v>0.36</v>
      </c>
      <c r="F1158" s="1105">
        <f t="shared" si="37"/>
        <v>99831</v>
      </c>
      <c r="H1158" s="46">
        <v>0.36</v>
      </c>
      <c r="I1158" s="46">
        <v>0.36</v>
      </c>
    </row>
    <row r="1159" spans="2:9" ht="30">
      <c r="B1159" s="50">
        <v>99832</v>
      </c>
      <c r="C1159" s="48" t="s">
        <v>7006</v>
      </c>
      <c r="D1159" s="47" t="s">
        <v>44</v>
      </c>
      <c r="E1159" s="49">
        <f t="shared" si="36"/>
        <v>0.7</v>
      </c>
      <c r="F1159" s="1105">
        <f t="shared" si="37"/>
        <v>99832</v>
      </c>
      <c r="H1159" s="49">
        <v>0.7</v>
      </c>
      <c r="I1159" s="49">
        <v>0.7</v>
      </c>
    </row>
    <row r="1160" spans="2:9">
      <c r="B1160" s="51">
        <v>55960</v>
      </c>
      <c r="C1160" s="1108" t="s">
        <v>1143</v>
      </c>
      <c r="D1160" s="45" t="s">
        <v>266</v>
      </c>
      <c r="E1160" s="46">
        <f t="shared" si="36"/>
        <v>5.14</v>
      </c>
      <c r="F1160" s="1105">
        <f t="shared" si="37"/>
        <v>55960</v>
      </c>
      <c r="H1160" s="46">
        <v>4.83</v>
      </c>
      <c r="I1160" s="46">
        <v>5.14</v>
      </c>
    </row>
    <row r="1161" spans="2:9" ht="30">
      <c r="B1161" s="50">
        <v>92259</v>
      </c>
      <c r="C1161" s="48" t="s">
        <v>7007</v>
      </c>
      <c r="D1161" s="47" t="s">
        <v>115</v>
      </c>
      <c r="E1161" s="49">
        <f t="shared" si="36"/>
        <v>246.55</v>
      </c>
      <c r="F1161" s="1105">
        <f t="shared" si="37"/>
        <v>92259</v>
      </c>
      <c r="H1161" s="49">
        <v>236.79</v>
      </c>
      <c r="I1161" s="49">
        <v>246.55</v>
      </c>
    </row>
    <row r="1162" spans="2:9" ht="30">
      <c r="B1162" s="51">
        <v>92260</v>
      </c>
      <c r="C1162" s="1108" t="s">
        <v>7008</v>
      </c>
      <c r="D1162" s="45" t="s">
        <v>115</v>
      </c>
      <c r="E1162" s="46">
        <f t="shared" si="36"/>
        <v>293.64</v>
      </c>
      <c r="F1162" s="1105">
        <f t="shared" si="37"/>
        <v>92260</v>
      </c>
      <c r="H1162" s="46">
        <v>279.07</v>
      </c>
      <c r="I1162" s="46">
        <v>293.64</v>
      </c>
    </row>
    <row r="1163" spans="2:9" ht="30">
      <c r="B1163" s="50">
        <v>92261</v>
      </c>
      <c r="C1163" s="48" t="s">
        <v>7009</v>
      </c>
      <c r="D1163" s="47" t="s">
        <v>115</v>
      </c>
      <c r="E1163" s="49">
        <f t="shared" si="36"/>
        <v>339.3</v>
      </c>
      <c r="F1163" s="1105">
        <f t="shared" si="37"/>
        <v>92261</v>
      </c>
      <c r="H1163" s="49">
        <v>320.06</v>
      </c>
      <c r="I1163" s="49">
        <v>339.3</v>
      </c>
    </row>
    <row r="1164" spans="2:9" ht="30">
      <c r="B1164" s="51">
        <v>92262</v>
      </c>
      <c r="C1164" s="1108" t="s">
        <v>7010</v>
      </c>
      <c r="D1164" s="45" t="s">
        <v>115</v>
      </c>
      <c r="E1164" s="46">
        <f t="shared" si="36"/>
        <v>412.82</v>
      </c>
      <c r="F1164" s="1105">
        <f t="shared" si="37"/>
        <v>92262</v>
      </c>
      <c r="H1164" s="46">
        <v>386.05</v>
      </c>
      <c r="I1164" s="46">
        <v>412.82</v>
      </c>
    </row>
    <row r="1165" spans="2:9" ht="30">
      <c r="B1165" s="50">
        <v>92539</v>
      </c>
      <c r="C1165" s="48" t="s">
        <v>7011</v>
      </c>
      <c r="D1165" s="47" t="s">
        <v>266</v>
      </c>
      <c r="E1165" s="49">
        <f t="shared" si="36"/>
        <v>38.89</v>
      </c>
      <c r="F1165" s="1105">
        <f t="shared" si="37"/>
        <v>92539</v>
      </c>
      <c r="H1165" s="49">
        <v>37.33</v>
      </c>
      <c r="I1165" s="49">
        <v>38.89</v>
      </c>
    </row>
    <row r="1166" spans="2:9" ht="30">
      <c r="B1166" s="51">
        <v>92540</v>
      </c>
      <c r="C1166" s="1108" t="s">
        <v>7012</v>
      </c>
      <c r="D1166" s="45" t="s">
        <v>266</v>
      </c>
      <c r="E1166" s="46">
        <f t="shared" si="36"/>
        <v>45.77</v>
      </c>
      <c r="F1166" s="1105">
        <f t="shared" si="37"/>
        <v>92540</v>
      </c>
      <c r="H1166" s="46">
        <v>43.55</v>
      </c>
      <c r="I1166" s="46">
        <v>45.77</v>
      </c>
    </row>
    <row r="1167" spans="2:9" ht="30">
      <c r="B1167" s="50">
        <v>92541</v>
      </c>
      <c r="C1167" s="48" t="s">
        <v>7013</v>
      </c>
      <c r="D1167" s="47" t="s">
        <v>266</v>
      </c>
      <c r="E1167" s="49">
        <f t="shared" si="36"/>
        <v>41.43</v>
      </c>
      <c r="F1167" s="1105">
        <f t="shared" si="37"/>
        <v>92541</v>
      </c>
      <c r="H1167" s="49">
        <v>39.840000000000003</v>
      </c>
      <c r="I1167" s="49">
        <v>41.43</v>
      </c>
    </row>
    <row r="1168" spans="2:9" ht="30">
      <c r="B1168" s="51">
        <v>92542</v>
      </c>
      <c r="C1168" s="1108" t="s">
        <v>7014</v>
      </c>
      <c r="D1168" s="45" t="s">
        <v>266</v>
      </c>
      <c r="E1168" s="46">
        <f t="shared" si="36"/>
        <v>51.66</v>
      </c>
      <c r="F1168" s="1105">
        <f t="shared" si="37"/>
        <v>92542</v>
      </c>
      <c r="H1168" s="46">
        <v>49.34</v>
      </c>
      <c r="I1168" s="46">
        <v>51.66</v>
      </c>
    </row>
    <row r="1169" spans="2:9" ht="30">
      <c r="B1169" s="50">
        <v>92543</v>
      </c>
      <c r="C1169" s="48" t="s">
        <v>7015</v>
      </c>
      <c r="D1169" s="47" t="s">
        <v>266</v>
      </c>
      <c r="E1169" s="49">
        <f t="shared" si="36"/>
        <v>10.61</v>
      </c>
      <c r="F1169" s="1105">
        <f t="shared" si="37"/>
        <v>92543</v>
      </c>
      <c r="H1169" s="49">
        <v>10.25</v>
      </c>
      <c r="I1169" s="49">
        <v>10.61</v>
      </c>
    </row>
    <row r="1170" spans="2:9" ht="30">
      <c r="B1170" s="51">
        <v>92544</v>
      </c>
      <c r="C1170" s="1108" t="s">
        <v>7016</v>
      </c>
      <c r="D1170" s="45" t="s">
        <v>266</v>
      </c>
      <c r="E1170" s="46">
        <f t="shared" si="36"/>
        <v>8.93</v>
      </c>
      <c r="F1170" s="1105">
        <f t="shared" si="37"/>
        <v>92544</v>
      </c>
      <c r="H1170" s="46">
        <v>8.64</v>
      </c>
      <c r="I1170" s="46">
        <v>8.93</v>
      </c>
    </row>
    <row r="1171" spans="2:9" ht="30">
      <c r="B1171" s="50">
        <v>92545</v>
      </c>
      <c r="C1171" s="48" t="s">
        <v>7017</v>
      </c>
      <c r="D1171" s="47" t="s">
        <v>115</v>
      </c>
      <c r="E1171" s="49">
        <f t="shared" si="36"/>
        <v>548.36</v>
      </c>
      <c r="F1171" s="1105">
        <f t="shared" si="37"/>
        <v>92545</v>
      </c>
      <c r="H1171" s="49">
        <v>520.53</v>
      </c>
      <c r="I1171" s="49">
        <v>548.36</v>
      </c>
    </row>
    <row r="1172" spans="2:9" ht="30">
      <c r="B1172" s="51">
        <v>92546</v>
      </c>
      <c r="C1172" s="1108" t="s">
        <v>7018</v>
      </c>
      <c r="D1172" s="45" t="s">
        <v>115</v>
      </c>
      <c r="E1172" s="46">
        <f t="shared" si="36"/>
        <v>678.19</v>
      </c>
      <c r="F1172" s="1105">
        <f t="shared" si="37"/>
        <v>92546</v>
      </c>
      <c r="H1172" s="46">
        <v>641.32000000000005</v>
      </c>
      <c r="I1172" s="46">
        <v>678.19</v>
      </c>
    </row>
    <row r="1173" spans="2:9" ht="30">
      <c r="B1173" s="50">
        <v>92547</v>
      </c>
      <c r="C1173" s="48" t="s">
        <v>7019</v>
      </c>
      <c r="D1173" s="47" t="s">
        <v>115</v>
      </c>
      <c r="E1173" s="49">
        <f t="shared" si="36"/>
        <v>705.84</v>
      </c>
      <c r="F1173" s="1105">
        <f t="shared" si="37"/>
        <v>92547</v>
      </c>
      <c r="H1173" s="49">
        <v>668.97</v>
      </c>
      <c r="I1173" s="49">
        <v>705.84</v>
      </c>
    </row>
    <row r="1174" spans="2:9" ht="30">
      <c r="B1174" s="51">
        <v>92548</v>
      </c>
      <c r="C1174" s="1108" t="s">
        <v>7020</v>
      </c>
      <c r="D1174" s="45" t="s">
        <v>115</v>
      </c>
      <c r="E1174" s="46">
        <f t="shared" si="36"/>
        <v>785.9</v>
      </c>
      <c r="F1174" s="1105">
        <f t="shared" si="37"/>
        <v>92548</v>
      </c>
      <c r="H1174" s="46">
        <v>744.22</v>
      </c>
      <c r="I1174" s="46">
        <v>785.9</v>
      </c>
    </row>
    <row r="1175" spans="2:9" ht="30">
      <c r="B1175" s="50">
        <v>92549</v>
      </c>
      <c r="C1175" s="48" t="s">
        <v>7021</v>
      </c>
      <c r="D1175" s="47" t="s">
        <v>115</v>
      </c>
      <c r="E1175" s="49">
        <f t="shared" si="36"/>
        <v>1012.51</v>
      </c>
      <c r="F1175" s="1105">
        <f t="shared" si="37"/>
        <v>92549</v>
      </c>
      <c r="H1175" s="49">
        <v>952.76</v>
      </c>
      <c r="I1175" s="49">
        <v>1012.51</v>
      </c>
    </row>
    <row r="1176" spans="2:9" ht="30">
      <c r="B1176" s="51">
        <v>92550</v>
      </c>
      <c r="C1176" s="1108" t="s">
        <v>7022</v>
      </c>
      <c r="D1176" s="45" t="s">
        <v>115</v>
      </c>
      <c r="E1176" s="46">
        <f t="shared" si="36"/>
        <v>1224.1400000000001</v>
      </c>
      <c r="F1176" s="1105">
        <f t="shared" si="37"/>
        <v>92550</v>
      </c>
      <c r="H1176" s="46">
        <v>1159.72</v>
      </c>
      <c r="I1176" s="46">
        <v>1224.1400000000001</v>
      </c>
    </row>
    <row r="1177" spans="2:9" ht="30">
      <c r="B1177" s="50">
        <v>92551</v>
      </c>
      <c r="C1177" s="48" t="s">
        <v>7023</v>
      </c>
      <c r="D1177" s="47" t="s">
        <v>115</v>
      </c>
      <c r="E1177" s="49">
        <f t="shared" si="36"/>
        <v>1260.58</v>
      </c>
      <c r="F1177" s="1105">
        <f t="shared" si="37"/>
        <v>92551</v>
      </c>
      <c r="H1177" s="49">
        <v>1196.1600000000001</v>
      </c>
      <c r="I1177" s="49">
        <v>1260.58</v>
      </c>
    </row>
    <row r="1178" spans="2:9" ht="30">
      <c r="B1178" s="51">
        <v>92552</v>
      </c>
      <c r="C1178" s="1108" t="s">
        <v>7024</v>
      </c>
      <c r="D1178" s="45" t="s">
        <v>115</v>
      </c>
      <c r="E1178" s="46">
        <f t="shared" si="36"/>
        <v>1375.87</v>
      </c>
      <c r="F1178" s="1105">
        <f t="shared" si="37"/>
        <v>92552</v>
      </c>
      <c r="H1178" s="46">
        <v>1303.92</v>
      </c>
      <c r="I1178" s="46">
        <v>1375.87</v>
      </c>
    </row>
    <row r="1179" spans="2:9" ht="30">
      <c r="B1179" s="50">
        <v>92553</v>
      </c>
      <c r="C1179" s="48" t="s">
        <v>7025</v>
      </c>
      <c r="D1179" s="47" t="s">
        <v>115</v>
      </c>
      <c r="E1179" s="49">
        <f t="shared" si="36"/>
        <v>1609.66</v>
      </c>
      <c r="F1179" s="1105">
        <f t="shared" si="37"/>
        <v>92553</v>
      </c>
      <c r="H1179" s="49">
        <v>1519.64</v>
      </c>
      <c r="I1179" s="49">
        <v>1609.66</v>
      </c>
    </row>
    <row r="1180" spans="2:9" ht="30">
      <c r="B1180" s="51">
        <v>92554</v>
      </c>
      <c r="C1180" s="1108" t="s">
        <v>7026</v>
      </c>
      <c r="D1180" s="45" t="s">
        <v>115</v>
      </c>
      <c r="E1180" s="46">
        <f t="shared" si="36"/>
        <v>1651.05</v>
      </c>
      <c r="F1180" s="1105">
        <f t="shared" si="37"/>
        <v>92554</v>
      </c>
      <c r="H1180" s="46">
        <v>1561.03</v>
      </c>
      <c r="I1180" s="46">
        <v>1651.05</v>
      </c>
    </row>
    <row r="1181" spans="2:9" ht="30">
      <c r="B1181" s="50">
        <v>92555</v>
      </c>
      <c r="C1181" s="48" t="s">
        <v>7027</v>
      </c>
      <c r="D1181" s="47" t="s">
        <v>115</v>
      </c>
      <c r="E1181" s="49">
        <f t="shared" si="36"/>
        <v>543.04</v>
      </c>
      <c r="F1181" s="1105">
        <f t="shared" si="37"/>
        <v>92555</v>
      </c>
      <c r="H1181" s="49">
        <v>515.21</v>
      </c>
      <c r="I1181" s="49">
        <v>543.04</v>
      </c>
    </row>
    <row r="1182" spans="2:9" ht="30">
      <c r="B1182" s="51">
        <v>92556</v>
      </c>
      <c r="C1182" s="1108" t="s">
        <v>7028</v>
      </c>
      <c r="D1182" s="45" t="s">
        <v>115</v>
      </c>
      <c r="E1182" s="46">
        <f t="shared" si="36"/>
        <v>669.4</v>
      </c>
      <c r="F1182" s="1105">
        <f t="shared" si="37"/>
        <v>92556</v>
      </c>
      <c r="H1182" s="46">
        <v>632.53</v>
      </c>
      <c r="I1182" s="46">
        <v>669.4</v>
      </c>
    </row>
    <row r="1183" spans="2:9" ht="30">
      <c r="B1183" s="50">
        <v>92557</v>
      </c>
      <c r="C1183" s="48" t="s">
        <v>7029</v>
      </c>
      <c r="D1183" s="47" t="s">
        <v>115</v>
      </c>
      <c r="E1183" s="49">
        <f t="shared" si="36"/>
        <v>697.05</v>
      </c>
      <c r="F1183" s="1105">
        <f t="shared" si="37"/>
        <v>92557</v>
      </c>
      <c r="H1183" s="49">
        <v>660.18</v>
      </c>
      <c r="I1183" s="49">
        <v>697.05</v>
      </c>
    </row>
    <row r="1184" spans="2:9" ht="30">
      <c r="B1184" s="51">
        <v>92558</v>
      </c>
      <c r="C1184" s="1108" t="s">
        <v>7030</v>
      </c>
      <c r="D1184" s="45" t="s">
        <v>115</v>
      </c>
      <c r="E1184" s="46">
        <f t="shared" si="36"/>
        <v>780.57</v>
      </c>
      <c r="F1184" s="1105">
        <f t="shared" si="37"/>
        <v>92558</v>
      </c>
      <c r="H1184" s="46">
        <v>738.89</v>
      </c>
      <c r="I1184" s="46">
        <v>780.57</v>
      </c>
    </row>
    <row r="1185" spans="2:9" ht="30">
      <c r="B1185" s="50">
        <v>92559</v>
      </c>
      <c r="C1185" s="48" t="s">
        <v>7031</v>
      </c>
      <c r="D1185" s="47" t="s">
        <v>115</v>
      </c>
      <c r="E1185" s="49">
        <f t="shared" si="36"/>
        <v>1003.14</v>
      </c>
      <c r="F1185" s="1105">
        <f t="shared" si="37"/>
        <v>92559</v>
      </c>
      <c r="H1185" s="49">
        <v>943.39</v>
      </c>
      <c r="I1185" s="49">
        <v>1003.14</v>
      </c>
    </row>
    <row r="1186" spans="2:9" ht="30">
      <c r="B1186" s="51">
        <v>92560</v>
      </c>
      <c r="C1186" s="1108" t="s">
        <v>7032</v>
      </c>
      <c r="D1186" s="45" t="s">
        <v>115</v>
      </c>
      <c r="E1186" s="46">
        <f t="shared" si="36"/>
        <v>1209.8399999999999</v>
      </c>
      <c r="F1186" s="1105">
        <f t="shared" si="37"/>
        <v>92560</v>
      </c>
      <c r="H1186" s="46">
        <v>1145.42</v>
      </c>
      <c r="I1186" s="46">
        <v>1209.8399999999999</v>
      </c>
    </row>
    <row r="1187" spans="2:9" ht="30">
      <c r="B1187" s="50">
        <v>92561</v>
      </c>
      <c r="C1187" s="48" t="s">
        <v>7033</v>
      </c>
      <c r="D1187" s="47" t="s">
        <v>115</v>
      </c>
      <c r="E1187" s="49">
        <f t="shared" si="36"/>
        <v>1246.92</v>
      </c>
      <c r="F1187" s="1105">
        <f t="shared" si="37"/>
        <v>92561</v>
      </c>
      <c r="H1187" s="49">
        <v>1182.5</v>
      </c>
      <c r="I1187" s="49">
        <v>1246.92</v>
      </c>
    </row>
    <row r="1188" spans="2:9" ht="30">
      <c r="B1188" s="51">
        <v>92562</v>
      </c>
      <c r="C1188" s="1108" t="s">
        <v>7034</v>
      </c>
      <c r="D1188" s="45" t="s">
        <v>115</v>
      </c>
      <c r="E1188" s="46">
        <f t="shared" si="36"/>
        <v>1353.42</v>
      </c>
      <c r="F1188" s="1105">
        <f t="shared" si="37"/>
        <v>92562</v>
      </c>
      <c r="H1188" s="46">
        <v>1281.47</v>
      </c>
      <c r="I1188" s="46">
        <v>1353.42</v>
      </c>
    </row>
    <row r="1189" spans="2:9" ht="30">
      <c r="B1189" s="50">
        <v>92563</v>
      </c>
      <c r="C1189" s="48" t="s">
        <v>7035</v>
      </c>
      <c r="D1189" s="47" t="s">
        <v>115</v>
      </c>
      <c r="E1189" s="49">
        <f t="shared" si="36"/>
        <v>1582.35</v>
      </c>
      <c r="F1189" s="1105">
        <f t="shared" si="37"/>
        <v>92563</v>
      </c>
      <c r="H1189" s="49">
        <v>1492.33</v>
      </c>
      <c r="I1189" s="49">
        <v>1582.35</v>
      </c>
    </row>
    <row r="1190" spans="2:9" ht="30">
      <c r="B1190" s="51">
        <v>92564</v>
      </c>
      <c r="C1190" s="1108" t="s">
        <v>7036</v>
      </c>
      <c r="D1190" s="45" t="s">
        <v>115</v>
      </c>
      <c r="E1190" s="46">
        <f t="shared" si="36"/>
        <v>1617.84</v>
      </c>
      <c r="F1190" s="1105">
        <f t="shared" si="37"/>
        <v>92564</v>
      </c>
      <c r="H1190" s="46">
        <v>1527.82</v>
      </c>
      <c r="I1190" s="46">
        <v>1617.84</v>
      </c>
    </row>
    <row r="1191" spans="2:9" ht="30">
      <c r="B1191" s="50">
        <v>92565</v>
      </c>
      <c r="C1191" s="48" t="s">
        <v>1144</v>
      </c>
      <c r="D1191" s="47" t="s">
        <v>266</v>
      </c>
      <c r="E1191" s="49">
        <f t="shared" si="36"/>
        <v>20.49</v>
      </c>
      <c r="F1191" s="1105">
        <f t="shared" si="37"/>
        <v>92565</v>
      </c>
      <c r="H1191" s="49">
        <v>19.48</v>
      </c>
      <c r="I1191" s="49">
        <v>20.49</v>
      </c>
    </row>
    <row r="1192" spans="2:9" ht="45">
      <c r="B1192" s="51">
        <v>92566</v>
      </c>
      <c r="C1192" s="1108" t="s">
        <v>1145</v>
      </c>
      <c r="D1192" s="45" t="s">
        <v>266</v>
      </c>
      <c r="E1192" s="46">
        <f t="shared" si="36"/>
        <v>11.43</v>
      </c>
      <c r="F1192" s="1105">
        <f t="shared" si="37"/>
        <v>92566</v>
      </c>
      <c r="H1192" s="46">
        <v>11.07</v>
      </c>
      <c r="I1192" s="46">
        <v>11.43</v>
      </c>
    </row>
    <row r="1193" spans="2:9" ht="30">
      <c r="B1193" s="50">
        <v>92567</v>
      </c>
      <c r="C1193" s="48" t="s">
        <v>1146</v>
      </c>
      <c r="D1193" s="47" t="s">
        <v>266</v>
      </c>
      <c r="E1193" s="49">
        <f t="shared" si="36"/>
        <v>17.79</v>
      </c>
      <c r="F1193" s="1105">
        <f t="shared" si="37"/>
        <v>92567</v>
      </c>
      <c r="H1193" s="49">
        <v>17.04</v>
      </c>
      <c r="I1193" s="49">
        <v>17.79</v>
      </c>
    </row>
    <row r="1194" spans="2:9" ht="30">
      <c r="B1194" s="51">
        <v>100379</v>
      </c>
      <c r="C1194" s="1108" t="s">
        <v>7037</v>
      </c>
      <c r="D1194" s="45" t="s">
        <v>266</v>
      </c>
      <c r="E1194" s="46">
        <f t="shared" si="36"/>
        <v>20.49</v>
      </c>
      <c r="F1194" s="1105">
        <f t="shared" si="37"/>
        <v>100379</v>
      </c>
      <c r="H1194" s="46">
        <v>19.48</v>
      </c>
      <c r="I1194" s="46">
        <v>20.49</v>
      </c>
    </row>
    <row r="1195" spans="2:9" ht="30">
      <c r="B1195" s="50">
        <v>100380</v>
      </c>
      <c r="C1195" s="48" t="s">
        <v>7038</v>
      </c>
      <c r="D1195" s="47" t="s">
        <v>266</v>
      </c>
      <c r="E1195" s="49">
        <f t="shared" si="36"/>
        <v>28.23</v>
      </c>
      <c r="F1195" s="1105">
        <f t="shared" si="37"/>
        <v>100380</v>
      </c>
      <c r="H1195" s="49">
        <v>26.63</v>
      </c>
      <c r="I1195" s="49">
        <v>28.23</v>
      </c>
    </row>
    <row r="1196" spans="2:9" ht="30">
      <c r="B1196" s="51">
        <v>100381</v>
      </c>
      <c r="C1196" s="1108" t="s">
        <v>7039</v>
      </c>
      <c r="D1196" s="45" t="s">
        <v>266</v>
      </c>
      <c r="E1196" s="46">
        <f t="shared" si="36"/>
        <v>32.39</v>
      </c>
      <c r="F1196" s="1105">
        <f t="shared" si="37"/>
        <v>100381</v>
      </c>
      <c r="H1196" s="46">
        <v>30.39</v>
      </c>
      <c r="I1196" s="46">
        <v>32.39</v>
      </c>
    </row>
    <row r="1197" spans="2:9" ht="45">
      <c r="B1197" s="50">
        <v>100383</v>
      </c>
      <c r="C1197" s="48" t="s">
        <v>7040</v>
      </c>
      <c r="D1197" s="47" t="s">
        <v>266</v>
      </c>
      <c r="E1197" s="49">
        <f t="shared" si="36"/>
        <v>12.6</v>
      </c>
      <c r="F1197" s="1105">
        <f t="shared" si="37"/>
        <v>100383</v>
      </c>
      <c r="H1197" s="49">
        <v>12.18</v>
      </c>
      <c r="I1197" s="49">
        <v>12.6</v>
      </c>
    </row>
    <row r="1198" spans="2:9" ht="45">
      <c r="B1198" s="51">
        <v>100384</v>
      </c>
      <c r="C1198" s="1108" t="s">
        <v>7041</v>
      </c>
      <c r="D1198" s="45" t="s">
        <v>266</v>
      </c>
      <c r="E1198" s="46">
        <f t="shared" si="36"/>
        <v>13.58</v>
      </c>
      <c r="F1198" s="1105">
        <f t="shared" si="37"/>
        <v>100384</v>
      </c>
      <c r="H1198" s="46">
        <v>13.02</v>
      </c>
      <c r="I1198" s="46">
        <v>13.58</v>
      </c>
    </row>
    <row r="1199" spans="2:9" ht="30">
      <c r="B1199" s="50">
        <v>100385</v>
      </c>
      <c r="C1199" s="48" t="s">
        <v>7042</v>
      </c>
      <c r="D1199" s="47" t="s">
        <v>266</v>
      </c>
      <c r="E1199" s="49">
        <f t="shared" si="36"/>
        <v>17.79</v>
      </c>
      <c r="F1199" s="1105">
        <f t="shared" si="37"/>
        <v>100385</v>
      </c>
      <c r="H1199" s="49">
        <v>17.04</v>
      </c>
      <c r="I1199" s="49">
        <v>17.79</v>
      </c>
    </row>
    <row r="1200" spans="2:9" ht="30">
      <c r="B1200" s="51">
        <v>100386</v>
      </c>
      <c r="C1200" s="1108" t="s">
        <v>7043</v>
      </c>
      <c r="D1200" s="45" t="s">
        <v>266</v>
      </c>
      <c r="E1200" s="46">
        <f t="shared" si="36"/>
        <v>23.55</v>
      </c>
      <c r="F1200" s="1105">
        <f t="shared" si="37"/>
        <v>100386</v>
      </c>
      <c r="H1200" s="46">
        <v>22.42</v>
      </c>
      <c r="I1200" s="46">
        <v>23.55</v>
      </c>
    </row>
    <row r="1201" spans="2:9" ht="30">
      <c r="B1201" s="50">
        <v>100387</v>
      </c>
      <c r="C1201" s="48" t="s">
        <v>7044</v>
      </c>
      <c r="D1201" s="47" t="s">
        <v>266</v>
      </c>
      <c r="E1201" s="49">
        <f t="shared" si="36"/>
        <v>28.82</v>
      </c>
      <c r="F1201" s="1105">
        <f t="shared" si="37"/>
        <v>100387</v>
      </c>
      <c r="H1201" s="49">
        <v>27.36</v>
      </c>
      <c r="I1201" s="49">
        <v>28.82</v>
      </c>
    </row>
    <row r="1202" spans="2:9" ht="30">
      <c r="B1202" s="51">
        <v>100388</v>
      </c>
      <c r="C1202" s="1108" t="s">
        <v>7045</v>
      </c>
      <c r="D1202" s="45" t="s">
        <v>266</v>
      </c>
      <c r="E1202" s="46">
        <f t="shared" si="36"/>
        <v>11.89</v>
      </c>
      <c r="F1202" s="1105">
        <f t="shared" si="37"/>
        <v>100388</v>
      </c>
      <c r="H1202" s="46">
        <v>11.13</v>
      </c>
      <c r="I1202" s="46">
        <v>11.89</v>
      </c>
    </row>
    <row r="1203" spans="2:9" ht="30">
      <c r="B1203" s="50">
        <v>100389</v>
      </c>
      <c r="C1203" s="48" t="s">
        <v>7046</v>
      </c>
      <c r="D1203" s="47" t="s">
        <v>266</v>
      </c>
      <c r="E1203" s="49">
        <f t="shared" si="36"/>
        <v>10.84</v>
      </c>
      <c r="F1203" s="1105">
        <f t="shared" si="37"/>
        <v>100389</v>
      </c>
      <c r="H1203" s="49">
        <v>10.02</v>
      </c>
      <c r="I1203" s="49">
        <v>10.84</v>
      </c>
    </row>
    <row r="1204" spans="2:9" ht="30">
      <c r="B1204" s="51">
        <v>100390</v>
      </c>
      <c r="C1204" s="1108" t="s">
        <v>7047</v>
      </c>
      <c r="D1204" s="45" t="s">
        <v>266</v>
      </c>
      <c r="E1204" s="46">
        <f t="shared" si="36"/>
        <v>14.66</v>
      </c>
      <c r="F1204" s="1105">
        <f t="shared" si="37"/>
        <v>100390</v>
      </c>
      <c r="H1204" s="46">
        <v>13.63</v>
      </c>
      <c r="I1204" s="46">
        <v>14.66</v>
      </c>
    </row>
    <row r="1205" spans="2:9" ht="30">
      <c r="B1205" s="50">
        <v>100391</v>
      </c>
      <c r="C1205" s="48" t="s">
        <v>7048</v>
      </c>
      <c r="D1205" s="47" t="s">
        <v>266</v>
      </c>
      <c r="E1205" s="49">
        <f t="shared" si="36"/>
        <v>12.75</v>
      </c>
      <c r="F1205" s="1105">
        <f t="shared" si="37"/>
        <v>100391</v>
      </c>
      <c r="H1205" s="49">
        <v>11.74</v>
      </c>
      <c r="I1205" s="49">
        <v>12.75</v>
      </c>
    </row>
    <row r="1206" spans="2:9" ht="30">
      <c r="B1206" s="51">
        <v>100392</v>
      </c>
      <c r="C1206" s="1108" t="s">
        <v>7049</v>
      </c>
      <c r="D1206" s="45" t="s">
        <v>266</v>
      </c>
      <c r="E1206" s="46">
        <f t="shared" si="36"/>
        <v>9.35</v>
      </c>
      <c r="F1206" s="1105">
        <f t="shared" si="37"/>
        <v>100392</v>
      </c>
      <c r="H1206" s="46">
        <v>8.76</v>
      </c>
      <c r="I1206" s="46">
        <v>9.35</v>
      </c>
    </row>
    <row r="1207" spans="2:9" ht="30">
      <c r="B1207" s="50">
        <v>100393</v>
      </c>
      <c r="C1207" s="48" t="s">
        <v>7050</v>
      </c>
      <c r="D1207" s="47" t="s">
        <v>266</v>
      </c>
      <c r="E1207" s="49">
        <f t="shared" si="36"/>
        <v>12.46</v>
      </c>
      <c r="F1207" s="1105">
        <f t="shared" si="37"/>
        <v>100393</v>
      </c>
      <c r="H1207" s="49">
        <v>11.52</v>
      </c>
      <c r="I1207" s="49">
        <v>12.46</v>
      </c>
    </row>
    <row r="1208" spans="2:9" ht="30">
      <c r="B1208" s="51">
        <v>100394</v>
      </c>
      <c r="C1208" s="1108" t="s">
        <v>7051</v>
      </c>
      <c r="D1208" s="45" t="s">
        <v>266</v>
      </c>
      <c r="E1208" s="46">
        <f t="shared" si="36"/>
        <v>11.53</v>
      </c>
      <c r="F1208" s="1105">
        <f t="shared" si="37"/>
        <v>100394</v>
      </c>
      <c r="H1208" s="46">
        <v>10.72</v>
      </c>
      <c r="I1208" s="46">
        <v>11.53</v>
      </c>
    </row>
    <row r="1209" spans="2:9" ht="30">
      <c r="B1209" s="50">
        <v>100395</v>
      </c>
      <c r="C1209" s="48" t="s">
        <v>7052</v>
      </c>
      <c r="D1209" s="47" t="s">
        <v>266</v>
      </c>
      <c r="E1209" s="49">
        <f t="shared" si="36"/>
        <v>15.24</v>
      </c>
      <c r="F1209" s="1105">
        <f t="shared" si="37"/>
        <v>100395</v>
      </c>
      <c r="H1209" s="49">
        <v>14</v>
      </c>
      <c r="I1209" s="49">
        <v>15.24</v>
      </c>
    </row>
    <row r="1210" spans="2:9">
      <c r="B1210" s="51">
        <v>94189</v>
      </c>
      <c r="C1210" s="1108" t="s">
        <v>7053</v>
      </c>
      <c r="D1210" s="45" t="s">
        <v>266</v>
      </c>
      <c r="E1210" s="46">
        <f t="shared" si="36"/>
        <v>27.75</v>
      </c>
      <c r="F1210" s="1105">
        <f t="shared" si="37"/>
        <v>94189</v>
      </c>
      <c r="H1210" s="46">
        <v>27.36</v>
      </c>
      <c r="I1210" s="46">
        <v>27.75</v>
      </c>
    </row>
    <row r="1211" spans="2:9">
      <c r="B1211" s="50">
        <v>94192</v>
      </c>
      <c r="C1211" s="48" t="s">
        <v>7054</v>
      </c>
      <c r="D1211" s="47" t="s">
        <v>266</v>
      </c>
      <c r="E1211" s="49">
        <f t="shared" si="36"/>
        <v>29.75</v>
      </c>
      <c r="F1211" s="1105">
        <f t="shared" si="37"/>
        <v>94192</v>
      </c>
      <c r="H1211" s="49">
        <v>29.16</v>
      </c>
      <c r="I1211" s="49">
        <v>29.75</v>
      </c>
    </row>
    <row r="1212" spans="2:9" ht="30">
      <c r="B1212" s="51">
        <v>94195</v>
      </c>
      <c r="C1212" s="1108" t="s">
        <v>7055</v>
      </c>
      <c r="D1212" s="45" t="s">
        <v>266</v>
      </c>
      <c r="E1212" s="46">
        <f t="shared" si="36"/>
        <v>37.67</v>
      </c>
      <c r="F1212" s="1105">
        <f t="shared" si="37"/>
        <v>94195</v>
      </c>
      <c r="H1212" s="46">
        <v>37.01</v>
      </c>
      <c r="I1212" s="46">
        <v>37.67</v>
      </c>
    </row>
    <row r="1213" spans="2:9" ht="30">
      <c r="B1213" s="50">
        <v>94198</v>
      </c>
      <c r="C1213" s="48" t="s">
        <v>7056</v>
      </c>
      <c r="D1213" s="47" t="s">
        <v>266</v>
      </c>
      <c r="E1213" s="49">
        <f t="shared" si="36"/>
        <v>40.32</v>
      </c>
      <c r="F1213" s="1105">
        <f t="shared" si="37"/>
        <v>94198</v>
      </c>
      <c r="H1213" s="49">
        <v>39.39</v>
      </c>
      <c r="I1213" s="49">
        <v>40.32</v>
      </c>
    </row>
    <row r="1214" spans="2:9" ht="30">
      <c r="B1214" s="51">
        <v>94201</v>
      </c>
      <c r="C1214" s="1108" t="s">
        <v>7057</v>
      </c>
      <c r="D1214" s="45" t="s">
        <v>266</v>
      </c>
      <c r="E1214" s="46">
        <f t="shared" si="36"/>
        <v>53.11</v>
      </c>
      <c r="F1214" s="1105">
        <f t="shared" si="37"/>
        <v>94201</v>
      </c>
      <c r="H1214" s="46">
        <v>52.08</v>
      </c>
      <c r="I1214" s="46">
        <v>53.11</v>
      </c>
    </row>
    <row r="1215" spans="2:9" ht="30">
      <c r="B1215" s="50">
        <v>94204</v>
      </c>
      <c r="C1215" s="48" t="s">
        <v>7058</v>
      </c>
      <c r="D1215" s="47" t="s">
        <v>266</v>
      </c>
      <c r="E1215" s="49">
        <f t="shared" si="36"/>
        <v>57.6</v>
      </c>
      <c r="F1215" s="1105">
        <f t="shared" si="37"/>
        <v>94204</v>
      </c>
      <c r="H1215" s="49">
        <v>56.12</v>
      </c>
      <c r="I1215" s="49">
        <v>57.6</v>
      </c>
    </row>
    <row r="1216" spans="2:9">
      <c r="B1216" s="51">
        <v>94224</v>
      </c>
      <c r="C1216" s="1108" t="s">
        <v>7059</v>
      </c>
      <c r="D1216" s="45" t="s">
        <v>85</v>
      </c>
      <c r="E1216" s="46">
        <f t="shared" si="36"/>
        <v>19.100000000000001</v>
      </c>
      <c r="F1216" s="1105">
        <f t="shared" si="37"/>
        <v>94224</v>
      </c>
      <c r="H1216" s="46">
        <v>17.420000000000002</v>
      </c>
      <c r="I1216" s="46">
        <v>19.100000000000001</v>
      </c>
    </row>
    <row r="1217" spans="2:9">
      <c r="B1217" s="50">
        <v>94225</v>
      </c>
      <c r="C1217" s="48" t="s">
        <v>7060</v>
      </c>
      <c r="D1217" s="47" t="s">
        <v>266</v>
      </c>
      <c r="E1217" s="49">
        <f t="shared" si="36"/>
        <v>27.88</v>
      </c>
      <c r="F1217" s="1105">
        <f t="shared" si="37"/>
        <v>94225</v>
      </c>
      <c r="H1217" s="49">
        <v>27.68</v>
      </c>
      <c r="I1217" s="49">
        <v>27.88</v>
      </c>
    </row>
    <row r="1218" spans="2:9">
      <c r="B1218" s="51">
        <v>94226</v>
      </c>
      <c r="C1218" s="1108" t="s">
        <v>7061</v>
      </c>
      <c r="D1218" s="45" t="s">
        <v>266</v>
      </c>
      <c r="E1218" s="46">
        <f t="shared" si="36"/>
        <v>14.37</v>
      </c>
      <c r="F1218" s="1105">
        <f t="shared" si="37"/>
        <v>94226</v>
      </c>
      <c r="H1218" s="46">
        <v>13.69</v>
      </c>
      <c r="I1218" s="46">
        <v>14.37</v>
      </c>
    </row>
    <row r="1219" spans="2:9">
      <c r="B1219" s="50">
        <v>94232</v>
      </c>
      <c r="C1219" s="48" t="s">
        <v>7062</v>
      </c>
      <c r="D1219" s="47" t="s">
        <v>115</v>
      </c>
      <c r="E1219" s="49">
        <f t="shared" ref="E1219:E1282" si="38">IF($K$2=$H$1,H1219,I1219)</f>
        <v>2.23</v>
      </c>
      <c r="F1219" s="1105">
        <f t="shared" ref="F1219:F1282" si="39">IF(LEN($B1219)=7,CONCATENATE(MID($B1219,1,6),"00",RIGHT($B1219,1)),IF(LEN($B1219)=8,CONCATENATE(MID($B1219,1,6),"0",RIGHT($B1219,2)),$B1219))</f>
        <v>94232</v>
      </c>
      <c r="H1219" s="49">
        <v>2</v>
      </c>
      <c r="I1219" s="49">
        <v>2.23</v>
      </c>
    </row>
    <row r="1220" spans="2:9">
      <c r="B1220" s="51">
        <v>94440</v>
      </c>
      <c r="C1220" s="1108" t="s">
        <v>7063</v>
      </c>
      <c r="D1220" s="45" t="s">
        <v>266</v>
      </c>
      <c r="E1220" s="46">
        <f t="shared" si="38"/>
        <v>37.67</v>
      </c>
      <c r="F1220" s="1105">
        <f t="shared" si="39"/>
        <v>94440</v>
      </c>
      <c r="H1220" s="46">
        <v>37.01</v>
      </c>
      <c r="I1220" s="46">
        <v>37.67</v>
      </c>
    </row>
    <row r="1221" spans="2:9" ht="30">
      <c r="B1221" s="50">
        <v>94441</v>
      </c>
      <c r="C1221" s="48" t="s">
        <v>7064</v>
      </c>
      <c r="D1221" s="47" t="s">
        <v>266</v>
      </c>
      <c r="E1221" s="49">
        <f t="shared" si="38"/>
        <v>40.32</v>
      </c>
      <c r="F1221" s="1105">
        <f t="shared" si="39"/>
        <v>94441</v>
      </c>
      <c r="H1221" s="49">
        <v>39.39</v>
      </c>
      <c r="I1221" s="49">
        <v>40.32</v>
      </c>
    </row>
    <row r="1222" spans="2:9">
      <c r="B1222" s="51">
        <v>94442</v>
      </c>
      <c r="C1222" s="1108" t="s">
        <v>7065</v>
      </c>
      <c r="D1222" s="45" t="s">
        <v>266</v>
      </c>
      <c r="E1222" s="46">
        <f t="shared" si="38"/>
        <v>37.67</v>
      </c>
      <c r="F1222" s="1105">
        <f t="shared" si="39"/>
        <v>94442</v>
      </c>
      <c r="H1222" s="46">
        <v>37.01</v>
      </c>
      <c r="I1222" s="46">
        <v>37.67</v>
      </c>
    </row>
    <row r="1223" spans="2:9" ht="30">
      <c r="B1223" s="50">
        <v>94443</v>
      </c>
      <c r="C1223" s="48" t="s">
        <v>7066</v>
      </c>
      <c r="D1223" s="47" t="s">
        <v>266</v>
      </c>
      <c r="E1223" s="49">
        <f t="shared" si="38"/>
        <v>40.32</v>
      </c>
      <c r="F1223" s="1105">
        <f t="shared" si="39"/>
        <v>94443</v>
      </c>
      <c r="H1223" s="49">
        <v>39.39</v>
      </c>
      <c r="I1223" s="49">
        <v>40.32</v>
      </c>
    </row>
    <row r="1224" spans="2:9">
      <c r="B1224" s="51">
        <v>94445</v>
      </c>
      <c r="C1224" s="1108" t="s">
        <v>7067</v>
      </c>
      <c r="D1224" s="45" t="s">
        <v>266</v>
      </c>
      <c r="E1224" s="46">
        <f t="shared" si="38"/>
        <v>53.11</v>
      </c>
      <c r="F1224" s="1105">
        <f t="shared" si="39"/>
        <v>94445</v>
      </c>
      <c r="H1224" s="46">
        <v>52.08</v>
      </c>
      <c r="I1224" s="46">
        <v>53.11</v>
      </c>
    </row>
    <row r="1225" spans="2:9" ht="30">
      <c r="B1225" s="50">
        <v>94446</v>
      </c>
      <c r="C1225" s="48" t="s">
        <v>7068</v>
      </c>
      <c r="D1225" s="47" t="s">
        <v>266</v>
      </c>
      <c r="E1225" s="49">
        <f t="shared" si="38"/>
        <v>57.6</v>
      </c>
      <c r="F1225" s="1105">
        <f t="shared" si="39"/>
        <v>94446</v>
      </c>
      <c r="H1225" s="49">
        <v>56.12</v>
      </c>
      <c r="I1225" s="49">
        <v>57.6</v>
      </c>
    </row>
    <row r="1226" spans="2:9">
      <c r="B1226" s="51">
        <v>94447</v>
      </c>
      <c r="C1226" s="1108" t="s">
        <v>7069</v>
      </c>
      <c r="D1226" s="45" t="s">
        <v>266</v>
      </c>
      <c r="E1226" s="46">
        <f t="shared" si="38"/>
        <v>53.11</v>
      </c>
      <c r="F1226" s="1105">
        <f t="shared" si="39"/>
        <v>94447</v>
      </c>
      <c r="H1226" s="46">
        <v>52.08</v>
      </c>
      <c r="I1226" s="46">
        <v>53.11</v>
      </c>
    </row>
    <row r="1227" spans="2:9" ht="30">
      <c r="B1227" s="50">
        <v>94448</v>
      </c>
      <c r="C1227" s="48" t="s">
        <v>7070</v>
      </c>
      <c r="D1227" s="47" t="s">
        <v>266</v>
      </c>
      <c r="E1227" s="49">
        <f t="shared" si="38"/>
        <v>57.6</v>
      </c>
      <c r="F1227" s="1105">
        <f t="shared" si="39"/>
        <v>94448</v>
      </c>
      <c r="H1227" s="49">
        <v>56.12</v>
      </c>
      <c r="I1227" s="49">
        <v>57.6</v>
      </c>
    </row>
    <row r="1228" spans="2:9" ht="30">
      <c r="B1228" s="51">
        <v>94207</v>
      </c>
      <c r="C1228" s="1108" t="s">
        <v>7071</v>
      </c>
      <c r="D1228" s="45" t="s">
        <v>266</v>
      </c>
      <c r="E1228" s="46">
        <f t="shared" si="38"/>
        <v>33.130000000000003</v>
      </c>
      <c r="F1228" s="1105">
        <f t="shared" si="39"/>
        <v>94207</v>
      </c>
      <c r="H1228" s="46">
        <v>32.64</v>
      </c>
      <c r="I1228" s="46">
        <v>33.130000000000003</v>
      </c>
    </row>
    <row r="1229" spans="2:9" ht="30">
      <c r="B1229" s="50">
        <v>94210</v>
      </c>
      <c r="C1229" s="48" t="s">
        <v>7072</v>
      </c>
      <c r="D1229" s="47" t="s">
        <v>266</v>
      </c>
      <c r="E1229" s="49">
        <f t="shared" si="38"/>
        <v>35.24</v>
      </c>
      <c r="F1229" s="1105">
        <f t="shared" si="39"/>
        <v>94210</v>
      </c>
      <c r="H1229" s="49">
        <v>34.69</v>
      </c>
      <c r="I1229" s="49">
        <v>35.24</v>
      </c>
    </row>
    <row r="1230" spans="2:9">
      <c r="B1230" s="51">
        <v>94218</v>
      </c>
      <c r="C1230" s="1108" t="s">
        <v>7073</v>
      </c>
      <c r="D1230" s="45" t="s">
        <v>266</v>
      </c>
      <c r="E1230" s="46">
        <f t="shared" si="38"/>
        <v>72.3</v>
      </c>
      <c r="F1230" s="1105">
        <f t="shared" si="39"/>
        <v>94218</v>
      </c>
      <c r="H1230" s="46">
        <v>71.739999999999995</v>
      </c>
      <c r="I1230" s="46">
        <v>72.3</v>
      </c>
    </row>
    <row r="1231" spans="2:9">
      <c r="B1231" s="50">
        <v>94213</v>
      </c>
      <c r="C1231" s="48" t="s">
        <v>7074</v>
      </c>
      <c r="D1231" s="47" t="s">
        <v>266</v>
      </c>
      <c r="E1231" s="49">
        <f t="shared" si="38"/>
        <v>40.03</v>
      </c>
      <c r="F1231" s="1105">
        <f t="shared" si="39"/>
        <v>94213</v>
      </c>
      <c r="H1231" s="49">
        <v>39.68</v>
      </c>
      <c r="I1231" s="49">
        <v>40.03</v>
      </c>
    </row>
    <row r="1232" spans="2:9">
      <c r="B1232" s="51">
        <v>94216</v>
      </c>
      <c r="C1232" s="1108" t="s">
        <v>7075</v>
      </c>
      <c r="D1232" s="45" t="s">
        <v>266</v>
      </c>
      <c r="E1232" s="46">
        <f t="shared" si="38"/>
        <v>168.04</v>
      </c>
      <c r="F1232" s="1105">
        <f t="shared" si="39"/>
        <v>94216</v>
      </c>
      <c r="H1232" s="46">
        <v>167.82</v>
      </c>
      <c r="I1232" s="46">
        <v>168.04</v>
      </c>
    </row>
    <row r="1233" spans="2:9" ht="30">
      <c r="B1233" s="50">
        <v>94219</v>
      </c>
      <c r="C1233" s="48" t="s">
        <v>7076</v>
      </c>
      <c r="D1233" s="47" t="s">
        <v>85</v>
      </c>
      <c r="E1233" s="49">
        <f t="shared" si="38"/>
        <v>28.04</v>
      </c>
      <c r="F1233" s="1105">
        <f t="shared" si="39"/>
        <v>94219</v>
      </c>
      <c r="H1233" s="49">
        <v>26.72</v>
      </c>
      <c r="I1233" s="49">
        <v>28.04</v>
      </c>
    </row>
    <row r="1234" spans="2:9" ht="30">
      <c r="B1234" s="51">
        <v>94220</v>
      </c>
      <c r="C1234" s="1108" t="s">
        <v>7077</v>
      </c>
      <c r="D1234" s="45" t="s">
        <v>85</v>
      </c>
      <c r="E1234" s="46">
        <f t="shared" si="38"/>
        <v>39.020000000000003</v>
      </c>
      <c r="F1234" s="1105">
        <f t="shared" si="39"/>
        <v>94220</v>
      </c>
      <c r="H1234" s="46">
        <v>37.700000000000003</v>
      </c>
      <c r="I1234" s="46">
        <v>39.020000000000003</v>
      </c>
    </row>
    <row r="1235" spans="2:9" ht="30">
      <c r="B1235" s="50">
        <v>94221</v>
      </c>
      <c r="C1235" s="48" t="s">
        <v>7078</v>
      </c>
      <c r="D1235" s="47" t="s">
        <v>85</v>
      </c>
      <c r="E1235" s="49">
        <f t="shared" si="38"/>
        <v>22.81</v>
      </c>
      <c r="F1235" s="1105">
        <f t="shared" si="39"/>
        <v>94221</v>
      </c>
      <c r="H1235" s="49">
        <v>22.03</v>
      </c>
      <c r="I1235" s="49">
        <v>22.81</v>
      </c>
    </row>
    <row r="1236" spans="2:9" ht="30">
      <c r="B1236" s="51">
        <v>94222</v>
      </c>
      <c r="C1236" s="1108" t="s">
        <v>7079</v>
      </c>
      <c r="D1236" s="45" t="s">
        <v>85</v>
      </c>
      <c r="E1236" s="46">
        <f t="shared" si="38"/>
        <v>33.79</v>
      </c>
      <c r="F1236" s="1105">
        <f t="shared" si="39"/>
        <v>94222</v>
      </c>
      <c r="H1236" s="46">
        <v>33.01</v>
      </c>
      <c r="I1236" s="46">
        <v>33.79</v>
      </c>
    </row>
    <row r="1237" spans="2:9">
      <c r="B1237" s="50">
        <v>94223</v>
      </c>
      <c r="C1237" s="48" t="s">
        <v>7080</v>
      </c>
      <c r="D1237" s="47" t="s">
        <v>85</v>
      </c>
      <c r="E1237" s="49">
        <f t="shared" si="38"/>
        <v>41.67</v>
      </c>
      <c r="F1237" s="1105">
        <f t="shared" si="39"/>
        <v>94223</v>
      </c>
      <c r="H1237" s="49">
        <v>41.43</v>
      </c>
      <c r="I1237" s="49">
        <v>41.67</v>
      </c>
    </row>
    <row r="1238" spans="2:9">
      <c r="B1238" s="51">
        <v>94451</v>
      </c>
      <c r="C1238" s="1108" t="s">
        <v>7081</v>
      </c>
      <c r="D1238" s="45" t="s">
        <v>85</v>
      </c>
      <c r="E1238" s="46">
        <f t="shared" si="38"/>
        <v>93.82</v>
      </c>
      <c r="F1238" s="1105">
        <f t="shared" si="39"/>
        <v>94451</v>
      </c>
      <c r="H1238" s="46">
        <v>93.58</v>
      </c>
      <c r="I1238" s="46">
        <v>93.82</v>
      </c>
    </row>
    <row r="1239" spans="2:9">
      <c r="B1239" s="50">
        <v>100325</v>
      </c>
      <c r="C1239" s="48" t="s">
        <v>7082</v>
      </c>
      <c r="D1239" s="47" t="s">
        <v>85</v>
      </c>
      <c r="E1239" s="49">
        <f t="shared" si="38"/>
        <v>40.01</v>
      </c>
      <c r="F1239" s="1105">
        <f t="shared" si="39"/>
        <v>100325</v>
      </c>
      <c r="H1239" s="49">
        <v>39.840000000000003</v>
      </c>
      <c r="I1239" s="49">
        <v>40.01</v>
      </c>
    </row>
    <row r="1240" spans="2:9">
      <c r="B1240" s="51">
        <v>100327</v>
      </c>
      <c r="C1240" s="1108" t="s">
        <v>7083</v>
      </c>
      <c r="D1240" s="45" t="s">
        <v>85</v>
      </c>
      <c r="E1240" s="46">
        <f t="shared" si="38"/>
        <v>42.29</v>
      </c>
      <c r="F1240" s="1105">
        <f t="shared" si="39"/>
        <v>100327</v>
      </c>
      <c r="H1240" s="46">
        <v>41.55</v>
      </c>
      <c r="I1240" s="46">
        <v>42.29</v>
      </c>
    </row>
    <row r="1241" spans="2:9">
      <c r="B1241" s="50">
        <v>100328</v>
      </c>
      <c r="C1241" s="48" t="s">
        <v>7084</v>
      </c>
      <c r="D1241" s="47" t="s">
        <v>266</v>
      </c>
      <c r="E1241" s="49">
        <f t="shared" si="38"/>
        <v>12.64</v>
      </c>
      <c r="F1241" s="1105">
        <f t="shared" si="39"/>
        <v>100328</v>
      </c>
      <c r="H1241" s="49">
        <v>12</v>
      </c>
      <c r="I1241" s="49">
        <v>12.64</v>
      </c>
    </row>
    <row r="1242" spans="2:9">
      <c r="B1242" s="51">
        <v>100329</v>
      </c>
      <c r="C1242" s="1108" t="s">
        <v>7085</v>
      </c>
      <c r="D1242" s="45" t="s">
        <v>266</v>
      </c>
      <c r="E1242" s="46">
        <f t="shared" si="38"/>
        <v>15.29</v>
      </c>
      <c r="F1242" s="1105">
        <f t="shared" si="39"/>
        <v>100329</v>
      </c>
      <c r="H1242" s="46">
        <v>14.38</v>
      </c>
      <c r="I1242" s="46">
        <v>15.29</v>
      </c>
    </row>
    <row r="1243" spans="2:9">
      <c r="B1243" s="50">
        <v>100330</v>
      </c>
      <c r="C1243" s="48" t="s">
        <v>7086</v>
      </c>
      <c r="D1243" s="47" t="s">
        <v>266</v>
      </c>
      <c r="E1243" s="49">
        <f t="shared" si="38"/>
        <v>17.170000000000002</v>
      </c>
      <c r="F1243" s="1105">
        <f t="shared" si="39"/>
        <v>100330</v>
      </c>
      <c r="H1243" s="49">
        <v>16.3</v>
      </c>
      <c r="I1243" s="49">
        <v>17.170000000000002</v>
      </c>
    </row>
    <row r="1244" spans="2:9">
      <c r="B1244" s="51">
        <v>100331</v>
      </c>
      <c r="C1244" s="1108" t="s">
        <v>7087</v>
      </c>
      <c r="D1244" s="45" t="s">
        <v>266</v>
      </c>
      <c r="E1244" s="46">
        <f t="shared" si="38"/>
        <v>21.7</v>
      </c>
      <c r="F1244" s="1105">
        <f t="shared" si="39"/>
        <v>100331</v>
      </c>
      <c r="H1244" s="46">
        <v>20.36</v>
      </c>
      <c r="I1244" s="46">
        <v>21.7</v>
      </c>
    </row>
    <row r="1245" spans="2:9" ht="30">
      <c r="B1245" s="50">
        <v>100434</v>
      </c>
      <c r="C1245" s="48" t="s">
        <v>7088</v>
      </c>
      <c r="D1245" s="47" t="s">
        <v>85</v>
      </c>
      <c r="E1245" s="49">
        <f t="shared" si="38"/>
        <v>51.77</v>
      </c>
      <c r="F1245" s="1105">
        <f t="shared" si="39"/>
        <v>100434</v>
      </c>
      <c r="H1245" s="49">
        <v>50.99</v>
      </c>
      <c r="I1245" s="49">
        <v>51.77</v>
      </c>
    </row>
    <row r="1246" spans="2:9" ht="30">
      <c r="B1246" s="51">
        <v>100435</v>
      </c>
      <c r="C1246" s="1108" t="s">
        <v>7089</v>
      </c>
      <c r="D1246" s="45" t="s">
        <v>85</v>
      </c>
      <c r="E1246" s="46">
        <f t="shared" si="38"/>
        <v>22.35</v>
      </c>
      <c r="F1246" s="1105">
        <f t="shared" si="39"/>
        <v>100435</v>
      </c>
      <c r="H1246" s="46">
        <v>21.83</v>
      </c>
      <c r="I1246" s="46">
        <v>22.35</v>
      </c>
    </row>
    <row r="1247" spans="2:9">
      <c r="B1247" s="50">
        <v>94227</v>
      </c>
      <c r="C1247" s="48" t="s">
        <v>7090</v>
      </c>
      <c r="D1247" s="47" t="s">
        <v>85</v>
      </c>
      <c r="E1247" s="49">
        <f t="shared" si="38"/>
        <v>42.35</v>
      </c>
      <c r="F1247" s="1105">
        <f t="shared" si="39"/>
        <v>94227</v>
      </c>
      <c r="H1247" s="49">
        <v>41.45</v>
      </c>
      <c r="I1247" s="49">
        <v>42.35</v>
      </c>
    </row>
    <row r="1248" spans="2:9">
      <c r="B1248" s="51">
        <v>94228</v>
      </c>
      <c r="C1248" s="1108" t="s">
        <v>7091</v>
      </c>
      <c r="D1248" s="45" t="s">
        <v>85</v>
      </c>
      <c r="E1248" s="46">
        <f t="shared" si="38"/>
        <v>63.3</v>
      </c>
      <c r="F1248" s="1105">
        <f t="shared" si="39"/>
        <v>94228</v>
      </c>
      <c r="H1248" s="46">
        <v>62.06</v>
      </c>
      <c r="I1248" s="46">
        <v>63.3</v>
      </c>
    </row>
    <row r="1249" spans="2:9">
      <c r="B1249" s="50">
        <v>94229</v>
      </c>
      <c r="C1249" s="48" t="s">
        <v>7092</v>
      </c>
      <c r="D1249" s="47" t="s">
        <v>85</v>
      </c>
      <c r="E1249" s="49">
        <f t="shared" si="38"/>
        <v>123.78</v>
      </c>
      <c r="F1249" s="1105">
        <f t="shared" si="39"/>
        <v>94229</v>
      </c>
      <c r="H1249" s="49">
        <v>121.57</v>
      </c>
      <c r="I1249" s="49">
        <v>123.78</v>
      </c>
    </row>
    <row r="1250" spans="2:9">
      <c r="B1250" s="51">
        <v>94231</v>
      </c>
      <c r="C1250" s="1108" t="s">
        <v>7093</v>
      </c>
      <c r="D1250" s="45" t="s">
        <v>85</v>
      </c>
      <c r="E1250" s="46">
        <f t="shared" si="38"/>
        <v>36.15</v>
      </c>
      <c r="F1250" s="1105">
        <f t="shared" si="39"/>
        <v>94231</v>
      </c>
      <c r="H1250" s="46">
        <v>35.53</v>
      </c>
      <c r="I1250" s="46">
        <v>36.15</v>
      </c>
    </row>
    <row r="1251" spans="2:9" ht="30">
      <c r="B1251" s="50">
        <v>94449</v>
      </c>
      <c r="C1251" s="48" t="s">
        <v>7094</v>
      </c>
      <c r="D1251" s="47" t="s">
        <v>266</v>
      </c>
      <c r="E1251" s="49">
        <f t="shared" si="38"/>
        <v>43.27</v>
      </c>
      <c r="F1251" s="1105">
        <f t="shared" si="39"/>
        <v>94449</v>
      </c>
      <c r="H1251" s="49">
        <v>42.78</v>
      </c>
      <c r="I1251" s="49">
        <v>43.27</v>
      </c>
    </row>
    <row r="1252" spans="2:9">
      <c r="B1252" s="51" t="s">
        <v>1147</v>
      </c>
      <c r="C1252" s="1108" t="s">
        <v>1148</v>
      </c>
      <c r="D1252" s="45" t="s">
        <v>259</v>
      </c>
      <c r="E1252" s="46">
        <f t="shared" si="38"/>
        <v>11.11</v>
      </c>
      <c r="F1252" s="1105" t="str">
        <f t="shared" si="39"/>
        <v>73970/001</v>
      </c>
      <c r="H1252" s="46">
        <v>10.66</v>
      </c>
      <c r="I1252" s="46">
        <v>11.11</v>
      </c>
    </row>
    <row r="1253" spans="2:9">
      <c r="B1253" s="50" t="s">
        <v>1149</v>
      </c>
      <c r="C1253" s="48" t="s">
        <v>1150</v>
      </c>
      <c r="D1253" s="47" t="s">
        <v>259</v>
      </c>
      <c r="E1253" s="49">
        <f t="shared" si="38"/>
        <v>8.25</v>
      </c>
      <c r="F1253" s="1105" t="str">
        <f t="shared" si="39"/>
        <v>73970/002</v>
      </c>
      <c r="H1253" s="49">
        <v>8.08</v>
      </c>
      <c r="I1253" s="49">
        <v>8.25</v>
      </c>
    </row>
    <row r="1254" spans="2:9" ht="30">
      <c r="B1254" s="51">
        <v>92255</v>
      </c>
      <c r="C1254" s="1108" t="s">
        <v>7095</v>
      </c>
      <c r="D1254" s="45" t="s">
        <v>115</v>
      </c>
      <c r="E1254" s="46">
        <f t="shared" si="38"/>
        <v>124.45</v>
      </c>
      <c r="F1254" s="1105">
        <f t="shared" si="39"/>
        <v>92255</v>
      </c>
      <c r="H1254" s="46">
        <v>118.27</v>
      </c>
      <c r="I1254" s="46">
        <v>124.45</v>
      </c>
    </row>
    <row r="1255" spans="2:9" ht="30">
      <c r="B1255" s="50">
        <v>92256</v>
      </c>
      <c r="C1255" s="48" t="s">
        <v>7096</v>
      </c>
      <c r="D1255" s="47" t="s">
        <v>115</v>
      </c>
      <c r="E1255" s="49">
        <f t="shared" si="38"/>
        <v>151.19999999999999</v>
      </c>
      <c r="F1255" s="1105">
        <f t="shared" si="39"/>
        <v>92256</v>
      </c>
      <c r="H1255" s="49">
        <v>142.38999999999999</v>
      </c>
      <c r="I1255" s="49">
        <v>151.19999999999999</v>
      </c>
    </row>
    <row r="1256" spans="2:9" ht="30">
      <c r="B1256" s="51">
        <v>92257</v>
      </c>
      <c r="C1256" s="1108" t="s">
        <v>7097</v>
      </c>
      <c r="D1256" s="45" t="s">
        <v>115</v>
      </c>
      <c r="E1256" s="46">
        <f t="shared" si="38"/>
        <v>177.77</v>
      </c>
      <c r="F1256" s="1105">
        <f t="shared" si="39"/>
        <v>92257</v>
      </c>
      <c r="H1256" s="46">
        <v>166.35</v>
      </c>
      <c r="I1256" s="46">
        <v>177.77</v>
      </c>
    </row>
    <row r="1257" spans="2:9" ht="30">
      <c r="B1257" s="50">
        <v>92258</v>
      </c>
      <c r="C1257" s="48" t="s">
        <v>7098</v>
      </c>
      <c r="D1257" s="47" t="s">
        <v>115</v>
      </c>
      <c r="E1257" s="49">
        <f t="shared" si="38"/>
        <v>220.51</v>
      </c>
      <c r="F1257" s="1105">
        <f t="shared" si="39"/>
        <v>92258</v>
      </c>
      <c r="H1257" s="49">
        <v>204.89</v>
      </c>
      <c r="I1257" s="49">
        <v>220.51</v>
      </c>
    </row>
    <row r="1258" spans="2:9" ht="30">
      <c r="B1258" s="51">
        <v>92568</v>
      </c>
      <c r="C1258" s="1108" t="s">
        <v>7099</v>
      </c>
      <c r="D1258" s="45" t="s">
        <v>266</v>
      </c>
      <c r="E1258" s="46">
        <f t="shared" si="38"/>
        <v>77.349999999999994</v>
      </c>
      <c r="F1258" s="1105">
        <f t="shared" si="39"/>
        <v>92568</v>
      </c>
      <c r="H1258" s="46">
        <v>76.52</v>
      </c>
      <c r="I1258" s="46">
        <v>77.349999999999994</v>
      </c>
    </row>
    <row r="1259" spans="2:9" ht="30">
      <c r="B1259" s="50">
        <v>92569</v>
      </c>
      <c r="C1259" s="48" t="s">
        <v>7100</v>
      </c>
      <c r="D1259" s="47" t="s">
        <v>266</v>
      </c>
      <c r="E1259" s="49">
        <f t="shared" si="38"/>
        <v>35.19</v>
      </c>
      <c r="F1259" s="1105">
        <f t="shared" si="39"/>
        <v>92569</v>
      </c>
      <c r="H1259" s="49">
        <v>34.82</v>
      </c>
      <c r="I1259" s="49">
        <v>35.19</v>
      </c>
    </row>
    <row r="1260" spans="2:9" ht="30">
      <c r="B1260" s="51">
        <v>92570</v>
      </c>
      <c r="C1260" s="1108" t="s">
        <v>7101</v>
      </c>
      <c r="D1260" s="45" t="s">
        <v>266</v>
      </c>
      <c r="E1260" s="46">
        <f t="shared" si="38"/>
        <v>15.94</v>
      </c>
      <c r="F1260" s="1105">
        <f t="shared" si="39"/>
        <v>92570</v>
      </c>
      <c r="H1260" s="46">
        <v>15.77</v>
      </c>
      <c r="I1260" s="46">
        <v>15.94</v>
      </c>
    </row>
    <row r="1261" spans="2:9" ht="30">
      <c r="B1261" s="50">
        <v>92571</v>
      </c>
      <c r="C1261" s="48" t="s">
        <v>7102</v>
      </c>
      <c r="D1261" s="47" t="s">
        <v>266</v>
      </c>
      <c r="E1261" s="49">
        <f t="shared" si="38"/>
        <v>82.64</v>
      </c>
      <c r="F1261" s="1105">
        <f t="shared" si="39"/>
        <v>92571</v>
      </c>
      <c r="H1261" s="49">
        <v>81.36</v>
      </c>
      <c r="I1261" s="49">
        <v>82.64</v>
      </c>
    </row>
    <row r="1262" spans="2:9" ht="30">
      <c r="B1262" s="51">
        <v>92572</v>
      </c>
      <c r="C1262" s="1108" t="s">
        <v>7103</v>
      </c>
      <c r="D1262" s="45" t="s">
        <v>266</v>
      </c>
      <c r="E1262" s="46">
        <f t="shared" si="38"/>
        <v>42.46</v>
      </c>
      <c r="F1262" s="1105">
        <f t="shared" si="39"/>
        <v>92572</v>
      </c>
      <c r="H1262" s="46">
        <v>41.81</v>
      </c>
      <c r="I1262" s="46">
        <v>42.46</v>
      </c>
    </row>
    <row r="1263" spans="2:9" ht="30">
      <c r="B1263" s="50">
        <v>92573</v>
      </c>
      <c r="C1263" s="48" t="s">
        <v>7104</v>
      </c>
      <c r="D1263" s="47" t="s">
        <v>266</v>
      </c>
      <c r="E1263" s="49">
        <f t="shared" si="38"/>
        <v>18.100000000000001</v>
      </c>
      <c r="F1263" s="1105">
        <f t="shared" si="39"/>
        <v>92573</v>
      </c>
      <c r="H1263" s="49">
        <v>17.72</v>
      </c>
      <c r="I1263" s="49">
        <v>18.100000000000001</v>
      </c>
    </row>
    <row r="1264" spans="2:9" ht="30">
      <c r="B1264" s="51">
        <v>92574</v>
      </c>
      <c r="C1264" s="1108" t="s">
        <v>7105</v>
      </c>
      <c r="D1264" s="45" t="s">
        <v>266</v>
      </c>
      <c r="E1264" s="46">
        <f t="shared" si="38"/>
        <v>82.83</v>
      </c>
      <c r="F1264" s="1105">
        <f t="shared" si="39"/>
        <v>92574</v>
      </c>
      <c r="H1264" s="46">
        <v>81.93</v>
      </c>
      <c r="I1264" s="46">
        <v>82.83</v>
      </c>
    </row>
    <row r="1265" spans="2:9" ht="30">
      <c r="B1265" s="50">
        <v>92575</v>
      </c>
      <c r="C1265" s="48" t="s">
        <v>7106</v>
      </c>
      <c r="D1265" s="47" t="s">
        <v>266</v>
      </c>
      <c r="E1265" s="49">
        <f t="shared" si="38"/>
        <v>34.56</v>
      </c>
      <c r="F1265" s="1105">
        <f t="shared" si="39"/>
        <v>92575</v>
      </c>
      <c r="H1265" s="49">
        <v>34.21</v>
      </c>
      <c r="I1265" s="49">
        <v>34.56</v>
      </c>
    </row>
    <row r="1266" spans="2:9" ht="30">
      <c r="B1266" s="51">
        <v>92576</v>
      </c>
      <c r="C1266" s="1108" t="s">
        <v>7107</v>
      </c>
      <c r="D1266" s="45" t="s">
        <v>266</v>
      </c>
      <c r="E1266" s="46">
        <f t="shared" si="38"/>
        <v>12.72</v>
      </c>
      <c r="F1266" s="1105">
        <f t="shared" si="39"/>
        <v>92576</v>
      </c>
      <c r="H1266" s="46">
        <v>12.58</v>
      </c>
      <c r="I1266" s="46">
        <v>12.72</v>
      </c>
    </row>
    <row r="1267" spans="2:9" ht="30">
      <c r="B1267" s="50">
        <v>92577</v>
      </c>
      <c r="C1267" s="48" t="s">
        <v>7108</v>
      </c>
      <c r="D1267" s="47" t="s">
        <v>266</v>
      </c>
      <c r="E1267" s="49">
        <f t="shared" si="38"/>
        <v>88.49</v>
      </c>
      <c r="F1267" s="1105">
        <f t="shared" si="39"/>
        <v>92577</v>
      </c>
      <c r="H1267" s="49">
        <v>87.14</v>
      </c>
      <c r="I1267" s="49">
        <v>88.49</v>
      </c>
    </row>
    <row r="1268" spans="2:9" ht="30">
      <c r="B1268" s="51">
        <v>92578</v>
      </c>
      <c r="C1268" s="1108" t="s">
        <v>7109</v>
      </c>
      <c r="D1268" s="45" t="s">
        <v>266</v>
      </c>
      <c r="E1268" s="46">
        <f t="shared" si="38"/>
        <v>37.659999999999997</v>
      </c>
      <c r="F1268" s="1105">
        <f t="shared" si="39"/>
        <v>92578</v>
      </c>
      <c r="H1268" s="46">
        <v>37.04</v>
      </c>
      <c r="I1268" s="46">
        <v>37.659999999999997</v>
      </c>
    </row>
    <row r="1269" spans="2:9" ht="30">
      <c r="B1269" s="50">
        <v>92579</v>
      </c>
      <c r="C1269" s="48" t="s">
        <v>7110</v>
      </c>
      <c r="D1269" s="47" t="s">
        <v>266</v>
      </c>
      <c r="E1269" s="49">
        <f t="shared" si="38"/>
        <v>14.45</v>
      </c>
      <c r="F1269" s="1105">
        <f t="shared" si="39"/>
        <v>92579</v>
      </c>
      <c r="H1269" s="49">
        <v>14.13</v>
      </c>
      <c r="I1269" s="49">
        <v>14.45</v>
      </c>
    </row>
    <row r="1270" spans="2:9" ht="30">
      <c r="B1270" s="51">
        <v>92580</v>
      </c>
      <c r="C1270" s="1108" t="s">
        <v>7111</v>
      </c>
      <c r="D1270" s="45" t="s">
        <v>266</v>
      </c>
      <c r="E1270" s="46">
        <f t="shared" si="38"/>
        <v>35.86</v>
      </c>
      <c r="F1270" s="1105">
        <f t="shared" si="39"/>
        <v>92580</v>
      </c>
      <c r="H1270" s="46">
        <v>35.369999999999997</v>
      </c>
      <c r="I1270" s="46">
        <v>35.86</v>
      </c>
    </row>
    <row r="1271" spans="2:9" ht="30">
      <c r="B1271" s="50">
        <v>92581</v>
      </c>
      <c r="C1271" s="48" t="s">
        <v>7112</v>
      </c>
      <c r="D1271" s="47" t="s">
        <v>266</v>
      </c>
      <c r="E1271" s="49">
        <f t="shared" si="38"/>
        <v>37.520000000000003</v>
      </c>
      <c r="F1271" s="1105">
        <f t="shared" si="39"/>
        <v>92581</v>
      </c>
      <c r="H1271" s="49">
        <v>37.090000000000003</v>
      </c>
      <c r="I1271" s="49">
        <v>37.520000000000003</v>
      </c>
    </row>
    <row r="1272" spans="2:9" ht="30">
      <c r="B1272" s="51">
        <v>92582</v>
      </c>
      <c r="C1272" s="1108" t="s">
        <v>1151</v>
      </c>
      <c r="D1272" s="45" t="s">
        <v>115</v>
      </c>
      <c r="E1272" s="46">
        <f t="shared" si="38"/>
        <v>498.37</v>
      </c>
      <c r="F1272" s="1105">
        <f t="shared" si="39"/>
        <v>92582</v>
      </c>
      <c r="H1272" s="46">
        <v>489.67</v>
      </c>
      <c r="I1272" s="46">
        <v>498.37</v>
      </c>
    </row>
    <row r="1273" spans="2:9" ht="30">
      <c r="B1273" s="50">
        <v>92584</v>
      </c>
      <c r="C1273" s="48" t="s">
        <v>1152</v>
      </c>
      <c r="D1273" s="47" t="s">
        <v>115</v>
      </c>
      <c r="E1273" s="49">
        <f t="shared" si="38"/>
        <v>586.66999999999996</v>
      </c>
      <c r="F1273" s="1105">
        <f t="shared" si="39"/>
        <v>92584</v>
      </c>
      <c r="H1273" s="49">
        <v>577.97</v>
      </c>
      <c r="I1273" s="49">
        <v>586.66999999999996</v>
      </c>
    </row>
    <row r="1274" spans="2:9" ht="30">
      <c r="B1274" s="51">
        <v>92586</v>
      </c>
      <c r="C1274" s="1108" t="s">
        <v>1153</v>
      </c>
      <c r="D1274" s="45" t="s">
        <v>115</v>
      </c>
      <c r="E1274" s="46">
        <f t="shared" si="38"/>
        <v>674.99</v>
      </c>
      <c r="F1274" s="1105">
        <f t="shared" si="39"/>
        <v>92586</v>
      </c>
      <c r="H1274" s="46">
        <v>666.29</v>
      </c>
      <c r="I1274" s="46">
        <v>674.99</v>
      </c>
    </row>
    <row r="1275" spans="2:9" ht="30">
      <c r="B1275" s="50">
        <v>92588</v>
      </c>
      <c r="C1275" s="48" t="s">
        <v>1154</v>
      </c>
      <c r="D1275" s="47" t="s">
        <v>115</v>
      </c>
      <c r="E1275" s="49">
        <f t="shared" si="38"/>
        <v>839.03</v>
      </c>
      <c r="F1275" s="1105">
        <f t="shared" si="39"/>
        <v>92588</v>
      </c>
      <c r="H1275" s="49">
        <v>826.47</v>
      </c>
      <c r="I1275" s="49">
        <v>839.03</v>
      </c>
    </row>
    <row r="1276" spans="2:9" ht="30">
      <c r="B1276" s="51">
        <v>92590</v>
      </c>
      <c r="C1276" s="1108" t="s">
        <v>1155</v>
      </c>
      <c r="D1276" s="45" t="s">
        <v>115</v>
      </c>
      <c r="E1276" s="46">
        <f t="shared" si="38"/>
        <v>927.33</v>
      </c>
      <c r="F1276" s="1105">
        <f t="shared" si="39"/>
        <v>92590</v>
      </c>
      <c r="H1276" s="46">
        <v>914.77</v>
      </c>
      <c r="I1276" s="46">
        <v>927.33</v>
      </c>
    </row>
    <row r="1277" spans="2:9" ht="30">
      <c r="B1277" s="50">
        <v>92592</v>
      </c>
      <c r="C1277" s="48" t="s">
        <v>1156</v>
      </c>
      <c r="D1277" s="47" t="s">
        <v>115</v>
      </c>
      <c r="E1277" s="49">
        <f t="shared" si="38"/>
        <v>1042.21</v>
      </c>
      <c r="F1277" s="1105">
        <f t="shared" si="39"/>
        <v>92592</v>
      </c>
      <c r="H1277" s="49">
        <v>1027.04</v>
      </c>
      <c r="I1277" s="49">
        <v>1042.21</v>
      </c>
    </row>
    <row r="1278" spans="2:9" ht="30">
      <c r="B1278" s="51">
        <v>92593</v>
      </c>
      <c r="C1278" s="1108" t="s">
        <v>1157</v>
      </c>
      <c r="D1278" s="45" t="s">
        <v>259</v>
      </c>
      <c r="E1278" s="46">
        <f t="shared" si="38"/>
        <v>7.88</v>
      </c>
      <c r="F1278" s="1105">
        <f t="shared" si="39"/>
        <v>92593</v>
      </c>
      <c r="H1278" s="46">
        <v>7.76</v>
      </c>
      <c r="I1278" s="46">
        <v>7.88</v>
      </c>
    </row>
    <row r="1279" spans="2:9" ht="30">
      <c r="B1279" s="50">
        <v>92594</v>
      </c>
      <c r="C1279" s="48" t="s">
        <v>1158</v>
      </c>
      <c r="D1279" s="47" t="s">
        <v>115</v>
      </c>
      <c r="E1279" s="49">
        <f t="shared" si="38"/>
        <v>1196.73</v>
      </c>
      <c r="F1279" s="1105">
        <f t="shared" si="39"/>
        <v>92594</v>
      </c>
      <c r="H1279" s="49">
        <v>1180.29</v>
      </c>
      <c r="I1279" s="49">
        <v>1196.73</v>
      </c>
    </row>
    <row r="1280" spans="2:9" ht="30">
      <c r="B1280" s="51">
        <v>92596</v>
      </c>
      <c r="C1280" s="1108" t="s">
        <v>1159</v>
      </c>
      <c r="D1280" s="45" t="s">
        <v>115</v>
      </c>
      <c r="E1280" s="46">
        <f t="shared" si="38"/>
        <v>1330.69</v>
      </c>
      <c r="F1280" s="1105">
        <f t="shared" si="39"/>
        <v>92596</v>
      </c>
      <c r="H1280" s="46">
        <v>1310.05</v>
      </c>
      <c r="I1280" s="46">
        <v>1330.69</v>
      </c>
    </row>
    <row r="1281" spans="2:9" ht="30">
      <c r="B1281" s="50">
        <v>92598</v>
      </c>
      <c r="C1281" s="48" t="s">
        <v>1160</v>
      </c>
      <c r="D1281" s="47" t="s">
        <v>115</v>
      </c>
      <c r="E1281" s="49">
        <f t="shared" si="38"/>
        <v>1419</v>
      </c>
      <c r="F1281" s="1105">
        <f t="shared" si="39"/>
        <v>92598</v>
      </c>
      <c r="H1281" s="49">
        <v>1398.36</v>
      </c>
      <c r="I1281" s="49">
        <v>1419</v>
      </c>
    </row>
    <row r="1282" spans="2:9" ht="30">
      <c r="B1282" s="51">
        <v>92600</v>
      </c>
      <c r="C1282" s="1108" t="s">
        <v>1161</v>
      </c>
      <c r="D1282" s="45" t="s">
        <v>115</v>
      </c>
      <c r="E1282" s="46">
        <f t="shared" si="38"/>
        <v>1524.51</v>
      </c>
      <c r="F1282" s="1105">
        <f t="shared" si="39"/>
        <v>92600</v>
      </c>
      <c r="H1282" s="46">
        <v>1503.87</v>
      </c>
      <c r="I1282" s="46">
        <v>1524.51</v>
      </c>
    </row>
    <row r="1283" spans="2:9" ht="30">
      <c r="B1283" s="50">
        <v>92602</v>
      </c>
      <c r="C1283" s="48" t="s">
        <v>1162</v>
      </c>
      <c r="D1283" s="47" t="s">
        <v>115</v>
      </c>
      <c r="E1283" s="49">
        <f t="shared" ref="E1283:E1346" si="40">IF($K$2=$H$1,H1283,I1283)</f>
        <v>498.37</v>
      </c>
      <c r="F1283" s="1105">
        <f t="shared" ref="F1283:F1346" si="41">IF(LEN($B1283)=7,CONCATENATE(MID($B1283,1,6),"00",RIGHT($B1283,1)),IF(LEN($B1283)=8,CONCATENATE(MID($B1283,1,6),"0",RIGHT($B1283,2)),$B1283))</f>
        <v>92602</v>
      </c>
      <c r="H1283" s="49">
        <v>489.67</v>
      </c>
      <c r="I1283" s="49">
        <v>498.37</v>
      </c>
    </row>
    <row r="1284" spans="2:9" ht="30">
      <c r="B1284" s="51">
        <v>92604</v>
      </c>
      <c r="C1284" s="1108" t="s">
        <v>1163</v>
      </c>
      <c r="D1284" s="45" t="s">
        <v>115</v>
      </c>
      <c r="E1284" s="46">
        <f t="shared" si="40"/>
        <v>569.47</v>
      </c>
      <c r="F1284" s="1105">
        <f t="shared" si="41"/>
        <v>92604</v>
      </c>
      <c r="H1284" s="46">
        <v>560.77</v>
      </c>
      <c r="I1284" s="46">
        <v>569.47</v>
      </c>
    </row>
    <row r="1285" spans="2:9" ht="30">
      <c r="B1285" s="50">
        <v>92606</v>
      </c>
      <c r="C1285" s="48" t="s">
        <v>1164</v>
      </c>
      <c r="D1285" s="47" t="s">
        <v>115</v>
      </c>
      <c r="E1285" s="49">
        <f t="shared" si="40"/>
        <v>657.78</v>
      </c>
      <c r="F1285" s="1105">
        <f t="shared" si="41"/>
        <v>92606</v>
      </c>
      <c r="H1285" s="49">
        <v>649.08000000000004</v>
      </c>
      <c r="I1285" s="49">
        <v>657.78</v>
      </c>
    </row>
    <row r="1286" spans="2:9" ht="30">
      <c r="B1286" s="51">
        <v>92608</v>
      </c>
      <c r="C1286" s="1108" t="s">
        <v>1165</v>
      </c>
      <c r="D1286" s="45" t="s">
        <v>115</v>
      </c>
      <c r="E1286" s="46">
        <f t="shared" si="40"/>
        <v>804.63</v>
      </c>
      <c r="F1286" s="1105">
        <f t="shared" si="41"/>
        <v>92608</v>
      </c>
      <c r="H1286" s="46">
        <v>792.07</v>
      </c>
      <c r="I1286" s="46">
        <v>804.63</v>
      </c>
    </row>
    <row r="1287" spans="2:9" ht="30">
      <c r="B1287" s="50">
        <v>92610</v>
      </c>
      <c r="C1287" s="48" t="s">
        <v>1166</v>
      </c>
      <c r="D1287" s="47" t="s">
        <v>115</v>
      </c>
      <c r="E1287" s="49">
        <f t="shared" si="40"/>
        <v>892.93</v>
      </c>
      <c r="F1287" s="1105">
        <f t="shared" si="41"/>
        <v>92610</v>
      </c>
      <c r="H1287" s="49">
        <v>880.37</v>
      </c>
      <c r="I1287" s="49">
        <v>892.93</v>
      </c>
    </row>
    <row r="1288" spans="2:9" ht="30">
      <c r="B1288" s="51">
        <v>92612</v>
      </c>
      <c r="C1288" s="1108" t="s">
        <v>1167</v>
      </c>
      <c r="D1288" s="45" t="s">
        <v>115</v>
      </c>
      <c r="E1288" s="46">
        <f t="shared" si="40"/>
        <v>1007.8</v>
      </c>
      <c r="F1288" s="1105">
        <f t="shared" si="41"/>
        <v>92612</v>
      </c>
      <c r="H1288" s="46">
        <v>992.63</v>
      </c>
      <c r="I1288" s="46">
        <v>1007.8</v>
      </c>
    </row>
    <row r="1289" spans="2:9" ht="30">
      <c r="B1289" s="50">
        <v>92614</v>
      </c>
      <c r="C1289" s="48" t="s">
        <v>1168</v>
      </c>
      <c r="D1289" s="47" t="s">
        <v>115</v>
      </c>
      <c r="E1289" s="49">
        <f t="shared" si="40"/>
        <v>1127.93</v>
      </c>
      <c r="F1289" s="1105">
        <f t="shared" si="41"/>
        <v>92614</v>
      </c>
      <c r="H1289" s="49">
        <v>1111.49</v>
      </c>
      <c r="I1289" s="49">
        <v>1127.93</v>
      </c>
    </row>
    <row r="1290" spans="2:9" ht="30">
      <c r="B1290" s="51">
        <v>92616</v>
      </c>
      <c r="C1290" s="1108" t="s">
        <v>1169</v>
      </c>
      <c r="D1290" s="45" t="s">
        <v>115</v>
      </c>
      <c r="E1290" s="46">
        <f t="shared" si="40"/>
        <v>1279.08</v>
      </c>
      <c r="F1290" s="1105">
        <f t="shared" si="41"/>
        <v>92616</v>
      </c>
      <c r="H1290" s="46">
        <v>1258.44</v>
      </c>
      <c r="I1290" s="46">
        <v>1279.08</v>
      </c>
    </row>
    <row r="1291" spans="2:9" ht="30">
      <c r="B1291" s="50">
        <v>92618</v>
      </c>
      <c r="C1291" s="48" t="s">
        <v>1170</v>
      </c>
      <c r="D1291" s="47" t="s">
        <v>115</v>
      </c>
      <c r="E1291" s="49">
        <f t="shared" si="40"/>
        <v>1367.4</v>
      </c>
      <c r="F1291" s="1105">
        <f t="shared" si="41"/>
        <v>92618</v>
      </c>
      <c r="H1291" s="49">
        <v>1346.76</v>
      </c>
      <c r="I1291" s="49">
        <v>1367.4</v>
      </c>
    </row>
    <row r="1292" spans="2:9" ht="30">
      <c r="B1292" s="51">
        <v>92620</v>
      </c>
      <c r="C1292" s="1108" t="s">
        <v>1171</v>
      </c>
      <c r="D1292" s="45" t="s">
        <v>115</v>
      </c>
      <c r="E1292" s="46">
        <f t="shared" si="40"/>
        <v>1455.7</v>
      </c>
      <c r="F1292" s="1105">
        <f t="shared" si="41"/>
        <v>92620</v>
      </c>
      <c r="H1292" s="46">
        <v>1435.06</v>
      </c>
      <c r="I1292" s="46">
        <v>1455.7</v>
      </c>
    </row>
    <row r="1293" spans="2:9" ht="30">
      <c r="B1293" s="50">
        <v>100357</v>
      </c>
      <c r="C1293" s="48" t="s">
        <v>7113</v>
      </c>
      <c r="D1293" s="47" t="s">
        <v>115</v>
      </c>
      <c r="E1293" s="49">
        <f t="shared" si="40"/>
        <v>560.67999999999995</v>
      </c>
      <c r="F1293" s="1105">
        <f t="shared" si="41"/>
        <v>100357</v>
      </c>
      <c r="H1293" s="49">
        <v>532.85</v>
      </c>
      <c r="I1293" s="49">
        <v>560.67999999999995</v>
      </c>
    </row>
    <row r="1294" spans="2:9" ht="30">
      <c r="B1294" s="51">
        <v>100358</v>
      </c>
      <c r="C1294" s="1108" t="s">
        <v>7114</v>
      </c>
      <c r="D1294" s="45" t="s">
        <v>115</v>
      </c>
      <c r="E1294" s="46">
        <f t="shared" si="40"/>
        <v>789.86</v>
      </c>
      <c r="F1294" s="1105">
        <f t="shared" si="41"/>
        <v>100358</v>
      </c>
      <c r="H1294" s="46">
        <v>743.95</v>
      </c>
      <c r="I1294" s="46">
        <v>789.86</v>
      </c>
    </row>
    <row r="1295" spans="2:9" ht="30">
      <c r="B1295" s="50">
        <v>100359</v>
      </c>
      <c r="C1295" s="48" t="s">
        <v>7115</v>
      </c>
      <c r="D1295" s="47" t="s">
        <v>115</v>
      </c>
      <c r="E1295" s="49">
        <f t="shared" si="40"/>
        <v>818.19</v>
      </c>
      <c r="F1295" s="1105">
        <f t="shared" si="41"/>
        <v>100359</v>
      </c>
      <c r="H1295" s="49">
        <v>772.28</v>
      </c>
      <c r="I1295" s="49">
        <v>818.19</v>
      </c>
    </row>
    <row r="1296" spans="2:9" ht="30">
      <c r="B1296" s="51">
        <v>100360</v>
      </c>
      <c r="C1296" s="1108" t="s">
        <v>7116</v>
      </c>
      <c r="D1296" s="45" t="s">
        <v>115</v>
      </c>
      <c r="E1296" s="46">
        <f t="shared" si="40"/>
        <v>903.63</v>
      </c>
      <c r="F1296" s="1105">
        <f t="shared" si="41"/>
        <v>100360</v>
      </c>
      <c r="H1296" s="46">
        <v>852.91</v>
      </c>
      <c r="I1296" s="46">
        <v>903.63</v>
      </c>
    </row>
    <row r="1297" spans="2:9" ht="30">
      <c r="B1297" s="50">
        <v>100361</v>
      </c>
      <c r="C1297" s="48" t="s">
        <v>7117</v>
      </c>
      <c r="D1297" s="47" t="s">
        <v>115</v>
      </c>
      <c r="E1297" s="49">
        <f t="shared" si="40"/>
        <v>1144.5899999999999</v>
      </c>
      <c r="F1297" s="1105">
        <f t="shared" si="41"/>
        <v>100361</v>
      </c>
      <c r="H1297" s="49">
        <v>1075.81</v>
      </c>
      <c r="I1297" s="49">
        <v>1144.5899999999999</v>
      </c>
    </row>
    <row r="1298" spans="2:9" ht="30">
      <c r="B1298" s="51">
        <v>100362</v>
      </c>
      <c r="C1298" s="1108" t="s">
        <v>7118</v>
      </c>
      <c r="D1298" s="45" t="s">
        <v>115</v>
      </c>
      <c r="E1298" s="46">
        <f t="shared" si="40"/>
        <v>1468.35</v>
      </c>
      <c r="F1298" s="1105">
        <f t="shared" si="41"/>
        <v>100362</v>
      </c>
      <c r="H1298" s="46">
        <v>1394.9</v>
      </c>
      <c r="I1298" s="46">
        <v>1468.35</v>
      </c>
    </row>
    <row r="1299" spans="2:9" ht="30">
      <c r="B1299" s="50">
        <v>100363</v>
      </c>
      <c r="C1299" s="48" t="s">
        <v>7119</v>
      </c>
      <c r="D1299" s="47" t="s">
        <v>115</v>
      </c>
      <c r="E1299" s="49">
        <f t="shared" si="40"/>
        <v>1510.64</v>
      </c>
      <c r="F1299" s="1105">
        <f t="shared" si="41"/>
        <v>100363</v>
      </c>
      <c r="H1299" s="49">
        <v>1437.19</v>
      </c>
      <c r="I1299" s="49">
        <v>1510.64</v>
      </c>
    </row>
    <row r="1300" spans="2:9" ht="30">
      <c r="B1300" s="51">
        <v>100364</v>
      </c>
      <c r="C1300" s="1108" t="s">
        <v>7120</v>
      </c>
      <c r="D1300" s="45" t="s">
        <v>115</v>
      </c>
      <c r="E1300" s="46">
        <f t="shared" si="40"/>
        <v>1644.6</v>
      </c>
      <c r="F1300" s="1105">
        <f t="shared" si="41"/>
        <v>100364</v>
      </c>
      <c r="H1300" s="46">
        <v>1563.62</v>
      </c>
      <c r="I1300" s="46">
        <v>1644.6</v>
      </c>
    </row>
    <row r="1301" spans="2:9" ht="30">
      <c r="B1301" s="50">
        <v>100365</v>
      </c>
      <c r="C1301" s="48" t="s">
        <v>7121</v>
      </c>
      <c r="D1301" s="47" t="s">
        <v>115</v>
      </c>
      <c r="E1301" s="49">
        <f t="shared" si="40"/>
        <v>1909.62</v>
      </c>
      <c r="F1301" s="1105">
        <f t="shared" si="41"/>
        <v>100365</v>
      </c>
      <c r="H1301" s="49">
        <v>1810.56</v>
      </c>
      <c r="I1301" s="49">
        <v>1909.62</v>
      </c>
    </row>
    <row r="1302" spans="2:9" ht="30">
      <c r="B1302" s="51">
        <v>100366</v>
      </c>
      <c r="C1302" s="1108" t="s">
        <v>7122</v>
      </c>
      <c r="D1302" s="45" t="s">
        <v>115</v>
      </c>
      <c r="E1302" s="46">
        <f t="shared" si="40"/>
        <v>2008.1</v>
      </c>
      <c r="F1302" s="1105">
        <f t="shared" si="41"/>
        <v>100366</v>
      </c>
      <c r="H1302" s="46">
        <v>1909.04</v>
      </c>
      <c r="I1302" s="46">
        <v>2008.1</v>
      </c>
    </row>
    <row r="1303" spans="2:9" ht="30">
      <c r="B1303" s="50">
        <v>100367</v>
      </c>
      <c r="C1303" s="48" t="s">
        <v>7123</v>
      </c>
      <c r="D1303" s="47" t="s">
        <v>115</v>
      </c>
      <c r="E1303" s="49">
        <f t="shared" si="40"/>
        <v>550.03</v>
      </c>
      <c r="F1303" s="1105">
        <f t="shared" si="41"/>
        <v>100367</v>
      </c>
      <c r="H1303" s="49">
        <v>522.20000000000005</v>
      </c>
      <c r="I1303" s="49">
        <v>550.03</v>
      </c>
    </row>
    <row r="1304" spans="2:9" ht="30">
      <c r="B1304" s="51">
        <v>100368</v>
      </c>
      <c r="C1304" s="1108" t="s">
        <v>7124</v>
      </c>
      <c r="D1304" s="45" t="s">
        <v>115</v>
      </c>
      <c r="E1304" s="46">
        <f t="shared" si="40"/>
        <v>776.2</v>
      </c>
      <c r="F1304" s="1105">
        <f t="shared" si="41"/>
        <v>100368</v>
      </c>
      <c r="H1304" s="46">
        <v>730.29</v>
      </c>
      <c r="I1304" s="46">
        <v>776.2</v>
      </c>
    </row>
    <row r="1305" spans="2:9" ht="30">
      <c r="B1305" s="50">
        <v>100369</v>
      </c>
      <c r="C1305" s="48" t="s">
        <v>7125</v>
      </c>
      <c r="D1305" s="47" t="s">
        <v>115</v>
      </c>
      <c r="E1305" s="49">
        <f t="shared" si="40"/>
        <v>804.53</v>
      </c>
      <c r="F1305" s="1105">
        <f t="shared" si="41"/>
        <v>100369</v>
      </c>
      <c r="H1305" s="49">
        <v>758.62</v>
      </c>
      <c r="I1305" s="49">
        <v>804.53</v>
      </c>
    </row>
    <row r="1306" spans="2:9" ht="30">
      <c r="B1306" s="51">
        <v>100370</v>
      </c>
      <c r="C1306" s="1108" t="s">
        <v>7126</v>
      </c>
      <c r="D1306" s="45" t="s">
        <v>115</v>
      </c>
      <c r="E1306" s="46">
        <f t="shared" si="40"/>
        <v>930.15</v>
      </c>
      <c r="F1306" s="1105">
        <f t="shared" si="41"/>
        <v>100370</v>
      </c>
      <c r="H1306" s="46">
        <v>879.43</v>
      </c>
      <c r="I1306" s="46">
        <v>930.15</v>
      </c>
    </row>
    <row r="1307" spans="2:9" ht="30">
      <c r="B1307" s="50">
        <v>100371</v>
      </c>
      <c r="C1307" s="48" t="s">
        <v>7127</v>
      </c>
      <c r="D1307" s="47" t="s">
        <v>115</v>
      </c>
      <c r="E1307" s="49">
        <f t="shared" si="40"/>
        <v>1107.74</v>
      </c>
      <c r="F1307" s="1105">
        <f t="shared" si="41"/>
        <v>100371</v>
      </c>
      <c r="H1307" s="49">
        <v>1038.96</v>
      </c>
      <c r="I1307" s="49">
        <v>1107.74</v>
      </c>
    </row>
    <row r="1308" spans="2:9" ht="30">
      <c r="B1308" s="51">
        <v>100372</v>
      </c>
      <c r="C1308" s="1108" t="s">
        <v>7128</v>
      </c>
      <c r="D1308" s="45" t="s">
        <v>115</v>
      </c>
      <c r="E1308" s="46">
        <f t="shared" si="40"/>
        <v>1409.46</v>
      </c>
      <c r="F1308" s="1105">
        <f t="shared" si="41"/>
        <v>100372</v>
      </c>
      <c r="H1308" s="46">
        <v>1336.01</v>
      </c>
      <c r="I1308" s="46">
        <v>1409.46</v>
      </c>
    </row>
    <row r="1309" spans="2:9" ht="30">
      <c r="B1309" s="50">
        <v>100373</v>
      </c>
      <c r="C1309" s="48" t="s">
        <v>7129</v>
      </c>
      <c r="D1309" s="47" t="s">
        <v>115</v>
      </c>
      <c r="E1309" s="49">
        <f t="shared" si="40"/>
        <v>1444.16</v>
      </c>
      <c r="F1309" s="1105">
        <f t="shared" si="41"/>
        <v>100373</v>
      </c>
      <c r="H1309" s="49">
        <v>1370.71</v>
      </c>
      <c r="I1309" s="49">
        <v>1444.16</v>
      </c>
    </row>
    <row r="1310" spans="2:9" ht="30">
      <c r="B1310" s="51">
        <v>100374</v>
      </c>
      <c r="C1310" s="1108" t="s">
        <v>7130</v>
      </c>
      <c r="D1310" s="45" t="s">
        <v>115</v>
      </c>
      <c r="E1310" s="46">
        <f t="shared" si="40"/>
        <v>1554.82</v>
      </c>
      <c r="F1310" s="1105">
        <f t="shared" si="41"/>
        <v>100374</v>
      </c>
      <c r="H1310" s="46">
        <v>1473.84</v>
      </c>
      <c r="I1310" s="46">
        <v>1554.82</v>
      </c>
    </row>
    <row r="1311" spans="2:9" ht="30">
      <c r="B1311" s="50">
        <v>100375</v>
      </c>
      <c r="C1311" s="48" t="s">
        <v>7131</v>
      </c>
      <c r="D1311" s="47" t="s">
        <v>115</v>
      </c>
      <c r="E1311" s="49">
        <f t="shared" si="40"/>
        <v>1779.76</v>
      </c>
      <c r="F1311" s="1105">
        <f t="shared" si="41"/>
        <v>100375</v>
      </c>
      <c r="H1311" s="49">
        <v>1680.7</v>
      </c>
      <c r="I1311" s="49">
        <v>1779.76</v>
      </c>
    </row>
    <row r="1312" spans="2:9" ht="30">
      <c r="B1312" s="51">
        <v>100376</v>
      </c>
      <c r="C1312" s="1108" t="s">
        <v>7132</v>
      </c>
      <c r="D1312" s="45" t="s">
        <v>115</v>
      </c>
      <c r="E1312" s="46">
        <f t="shared" si="40"/>
        <v>1744.23</v>
      </c>
      <c r="F1312" s="1105">
        <f t="shared" si="41"/>
        <v>100376</v>
      </c>
      <c r="H1312" s="46">
        <v>1645.17</v>
      </c>
      <c r="I1312" s="46">
        <v>1744.23</v>
      </c>
    </row>
    <row r="1313" spans="2:9" ht="30">
      <c r="B1313" s="50">
        <v>100377</v>
      </c>
      <c r="C1313" s="48" t="s">
        <v>7906</v>
      </c>
      <c r="D1313" s="47" t="s">
        <v>259</v>
      </c>
      <c r="E1313" s="49">
        <f t="shared" si="40"/>
        <v>8.4</v>
      </c>
      <c r="F1313" s="1105">
        <f t="shared" si="41"/>
        <v>100377</v>
      </c>
      <c r="H1313" s="49">
        <v>8.2899999999999991</v>
      </c>
      <c r="I1313" s="49">
        <v>8.4</v>
      </c>
    </row>
    <row r="1314" spans="2:9" ht="30">
      <c r="B1314" s="51">
        <v>100378</v>
      </c>
      <c r="C1314" s="1108" t="s">
        <v>7907</v>
      </c>
      <c r="D1314" s="45" t="s">
        <v>259</v>
      </c>
      <c r="E1314" s="46">
        <f t="shared" si="40"/>
        <v>7.54</v>
      </c>
      <c r="F1314" s="1105">
        <f t="shared" si="41"/>
        <v>100378</v>
      </c>
      <c r="H1314" s="46">
        <v>7.43</v>
      </c>
      <c r="I1314" s="46">
        <v>7.54</v>
      </c>
    </row>
    <row r="1315" spans="2:9" ht="45">
      <c r="B1315" s="50">
        <v>100382</v>
      </c>
      <c r="C1315" s="48" t="s">
        <v>7133</v>
      </c>
      <c r="D1315" s="47" t="s">
        <v>266</v>
      </c>
      <c r="E1315" s="49">
        <f t="shared" si="40"/>
        <v>11.43</v>
      </c>
      <c r="F1315" s="1105">
        <f t="shared" si="41"/>
        <v>100382</v>
      </c>
      <c r="H1315" s="49">
        <v>11.07</v>
      </c>
      <c r="I1315" s="49">
        <v>11.43</v>
      </c>
    </row>
    <row r="1316" spans="2:9">
      <c r="B1316" s="51">
        <v>94444</v>
      </c>
      <c r="C1316" s="1108" t="s">
        <v>7134</v>
      </c>
      <c r="D1316" s="45" t="s">
        <v>266</v>
      </c>
      <c r="E1316" s="46">
        <f t="shared" si="40"/>
        <v>610.42999999999995</v>
      </c>
      <c r="F1316" s="1105">
        <f t="shared" si="41"/>
        <v>94444</v>
      </c>
      <c r="H1316" s="46">
        <v>609.77</v>
      </c>
      <c r="I1316" s="46">
        <v>610.42999999999995</v>
      </c>
    </row>
    <row r="1317" spans="2:9">
      <c r="B1317" s="50" t="s">
        <v>1172</v>
      </c>
      <c r="C1317" s="48" t="s">
        <v>1173</v>
      </c>
      <c r="D1317" s="47" t="s">
        <v>85</v>
      </c>
      <c r="E1317" s="49">
        <f t="shared" si="40"/>
        <v>27.12</v>
      </c>
      <c r="F1317" s="1105" t="str">
        <f t="shared" si="41"/>
        <v>73882/001</v>
      </c>
      <c r="H1317" s="49">
        <v>26.09</v>
      </c>
      <c r="I1317" s="49">
        <v>27.12</v>
      </c>
    </row>
    <row r="1318" spans="2:9">
      <c r="B1318" s="51" t="s">
        <v>1174</v>
      </c>
      <c r="C1318" s="1108" t="s">
        <v>1175</v>
      </c>
      <c r="D1318" s="45" t="s">
        <v>85</v>
      </c>
      <c r="E1318" s="46">
        <f t="shared" si="40"/>
        <v>76.599999999999994</v>
      </c>
      <c r="F1318" s="1105" t="str">
        <f t="shared" si="41"/>
        <v>73882/005</v>
      </c>
      <c r="H1318" s="46">
        <v>73.489999999999995</v>
      </c>
      <c r="I1318" s="46">
        <v>76.599999999999994</v>
      </c>
    </row>
    <row r="1319" spans="2:9">
      <c r="B1319" s="50" t="s">
        <v>1176</v>
      </c>
      <c r="C1319" s="48" t="s">
        <v>1177</v>
      </c>
      <c r="D1319" s="47" t="s">
        <v>85</v>
      </c>
      <c r="E1319" s="49">
        <f t="shared" si="40"/>
        <v>28.85</v>
      </c>
      <c r="F1319" s="1105" t="str">
        <f t="shared" si="41"/>
        <v>73816/001</v>
      </c>
      <c r="H1319" s="49">
        <v>27.59</v>
      </c>
      <c r="I1319" s="49">
        <v>28.85</v>
      </c>
    </row>
    <row r="1320" spans="2:9">
      <c r="B1320" s="51" t="s">
        <v>1178</v>
      </c>
      <c r="C1320" s="1108" t="s">
        <v>1179</v>
      </c>
      <c r="D1320" s="45" t="s">
        <v>85</v>
      </c>
      <c r="E1320" s="46">
        <f t="shared" si="40"/>
        <v>24.02</v>
      </c>
      <c r="F1320" s="1105" t="str">
        <f t="shared" si="41"/>
        <v>73816/002</v>
      </c>
      <c r="H1320" s="46">
        <v>22.43</v>
      </c>
      <c r="I1320" s="46">
        <v>24.02</v>
      </c>
    </row>
    <row r="1321" spans="2:9">
      <c r="B1321" s="50" t="s">
        <v>1180</v>
      </c>
      <c r="C1321" s="48" t="s">
        <v>1181</v>
      </c>
      <c r="D1321" s="47" t="s">
        <v>266</v>
      </c>
      <c r="E1321" s="49">
        <f t="shared" si="40"/>
        <v>7.31</v>
      </c>
      <c r="F1321" s="1105" t="str">
        <f t="shared" si="41"/>
        <v>73881/001</v>
      </c>
      <c r="H1321" s="49">
        <v>7.28</v>
      </c>
      <c r="I1321" s="49">
        <v>7.31</v>
      </c>
    </row>
    <row r="1322" spans="2:9">
      <c r="B1322" s="51" t="s">
        <v>1182</v>
      </c>
      <c r="C1322" s="1108" t="s">
        <v>1183</v>
      </c>
      <c r="D1322" s="45" t="s">
        <v>266</v>
      </c>
      <c r="E1322" s="46">
        <f t="shared" si="40"/>
        <v>14.35</v>
      </c>
      <c r="F1322" s="1105" t="str">
        <f t="shared" si="41"/>
        <v>73881/003</v>
      </c>
      <c r="H1322" s="46">
        <v>14.32</v>
      </c>
      <c r="I1322" s="46">
        <v>14.35</v>
      </c>
    </row>
    <row r="1323" spans="2:9">
      <c r="B1323" s="50" t="s">
        <v>1184</v>
      </c>
      <c r="C1323" s="48" t="s">
        <v>1185</v>
      </c>
      <c r="D1323" s="47" t="s">
        <v>1186</v>
      </c>
      <c r="E1323" s="49">
        <f t="shared" si="40"/>
        <v>95.73</v>
      </c>
      <c r="F1323" s="1105" t="str">
        <f t="shared" si="41"/>
        <v>73883/001</v>
      </c>
      <c r="H1323" s="49">
        <v>93.74</v>
      </c>
      <c r="I1323" s="49">
        <v>95.73</v>
      </c>
    </row>
    <row r="1324" spans="2:9">
      <c r="B1324" s="51" t="s">
        <v>1187</v>
      </c>
      <c r="C1324" s="1108" t="s">
        <v>1188</v>
      </c>
      <c r="D1324" s="45" t="s">
        <v>1186</v>
      </c>
      <c r="E1324" s="46">
        <f t="shared" si="40"/>
        <v>111.9</v>
      </c>
      <c r="F1324" s="1105" t="str">
        <f t="shared" si="41"/>
        <v>73883/002</v>
      </c>
      <c r="H1324" s="46">
        <v>108.84</v>
      </c>
      <c r="I1324" s="46">
        <v>111.9</v>
      </c>
    </row>
    <row r="1325" spans="2:9">
      <c r="B1325" s="50" t="s">
        <v>1189</v>
      </c>
      <c r="C1325" s="48" t="s">
        <v>1190</v>
      </c>
      <c r="D1325" s="47" t="s">
        <v>1186</v>
      </c>
      <c r="E1325" s="49">
        <f t="shared" si="40"/>
        <v>69.209999999999994</v>
      </c>
      <c r="F1325" s="1105" t="str">
        <f t="shared" si="41"/>
        <v>73883/003</v>
      </c>
      <c r="H1325" s="49">
        <v>67.22</v>
      </c>
      <c r="I1325" s="49">
        <v>69.209999999999994</v>
      </c>
    </row>
    <row r="1326" spans="2:9">
      <c r="B1326" s="51" t="s">
        <v>1191</v>
      </c>
      <c r="C1326" s="1108" t="s">
        <v>1192</v>
      </c>
      <c r="D1326" s="45" t="s">
        <v>85</v>
      </c>
      <c r="E1326" s="46">
        <f t="shared" si="40"/>
        <v>72.27</v>
      </c>
      <c r="F1326" s="1105" t="str">
        <f t="shared" si="41"/>
        <v>73969/001</v>
      </c>
      <c r="H1326" s="46">
        <v>71.02</v>
      </c>
      <c r="I1326" s="46">
        <v>72.27</v>
      </c>
    </row>
    <row r="1327" spans="2:9">
      <c r="B1327" s="50" t="s">
        <v>1193</v>
      </c>
      <c r="C1327" s="48" t="s">
        <v>1194</v>
      </c>
      <c r="D1327" s="47" t="s">
        <v>85</v>
      </c>
      <c r="E1327" s="49">
        <f t="shared" si="40"/>
        <v>51.46</v>
      </c>
      <c r="F1327" s="1105" t="str">
        <f t="shared" si="41"/>
        <v>74017/001</v>
      </c>
      <c r="H1327" s="49">
        <v>50.21</v>
      </c>
      <c r="I1327" s="49">
        <v>51.46</v>
      </c>
    </row>
    <row r="1328" spans="2:9">
      <c r="B1328" s="51" t="s">
        <v>1195</v>
      </c>
      <c r="C1328" s="1108" t="s">
        <v>1196</v>
      </c>
      <c r="D1328" s="45" t="s">
        <v>85</v>
      </c>
      <c r="E1328" s="46">
        <f t="shared" si="40"/>
        <v>68.62</v>
      </c>
      <c r="F1328" s="1105" t="str">
        <f t="shared" si="41"/>
        <v>74017/002</v>
      </c>
      <c r="H1328" s="46">
        <v>67.37</v>
      </c>
      <c r="I1328" s="46">
        <v>68.62</v>
      </c>
    </row>
    <row r="1329" spans="2:9">
      <c r="B1329" s="50" t="s">
        <v>1197</v>
      </c>
      <c r="C1329" s="48" t="s">
        <v>1198</v>
      </c>
      <c r="D1329" s="47" t="s">
        <v>85</v>
      </c>
      <c r="E1329" s="49">
        <f t="shared" si="40"/>
        <v>43.53</v>
      </c>
      <c r="F1329" s="1105" t="str">
        <f t="shared" si="41"/>
        <v>75029/001</v>
      </c>
      <c r="H1329" s="49">
        <v>41.88</v>
      </c>
      <c r="I1329" s="49">
        <v>43.53</v>
      </c>
    </row>
    <row r="1330" spans="2:9">
      <c r="B1330" s="51">
        <v>83651</v>
      </c>
      <c r="C1330" s="1108" t="s">
        <v>1199</v>
      </c>
      <c r="D1330" s="45" t="s">
        <v>85</v>
      </c>
      <c r="E1330" s="46">
        <f t="shared" si="40"/>
        <v>32.56</v>
      </c>
      <c r="F1330" s="1105">
        <f t="shared" si="41"/>
        <v>83651</v>
      </c>
      <c r="H1330" s="46">
        <v>30.68</v>
      </c>
      <c r="I1330" s="46">
        <v>32.56</v>
      </c>
    </row>
    <row r="1331" spans="2:9" ht="30">
      <c r="B1331" s="50">
        <v>83658</v>
      </c>
      <c r="C1331" s="48" t="s">
        <v>1200</v>
      </c>
      <c r="D1331" s="47" t="s">
        <v>85</v>
      </c>
      <c r="E1331" s="49">
        <f t="shared" si="40"/>
        <v>155.47</v>
      </c>
      <c r="F1331" s="1105">
        <f t="shared" si="41"/>
        <v>83658</v>
      </c>
      <c r="H1331" s="49">
        <v>146.24</v>
      </c>
      <c r="I1331" s="49">
        <v>155.47</v>
      </c>
    </row>
    <row r="1332" spans="2:9">
      <c r="B1332" s="51">
        <v>83661</v>
      </c>
      <c r="C1332" s="1108" t="s">
        <v>1201</v>
      </c>
      <c r="D1332" s="45" t="s">
        <v>85</v>
      </c>
      <c r="E1332" s="46">
        <f t="shared" si="40"/>
        <v>106.13</v>
      </c>
      <c r="F1332" s="1105">
        <f t="shared" si="41"/>
        <v>83661</v>
      </c>
      <c r="H1332" s="46">
        <v>102.15</v>
      </c>
      <c r="I1332" s="46">
        <v>106.13</v>
      </c>
    </row>
    <row r="1333" spans="2:9">
      <c r="B1333" s="50">
        <v>83662</v>
      </c>
      <c r="C1333" s="48" t="s">
        <v>1202</v>
      </c>
      <c r="D1333" s="47" t="s">
        <v>1186</v>
      </c>
      <c r="E1333" s="49">
        <f t="shared" si="40"/>
        <v>102.66</v>
      </c>
      <c r="F1333" s="1105">
        <f t="shared" si="41"/>
        <v>83662</v>
      </c>
      <c r="H1333" s="49">
        <v>99.14</v>
      </c>
      <c r="I1333" s="49">
        <v>102.66</v>
      </c>
    </row>
    <row r="1334" spans="2:9">
      <c r="B1334" s="51">
        <v>83664</v>
      </c>
      <c r="C1334" s="1108" t="s">
        <v>1203</v>
      </c>
      <c r="D1334" s="45" t="s">
        <v>85</v>
      </c>
      <c r="E1334" s="46">
        <f t="shared" si="40"/>
        <v>64.45</v>
      </c>
      <c r="F1334" s="1105">
        <f t="shared" si="41"/>
        <v>83664</v>
      </c>
      <c r="H1334" s="46">
        <v>62.45</v>
      </c>
      <c r="I1334" s="46">
        <v>64.45</v>
      </c>
    </row>
    <row r="1335" spans="2:9">
      <c r="B1335" s="50">
        <v>83665</v>
      </c>
      <c r="C1335" s="48" t="s">
        <v>1204</v>
      </c>
      <c r="D1335" s="47" t="s">
        <v>266</v>
      </c>
      <c r="E1335" s="49">
        <f t="shared" si="40"/>
        <v>9.44</v>
      </c>
      <c r="F1335" s="1105">
        <f t="shared" si="41"/>
        <v>83665</v>
      </c>
      <c r="H1335" s="49">
        <v>9.4</v>
      </c>
      <c r="I1335" s="49">
        <v>9.44</v>
      </c>
    </row>
    <row r="1336" spans="2:9">
      <c r="B1336" s="51">
        <v>83669</v>
      </c>
      <c r="C1336" s="1108" t="s">
        <v>1205</v>
      </c>
      <c r="D1336" s="45" t="s">
        <v>266</v>
      </c>
      <c r="E1336" s="46">
        <f t="shared" si="40"/>
        <v>11.24</v>
      </c>
      <c r="F1336" s="1105">
        <f t="shared" si="41"/>
        <v>83669</v>
      </c>
      <c r="H1336" s="46">
        <v>11.2</v>
      </c>
      <c r="I1336" s="46">
        <v>11.24</v>
      </c>
    </row>
    <row r="1337" spans="2:9">
      <c r="B1337" s="50">
        <v>83670</v>
      </c>
      <c r="C1337" s="48" t="s">
        <v>1206</v>
      </c>
      <c r="D1337" s="47" t="s">
        <v>85</v>
      </c>
      <c r="E1337" s="49">
        <f t="shared" si="40"/>
        <v>47.2</v>
      </c>
      <c r="F1337" s="1105">
        <f t="shared" si="41"/>
        <v>83670</v>
      </c>
      <c r="H1337" s="49">
        <v>43.42</v>
      </c>
      <c r="I1337" s="49">
        <v>47.2</v>
      </c>
    </row>
    <row r="1338" spans="2:9">
      <c r="B1338" s="51">
        <v>83671</v>
      </c>
      <c r="C1338" s="1108" t="s">
        <v>1207</v>
      </c>
      <c r="D1338" s="45" t="s">
        <v>85</v>
      </c>
      <c r="E1338" s="46">
        <f t="shared" si="40"/>
        <v>50.64</v>
      </c>
      <c r="F1338" s="1105">
        <f t="shared" si="41"/>
        <v>83671</v>
      </c>
      <c r="H1338" s="46">
        <v>46.62</v>
      </c>
      <c r="I1338" s="46">
        <v>50.64</v>
      </c>
    </row>
    <row r="1339" spans="2:9">
      <c r="B1339" s="50">
        <v>83679</v>
      </c>
      <c r="C1339" s="48" t="s">
        <v>1208</v>
      </c>
      <c r="D1339" s="47" t="s">
        <v>85</v>
      </c>
      <c r="E1339" s="49">
        <f t="shared" si="40"/>
        <v>13.71</v>
      </c>
      <c r="F1339" s="1105">
        <f t="shared" si="41"/>
        <v>83679</v>
      </c>
      <c r="H1339" s="49">
        <v>12.95</v>
      </c>
      <c r="I1339" s="49">
        <v>13.71</v>
      </c>
    </row>
    <row r="1340" spans="2:9">
      <c r="B1340" s="51">
        <v>83680</v>
      </c>
      <c r="C1340" s="1108" t="s">
        <v>1209</v>
      </c>
      <c r="D1340" s="45" t="s">
        <v>85</v>
      </c>
      <c r="E1340" s="46">
        <f t="shared" si="40"/>
        <v>16.32</v>
      </c>
      <c r="F1340" s="1105">
        <f t="shared" si="41"/>
        <v>83680</v>
      </c>
      <c r="H1340" s="46">
        <v>15.56</v>
      </c>
      <c r="I1340" s="46">
        <v>16.32</v>
      </c>
    </row>
    <row r="1341" spans="2:9">
      <c r="B1341" s="50">
        <v>83681</v>
      </c>
      <c r="C1341" s="48" t="s">
        <v>1210</v>
      </c>
      <c r="D1341" s="47" t="s">
        <v>85</v>
      </c>
      <c r="E1341" s="49">
        <f t="shared" si="40"/>
        <v>17.5</v>
      </c>
      <c r="F1341" s="1105">
        <f t="shared" si="41"/>
        <v>83681</v>
      </c>
      <c r="H1341" s="49">
        <v>16.739999999999998</v>
      </c>
      <c r="I1341" s="49">
        <v>17.5</v>
      </c>
    </row>
    <row r="1342" spans="2:9">
      <c r="B1342" s="51">
        <v>83682</v>
      </c>
      <c r="C1342" s="1108" t="s">
        <v>1211</v>
      </c>
      <c r="D1342" s="45" t="s">
        <v>1186</v>
      </c>
      <c r="E1342" s="46">
        <f t="shared" si="40"/>
        <v>116.39</v>
      </c>
      <c r="F1342" s="1105">
        <f t="shared" si="41"/>
        <v>83682</v>
      </c>
      <c r="H1342" s="46">
        <v>112.57</v>
      </c>
      <c r="I1342" s="46">
        <v>116.39</v>
      </c>
    </row>
    <row r="1343" spans="2:9">
      <c r="B1343" s="50">
        <v>83729</v>
      </c>
      <c r="C1343" s="48" t="s">
        <v>1212</v>
      </c>
      <c r="D1343" s="47" t="s">
        <v>266</v>
      </c>
      <c r="E1343" s="49">
        <f t="shared" si="40"/>
        <v>22.14</v>
      </c>
      <c r="F1343" s="1105">
        <f t="shared" si="41"/>
        <v>83729</v>
      </c>
      <c r="H1343" s="49">
        <v>22.1</v>
      </c>
      <c r="I1343" s="49">
        <v>22.14</v>
      </c>
    </row>
    <row r="1344" spans="2:9">
      <c r="B1344" s="51">
        <v>83739</v>
      </c>
      <c r="C1344" s="1108" t="s">
        <v>1213</v>
      </c>
      <c r="D1344" s="45" t="s">
        <v>266</v>
      </c>
      <c r="E1344" s="46">
        <f t="shared" si="40"/>
        <v>7.67</v>
      </c>
      <c r="F1344" s="1105">
        <f t="shared" si="41"/>
        <v>83739</v>
      </c>
      <c r="H1344" s="46">
        <v>7.63</v>
      </c>
      <c r="I1344" s="46">
        <v>7.67</v>
      </c>
    </row>
    <row r="1345" spans="2:9">
      <c r="B1345" s="50">
        <v>6454</v>
      </c>
      <c r="C1345" s="48" t="s">
        <v>1214</v>
      </c>
      <c r="D1345" s="47" t="s">
        <v>1186</v>
      </c>
      <c r="E1345" s="49">
        <f t="shared" si="40"/>
        <v>175.7</v>
      </c>
      <c r="F1345" s="1105">
        <f t="shared" si="41"/>
        <v>6454</v>
      </c>
      <c r="H1345" s="49">
        <v>166.52</v>
      </c>
      <c r="I1345" s="49">
        <v>175.7</v>
      </c>
    </row>
    <row r="1346" spans="2:9">
      <c r="B1346" s="51">
        <v>73611</v>
      </c>
      <c r="C1346" s="1108" t="s">
        <v>1215</v>
      </c>
      <c r="D1346" s="45" t="s">
        <v>1186</v>
      </c>
      <c r="E1346" s="46">
        <f t="shared" si="40"/>
        <v>381.61</v>
      </c>
      <c r="F1346" s="1105">
        <f t="shared" si="41"/>
        <v>73611</v>
      </c>
      <c r="H1346" s="46">
        <v>359.69</v>
      </c>
      <c r="I1346" s="46">
        <v>381.61</v>
      </c>
    </row>
    <row r="1347" spans="2:9">
      <c r="B1347" s="50">
        <v>73697</v>
      </c>
      <c r="C1347" s="48" t="s">
        <v>1216</v>
      </c>
      <c r="D1347" s="47" t="s">
        <v>1186</v>
      </c>
      <c r="E1347" s="49">
        <f t="shared" ref="E1347:E1410" si="42">IF($K$2=$H$1,H1347,I1347)</f>
        <v>173.58</v>
      </c>
      <c r="F1347" s="1105">
        <f t="shared" ref="F1347:F1410" si="43">IF(LEN($B1347)=7,CONCATENATE(MID($B1347,1,6),"00",RIGHT($B1347,1)),IF(LEN($B1347)=8,CONCATENATE(MID($B1347,1,6),"0",RIGHT($B1347,2)),$B1347))</f>
        <v>73697</v>
      </c>
      <c r="H1347" s="49">
        <v>164.41</v>
      </c>
      <c r="I1347" s="49">
        <v>173.58</v>
      </c>
    </row>
    <row r="1348" spans="2:9">
      <c r="B1348" s="51">
        <v>73698</v>
      </c>
      <c r="C1348" s="1108" t="s">
        <v>1217</v>
      </c>
      <c r="D1348" s="45" t="s">
        <v>1186</v>
      </c>
      <c r="E1348" s="46">
        <f t="shared" si="42"/>
        <v>227.31</v>
      </c>
      <c r="F1348" s="1105">
        <f t="shared" si="43"/>
        <v>73698</v>
      </c>
      <c r="H1348" s="46">
        <v>212.77</v>
      </c>
      <c r="I1348" s="46">
        <v>227.31</v>
      </c>
    </row>
    <row r="1349" spans="2:9">
      <c r="B1349" s="50" t="s">
        <v>1218</v>
      </c>
      <c r="C1349" s="48" t="s">
        <v>1219</v>
      </c>
      <c r="D1349" s="47" t="s">
        <v>266</v>
      </c>
      <c r="E1349" s="49">
        <f t="shared" si="42"/>
        <v>109.48</v>
      </c>
      <c r="F1349" s="1105" t="str">
        <f t="shared" si="43"/>
        <v>73890/001</v>
      </c>
      <c r="H1349" s="49">
        <v>102.34</v>
      </c>
      <c r="I1349" s="49">
        <v>109.48</v>
      </c>
    </row>
    <row r="1350" spans="2:9">
      <c r="B1350" s="51" t="s">
        <v>1220</v>
      </c>
      <c r="C1350" s="1108" t="s">
        <v>1221</v>
      </c>
      <c r="D1350" s="45" t="s">
        <v>266</v>
      </c>
      <c r="E1350" s="46">
        <f t="shared" si="42"/>
        <v>275.08999999999997</v>
      </c>
      <c r="F1350" s="1105" t="str">
        <f t="shared" si="43"/>
        <v>73890/002</v>
      </c>
      <c r="H1350" s="46">
        <v>257.24</v>
      </c>
      <c r="I1350" s="46">
        <v>275.08999999999997</v>
      </c>
    </row>
    <row r="1351" spans="2:9" ht="30">
      <c r="B1351" s="50">
        <v>92743</v>
      </c>
      <c r="C1351" s="48" t="s">
        <v>5765</v>
      </c>
      <c r="D1351" s="47" t="s">
        <v>1186</v>
      </c>
      <c r="E1351" s="49">
        <f t="shared" si="42"/>
        <v>496.15</v>
      </c>
      <c r="F1351" s="1105">
        <f t="shared" si="43"/>
        <v>92743</v>
      </c>
      <c r="H1351" s="49">
        <v>485.32</v>
      </c>
      <c r="I1351" s="49">
        <v>496.15</v>
      </c>
    </row>
    <row r="1352" spans="2:9" ht="30">
      <c r="B1352" s="51">
        <v>92744</v>
      </c>
      <c r="C1352" s="1108" t="s">
        <v>5766</v>
      </c>
      <c r="D1352" s="45" t="s">
        <v>1186</v>
      </c>
      <c r="E1352" s="46">
        <f t="shared" si="42"/>
        <v>483.77</v>
      </c>
      <c r="F1352" s="1105">
        <f t="shared" si="43"/>
        <v>92744</v>
      </c>
      <c r="H1352" s="46">
        <v>478.52</v>
      </c>
      <c r="I1352" s="46">
        <v>483.77</v>
      </c>
    </row>
    <row r="1353" spans="2:9" ht="30">
      <c r="B1353" s="50">
        <v>92745</v>
      </c>
      <c r="C1353" s="48" t="s">
        <v>5767</v>
      </c>
      <c r="D1353" s="47" t="s">
        <v>1186</v>
      </c>
      <c r="E1353" s="49">
        <f t="shared" si="42"/>
        <v>616.6</v>
      </c>
      <c r="F1353" s="1105">
        <f t="shared" si="43"/>
        <v>92745</v>
      </c>
      <c r="H1353" s="49">
        <v>603.54</v>
      </c>
      <c r="I1353" s="49">
        <v>616.6</v>
      </c>
    </row>
    <row r="1354" spans="2:9" ht="30">
      <c r="B1354" s="51">
        <v>92746</v>
      </c>
      <c r="C1354" s="1108" t="s">
        <v>6846</v>
      </c>
      <c r="D1354" s="45" t="s">
        <v>1186</v>
      </c>
      <c r="E1354" s="46">
        <f t="shared" si="42"/>
        <v>571.83000000000004</v>
      </c>
      <c r="F1354" s="1105">
        <f t="shared" si="43"/>
        <v>92746</v>
      </c>
      <c r="H1354" s="46">
        <v>564.46</v>
      </c>
      <c r="I1354" s="46">
        <v>571.83000000000004</v>
      </c>
    </row>
    <row r="1355" spans="2:9" ht="30">
      <c r="B1355" s="50">
        <v>92747</v>
      </c>
      <c r="C1355" s="48" t="s">
        <v>6847</v>
      </c>
      <c r="D1355" s="47" t="s">
        <v>1186</v>
      </c>
      <c r="E1355" s="49">
        <f t="shared" si="42"/>
        <v>685.02</v>
      </c>
      <c r="F1355" s="1105">
        <f t="shared" si="43"/>
        <v>92747</v>
      </c>
      <c r="H1355" s="49">
        <v>670.69</v>
      </c>
      <c r="I1355" s="49">
        <v>685.02</v>
      </c>
    </row>
    <row r="1356" spans="2:9" ht="30">
      <c r="B1356" s="51">
        <v>92748</v>
      </c>
      <c r="C1356" s="1108" t="s">
        <v>5768</v>
      </c>
      <c r="D1356" s="45" t="s">
        <v>1186</v>
      </c>
      <c r="E1356" s="46">
        <f t="shared" si="42"/>
        <v>622.09</v>
      </c>
      <c r="F1356" s="1105">
        <f t="shared" si="43"/>
        <v>92748</v>
      </c>
      <c r="H1356" s="46">
        <v>613.45000000000005</v>
      </c>
      <c r="I1356" s="46">
        <v>622.09</v>
      </c>
    </row>
    <row r="1357" spans="2:9" ht="30">
      <c r="B1357" s="50">
        <v>92749</v>
      </c>
      <c r="C1357" s="48" t="s">
        <v>6848</v>
      </c>
      <c r="D1357" s="47" t="s">
        <v>1186</v>
      </c>
      <c r="E1357" s="49">
        <f t="shared" si="42"/>
        <v>715.32</v>
      </c>
      <c r="F1357" s="1105">
        <f t="shared" si="43"/>
        <v>92749</v>
      </c>
      <c r="H1357" s="49">
        <v>704.59</v>
      </c>
      <c r="I1357" s="49">
        <v>715.32</v>
      </c>
    </row>
    <row r="1358" spans="2:9" ht="30">
      <c r="B1358" s="51">
        <v>92750</v>
      </c>
      <c r="C1358" s="1108" t="s">
        <v>6849</v>
      </c>
      <c r="D1358" s="45" t="s">
        <v>1186</v>
      </c>
      <c r="E1358" s="46">
        <f t="shared" si="42"/>
        <v>1236.6300000000001</v>
      </c>
      <c r="F1358" s="1105">
        <f t="shared" si="43"/>
        <v>92750</v>
      </c>
      <c r="H1358" s="46">
        <v>1221.9000000000001</v>
      </c>
      <c r="I1358" s="46">
        <v>1236.6300000000001</v>
      </c>
    </row>
    <row r="1359" spans="2:9" ht="30">
      <c r="B1359" s="50">
        <v>92751</v>
      </c>
      <c r="C1359" s="48" t="s">
        <v>6850</v>
      </c>
      <c r="D1359" s="47" t="s">
        <v>1186</v>
      </c>
      <c r="E1359" s="49">
        <f t="shared" si="42"/>
        <v>1539.76</v>
      </c>
      <c r="F1359" s="1105">
        <f t="shared" si="43"/>
        <v>92751</v>
      </c>
      <c r="H1359" s="49">
        <v>1522.77</v>
      </c>
      <c r="I1359" s="49">
        <v>1539.76</v>
      </c>
    </row>
    <row r="1360" spans="2:9" ht="30">
      <c r="B1360" s="51">
        <v>92752</v>
      </c>
      <c r="C1360" s="1108" t="s">
        <v>6851</v>
      </c>
      <c r="D1360" s="45" t="s">
        <v>1186</v>
      </c>
      <c r="E1360" s="46">
        <f t="shared" si="42"/>
        <v>1841.83</v>
      </c>
      <c r="F1360" s="1105">
        <f t="shared" si="43"/>
        <v>92752</v>
      </c>
      <c r="H1360" s="46">
        <v>1822.64</v>
      </c>
      <c r="I1360" s="46">
        <v>1841.83</v>
      </c>
    </row>
    <row r="1361" spans="2:9" ht="30">
      <c r="B1361" s="50">
        <v>92753</v>
      </c>
      <c r="C1361" s="48" t="s">
        <v>6852</v>
      </c>
      <c r="D1361" s="47" t="s">
        <v>1186</v>
      </c>
      <c r="E1361" s="49">
        <f t="shared" si="42"/>
        <v>466.85</v>
      </c>
      <c r="F1361" s="1105">
        <f t="shared" si="43"/>
        <v>92753</v>
      </c>
      <c r="H1361" s="49">
        <v>459.3</v>
      </c>
      <c r="I1361" s="49">
        <v>466.85</v>
      </c>
    </row>
    <row r="1362" spans="2:9" ht="45">
      <c r="B1362" s="51">
        <v>92754</v>
      </c>
      <c r="C1362" s="1108" t="s">
        <v>6853</v>
      </c>
      <c r="D1362" s="45" t="s">
        <v>1186</v>
      </c>
      <c r="E1362" s="46">
        <f t="shared" si="42"/>
        <v>427.05</v>
      </c>
      <c r="F1362" s="1105">
        <f t="shared" si="43"/>
        <v>92754</v>
      </c>
      <c r="H1362" s="46">
        <v>420.08</v>
      </c>
      <c r="I1362" s="46">
        <v>427.05</v>
      </c>
    </row>
    <row r="1363" spans="2:9" ht="30">
      <c r="B1363" s="50">
        <v>92755</v>
      </c>
      <c r="C1363" s="48" t="s">
        <v>1222</v>
      </c>
      <c r="D1363" s="47" t="s">
        <v>266</v>
      </c>
      <c r="E1363" s="49">
        <f t="shared" si="42"/>
        <v>183.21</v>
      </c>
      <c r="F1363" s="1105">
        <f t="shared" si="43"/>
        <v>92755</v>
      </c>
      <c r="H1363" s="49">
        <v>179.63</v>
      </c>
      <c r="I1363" s="49">
        <v>183.21</v>
      </c>
    </row>
    <row r="1364" spans="2:9" ht="30">
      <c r="B1364" s="51">
        <v>92756</v>
      </c>
      <c r="C1364" s="1108" t="s">
        <v>1223</v>
      </c>
      <c r="D1364" s="45" t="s">
        <v>266</v>
      </c>
      <c r="E1364" s="46">
        <f t="shared" si="42"/>
        <v>207.43</v>
      </c>
      <c r="F1364" s="1105">
        <f t="shared" si="43"/>
        <v>92756</v>
      </c>
      <c r="H1364" s="46">
        <v>203.2</v>
      </c>
      <c r="I1364" s="46">
        <v>207.43</v>
      </c>
    </row>
    <row r="1365" spans="2:9" ht="30">
      <c r="B1365" s="50">
        <v>92757</v>
      </c>
      <c r="C1365" s="48" t="s">
        <v>1224</v>
      </c>
      <c r="D1365" s="47" t="s">
        <v>266</v>
      </c>
      <c r="E1365" s="49">
        <f t="shared" si="42"/>
        <v>236.87</v>
      </c>
      <c r="F1365" s="1105">
        <f t="shared" si="43"/>
        <v>92757</v>
      </c>
      <c r="H1365" s="49">
        <v>231.85</v>
      </c>
      <c r="I1365" s="49">
        <v>236.87</v>
      </c>
    </row>
    <row r="1366" spans="2:9" ht="30">
      <c r="B1366" s="51">
        <v>92758</v>
      </c>
      <c r="C1366" s="1108" t="s">
        <v>1225</v>
      </c>
      <c r="D1366" s="45" t="s">
        <v>1186</v>
      </c>
      <c r="E1366" s="46">
        <f t="shared" si="42"/>
        <v>579</v>
      </c>
      <c r="F1366" s="1105">
        <f t="shared" si="43"/>
        <v>92758</v>
      </c>
      <c r="H1366" s="46">
        <v>570.79</v>
      </c>
      <c r="I1366" s="46">
        <v>579</v>
      </c>
    </row>
    <row r="1367" spans="2:9" ht="30">
      <c r="B1367" s="50">
        <v>91069</v>
      </c>
      <c r="C1367" s="48" t="s">
        <v>1226</v>
      </c>
      <c r="D1367" s="47" t="s">
        <v>266</v>
      </c>
      <c r="E1367" s="49">
        <f t="shared" si="42"/>
        <v>79.14</v>
      </c>
      <c r="F1367" s="1105">
        <f t="shared" si="43"/>
        <v>91069</v>
      </c>
      <c r="H1367" s="49">
        <v>77.25</v>
      </c>
      <c r="I1367" s="49">
        <v>79.14</v>
      </c>
    </row>
    <row r="1368" spans="2:9" ht="30">
      <c r="B1368" s="51">
        <v>91070</v>
      </c>
      <c r="C1368" s="1108" t="s">
        <v>1227</v>
      </c>
      <c r="D1368" s="45" t="s">
        <v>266</v>
      </c>
      <c r="E1368" s="46">
        <f t="shared" si="42"/>
        <v>87.92</v>
      </c>
      <c r="F1368" s="1105">
        <f t="shared" si="43"/>
        <v>91070</v>
      </c>
      <c r="H1368" s="46">
        <v>85.91</v>
      </c>
      <c r="I1368" s="46">
        <v>87.92</v>
      </c>
    </row>
    <row r="1369" spans="2:9" ht="30">
      <c r="B1369" s="50">
        <v>91071</v>
      </c>
      <c r="C1369" s="48" t="s">
        <v>1228</v>
      </c>
      <c r="D1369" s="47" t="s">
        <v>266</v>
      </c>
      <c r="E1369" s="49">
        <f t="shared" si="42"/>
        <v>109.72</v>
      </c>
      <c r="F1369" s="1105">
        <f t="shared" si="43"/>
        <v>91071</v>
      </c>
      <c r="H1369" s="49">
        <v>105.13</v>
      </c>
      <c r="I1369" s="49">
        <v>109.72</v>
      </c>
    </row>
    <row r="1370" spans="2:9" ht="30">
      <c r="B1370" s="51">
        <v>91072</v>
      </c>
      <c r="C1370" s="1108" t="s">
        <v>1229</v>
      </c>
      <c r="D1370" s="45" t="s">
        <v>266</v>
      </c>
      <c r="E1370" s="46">
        <f t="shared" si="42"/>
        <v>118.49</v>
      </c>
      <c r="F1370" s="1105">
        <f t="shared" si="43"/>
        <v>91072</v>
      </c>
      <c r="H1370" s="46">
        <v>113.79</v>
      </c>
      <c r="I1370" s="46">
        <v>118.49</v>
      </c>
    </row>
    <row r="1371" spans="2:9" ht="30">
      <c r="B1371" s="50">
        <v>91073</v>
      </c>
      <c r="C1371" s="48" t="s">
        <v>1230</v>
      </c>
      <c r="D1371" s="47" t="s">
        <v>266</v>
      </c>
      <c r="E1371" s="49">
        <f t="shared" si="42"/>
        <v>89.6</v>
      </c>
      <c r="F1371" s="1105">
        <f t="shared" si="43"/>
        <v>91073</v>
      </c>
      <c r="H1371" s="49">
        <v>86.71</v>
      </c>
      <c r="I1371" s="49">
        <v>89.6</v>
      </c>
    </row>
    <row r="1372" spans="2:9" ht="30">
      <c r="B1372" s="51">
        <v>91074</v>
      </c>
      <c r="C1372" s="1108" t="s">
        <v>1231</v>
      </c>
      <c r="D1372" s="45" t="s">
        <v>266</v>
      </c>
      <c r="E1372" s="46">
        <f t="shared" si="42"/>
        <v>99.44</v>
      </c>
      <c r="F1372" s="1105">
        <f t="shared" si="43"/>
        <v>91074</v>
      </c>
      <c r="H1372" s="46">
        <v>96.33</v>
      </c>
      <c r="I1372" s="46">
        <v>99.44</v>
      </c>
    </row>
    <row r="1373" spans="2:9" ht="30">
      <c r="B1373" s="50">
        <v>91075</v>
      </c>
      <c r="C1373" s="48" t="s">
        <v>1232</v>
      </c>
      <c r="D1373" s="47" t="s">
        <v>266</v>
      </c>
      <c r="E1373" s="49">
        <f t="shared" si="42"/>
        <v>122.22</v>
      </c>
      <c r="F1373" s="1105">
        <f t="shared" si="43"/>
        <v>91075</v>
      </c>
      <c r="H1373" s="49">
        <v>116.33</v>
      </c>
      <c r="I1373" s="49">
        <v>122.22</v>
      </c>
    </row>
    <row r="1374" spans="2:9" ht="30">
      <c r="B1374" s="51">
        <v>91076</v>
      </c>
      <c r="C1374" s="1108" t="s">
        <v>1233</v>
      </c>
      <c r="D1374" s="45" t="s">
        <v>266</v>
      </c>
      <c r="E1374" s="46">
        <f t="shared" si="42"/>
        <v>132.12</v>
      </c>
      <c r="F1374" s="1105">
        <f t="shared" si="43"/>
        <v>91076</v>
      </c>
      <c r="H1374" s="46">
        <v>125.98</v>
      </c>
      <c r="I1374" s="46">
        <v>132.12</v>
      </c>
    </row>
    <row r="1375" spans="2:9" ht="30">
      <c r="B1375" s="50">
        <v>91077</v>
      </c>
      <c r="C1375" s="48" t="s">
        <v>1234</v>
      </c>
      <c r="D1375" s="47" t="s">
        <v>266</v>
      </c>
      <c r="E1375" s="49">
        <f t="shared" si="42"/>
        <v>123.59</v>
      </c>
      <c r="F1375" s="1105">
        <f t="shared" si="43"/>
        <v>91077</v>
      </c>
      <c r="H1375" s="49">
        <v>122.29</v>
      </c>
      <c r="I1375" s="49">
        <v>123.59</v>
      </c>
    </row>
    <row r="1376" spans="2:9" ht="30">
      <c r="B1376" s="51">
        <v>91078</v>
      </c>
      <c r="C1376" s="1108" t="s">
        <v>1235</v>
      </c>
      <c r="D1376" s="45" t="s">
        <v>266</v>
      </c>
      <c r="E1376" s="46">
        <f t="shared" si="42"/>
        <v>146.18</v>
      </c>
      <c r="F1376" s="1105">
        <f t="shared" si="43"/>
        <v>91078</v>
      </c>
      <c r="H1376" s="46">
        <v>144.78</v>
      </c>
      <c r="I1376" s="46">
        <v>146.18</v>
      </c>
    </row>
    <row r="1377" spans="2:9" ht="30">
      <c r="B1377" s="50">
        <v>91079</v>
      </c>
      <c r="C1377" s="48" t="s">
        <v>1236</v>
      </c>
      <c r="D1377" s="47" t="s">
        <v>266</v>
      </c>
      <c r="E1377" s="49">
        <f t="shared" si="42"/>
        <v>128.13</v>
      </c>
      <c r="F1377" s="1105">
        <f t="shared" si="43"/>
        <v>91079</v>
      </c>
      <c r="H1377" s="49">
        <v>126.42</v>
      </c>
      <c r="I1377" s="49">
        <v>128.13</v>
      </c>
    </row>
    <row r="1378" spans="2:9" ht="30">
      <c r="B1378" s="51">
        <v>91080</v>
      </c>
      <c r="C1378" s="1108" t="s">
        <v>1237</v>
      </c>
      <c r="D1378" s="45" t="s">
        <v>266</v>
      </c>
      <c r="E1378" s="46">
        <f t="shared" si="42"/>
        <v>150.58000000000001</v>
      </c>
      <c r="F1378" s="1105">
        <f t="shared" si="43"/>
        <v>91080</v>
      </c>
      <c r="H1378" s="46">
        <v>148.77000000000001</v>
      </c>
      <c r="I1378" s="46">
        <v>150.58000000000001</v>
      </c>
    </row>
    <row r="1379" spans="2:9" ht="30">
      <c r="B1379" s="50">
        <v>91081</v>
      </c>
      <c r="C1379" s="48" t="s">
        <v>1238</v>
      </c>
      <c r="D1379" s="47" t="s">
        <v>266</v>
      </c>
      <c r="E1379" s="49">
        <f t="shared" si="42"/>
        <v>135.26</v>
      </c>
      <c r="F1379" s="1105">
        <f t="shared" si="43"/>
        <v>91081</v>
      </c>
      <c r="H1379" s="49">
        <v>132.88</v>
      </c>
      <c r="I1379" s="49">
        <v>135.26</v>
      </c>
    </row>
    <row r="1380" spans="2:9" ht="30">
      <c r="B1380" s="51">
        <v>91082</v>
      </c>
      <c r="C1380" s="1108" t="s">
        <v>1239</v>
      </c>
      <c r="D1380" s="45" t="s">
        <v>266</v>
      </c>
      <c r="E1380" s="46">
        <f t="shared" si="42"/>
        <v>158.80000000000001</v>
      </c>
      <c r="F1380" s="1105">
        <f t="shared" si="43"/>
        <v>91082</v>
      </c>
      <c r="H1380" s="46">
        <v>156.22999999999999</v>
      </c>
      <c r="I1380" s="46">
        <v>158.80000000000001</v>
      </c>
    </row>
    <row r="1381" spans="2:9" ht="30">
      <c r="B1381" s="50">
        <v>91083</v>
      </c>
      <c r="C1381" s="48" t="s">
        <v>1240</v>
      </c>
      <c r="D1381" s="47" t="s">
        <v>266</v>
      </c>
      <c r="E1381" s="49">
        <f t="shared" si="42"/>
        <v>143.25</v>
      </c>
      <c r="F1381" s="1105">
        <f t="shared" si="43"/>
        <v>91083</v>
      </c>
      <c r="H1381" s="49">
        <v>140.12</v>
      </c>
      <c r="I1381" s="49">
        <v>143.25</v>
      </c>
    </row>
    <row r="1382" spans="2:9" ht="30">
      <c r="B1382" s="51">
        <v>91084</v>
      </c>
      <c r="C1382" s="1108" t="s">
        <v>1241</v>
      </c>
      <c r="D1382" s="45" t="s">
        <v>266</v>
      </c>
      <c r="E1382" s="46">
        <f t="shared" si="42"/>
        <v>166.59</v>
      </c>
      <c r="F1382" s="1105">
        <f t="shared" si="43"/>
        <v>91084</v>
      </c>
      <c r="H1382" s="46">
        <v>163.29</v>
      </c>
      <c r="I1382" s="46">
        <v>166.59</v>
      </c>
    </row>
    <row r="1383" spans="2:9" ht="30">
      <c r="B1383" s="50">
        <v>91086</v>
      </c>
      <c r="C1383" s="48" t="s">
        <v>1242</v>
      </c>
      <c r="D1383" s="47" t="s">
        <v>266</v>
      </c>
      <c r="E1383" s="49">
        <f t="shared" si="42"/>
        <v>86.87</v>
      </c>
      <c r="F1383" s="1105">
        <f t="shared" si="43"/>
        <v>91086</v>
      </c>
      <c r="H1383" s="49">
        <v>84.32</v>
      </c>
      <c r="I1383" s="49">
        <v>86.87</v>
      </c>
    </row>
    <row r="1384" spans="2:9" ht="30">
      <c r="B1384" s="51">
        <v>91087</v>
      </c>
      <c r="C1384" s="1108" t="s">
        <v>1243</v>
      </c>
      <c r="D1384" s="45" t="s">
        <v>266</v>
      </c>
      <c r="E1384" s="46">
        <f t="shared" si="42"/>
        <v>95.89</v>
      </c>
      <c r="F1384" s="1105">
        <f t="shared" si="43"/>
        <v>91087</v>
      </c>
      <c r="H1384" s="46">
        <v>93.21</v>
      </c>
      <c r="I1384" s="46">
        <v>95.89</v>
      </c>
    </row>
    <row r="1385" spans="2:9" ht="30">
      <c r="B1385" s="50">
        <v>91088</v>
      </c>
      <c r="C1385" s="48" t="s">
        <v>1244</v>
      </c>
      <c r="D1385" s="47" t="s">
        <v>266</v>
      </c>
      <c r="E1385" s="49">
        <f t="shared" si="42"/>
        <v>118.63</v>
      </c>
      <c r="F1385" s="1105">
        <f t="shared" si="43"/>
        <v>91088</v>
      </c>
      <c r="H1385" s="49">
        <v>113.25</v>
      </c>
      <c r="I1385" s="49">
        <v>118.63</v>
      </c>
    </row>
    <row r="1386" spans="2:9" ht="30">
      <c r="B1386" s="51">
        <v>91089</v>
      </c>
      <c r="C1386" s="1108" t="s">
        <v>1245</v>
      </c>
      <c r="D1386" s="45" t="s">
        <v>266</v>
      </c>
      <c r="E1386" s="46">
        <f t="shared" si="42"/>
        <v>127.76</v>
      </c>
      <c r="F1386" s="1105">
        <f t="shared" si="43"/>
        <v>91089</v>
      </c>
      <c r="H1386" s="46">
        <v>122.23</v>
      </c>
      <c r="I1386" s="46">
        <v>127.76</v>
      </c>
    </row>
    <row r="1387" spans="2:9" ht="30">
      <c r="B1387" s="50">
        <v>91090</v>
      </c>
      <c r="C1387" s="48" t="s">
        <v>1246</v>
      </c>
      <c r="D1387" s="47" t="s">
        <v>266</v>
      </c>
      <c r="E1387" s="49">
        <f t="shared" si="42"/>
        <v>95.86</v>
      </c>
      <c r="F1387" s="1105">
        <f t="shared" si="43"/>
        <v>91090</v>
      </c>
      <c r="H1387" s="49">
        <v>92.41</v>
      </c>
      <c r="I1387" s="49">
        <v>95.86</v>
      </c>
    </row>
    <row r="1388" spans="2:9" ht="30">
      <c r="B1388" s="51">
        <v>91091</v>
      </c>
      <c r="C1388" s="1108" t="s">
        <v>1247</v>
      </c>
      <c r="D1388" s="45" t="s">
        <v>266</v>
      </c>
      <c r="E1388" s="46">
        <f t="shared" si="42"/>
        <v>106.07</v>
      </c>
      <c r="F1388" s="1105">
        <f t="shared" si="43"/>
        <v>91091</v>
      </c>
      <c r="H1388" s="46">
        <v>102.38</v>
      </c>
      <c r="I1388" s="46">
        <v>106.07</v>
      </c>
    </row>
    <row r="1389" spans="2:9" ht="30">
      <c r="B1389" s="50">
        <v>91092</v>
      </c>
      <c r="C1389" s="48" t="s">
        <v>1248</v>
      </c>
      <c r="D1389" s="47" t="s">
        <v>266</v>
      </c>
      <c r="E1389" s="49">
        <f t="shared" si="42"/>
        <v>129.28</v>
      </c>
      <c r="F1389" s="1105">
        <f t="shared" si="43"/>
        <v>91092</v>
      </c>
      <c r="H1389" s="49">
        <v>122.72</v>
      </c>
      <c r="I1389" s="49">
        <v>129.28</v>
      </c>
    </row>
    <row r="1390" spans="2:9" ht="30">
      <c r="B1390" s="51">
        <v>91093</v>
      </c>
      <c r="C1390" s="1108" t="s">
        <v>1249</v>
      </c>
      <c r="D1390" s="45" t="s">
        <v>266</v>
      </c>
      <c r="E1390" s="46">
        <f t="shared" si="42"/>
        <v>139.79</v>
      </c>
      <c r="F1390" s="1105">
        <f t="shared" si="43"/>
        <v>91093</v>
      </c>
      <c r="H1390" s="46">
        <v>132.94999999999999</v>
      </c>
      <c r="I1390" s="46">
        <v>139.79</v>
      </c>
    </row>
    <row r="1391" spans="2:9" ht="30">
      <c r="B1391" s="50">
        <v>91094</v>
      </c>
      <c r="C1391" s="48" t="s">
        <v>1250</v>
      </c>
      <c r="D1391" s="47" t="s">
        <v>266</v>
      </c>
      <c r="E1391" s="49">
        <f t="shared" si="42"/>
        <v>128.27000000000001</v>
      </c>
      <c r="F1391" s="1105">
        <f t="shared" si="43"/>
        <v>91094</v>
      </c>
      <c r="H1391" s="49">
        <v>126.52</v>
      </c>
      <c r="I1391" s="49">
        <v>128.27000000000001</v>
      </c>
    </row>
    <row r="1392" spans="2:9" ht="30">
      <c r="B1392" s="51">
        <v>91095</v>
      </c>
      <c r="C1392" s="1108" t="s">
        <v>1251</v>
      </c>
      <c r="D1392" s="45" t="s">
        <v>266</v>
      </c>
      <c r="E1392" s="46">
        <f t="shared" si="42"/>
        <v>151.15</v>
      </c>
      <c r="F1392" s="1105">
        <f t="shared" si="43"/>
        <v>91095</v>
      </c>
      <c r="H1392" s="46">
        <v>149.28</v>
      </c>
      <c r="I1392" s="46">
        <v>151.15</v>
      </c>
    </row>
    <row r="1393" spans="1:9" ht="30">
      <c r="B1393" s="50">
        <v>91096</v>
      </c>
      <c r="C1393" s="48" t="s">
        <v>1252</v>
      </c>
      <c r="D1393" s="47" t="s">
        <v>266</v>
      </c>
      <c r="E1393" s="49">
        <f t="shared" si="42"/>
        <v>130.68</v>
      </c>
      <c r="F1393" s="1105">
        <f t="shared" si="43"/>
        <v>91096</v>
      </c>
      <c r="H1393" s="49">
        <v>128.69</v>
      </c>
      <c r="I1393" s="49">
        <v>130.68</v>
      </c>
    </row>
    <row r="1394" spans="1:9" ht="30">
      <c r="B1394" s="51">
        <v>91097</v>
      </c>
      <c r="C1394" s="1108" t="s">
        <v>1253</v>
      </c>
      <c r="D1394" s="45" t="s">
        <v>266</v>
      </c>
      <c r="E1394" s="46">
        <f t="shared" si="42"/>
        <v>153.46</v>
      </c>
      <c r="F1394" s="1105">
        <f t="shared" si="43"/>
        <v>91097</v>
      </c>
      <c r="H1394" s="46">
        <v>151.36000000000001</v>
      </c>
      <c r="I1394" s="46">
        <v>153.46</v>
      </c>
    </row>
    <row r="1395" spans="1:9" ht="30">
      <c r="B1395" s="50">
        <v>91098</v>
      </c>
      <c r="C1395" s="48" t="s">
        <v>1254</v>
      </c>
      <c r="D1395" s="47" t="s">
        <v>266</v>
      </c>
      <c r="E1395" s="49">
        <f t="shared" si="42"/>
        <v>139.82</v>
      </c>
      <c r="F1395" s="1105">
        <f t="shared" si="43"/>
        <v>91098</v>
      </c>
      <c r="H1395" s="49">
        <v>136.97999999999999</v>
      </c>
      <c r="I1395" s="49">
        <v>139.82</v>
      </c>
    </row>
    <row r="1396" spans="1:9" ht="30">
      <c r="A1396" s="38" t="s">
        <v>6754</v>
      </c>
      <c r="B1396" s="51">
        <v>91099</v>
      </c>
      <c r="C1396" s="1108" t="s">
        <v>1255</v>
      </c>
      <c r="D1396" s="45" t="s">
        <v>266</v>
      </c>
      <c r="E1396" s="46">
        <f t="shared" si="42"/>
        <v>163.72</v>
      </c>
      <c r="F1396" s="1105">
        <f t="shared" si="43"/>
        <v>91099</v>
      </c>
      <c r="H1396" s="46">
        <v>160.68</v>
      </c>
      <c r="I1396" s="46">
        <v>163.72</v>
      </c>
    </row>
    <row r="1397" spans="1:9" ht="30">
      <c r="B1397" s="50">
        <v>91100</v>
      </c>
      <c r="C1397" s="48" t="s">
        <v>1256</v>
      </c>
      <c r="D1397" s="47" t="s">
        <v>266</v>
      </c>
      <c r="E1397" s="49">
        <f t="shared" si="42"/>
        <v>146.27000000000001</v>
      </c>
      <c r="F1397" s="1105">
        <f t="shared" si="43"/>
        <v>91100</v>
      </c>
      <c r="H1397" s="49">
        <v>142.80000000000001</v>
      </c>
      <c r="I1397" s="49">
        <v>146.27000000000001</v>
      </c>
    </row>
    <row r="1398" spans="1:9" ht="30">
      <c r="B1398" s="51">
        <v>91101</v>
      </c>
      <c r="C1398" s="1108" t="s">
        <v>1257</v>
      </c>
      <c r="D1398" s="45" t="s">
        <v>266</v>
      </c>
      <c r="E1398" s="46">
        <f t="shared" si="42"/>
        <v>170.12</v>
      </c>
      <c r="F1398" s="1105">
        <f t="shared" si="43"/>
        <v>91101</v>
      </c>
      <c r="H1398" s="46">
        <v>166.45</v>
      </c>
      <c r="I1398" s="46">
        <v>170.12</v>
      </c>
    </row>
    <row r="1399" spans="1:9" ht="30">
      <c r="B1399" s="50">
        <v>93952</v>
      </c>
      <c r="C1399" s="48" t="s">
        <v>1258</v>
      </c>
      <c r="D1399" s="47" t="s">
        <v>85</v>
      </c>
      <c r="E1399" s="49">
        <f t="shared" si="42"/>
        <v>154.5</v>
      </c>
      <c r="F1399" s="1105">
        <f t="shared" si="43"/>
        <v>93952</v>
      </c>
      <c r="H1399" s="49">
        <v>145.38999999999999</v>
      </c>
      <c r="I1399" s="49">
        <v>154.5</v>
      </c>
    </row>
    <row r="1400" spans="1:9" ht="30">
      <c r="B1400" s="51">
        <v>93953</v>
      </c>
      <c r="C1400" s="1108" t="s">
        <v>1259</v>
      </c>
      <c r="D1400" s="45" t="s">
        <v>85</v>
      </c>
      <c r="E1400" s="46">
        <f t="shared" si="42"/>
        <v>143.41999999999999</v>
      </c>
      <c r="F1400" s="1105">
        <f t="shared" si="43"/>
        <v>93953</v>
      </c>
      <c r="H1400" s="46">
        <v>135.26</v>
      </c>
      <c r="I1400" s="46">
        <v>143.41999999999999</v>
      </c>
    </row>
    <row r="1401" spans="1:9" ht="30">
      <c r="B1401" s="50">
        <v>93954</v>
      </c>
      <c r="C1401" s="48" t="s">
        <v>1260</v>
      </c>
      <c r="D1401" s="47" t="s">
        <v>85</v>
      </c>
      <c r="E1401" s="49">
        <f t="shared" si="42"/>
        <v>136.74</v>
      </c>
      <c r="F1401" s="1105">
        <f t="shared" si="43"/>
        <v>93954</v>
      </c>
      <c r="H1401" s="49">
        <v>129.18</v>
      </c>
      <c r="I1401" s="49">
        <v>136.74</v>
      </c>
    </row>
    <row r="1402" spans="1:9" ht="30">
      <c r="B1402" s="51">
        <v>93955</v>
      </c>
      <c r="C1402" s="1108" t="s">
        <v>1261</v>
      </c>
      <c r="D1402" s="45" t="s">
        <v>85</v>
      </c>
      <c r="E1402" s="46">
        <f t="shared" si="42"/>
        <v>132</v>
      </c>
      <c r="F1402" s="1105">
        <f t="shared" si="43"/>
        <v>93955</v>
      </c>
      <c r="H1402" s="46">
        <v>124.85</v>
      </c>
      <c r="I1402" s="46">
        <v>132</v>
      </c>
    </row>
    <row r="1403" spans="1:9" ht="30">
      <c r="B1403" s="50">
        <v>93956</v>
      </c>
      <c r="C1403" s="48" t="s">
        <v>1262</v>
      </c>
      <c r="D1403" s="47" t="s">
        <v>85</v>
      </c>
      <c r="E1403" s="49">
        <f t="shared" si="42"/>
        <v>128.31</v>
      </c>
      <c r="F1403" s="1105">
        <f t="shared" si="43"/>
        <v>93956</v>
      </c>
      <c r="H1403" s="49">
        <v>121.45</v>
      </c>
      <c r="I1403" s="49">
        <v>128.31</v>
      </c>
    </row>
    <row r="1404" spans="1:9" ht="30">
      <c r="B1404" s="51">
        <v>93957</v>
      </c>
      <c r="C1404" s="1108" t="s">
        <v>1263</v>
      </c>
      <c r="D1404" s="45" t="s">
        <v>85</v>
      </c>
      <c r="E1404" s="46">
        <f t="shared" si="42"/>
        <v>160.54</v>
      </c>
      <c r="F1404" s="1105">
        <f t="shared" si="43"/>
        <v>93957</v>
      </c>
      <c r="H1404" s="46">
        <v>151.24</v>
      </c>
      <c r="I1404" s="46">
        <v>160.54</v>
      </c>
    </row>
    <row r="1405" spans="1:9" ht="30">
      <c r="B1405" s="50">
        <v>93958</v>
      </c>
      <c r="C1405" s="48" t="s">
        <v>1264</v>
      </c>
      <c r="D1405" s="47" t="s">
        <v>85</v>
      </c>
      <c r="E1405" s="49">
        <f t="shared" si="42"/>
        <v>148.82</v>
      </c>
      <c r="F1405" s="1105">
        <f t="shared" si="43"/>
        <v>93958</v>
      </c>
      <c r="H1405" s="49">
        <v>140.56</v>
      </c>
      <c r="I1405" s="49">
        <v>148.82</v>
      </c>
    </row>
    <row r="1406" spans="1:9" ht="30">
      <c r="B1406" s="51">
        <v>93959</v>
      </c>
      <c r="C1406" s="1108" t="s">
        <v>1265</v>
      </c>
      <c r="D1406" s="45" t="s">
        <v>85</v>
      </c>
      <c r="E1406" s="46">
        <f t="shared" si="42"/>
        <v>141.86000000000001</v>
      </c>
      <c r="F1406" s="1105">
        <f t="shared" si="43"/>
        <v>93959</v>
      </c>
      <c r="H1406" s="46">
        <v>134.19</v>
      </c>
      <c r="I1406" s="46">
        <v>141.86000000000001</v>
      </c>
    </row>
    <row r="1407" spans="1:9" ht="30">
      <c r="B1407" s="50">
        <v>93960</v>
      </c>
      <c r="C1407" s="48" t="s">
        <v>1266</v>
      </c>
      <c r="D1407" s="47" t="s">
        <v>85</v>
      </c>
      <c r="E1407" s="49">
        <f t="shared" si="42"/>
        <v>136.94</v>
      </c>
      <c r="F1407" s="1105">
        <f t="shared" si="43"/>
        <v>93960</v>
      </c>
      <c r="H1407" s="49">
        <v>129.69999999999999</v>
      </c>
      <c r="I1407" s="49">
        <v>136.94</v>
      </c>
    </row>
    <row r="1408" spans="1:9" ht="30">
      <c r="B1408" s="51">
        <v>93961</v>
      </c>
      <c r="C1408" s="1108" t="s">
        <v>1267</v>
      </c>
      <c r="D1408" s="45" t="s">
        <v>85</v>
      </c>
      <c r="E1408" s="46">
        <f t="shared" si="42"/>
        <v>133.15</v>
      </c>
      <c r="F1408" s="1105">
        <f t="shared" si="43"/>
        <v>93961</v>
      </c>
      <c r="H1408" s="46">
        <v>126.21</v>
      </c>
      <c r="I1408" s="46">
        <v>133.15</v>
      </c>
    </row>
    <row r="1409" spans="2:9" ht="30">
      <c r="B1409" s="50">
        <v>93962</v>
      </c>
      <c r="C1409" s="48" t="s">
        <v>1268</v>
      </c>
      <c r="D1409" s="47" t="s">
        <v>85</v>
      </c>
      <c r="E1409" s="49">
        <f t="shared" si="42"/>
        <v>145.31</v>
      </c>
      <c r="F1409" s="1105">
        <f t="shared" si="43"/>
        <v>93962</v>
      </c>
      <c r="H1409" s="49">
        <v>136.51</v>
      </c>
      <c r="I1409" s="49">
        <v>145.31</v>
      </c>
    </row>
    <row r="1410" spans="2:9" ht="30">
      <c r="B1410" s="51">
        <v>93963</v>
      </c>
      <c r="C1410" s="1108" t="s">
        <v>1269</v>
      </c>
      <c r="D1410" s="45" t="s">
        <v>85</v>
      </c>
      <c r="E1410" s="46">
        <f t="shared" si="42"/>
        <v>134.21</v>
      </c>
      <c r="F1410" s="1105">
        <f t="shared" si="43"/>
        <v>93963</v>
      </c>
      <c r="H1410" s="46">
        <v>126.4</v>
      </c>
      <c r="I1410" s="46">
        <v>134.21</v>
      </c>
    </row>
    <row r="1411" spans="2:9" ht="30">
      <c r="B1411" s="50">
        <v>93964</v>
      </c>
      <c r="C1411" s="48" t="s">
        <v>1270</v>
      </c>
      <c r="D1411" s="47" t="s">
        <v>85</v>
      </c>
      <c r="E1411" s="49">
        <f t="shared" ref="E1411:E1474" si="44">IF($K$2=$H$1,H1411,I1411)</f>
        <v>127.59</v>
      </c>
      <c r="F1411" s="1105">
        <f t="shared" ref="F1411:F1474" si="45">IF(LEN($B1411)=7,CONCATENATE(MID($B1411,1,6),"00",RIGHT($B1411,1)),IF(LEN($B1411)=8,CONCATENATE(MID($B1411,1,6),"0",RIGHT($B1411,2)),$B1411))</f>
        <v>93964</v>
      </c>
      <c r="H1411" s="49">
        <v>120.34</v>
      </c>
      <c r="I1411" s="49">
        <v>127.59</v>
      </c>
    </row>
    <row r="1412" spans="2:9" ht="30">
      <c r="B1412" s="51">
        <v>93965</v>
      </c>
      <c r="C1412" s="1108" t="s">
        <v>1271</v>
      </c>
      <c r="D1412" s="45" t="s">
        <v>85</v>
      </c>
      <c r="E1412" s="46">
        <f t="shared" si="44"/>
        <v>121.37</v>
      </c>
      <c r="F1412" s="1105">
        <f t="shared" si="45"/>
        <v>93965</v>
      </c>
      <c r="H1412" s="46">
        <v>114.68</v>
      </c>
      <c r="I1412" s="46">
        <v>121.37</v>
      </c>
    </row>
    <row r="1413" spans="2:9" ht="30">
      <c r="B1413" s="50">
        <v>93966</v>
      </c>
      <c r="C1413" s="48" t="s">
        <v>1272</v>
      </c>
      <c r="D1413" s="47" t="s">
        <v>85</v>
      </c>
      <c r="E1413" s="49">
        <f t="shared" si="44"/>
        <v>119.21</v>
      </c>
      <c r="F1413" s="1105">
        <f t="shared" si="45"/>
        <v>93966</v>
      </c>
      <c r="H1413" s="49">
        <v>112.68</v>
      </c>
      <c r="I1413" s="49">
        <v>119.21</v>
      </c>
    </row>
    <row r="1414" spans="2:9" ht="30">
      <c r="B1414" s="51">
        <v>93967</v>
      </c>
      <c r="C1414" s="1108" t="s">
        <v>1273</v>
      </c>
      <c r="D1414" s="45" t="s">
        <v>85</v>
      </c>
      <c r="E1414" s="46">
        <f t="shared" si="44"/>
        <v>151.32</v>
      </c>
      <c r="F1414" s="1105">
        <f t="shared" si="45"/>
        <v>93967</v>
      </c>
      <c r="H1414" s="46">
        <v>142.35</v>
      </c>
      <c r="I1414" s="46">
        <v>151.32</v>
      </c>
    </row>
    <row r="1415" spans="2:9" ht="30">
      <c r="B1415" s="50">
        <v>93968</v>
      </c>
      <c r="C1415" s="48" t="s">
        <v>1274</v>
      </c>
      <c r="D1415" s="47" t="s">
        <v>85</v>
      </c>
      <c r="E1415" s="49">
        <f t="shared" si="44"/>
        <v>139.66</v>
      </c>
      <c r="F1415" s="1105">
        <f t="shared" si="45"/>
        <v>93968</v>
      </c>
      <c r="H1415" s="49">
        <v>131.69</v>
      </c>
      <c r="I1415" s="49">
        <v>139.66</v>
      </c>
    </row>
    <row r="1416" spans="2:9" ht="30">
      <c r="B1416" s="51">
        <v>93969</v>
      </c>
      <c r="C1416" s="1108" t="s">
        <v>1275</v>
      </c>
      <c r="D1416" s="45" t="s">
        <v>85</v>
      </c>
      <c r="E1416" s="46">
        <f t="shared" si="44"/>
        <v>132.72999999999999</v>
      </c>
      <c r="F1416" s="1105">
        <f t="shared" si="45"/>
        <v>93969</v>
      </c>
      <c r="H1416" s="46">
        <v>125.37</v>
      </c>
      <c r="I1416" s="46">
        <v>132.72999999999999</v>
      </c>
    </row>
    <row r="1417" spans="2:9" ht="30">
      <c r="B1417" s="50">
        <v>93970</v>
      </c>
      <c r="C1417" s="48" t="s">
        <v>1276</v>
      </c>
      <c r="D1417" s="47" t="s">
        <v>85</v>
      </c>
      <c r="E1417" s="49">
        <f t="shared" si="44"/>
        <v>127.86</v>
      </c>
      <c r="F1417" s="1105">
        <f t="shared" si="45"/>
        <v>93970</v>
      </c>
      <c r="H1417" s="49">
        <v>120.91</v>
      </c>
      <c r="I1417" s="49">
        <v>127.86</v>
      </c>
    </row>
    <row r="1418" spans="2:9" ht="30">
      <c r="B1418" s="51">
        <v>93971</v>
      </c>
      <c r="C1418" s="1108" t="s">
        <v>1277</v>
      </c>
      <c r="D1418" s="45" t="s">
        <v>85</v>
      </c>
      <c r="E1418" s="46">
        <f t="shared" si="44"/>
        <v>120.45</v>
      </c>
      <c r="F1418" s="1105">
        <f t="shared" si="45"/>
        <v>93971</v>
      </c>
      <c r="H1418" s="46">
        <v>113.96</v>
      </c>
      <c r="I1418" s="46">
        <v>120.45</v>
      </c>
    </row>
    <row r="1419" spans="2:9" ht="30">
      <c r="B1419" s="50">
        <v>95108</v>
      </c>
      <c r="C1419" s="48" t="s">
        <v>1278</v>
      </c>
      <c r="D1419" s="47" t="s">
        <v>115</v>
      </c>
      <c r="E1419" s="49">
        <f t="shared" si="44"/>
        <v>22.47</v>
      </c>
      <c r="F1419" s="1105">
        <f t="shared" si="45"/>
        <v>95108</v>
      </c>
      <c r="H1419" s="49">
        <v>20.59</v>
      </c>
      <c r="I1419" s="49">
        <v>22.47</v>
      </c>
    </row>
    <row r="1420" spans="2:9">
      <c r="B1420" s="51">
        <v>100332</v>
      </c>
      <c r="C1420" s="1108" t="s">
        <v>7135</v>
      </c>
      <c r="D1420" s="45" t="s">
        <v>266</v>
      </c>
      <c r="E1420" s="46">
        <f t="shared" si="44"/>
        <v>541.91</v>
      </c>
      <c r="F1420" s="1105">
        <f t="shared" si="45"/>
        <v>100332</v>
      </c>
      <c r="H1420" s="46">
        <v>537.36</v>
      </c>
      <c r="I1420" s="46">
        <v>541.91</v>
      </c>
    </row>
    <row r="1421" spans="2:9" ht="30">
      <c r="B1421" s="50">
        <v>100333</v>
      </c>
      <c r="C1421" s="48" t="s">
        <v>7136</v>
      </c>
      <c r="D1421" s="47" t="s">
        <v>266</v>
      </c>
      <c r="E1421" s="49">
        <f t="shared" si="44"/>
        <v>346.84</v>
      </c>
      <c r="F1421" s="1105">
        <f t="shared" si="45"/>
        <v>100333</v>
      </c>
      <c r="H1421" s="49">
        <v>343.04</v>
      </c>
      <c r="I1421" s="49">
        <v>346.84</v>
      </c>
    </row>
    <row r="1422" spans="2:9">
      <c r="B1422" s="51">
        <v>100334</v>
      </c>
      <c r="C1422" s="1108" t="s">
        <v>7137</v>
      </c>
      <c r="D1422" s="45" t="s">
        <v>266</v>
      </c>
      <c r="E1422" s="46">
        <f t="shared" si="44"/>
        <v>435.74</v>
      </c>
      <c r="F1422" s="1105">
        <f t="shared" si="45"/>
        <v>100334</v>
      </c>
      <c r="H1422" s="46">
        <v>431.73</v>
      </c>
      <c r="I1422" s="46">
        <v>435.74</v>
      </c>
    </row>
    <row r="1423" spans="2:9" ht="30">
      <c r="B1423" s="50">
        <v>100335</v>
      </c>
      <c r="C1423" s="48" t="s">
        <v>7138</v>
      </c>
      <c r="D1423" s="47" t="s">
        <v>266</v>
      </c>
      <c r="E1423" s="49">
        <f t="shared" si="44"/>
        <v>289.43</v>
      </c>
      <c r="F1423" s="1105">
        <f t="shared" si="45"/>
        <v>100335</v>
      </c>
      <c r="H1423" s="49">
        <v>286</v>
      </c>
      <c r="I1423" s="49">
        <v>289.43</v>
      </c>
    </row>
    <row r="1424" spans="2:9" ht="30">
      <c r="B1424" s="51">
        <v>100341</v>
      </c>
      <c r="C1424" s="1108" t="s">
        <v>7139</v>
      </c>
      <c r="D1424" s="45" t="s">
        <v>266</v>
      </c>
      <c r="E1424" s="46">
        <f t="shared" si="44"/>
        <v>23.92</v>
      </c>
      <c r="F1424" s="1105">
        <f t="shared" si="45"/>
        <v>100341</v>
      </c>
      <c r="H1424" s="46">
        <v>22.53</v>
      </c>
      <c r="I1424" s="46">
        <v>23.92</v>
      </c>
    </row>
    <row r="1425" spans="2:9">
      <c r="B1425" s="50">
        <v>100342</v>
      </c>
      <c r="C1425" s="48" t="s">
        <v>7140</v>
      </c>
      <c r="D1425" s="47" t="s">
        <v>259</v>
      </c>
      <c r="E1425" s="49">
        <f t="shared" si="44"/>
        <v>9.3000000000000007</v>
      </c>
      <c r="F1425" s="1105">
        <f t="shared" si="45"/>
        <v>100342</v>
      </c>
      <c r="H1425" s="49">
        <v>8.9600000000000009</v>
      </c>
      <c r="I1425" s="49">
        <v>9.3000000000000007</v>
      </c>
    </row>
    <row r="1426" spans="2:9">
      <c r="B1426" s="51">
        <v>100343</v>
      </c>
      <c r="C1426" s="1108" t="s">
        <v>7141</v>
      </c>
      <c r="D1426" s="45" t="s">
        <v>259</v>
      </c>
      <c r="E1426" s="46">
        <f t="shared" si="44"/>
        <v>9.15</v>
      </c>
      <c r="F1426" s="1105">
        <f t="shared" si="45"/>
        <v>100343</v>
      </c>
      <c r="H1426" s="46">
        <v>8.91</v>
      </c>
      <c r="I1426" s="46">
        <v>9.15</v>
      </c>
    </row>
    <row r="1427" spans="2:9">
      <c r="B1427" s="50">
        <v>100344</v>
      </c>
      <c r="C1427" s="48" t="s">
        <v>7142</v>
      </c>
      <c r="D1427" s="47" t="s">
        <v>259</v>
      </c>
      <c r="E1427" s="49">
        <f t="shared" si="44"/>
        <v>7.46</v>
      </c>
      <c r="F1427" s="1105">
        <f t="shared" si="45"/>
        <v>100344</v>
      </c>
      <c r="H1427" s="49">
        <v>7.31</v>
      </c>
      <c r="I1427" s="49">
        <v>7.46</v>
      </c>
    </row>
    <row r="1428" spans="2:9">
      <c r="B1428" s="51">
        <v>100345</v>
      </c>
      <c r="C1428" s="1108" t="s">
        <v>7143</v>
      </c>
      <c r="D1428" s="45" t="s">
        <v>259</v>
      </c>
      <c r="E1428" s="46">
        <f t="shared" si="44"/>
        <v>6.7</v>
      </c>
      <c r="F1428" s="1105">
        <f t="shared" si="45"/>
        <v>100345</v>
      </c>
      <c r="H1428" s="46">
        <v>6.59</v>
      </c>
      <c r="I1428" s="46">
        <v>6.7</v>
      </c>
    </row>
    <row r="1429" spans="2:9">
      <c r="B1429" s="50">
        <v>100346</v>
      </c>
      <c r="C1429" s="48" t="s">
        <v>7144</v>
      </c>
      <c r="D1429" s="47" t="s">
        <v>259</v>
      </c>
      <c r="E1429" s="49">
        <f t="shared" si="44"/>
        <v>6.29</v>
      </c>
      <c r="F1429" s="1105">
        <f t="shared" si="45"/>
        <v>100346</v>
      </c>
      <c r="H1429" s="49">
        <v>6.21</v>
      </c>
      <c r="I1429" s="49">
        <v>6.29</v>
      </c>
    </row>
    <row r="1430" spans="2:9">
      <c r="B1430" s="51">
        <v>100347</v>
      </c>
      <c r="C1430" s="1108" t="s">
        <v>7145</v>
      </c>
      <c r="D1430" s="45" t="s">
        <v>259</v>
      </c>
      <c r="E1430" s="46">
        <f t="shared" si="44"/>
        <v>5.79</v>
      </c>
      <c r="F1430" s="1105">
        <f t="shared" si="45"/>
        <v>100347</v>
      </c>
      <c r="H1430" s="46">
        <v>5.75</v>
      </c>
      <c r="I1430" s="46">
        <v>5.79</v>
      </c>
    </row>
    <row r="1431" spans="2:9">
      <c r="B1431" s="50">
        <v>100348</v>
      </c>
      <c r="C1431" s="48" t="s">
        <v>7146</v>
      </c>
      <c r="D1431" s="47" t="s">
        <v>259</v>
      </c>
      <c r="E1431" s="49">
        <f t="shared" si="44"/>
        <v>6.37</v>
      </c>
      <c r="F1431" s="1105">
        <f t="shared" si="45"/>
        <v>100348</v>
      </c>
      <c r="H1431" s="49">
        <v>6.34</v>
      </c>
      <c r="I1431" s="49">
        <v>6.37</v>
      </c>
    </row>
    <row r="1432" spans="2:9">
      <c r="B1432" s="51">
        <v>100349</v>
      </c>
      <c r="C1432" s="1108" t="s">
        <v>7147</v>
      </c>
      <c r="D1432" s="45" t="s">
        <v>1186</v>
      </c>
      <c r="E1432" s="46">
        <f t="shared" si="44"/>
        <v>474.42</v>
      </c>
      <c r="F1432" s="1105">
        <f t="shared" si="45"/>
        <v>100349</v>
      </c>
      <c r="H1432" s="46">
        <v>472.19</v>
      </c>
      <c r="I1432" s="46">
        <v>474.42</v>
      </c>
    </row>
    <row r="1433" spans="2:9" ht="30">
      <c r="B1433" s="50" t="s">
        <v>1279</v>
      </c>
      <c r="C1433" s="48" t="s">
        <v>1280</v>
      </c>
      <c r="D1433" s="47" t="s">
        <v>115</v>
      </c>
      <c r="E1433" s="49">
        <f t="shared" si="44"/>
        <v>289.64</v>
      </c>
      <c r="F1433" s="1105" t="str">
        <f t="shared" si="45"/>
        <v>73799/001</v>
      </c>
      <c r="H1433" s="49">
        <v>280.18</v>
      </c>
      <c r="I1433" s="49">
        <v>289.64</v>
      </c>
    </row>
    <row r="1434" spans="2:9" ht="30">
      <c r="B1434" s="51" t="s">
        <v>1281</v>
      </c>
      <c r="C1434" s="1108" t="s">
        <v>1282</v>
      </c>
      <c r="D1434" s="45" t="s">
        <v>115</v>
      </c>
      <c r="E1434" s="46">
        <f t="shared" si="44"/>
        <v>545.76</v>
      </c>
      <c r="F1434" s="1105" t="str">
        <f t="shared" si="45"/>
        <v>73856/001</v>
      </c>
      <c r="H1434" s="46">
        <v>508.21</v>
      </c>
      <c r="I1434" s="46">
        <v>545.76</v>
      </c>
    </row>
    <row r="1435" spans="2:9" ht="30">
      <c r="B1435" s="50" t="s">
        <v>1283</v>
      </c>
      <c r="C1435" s="48" t="s">
        <v>1284</v>
      </c>
      <c r="D1435" s="47" t="s">
        <v>115</v>
      </c>
      <c r="E1435" s="49">
        <f t="shared" si="44"/>
        <v>894.76</v>
      </c>
      <c r="F1435" s="1105" t="str">
        <f t="shared" si="45"/>
        <v>73856/002</v>
      </c>
      <c r="H1435" s="49">
        <v>834.05</v>
      </c>
      <c r="I1435" s="49">
        <v>894.76</v>
      </c>
    </row>
    <row r="1436" spans="2:9" ht="30">
      <c r="B1436" s="51" t="s">
        <v>1285</v>
      </c>
      <c r="C1436" s="1108" t="s">
        <v>1286</v>
      </c>
      <c r="D1436" s="45" t="s">
        <v>115</v>
      </c>
      <c r="E1436" s="46">
        <f t="shared" si="44"/>
        <v>1341.41</v>
      </c>
      <c r="F1436" s="1105" t="str">
        <f t="shared" si="45"/>
        <v>73856/003</v>
      </c>
      <c r="H1436" s="46">
        <v>1251.42</v>
      </c>
      <c r="I1436" s="46">
        <v>1341.41</v>
      </c>
    </row>
    <row r="1437" spans="2:9" ht="30">
      <c r="B1437" s="50" t="s">
        <v>1287</v>
      </c>
      <c r="C1437" s="48" t="s">
        <v>1288</v>
      </c>
      <c r="D1437" s="47" t="s">
        <v>115</v>
      </c>
      <c r="E1437" s="49">
        <f t="shared" si="44"/>
        <v>1892.26</v>
      </c>
      <c r="F1437" s="1105" t="str">
        <f t="shared" si="45"/>
        <v>73856/004</v>
      </c>
      <c r="H1437" s="49">
        <v>1766.51</v>
      </c>
      <c r="I1437" s="49">
        <v>1892.26</v>
      </c>
    </row>
    <row r="1438" spans="2:9" ht="30">
      <c r="B1438" s="51" t="s">
        <v>1289</v>
      </c>
      <c r="C1438" s="1108" t="s">
        <v>1290</v>
      </c>
      <c r="D1438" s="45" t="s">
        <v>115</v>
      </c>
      <c r="E1438" s="46">
        <f t="shared" si="44"/>
        <v>2552.4899999999998</v>
      </c>
      <c r="F1438" s="1105" t="str">
        <f t="shared" si="45"/>
        <v>73856/005</v>
      </c>
      <c r="H1438" s="46">
        <v>2384.29</v>
      </c>
      <c r="I1438" s="46">
        <v>2552.4899999999998</v>
      </c>
    </row>
    <row r="1439" spans="2:9" ht="30">
      <c r="B1439" s="50" t="s">
        <v>1291</v>
      </c>
      <c r="C1439" s="48" t="s">
        <v>1292</v>
      </c>
      <c r="D1439" s="47" t="s">
        <v>115</v>
      </c>
      <c r="E1439" s="49">
        <f t="shared" si="44"/>
        <v>771.03</v>
      </c>
      <c r="F1439" s="1105" t="str">
        <f t="shared" si="45"/>
        <v>73856/006</v>
      </c>
      <c r="H1439" s="49">
        <v>718.35</v>
      </c>
      <c r="I1439" s="49">
        <v>771.03</v>
      </c>
    </row>
    <row r="1440" spans="2:9" ht="30">
      <c r="B1440" s="51" t="s">
        <v>1293</v>
      </c>
      <c r="C1440" s="1108" t="s">
        <v>1294</v>
      </c>
      <c r="D1440" s="45" t="s">
        <v>115</v>
      </c>
      <c r="E1440" s="46">
        <f t="shared" si="44"/>
        <v>1271.52</v>
      </c>
      <c r="F1440" s="1105" t="str">
        <f t="shared" si="45"/>
        <v>73856/007</v>
      </c>
      <c r="H1440" s="46">
        <v>1185.77</v>
      </c>
      <c r="I1440" s="46">
        <v>1271.52</v>
      </c>
    </row>
    <row r="1441" spans="2:9" ht="30">
      <c r="B1441" s="50" t="s">
        <v>1295</v>
      </c>
      <c r="C1441" s="48" t="s">
        <v>1296</v>
      </c>
      <c r="D1441" s="47" t="s">
        <v>115</v>
      </c>
      <c r="E1441" s="49">
        <f t="shared" si="44"/>
        <v>1909.54</v>
      </c>
      <c r="F1441" s="1105" t="str">
        <f t="shared" si="45"/>
        <v>73856/008</v>
      </c>
      <c r="H1441" s="49">
        <v>1782.08</v>
      </c>
      <c r="I1441" s="49">
        <v>1909.54</v>
      </c>
    </row>
    <row r="1442" spans="2:9" ht="30">
      <c r="B1442" s="51" t="s">
        <v>1297</v>
      </c>
      <c r="C1442" s="1108" t="s">
        <v>1298</v>
      </c>
      <c r="D1442" s="45" t="s">
        <v>115</v>
      </c>
      <c r="E1442" s="46">
        <f t="shared" si="44"/>
        <v>2378.9899999999998</v>
      </c>
      <c r="F1442" s="1105" t="str">
        <f t="shared" si="45"/>
        <v>73856/009</v>
      </c>
      <c r="H1442" s="46">
        <v>2219.87</v>
      </c>
      <c r="I1442" s="46">
        <v>2378.9899999999998</v>
      </c>
    </row>
    <row r="1443" spans="2:9" ht="30">
      <c r="B1443" s="50" t="s">
        <v>1299</v>
      </c>
      <c r="C1443" s="48" t="s">
        <v>1300</v>
      </c>
      <c r="D1443" s="47" t="s">
        <v>115</v>
      </c>
      <c r="E1443" s="49">
        <f t="shared" si="44"/>
        <v>3626.87</v>
      </c>
      <c r="F1443" s="1105" t="str">
        <f t="shared" si="45"/>
        <v>73856/010</v>
      </c>
      <c r="H1443" s="49">
        <v>3388.57</v>
      </c>
      <c r="I1443" s="49">
        <v>3626.87</v>
      </c>
    </row>
    <row r="1444" spans="2:9" ht="30">
      <c r="B1444" s="51" t="s">
        <v>1301</v>
      </c>
      <c r="C1444" s="1108" t="s">
        <v>1302</v>
      </c>
      <c r="D1444" s="45" t="s">
        <v>115</v>
      </c>
      <c r="E1444" s="46">
        <f t="shared" si="44"/>
        <v>995.86</v>
      </c>
      <c r="F1444" s="1105" t="str">
        <f t="shared" si="45"/>
        <v>73856/011</v>
      </c>
      <c r="H1444" s="46">
        <v>928.12</v>
      </c>
      <c r="I1444" s="46">
        <v>995.86</v>
      </c>
    </row>
    <row r="1445" spans="2:9" ht="30">
      <c r="B1445" s="50" t="s">
        <v>1303</v>
      </c>
      <c r="C1445" s="48" t="s">
        <v>1304</v>
      </c>
      <c r="D1445" s="47" t="s">
        <v>115</v>
      </c>
      <c r="E1445" s="49">
        <f t="shared" si="44"/>
        <v>1647.8</v>
      </c>
      <c r="F1445" s="1105" t="str">
        <f t="shared" si="45"/>
        <v>73856/012</v>
      </c>
      <c r="H1445" s="49">
        <v>1537.07</v>
      </c>
      <c r="I1445" s="49">
        <v>1647.8</v>
      </c>
    </row>
    <row r="1446" spans="2:9" ht="30">
      <c r="B1446" s="51" t="s">
        <v>1305</v>
      </c>
      <c r="C1446" s="1108" t="s">
        <v>1306</v>
      </c>
      <c r="D1446" s="45" t="s">
        <v>115</v>
      </c>
      <c r="E1446" s="46">
        <f t="shared" si="44"/>
        <v>2477.29</v>
      </c>
      <c r="F1446" s="1105" t="str">
        <f t="shared" si="45"/>
        <v>73856/013</v>
      </c>
      <c r="H1446" s="46">
        <v>2312.39</v>
      </c>
      <c r="I1446" s="46">
        <v>2477.29</v>
      </c>
    </row>
    <row r="1447" spans="2:9" ht="30">
      <c r="B1447" s="50" t="s">
        <v>1307</v>
      </c>
      <c r="C1447" s="48" t="s">
        <v>1308</v>
      </c>
      <c r="D1447" s="47" t="s">
        <v>115</v>
      </c>
      <c r="E1447" s="49">
        <f t="shared" si="44"/>
        <v>3492.49</v>
      </c>
      <c r="F1447" s="1105" t="str">
        <f t="shared" si="45"/>
        <v>73856/014</v>
      </c>
      <c r="H1447" s="49">
        <v>3261.86</v>
      </c>
      <c r="I1447" s="49">
        <v>3492.49</v>
      </c>
    </row>
    <row r="1448" spans="2:9" ht="30">
      <c r="B1448" s="51" t="s">
        <v>1309</v>
      </c>
      <c r="C1448" s="1108" t="s">
        <v>1310</v>
      </c>
      <c r="D1448" s="45" t="s">
        <v>115</v>
      </c>
      <c r="E1448" s="46">
        <f t="shared" si="44"/>
        <v>4701.33</v>
      </c>
      <c r="F1448" s="1105" t="str">
        <f t="shared" si="45"/>
        <v>73856/015</v>
      </c>
      <c r="H1448" s="46">
        <v>4392.93</v>
      </c>
      <c r="I1448" s="46">
        <v>4701.33</v>
      </c>
    </row>
    <row r="1449" spans="2:9" ht="30">
      <c r="B1449" s="50" t="s">
        <v>1311</v>
      </c>
      <c r="C1449" s="48" t="s">
        <v>1312</v>
      </c>
      <c r="D1449" s="47" t="s">
        <v>115</v>
      </c>
      <c r="E1449" s="49">
        <f t="shared" si="44"/>
        <v>1395.35</v>
      </c>
      <c r="F1449" s="1105" t="str">
        <f t="shared" si="45"/>
        <v>74224/001</v>
      </c>
      <c r="H1449" s="49">
        <v>1337.23</v>
      </c>
      <c r="I1449" s="49">
        <v>1395.35</v>
      </c>
    </row>
    <row r="1450" spans="2:9" ht="30">
      <c r="B1450" s="51">
        <v>83659</v>
      </c>
      <c r="C1450" s="1108" t="s">
        <v>1313</v>
      </c>
      <c r="D1450" s="45" t="s">
        <v>115</v>
      </c>
      <c r="E1450" s="46">
        <f t="shared" si="44"/>
        <v>759.9</v>
      </c>
      <c r="F1450" s="1105">
        <f t="shared" si="45"/>
        <v>83659</v>
      </c>
      <c r="H1450" s="46">
        <v>710.29</v>
      </c>
      <c r="I1450" s="46">
        <v>759.9</v>
      </c>
    </row>
    <row r="1451" spans="2:9">
      <c r="B1451" s="50">
        <v>83716</v>
      </c>
      <c r="C1451" s="48" t="s">
        <v>1314</v>
      </c>
      <c r="D1451" s="47" t="s">
        <v>115</v>
      </c>
      <c r="E1451" s="49">
        <f t="shared" si="44"/>
        <v>288.83</v>
      </c>
      <c r="F1451" s="1105">
        <f t="shared" si="45"/>
        <v>83716</v>
      </c>
      <c r="H1451" s="49">
        <v>279.45</v>
      </c>
      <c r="I1451" s="49">
        <v>288.83</v>
      </c>
    </row>
    <row r="1452" spans="2:9" ht="30">
      <c r="B1452" s="51">
        <v>97976</v>
      </c>
      <c r="C1452" s="1108" t="s">
        <v>5769</v>
      </c>
      <c r="D1452" s="45" t="s">
        <v>115</v>
      </c>
      <c r="E1452" s="46">
        <f t="shared" si="44"/>
        <v>845.46</v>
      </c>
      <c r="F1452" s="1105">
        <f t="shared" si="45"/>
        <v>97976</v>
      </c>
      <c r="H1452" s="46">
        <v>800.53</v>
      </c>
      <c r="I1452" s="46">
        <v>845.46</v>
      </c>
    </row>
    <row r="1453" spans="2:9" ht="30">
      <c r="B1453" s="50">
        <v>97977</v>
      </c>
      <c r="C1453" s="48" t="s">
        <v>5770</v>
      </c>
      <c r="D1453" s="47" t="s">
        <v>115</v>
      </c>
      <c r="E1453" s="49">
        <f t="shared" si="44"/>
        <v>1235.3800000000001</v>
      </c>
      <c r="F1453" s="1105">
        <f t="shared" si="45"/>
        <v>97977</v>
      </c>
      <c r="H1453" s="49">
        <v>1167.95</v>
      </c>
      <c r="I1453" s="49">
        <v>1235.3800000000001</v>
      </c>
    </row>
    <row r="1454" spans="2:9" ht="30">
      <c r="B1454" s="51">
        <v>97980</v>
      </c>
      <c r="C1454" s="1108" t="s">
        <v>5771</v>
      </c>
      <c r="D1454" s="45" t="s">
        <v>115</v>
      </c>
      <c r="E1454" s="46">
        <f t="shared" si="44"/>
        <v>1578.09</v>
      </c>
      <c r="F1454" s="1105">
        <f t="shared" si="45"/>
        <v>97980</v>
      </c>
      <c r="H1454" s="46">
        <v>1494.4</v>
      </c>
      <c r="I1454" s="46">
        <v>1578.09</v>
      </c>
    </row>
    <row r="1455" spans="2:9" ht="30">
      <c r="B1455" s="50">
        <v>97981</v>
      </c>
      <c r="C1455" s="48" t="s">
        <v>5772</v>
      </c>
      <c r="D1455" s="47" t="s">
        <v>85</v>
      </c>
      <c r="E1455" s="49">
        <f t="shared" si="44"/>
        <v>953.5</v>
      </c>
      <c r="F1455" s="1105">
        <f t="shared" si="45"/>
        <v>97981</v>
      </c>
      <c r="H1455" s="49">
        <v>897.4</v>
      </c>
      <c r="I1455" s="49">
        <v>953.5</v>
      </c>
    </row>
    <row r="1456" spans="2:9">
      <c r="B1456" s="51">
        <v>97983</v>
      </c>
      <c r="C1456" s="1108" t="s">
        <v>5773</v>
      </c>
      <c r="D1456" s="45" t="s">
        <v>85</v>
      </c>
      <c r="E1456" s="46">
        <f t="shared" si="44"/>
        <v>375.43</v>
      </c>
      <c r="F1456" s="1105">
        <f t="shared" si="45"/>
        <v>97983</v>
      </c>
      <c r="H1456" s="46">
        <v>370.18</v>
      </c>
      <c r="I1456" s="46">
        <v>375.43</v>
      </c>
    </row>
    <row r="1457" spans="2:9" ht="30">
      <c r="B1457" s="50">
        <v>97985</v>
      </c>
      <c r="C1457" s="48" t="s">
        <v>5774</v>
      </c>
      <c r="D1457" s="47" t="s">
        <v>85</v>
      </c>
      <c r="E1457" s="49">
        <f t="shared" si="44"/>
        <v>1154.9100000000001</v>
      </c>
      <c r="F1457" s="1105">
        <f t="shared" si="45"/>
        <v>97985</v>
      </c>
      <c r="H1457" s="49">
        <v>1086.18</v>
      </c>
      <c r="I1457" s="49">
        <v>1154.9100000000001</v>
      </c>
    </row>
    <row r="1458" spans="2:9" ht="30">
      <c r="B1458" s="51">
        <v>97987</v>
      </c>
      <c r="C1458" s="1108" t="s">
        <v>5775</v>
      </c>
      <c r="D1458" s="45" t="s">
        <v>85</v>
      </c>
      <c r="E1458" s="46">
        <f t="shared" si="44"/>
        <v>420.03</v>
      </c>
      <c r="F1458" s="1105">
        <f t="shared" si="45"/>
        <v>97987</v>
      </c>
      <c r="H1458" s="46">
        <v>413.8</v>
      </c>
      <c r="I1458" s="46">
        <v>420.03</v>
      </c>
    </row>
    <row r="1459" spans="2:9" ht="30">
      <c r="B1459" s="50">
        <v>97988</v>
      </c>
      <c r="C1459" s="48" t="s">
        <v>5776</v>
      </c>
      <c r="D1459" s="47" t="s">
        <v>115</v>
      </c>
      <c r="E1459" s="49">
        <f t="shared" si="44"/>
        <v>2283.44</v>
      </c>
      <c r="F1459" s="1105">
        <f t="shared" si="45"/>
        <v>97988</v>
      </c>
      <c r="H1459" s="49">
        <v>2165.7800000000002</v>
      </c>
      <c r="I1459" s="49">
        <v>2283.44</v>
      </c>
    </row>
    <row r="1460" spans="2:9" ht="30">
      <c r="B1460" s="51">
        <v>97989</v>
      </c>
      <c r="C1460" s="1108" t="s">
        <v>5777</v>
      </c>
      <c r="D1460" s="45" t="s">
        <v>85</v>
      </c>
      <c r="E1460" s="46">
        <f t="shared" si="44"/>
        <v>1356.33</v>
      </c>
      <c r="F1460" s="1105">
        <f t="shared" si="45"/>
        <v>97989</v>
      </c>
      <c r="H1460" s="46">
        <v>1274.99</v>
      </c>
      <c r="I1460" s="46">
        <v>1356.33</v>
      </c>
    </row>
    <row r="1461" spans="2:9" ht="30">
      <c r="B1461" s="50">
        <v>97991</v>
      </c>
      <c r="C1461" s="48" t="s">
        <v>5778</v>
      </c>
      <c r="D1461" s="47" t="s">
        <v>85</v>
      </c>
      <c r="E1461" s="49">
        <f t="shared" si="44"/>
        <v>651.64</v>
      </c>
      <c r="F1461" s="1105">
        <f t="shared" si="45"/>
        <v>97991</v>
      </c>
      <c r="H1461" s="49">
        <v>643.71</v>
      </c>
      <c r="I1461" s="49">
        <v>651.64</v>
      </c>
    </row>
    <row r="1462" spans="2:9" ht="30">
      <c r="B1462" s="51">
        <v>97992</v>
      </c>
      <c r="C1462" s="1108" t="s">
        <v>5779</v>
      </c>
      <c r="D1462" s="45" t="s">
        <v>115</v>
      </c>
      <c r="E1462" s="46">
        <f t="shared" si="44"/>
        <v>2898.15</v>
      </c>
      <c r="F1462" s="1105">
        <f t="shared" si="45"/>
        <v>97992</v>
      </c>
      <c r="H1462" s="46">
        <v>2752.77</v>
      </c>
      <c r="I1462" s="46">
        <v>2898.15</v>
      </c>
    </row>
    <row r="1463" spans="2:9" ht="30">
      <c r="B1463" s="50">
        <v>97993</v>
      </c>
      <c r="C1463" s="48" t="s">
        <v>5780</v>
      </c>
      <c r="D1463" s="47" t="s">
        <v>85</v>
      </c>
      <c r="E1463" s="49">
        <f t="shared" si="44"/>
        <v>1658.44</v>
      </c>
      <c r="F1463" s="1105">
        <f t="shared" si="45"/>
        <v>97993</v>
      </c>
      <c r="H1463" s="49">
        <v>1558.19</v>
      </c>
      <c r="I1463" s="49">
        <v>1658.44</v>
      </c>
    </row>
    <row r="1464" spans="2:9" ht="30">
      <c r="B1464" s="51">
        <v>97994</v>
      </c>
      <c r="C1464" s="1108" t="s">
        <v>5781</v>
      </c>
      <c r="D1464" s="45" t="s">
        <v>115</v>
      </c>
      <c r="E1464" s="46">
        <f t="shared" si="44"/>
        <v>1994.17</v>
      </c>
      <c r="F1464" s="1105">
        <f t="shared" si="45"/>
        <v>97994</v>
      </c>
      <c r="H1464" s="46">
        <v>1892.54</v>
      </c>
      <c r="I1464" s="46">
        <v>1994.17</v>
      </c>
    </row>
    <row r="1465" spans="2:9" ht="30">
      <c r="B1465" s="50">
        <v>97995</v>
      </c>
      <c r="C1465" s="48" t="s">
        <v>5782</v>
      </c>
      <c r="D1465" s="47" t="s">
        <v>85</v>
      </c>
      <c r="E1465" s="49">
        <f t="shared" si="44"/>
        <v>1030.27</v>
      </c>
      <c r="F1465" s="1105">
        <f t="shared" si="45"/>
        <v>97995</v>
      </c>
      <c r="H1465" s="49">
        <v>970</v>
      </c>
      <c r="I1465" s="49">
        <v>1030.27</v>
      </c>
    </row>
    <row r="1466" spans="2:9" ht="30">
      <c r="B1466" s="51">
        <v>97996</v>
      </c>
      <c r="C1466" s="1108" t="s">
        <v>5783</v>
      </c>
      <c r="D1466" s="45" t="s">
        <v>115</v>
      </c>
      <c r="E1466" s="46">
        <f t="shared" si="44"/>
        <v>2520.19</v>
      </c>
      <c r="F1466" s="1105">
        <f t="shared" si="45"/>
        <v>97996</v>
      </c>
      <c r="H1466" s="46">
        <v>2392.7800000000002</v>
      </c>
      <c r="I1466" s="46">
        <v>2520.19</v>
      </c>
    </row>
    <row r="1467" spans="2:9" ht="30">
      <c r="B1467" s="50">
        <v>97997</v>
      </c>
      <c r="C1467" s="48" t="s">
        <v>5784</v>
      </c>
      <c r="D1467" s="47" t="s">
        <v>85</v>
      </c>
      <c r="E1467" s="49">
        <f t="shared" si="44"/>
        <v>1234.3499999999999</v>
      </c>
      <c r="F1467" s="1105">
        <f t="shared" si="45"/>
        <v>97997</v>
      </c>
      <c r="H1467" s="49">
        <v>1161.97</v>
      </c>
      <c r="I1467" s="49">
        <v>1234.3499999999999</v>
      </c>
    </row>
    <row r="1468" spans="2:9" ht="30">
      <c r="B1468" s="51">
        <v>97999</v>
      </c>
      <c r="C1468" s="1108" t="s">
        <v>5785</v>
      </c>
      <c r="D1468" s="45" t="s">
        <v>85</v>
      </c>
      <c r="E1468" s="46">
        <f t="shared" si="44"/>
        <v>1438.43</v>
      </c>
      <c r="F1468" s="1105">
        <f t="shared" si="45"/>
        <v>97999</v>
      </c>
      <c r="H1468" s="46">
        <v>1353.96</v>
      </c>
      <c r="I1468" s="46">
        <v>1438.43</v>
      </c>
    </row>
    <row r="1469" spans="2:9" ht="30">
      <c r="B1469" s="50">
        <v>98001</v>
      </c>
      <c r="C1469" s="48" t="s">
        <v>5786</v>
      </c>
      <c r="D1469" s="47" t="s">
        <v>85</v>
      </c>
      <c r="E1469" s="49">
        <f t="shared" si="44"/>
        <v>1642.51</v>
      </c>
      <c r="F1469" s="1105">
        <f t="shared" si="45"/>
        <v>98001</v>
      </c>
      <c r="H1469" s="49">
        <v>1545.94</v>
      </c>
      <c r="I1469" s="49">
        <v>1642.51</v>
      </c>
    </row>
    <row r="1470" spans="2:9" ht="30">
      <c r="B1470" s="51">
        <v>98002</v>
      </c>
      <c r="C1470" s="1108" t="s">
        <v>5787</v>
      </c>
      <c r="D1470" s="45" t="s">
        <v>115</v>
      </c>
      <c r="E1470" s="46">
        <f t="shared" si="44"/>
        <v>4119.5600000000004</v>
      </c>
      <c r="F1470" s="1105">
        <f t="shared" si="45"/>
        <v>98002</v>
      </c>
      <c r="H1470" s="46">
        <v>3914.9</v>
      </c>
      <c r="I1470" s="46">
        <v>4119.5600000000004</v>
      </c>
    </row>
    <row r="1471" spans="2:9" ht="30">
      <c r="B1471" s="50">
        <v>98003</v>
      </c>
      <c r="C1471" s="48" t="s">
        <v>5788</v>
      </c>
      <c r="D1471" s="47" t="s">
        <v>85</v>
      </c>
      <c r="E1471" s="49">
        <f t="shared" si="44"/>
        <v>1846.62</v>
      </c>
      <c r="F1471" s="1105">
        <f t="shared" si="45"/>
        <v>98003</v>
      </c>
      <c r="H1471" s="49">
        <v>1737.93</v>
      </c>
      <c r="I1471" s="49">
        <v>1846.62</v>
      </c>
    </row>
    <row r="1472" spans="2:9" ht="30">
      <c r="B1472" s="51">
        <v>98005</v>
      </c>
      <c r="C1472" s="1108" t="s">
        <v>5789</v>
      </c>
      <c r="D1472" s="45" t="s">
        <v>85</v>
      </c>
      <c r="E1472" s="46">
        <f t="shared" si="44"/>
        <v>2050.6999999999998</v>
      </c>
      <c r="F1472" s="1105">
        <f t="shared" si="45"/>
        <v>98005</v>
      </c>
      <c r="H1472" s="46">
        <v>1929.91</v>
      </c>
      <c r="I1472" s="46">
        <v>2050.6999999999998</v>
      </c>
    </row>
    <row r="1473" spans="2:9" ht="30">
      <c r="B1473" s="50">
        <v>98006</v>
      </c>
      <c r="C1473" s="48" t="s">
        <v>5790</v>
      </c>
      <c r="D1473" s="47" t="s">
        <v>115</v>
      </c>
      <c r="E1473" s="49">
        <f t="shared" si="44"/>
        <v>5176.92</v>
      </c>
      <c r="F1473" s="1105">
        <f t="shared" si="45"/>
        <v>98006</v>
      </c>
      <c r="H1473" s="49">
        <v>4920.76</v>
      </c>
      <c r="I1473" s="49">
        <v>5176.92</v>
      </c>
    </row>
    <row r="1474" spans="2:9" ht="30">
      <c r="B1474" s="51">
        <v>98007</v>
      </c>
      <c r="C1474" s="1108" t="s">
        <v>5791</v>
      </c>
      <c r="D1474" s="45" t="s">
        <v>85</v>
      </c>
      <c r="E1474" s="46">
        <f t="shared" si="44"/>
        <v>2254.7800000000002</v>
      </c>
      <c r="F1474" s="1105">
        <f t="shared" si="45"/>
        <v>98007</v>
      </c>
      <c r="H1474" s="46">
        <v>2121.9</v>
      </c>
      <c r="I1474" s="46">
        <v>2254.7800000000002</v>
      </c>
    </row>
    <row r="1475" spans="2:9" ht="30">
      <c r="B1475" s="50">
        <v>98008</v>
      </c>
      <c r="C1475" s="48" t="s">
        <v>5792</v>
      </c>
      <c r="D1475" s="47" t="s">
        <v>115</v>
      </c>
      <c r="E1475" s="49">
        <f t="shared" ref="E1475:E1538" si="46">IF($K$2=$H$1,H1475,I1475)</f>
        <v>3119.98</v>
      </c>
      <c r="F1475" s="1105">
        <f t="shared" ref="F1475:F1538" si="47">IF(LEN($B1475)=7,CONCATENATE(MID($B1475,1,6),"00",RIGHT($B1475,1)),IF(LEN($B1475)=8,CONCATENATE(MID($B1475,1,6),"0",RIGHT($B1475,2)),$B1475))</f>
        <v>98008</v>
      </c>
      <c r="H1475" s="49">
        <v>2966.57</v>
      </c>
      <c r="I1475" s="49">
        <v>3119.98</v>
      </c>
    </row>
    <row r="1476" spans="2:9" ht="30">
      <c r="B1476" s="51">
        <v>98009</v>
      </c>
      <c r="C1476" s="1108" t="s">
        <v>5793</v>
      </c>
      <c r="D1476" s="45" t="s">
        <v>85</v>
      </c>
      <c r="E1476" s="46">
        <f t="shared" si="46"/>
        <v>1438.43</v>
      </c>
      <c r="F1476" s="1105">
        <f t="shared" si="47"/>
        <v>98009</v>
      </c>
      <c r="H1476" s="46">
        <v>1353.96</v>
      </c>
      <c r="I1476" s="46">
        <v>1438.43</v>
      </c>
    </row>
    <row r="1477" spans="2:9" ht="30">
      <c r="B1477" s="50">
        <v>98010</v>
      </c>
      <c r="C1477" s="48" t="s">
        <v>5794</v>
      </c>
      <c r="D1477" s="47" t="s">
        <v>115</v>
      </c>
      <c r="E1477" s="49">
        <f t="shared" si="46"/>
        <v>3797.47</v>
      </c>
      <c r="F1477" s="1105">
        <f t="shared" si="47"/>
        <v>98010</v>
      </c>
      <c r="H1477" s="49">
        <v>3613.71</v>
      </c>
      <c r="I1477" s="49">
        <v>3797.47</v>
      </c>
    </row>
    <row r="1478" spans="2:9" ht="30">
      <c r="B1478" s="51">
        <v>98011</v>
      </c>
      <c r="C1478" s="1108" t="s">
        <v>5795</v>
      </c>
      <c r="D1478" s="45" t="s">
        <v>85</v>
      </c>
      <c r="E1478" s="46">
        <f t="shared" si="46"/>
        <v>1642.51</v>
      </c>
      <c r="F1478" s="1105">
        <f t="shared" si="47"/>
        <v>98011</v>
      </c>
      <c r="H1478" s="46">
        <v>1545.94</v>
      </c>
      <c r="I1478" s="46">
        <v>1642.51</v>
      </c>
    </row>
    <row r="1479" spans="2:9" ht="30">
      <c r="B1479" s="50">
        <v>98012</v>
      </c>
      <c r="C1479" s="48" t="s">
        <v>5796</v>
      </c>
      <c r="D1479" s="47" t="s">
        <v>115</v>
      </c>
      <c r="E1479" s="49">
        <f t="shared" si="46"/>
        <v>4458.08</v>
      </c>
      <c r="F1479" s="1105">
        <f t="shared" si="47"/>
        <v>98012</v>
      </c>
      <c r="H1479" s="49">
        <v>4243.9399999999996</v>
      </c>
      <c r="I1479" s="49">
        <v>4458.08</v>
      </c>
    </row>
    <row r="1480" spans="2:9" ht="30">
      <c r="B1480" s="51">
        <v>98013</v>
      </c>
      <c r="C1480" s="1108" t="s">
        <v>5797</v>
      </c>
      <c r="D1480" s="45" t="s">
        <v>85</v>
      </c>
      <c r="E1480" s="46">
        <f t="shared" si="46"/>
        <v>1846.62</v>
      </c>
      <c r="F1480" s="1105">
        <f t="shared" si="47"/>
        <v>98013</v>
      </c>
      <c r="H1480" s="46">
        <v>1737.93</v>
      </c>
      <c r="I1480" s="46">
        <v>1846.62</v>
      </c>
    </row>
    <row r="1481" spans="2:9" ht="30">
      <c r="B1481" s="50">
        <v>98014</v>
      </c>
      <c r="C1481" s="48" t="s">
        <v>5798</v>
      </c>
      <c r="D1481" s="47" t="s">
        <v>115</v>
      </c>
      <c r="E1481" s="49">
        <f t="shared" si="46"/>
        <v>5118.6000000000004</v>
      </c>
      <c r="F1481" s="1105">
        <f t="shared" si="47"/>
        <v>98014</v>
      </c>
      <c r="H1481" s="49">
        <v>4874.07</v>
      </c>
      <c r="I1481" s="49">
        <v>5118.6000000000004</v>
      </c>
    </row>
    <row r="1482" spans="2:9" ht="30">
      <c r="B1482" s="51">
        <v>98015</v>
      </c>
      <c r="C1482" s="1108" t="s">
        <v>5799</v>
      </c>
      <c r="D1482" s="45" t="s">
        <v>85</v>
      </c>
      <c r="E1482" s="46">
        <f t="shared" si="46"/>
        <v>2050.6999999999998</v>
      </c>
      <c r="F1482" s="1105">
        <f t="shared" si="47"/>
        <v>98015</v>
      </c>
      <c r="H1482" s="46">
        <v>1929.91</v>
      </c>
      <c r="I1482" s="46">
        <v>2050.6999999999998</v>
      </c>
    </row>
    <row r="1483" spans="2:9" ht="30">
      <c r="B1483" s="50">
        <v>98016</v>
      </c>
      <c r="C1483" s="48" t="s">
        <v>5800</v>
      </c>
      <c r="D1483" s="47" t="s">
        <v>115</v>
      </c>
      <c r="E1483" s="49">
        <f t="shared" si="46"/>
        <v>5779.2</v>
      </c>
      <c r="F1483" s="1105">
        <f t="shared" si="47"/>
        <v>98016</v>
      </c>
      <c r="H1483" s="49">
        <v>5504.32</v>
      </c>
      <c r="I1483" s="49">
        <v>5779.2</v>
      </c>
    </row>
    <row r="1484" spans="2:9" ht="30">
      <c r="B1484" s="51">
        <v>98017</v>
      </c>
      <c r="C1484" s="1108" t="s">
        <v>5801</v>
      </c>
      <c r="D1484" s="45" t="s">
        <v>85</v>
      </c>
      <c r="E1484" s="46">
        <f t="shared" si="46"/>
        <v>2254.7800000000002</v>
      </c>
      <c r="F1484" s="1105">
        <f t="shared" si="47"/>
        <v>98017</v>
      </c>
      <c r="H1484" s="46">
        <v>2121.9</v>
      </c>
      <c r="I1484" s="46">
        <v>2254.7800000000002</v>
      </c>
    </row>
    <row r="1485" spans="2:9" ht="30">
      <c r="B1485" s="50">
        <v>98018</v>
      </c>
      <c r="C1485" s="48" t="s">
        <v>5802</v>
      </c>
      <c r="D1485" s="47" t="s">
        <v>115</v>
      </c>
      <c r="E1485" s="49">
        <f t="shared" si="46"/>
        <v>6439.78</v>
      </c>
      <c r="F1485" s="1105">
        <f t="shared" si="47"/>
        <v>98018</v>
      </c>
      <c r="H1485" s="49">
        <v>6134.54</v>
      </c>
      <c r="I1485" s="49">
        <v>6439.78</v>
      </c>
    </row>
    <row r="1486" spans="2:9" ht="30">
      <c r="B1486" s="51">
        <v>98019</v>
      </c>
      <c r="C1486" s="1108" t="s">
        <v>5803</v>
      </c>
      <c r="D1486" s="45" t="s">
        <v>85</v>
      </c>
      <c r="E1486" s="46">
        <f t="shared" si="46"/>
        <v>2486.3000000000002</v>
      </c>
      <c r="F1486" s="1105">
        <f t="shared" si="47"/>
        <v>98019</v>
      </c>
      <c r="H1486" s="46">
        <v>2340.2399999999998</v>
      </c>
      <c r="I1486" s="46">
        <v>2486.3000000000002</v>
      </c>
    </row>
    <row r="1487" spans="2:9" ht="30">
      <c r="B1487" s="50">
        <v>98020</v>
      </c>
      <c r="C1487" s="48" t="s">
        <v>5804</v>
      </c>
      <c r="D1487" s="47" t="s">
        <v>115</v>
      </c>
      <c r="E1487" s="49">
        <f t="shared" si="46"/>
        <v>4595.68</v>
      </c>
      <c r="F1487" s="1105">
        <f t="shared" si="47"/>
        <v>98020</v>
      </c>
      <c r="H1487" s="49">
        <v>4376.26</v>
      </c>
      <c r="I1487" s="49">
        <v>4595.68</v>
      </c>
    </row>
    <row r="1488" spans="2:9" ht="30">
      <c r="B1488" s="51">
        <v>98021</v>
      </c>
      <c r="C1488" s="1108" t="s">
        <v>5805</v>
      </c>
      <c r="D1488" s="45" t="s">
        <v>85</v>
      </c>
      <c r="E1488" s="46">
        <f t="shared" si="46"/>
        <v>1874.07</v>
      </c>
      <c r="F1488" s="1105">
        <f t="shared" si="47"/>
        <v>98021</v>
      </c>
      <c r="H1488" s="46">
        <v>1764.29</v>
      </c>
      <c r="I1488" s="46">
        <v>1874.07</v>
      </c>
    </row>
    <row r="1489" spans="2:9" ht="30">
      <c r="B1489" s="50">
        <v>98022</v>
      </c>
      <c r="C1489" s="48" t="s">
        <v>5806</v>
      </c>
      <c r="D1489" s="47" t="s">
        <v>115</v>
      </c>
      <c r="E1489" s="49">
        <f t="shared" si="46"/>
        <v>5381.44</v>
      </c>
      <c r="F1489" s="1105">
        <f t="shared" si="47"/>
        <v>98022</v>
      </c>
      <c r="H1489" s="49">
        <v>5127.05</v>
      </c>
      <c r="I1489" s="49">
        <v>5381.44</v>
      </c>
    </row>
    <row r="1490" spans="2:9" ht="30">
      <c r="B1490" s="51">
        <v>98023</v>
      </c>
      <c r="C1490" s="1108" t="s">
        <v>5807</v>
      </c>
      <c r="D1490" s="45" t="s">
        <v>85</v>
      </c>
      <c r="E1490" s="46">
        <f t="shared" si="46"/>
        <v>2078.14</v>
      </c>
      <c r="F1490" s="1105">
        <f t="shared" si="47"/>
        <v>98023</v>
      </c>
      <c r="H1490" s="46">
        <v>1956.28</v>
      </c>
      <c r="I1490" s="46">
        <v>2078.14</v>
      </c>
    </row>
    <row r="1491" spans="2:9" ht="30">
      <c r="B1491" s="50">
        <v>98024</v>
      </c>
      <c r="C1491" s="48" t="s">
        <v>5808</v>
      </c>
      <c r="D1491" s="47" t="s">
        <v>115</v>
      </c>
      <c r="E1491" s="49">
        <f t="shared" si="46"/>
        <v>6205.8</v>
      </c>
      <c r="F1491" s="1105">
        <f t="shared" si="47"/>
        <v>98024</v>
      </c>
      <c r="H1491" s="49">
        <v>5916.42</v>
      </c>
      <c r="I1491" s="49">
        <v>6205.8</v>
      </c>
    </row>
    <row r="1492" spans="2:9" ht="30">
      <c r="B1492" s="51">
        <v>98025</v>
      </c>
      <c r="C1492" s="1108" t="s">
        <v>5809</v>
      </c>
      <c r="D1492" s="45" t="s">
        <v>85</v>
      </c>
      <c r="E1492" s="46">
        <f t="shared" si="46"/>
        <v>2282.2199999999998</v>
      </c>
      <c r="F1492" s="1105">
        <f t="shared" si="47"/>
        <v>98025</v>
      </c>
      <c r="H1492" s="46">
        <v>2148.25</v>
      </c>
      <c r="I1492" s="46">
        <v>2282.2199999999998</v>
      </c>
    </row>
    <row r="1493" spans="2:9" ht="30">
      <c r="B1493" s="50">
        <v>98026</v>
      </c>
      <c r="C1493" s="48" t="s">
        <v>5810</v>
      </c>
      <c r="D1493" s="47" t="s">
        <v>115</v>
      </c>
      <c r="E1493" s="49">
        <f t="shared" si="46"/>
        <v>6996.31</v>
      </c>
      <c r="F1493" s="1105">
        <f t="shared" si="47"/>
        <v>98026</v>
      </c>
      <c r="H1493" s="49">
        <v>6671.99</v>
      </c>
      <c r="I1493" s="49">
        <v>6996.31</v>
      </c>
    </row>
    <row r="1494" spans="2:9" ht="30">
      <c r="B1494" s="51">
        <v>98027</v>
      </c>
      <c r="C1494" s="1108" t="s">
        <v>5811</v>
      </c>
      <c r="D1494" s="45" t="s">
        <v>85</v>
      </c>
      <c r="E1494" s="46">
        <f t="shared" si="46"/>
        <v>2486.3000000000002</v>
      </c>
      <c r="F1494" s="1105">
        <f t="shared" si="47"/>
        <v>98027</v>
      </c>
      <c r="H1494" s="46">
        <v>2340.2399999999998</v>
      </c>
      <c r="I1494" s="46">
        <v>2486.3000000000002</v>
      </c>
    </row>
    <row r="1495" spans="2:9" ht="30">
      <c r="B1495" s="50">
        <v>98028</v>
      </c>
      <c r="C1495" s="48" t="s">
        <v>5812</v>
      </c>
      <c r="D1495" s="47" t="s">
        <v>115</v>
      </c>
      <c r="E1495" s="49">
        <f t="shared" si="46"/>
        <v>7786.82</v>
      </c>
      <c r="F1495" s="1105">
        <f t="shared" si="47"/>
        <v>98028</v>
      </c>
      <c r="H1495" s="49">
        <v>7427.51</v>
      </c>
      <c r="I1495" s="49">
        <v>7786.82</v>
      </c>
    </row>
    <row r="1496" spans="2:9" ht="30">
      <c r="B1496" s="51">
        <v>98029</v>
      </c>
      <c r="C1496" s="1108" t="s">
        <v>5813</v>
      </c>
      <c r="D1496" s="45" t="s">
        <v>85</v>
      </c>
      <c r="E1496" s="46">
        <f t="shared" si="46"/>
        <v>2696.05</v>
      </c>
      <c r="F1496" s="1105">
        <f t="shared" si="47"/>
        <v>98029</v>
      </c>
      <c r="H1496" s="46">
        <v>2537.67</v>
      </c>
      <c r="I1496" s="46">
        <v>2696.05</v>
      </c>
    </row>
    <row r="1497" spans="2:9" ht="30">
      <c r="B1497" s="50">
        <v>98030</v>
      </c>
      <c r="C1497" s="48" t="s">
        <v>5814</v>
      </c>
      <c r="D1497" s="47" t="s">
        <v>115</v>
      </c>
      <c r="E1497" s="49">
        <f t="shared" si="46"/>
        <v>6355.41</v>
      </c>
      <c r="F1497" s="1105">
        <f t="shared" si="47"/>
        <v>98030</v>
      </c>
      <c r="H1497" s="49">
        <v>6067.15</v>
      </c>
      <c r="I1497" s="49">
        <v>6355.41</v>
      </c>
    </row>
    <row r="1498" spans="2:9" ht="30">
      <c r="B1498" s="51">
        <v>98031</v>
      </c>
      <c r="C1498" s="1108" t="s">
        <v>5815</v>
      </c>
      <c r="D1498" s="45" t="s">
        <v>85</v>
      </c>
      <c r="E1498" s="46">
        <f t="shared" si="46"/>
        <v>2287.96</v>
      </c>
      <c r="F1498" s="1105">
        <f t="shared" si="47"/>
        <v>98031</v>
      </c>
      <c r="H1498" s="46">
        <v>2153.7600000000002</v>
      </c>
      <c r="I1498" s="46">
        <v>2287.96</v>
      </c>
    </row>
    <row r="1499" spans="2:9" ht="30">
      <c r="B1499" s="50">
        <v>98032</v>
      </c>
      <c r="C1499" s="48" t="s">
        <v>5816</v>
      </c>
      <c r="D1499" s="47" t="s">
        <v>115</v>
      </c>
      <c r="E1499" s="49">
        <f t="shared" si="46"/>
        <v>7306.48</v>
      </c>
      <c r="F1499" s="1105">
        <f t="shared" si="47"/>
        <v>98032</v>
      </c>
      <c r="H1499" s="49">
        <v>6978.52</v>
      </c>
      <c r="I1499" s="49">
        <v>7306.48</v>
      </c>
    </row>
    <row r="1500" spans="2:9" ht="30">
      <c r="B1500" s="51">
        <v>98033</v>
      </c>
      <c r="C1500" s="1108" t="s">
        <v>5817</v>
      </c>
      <c r="D1500" s="45" t="s">
        <v>85</v>
      </c>
      <c r="E1500" s="46">
        <f t="shared" si="46"/>
        <v>2492.0300000000002</v>
      </c>
      <c r="F1500" s="1105">
        <f t="shared" si="47"/>
        <v>98033</v>
      </c>
      <c r="H1500" s="46">
        <v>2345.75</v>
      </c>
      <c r="I1500" s="46">
        <v>2492.0300000000002</v>
      </c>
    </row>
    <row r="1501" spans="2:9" ht="30">
      <c r="B1501" s="50">
        <v>98034</v>
      </c>
      <c r="C1501" s="48" t="s">
        <v>5818</v>
      </c>
      <c r="D1501" s="47" t="s">
        <v>115</v>
      </c>
      <c r="E1501" s="49">
        <f t="shared" si="46"/>
        <v>8257.57</v>
      </c>
      <c r="F1501" s="1105">
        <f t="shared" si="47"/>
        <v>98034</v>
      </c>
      <c r="H1501" s="49">
        <v>7889.87</v>
      </c>
      <c r="I1501" s="49">
        <v>8257.57</v>
      </c>
    </row>
    <row r="1502" spans="2:9" ht="30">
      <c r="B1502" s="51">
        <v>98035</v>
      </c>
      <c r="C1502" s="1108" t="s">
        <v>5819</v>
      </c>
      <c r="D1502" s="45" t="s">
        <v>85</v>
      </c>
      <c r="E1502" s="46">
        <f t="shared" si="46"/>
        <v>2696.05</v>
      </c>
      <c r="F1502" s="1105">
        <f t="shared" si="47"/>
        <v>98035</v>
      </c>
      <c r="H1502" s="46">
        <v>2537.67</v>
      </c>
      <c r="I1502" s="46">
        <v>2696.05</v>
      </c>
    </row>
    <row r="1503" spans="2:9" ht="30">
      <c r="B1503" s="50">
        <v>98036</v>
      </c>
      <c r="C1503" s="48" t="s">
        <v>5820</v>
      </c>
      <c r="D1503" s="47" t="s">
        <v>115</v>
      </c>
      <c r="E1503" s="49">
        <f t="shared" si="46"/>
        <v>9208.7099999999991</v>
      </c>
      <c r="F1503" s="1105">
        <f t="shared" si="47"/>
        <v>98036</v>
      </c>
      <c r="H1503" s="49">
        <v>8801.32</v>
      </c>
      <c r="I1503" s="49">
        <v>9208.7099999999991</v>
      </c>
    </row>
    <row r="1504" spans="2:9" ht="30">
      <c r="B1504" s="51">
        <v>98037</v>
      </c>
      <c r="C1504" s="1108" t="s">
        <v>5821</v>
      </c>
      <c r="D1504" s="45" t="s">
        <v>85</v>
      </c>
      <c r="E1504" s="46">
        <f t="shared" si="46"/>
        <v>2905.86</v>
      </c>
      <c r="F1504" s="1105">
        <f t="shared" si="47"/>
        <v>98037</v>
      </c>
      <c r="H1504" s="46">
        <v>2735.15</v>
      </c>
      <c r="I1504" s="46">
        <v>2905.86</v>
      </c>
    </row>
    <row r="1505" spans="2:9" ht="30">
      <c r="B1505" s="50">
        <v>98038</v>
      </c>
      <c r="C1505" s="48" t="s">
        <v>5822</v>
      </c>
      <c r="D1505" s="47" t="s">
        <v>115</v>
      </c>
      <c r="E1505" s="49">
        <f t="shared" si="46"/>
        <v>8447.2000000000007</v>
      </c>
      <c r="F1505" s="1105">
        <f t="shared" si="47"/>
        <v>98038</v>
      </c>
      <c r="H1505" s="49">
        <v>8074.71</v>
      </c>
      <c r="I1505" s="49">
        <v>8447.2000000000007</v>
      </c>
    </row>
    <row r="1506" spans="2:9" ht="30">
      <c r="B1506" s="51">
        <v>98039</v>
      </c>
      <c r="C1506" s="1108" t="s">
        <v>5823</v>
      </c>
      <c r="D1506" s="45" t="s">
        <v>85</v>
      </c>
      <c r="E1506" s="46">
        <f t="shared" si="46"/>
        <v>2701.78</v>
      </c>
      <c r="F1506" s="1105">
        <f t="shared" si="47"/>
        <v>98039</v>
      </c>
      <c r="H1506" s="46">
        <v>2543.17</v>
      </c>
      <c r="I1506" s="46">
        <v>2701.78</v>
      </c>
    </row>
    <row r="1507" spans="2:9" ht="30">
      <c r="B1507" s="50">
        <v>98040</v>
      </c>
      <c r="C1507" s="48" t="s">
        <v>5824</v>
      </c>
      <c r="D1507" s="47" t="s">
        <v>115</v>
      </c>
      <c r="E1507" s="49">
        <f t="shared" si="46"/>
        <v>9542.2199999999993</v>
      </c>
      <c r="F1507" s="1105">
        <f t="shared" si="47"/>
        <v>98040</v>
      </c>
      <c r="H1507" s="49">
        <v>9125.35</v>
      </c>
      <c r="I1507" s="49">
        <v>9542.2199999999993</v>
      </c>
    </row>
    <row r="1508" spans="2:9" ht="30">
      <c r="B1508" s="51">
        <v>98041</v>
      </c>
      <c r="C1508" s="1108" t="s">
        <v>5825</v>
      </c>
      <c r="D1508" s="45" t="s">
        <v>85</v>
      </c>
      <c r="E1508" s="46">
        <f t="shared" si="46"/>
        <v>2905.86</v>
      </c>
      <c r="F1508" s="1105">
        <f t="shared" si="47"/>
        <v>98041</v>
      </c>
      <c r="H1508" s="46">
        <v>2735.15</v>
      </c>
      <c r="I1508" s="46">
        <v>2905.86</v>
      </c>
    </row>
    <row r="1509" spans="2:9" ht="30">
      <c r="B1509" s="50">
        <v>98042</v>
      </c>
      <c r="C1509" s="48" t="s">
        <v>5826</v>
      </c>
      <c r="D1509" s="47" t="s">
        <v>115</v>
      </c>
      <c r="E1509" s="49">
        <f t="shared" si="46"/>
        <v>10637.25</v>
      </c>
      <c r="F1509" s="1105">
        <f t="shared" si="47"/>
        <v>98042</v>
      </c>
      <c r="H1509" s="49">
        <v>10176.049999999999</v>
      </c>
      <c r="I1509" s="49">
        <v>10637.25</v>
      </c>
    </row>
    <row r="1510" spans="2:9" ht="30">
      <c r="B1510" s="51">
        <v>98043</v>
      </c>
      <c r="C1510" s="1108" t="s">
        <v>5827</v>
      </c>
      <c r="D1510" s="45" t="s">
        <v>85</v>
      </c>
      <c r="E1510" s="46">
        <f t="shared" si="46"/>
        <v>3115.66</v>
      </c>
      <c r="F1510" s="1105">
        <f t="shared" si="47"/>
        <v>98043</v>
      </c>
      <c r="H1510" s="46">
        <v>2932.63</v>
      </c>
      <c r="I1510" s="46">
        <v>3115.66</v>
      </c>
    </row>
    <row r="1511" spans="2:9" ht="30">
      <c r="B1511" s="50">
        <v>98044</v>
      </c>
      <c r="C1511" s="48" t="s">
        <v>5828</v>
      </c>
      <c r="D1511" s="47" t="s">
        <v>115</v>
      </c>
      <c r="E1511" s="49">
        <f t="shared" si="46"/>
        <v>10835.08</v>
      </c>
      <c r="F1511" s="1105">
        <f t="shared" si="47"/>
        <v>98044</v>
      </c>
      <c r="H1511" s="49">
        <v>10369.030000000001</v>
      </c>
      <c r="I1511" s="49">
        <v>10835.08</v>
      </c>
    </row>
    <row r="1512" spans="2:9" ht="30">
      <c r="B1512" s="51">
        <v>98045</v>
      </c>
      <c r="C1512" s="1108" t="s">
        <v>5829</v>
      </c>
      <c r="D1512" s="45" t="s">
        <v>85</v>
      </c>
      <c r="E1512" s="46">
        <f t="shared" si="46"/>
        <v>3115.66</v>
      </c>
      <c r="F1512" s="1105">
        <f t="shared" si="47"/>
        <v>98045</v>
      </c>
      <c r="H1512" s="46">
        <v>2932.63</v>
      </c>
      <c r="I1512" s="46">
        <v>3115.66</v>
      </c>
    </row>
    <row r="1513" spans="2:9" ht="30">
      <c r="B1513" s="50">
        <v>98046</v>
      </c>
      <c r="C1513" s="48" t="s">
        <v>5830</v>
      </c>
      <c r="D1513" s="47" t="s">
        <v>115</v>
      </c>
      <c r="E1513" s="49">
        <f t="shared" si="46"/>
        <v>12075.27</v>
      </c>
      <c r="F1513" s="1105">
        <f t="shared" si="47"/>
        <v>98046</v>
      </c>
      <c r="H1513" s="49">
        <v>11560.19</v>
      </c>
      <c r="I1513" s="49">
        <v>12075.27</v>
      </c>
    </row>
    <row r="1514" spans="2:9" ht="30">
      <c r="B1514" s="51">
        <v>98047</v>
      </c>
      <c r="C1514" s="1108" t="s">
        <v>5831</v>
      </c>
      <c r="D1514" s="45" t="s">
        <v>85</v>
      </c>
      <c r="E1514" s="46">
        <f t="shared" si="46"/>
        <v>3325.47</v>
      </c>
      <c r="F1514" s="1105">
        <f t="shared" si="47"/>
        <v>98047</v>
      </c>
      <c r="H1514" s="46">
        <v>3130.11</v>
      </c>
      <c r="I1514" s="46">
        <v>3325.47</v>
      </c>
    </row>
    <row r="1515" spans="2:9" ht="30">
      <c r="B1515" s="50">
        <v>98048</v>
      </c>
      <c r="C1515" s="48" t="s">
        <v>5832</v>
      </c>
      <c r="D1515" s="47" t="s">
        <v>115</v>
      </c>
      <c r="E1515" s="49">
        <f t="shared" si="46"/>
        <v>13522.79</v>
      </c>
      <c r="F1515" s="1105">
        <f t="shared" si="47"/>
        <v>98048</v>
      </c>
      <c r="H1515" s="49">
        <v>12953.81</v>
      </c>
      <c r="I1515" s="49">
        <v>13522.79</v>
      </c>
    </row>
    <row r="1516" spans="2:9" ht="30">
      <c r="B1516" s="51">
        <v>98049</v>
      </c>
      <c r="C1516" s="1108" t="s">
        <v>5833</v>
      </c>
      <c r="D1516" s="45" t="s">
        <v>85</v>
      </c>
      <c r="E1516" s="46">
        <f t="shared" si="46"/>
        <v>3479.22</v>
      </c>
      <c r="F1516" s="1105">
        <f t="shared" si="47"/>
        <v>98049</v>
      </c>
      <c r="H1516" s="46">
        <v>3273.74</v>
      </c>
      <c r="I1516" s="46">
        <v>3479.22</v>
      </c>
    </row>
    <row r="1517" spans="2:9">
      <c r="B1517" s="50">
        <v>98050</v>
      </c>
      <c r="C1517" s="48" t="s">
        <v>5834</v>
      </c>
      <c r="D1517" s="47" t="s">
        <v>85</v>
      </c>
      <c r="E1517" s="49">
        <f t="shared" si="46"/>
        <v>203.61</v>
      </c>
      <c r="F1517" s="1105">
        <f t="shared" si="47"/>
        <v>98050</v>
      </c>
      <c r="H1517" s="49">
        <v>200.86</v>
      </c>
      <c r="I1517" s="49">
        <v>203.61</v>
      </c>
    </row>
    <row r="1518" spans="2:9" ht="30">
      <c r="B1518" s="51">
        <v>98051</v>
      </c>
      <c r="C1518" s="1108" t="s">
        <v>5835</v>
      </c>
      <c r="D1518" s="45" t="s">
        <v>85</v>
      </c>
      <c r="E1518" s="46">
        <f t="shared" si="46"/>
        <v>749.21</v>
      </c>
      <c r="F1518" s="1105">
        <f t="shared" si="47"/>
        <v>98051</v>
      </c>
      <c r="H1518" s="46">
        <v>705.79</v>
      </c>
      <c r="I1518" s="46">
        <v>749.21</v>
      </c>
    </row>
    <row r="1519" spans="2:9" ht="30">
      <c r="B1519" s="50">
        <v>98405</v>
      </c>
      <c r="C1519" s="48" t="s">
        <v>6854</v>
      </c>
      <c r="D1519" s="47" t="s">
        <v>115</v>
      </c>
      <c r="E1519" s="49">
        <f t="shared" si="46"/>
        <v>1934.23</v>
      </c>
      <c r="F1519" s="1105">
        <f t="shared" si="47"/>
        <v>98405</v>
      </c>
      <c r="H1519" s="49">
        <v>1832.95</v>
      </c>
      <c r="I1519" s="49">
        <v>1934.23</v>
      </c>
    </row>
    <row r="1520" spans="2:9" ht="30">
      <c r="B1520" s="51">
        <v>98406</v>
      </c>
      <c r="C1520" s="1108" t="s">
        <v>5836</v>
      </c>
      <c r="D1520" s="45" t="s">
        <v>115</v>
      </c>
      <c r="E1520" s="46">
        <f t="shared" si="46"/>
        <v>4648.17</v>
      </c>
      <c r="F1520" s="1105">
        <f t="shared" si="47"/>
        <v>98406</v>
      </c>
      <c r="H1520" s="46">
        <v>4417.7700000000004</v>
      </c>
      <c r="I1520" s="46">
        <v>4648.17</v>
      </c>
    </row>
    <row r="1521" spans="2:9" ht="30">
      <c r="B1521" s="50">
        <v>98407</v>
      </c>
      <c r="C1521" s="48" t="s">
        <v>5837</v>
      </c>
      <c r="D1521" s="47" t="s">
        <v>115</v>
      </c>
      <c r="E1521" s="49">
        <f t="shared" si="46"/>
        <v>3046.13</v>
      </c>
      <c r="F1521" s="1105">
        <f t="shared" si="47"/>
        <v>98407</v>
      </c>
      <c r="H1521" s="49">
        <v>2892.97</v>
      </c>
      <c r="I1521" s="49">
        <v>3046.13</v>
      </c>
    </row>
    <row r="1522" spans="2:9" ht="30">
      <c r="B1522" s="51">
        <v>98408</v>
      </c>
      <c r="C1522" s="1108" t="s">
        <v>5838</v>
      </c>
      <c r="D1522" s="45" t="s">
        <v>115</v>
      </c>
      <c r="E1522" s="46">
        <f t="shared" si="46"/>
        <v>3572.08</v>
      </c>
      <c r="F1522" s="1105">
        <f t="shared" si="47"/>
        <v>98408</v>
      </c>
      <c r="H1522" s="46">
        <v>3393.18</v>
      </c>
      <c r="I1522" s="46">
        <v>3572.08</v>
      </c>
    </row>
    <row r="1523" spans="2:9" ht="30">
      <c r="B1523" s="50">
        <v>98409</v>
      </c>
      <c r="C1523" s="48" t="s">
        <v>5839</v>
      </c>
      <c r="D1523" s="47" t="s">
        <v>85</v>
      </c>
      <c r="E1523" s="49">
        <f t="shared" si="46"/>
        <v>310.25</v>
      </c>
      <c r="F1523" s="1105">
        <f t="shared" si="47"/>
        <v>98409</v>
      </c>
      <c r="H1523" s="49">
        <v>305.91000000000003</v>
      </c>
      <c r="I1523" s="49">
        <v>310.25</v>
      </c>
    </row>
    <row r="1524" spans="2:9" ht="30">
      <c r="B1524" s="51">
        <v>98414</v>
      </c>
      <c r="C1524" s="1108" t="s">
        <v>5840</v>
      </c>
      <c r="D1524" s="45" t="s">
        <v>115</v>
      </c>
      <c r="E1524" s="46">
        <f t="shared" si="46"/>
        <v>927.81</v>
      </c>
      <c r="F1524" s="1105">
        <f t="shared" si="47"/>
        <v>98414</v>
      </c>
      <c r="H1524" s="46">
        <v>901.07</v>
      </c>
      <c r="I1524" s="46">
        <v>927.81</v>
      </c>
    </row>
    <row r="1525" spans="2:9" ht="30">
      <c r="B1525" s="50">
        <v>98415</v>
      </c>
      <c r="C1525" s="48" t="s">
        <v>5841</v>
      </c>
      <c r="D1525" s="47" t="s">
        <v>115</v>
      </c>
      <c r="E1525" s="49">
        <f t="shared" si="46"/>
        <v>927.81</v>
      </c>
      <c r="F1525" s="1105">
        <f t="shared" si="47"/>
        <v>98415</v>
      </c>
      <c r="H1525" s="49">
        <v>901.07</v>
      </c>
      <c r="I1525" s="49">
        <v>927.81</v>
      </c>
    </row>
    <row r="1526" spans="2:9" ht="30">
      <c r="B1526" s="51">
        <v>98416</v>
      </c>
      <c r="C1526" s="1108" t="s">
        <v>5842</v>
      </c>
      <c r="D1526" s="45" t="s">
        <v>115</v>
      </c>
      <c r="E1526" s="46">
        <f t="shared" si="46"/>
        <v>1115.52</v>
      </c>
      <c r="F1526" s="1105">
        <f t="shared" si="47"/>
        <v>98416</v>
      </c>
      <c r="H1526" s="46">
        <v>1086.1600000000001</v>
      </c>
      <c r="I1526" s="46">
        <v>1115.52</v>
      </c>
    </row>
    <row r="1527" spans="2:9" ht="30">
      <c r="B1527" s="50">
        <v>98417</v>
      </c>
      <c r="C1527" s="48" t="s">
        <v>5843</v>
      </c>
      <c r="D1527" s="47" t="s">
        <v>115</v>
      </c>
      <c r="E1527" s="49">
        <f t="shared" si="46"/>
        <v>1303.24</v>
      </c>
      <c r="F1527" s="1105">
        <f t="shared" si="47"/>
        <v>98417</v>
      </c>
      <c r="H1527" s="49">
        <v>1271.25</v>
      </c>
      <c r="I1527" s="49">
        <v>1303.24</v>
      </c>
    </row>
    <row r="1528" spans="2:9" ht="30">
      <c r="B1528" s="51">
        <v>98418</v>
      </c>
      <c r="C1528" s="1108" t="s">
        <v>5844</v>
      </c>
      <c r="D1528" s="45" t="s">
        <v>115</v>
      </c>
      <c r="E1528" s="46">
        <f t="shared" si="46"/>
        <v>1405.04</v>
      </c>
      <c r="F1528" s="1105">
        <f t="shared" si="47"/>
        <v>98418</v>
      </c>
      <c r="H1528" s="46">
        <v>1371.68</v>
      </c>
      <c r="I1528" s="46">
        <v>1405.04</v>
      </c>
    </row>
    <row r="1529" spans="2:9" ht="30">
      <c r="B1529" s="50">
        <v>98419</v>
      </c>
      <c r="C1529" s="48" t="s">
        <v>5845</v>
      </c>
      <c r="D1529" s="47" t="s">
        <v>115</v>
      </c>
      <c r="E1529" s="49">
        <f t="shared" si="46"/>
        <v>1506.85</v>
      </c>
      <c r="F1529" s="1105">
        <f t="shared" si="47"/>
        <v>98419</v>
      </c>
      <c r="H1529" s="49">
        <v>1472.11</v>
      </c>
      <c r="I1529" s="49">
        <v>1506.85</v>
      </c>
    </row>
    <row r="1530" spans="2:9" ht="30">
      <c r="B1530" s="51">
        <v>98420</v>
      </c>
      <c r="C1530" s="1108" t="s">
        <v>5846</v>
      </c>
      <c r="D1530" s="45" t="s">
        <v>115</v>
      </c>
      <c r="E1530" s="46">
        <f t="shared" si="46"/>
        <v>1302.1600000000001</v>
      </c>
      <c r="F1530" s="1105">
        <f t="shared" si="47"/>
        <v>98420</v>
      </c>
      <c r="H1530" s="46">
        <v>1270.23</v>
      </c>
      <c r="I1530" s="46">
        <v>1302.1600000000001</v>
      </c>
    </row>
    <row r="1531" spans="2:9" ht="30">
      <c r="B1531" s="50">
        <v>98421</v>
      </c>
      <c r="C1531" s="48" t="s">
        <v>5847</v>
      </c>
      <c r="D1531" s="47" t="s">
        <v>115</v>
      </c>
      <c r="E1531" s="49">
        <f t="shared" si="46"/>
        <v>1489.87</v>
      </c>
      <c r="F1531" s="1105">
        <f t="shared" si="47"/>
        <v>98421</v>
      </c>
      <c r="H1531" s="49">
        <v>1455.32</v>
      </c>
      <c r="I1531" s="49">
        <v>1489.87</v>
      </c>
    </row>
    <row r="1532" spans="2:9" ht="30">
      <c r="B1532" s="51">
        <v>98422</v>
      </c>
      <c r="C1532" s="1108" t="s">
        <v>5848</v>
      </c>
      <c r="D1532" s="45" t="s">
        <v>115</v>
      </c>
      <c r="E1532" s="46">
        <f t="shared" si="46"/>
        <v>1677.59</v>
      </c>
      <c r="F1532" s="1105">
        <f t="shared" si="47"/>
        <v>98422</v>
      </c>
      <c r="H1532" s="46">
        <v>1640.41</v>
      </c>
      <c r="I1532" s="46">
        <v>1677.59</v>
      </c>
    </row>
    <row r="1533" spans="2:9" ht="30">
      <c r="B1533" s="50">
        <v>98423</v>
      </c>
      <c r="C1533" s="48" t="s">
        <v>5849</v>
      </c>
      <c r="D1533" s="47" t="s">
        <v>115</v>
      </c>
      <c r="E1533" s="49">
        <f t="shared" si="46"/>
        <v>1779.39</v>
      </c>
      <c r="F1533" s="1105">
        <f t="shared" si="47"/>
        <v>98423</v>
      </c>
      <c r="H1533" s="49">
        <v>1740.84</v>
      </c>
      <c r="I1533" s="49">
        <v>1779.39</v>
      </c>
    </row>
    <row r="1534" spans="2:9" ht="30">
      <c r="B1534" s="51">
        <v>98424</v>
      </c>
      <c r="C1534" s="1108" t="s">
        <v>5850</v>
      </c>
      <c r="D1534" s="45" t="s">
        <v>115</v>
      </c>
      <c r="E1534" s="46">
        <f t="shared" si="46"/>
        <v>1881.2</v>
      </c>
      <c r="F1534" s="1105">
        <f t="shared" si="47"/>
        <v>98424</v>
      </c>
      <c r="H1534" s="46">
        <v>1841.27</v>
      </c>
      <c r="I1534" s="46">
        <v>1881.2</v>
      </c>
    </row>
    <row r="1535" spans="2:9" ht="30">
      <c r="B1535" s="50">
        <v>98425</v>
      </c>
      <c r="C1535" s="48" t="s">
        <v>5851</v>
      </c>
      <c r="D1535" s="47" t="s">
        <v>115</v>
      </c>
      <c r="E1535" s="49">
        <f t="shared" si="46"/>
        <v>2283.44</v>
      </c>
      <c r="F1535" s="1105">
        <f t="shared" si="47"/>
        <v>98425</v>
      </c>
      <c r="H1535" s="49">
        <v>2165.7800000000002</v>
      </c>
      <c r="I1535" s="49">
        <v>2283.44</v>
      </c>
    </row>
    <row r="1536" spans="2:9" ht="30">
      <c r="B1536" s="51">
        <v>98426</v>
      </c>
      <c r="C1536" s="1108" t="s">
        <v>5852</v>
      </c>
      <c r="D1536" s="45" t="s">
        <v>115</v>
      </c>
      <c r="E1536" s="46">
        <f t="shared" si="46"/>
        <v>2961.6</v>
      </c>
      <c r="F1536" s="1105">
        <f t="shared" si="47"/>
        <v>98426</v>
      </c>
      <c r="H1536" s="46">
        <v>2803.27</v>
      </c>
      <c r="I1536" s="46">
        <v>2961.6</v>
      </c>
    </row>
    <row r="1537" spans="2:9" ht="30">
      <c r="B1537" s="50">
        <v>98427</v>
      </c>
      <c r="C1537" s="48" t="s">
        <v>5853</v>
      </c>
      <c r="D1537" s="47" t="s">
        <v>115</v>
      </c>
      <c r="E1537" s="49">
        <f t="shared" si="46"/>
        <v>3639.77</v>
      </c>
      <c r="F1537" s="1105">
        <f t="shared" si="47"/>
        <v>98427</v>
      </c>
      <c r="H1537" s="49">
        <v>3440.77</v>
      </c>
      <c r="I1537" s="49">
        <v>3639.77</v>
      </c>
    </row>
    <row r="1538" spans="2:9" ht="30">
      <c r="B1538" s="51">
        <v>98428</v>
      </c>
      <c r="C1538" s="1108" t="s">
        <v>5854</v>
      </c>
      <c r="D1538" s="45" t="s">
        <v>115</v>
      </c>
      <c r="E1538" s="46">
        <f t="shared" si="46"/>
        <v>4014.37</v>
      </c>
      <c r="F1538" s="1105">
        <f t="shared" si="47"/>
        <v>98428</v>
      </c>
      <c r="H1538" s="46">
        <v>3793.66</v>
      </c>
      <c r="I1538" s="46">
        <v>4014.37</v>
      </c>
    </row>
    <row r="1539" spans="2:9" ht="30">
      <c r="B1539" s="50">
        <v>98429</v>
      </c>
      <c r="C1539" s="48" t="s">
        <v>5855</v>
      </c>
      <c r="D1539" s="47" t="s">
        <v>115</v>
      </c>
      <c r="E1539" s="49">
        <f t="shared" ref="E1539:E1602" si="48">IF($K$2=$H$1,H1539,I1539)</f>
        <v>4388.9799999999996</v>
      </c>
      <c r="F1539" s="1105">
        <f t="shared" ref="F1539:F1602" si="49">IF(LEN($B1539)=7,CONCATENATE(MID($B1539,1,6),"00",RIGHT($B1539,1)),IF(LEN($B1539)=8,CONCATENATE(MID($B1539,1,6),"0",RIGHT($B1539,2)),$B1539))</f>
        <v>98429</v>
      </c>
      <c r="H1539" s="49">
        <v>4146.5600000000004</v>
      </c>
      <c r="I1539" s="49">
        <v>4388.9799999999996</v>
      </c>
    </row>
    <row r="1540" spans="2:9" ht="45">
      <c r="B1540" s="51">
        <v>98430</v>
      </c>
      <c r="C1540" s="1108" t="s">
        <v>5856</v>
      </c>
      <c r="D1540" s="45" t="s">
        <v>115</v>
      </c>
      <c r="E1540" s="46">
        <f t="shared" si="48"/>
        <v>2657.79</v>
      </c>
      <c r="F1540" s="1105">
        <f t="shared" si="49"/>
        <v>98430</v>
      </c>
      <c r="H1540" s="46">
        <v>2534.94</v>
      </c>
      <c r="I1540" s="46">
        <v>2657.79</v>
      </c>
    </row>
    <row r="1541" spans="2:9" ht="45">
      <c r="B1541" s="50">
        <v>98431</v>
      </c>
      <c r="C1541" s="48" t="s">
        <v>5857</v>
      </c>
      <c r="D1541" s="47" t="s">
        <v>115</v>
      </c>
      <c r="E1541" s="49">
        <f t="shared" si="48"/>
        <v>3335.95</v>
      </c>
      <c r="F1541" s="1105">
        <f t="shared" si="49"/>
        <v>98431</v>
      </c>
      <c r="H1541" s="49">
        <v>3172.43</v>
      </c>
      <c r="I1541" s="49">
        <v>3335.95</v>
      </c>
    </row>
    <row r="1542" spans="2:9" ht="45">
      <c r="B1542" s="51">
        <v>98432</v>
      </c>
      <c r="C1542" s="1108" t="s">
        <v>5858</v>
      </c>
      <c r="D1542" s="45" t="s">
        <v>115</v>
      </c>
      <c r="E1542" s="46">
        <f t="shared" si="48"/>
        <v>4014.12</v>
      </c>
      <c r="F1542" s="1105">
        <f t="shared" si="49"/>
        <v>98432</v>
      </c>
      <c r="H1542" s="46">
        <v>3809.93</v>
      </c>
      <c r="I1542" s="46">
        <v>4014.12</v>
      </c>
    </row>
    <row r="1543" spans="2:9" ht="45">
      <c r="B1543" s="50">
        <v>98433</v>
      </c>
      <c r="C1543" s="48" t="s">
        <v>5859</v>
      </c>
      <c r="D1543" s="47" t="s">
        <v>115</v>
      </c>
      <c r="E1543" s="49">
        <f t="shared" si="48"/>
        <v>4388.72</v>
      </c>
      <c r="F1543" s="1105">
        <f t="shared" si="49"/>
        <v>98433</v>
      </c>
      <c r="H1543" s="49">
        <v>4162.82</v>
      </c>
      <c r="I1543" s="49">
        <v>4388.72</v>
      </c>
    </row>
    <row r="1544" spans="2:9" ht="45">
      <c r="B1544" s="51">
        <v>98434</v>
      </c>
      <c r="C1544" s="1108" t="s">
        <v>5860</v>
      </c>
      <c r="D1544" s="45" t="s">
        <v>115</v>
      </c>
      <c r="E1544" s="46">
        <f t="shared" si="48"/>
        <v>4763.33</v>
      </c>
      <c r="F1544" s="1105">
        <f t="shared" si="49"/>
        <v>98434</v>
      </c>
      <c r="H1544" s="46">
        <v>4515.72</v>
      </c>
      <c r="I1544" s="46">
        <v>4763.33</v>
      </c>
    </row>
    <row r="1545" spans="2:9" ht="30">
      <c r="B1545" s="50">
        <v>99240</v>
      </c>
      <c r="C1545" s="48" t="s">
        <v>7148</v>
      </c>
      <c r="D1545" s="47" t="s">
        <v>85</v>
      </c>
      <c r="E1545" s="49">
        <f t="shared" si="48"/>
        <v>411.53</v>
      </c>
      <c r="F1545" s="1105">
        <f t="shared" si="49"/>
        <v>99240</v>
      </c>
      <c r="H1545" s="49">
        <v>405.34</v>
      </c>
      <c r="I1545" s="49">
        <v>411.53</v>
      </c>
    </row>
    <row r="1546" spans="2:9" ht="30">
      <c r="B1546" s="51">
        <v>99241</v>
      </c>
      <c r="C1546" s="1108" t="s">
        <v>7149</v>
      </c>
      <c r="D1546" s="45" t="s">
        <v>85</v>
      </c>
      <c r="E1546" s="46">
        <f t="shared" si="48"/>
        <v>1393.87</v>
      </c>
      <c r="F1546" s="1105">
        <f t="shared" si="49"/>
        <v>99241</v>
      </c>
      <c r="H1546" s="46">
        <v>1309.6099999999999</v>
      </c>
      <c r="I1546" s="46">
        <v>1393.87</v>
      </c>
    </row>
    <row r="1547" spans="2:9" ht="30">
      <c r="B1547" s="50">
        <v>99242</v>
      </c>
      <c r="C1547" s="48" t="s">
        <v>7150</v>
      </c>
      <c r="D1547" s="47" t="s">
        <v>115</v>
      </c>
      <c r="E1547" s="49">
        <f t="shared" si="48"/>
        <v>2211.83</v>
      </c>
      <c r="F1547" s="1105">
        <f t="shared" si="49"/>
        <v>99242</v>
      </c>
      <c r="H1547" s="49">
        <v>2094.52</v>
      </c>
      <c r="I1547" s="49">
        <v>2211.83</v>
      </c>
    </row>
    <row r="1548" spans="2:9" ht="30">
      <c r="B1548" s="51">
        <v>99243</v>
      </c>
      <c r="C1548" s="1108" t="s">
        <v>7151</v>
      </c>
      <c r="D1548" s="45" t="s">
        <v>85</v>
      </c>
      <c r="E1548" s="46">
        <f t="shared" si="48"/>
        <v>1298.94</v>
      </c>
      <c r="F1548" s="1105">
        <f t="shared" si="49"/>
        <v>99243</v>
      </c>
      <c r="H1548" s="46">
        <v>1217.8800000000001</v>
      </c>
      <c r="I1548" s="46">
        <v>1298.94</v>
      </c>
    </row>
    <row r="1549" spans="2:9" ht="30">
      <c r="B1549" s="50">
        <v>99244</v>
      </c>
      <c r="C1549" s="48" t="s">
        <v>7152</v>
      </c>
      <c r="D1549" s="47" t="s">
        <v>115</v>
      </c>
      <c r="E1549" s="49">
        <f t="shared" si="48"/>
        <v>3705.76</v>
      </c>
      <c r="F1549" s="1105">
        <f t="shared" si="49"/>
        <v>99244</v>
      </c>
      <c r="H1549" s="49">
        <v>3522.46</v>
      </c>
      <c r="I1549" s="49">
        <v>3705.76</v>
      </c>
    </row>
    <row r="1550" spans="2:9" ht="30">
      <c r="B1550" s="51">
        <v>99246</v>
      </c>
      <c r="C1550" s="1108" t="s">
        <v>7153</v>
      </c>
      <c r="D1550" s="45" t="s">
        <v>85</v>
      </c>
      <c r="E1550" s="46">
        <f t="shared" si="48"/>
        <v>640.04999999999995</v>
      </c>
      <c r="F1550" s="1105">
        <f t="shared" si="49"/>
        <v>99246</v>
      </c>
      <c r="H1550" s="46">
        <v>632.16999999999996</v>
      </c>
      <c r="I1550" s="46">
        <v>640.04999999999995</v>
      </c>
    </row>
    <row r="1551" spans="2:9" ht="30">
      <c r="B1551" s="50">
        <v>99247</v>
      </c>
      <c r="C1551" s="48" t="s">
        <v>7154</v>
      </c>
      <c r="D1551" s="47" t="s">
        <v>85</v>
      </c>
      <c r="E1551" s="49">
        <f t="shared" si="48"/>
        <v>1591.4</v>
      </c>
      <c r="F1551" s="1105">
        <f t="shared" si="49"/>
        <v>99247</v>
      </c>
      <c r="H1551" s="49">
        <v>1495.08</v>
      </c>
      <c r="I1551" s="49">
        <v>1591.4</v>
      </c>
    </row>
    <row r="1552" spans="2:9" ht="30">
      <c r="B1552" s="51">
        <v>99248</v>
      </c>
      <c r="C1552" s="1108" t="s">
        <v>7155</v>
      </c>
      <c r="D1552" s="45" t="s">
        <v>115</v>
      </c>
      <c r="E1552" s="46">
        <f t="shared" si="48"/>
        <v>2809.25</v>
      </c>
      <c r="F1552" s="1105">
        <f t="shared" si="49"/>
        <v>99248</v>
      </c>
      <c r="H1552" s="46">
        <v>2664.3</v>
      </c>
      <c r="I1552" s="46">
        <v>2809.25</v>
      </c>
    </row>
    <row r="1553" spans="2:9" ht="30">
      <c r="B1553" s="50">
        <v>99249</v>
      </c>
      <c r="C1553" s="48" t="s">
        <v>7156</v>
      </c>
      <c r="D1553" s="47" t="s">
        <v>85</v>
      </c>
      <c r="E1553" s="49">
        <f t="shared" si="48"/>
        <v>1592.12</v>
      </c>
      <c r="F1553" s="1105">
        <f t="shared" si="49"/>
        <v>99249</v>
      </c>
      <c r="H1553" s="49">
        <v>1492.2</v>
      </c>
      <c r="I1553" s="49">
        <v>1592.12</v>
      </c>
    </row>
    <row r="1554" spans="2:9" ht="30">
      <c r="B1554" s="51">
        <v>99252</v>
      </c>
      <c r="C1554" s="1108" t="s">
        <v>7157</v>
      </c>
      <c r="D1554" s="45" t="s">
        <v>115</v>
      </c>
      <c r="E1554" s="46">
        <f t="shared" si="48"/>
        <v>1947.16</v>
      </c>
      <c r="F1554" s="1105">
        <f t="shared" si="49"/>
        <v>99252</v>
      </c>
      <c r="H1554" s="46">
        <v>1845.76</v>
      </c>
      <c r="I1554" s="46">
        <v>1947.16</v>
      </c>
    </row>
    <row r="1555" spans="2:9" ht="30">
      <c r="B1555" s="50">
        <v>99254</v>
      </c>
      <c r="C1555" s="48" t="s">
        <v>7158</v>
      </c>
      <c r="D1555" s="47" t="s">
        <v>85</v>
      </c>
      <c r="E1555" s="49">
        <f t="shared" si="48"/>
        <v>998.82</v>
      </c>
      <c r="F1555" s="1105">
        <f t="shared" si="49"/>
        <v>99254</v>
      </c>
      <c r="H1555" s="49">
        <v>938.7</v>
      </c>
      <c r="I1555" s="49">
        <v>998.82</v>
      </c>
    </row>
    <row r="1556" spans="2:9" ht="30">
      <c r="B1556" s="51">
        <v>99256</v>
      </c>
      <c r="C1556" s="1108" t="s">
        <v>7159</v>
      </c>
      <c r="D1556" s="45" t="s">
        <v>115</v>
      </c>
      <c r="E1556" s="46">
        <f t="shared" si="48"/>
        <v>4349.79</v>
      </c>
      <c r="F1556" s="1105">
        <f t="shared" si="49"/>
        <v>99256</v>
      </c>
      <c r="H1556" s="46">
        <v>4136.18</v>
      </c>
      <c r="I1556" s="46">
        <v>4349.79</v>
      </c>
    </row>
    <row r="1557" spans="2:9" ht="30">
      <c r="B1557" s="50">
        <v>99259</v>
      </c>
      <c r="C1557" s="48" t="s">
        <v>7160</v>
      </c>
      <c r="D1557" s="47" t="s">
        <v>115</v>
      </c>
      <c r="E1557" s="49">
        <f t="shared" si="48"/>
        <v>2460.5300000000002</v>
      </c>
      <c r="F1557" s="1105">
        <f t="shared" si="49"/>
        <v>99259</v>
      </c>
      <c r="H1557" s="49">
        <v>2333.41</v>
      </c>
      <c r="I1557" s="49">
        <v>2460.5300000000002</v>
      </c>
    </row>
    <row r="1558" spans="2:9" ht="30">
      <c r="B1558" s="51">
        <v>99261</v>
      </c>
      <c r="C1558" s="1108" t="s">
        <v>7161</v>
      </c>
      <c r="D1558" s="45" t="s">
        <v>85</v>
      </c>
      <c r="E1558" s="46">
        <f t="shared" si="48"/>
        <v>1196.3499999999999</v>
      </c>
      <c r="F1558" s="1105">
        <f t="shared" si="49"/>
        <v>99261</v>
      </c>
      <c r="H1558" s="46">
        <v>1124.1500000000001</v>
      </c>
      <c r="I1558" s="46">
        <v>1196.3499999999999</v>
      </c>
    </row>
    <row r="1559" spans="2:9" ht="30">
      <c r="B1559" s="50">
        <v>99263</v>
      </c>
      <c r="C1559" s="48" t="s">
        <v>7162</v>
      </c>
      <c r="D1559" s="47" t="s">
        <v>85</v>
      </c>
      <c r="E1559" s="49">
        <f t="shared" si="48"/>
        <v>1788.96</v>
      </c>
      <c r="F1559" s="1105">
        <f t="shared" si="49"/>
        <v>99263</v>
      </c>
      <c r="H1559" s="49">
        <v>1680.54</v>
      </c>
      <c r="I1559" s="49">
        <v>1788.96</v>
      </c>
    </row>
    <row r="1560" spans="2:9" ht="30">
      <c r="B1560" s="51">
        <v>99265</v>
      </c>
      <c r="C1560" s="1108" t="s">
        <v>7163</v>
      </c>
      <c r="D1560" s="45" t="s">
        <v>115</v>
      </c>
      <c r="E1560" s="46">
        <f t="shared" si="48"/>
        <v>2973.84</v>
      </c>
      <c r="F1560" s="1105">
        <f t="shared" si="49"/>
        <v>99265</v>
      </c>
      <c r="H1560" s="46">
        <v>2821.03</v>
      </c>
      <c r="I1560" s="46">
        <v>2973.84</v>
      </c>
    </row>
    <row r="1561" spans="2:9" ht="30">
      <c r="B1561" s="50">
        <v>99266</v>
      </c>
      <c r="C1561" s="48" t="s">
        <v>7164</v>
      </c>
      <c r="D1561" s="47" t="s">
        <v>85</v>
      </c>
      <c r="E1561" s="49">
        <f t="shared" si="48"/>
        <v>1393.87</v>
      </c>
      <c r="F1561" s="1105">
        <f t="shared" si="49"/>
        <v>99266</v>
      </c>
      <c r="H1561" s="49">
        <v>1309.6099999999999</v>
      </c>
      <c r="I1561" s="49">
        <v>1393.87</v>
      </c>
    </row>
    <row r="1562" spans="2:9" ht="30">
      <c r="B1562" s="51">
        <v>99267</v>
      </c>
      <c r="C1562" s="1108" t="s">
        <v>7165</v>
      </c>
      <c r="D1562" s="45" t="s">
        <v>115</v>
      </c>
      <c r="E1562" s="46">
        <f t="shared" si="48"/>
        <v>3487.14</v>
      </c>
      <c r="F1562" s="1105">
        <f t="shared" si="49"/>
        <v>99267</v>
      </c>
      <c r="H1562" s="46">
        <v>3308.66</v>
      </c>
      <c r="I1562" s="46">
        <v>3487.14</v>
      </c>
    </row>
    <row r="1563" spans="2:9" ht="30">
      <c r="B1563" s="50">
        <v>99269</v>
      </c>
      <c r="C1563" s="48" t="s">
        <v>7166</v>
      </c>
      <c r="D1563" s="47" t="s">
        <v>85</v>
      </c>
      <c r="E1563" s="49">
        <f t="shared" si="48"/>
        <v>1591.4</v>
      </c>
      <c r="F1563" s="1105">
        <f t="shared" si="49"/>
        <v>99269</v>
      </c>
      <c r="H1563" s="49">
        <v>1495.08</v>
      </c>
      <c r="I1563" s="49">
        <v>1591.4</v>
      </c>
    </row>
    <row r="1564" spans="2:9" ht="30">
      <c r="B1564" s="51">
        <v>99271</v>
      </c>
      <c r="C1564" s="1108" t="s">
        <v>7167</v>
      </c>
      <c r="D1564" s="45" t="s">
        <v>115</v>
      </c>
      <c r="E1564" s="46">
        <f t="shared" si="48"/>
        <v>4993.7299999999996</v>
      </c>
      <c r="F1564" s="1105">
        <f t="shared" si="49"/>
        <v>99271</v>
      </c>
      <c r="H1564" s="46">
        <v>4749.8100000000004</v>
      </c>
      <c r="I1564" s="46">
        <v>4993.7299999999996</v>
      </c>
    </row>
    <row r="1565" spans="2:9" ht="30">
      <c r="B1565" s="50">
        <v>99272</v>
      </c>
      <c r="C1565" s="48" t="s">
        <v>7168</v>
      </c>
      <c r="D1565" s="47" t="s">
        <v>115</v>
      </c>
      <c r="E1565" s="49">
        <f t="shared" si="48"/>
        <v>815.2</v>
      </c>
      <c r="F1565" s="1105">
        <f t="shared" si="49"/>
        <v>99272</v>
      </c>
      <c r="H1565" s="49">
        <v>770.42</v>
      </c>
      <c r="I1565" s="49">
        <v>815.2</v>
      </c>
    </row>
    <row r="1566" spans="2:9" ht="30">
      <c r="B1566" s="51">
        <v>99273</v>
      </c>
      <c r="C1566" s="1108" t="s">
        <v>7169</v>
      </c>
      <c r="D1566" s="45" t="s">
        <v>115</v>
      </c>
      <c r="E1566" s="46">
        <f t="shared" si="48"/>
        <v>1184.03</v>
      </c>
      <c r="F1566" s="1105">
        <f t="shared" si="49"/>
        <v>99273</v>
      </c>
      <c r="H1566" s="46">
        <v>1116.8599999999999</v>
      </c>
      <c r="I1566" s="46">
        <v>1184.03</v>
      </c>
    </row>
    <row r="1567" spans="2:9" ht="30">
      <c r="B1567" s="50">
        <v>99274</v>
      </c>
      <c r="C1567" s="48" t="s">
        <v>7170</v>
      </c>
      <c r="D1567" s="47" t="s">
        <v>115</v>
      </c>
      <c r="E1567" s="49">
        <f t="shared" si="48"/>
        <v>4021.98</v>
      </c>
      <c r="F1567" s="1105">
        <f t="shared" si="49"/>
        <v>99274</v>
      </c>
      <c r="H1567" s="49">
        <v>3817.8</v>
      </c>
      <c r="I1567" s="49">
        <v>4021.98</v>
      </c>
    </row>
    <row r="1568" spans="2:9" ht="30">
      <c r="B1568" s="51">
        <v>99276</v>
      </c>
      <c r="C1568" s="1108" t="s">
        <v>7171</v>
      </c>
      <c r="D1568" s="45" t="s">
        <v>85</v>
      </c>
      <c r="E1568" s="46">
        <f t="shared" si="48"/>
        <v>1986.47</v>
      </c>
      <c r="F1568" s="1105">
        <f t="shared" si="49"/>
        <v>99276</v>
      </c>
      <c r="H1568" s="46">
        <v>1866</v>
      </c>
      <c r="I1568" s="46">
        <v>1986.47</v>
      </c>
    </row>
    <row r="1569" spans="2:9" ht="30">
      <c r="B1569" s="50">
        <v>99277</v>
      </c>
      <c r="C1569" s="48" t="s">
        <v>7172</v>
      </c>
      <c r="D1569" s="47" t="s">
        <v>85</v>
      </c>
      <c r="E1569" s="49">
        <f t="shared" si="48"/>
        <v>1788.96</v>
      </c>
      <c r="F1569" s="1105">
        <f t="shared" si="49"/>
        <v>99277</v>
      </c>
      <c r="H1569" s="49">
        <v>1680.54</v>
      </c>
      <c r="I1569" s="49">
        <v>1788.96</v>
      </c>
    </row>
    <row r="1570" spans="2:9" ht="30">
      <c r="B1570" s="51">
        <v>99278</v>
      </c>
      <c r="C1570" s="1108" t="s">
        <v>7173</v>
      </c>
      <c r="D1570" s="45" t="s">
        <v>85</v>
      </c>
      <c r="E1570" s="46">
        <f t="shared" si="48"/>
        <v>305.08999999999997</v>
      </c>
      <c r="F1570" s="1105">
        <f t="shared" si="49"/>
        <v>99278</v>
      </c>
      <c r="H1570" s="46">
        <v>300.77999999999997</v>
      </c>
      <c r="I1570" s="46">
        <v>305.08999999999997</v>
      </c>
    </row>
    <row r="1571" spans="2:9" ht="30">
      <c r="B1571" s="50">
        <v>99279</v>
      </c>
      <c r="C1571" s="48" t="s">
        <v>7174</v>
      </c>
      <c r="D1571" s="47" t="s">
        <v>115</v>
      </c>
      <c r="E1571" s="49">
        <f t="shared" si="48"/>
        <v>4537.95</v>
      </c>
      <c r="F1571" s="1105">
        <f t="shared" si="49"/>
        <v>99279</v>
      </c>
      <c r="H1571" s="49">
        <v>4308.1000000000004</v>
      </c>
      <c r="I1571" s="49">
        <v>4537.95</v>
      </c>
    </row>
    <row r="1572" spans="2:9" ht="30">
      <c r="B1572" s="51">
        <v>99280</v>
      </c>
      <c r="C1572" s="1108" t="s">
        <v>7175</v>
      </c>
      <c r="D1572" s="45" t="s">
        <v>115</v>
      </c>
      <c r="E1572" s="46">
        <f t="shared" si="48"/>
        <v>1523.65</v>
      </c>
      <c r="F1572" s="1105">
        <f t="shared" si="49"/>
        <v>99280</v>
      </c>
      <c r="H1572" s="46">
        <v>1440.22</v>
      </c>
      <c r="I1572" s="46">
        <v>1523.65</v>
      </c>
    </row>
    <row r="1573" spans="2:9" ht="30">
      <c r="B1573" s="50">
        <v>99281</v>
      </c>
      <c r="C1573" s="48" t="s">
        <v>7176</v>
      </c>
      <c r="D1573" s="47" t="s">
        <v>85</v>
      </c>
      <c r="E1573" s="49">
        <f t="shared" si="48"/>
        <v>1986.47</v>
      </c>
      <c r="F1573" s="1105">
        <f t="shared" si="49"/>
        <v>99281</v>
      </c>
      <c r="H1573" s="49">
        <v>1866</v>
      </c>
      <c r="I1573" s="49">
        <v>1986.47</v>
      </c>
    </row>
    <row r="1574" spans="2:9" ht="30">
      <c r="B1574" s="51">
        <v>99282</v>
      </c>
      <c r="C1574" s="1108" t="s">
        <v>7177</v>
      </c>
      <c r="D1574" s="45" t="s">
        <v>85</v>
      </c>
      <c r="E1574" s="46">
        <f t="shared" si="48"/>
        <v>2212.42</v>
      </c>
      <c r="F1574" s="1105">
        <f t="shared" si="49"/>
        <v>99282</v>
      </c>
      <c r="H1574" s="46">
        <v>2078.6</v>
      </c>
      <c r="I1574" s="46">
        <v>2212.42</v>
      </c>
    </row>
    <row r="1575" spans="2:9" ht="30">
      <c r="B1575" s="50">
        <v>99283</v>
      </c>
      <c r="C1575" s="48" t="s">
        <v>7178</v>
      </c>
      <c r="D1575" s="47" t="s">
        <v>85</v>
      </c>
      <c r="E1575" s="49">
        <f t="shared" si="48"/>
        <v>908.01</v>
      </c>
      <c r="F1575" s="1105">
        <f t="shared" si="49"/>
        <v>99283</v>
      </c>
      <c r="H1575" s="49">
        <v>852.14</v>
      </c>
      <c r="I1575" s="49">
        <v>908.01</v>
      </c>
    </row>
    <row r="1576" spans="2:9" ht="30">
      <c r="B1576" s="51">
        <v>99284</v>
      </c>
      <c r="C1576" s="1108" t="s">
        <v>7179</v>
      </c>
      <c r="D1576" s="45" t="s">
        <v>115</v>
      </c>
      <c r="E1576" s="46">
        <f t="shared" si="48"/>
        <v>5637.74</v>
      </c>
      <c r="F1576" s="1105">
        <f t="shared" si="49"/>
        <v>99284</v>
      </c>
      <c r="H1576" s="46">
        <v>5363.55</v>
      </c>
      <c r="I1576" s="46">
        <v>5637.74</v>
      </c>
    </row>
    <row r="1577" spans="2:9" ht="30">
      <c r="B1577" s="50">
        <v>99286</v>
      </c>
      <c r="C1577" s="48" t="s">
        <v>7180</v>
      </c>
      <c r="D1577" s="47" t="s">
        <v>115</v>
      </c>
      <c r="E1577" s="49">
        <f t="shared" si="48"/>
        <v>5054.07</v>
      </c>
      <c r="F1577" s="1105">
        <f t="shared" si="49"/>
        <v>99286</v>
      </c>
      <c r="H1577" s="49">
        <v>4798.51</v>
      </c>
      <c r="I1577" s="49">
        <v>5054.07</v>
      </c>
    </row>
    <row r="1578" spans="2:9" ht="30">
      <c r="B1578" s="51">
        <v>99287</v>
      </c>
      <c r="C1578" s="1108" t="s">
        <v>7181</v>
      </c>
      <c r="D1578" s="45" t="s">
        <v>115</v>
      </c>
      <c r="E1578" s="46">
        <f t="shared" si="48"/>
        <v>7116.81</v>
      </c>
      <c r="F1578" s="1105">
        <f t="shared" si="49"/>
        <v>99287</v>
      </c>
      <c r="H1578" s="46">
        <v>6789.78</v>
      </c>
      <c r="I1578" s="46">
        <v>7116.81</v>
      </c>
    </row>
    <row r="1579" spans="2:9" ht="30">
      <c r="B1579" s="50">
        <v>99288</v>
      </c>
      <c r="C1579" s="48" t="s">
        <v>7182</v>
      </c>
      <c r="D1579" s="47" t="s">
        <v>85</v>
      </c>
      <c r="E1579" s="49">
        <f t="shared" si="48"/>
        <v>368.66</v>
      </c>
      <c r="F1579" s="1105">
        <f t="shared" si="49"/>
        <v>99288</v>
      </c>
      <c r="H1579" s="49">
        <v>363.45</v>
      </c>
      <c r="I1579" s="49">
        <v>368.66</v>
      </c>
    </row>
    <row r="1580" spans="2:9" ht="30">
      <c r="B1580" s="51">
        <v>99289</v>
      </c>
      <c r="C1580" s="1108" t="s">
        <v>7183</v>
      </c>
      <c r="D1580" s="45" t="s">
        <v>85</v>
      </c>
      <c r="E1580" s="46">
        <f t="shared" si="48"/>
        <v>2184.0100000000002</v>
      </c>
      <c r="F1580" s="1105">
        <f t="shared" si="49"/>
        <v>99289</v>
      </c>
      <c r="H1580" s="46">
        <v>2051.4699999999998</v>
      </c>
      <c r="I1580" s="46">
        <v>2184.0100000000002</v>
      </c>
    </row>
    <row r="1581" spans="2:9" ht="30">
      <c r="B1581" s="50">
        <v>99290</v>
      </c>
      <c r="C1581" s="48" t="s">
        <v>7184</v>
      </c>
      <c r="D1581" s="47" t="s">
        <v>115</v>
      </c>
      <c r="E1581" s="49">
        <f t="shared" si="48"/>
        <v>3044.85</v>
      </c>
      <c r="F1581" s="1105">
        <f t="shared" si="49"/>
        <v>99290</v>
      </c>
      <c r="H1581" s="49">
        <v>2891.81</v>
      </c>
      <c r="I1581" s="49">
        <v>3044.85</v>
      </c>
    </row>
    <row r="1582" spans="2:9" ht="30">
      <c r="B1582" s="51">
        <v>99291</v>
      </c>
      <c r="C1582" s="1108" t="s">
        <v>7185</v>
      </c>
      <c r="D1582" s="45" t="s">
        <v>85</v>
      </c>
      <c r="E1582" s="46">
        <f t="shared" si="48"/>
        <v>2184.0100000000002</v>
      </c>
      <c r="F1582" s="1105">
        <f t="shared" si="49"/>
        <v>99291</v>
      </c>
      <c r="H1582" s="46">
        <v>2051.4699999999998</v>
      </c>
      <c r="I1582" s="46">
        <v>2184.0100000000002</v>
      </c>
    </row>
    <row r="1583" spans="2:9" ht="30">
      <c r="B1583" s="50">
        <v>99292</v>
      </c>
      <c r="C1583" s="48" t="s">
        <v>7186</v>
      </c>
      <c r="D1583" s="47" t="s">
        <v>115</v>
      </c>
      <c r="E1583" s="49">
        <f t="shared" si="48"/>
        <v>1871.07</v>
      </c>
      <c r="F1583" s="1105">
        <f t="shared" si="49"/>
        <v>99292</v>
      </c>
      <c r="H1583" s="49">
        <v>1770.09</v>
      </c>
      <c r="I1583" s="49">
        <v>1871.07</v>
      </c>
    </row>
    <row r="1584" spans="2:9" ht="30">
      <c r="B1584" s="51">
        <v>99293</v>
      </c>
      <c r="C1584" s="1108" t="s">
        <v>7187</v>
      </c>
      <c r="D1584" s="45" t="s">
        <v>85</v>
      </c>
      <c r="E1584" s="46">
        <f t="shared" si="48"/>
        <v>1103.47</v>
      </c>
      <c r="F1584" s="1105">
        <f t="shared" si="49"/>
        <v>99293</v>
      </c>
      <c r="H1584" s="46">
        <v>1035</v>
      </c>
      <c r="I1584" s="46">
        <v>1103.47</v>
      </c>
    </row>
    <row r="1585" spans="2:9" ht="30">
      <c r="B1585" s="50">
        <v>99294</v>
      </c>
      <c r="C1585" s="48" t="s">
        <v>7188</v>
      </c>
      <c r="D1585" s="47" t="s">
        <v>115</v>
      </c>
      <c r="E1585" s="49">
        <f t="shared" si="48"/>
        <v>6281.74</v>
      </c>
      <c r="F1585" s="1105">
        <f t="shared" si="49"/>
        <v>99294</v>
      </c>
      <c r="H1585" s="49">
        <v>5977.27</v>
      </c>
      <c r="I1585" s="49">
        <v>6281.74</v>
      </c>
    </row>
    <row r="1586" spans="2:9" ht="30">
      <c r="B1586" s="51">
        <v>99296</v>
      </c>
      <c r="C1586" s="1108" t="s">
        <v>7189</v>
      </c>
      <c r="D1586" s="45" t="s">
        <v>85</v>
      </c>
      <c r="E1586" s="46">
        <f t="shared" si="48"/>
        <v>2409.94</v>
      </c>
      <c r="F1586" s="1105">
        <f t="shared" si="49"/>
        <v>99296</v>
      </c>
      <c r="H1586" s="46">
        <v>2264.06</v>
      </c>
      <c r="I1586" s="46">
        <v>2409.94</v>
      </c>
    </row>
    <row r="1587" spans="2:9" ht="30">
      <c r="B1587" s="50">
        <v>99297</v>
      </c>
      <c r="C1587" s="48" t="s">
        <v>7190</v>
      </c>
      <c r="D1587" s="47" t="s">
        <v>85</v>
      </c>
      <c r="E1587" s="49">
        <f t="shared" si="48"/>
        <v>2405.0300000000002</v>
      </c>
      <c r="F1587" s="1105">
        <f t="shared" si="49"/>
        <v>99297</v>
      </c>
      <c r="H1587" s="49">
        <v>2259.37</v>
      </c>
      <c r="I1587" s="49">
        <v>2405.0300000000002</v>
      </c>
    </row>
    <row r="1588" spans="2:9" ht="30">
      <c r="B1588" s="51">
        <v>99298</v>
      </c>
      <c r="C1588" s="1108" t="s">
        <v>7191</v>
      </c>
      <c r="D1588" s="45" t="s">
        <v>115</v>
      </c>
      <c r="E1588" s="46">
        <f t="shared" si="48"/>
        <v>8041.66</v>
      </c>
      <c r="F1588" s="1105">
        <f t="shared" si="49"/>
        <v>99298</v>
      </c>
      <c r="H1588" s="46">
        <v>7675.03</v>
      </c>
      <c r="I1588" s="46">
        <v>8041.66</v>
      </c>
    </row>
    <row r="1589" spans="2:9" ht="30">
      <c r="B1589" s="50">
        <v>99299</v>
      </c>
      <c r="C1589" s="48" t="s">
        <v>7192</v>
      </c>
      <c r="D1589" s="47" t="s">
        <v>85</v>
      </c>
      <c r="E1589" s="49">
        <f t="shared" si="48"/>
        <v>2607.41</v>
      </c>
      <c r="F1589" s="1105">
        <f t="shared" si="49"/>
        <v>99299</v>
      </c>
      <c r="H1589" s="49">
        <v>2449.46</v>
      </c>
      <c r="I1589" s="49">
        <v>2607.41</v>
      </c>
    </row>
    <row r="1590" spans="2:9" ht="30">
      <c r="B1590" s="51">
        <v>99300</v>
      </c>
      <c r="C1590" s="1108" t="s">
        <v>7193</v>
      </c>
      <c r="D1590" s="45" t="s">
        <v>115</v>
      </c>
      <c r="E1590" s="46">
        <f t="shared" si="48"/>
        <v>8966.56</v>
      </c>
      <c r="F1590" s="1105">
        <f t="shared" si="49"/>
        <v>99300</v>
      </c>
      <c r="H1590" s="46">
        <v>8560.3700000000008</v>
      </c>
      <c r="I1590" s="46">
        <v>8966.56</v>
      </c>
    </row>
    <row r="1591" spans="2:9" ht="30">
      <c r="B1591" s="50">
        <v>99301</v>
      </c>
      <c r="C1591" s="48" t="s">
        <v>7194</v>
      </c>
      <c r="D1591" s="47" t="s">
        <v>115</v>
      </c>
      <c r="E1591" s="49">
        <f t="shared" si="48"/>
        <v>4482.3100000000004</v>
      </c>
      <c r="F1591" s="1105">
        <f t="shared" si="49"/>
        <v>99301</v>
      </c>
      <c r="H1591" s="49">
        <v>4263.4399999999996</v>
      </c>
      <c r="I1591" s="49">
        <v>4482.3100000000004</v>
      </c>
    </row>
    <row r="1592" spans="2:9" ht="30">
      <c r="B1592" s="51">
        <v>99302</v>
      </c>
      <c r="C1592" s="1108" t="s">
        <v>7195</v>
      </c>
      <c r="D1592" s="45" t="s">
        <v>85</v>
      </c>
      <c r="E1592" s="46">
        <f t="shared" si="48"/>
        <v>2809.85</v>
      </c>
      <c r="F1592" s="1105">
        <f t="shared" si="49"/>
        <v>99302</v>
      </c>
      <c r="H1592" s="46">
        <v>2639.61</v>
      </c>
      <c r="I1592" s="46">
        <v>2809.85</v>
      </c>
    </row>
    <row r="1593" spans="2:9" ht="30">
      <c r="B1593" s="50">
        <v>99303</v>
      </c>
      <c r="C1593" s="48" t="s">
        <v>7196</v>
      </c>
      <c r="D1593" s="47" t="s">
        <v>115</v>
      </c>
      <c r="E1593" s="49">
        <f t="shared" si="48"/>
        <v>8223.66</v>
      </c>
      <c r="F1593" s="1105">
        <f t="shared" si="49"/>
        <v>99303</v>
      </c>
      <c r="H1593" s="49">
        <v>7852.27</v>
      </c>
      <c r="I1593" s="49">
        <v>8223.66</v>
      </c>
    </row>
    <row r="1594" spans="2:9" ht="30">
      <c r="B1594" s="51">
        <v>99304</v>
      </c>
      <c r="C1594" s="1108" t="s">
        <v>7197</v>
      </c>
      <c r="D1594" s="45" t="s">
        <v>85</v>
      </c>
      <c r="E1594" s="46">
        <f t="shared" si="48"/>
        <v>2612.31</v>
      </c>
      <c r="F1594" s="1105">
        <f t="shared" si="49"/>
        <v>99304</v>
      </c>
      <c r="H1594" s="46">
        <v>2454.15</v>
      </c>
      <c r="I1594" s="46">
        <v>2612.31</v>
      </c>
    </row>
    <row r="1595" spans="2:9" ht="30">
      <c r="B1595" s="50">
        <v>99305</v>
      </c>
      <c r="C1595" s="48" t="s">
        <v>7198</v>
      </c>
      <c r="D1595" s="47" t="s">
        <v>115</v>
      </c>
      <c r="E1595" s="49">
        <f t="shared" si="48"/>
        <v>9287.7800000000007</v>
      </c>
      <c r="F1595" s="1105">
        <f t="shared" si="49"/>
        <v>99305</v>
      </c>
      <c r="H1595" s="49">
        <v>8872.16</v>
      </c>
      <c r="I1595" s="49">
        <v>9287.7800000000007</v>
      </c>
    </row>
    <row r="1596" spans="2:9" ht="30">
      <c r="B1596" s="51">
        <v>99306</v>
      </c>
      <c r="C1596" s="1108" t="s">
        <v>7199</v>
      </c>
      <c r="D1596" s="45" t="s">
        <v>85</v>
      </c>
      <c r="E1596" s="46">
        <f t="shared" si="48"/>
        <v>2809.85</v>
      </c>
      <c r="F1596" s="1105">
        <f t="shared" si="49"/>
        <v>99306</v>
      </c>
      <c r="H1596" s="46">
        <v>2639.61</v>
      </c>
      <c r="I1596" s="46">
        <v>2809.85</v>
      </c>
    </row>
    <row r="1597" spans="2:9" ht="30">
      <c r="B1597" s="50">
        <v>99307</v>
      </c>
      <c r="C1597" s="48" t="s">
        <v>7200</v>
      </c>
      <c r="D1597" s="47" t="s">
        <v>85</v>
      </c>
      <c r="E1597" s="49">
        <f t="shared" si="48"/>
        <v>1812.46</v>
      </c>
      <c r="F1597" s="1105">
        <f t="shared" si="49"/>
        <v>99307</v>
      </c>
      <c r="H1597" s="49">
        <v>1702.99</v>
      </c>
      <c r="I1597" s="49">
        <v>1812.46</v>
      </c>
    </row>
    <row r="1598" spans="2:9" ht="30">
      <c r="B1598" s="51">
        <v>99308</v>
      </c>
      <c r="C1598" s="1108" t="s">
        <v>7201</v>
      </c>
      <c r="D1598" s="45" t="s">
        <v>115</v>
      </c>
      <c r="E1598" s="46">
        <f t="shared" si="48"/>
        <v>10351.92</v>
      </c>
      <c r="F1598" s="1105">
        <f t="shared" si="49"/>
        <v>99308</v>
      </c>
      <c r="H1598" s="46">
        <v>9892.1200000000008</v>
      </c>
      <c r="I1598" s="46">
        <v>10351.92</v>
      </c>
    </row>
    <row r="1599" spans="2:9" ht="30">
      <c r="B1599" s="50">
        <v>99309</v>
      </c>
      <c r="C1599" s="48" t="s">
        <v>7202</v>
      </c>
      <c r="D1599" s="47" t="s">
        <v>85</v>
      </c>
      <c r="E1599" s="49">
        <f t="shared" si="48"/>
        <v>3012.27</v>
      </c>
      <c r="F1599" s="1105">
        <f t="shared" si="49"/>
        <v>99309</v>
      </c>
      <c r="H1599" s="49">
        <v>2829.75</v>
      </c>
      <c r="I1599" s="49">
        <v>3012.27</v>
      </c>
    </row>
    <row r="1600" spans="2:9" ht="30">
      <c r="B1600" s="51">
        <v>99310</v>
      </c>
      <c r="C1600" s="1108" t="s">
        <v>7203</v>
      </c>
      <c r="D1600" s="45" t="s">
        <v>115</v>
      </c>
      <c r="E1600" s="46">
        <f t="shared" si="48"/>
        <v>10541.53</v>
      </c>
      <c r="F1600" s="1105">
        <f t="shared" si="49"/>
        <v>99310</v>
      </c>
      <c r="H1600" s="46">
        <v>10076.91</v>
      </c>
      <c r="I1600" s="46">
        <v>10541.53</v>
      </c>
    </row>
    <row r="1601" spans="2:9" ht="30">
      <c r="B1601" s="50">
        <v>99311</v>
      </c>
      <c r="C1601" s="48" t="s">
        <v>7204</v>
      </c>
      <c r="D1601" s="47" t="s">
        <v>85</v>
      </c>
      <c r="E1601" s="49">
        <f t="shared" si="48"/>
        <v>3012.27</v>
      </c>
      <c r="F1601" s="1105">
        <f t="shared" si="49"/>
        <v>99311</v>
      </c>
      <c r="H1601" s="49">
        <v>2829.75</v>
      </c>
      <c r="I1601" s="49">
        <v>3012.27</v>
      </c>
    </row>
    <row r="1602" spans="2:9" ht="30">
      <c r="B1602" s="51">
        <v>99312</v>
      </c>
      <c r="C1602" s="1108" t="s">
        <v>7205</v>
      </c>
      <c r="D1602" s="45" t="s">
        <v>115</v>
      </c>
      <c r="E1602" s="46">
        <f t="shared" si="48"/>
        <v>5247.83</v>
      </c>
      <c r="F1602" s="1105">
        <f t="shared" si="49"/>
        <v>99312</v>
      </c>
      <c r="H1602" s="46">
        <v>4994.09</v>
      </c>
      <c r="I1602" s="46">
        <v>5247.83</v>
      </c>
    </row>
    <row r="1603" spans="2:9" ht="30">
      <c r="B1603" s="50">
        <v>99313</v>
      </c>
      <c r="C1603" s="48" t="s">
        <v>7206</v>
      </c>
      <c r="D1603" s="47" t="s">
        <v>115</v>
      </c>
      <c r="E1603" s="49">
        <f t="shared" ref="E1603:E1666" si="50">IF($K$2=$H$1,H1603,I1603)</f>
        <v>11746.06</v>
      </c>
      <c r="F1603" s="1105">
        <f t="shared" ref="F1603:F1666" si="51">IF(LEN($B1603)=7,CONCATENATE(MID($B1603,1,6),"00",RIGHT($B1603,1)),IF(LEN($B1603)=8,CONCATENATE(MID($B1603,1,6),"0",RIGHT($B1603,2)),$B1603))</f>
        <v>99313</v>
      </c>
      <c r="H1603" s="49">
        <v>11232.61</v>
      </c>
      <c r="I1603" s="49">
        <v>11746.06</v>
      </c>
    </row>
    <row r="1604" spans="2:9" ht="30">
      <c r="B1604" s="51">
        <v>99314</v>
      </c>
      <c r="C1604" s="1108" t="s">
        <v>7207</v>
      </c>
      <c r="D1604" s="45" t="s">
        <v>85</v>
      </c>
      <c r="E1604" s="46">
        <f t="shared" si="50"/>
        <v>3214.71</v>
      </c>
      <c r="F1604" s="1105">
        <f t="shared" si="51"/>
        <v>99314</v>
      </c>
      <c r="H1604" s="46">
        <v>3019.9</v>
      </c>
      <c r="I1604" s="46">
        <v>3214.71</v>
      </c>
    </row>
    <row r="1605" spans="2:9" ht="30">
      <c r="B1605" s="50">
        <v>99315</v>
      </c>
      <c r="C1605" s="48" t="s">
        <v>7208</v>
      </c>
      <c r="D1605" s="47" t="s">
        <v>115</v>
      </c>
      <c r="E1605" s="49">
        <f t="shared" si="50"/>
        <v>13149.04</v>
      </c>
      <c r="F1605" s="1105">
        <f t="shared" si="51"/>
        <v>99315</v>
      </c>
      <c r="H1605" s="49">
        <v>12581.9</v>
      </c>
      <c r="I1605" s="49">
        <v>13149.04</v>
      </c>
    </row>
    <row r="1606" spans="2:9" ht="30">
      <c r="B1606" s="51">
        <v>99317</v>
      </c>
      <c r="C1606" s="1108" t="s">
        <v>7209</v>
      </c>
      <c r="D1606" s="45" t="s">
        <v>85</v>
      </c>
      <c r="E1606" s="46">
        <f t="shared" si="50"/>
        <v>2009.98</v>
      </c>
      <c r="F1606" s="1105">
        <f t="shared" si="51"/>
        <v>99317</v>
      </c>
      <c r="H1606" s="46">
        <v>1888.45</v>
      </c>
      <c r="I1606" s="46">
        <v>2009.98</v>
      </c>
    </row>
    <row r="1607" spans="2:9" ht="30">
      <c r="B1607" s="50">
        <v>99318</v>
      </c>
      <c r="C1607" s="48" t="s">
        <v>7210</v>
      </c>
      <c r="D1607" s="47" t="s">
        <v>85</v>
      </c>
      <c r="E1607" s="49">
        <f t="shared" si="50"/>
        <v>201.29</v>
      </c>
      <c r="F1607" s="1105">
        <f t="shared" si="51"/>
        <v>99318</v>
      </c>
      <c r="H1607" s="49">
        <v>198.55</v>
      </c>
      <c r="I1607" s="49">
        <v>201.29</v>
      </c>
    </row>
    <row r="1608" spans="2:9" ht="30">
      <c r="B1608" s="51">
        <v>99319</v>
      </c>
      <c r="C1608" s="1108" t="s">
        <v>7211</v>
      </c>
      <c r="D1608" s="45" t="s">
        <v>85</v>
      </c>
      <c r="E1608" s="46">
        <f t="shared" si="50"/>
        <v>711.16</v>
      </c>
      <c r="F1608" s="1105">
        <f t="shared" si="51"/>
        <v>99319</v>
      </c>
      <c r="H1608" s="46">
        <v>667.93</v>
      </c>
      <c r="I1608" s="46">
        <v>711.16</v>
      </c>
    </row>
    <row r="1609" spans="2:9" ht="30">
      <c r="B1609" s="50">
        <v>99320</v>
      </c>
      <c r="C1609" s="48" t="s">
        <v>7212</v>
      </c>
      <c r="D1609" s="47" t="s">
        <v>115</v>
      </c>
      <c r="E1609" s="49">
        <f t="shared" si="50"/>
        <v>6051.94</v>
      </c>
      <c r="F1609" s="1105">
        <f t="shared" si="51"/>
        <v>99320</v>
      </c>
      <c r="H1609" s="49">
        <v>5763.32</v>
      </c>
      <c r="I1609" s="49">
        <v>6051.94</v>
      </c>
    </row>
    <row r="1610" spans="2:9" ht="30">
      <c r="B1610" s="51">
        <v>99321</v>
      </c>
      <c r="C1610" s="1108" t="s">
        <v>7213</v>
      </c>
      <c r="D1610" s="45" t="s">
        <v>85</v>
      </c>
      <c r="E1610" s="46">
        <f t="shared" si="50"/>
        <v>2207.5100000000002</v>
      </c>
      <c r="F1610" s="1105">
        <f t="shared" si="51"/>
        <v>99321</v>
      </c>
      <c r="H1610" s="46">
        <v>2073.91</v>
      </c>
      <c r="I1610" s="46">
        <v>2207.5100000000002</v>
      </c>
    </row>
    <row r="1611" spans="2:9" ht="30">
      <c r="B1611" s="50">
        <v>99322</v>
      </c>
      <c r="C1611" s="48" t="s">
        <v>7214</v>
      </c>
      <c r="D1611" s="47" t="s">
        <v>115</v>
      </c>
      <c r="E1611" s="49">
        <f t="shared" si="50"/>
        <v>6822.2</v>
      </c>
      <c r="F1611" s="1105">
        <f t="shared" si="51"/>
        <v>99322</v>
      </c>
      <c r="H1611" s="49">
        <v>6498.74</v>
      </c>
      <c r="I1611" s="49">
        <v>6822.2</v>
      </c>
    </row>
    <row r="1612" spans="2:9" ht="30">
      <c r="B1612" s="51">
        <v>99323</v>
      </c>
      <c r="C1612" s="1108" t="s">
        <v>7215</v>
      </c>
      <c r="D1612" s="45" t="s">
        <v>85</v>
      </c>
      <c r="E1612" s="46">
        <f t="shared" si="50"/>
        <v>2405.0300000000002</v>
      </c>
      <c r="F1612" s="1105">
        <f t="shared" si="51"/>
        <v>99323</v>
      </c>
      <c r="H1612" s="46">
        <v>2259.37</v>
      </c>
      <c r="I1612" s="46">
        <v>2405.0300000000002</v>
      </c>
    </row>
    <row r="1613" spans="2:9" ht="30">
      <c r="B1613" s="50">
        <v>99324</v>
      </c>
      <c r="C1613" s="48" t="s">
        <v>7216</v>
      </c>
      <c r="D1613" s="47" t="s">
        <v>115</v>
      </c>
      <c r="E1613" s="49">
        <f t="shared" si="50"/>
        <v>7592.47</v>
      </c>
      <c r="F1613" s="1105">
        <f t="shared" si="51"/>
        <v>99324</v>
      </c>
      <c r="H1613" s="49">
        <v>7234.12</v>
      </c>
      <c r="I1613" s="49">
        <v>7592.47</v>
      </c>
    </row>
    <row r="1614" spans="2:9" ht="30">
      <c r="B1614" s="51">
        <v>99325</v>
      </c>
      <c r="C1614" s="1108" t="s">
        <v>7217</v>
      </c>
      <c r="D1614" s="45" t="s">
        <v>85</v>
      </c>
      <c r="E1614" s="46">
        <f t="shared" si="50"/>
        <v>2607.41</v>
      </c>
      <c r="F1614" s="1105">
        <f t="shared" si="51"/>
        <v>99325</v>
      </c>
      <c r="H1614" s="46">
        <v>2449.46</v>
      </c>
      <c r="I1614" s="46">
        <v>2607.41</v>
      </c>
    </row>
    <row r="1615" spans="2:9" ht="30">
      <c r="B1615" s="50">
        <v>99326</v>
      </c>
      <c r="C1615" s="48" t="s">
        <v>7218</v>
      </c>
      <c r="D1615" s="47" t="s">
        <v>115</v>
      </c>
      <c r="E1615" s="49">
        <f t="shared" si="50"/>
        <v>6191.97</v>
      </c>
      <c r="F1615" s="1105">
        <f t="shared" si="51"/>
        <v>99326</v>
      </c>
      <c r="H1615" s="49">
        <v>5904.51</v>
      </c>
      <c r="I1615" s="49">
        <v>6191.97</v>
      </c>
    </row>
    <row r="1616" spans="2:9" ht="30">
      <c r="B1616" s="51">
        <v>99327</v>
      </c>
      <c r="C1616" s="1108" t="s">
        <v>7219</v>
      </c>
      <c r="D1616" s="45" t="s">
        <v>85</v>
      </c>
      <c r="E1616" s="46">
        <f t="shared" si="50"/>
        <v>3369.12</v>
      </c>
      <c r="F1616" s="1105">
        <f t="shared" si="51"/>
        <v>99327</v>
      </c>
      <c r="H1616" s="46">
        <v>3164.18</v>
      </c>
      <c r="I1616" s="46">
        <v>3369.12</v>
      </c>
    </row>
    <row r="1617" spans="2:9">
      <c r="B1617" s="50">
        <v>94263</v>
      </c>
      <c r="C1617" s="48" t="s">
        <v>7220</v>
      </c>
      <c r="D1617" s="47" t="s">
        <v>85</v>
      </c>
      <c r="E1617" s="49">
        <f t="shared" si="50"/>
        <v>24.8</v>
      </c>
      <c r="F1617" s="1105">
        <f t="shared" si="51"/>
        <v>94263</v>
      </c>
      <c r="H1617" s="49">
        <v>23.48</v>
      </c>
      <c r="I1617" s="49">
        <v>24.8</v>
      </c>
    </row>
    <row r="1618" spans="2:9">
      <c r="B1618" s="51">
        <v>94264</v>
      </c>
      <c r="C1618" s="1108" t="s">
        <v>7221</v>
      </c>
      <c r="D1618" s="45" t="s">
        <v>85</v>
      </c>
      <c r="E1618" s="46">
        <f t="shared" si="50"/>
        <v>27.75</v>
      </c>
      <c r="F1618" s="1105">
        <f t="shared" si="51"/>
        <v>94264</v>
      </c>
      <c r="H1618" s="46">
        <v>26.17</v>
      </c>
      <c r="I1618" s="46">
        <v>27.75</v>
      </c>
    </row>
    <row r="1619" spans="2:9">
      <c r="B1619" s="50">
        <v>94265</v>
      </c>
      <c r="C1619" s="48" t="s">
        <v>7222</v>
      </c>
      <c r="D1619" s="47" t="s">
        <v>85</v>
      </c>
      <c r="E1619" s="49">
        <f t="shared" si="50"/>
        <v>32.36</v>
      </c>
      <c r="F1619" s="1105">
        <f t="shared" si="51"/>
        <v>94265</v>
      </c>
      <c r="H1619" s="49">
        <v>30.95</v>
      </c>
      <c r="I1619" s="49">
        <v>32.36</v>
      </c>
    </row>
    <row r="1620" spans="2:9">
      <c r="B1620" s="51">
        <v>94266</v>
      </c>
      <c r="C1620" s="1108" t="s">
        <v>7223</v>
      </c>
      <c r="D1620" s="45" t="s">
        <v>85</v>
      </c>
      <c r="E1620" s="46">
        <f t="shared" si="50"/>
        <v>35.72</v>
      </c>
      <c r="F1620" s="1105">
        <f t="shared" si="51"/>
        <v>94266</v>
      </c>
      <c r="H1620" s="46">
        <v>34</v>
      </c>
      <c r="I1620" s="46">
        <v>35.72</v>
      </c>
    </row>
    <row r="1621" spans="2:9" ht="30">
      <c r="B1621" s="50">
        <v>94267</v>
      </c>
      <c r="C1621" s="48" t="s">
        <v>7224</v>
      </c>
      <c r="D1621" s="47" t="s">
        <v>85</v>
      </c>
      <c r="E1621" s="49">
        <f t="shared" si="50"/>
        <v>38.31</v>
      </c>
      <c r="F1621" s="1105">
        <f t="shared" si="51"/>
        <v>94267</v>
      </c>
      <c r="H1621" s="49">
        <v>36.799999999999997</v>
      </c>
      <c r="I1621" s="49">
        <v>38.31</v>
      </c>
    </row>
    <row r="1622" spans="2:9" ht="30">
      <c r="B1622" s="51">
        <v>94268</v>
      </c>
      <c r="C1622" s="1108" t="s">
        <v>7225</v>
      </c>
      <c r="D1622" s="45" t="s">
        <v>85</v>
      </c>
      <c r="E1622" s="46">
        <f t="shared" si="50"/>
        <v>42</v>
      </c>
      <c r="F1622" s="1105">
        <f t="shared" si="51"/>
        <v>94268</v>
      </c>
      <c r="H1622" s="46">
        <v>40.159999999999997</v>
      </c>
      <c r="I1622" s="46">
        <v>42</v>
      </c>
    </row>
    <row r="1623" spans="2:9" ht="30">
      <c r="B1623" s="50">
        <v>94269</v>
      </c>
      <c r="C1623" s="48" t="s">
        <v>7226</v>
      </c>
      <c r="D1623" s="47" t="s">
        <v>85</v>
      </c>
      <c r="E1623" s="49">
        <f t="shared" si="50"/>
        <v>54.5</v>
      </c>
      <c r="F1623" s="1105">
        <f t="shared" si="51"/>
        <v>94269</v>
      </c>
      <c r="H1623" s="49">
        <v>52.69</v>
      </c>
      <c r="I1623" s="49">
        <v>54.5</v>
      </c>
    </row>
    <row r="1624" spans="2:9" ht="30">
      <c r="B1624" s="51">
        <v>94270</v>
      </c>
      <c r="C1624" s="1108" t="s">
        <v>7227</v>
      </c>
      <c r="D1624" s="45" t="s">
        <v>85</v>
      </c>
      <c r="E1624" s="46">
        <f t="shared" si="50"/>
        <v>59.67</v>
      </c>
      <c r="F1624" s="1105">
        <f t="shared" si="51"/>
        <v>94270</v>
      </c>
      <c r="H1624" s="46">
        <v>57.39</v>
      </c>
      <c r="I1624" s="46">
        <v>59.67</v>
      </c>
    </row>
    <row r="1625" spans="2:9" ht="30">
      <c r="B1625" s="50">
        <v>94271</v>
      </c>
      <c r="C1625" s="48" t="s">
        <v>7228</v>
      </c>
      <c r="D1625" s="47" t="s">
        <v>85</v>
      </c>
      <c r="E1625" s="49">
        <f t="shared" si="50"/>
        <v>66.53</v>
      </c>
      <c r="F1625" s="1105">
        <f t="shared" si="51"/>
        <v>94271</v>
      </c>
      <c r="H1625" s="49">
        <v>64.349999999999994</v>
      </c>
      <c r="I1625" s="49">
        <v>66.53</v>
      </c>
    </row>
    <row r="1626" spans="2:9" ht="30">
      <c r="B1626" s="51">
        <v>94272</v>
      </c>
      <c r="C1626" s="1108" t="s">
        <v>7229</v>
      </c>
      <c r="D1626" s="45" t="s">
        <v>85</v>
      </c>
      <c r="E1626" s="46">
        <f t="shared" si="50"/>
        <v>73.41</v>
      </c>
      <c r="F1626" s="1105">
        <f t="shared" si="51"/>
        <v>94272</v>
      </c>
      <c r="H1626" s="46">
        <v>70.61</v>
      </c>
      <c r="I1626" s="46">
        <v>73.41</v>
      </c>
    </row>
    <row r="1627" spans="2:9" ht="30">
      <c r="B1627" s="50">
        <v>94273</v>
      </c>
      <c r="C1627" s="48" t="s">
        <v>1315</v>
      </c>
      <c r="D1627" s="47" t="s">
        <v>85</v>
      </c>
      <c r="E1627" s="49">
        <f t="shared" si="50"/>
        <v>37.53</v>
      </c>
      <c r="F1627" s="1105">
        <f t="shared" si="51"/>
        <v>94273</v>
      </c>
      <c r="H1627" s="49">
        <v>36.090000000000003</v>
      </c>
      <c r="I1627" s="49">
        <v>37.53</v>
      </c>
    </row>
    <row r="1628" spans="2:9" ht="30">
      <c r="B1628" s="51">
        <v>94274</v>
      </c>
      <c r="C1628" s="1108" t="s">
        <v>1316</v>
      </c>
      <c r="D1628" s="45" t="s">
        <v>85</v>
      </c>
      <c r="E1628" s="46">
        <f t="shared" si="50"/>
        <v>40.72</v>
      </c>
      <c r="F1628" s="1105">
        <f t="shared" si="51"/>
        <v>94274</v>
      </c>
      <c r="H1628" s="46">
        <v>38.950000000000003</v>
      </c>
      <c r="I1628" s="46">
        <v>40.72</v>
      </c>
    </row>
    <row r="1629" spans="2:9" ht="45">
      <c r="B1629" s="50">
        <v>94275</v>
      </c>
      <c r="C1629" s="48" t="s">
        <v>1317</v>
      </c>
      <c r="D1629" s="47" t="s">
        <v>85</v>
      </c>
      <c r="E1629" s="49">
        <f t="shared" si="50"/>
        <v>35.869999999999997</v>
      </c>
      <c r="F1629" s="1105">
        <f t="shared" si="51"/>
        <v>94275</v>
      </c>
      <c r="H1629" s="49">
        <v>34.56</v>
      </c>
      <c r="I1629" s="49">
        <v>35.869999999999997</v>
      </c>
    </row>
    <row r="1630" spans="2:9" ht="45">
      <c r="B1630" s="51">
        <v>94276</v>
      </c>
      <c r="C1630" s="1108" t="s">
        <v>1318</v>
      </c>
      <c r="D1630" s="45" t="s">
        <v>85</v>
      </c>
      <c r="E1630" s="46">
        <f t="shared" si="50"/>
        <v>39.06</v>
      </c>
      <c r="F1630" s="1105">
        <f t="shared" si="51"/>
        <v>94276</v>
      </c>
      <c r="H1630" s="46">
        <v>37.43</v>
      </c>
      <c r="I1630" s="46">
        <v>39.06</v>
      </c>
    </row>
    <row r="1631" spans="2:9">
      <c r="B1631" s="50">
        <v>94281</v>
      </c>
      <c r="C1631" s="48" t="s">
        <v>1319</v>
      </c>
      <c r="D1631" s="47" t="s">
        <v>85</v>
      </c>
      <c r="E1631" s="49">
        <f t="shared" si="50"/>
        <v>38.21</v>
      </c>
      <c r="F1631" s="1105">
        <f t="shared" si="51"/>
        <v>94281</v>
      </c>
      <c r="H1631" s="49">
        <v>36.42</v>
      </c>
      <c r="I1631" s="49">
        <v>38.21</v>
      </c>
    </row>
    <row r="1632" spans="2:9">
      <c r="B1632" s="51">
        <v>94282</v>
      </c>
      <c r="C1632" s="1108" t="s">
        <v>1320</v>
      </c>
      <c r="D1632" s="45" t="s">
        <v>85</v>
      </c>
      <c r="E1632" s="46">
        <f t="shared" si="50"/>
        <v>47.91</v>
      </c>
      <c r="F1632" s="1105">
        <f t="shared" si="51"/>
        <v>94282</v>
      </c>
      <c r="H1632" s="46">
        <v>45.15</v>
      </c>
      <c r="I1632" s="46">
        <v>47.91</v>
      </c>
    </row>
    <row r="1633" spans="2:9">
      <c r="B1633" s="50">
        <v>94283</v>
      </c>
      <c r="C1633" s="48" t="s">
        <v>1321</v>
      </c>
      <c r="D1633" s="47" t="s">
        <v>85</v>
      </c>
      <c r="E1633" s="49">
        <f t="shared" si="50"/>
        <v>49.3</v>
      </c>
      <c r="F1633" s="1105">
        <f t="shared" si="51"/>
        <v>94283</v>
      </c>
      <c r="H1633" s="49">
        <v>47.35</v>
      </c>
      <c r="I1633" s="49">
        <v>49.3</v>
      </c>
    </row>
    <row r="1634" spans="2:9">
      <c r="B1634" s="51">
        <v>94284</v>
      </c>
      <c r="C1634" s="1108" t="s">
        <v>1322</v>
      </c>
      <c r="D1634" s="45" t="s">
        <v>85</v>
      </c>
      <c r="E1634" s="46">
        <f t="shared" si="50"/>
        <v>59.01</v>
      </c>
      <c r="F1634" s="1105">
        <f t="shared" si="51"/>
        <v>94284</v>
      </c>
      <c r="H1634" s="46">
        <v>56.08</v>
      </c>
      <c r="I1634" s="46">
        <v>59.01</v>
      </c>
    </row>
    <row r="1635" spans="2:9">
      <c r="B1635" s="50">
        <v>94285</v>
      </c>
      <c r="C1635" s="48" t="s">
        <v>1323</v>
      </c>
      <c r="D1635" s="47" t="s">
        <v>85</v>
      </c>
      <c r="E1635" s="49">
        <f t="shared" si="50"/>
        <v>59.94</v>
      </c>
      <c r="F1635" s="1105">
        <f t="shared" si="51"/>
        <v>94285</v>
      </c>
      <c r="H1635" s="49">
        <v>57.87</v>
      </c>
      <c r="I1635" s="49">
        <v>59.94</v>
      </c>
    </row>
    <row r="1636" spans="2:9">
      <c r="B1636" s="51">
        <v>94286</v>
      </c>
      <c r="C1636" s="1108" t="s">
        <v>1324</v>
      </c>
      <c r="D1636" s="45" t="s">
        <v>85</v>
      </c>
      <c r="E1636" s="46">
        <f t="shared" si="50"/>
        <v>69.64</v>
      </c>
      <c r="F1636" s="1105">
        <f t="shared" si="51"/>
        <v>94286</v>
      </c>
      <c r="H1636" s="46">
        <v>66.599999999999994</v>
      </c>
      <c r="I1636" s="46">
        <v>69.64</v>
      </c>
    </row>
    <row r="1637" spans="2:9">
      <c r="B1637" s="50">
        <v>94287</v>
      </c>
      <c r="C1637" s="48" t="s">
        <v>1325</v>
      </c>
      <c r="D1637" s="47" t="s">
        <v>85</v>
      </c>
      <c r="E1637" s="49">
        <f t="shared" si="50"/>
        <v>30.05</v>
      </c>
      <c r="F1637" s="1105">
        <f t="shared" si="51"/>
        <v>94287</v>
      </c>
      <c r="H1637" s="49">
        <v>28.42</v>
      </c>
      <c r="I1637" s="49">
        <v>30.05</v>
      </c>
    </row>
    <row r="1638" spans="2:9">
      <c r="B1638" s="51">
        <v>94288</v>
      </c>
      <c r="C1638" s="1108" t="s">
        <v>1326</v>
      </c>
      <c r="D1638" s="45" t="s">
        <v>85</v>
      </c>
      <c r="E1638" s="46">
        <f t="shared" si="50"/>
        <v>38.54</v>
      </c>
      <c r="F1638" s="1105">
        <f t="shared" si="51"/>
        <v>94288</v>
      </c>
      <c r="H1638" s="46">
        <v>36.06</v>
      </c>
      <c r="I1638" s="46">
        <v>38.54</v>
      </c>
    </row>
    <row r="1639" spans="2:9">
      <c r="B1639" s="50">
        <v>94289</v>
      </c>
      <c r="C1639" s="48" t="s">
        <v>1327</v>
      </c>
      <c r="D1639" s="47" t="s">
        <v>85</v>
      </c>
      <c r="E1639" s="49">
        <f t="shared" si="50"/>
        <v>38.020000000000003</v>
      </c>
      <c r="F1639" s="1105">
        <f t="shared" si="51"/>
        <v>94289</v>
      </c>
      <c r="H1639" s="49">
        <v>36.25</v>
      </c>
      <c r="I1639" s="49">
        <v>38.020000000000003</v>
      </c>
    </row>
    <row r="1640" spans="2:9">
      <c r="B1640" s="51">
        <v>94290</v>
      </c>
      <c r="C1640" s="1108" t="s">
        <v>1328</v>
      </c>
      <c r="D1640" s="45" t="s">
        <v>85</v>
      </c>
      <c r="E1640" s="46">
        <f t="shared" si="50"/>
        <v>46.51</v>
      </c>
      <c r="F1640" s="1105">
        <f t="shared" si="51"/>
        <v>94290</v>
      </c>
      <c r="H1640" s="46">
        <v>43.89</v>
      </c>
      <c r="I1640" s="46">
        <v>46.51</v>
      </c>
    </row>
    <row r="1641" spans="2:9">
      <c r="B1641" s="50">
        <v>94291</v>
      </c>
      <c r="C1641" s="48" t="s">
        <v>1329</v>
      </c>
      <c r="D1641" s="47" t="s">
        <v>85</v>
      </c>
      <c r="E1641" s="49">
        <f t="shared" si="50"/>
        <v>45.56</v>
      </c>
      <c r="F1641" s="1105">
        <f t="shared" si="51"/>
        <v>94291</v>
      </c>
      <c r="H1641" s="49">
        <v>43.69</v>
      </c>
      <c r="I1641" s="49">
        <v>45.56</v>
      </c>
    </row>
    <row r="1642" spans="2:9">
      <c r="B1642" s="51">
        <v>94292</v>
      </c>
      <c r="C1642" s="1108" t="s">
        <v>1330</v>
      </c>
      <c r="D1642" s="45" t="s">
        <v>85</v>
      </c>
      <c r="E1642" s="46">
        <f t="shared" si="50"/>
        <v>54.05</v>
      </c>
      <c r="F1642" s="1105">
        <f t="shared" si="51"/>
        <v>94292</v>
      </c>
      <c r="H1642" s="46">
        <v>51.33</v>
      </c>
      <c r="I1642" s="46">
        <v>54.05</v>
      </c>
    </row>
    <row r="1643" spans="2:9">
      <c r="B1643" s="50">
        <v>94293</v>
      </c>
      <c r="C1643" s="48" t="s">
        <v>1331</v>
      </c>
      <c r="D1643" s="47" t="s">
        <v>85</v>
      </c>
      <c r="E1643" s="49">
        <f t="shared" si="50"/>
        <v>116.97</v>
      </c>
      <c r="F1643" s="1105">
        <f t="shared" si="51"/>
        <v>94293</v>
      </c>
      <c r="H1643" s="49">
        <v>113.97</v>
      </c>
      <c r="I1643" s="49">
        <v>116.97</v>
      </c>
    </row>
    <row r="1644" spans="2:9">
      <c r="B1644" s="51">
        <v>94294</v>
      </c>
      <c r="C1644" s="1108" t="s">
        <v>1332</v>
      </c>
      <c r="D1644" s="45" t="s">
        <v>85</v>
      </c>
      <c r="E1644" s="46">
        <f t="shared" si="50"/>
        <v>6.17</v>
      </c>
      <c r="F1644" s="1105">
        <f t="shared" si="51"/>
        <v>94294</v>
      </c>
      <c r="H1644" s="46">
        <v>5.92</v>
      </c>
      <c r="I1644" s="46">
        <v>6.17</v>
      </c>
    </row>
    <row r="1645" spans="2:9" ht="30">
      <c r="B1645" s="50">
        <v>94037</v>
      </c>
      <c r="C1645" s="48" t="s">
        <v>1333</v>
      </c>
      <c r="D1645" s="47" t="s">
        <v>266</v>
      </c>
      <c r="E1645" s="49">
        <f t="shared" si="50"/>
        <v>15.46</v>
      </c>
      <c r="F1645" s="1105">
        <f t="shared" si="51"/>
        <v>94037</v>
      </c>
      <c r="H1645" s="49">
        <v>14.13</v>
      </c>
      <c r="I1645" s="49">
        <v>15.46</v>
      </c>
    </row>
    <row r="1646" spans="2:9" ht="30">
      <c r="B1646" s="51">
        <v>94038</v>
      </c>
      <c r="C1646" s="1108" t="s">
        <v>1334</v>
      </c>
      <c r="D1646" s="45" t="s">
        <v>266</v>
      </c>
      <c r="E1646" s="46">
        <f t="shared" si="50"/>
        <v>21.73</v>
      </c>
      <c r="F1646" s="1105">
        <f t="shared" si="51"/>
        <v>94038</v>
      </c>
      <c r="H1646" s="46">
        <v>19.82</v>
      </c>
      <c r="I1646" s="46">
        <v>21.73</v>
      </c>
    </row>
    <row r="1647" spans="2:9" ht="30">
      <c r="B1647" s="50">
        <v>94039</v>
      </c>
      <c r="C1647" s="48" t="s">
        <v>1335</v>
      </c>
      <c r="D1647" s="47" t="s">
        <v>266</v>
      </c>
      <c r="E1647" s="49">
        <f t="shared" si="50"/>
        <v>12.1</v>
      </c>
      <c r="F1647" s="1105">
        <f t="shared" si="51"/>
        <v>94039</v>
      </c>
      <c r="H1647" s="49">
        <v>11.08</v>
      </c>
      <c r="I1647" s="49">
        <v>12.1</v>
      </c>
    </row>
    <row r="1648" spans="2:9" ht="30">
      <c r="B1648" s="51">
        <v>94040</v>
      </c>
      <c r="C1648" s="1108" t="s">
        <v>1336</v>
      </c>
      <c r="D1648" s="45" t="s">
        <v>266</v>
      </c>
      <c r="E1648" s="46">
        <f t="shared" si="50"/>
        <v>18.41</v>
      </c>
      <c r="F1648" s="1105">
        <f t="shared" si="51"/>
        <v>94040</v>
      </c>
      <c r="H1648" s="46">
        <v>16.809999999999999</v>
      </c>
      <c r="I1648" s="46">
        <v>18.41</v>
      </c>
    </row>
    <row r="1649" spans="2:9" ht="30">
      <c r="B1649" s="50">
        <v>94041</v>
      </c>
      <c r="C1649" s="48" t="s">
        <v>1337</v>
      </c>
      <c r="D1649" s="47" t="s">
        <v>266</v>
      </c>
      <c r="E1649" s="49">
        <f t="shared" si="50"/>
        <v>9.1</v>
      </c>
      <c r="F1649" s="1105">
        <f t="shared" si="51"/>
        <v>94041</v>
      </c>
      <c r="H1649" s="49">
        <v>8.4</v>
      </c>
      <c r="I1649" s="49">
        <v>9.1</v>
      </c>
    </row>
    <row r="1650" spans="2:9" ht="30">
      <c r="B1650" s="51">
        <v>94042</v>
      </c>
      <c r="C1650" s="1108" t="s">
        <v>1338</v>
      </c>
      <c r="D1650" s="45" t="s">
        <v>266</v>
      </c>
      <c r="E1650" s="46">
        <f t="shared" si="50"/>
        <v>15.57</v>
      </c>
      <c r="F1650" s="1105">
        <f t="shared" si="51"/>
        <v>94042</v>
      </c>
      <c r="H1650" s="46">
        <v>14.29</v>
      </c>
      <c r="I1650" s="46">
        <v>15.57</v>
      </c>
    </row>
    <row r="1651" spans="2:9" ht="30">
      <c r="B1651" s="50">
        <v>94043</v>
      </c>
      <c r="C1651" s="48" t="s">
        <v>1339</v>
      </c>
      <c r="D1651" s="47" t="s">
        <v>266</v>
      </c>
      <c r="E1651" s="49">
        <f t="shared" si="50"/>
        <v>14.48</v>
      </c>
      <c r="F1651" s="1105">
        <f t="shared" si="51"/>
        <v>94043</v>
      </c>
      <c r="H1651" s="49">
        <v>13.25</v>
      </c>
      <c r="I1651" s="49">
        <v>14.48</v>
      </c>
    </row>
    <row r="1652" spans="2:9" ht="30">
      <c r="B1652" s="51">
        <v>94044</v>
      </c>
      <c r="C1652" s="1108" t="s">
        <v>1340</v>
      </c>
      <c r="D1652" s="45" t="s">
        <v>266</v>
      </c>
      <c r="E1652" s="46">
        <f t="shared" si="50"/>
        <v>20.78</v>
      </c>
      <c r="F1652" s="1105">
        <f t="shared" si="51"/>
        <v>94044</v>
      </c>
      <c r="H1652" s="46">
        <v>18.96</v>
      </c>
      <c r="I1652" s="46">
        <v>20.78</v>
      </c>
    </row>
    <row r="1653" spans="2:9" ht="30">
      <c r="B1653" s="50">
        <v>94045</v>
      </c>
      <c r="C1653" s="48" t="s">
        <v>1341</v>
      </c>
      <c r="D1653" s="47" t="s">
        <v>266</v>
      </c>
      <c r="E1653" s="49">
        <f t="shared" si="50"/>
        <v>11.15</v>
      </c>
      <c r="F1653" s="1105">
        <f t="shared" si="51"/>
        <v>94045</v>
      </c>
      <c r="H1653" s="49">
        <v>10.24</v>
      </c>
      <c r="I1653" s="49">
        <v>11.15</v>
      </c>
    </row>
    <row r="1654" spans="2:9" ht="30">
      <c r="B1654" s="51">
        <v>94046</v>
      </c>
      <c r="C1654" s="1108" t="s">
        <v>1342</v>
      </c>
      <c r="D1654" s="45" t="s">
        <v>266</v>
      </c>
      <c r="E1654" s="46">
        <f t="shared" si="50"/>
        <v>17.420000000000002</v>
      </c>
      <c r="F1654" s="1105">
        <f t="shared" si="51"/>
        <v>94046</v>
      </c>
      <c r="H1654" s="46">
        <v>15.93</v>
      </c>
      <c r="I1654" s="46">
        <v>17.420000000000002</v>
      </c>
    </row>
    <row r="1655" spans="2:9" ht="30">
      <c r="B1655" s="50">
        <v>94047</v>
      </c>
      <c r="C1655" s="48" t="s">
        <v>1343</v>
      </c>
      <c r="D1655" s="47" t="s">
        <v>266</v>
      </c>
      <c r="E1655" s="49">
        <f t="shared" si="50"/>
        <v>8.15</v>
      </c>
      <c r="F1655" s="1105">
        <f t="shared" si="51"/>
        <v>94047</v>
      </c>
      <c r="H1655" s="49">
        <v>7.55</v>
      </c>
      <c r="I1655" s="49">
        <v>8.15</v>
      </c>
    </row>
    <row r="1656" spans="2:9" ht="30">
      <c r="B1656" s="51">
        <v>94048</v>
      </c>
      <c r="C1656" s="1108" t="s">
        <v>1344</v>
      </c>
      <c r="D1656" s="45" t="s">
        <v>266</v>
      </c>
      <c r="E1656" s="46">
        <f t="shared" si="50"/>
        <v>14.58</v>
      </c>
      <c r="F1656" s="1105">
        <f t="shared" si="51"/>
        <v>94048</v>
      </c>
      <c r="H1656" s="46">
        <v>13.41</v>
      </c>
      <c r="I1656" s="46">
        <v>14.58</v>
      </c>
    </row>
    <row r="1657" spans="2:9" ht="30">
      <c r="B1657" s="50">
        <v>94049</v>
      </c>
      <c r="C1657" s="48" t="s">
        <v>1345</v>
      </c>
      <c r="D1657" s="47" t="s">
        <v>266</v>
      </c>
      <c r="E1657" s="49">
        <f t="shared" si="50"/>
        <v>23.91</v>
      </c>
      <c r="F1657" s="1105">
        <f t="shared" si="51"/>
        <v>94049</v>
      </c>
      <c r="H1657" s="49">
        <v>22.19</v>
      </c>
      <c r="I1657" s="49">
        <v>23.91</v>
      </c>
    </row>
    <row r="1658" spans="2:9" ht="30">
      <c r="B1658" s="51">
        <v>94050</v>
      </c>
      <c r="C1658" s="1108" t="s">
        <v>1346</v>
      </c>
      <c r="D1658" s="45" t="s">
        <v>266</v>
      </c>
      <c r="E1658" s="46">
        <f t="shared" si="50"/>
        <v>32.07</v>
      </c>
      <c r="F1658" s="1105">
        <f t="shared" si="51"/>
        <v>94050</v>
      </c>
      <c r="H1658" s="46">
        <v>29.58</v>
      </c>
      <c r="I1658" s="46">
        <v>32.07</v>
      </c>
    </row>
    <row r="1659" spans="2:9" ht="30">
      <c r="B1659" s="50">
        <v>94051</v>
      </c>
      <c r="C1659" s="48" t="s">
        <v>1347</v>
      </c>
      <c r="D1659" s="47" t="s">
        <v>266</v>
      </c>
      <c r="E1659" s="49">
        <f t="shared" si="50"/>
        <v>19.34</v>
      </c>
      <c r="F1659" s="1105">
        <f t="shared" si="51"/>
        <v>94051</v>
      </c>
      <c r="H1659" s="49">
        <v>18.03</v>
      </c>
      <c r="I1659" s="49">
        <v>19.34</v>
      </c>
    </row>
    <row r="1660" spans="2:9" ht="30">
      <c r="B1660" s="51">
        <v>94052</v>
      </c>
      <c r="C1660" s="1108" t="s">
        <v>1348</v>
      </c>
      <c r="D1660" s="45" t="s">
        <v>266</v>
      </c>
      <c r="E1660" s="46">
        <f t="shared" si="50"/>
        <v>27.37</v>
      </c>
      <c r="F1660" s="1105">
        <f t="shared" si="51"/>
        <v>94052</v>
      </c>
      <c r="H1660" s="46">
        <v>25.29</v>
      </c>
      <c r="I1660" s="46">
        <v>27.37</v>
      </c>
    </row>
    <row r="1661" spans="2:9" ht="30">
      <c r="B1661" s="50">
        <v>94053</v>
      </c>
      <c r="C1661" s="48" t="s">
        <v>1349</v>
      </c>
      <c r="D1661" s="47" t="s">
        <v>266</v>
      </c>
      <c r="E1661" s="49">
        <f t="shared" si="50"/>
        <v>15.99</v>
      </c>
      <c r="F1661" s="1105">
        <f t="shared" si="51"/>
        <v>94053</v>
      </c>
      <c r="H1661" s="49">
        <v>15.09</v>
      </c>
      <c r="I1661" s="49">
        <v>15.99</v>
      </c>
    </row>
    <row r="1662" spans="2:9" ht="30">
      <c r="B1662" s="51">
        <v>94054</v>
      </c>
      <c r="C1662" s="1108" t="s">
        <v>1350</v>
      </c>
      <c r="D1662" s="45" t="s">
        <v>266</v>
      </c>
      <c r="E1662" s="46">
        <f t="shared" si="50"/>
        <v>24.16</v>
      </c>
      <c r="F1662" s="1105">
        <f t="shared" si="51"/>
        <v>94054</v>
      </c>
      <c r="H1662" s="46">
        <v>22.51</v>
      </c>
      <c r="I1662" s="46">
        <v>24.16</v>
      </c>
    </row>
    <row r="1663" spans="2:9" ht="30">
      <c r="B1663" s="50">
        <v>94055</v>
      </c>
      <c r="C1663" s="48" t="s">
        <v>1351</v>
      </c>
      <c r="D1663" s="47" t="s">
        <v>266</v>
      </c>
      <c r="E1663" s="49">
        <f t="shared" si="50"/>
        <v>22.64</v>
      </c>
      <c r="F1663" s="1105">
        <f t="shared" si="51"/>
        <v>94055</v>
      </c>
      <c r="H1663" s="49">
        <v>21.05</v>
      </c>
      <c r="I1663" s="49">
        <v>22.64</v>
      </c>
    </row>
    <row r="1664" spans="2:9" ht="30">
      <c r="B1664" s="51">
        <v>94056</v>
      </c>
      <c r="C1664" s="1108" t="s">
        <v>1352</v>
      </c>
      <c r="D1664" s="45" t="s">
        <v>266</v>
      </c>
      <c r="E1664" s="46">
        <f t="shared" si="50"/>
        <v>30.82</v>
      </c>
      <c r="F1664" s="1105">
        <f t="shared" si="51"/>
        <v>94056</v>
      </c>
      <c r="H1664" s="46">
        <v>28.45</v>
      </c>
      <c r="I1664" s="46">
        <v>30.82</v>
      </c>
    </row>
    <row r="1665" spans="2:9" ht="30">
      <c r="B1665" s="50">
        <v>94057</v>
      </c>
      <c r="C1665" s="48" t="s">
        <v>1353</v>
      </c>
      <c r="D1665" s="47" t="s">
        <v>266</v>
      </c>
      <c r="E1665" s="49">
        <f t="shared" si="50"/>
        <v>18.09</v>
      </c>
      <c r="F1665" s="1105">
        <f t="shared" si="51"/>
        <v>94057</v>
      </c>
      <c r="H1665" s="49">
        <v>16.920000000000002</v>
      </c>
      <c r="I1665" s="49">
        <v>18.09</v>
      </c>
    </row>
    <row r="1666" spans="2:9" ht="30">
      <c r="B1666" s="51">
        <v>94058</v>
      </c>
      <c r="C1666" s="1108" t="s">
        <v>1354</v>
      </c>
      <c r="D1666" s="45" t="s">
        <v>266</v>
      </c>
      <c r="E1666" s="46">
        <f t="shared" si="50"/>
        <v>26.1</v>
      </c>
      <c r="F1666" s="1105">
        <f t="shared" si="51"/>
        <v>94058</v>
      </c>
      <c r="H1666" s="46">
        <v>24.15</v>
      </c>
      <c r="I1666" s="46">
        <v>26.1</v>
      </c>
    </row>
    <row r="1667" spans="2:9" ht="30">
      <c r="B1667" s="50">
        <v>94059</v>
      </c>
      <c r="C1667" s="48" t="s">
        <v>1355</v>
      </c>
      <c r="D1667" s="47" t="s">
        <v>266</v>
      </c>
      <c r="E1667" s="49">
        <f t="shared" ref="E1667:E1730" si="52">IF($K$2=$H$1,H1667,I1667)</f>
        <v>14.74</v>
      </c>
      <c r="F1667" s="1105">
        <f t="shared" ref="F1667:F1730" si="53">IF(LEN($B1667)=7,CONCATENATE(MID($B1667,1,6),"00",RIGHT($B1667,1)),IF(LEN($B1667)=8,CONCATENATE(MID($B1667,1,6),"0",RIGHT($B1667,2)),$B1667))</f>
        <v>94059</v>
      </c>
      <c r="H1667" s="49">
        <v>13.96</v>
      </c>
      <c r="I1667" s="49">
        <v>14.74</v>
      </c>
    </row>
    <row r="1668" spans="2:9" ht="30">
      <c r="B1668" s="51">
        <v>94060</v>
      </c>
      <c r="C1668" s="1108" t="s">
        <v>1356</v>
      </c>
      <c r="D1668" s="45" t="s">
        <v>266</v>
      </c>
      <c r="E1668" s="46">
        <f t="shared" si="52"/>
        <v>22.91</v>
      </c>
      <c r="F1668" s="1105">
        <f t="shared" si="53"/>
        <v>94060</v>
      </c>
      <c r="H1668" s="46">
        <v>21.36</v>
      </c>
      <c r="I1668" s="46">
        <v>22.91</v>
      </c>
    </row>
    <row r="1669" spans="2:9">
      <c r="B1669" s="50">
        <v>83770</v>
      </c>
      <c r="C1669" s="48" t="s">
        <v>1357</v>
      </c>
      <c r="D1669" s="47" t="s">
        <v>266</v>
      </c>
      <c r="E1669" s="49">
        <f t="shared" si="52"/>
        <v>134.31</v>
      </c>
      <c r="F1669" s="1105">
        <f t="shared" si="53"/>
        <v>83770</v>
      </c>
      <c r="H1669" s="49">
        <v>127.71</v>
      </c>
      <c r="I1669" s="49">
        <v>134.31</v>
      </c>
    </row>
    <row r="1670" spans="2:9" ht="30">
      <c r="B1670" s="51">
        <v>73301</v>
      </c>
      <c r="C1670" s="1108" t="s">
        <v>1358</v>
      </c>
      <c r="D1670" s="45" t="s">
        <v>1186</v>
      </c>
      <c r="E1670" s="46">
        <f t="shared" si="52"/>
        <v>10.029999999999999</v>
      </c>
      <c r="F1670" s="1105">
        <f t="shared" si="53"/>
        <v>73301</v>
      </c>
      <c r="H1670" s="46">
        <v>9.42</v>
      </c>
      <c r="I1670" s="46">
        <v>10.029999999999999</v>
      </c>
    </row>
    <row r="1671" spans="2:9" ht="30">
      <c r="B1671" s="50">
        <v>83515</v>
      </c>
      <c r="C1671" s="48" t="s">
        <v>1359</v>
      </c>
      <c r="D1671" s="47" t="s">
        <v>1186</v>
      </c>
      <c r="E1671" s="49">
        <f t="shared" si="52"/>
        <v>15.92</v>
      </c>
      <c r="F1671" s="1105">
        <f t="shared" si="53"/>
        <v>83515</v>
      </c>
      <c r="H1671" s="49">
        <v>15.26</v>
      </c>
      <c r="I1671" s="49">
        <v>15.92</v>
      </c>
    </row>
    <row r="1672" spans="2:9" ht="30">
      <c r="B1672" s="51">
        <v>83516</v>
      </c>
      <c r="C1672" s="1108" t="s">
        <v>1360</v>
      </c>
      <c r="D1672" s="45" t="s">
        <v>1186</v>
      </c>
      <c r="E1672" s="46">
        <f t="shared" si="52"/>
        <v>18.38</v>
      </c>
      <c r="F1672" s="1105">
        <f t="shared" si="53"/>
        <v>83516</v>
      </c>
      <c r="H1672" s="46">
        <v>17.63</v>
      </c>
      <c r="I1672" s="46">
        <v>18.38</v>
      </c>
    </row>
    <row r="1673" spans="2:9">
      <c r="B1673" s="50">
        <v>72144</v>
      </c>
      <c r="C1673" s="48" t="s">
        <v>1361</v>
      </c>
      <c r="D1673" s="47" t="s">
        <v>115</v>
      </c>
      <c r="E1673" s="49">
        <f t="shared" si="52"/>
        <v>81.569999999999993</v>
      </c>
      <c r="F1673" s="1105">
        <f t="shared" si="53"/>
        <v>72144</v>
      </c>
      <c r="H1673" s="49">
        <v>73.319999999999993</v>
      </c>
      <c r="I1673" s="49">
        <v>81.569999999999993</v>
      </c>
    </row>
    <row r="1674" spans="2:9">
      <c r="B1674" s="51" t="s">
        <v>1362</v>
      </c>
      <c r="C1674" s="1108" t="s">
        <v>1363</v>
      </c>
      <c r="D1674" s="45" t="s">
        <v>115</v>
      </c>
      <c r="E1674" s="46">
        <f t="shared" si="52"/>
        <v>744.86</v>
      </c>
      <c r="F1674" s="1105" t="str">
        <f t="shared" si="53"/>
        <v>73910/008</v>
      </c>
      <c r="H1674" s="46">
        <v>731.08</v>
      </c>
      <c r="I1674" s="46">
        <v>744.86</v>
      </c>
    </row>
    <row r="1675" spans="2:9">
      <c r="B1675" s="50">
        <v>84876</v>
      </c>
      <c r="C1675" s="48" t="s">
        <v>1364</v>
      </c>
      <c r="D1675" s="47" t="s">
        <v>266</v>
      </c>
      <c r="E1675" s="49">
        <f t="shared" si="52"/>
        <v>673.97</v>
      </c>
      <c r="F1675" s="1105">
        <f t="shared" si="53"/>
        <v>84876</v>
      </c>
      <c r="H1675" s="49">
        <v>667.62</v>
      </c>
      <c r="I1675" s="49">
        <v>673.97</v>
      </c>
    </row>
    <row r="1676" spans="2:9" ht="30">
      <c r="B1676" s="51">
        <v>90788</v>
      </c>
      <c r="C1676" s="1108" t="s">
        <v>7230</v>
      </c>
      <c r="D1676" s="45" t="s">
        <v>115</v>
      </c>
      <c r="E1676" s="46">
        <f t="shared" si="52"/>
        <v>505.99</v>
      </c>
      <c r="F1676" s="1105">
        <f t="shared" si="53"/>
        <v>90788</v>
      </c>
      <c r="H1676" s="46">
        <v>504.62</v>
      </c>
      <c r="I1676" s="46">
        <v>505.99</v>
      </c>
    </row>
    <row r="1677" spans="2:9" ht="30">
      <c r="B1677" s="50">
        <v>90789</v>
      </c>
      <c r="C1677" s="48" t="s">
        <v>7231</v>
      </c>
      <c r="D1677" s="47" t="s">
        <v>115</v>
      </c>
      <c r="E1677" s="49">
        <f t="shared" si="52"/>
        <v>522.85</v>
      </c>
      <c r="F1677" s="1105">
        <f t="shared" si="53"/>
        <v>90789</v>
      </c>
      <c r="H1677" s="49">
        <v>521.33000000000004</v>
      </c>
      <c r="I1677" s="49">
        <v>522.85</v>
      </c>
    </row>
    <row r="1678" spans="2:9" ht="30">
      <c r="B1678" s="51">
        <v>90790</v>
      </c>
      <c r="C1678" s="1108" t="s">
        <v>7232</v>
      </c>
      <c r="D1678" s="45" t="s">
        <v>115</v>
      </c>
      <c r="E1678" s="46">
        <f t="shared" si="52"/>
        <v>527.28</v>
      </c>
      <c r="F1678" s="1105">
        <f t="shared" si="53"/>
        <v>90790</v>
      </c>
      <c r="H1678" s="46">
        <v>525.62</v>
      </c>
      <c r="I1678" s="46">
        <v>527.28</v>
      </c>
    </row>
    <row r="1679" spans="2:9" ht="30">
      <c r="B1679" s="50">
        <v>90791</v>
      </c>
      <c r="C1679" s="48" t="s">
        <v>7233</v>
      </c>
      <c r="D1679" s="47" t="s">
        <v>115</v>
      </c>
      <c r="E1679" s="49">
        <f t="shared" si="52"/>
        <v>563.84</v>
      </c>
      <c r="F1679" s="1105">
        <f t="shared" si="53"/>
        <v>90791</v>
      </c>
      <c r="H1679" s="49">
        <v>561.6</v>
      </c>
      <c r="I1679" s="49">
        <v>563.84</v>
      </c>
    </row>
    <row r="1680" spans="2:9" ht="30">
      <c r="B1680" s="51">
        <v>90792</v>
      </c>
      <c r="C1680" s="1108" t="s">
        <v>7234</v>
      </c>
      <c r="D1680" s="45" t="s">
        <v>115</v>
      </c>
      <c r="E1680" s="46">
        <f t="shared" si="52"/>
        <v>584.62</v>
      </c>
      <c r="F1680" s="1105">
        <f t="shared" si="53"/>
        <v>90792</v>
      </c>
      <c r="H1680" s="46">
        <v>582.07000000000005</v>
      </c>
      <c r="I1680" s="46">
        <v>584.62</v>
      </c>
    </row>
    <row r="1681" spans="2:9" ht="30">
      <c r="B1681" s="50">
        <v>90793</v>
      </c>
      <c r="C1681" s="48" t="s">
        <v>7235</v>
      </c>
      <c r="D1681" s="47" t="s">
        <v>115</v>
      </c>
      <c r="E1681" s="49">
        <f t="shared" si="52"/>
        <v>601.14</v>
      </c>
      <c r="F1681" s="1105">
        <f t="shared" si="53"/>
        <v>90793</v>
      </c>
      <c r="H1681" s="49">
        <v>598.37</v>
      </c>
      <c r="I1681" s="49">
        <v>601.14</v>
      </c>
    </row>
    <row r="1682" spans="2:9">
      <c r="B1682" s="51">
        <v>90800</v>
      </c>
      <c r="C1682" s="1108" t="s">
        <v>1365</v>
      </c>
      <c r="D1682" s="45" t="s">
        <v>115</v>
      </c>
      <c r="E1682" s="46">
        <f t="shared" si="52"/>
        <v>166.75</v>
      </c>
      <c r="F1682" s="1105">
        <f t="shared" si="53"/>
        <v>90800</v>
      </c>
      <c r="H1682" s="46">
        <v>159.4</v>
      </c>
      <c r="I1682" s="46">
        <v>166.75</v>
      </c>
    </row>
    <row r="1683" spans="2:9">
      <c r="B1683" s="50">
        <v>90801</v>
      </c>
      <c r="C1683" s="48" t="s">
        <v>1366</v>
      </c>
      <c r="D1683" s="47" t="s">
        <v>115</v>
      </c>
      <c r="E1683" s="49">
        <f t="shared" si="52"/>
        <v>174.12</v>
      </c>
      <c r="F1683" s="1105">
        <f t="shared" si="53"/>
        <v>90801</v>
      </c>
      <c r="H1683" s="49">
        <v>166.02</v>
      </c>
      <c r="I1683" s="49">
        <v>174.12</v>
      </c>
    </row>
    <row r="1684" spans="2:9">
      <c r="B1684" s="51">
        <v>90802</v>
      </c>
      <c r="C1684" s="1108" t="s">
        <v>1367</v>
      </c>
      <c r="D1684" s="45" t="s">
        <v>115</v>
      </c>
      <c r="E1684" s="46">
        <f t="shared" si="52"/>
        <v>181.51</v>
      </c>
      <c r="F1684" s="1105">
        <f t="shared" si="53"/>
        <v>90802</v>
      </c>
      <c r="H1684" s="46">
        <v>172.65</v>
      </c>
      <c r="I1684" s="46">
        <v>181.51</v>
      </c>
    </row>
    <row r="1685" spans="2:9">
      <c r="B1685" s="50">
        <v>90803</v>
      </c>
      <c r="C1685" s="48" t="s">
        <v>1368</v>
      </c>
      <c r="D1685" s="47" t="s">
        <v>115</v>
      </c>
      <c r="E1685" s="49">
        <f t="shared" si="52"/>
        <v>188.88</v>
      </c>
      <c r="F1685" s="1105">
        <f t="shared" si="53"/>
        <v>90803</v>
      </c>
      <c r="H1685" s="49">
        <v>179.27</v>
      </c>
      <c r="I1685" s="49">
        <v>188.88</v>
      </c>
    </row>
    <row r="1686" spans="2:9" ht="30">
      <c r="B1686" s="51">
        <v>90804</v>
      </c>
      <c r="C1686" s="1108" t="s">
        <v>1369</v>
      </c>
      <c r="D1686" s="45" t="s">
        <v>115</v>
      </c>
      <c r="E1686" s="46">
        <f t="shared" si="52"/>
        <v>228.78</v>
      </c>
      <c r="F1686" s="1105">
        <f t="shared" si="53"/>
        <v>90804</v>
      </c>
      <c r="H1686" s="46">
        <v>216.15</v>
      </c>
      <c r="I1686" s="46">
        <v>228.78</v>
      </c>
    </row>
    <row r="1687" spans="2:9">
      <c r="B1687" s="50">
        <v>90805</v>
      </c>
      <c r="C1687" s="48" t="s">
        <v>1370</v>
      </c>
      <c r="D1687" s="47" t="s">
        <v>115</v>
      </c>
      <c r="E1687" s="49">
        <f t="shared" si="52"/>
        <v>62.03</v>
      </c>
      <c r="F1687" s="1105">
        <f t="shared" si="53"/>
        <v>90805</v>
      </c>
      <c r="H1687" s="49">
        <v>56.75</v>
      </c>
      <c r="I1687" s="49">
        <v>62.03</v>
      </c>
    </row>
    <row r="1688" spans="2:9" ht="30">
      <c r="B1688" s="51">
        <v>90806</v>
      </c>
      <c r="C1688" s="1108" t="s">
        <v>1371</v>
      </c>
      <c r="D1688" s="45" t="s">
        <v>115</v>
      </c>
      <c r="E1688" s="46">
        <f t="shared" si="52"/>
        <v>241.35</v>
      </c>
      <c r="F1688" s="1105">
        <f t="shared" si="53"/>
        <v>90806</v>
      </c>
      <c r="H1688" s="46">
        <v>227.46</v>
      </c>
      <c r="I1688" s="46">
        <v>241.35</v>
      </c>
    </row>
    <row r="1689" spans="2:9">
      <c r="B1689" s="50">
        <v>90807</v>
      </c>
      <c r="C1689" s="48" t="s">
        <v>1372</v>
      </c>
      <c r="D1689" s="47" t="s">
        <v>115</v>
      </c>
      <c r="E1689" s="49">
        <f t="shared" si="52"/>
        <v>67.23</v>
      </c>
      <c r="F1689" s="1105">
        <f t="shared" si="53"/>
        <v>90807</v>
      </c>
      <c r="H1689" s="49">
        <v>61.44</v>
      </c>
      <c r="I1689" s="49">
        <v>67.23</v>
      </c>
    </row>
    <row r="1690" spans="2:9" ht="30">
      <c r="B1690" s="51">
        <v>90816</v>
      </c>
      <c r="C1690" s="1108" t="s">
        <v>1373</v>
      </c>
      <c r="D1690" s="45" t="s">
        <v>115</v>
      </c>
      <c r="E1690" s="46">
        <f t="shared" si="52"/>
        <v>253.93</v>
      </c>
      <c r="F1690" s="1105">
        <f t="shared" si="53"/>
        <v>90816</v>
      </c>
      <c r="H1690" s="46">
        <v>238.77</v>
      </c>
      <c r="I1690" s="46">
        <v>253.93</v>
      </c>
    </row>
    <row r="1691" spans="2:9">
      <c r="B1691" s="50">
        <v>90817</v>
      </c>
      <c r="C1691" s="48" t="s">
        <v>1374</v>
      </c>
      <c r="D1691" s="47" t="s">
        <v>115</v>
      </c>
      <c r="E1691" s="49">
        <f t="shared" si="52"/>
        <v>72.42</v>
      </c>
      <c r="F1691" s="1105">
        <f t="shared" si="53"/>
        <v>90817</v>
      </c>
      <c r="H1691" s="49">
        <v>66.12</v>
      </c>
      <c r="I1691" s="49">
        <v>72.42</v>
      </c>
    </row>
    <row r="1692" spans="2:9" ht="30">
      <c r="B1692" s="51">
        <v>90818</v>
      </c>
      <c r="C1692" s="1108" t="s">
        <v>1375</v>
      </c>
      <c r="D1692" s="45" t="s">
        <v>115</v>
      </c>
      <c r="E1692" s="46">
        <f t="shared" si="52"/>
        <v>266.54000000000002</v>
      </c>
      <c r="F1692" s="1105">
        <f t="shared" si="53"/>
        <v>90818</v>
      </c>
      <c r="H1692" s="46">
        <v>250.11</v>
      </c>
      <c r="I1692" s="46">
        <v>266.54000000000002</v>
      </c>
    </row>
    <row r="1693" spans="2:9">
      <c r="B1693" s="50">
        <v>90819</v>
      </c>
      <c r="C1693" s="48" t="s">
        <v>1376</v>
      </c>
      <c r="D1693" s="47" t="s">
        <v>115</v>
      </c>
      <c r="E1693" s="49">
        <f t="shared" si="52"/>
        <v>77.66</v>
      </c>
      <c r="F1693" s="1105">
        <f t="shared" si="53"/>
        <v>90819</v>
      </c>
      <c r="H1693" s="49">
        <v>70.84</v>
      </c>
      <c r="I1693" s="49">
        <v>77.66</v>
      </c>
    </row>
    <row r="1694" spans="2:9" ht="30">
      <c r="B1694" s="51">
        <v>90820</v>
      </c>
      <c r="C1694" s="1108" t="s">
        <v>1377</v>
      </c>
      <c r="D1694" s="45" t="s">
        <v>115</v>
      </c>
      <c r="E1694" s="46">
        <f t="shared" si="52"/>
        <v>338.74</v>
      </c>
      <c r="F1694" s="1105">
        <f t="shared" si="53"/>
        <v>90820</v>
      </c>
      <c r="H1694" s="46">
        <v>334.92</v>
      </c>
      <c r="I1694" s="46">
        <v>338.74</v>
      </c>
    </row>
    <row r="1695" spans="2:9" ht="30">
      <c r="B1695" s="50">
        <v>90821</v>
      </c>
      <c r="C1695" s="48" t="s">
        <v>1378</v>
      </c>
      <c r="D1695" s="47" t="s">
        <v>115</v>
      </c>
      <c r="E1695" s="49">
        <f t="shared" si="52"/>
        <v>368.82</v>
      </c>
      <c r="F1695" s="1105">
        <f t="shared" si="53"/>
        <v>90821</v>
      </c>
      <c r="H1695" s="49">
        <v>364.6</v>
      </c>
      <c r="I1695" s="49">
        <v>368.82</v>
      </c>
    </row>
    <row r="1696" spans="2:9" ht="30">
      <c r="B1696" s="51">
        <v>90822</v>
      </c>
      <c r="C1696" s="1108" t="s">
        <v>1379</v>
      </c>
      <c r="D1696" s="45" t="s">
        <v>115</v>
      </c>
      <c r="E1696" s="46">
        <f t="shared" si="52"/>
        <v>363.96</v>
      </c>
      <c r="F1696" s="1105">
        <f t="shared" si="53"/>
        <v>90822</v>
      </c>
      <c r="H1696" s="46">
        <v>359.35</v>
      </c>
      <c r="I1696" s="46">
        <v>363.96</v>
      </c>
    </row>
    <row r="1697" spans="2:9" ht="30">
      <c r="B1697" s="50">
        <v>90823</v>
      </c>
      <c r="C1697" s="48" t="s">
        <v>1380</v>
      </c>
      <c r="D1697" s="47" t="s">
        <v>115</v>
      </c>
      <c r="E1697" s="49">
        <f t="shared" si="52"/>
        <v>382.82</v>
      </c>
      <c r="F1697" s="1105">
        <f t="shared" si="53"/>
        <v>90823</v>
      </c>
      <c r="H1697" s="49">
        <v>377.81</v>
      </c>
      <c r="I1697" s="49">
        <v>382.82</v>
      </c>
    </row>
    <row r="1698" spans="2:9" ht="30">
      <c r="B1698" s="51">
        <v>90826</v>
      </c>
      <c r="C1698" s="1108" t="s">
        <v>1381</v>
      </c>
      <c r="D1698" s="45" t="s">
        <v>115</v>
      </c>
      <c r="E1698" s="46">
        <f t="shared" si="52"/>
        <v>24.9</v>
      </c>
      <c r="F1698" s="1105">
        <f t="shared" si="53"/>
        <v>90826</v>
      </c>
      <c r="H1698" s="46">
        <v>24.01</v>
      </c>
      <c r="I1698" s="46">
        <v>24.9</v>
      </c>
    </row>
    <row r="1699" spans="2:9" ht="30">
      <c r="B1699" s="50">
        <v>90827</v>
      </c>
      <c r="C1699" s="48" t="s">
        <v>1382</v>
      </c>
      <c r="D1699" s="47" t="s">
        <v>115</v>
      </c>
      <c r="E1699" s="49">
        <f t="shared" si="52"/>
        <v>26.29</v>
      </c>
      <c r="F1699" s="1105">
        <f t="shared" si="53"/>
        <v>90827</v>
      </c>
      <c r="H1699" s="49">
        <v>25.3</v>
      </c>
      <c r="I1699" s="49">
        <v>26.29</v>
      </c>
    </row>
    <row r="1700" spans="2:9" ht="30">
      <c r="B1700" s="51">
        <v>90828</v>
      </c>
      <c r="C1700" s="1108" t="s">
        <v>1383</v>
      </c>
      <c r="D1700" s="45" t="s">
        <v>115</v>
      </c>
      <c r="E1700" s="46">
        <f t="shared" si="52"/>
        <v>27.68</v>
      </c>
      <c r="F1700" s="1105">
        <f t="shared" si="53"/>
        <v>90828</v>
      </c>
      <c r="H1700" s="46">
        <v>26.57</v>
      </c>
      <c r="I1700" s="46">
        <v>27.68</v>
      </c>
    </row>
    <row r="1701" spans="2:9" ht="30">
      <c r="B1701" s="50">
        <v>90829</v>
      </c>
      <c r="C1701" s="48" t="s">
        <v>1384</v>
      </c>
      <c r="D1701" s="47" t="s">
        <v>115</v>
      </c>
      <c r="E1701" s="49">
        <f t="shared" si="52"/>
        <v>29.11</v>
      </c>
      <c r="F1701" s="1105">
        <f t="shared" si="53"/>
        <v>90829</v>
      </c>
      <c r="H1701" s="49">
        <v>27.89</v>
      </c>
      <c r="I1701" s="49">
        <v>29.11</v>
      </c>
    </row>
    <row r="1702" spans="2:9" ht="30">
      <c r="B1702" s="51">
        <v>90830</v>
      </c>
      <c r="C1702" s="1108" t="s">
        <v>1385</v>
      </c>
      <c r="D1702" s="45" t="s">
        <v>115</v>
      </c>
      <c r="E1702" s="46">
        <f t="shared" si="52"/>
        <v>100.32</v>
      </c>
      <c r="F1702" s="1105">
        <f t="shared" si="53"/>
        <v>90830</v>
      </c>
      <c r="H1702" s="46">
        <v>97.32</v>
      </c>
      <c r="I1702" s="46">
        <v>100.32</v>
      </c>
    </row>
    <row r="1703" spans="2:9" ht="30">
      <c r="B1703" s="50">
        <v>90831</v>
      </c>
      <c r="C1703" s="48" t="s">
        <v>1386</v>
      </c>
      <c r="D1703" s="47" t="s">
        <v>115</v>
      </c>
      <c r="E1703" s="49">
        <f t="shared" si="52"/>
        <v>78.599999999999994</v>
      </c>
      <c r="F1703" s="1105">
        <f t="shared" si="53"/>
        <v>90831</v>
      </c>
      <c r="H1703" s="49">
        <v>76.31</v>
      </c>
      <c r="I1703" s="49">
        <v>78.599999999999994</v>
      </c>
    </row>
    <row r="1704" spans="2:9" ht="45">
      <c r="B1704" s="51">
        <v>90841</v>
      </c>
      <c r="C1704" s="1108" t="s">
        <v>1387</v>
      </c>
      <c r="D1704" s="45" t="s">
        <v>115</v>
      </c>
      <c r="E1704" s="46">
        <f t="shared" si="52"/>
        <v>695.92</v>
      </c>
      <c r="F1704" s="1105">
        <f t="shared" si="53"/>
        <v>90841</v>
      </c>
      <c r="H1704" s="46">
        <v>675.4</v>
      </c>
      <c r="I1704" s="46">
        <v>695.92</v>
      </c>
    </row>
    <row r="1705" spans="2:9" ht="45">
      <c r="B1705" s="50">
        <v>90842</v>
      </c>
      <c r="C1705" s="48" t="s">
        <v>1388</v>
      </c>
      <c r="D1705" s="47" t="s">
        <v>115</v>
      </c>
      <c r="E1705" s="49">
        <f t="shared" si="52"/>
        <v>748.25</v>
      </c>
      <c r="F1705" s="1105">
        <f t="shared" si="53"/>
        <v>90842</v>
      </c>
      <c r="H1705" s="49">
        <v>725.87</v>
      </c>
      <c r="I1705" s="49">
        <v>748.25</v>
      </c>
    </row>
    <row r="1706" spans="2:9" ht="45">
      <c r="B1706" s="51">
        <v>90843</v>
      </c>
      <c r="C1706" s="1108" t="s">
        <v>1389</v>
      </c>
      <c r="D1706" s="45" t="s">
        <v>115</v>
      </c>
      <c r="E1706" s="46">
        <f t="shared" si="52"/>
        <v>773.57</v>
      </c>
      <c r="F1706" s="1105">
        <f t="shared" si="53"/>
        <v>90843</v>
      </c>
      <c r="H1706" s="46">
        <v>748.58</v>
      </c>
      <c r="I1706" s="46">
        <v>773.57</v>
      </c>
    </row>
    <row r="1707" spans="2:9" ht="45">
      <c r="B1707" s="50">
        <v>90844</v>
      </c>
      <c r="C1707" s="48" t="s">
        <v>1390</v>
      </c>
      <c r="D1707" s="47" t="s">
        <v>115</v>
      </c>
      <c r="E1707" s="49">
        <f t="shared" si="52"/>
        <v>807.9</v>
      </c>
      <c r="F1707" s="1105">
        <f t="shared" si="53"/>
        <v>90844</v>
      </c>
      <c r="H1707" s="49">
        <v>781.02</v>
      </c>
      <c r="I1707" s="49">
        <v>807.9</v>
      </c>
    </row>
    <row r="1708" spans="2:9" ht="30">
      <c r="B1708" s="51">
        <v>90847</v>
      </c>
      <c r="C1708" s="1108" t="s">
        <v>1391</v>
      </c>
      <c r="D1708" s="45" t="s">
        <v>115</v>
      </c>
      <c r="E1708" s="46">
        <f t="shared" si="52"/>
        <v>617.32000000000005</v>
      </c>
      <c r="F1708" s="1105">
        <f t="shared" si="53"/>
        <v>90847</v>
      </c>
      <c r="H1708" s="46">
        <v>599.09</v>
      </c>
      <c r="I1708" s="46">
        <v>617.32000000000005</v>
      </c>
    </row>
    <row r="1709" spans="2:9" ht="30">
      <c r="B1709" s="50">
        <v>90848</v>
      </c>
      <c r="C1709" s="48" t="s">
        <v>1392</v>
      </c>
      <c r="D1709" s="47" t="s">
        <v>115</v>
      </c>
      <c r="E1709" s="49">
        <f t="shared" si="52"/>
        <v>662.75</v>
      </c>
      <c r="F1709" s="1105">
        <f t="shared" si="53"/>
        <v>90848</v>
      </c>
      <c r="H1709" s="49">
        <v>642.66</v>
      </c>
      <c r="I1709" s="49">
        <v>662.75</v>
      </c>
    </row>
    <row r="1710" spans="2:9" ht="30">
      <c r="B1710" s="51">
        <v>90849</v>
      </c>
      <c r="C1710" s="1108" t="s">
        <v>1393</v>
      </c>
      <c r="D1710" s="45" t="s">
        <v>115</v>
      </c>
      <c r="E1710" s="46">
        <f t="shared" si="52"/>
        <v>673.25</v>
      </c>
      <c r="F1710" s="1105">
        <f t="shared" si="53"/>
        <v>90849</v>
      </c>
      <c r="H1710" s="46">
        <v>651.26</v>
      </c>
      <c r="I1710" s="46">
        <v>673.25</v>
      </c>
    </row>
    <row r="1711" spans="2:9" ht="30">
      <c r="B1711" s="50">
        <v>90850</v>
      </c>
      <c r="C1711" s="48" t="s">
        <v>1394</v>
      </c>
      <c r="D1711" s="47" t="s">
        <v>115</v>
      </c>
      <c r="E1711" s="49">
        <f t="shared" si="52"/>
        <v>707.58</v>
      </c>
      <c r="F1711" s="1105">
        <f t="shared" si="53"/>
        <v>90850</v>
      </c>
      <c r="H1711" s="49">
        <v>683.7</v>
      </c>
      <c r="I1711" s="49">
        <v>707.58</v>
      </c>
    </row>
    <row r="1712" spans="2:9" ht="30">
      <c r="B1712" s="51">
        <v>91009</v>
      </c>
      <c r="C1712" s="1108" t="s">
        <v>1395</v>
      </c>
      <c r="D1712" s="45" t="s">
        <v>115</v>
      </c>
      <c r="E1712" s="46">
        <f t="shared" si="52"/>
        <v>346.95</v>
      </c>
      <c r="F1712" s="1105">
        <f t="shared" si="53"/>
        <v>91009</v>
      </c>
      <c r="H1712" s="46">
        <v>343.13</v>
      </c>
      <c r="I1712" s="46">
        <v>346.95</v>
      </c>
    </row>
    <row r="1713" spans="2:9" ht="30">
      <c r="B1713" s="50">
        <v>91010</v>
      </c>
      <c r="C1713" s="48" t="s">
        <v>1396</v>
      </c>
      <c r="D1713" s="47" t="s">
        <v>115</v>
      </c>
      <c r="E1713" s="49">
        <f t="shared" si="52"/>
        <v>278.83999999999997</v>
      </c>
      <c r="F1713" s="1105">
        <f t="shared" si="53"/>
        <v>91010</v>
      </c>
      <c r="H1713" s="49">
        <v>274.62</v>
      </c>
      <c r="I1713" s="49">
        <v>278.83999999999997</v>
      </c>
    </row>
    <row r="1714" spans="2:9" ht="30">
      <c r="B1714" s="51">
        <v>91011</v>
      </c>
      <c r="C1714" s="1108" t="s">
        <v>1397</v>
      </c>
      <c r="D1714" s="45" t="s">
        <v>115</v>
      </c>
      <c r="E1714" s="46">
        <f t="shared" si="52"/>
        <v>394.71</v>
      </c>
      <c r="F1714" s="1105">
        <f t="shared" si="53"/>
        <v>91011</v>
      </c>
      <c r="H1714" s="46">
        <v>390.1</v>
      </c>
      <c r="I1714" s="46">
        <v>394.71</v>
      </c>
    </row>
    <row r="1715" spans="2:9" ht="30">
      <c r="B1715" s="50">
        <v>91012</v>
      </c>
      <c r="C1715" s="48" t="s">
        <v>1398</v>
      </c>
      <c r="D1715" s="47" t="s">
        <v>115</v>
      </c>
      <c r="E1715" s="49">
        <f t="shared" si="52"/>
        <v>376.51</v>
      </c>
      <c r="F1715" s="1105">
        <f t="shared" si="53"/>
        <v>91012</v>
      </c>
      <c r="H1715" s="49">
        <v>371.5</v>
      </c>
      <c r="I1715" s="49">
        <v>376.51</v>
      </c>
    </row>
    <row r="1716" spans="2:9" ht="30">
      <c r="B1716" s="51">
        <v>91013</v>
      </c>
      <c r="C1716" s="1108" t="s">
        <v>1399</v>
      </c>
      <c r="D1716" s="45" t="s">
        <v>115</v>
      </c>
      <c r="E1716" s="46">
        <f t="shared" si="52"/>
        <v>625.53</v>
      </c>
      <c r="F1716" s="1105">
        <f t="shared" si="53"/>
        <v>91013</v>
      </c>
      <c r="H1716" s="46">
        <v>607.29999999999995</v>
      </c>
      <c r="I1716" s="46">
        <v>625.53</v>
      </c>
    </row>
    <row r="1717" spans="2:9" ht="30">
      <c r="B1717" s="50">
        <v>91014</v>
      </c>
      <c r="C1717" s="48" t="s">
        <v>1400</v>
      </c>
      <c r="D1717" s="47" t="s">
        <v>115</v>
      </c>
      <c r="E1717" s="49">
        <f t="shared" si="52"/>
        <v>572.77</v>
      </c>
      <c r="F1717" s="1105">
        <f t="shared" si="53"/>
        <v>91014</v>
      </c>
      <c r="H1717" s="49">
        <v>552.67999999999995</v>
      </c>
      <c r="I1717" s="49">
        <v>572.77</v>
      </c>
    </row>
    <row r="1718" spans="2:9" ht="30">
      <c r="B1718" s="51">
        <v>91015</v>
      </c>
      <c r="C1718" s="1108" t="s">
        <v>1401</v>
      </c>
      <c r="D1718" s="45" t="s">
        <v>115</v>
      </c>
      <c r="E1718" s="46">
        <f t="shared" si="52"/>
        <v>704</v>
      </c>
      <c r="F1718" s="1105">
        <f t="shared" si="53"/>
        <v>91015</v>
      </c>
      <c r="H1718" s="46">
        <v>682.01</v>
      </c>
      <c r="I1718" s="46">
        <v>704</v>
      </c>
    </row>
    <row r="1719" spans="2:9" ht="30">
      <c r="B1719" s="50">
        <v>91016</v>
      </c>
      <c r="C1719" s="48" t="s">
        <v>1402</v>
      </c>
      <c r="D1719" s="47" t="s">
        <v>115</v>
      </c>
      <c r="E1719" s="49">
        <f t="shared" si="52"/>
        <v>701.27</v>
      </c>
      <c r="F1719" s="1105">
        <f t="shared" si="53"/>
        <v>91016</v>
      </c>
      <c r="H1719" s="49">
        <v>677.39</v>
      </c>
      <c r="I1719" s="49">
        <v>701.27</v>
      </c>
    </row>
    <row r="1720" spans="2:9">
      <c r="B1720" s="51">
        <v>91286</v>
      </c>
      <c r="C1720" s="1108" t="s">
        <v>1403</v>
      </c>
      <c r="D1720" s="45" t="s">
        <v>115</v>
      </c>
      <c r="E1720" s="46">
        <f t="shared" si="52"/>
        <v>134.62</v>
      </c>
      <c r="F1720" s="1105">
        <f t="shared" si="53"/>
        <v>91286</v>
      </c>
      <c r="H1720" s="46">
        <v>127.27</v>
      </c>
      <c r="I1720" s="46">
        <v>134.62</v>
      </c>
    </row>
    <row r="1721" spans="2:9">
      <c r="B1721" s="50">
        <v>91287</v>
      </c>
      <c r="C1721" s="48" t="s">
        <v>1404</v>
      </c>
      <c r="D1721" s="47" t="s">
        <v>115</v>
      </c>
      <c r="E1721" s="49">
        <f t="shared" si="52"/>
        <v>141.99</v>
      </c>
      <c r="F1721" s="1105">
        <f t="shared" si="53"/>
        <v>91287</v>
      </c>
      <c r="H1721" s="49">
        <v>133.88999999999999</v>
      </c>
      <c r="I1721" s="49">
        <v>141.99</v>
      </c>
    </row>
    <row r="1722" spans="2:9">
      <c r="B1722" s="51">
        <v>91288</v>
      </c>
      <c r="C1722" s="1108" t="s">
        <v>1405</v>
      </c>
      <c r="D1722" s="45" t="s">
        <v>115</v>
      </c>
      <c r="E1722" s="46">
        <f t="shared" si="52"/>
        <v>149.38</v>
      </c>
      <c r="F1722" s="1105">
        <f t="shared" si="53"/>
        <v>91288</v>
      </c>
      <c r="H1722" s="46">
        <v>140.52000000000001</v>
      </c>
      <c r="I1722" s="46">
        <v>149.38</v>
      </c>
    </row>
    <row r="1723" spans="2:9">
      <c r="B1723" s="50">
        <v>91290</v>
      </c>
      <c r="C1723" s="48" t="s">
        <v>1406</v>
      </c>
      <c r="D1723" s="47" t="s">
        <v>115</v>
      </c>
      <c r="E1723" s="49">
        <f t="shared" si="52"/>
        <v>156.75</v>
      </c>
      <c r="F1723" s="1105">
        <f t="shared" si="53"/>
        <v>91290</v>
      </c>
      <c r="H1723" s="49">
        <v>147.13999999999999</v>
      </c>
      <c r="I1723" s="49">
        <v>156.75</v>
      </c>
    </row>
    <row r="1724" spans="2:9" ht="30">
      <c r="B1724" s="51">
        <v>91291</v>
      </c>
      <c r="C1724" s="1108" t="s">
        <v>1407</v>
      </c>
      <c r="D1724" s="45" t="s">
        <v>115</v>
      </c>
      <c r="E1724" s="46">
        <f t="shared" si="52"/>
        <v>196.65</v>
      </c>
      <c r="F1724" s="1105">
        <f t="shared" si="53"/>
        <v>91291</v>
      </c>
      <c r="H1724" s="46">
        <v>184.02</v>
      </c>
      <c r="I1724" s="46">
        <v>196.65</v>
      </c>
    </row>
    <row r="1725" spans="2:9" ht="30">
      <c r="B1725" s="50">
        <v>91292</v>
      </c>
      <c r="C1725" s="48" t="s">
        <v>1408</v>
      </c>
      <c r="D1725" s="47" t="s">
        <v>115</v>
      </c>
      <c r="E1725" s="49">
        <f t="shared" si="52"/>
        <v>209.22</v>
      </c>
      <c r="F1725" s="1105">
        <f t="shared" si="53"/>
        <v>91292</v>
      </c>
      <c r="H1725" s="49">
        <v>195.33</v>
      </c>
      <c r="I1725" s="49">
        <v>209.22</v>
      </c>
    </row>
    <row r="1726" spans="2:9" ht="30">
      <c r="B1726" s="51">
        <v>91293</v>
      </c>
      <c r="C1726" s="1108" t="s">
        <v>1409</v>
      </c>
      <c r="D1726" s="45" t="s">
        <v>115</v>
      </c>
      <c r="E1726" s="46">
        <f t="shared" si="52"/>
        <v>221.8</v>
      </c>
      <c r="F1726" s="1105">
        <f t="shared" si="53"/>
        <v>91293</v>
      </c>
      <c r="H1726" s="46">
        <v>206.64</v>
      </c>
      <c r="I1726" s="46">
        <v>221.8</v>
      </c>
    </row>
    <row r="1727" spans="2:9" ht="30">
      <c r="B1727" s="50">
        <v>91294</v>
      </c>
      <c r="C1727" s="48" t="s">
        <v>1410</v>
      </c>
      <c r="D1727" s="47" t="s">
        <v>115</v>
      </c>
      <c r="E1727" s="49">
        <f t="shared" si="52"/>
        <v>234.41</v>
      </c>
      <c r="F1727" s="1105">
        <f t="shared" si="53"/>
        <v>91294</v>
      </c>
      <c r="H1727" s="49">
        <v>217.98</v>
      </c>
      <c r="I1727" s="49">
        <v>234.41</v>
      </c>
    </row>
    <row r="1728" spans="2:9" ht="30">
      <c r="B1728" s="51">
        <v>91295</v>
      </c>
      <c r="C1728" s="1108" t="s">
        <v>1411</v>
      </c>
      <c r="D1728" s="45" t="s">
        <v>115</v>
      </c>
      <c r="E1728" s="46">
        <f t="shared" si="52"/>
        <v>324.89999999999998</v>
      </c>
      <c r="F1728" s="1105">
        <f t="shared" si="53"/>
        <v>91295</v>
      </c>
      <c r="H1728" s="46">
        <v>321.08</v>
      </c>
      <c r="I1728" s="46">
        <v>324.89999999999998</v>
      </c>
    </row>
    <row r="1729" spans="2:9" ht="30">
      <c r="B1729" s="50">
        <v>91296</v>
      </c>
      <c r="C1729" s="48" t="s">
        <v>1412</v>
      </c>
      <c r="D1729" s="47" t="s">
        <v>115</v>
      </c>
      <c r="E1729" s="49">
        <f t="shared" si="52"/>
        <v>344.83</v>
      </c>
      <c r="F1729" s="1105">
        <f t="shared" si="53"/>
        <v>91296</v>
      </c>
      <c r="H1729" s="49">
        <v>340.61</v>
      </c>
      <c r="I1729" s="49">
        <v>344.83</v>
      </c>
    </row>
    <row r="1730" spans="2:9" ht="30">
      <c r="B1730" s="51">
        <v>91297</v>
      </c>
      <c r="C1730" s="1108" t="s">
        <v>1413</v>
      </c>
      <c r="D1730" s="45" t="s">
        <v>115</v>
      </c>
      <c r="E1730" s="46">
        <f t="shared" si="52"/>
        <v>396.96</v>
      </c>
      <c r="F1730" s="1105">
        <f t="shared" si="53"/>
        <v>91297</v>
      </c>
      <c r="H1730" s="46">
        <v>392.35</v>
      </c>
      <c r="I1730" s="46">
        <v>396.96</v>
      </c>
    </row>
    <row r="1731" spans="2:9" ht="30">
      <c r="B1731" s="50">
        <v>91298</v>
      </c>
      <c r="C1731" s="48" t="s">
        <v>1414</v>
      </c>
      <c r="D1731" s="47" t="s">
        <v>115</v>
      </c>
      <c r="E1731" s="49">
        <f t="shared" ref="E1731:E1794" si="54">IF($K$2=$H$1,H1731,I1731)</f>
        <v>613.55999999999995</v>
      </c>
      <c r="F1731" s="1105">
        <f t="shared" ref="F1731:F1794" si="55">IF(LEN($B1731)=7,CONCATENATE(MID($B1731,1,6),"00",RIGHT($B1731,1)),IF(LEN($B1731)=8,CONCATENATE(MID($B1731,1,6),"0",RIGHT($B1731,2)),$B1731))</f>
        <v>91298</v>
      </c>
      <c r="H1731" s="49">
        <v>608.95000000000005</v>
      </c>
      <c r="I1731" s="49">
        <v>613.55999999999995</v>
      </c>
    </row>
    <row r="1732" spans="2:9" ht="30">
      <c r="B1732" s="51">
        <v>91299</v>
      </c>
      <c r="C1732" s="1108" t="s">
        <v>1415</v>
      </c>
      <c r="D1732" s="45" t="s">
        <v>115</v>
      </c>
      <c r="E1732" s="46">
        <f t="shared" si="54"/>
        <v>845.17</v>
      </c>
      <c r="F1732" s="1105">
        <f t="shared" si="55"/>
        <v>91299</v>
      </c>
      <c r="H1732" s="46">
        <v>838.77</v>
      </c>
      <c r="I1732" s="46">
        <v>845.17</v>
      </c>
    </row>
    <row r="1733" spans="2:9" ht="30">
      <c r="B1733" s="50">
        <v>91300</v>
      </c>
      <c r="C1733" s="48" t="s">
        <v>1416</v>
      </c>
      <c r="D1733" s="47" t="s">
        <v>115</v>
      </c>
      <c r="E1733" s="49">
        <f t="shared" si="54"/>
        <v>21.21</v>
      </c>
      <c r="F1733" s="1105">
        <f t="shared" si="55"/>
        <v>91300</v>
      </c>
      <c r="H1733" s="49">
        <v>20.32</v>
      </c>
      <c r="I1733" s="49">
        <v>21.21</v>
      </c>
    </row>
    <row r="1734" spans="2:9" ht="30">
      <c r="B1734" s="51">
        <v>91301</v>
      </c>
      <c r="C1734" s="1108" t="s">
        <v>1417</v>
      </c>
      <c r="D1734" s="45" t="s">
        <v>115</v>
      </c>
      <c r="E1734" s="46">
        <f t="shared" si="54"/>
        <v>22.53</v>
      </c>
      <c r="F1734" s="1105">
        <f t="shared" si="55"/>
        <v>91301</v>
      </c>
      <c r="H1734" s="46">
        <v>21.54</v>
      </c>
      <c r="I1734" s="46">
        <v>22.53</v>
      </c>
    </row>
    <row r="1735" spans="2:9" ht="30">
      <c r="B1735" s="50">
        <v>91302</v>
      </c>
      <c r="C1735" s="48" t="s">
        <v>1418</v>
      </c>
      <c r="D1735" s="47" t="s">
        <v>115</v>
      </c>
      <c r="E1735" s="49">
        <f t="shared" si="54"/>
        <v>23.86</v>
      </c>
      <c r="F1735" s="1105">
        <f t="shared" si="55"/>
        <v>91302</v>
      </c>
      <c r="H1735" s="49">
        <v>22.75</v>
      </c>
      <c r="I1735" s="49">
        <v>23.86</v>
      </c>
    </row>
    <row r="1736" spans="2:9" ht="30">
      <c r="B1736" s="51">
        <v>91303</v>
      </c>
      <c r="C1736" s="1108" t="s">
        <v>1419</v>
      </c>
      <c r="D1736" s="45" t="s">
        <v>115</v>
      </c>
      <c r="E1736" s="46">
        <f t="shared" si="54"/>
        <v>25.22</v>
      </c>
      <c r="F1736" s="1105">
        <f t="shared" si="55"/>
        <v>91303</v>
      </c>
      <c r="H1736" s="46">
        <v>24</v>
      </c>
      <c r="I1736" s="46">
        <v>25.22</v>
      </c>
    </row>
    <row r="1737" spans="2:9" ht="30">
      <c r="B1737" s="50">
        <v>91304</v>
      </c>
      <c r="C1737" s="48" t="s">
        <v>1420</v>
      </c>
      <c r="D1737" s="47" t="s">
        <v>115</v>
      </c>
      <c r="E1737" s="49">
        <f t="shared" si="54"/>
        <v>76.180000000000007</v>
      </c>
      <c r="F1737" s="1105">
        <f t="shared" si="55"/>
        <v>91304</v>
      </c>
      <c r="H1737" s="49">
        <v>73.180000000000007</v>
      </c>
      <c r="I1737" s="49">
        <v>76.180000000000007</v>
      </c>
    </row>
    <row r="1738" spans="2:9" ht="30">
      <c r="B1738" s="51">
        <v>91305</v>
      </c>
      <c r="C1738" s="1108" t="s">
        <v>1421</v>
      </c>
      <c r="D1738" s="45" t="s">
        <v>115</v>
      </c>
      <c r="E1738" s="46">
        <f t="shared" si="54"/>
        <v>57.5</v>
      </c>
      <c r="F1738" s="1105">
        <f t="shared" si="55"/>
        <v>91305</v>
      </c>
      <c r="H1738" s="46">
        <v>55.21</v>
      </c>
      <c r="I1738" s="46">
        <v>57.5</v>
      </c>
    </row>
    <row r="1739" spans="2:9" ht="30">
      <c r="B1739" s="50">
        <v>91306</v>
      </c>
      <c r="C1739" s="48" t="s">
        <v>1422</v>
      </c>
      <c r="D1739" s="47" t="s">
        <v>115</v>
      </c>
      <c r="E1739" s="49">
        <f t="shared" si="54"/>
        <v>85.5</v>
      </c>
      <c r="F1739" s="1105">
        <f t="shared" si="55"/>
        <v>91306</v>
      </c>
      <c r="H1739" s="49">
        <v>83.21</v>
      </c>
      <c r="I1739" s="49">
        <v>85.5</v>
      </c>
    </row>
    <row r="1740" spans="2:9" ht="30">
      <c r="B1740" s="51">
        <v>91307</v>
      </c>
      <c r="C1740" s="1108" t="s">
        <v>1423</v>
      </c>
      <c r="D1740" s="45" t="s">
        <v>115</v>
      </c>
      <c r="E1740" s="46">
        <f t="shared" si="54"/>
        <v>60.34</v>
      </c>
      <c r="F1740" s="1105">
        <f t="shared" si="55"/>
        <v>91307</v>
      </c>
      <c r="H1740" s="46">
        <v>58.05</v>
      </c>
      <c r="I1740" s="46">
        <v>60.34</v>
      </c>
    </row>
    <row r="1741" spans="2:9" ht="45">
      <c r="B1741" s="50">
        <v>91312</v>
      </c>
      <c r="C1741" s="48" t="s">
        <v>1424</v>
      </c>
      <c r="D1741" s="47" t="s">
        <v>115</v>
      </c>
      <c r="E1741" s="49">
        <f t="shared" si="54"/>
        <v>635.30999999999995</v>
      </c>
      <c r="F1741" s="1105">
        <f t="shared" si="55"/>
        <v>91312</v>
      </c>
      <c r="H1741" s="49">
        <v>614.79</v>
      </c>
      <c r="I1741" s="49">
        <v>635.30999999999995</v>
      </c>
    </row>
    <row r="1742" spans="2:9" ht="45">
      <c r="B1742" s="51">
        <v>91313</v>
      </c>
      <c r="C1742" s="1108" t="s">
        <v>1425</v>
      </c>
      <c r="D1742" s="45" t="s">
        <v>115</v>
      </c>
      <c r="E1742" s="46">
        <f t="shared" si="54"/>
        <v>683.44</v>
      </c>
      <c r="F1742" s="1105">
        <f t="shared" si="55"/>
        <v>91313</v>
      </c>
      <c r="H1742" s="46">
        <v>661.06</v>
      </c>
      <c r="I1742" s="46">
        <v>683.44</v>
      </c>
    </row>
    <row r="1743" spans="2:9" ht="45">
      <c r="B1743" s="50">
        <v>91314</v>
      </c>
      <c r="C1743" s="48" t="s">
        <v>1426</v>
      </c>
      <c r="D1743" s="47" t="s">
        <v>115</v>
      </c>
      <c r="E1743" s="49">
        <f t="shared" si="54"/>
        <v>709.66</v>
      </c>
      <c r="F1743" s="1105">
        <f t="shared" si="55"/>
        <v>91314</v>
      </c>
      <c r="H1743" s="49">
        <v>684.67</v>
      </c>
      <c r="I1743" s="49">
        <v>709.66</v>
      </c>
    </row>
    <row r="1744" spans="2:9" ht="45">
      <c r="B1744" s="51">
        <v>91315</v>
      </c>
      <c r="C1744" s="1108" t="s">
        <v>1427</v>
      </c>
      <c r="D1744" s="45" t="s">
        <v>115</v>
      </c>
      <c r="E1744" s="46">
        <f t="shared" si="54"/>
        <v>743.85</v>
      </c>
      <c r="F1744" s="1105">
        <f t="shared" si="55"/>
        <v>91315</v>
      </c>
      <c r="H1744" s="46">
        <v>716.97</v>
      </c>
      <c r="I1744" s="46">
        <v>743.85</v>
      </c>
    </row>
    <row r="1745" spans="2:9" ht="30">
      <c r="B1745" s="50">
        <v>91318</v>
      </c>
      <c r="C1745" s="48" t="s">
        <v>1428</v>
      </c>
      <c r="D1745" s="47" t="s">
        <v>115</v>
      </c>
      <c r="E1745" s="49">
        <f t="shared" si="54"/>
        <v>577.80999999999995</v>
      </c>
      <c r="F1745" s="1105">
        <f t="shared" si="55"/>
        <v>91318</v>
      </c>
      <c r="H1745" s="49">
        <v>559.58000000000004</v>
      </c>
      <c r="I1745" s="49">
        <v>577.80999999999995</v>
      </c>
    </row>
    <row r="1746" spans="2:9" ht="30">
      <c r="B1746" s="51">
        <v>91319</v>
      </c>
      <c r="C1746" s="1108" t="s">
        <v>1429</v>
      </c>
      <c r="D1746" s="45" t="s">
        <v>115</v>
      </c>
      <c r="E1746" s="46">
        <f t="shared" si="54"/>
        <v>623.1</v>
      </c>
      <c r="F1746" s="1105">
        <f t="shared" si="55"/>
        <v>91319</v>
      </c>
      <c r="H1746" s="46">
        <v>603.01</v>
      </c>
      <c r="I1746" s="46">
        <v>623.1</v>
      </c>
    </row>
    <row r="1747" spans="2:9" ht="30">
      <c r="B1747" s="50">
        <v>91320</v>
      </c>
      <c r="C1747" s="48" t="s">
        <v>1430</v>
      </c>
      <c r="D1747" s="47" t="s">
        <v>115</v>
      </c>
      <c r="E1747" s="49">
        <f t="shared" si="54"/>
        <v>633.48</v>
      </c>
      <c r="F1747" s="1105">
        <f t="shared" si="55"/>
        <v>91320</v>
      </c>
      <c r="H1747" s="49">
        <v>611.49</v>
      </c>
      <c r="I1747" s="49">
        <v>633.48</v>
      </c>
    </row>
    <row r="1748" spans="2:9" ht="30">
      <c r="B1748" s="51">
        <v>91321</v>
      </c>
      <c r="C1748" s="1108" t="s">
        <v>1431</v>
      </c>
      <c r="D1748" s="45" t="s">
        <v>115</v>
      </c>
      <c r="E1748" s="46">
        <f t="shared" si="54"/>
        <v>667.67</v>
      </c>
      <c r="F1748" s="1105">
        <f t="shared" si="55"/>
        <v>91321</v>
      </c>
      <c r="H1748" s="46">
        <v>643.79</v>
      </c>
      <c r="I1748" s="46">
        <v>667.67</v>
      </c>
    </row>
    <row r="1749" spans="2:9" ht="30">
      <c r="B1749" s="50">
        <v>91324</v>
      </c>
      <c r="C1749" s="48" t="s">
        <v>1432</v>
      </c>
      <c r="D1749" s="47" t="s">
        <v>115</v>
      </c>
      <c r="E1749" s="49">
        <f t="shared" si="54"/>
        <v>586.02</v>
      </c>
      <c r="F1749" s="1105">
        <f t="shared" si="55"/>
        <v>91324</v>
      </c>
      <c r="H1749" s="49">
        <v>567.79</v>
      </c>
      <c r="I1749" s="49">
        <v>586.02</v>
      </c>
    </row>
    <row r="1750" spans="2:9" ht="30">
      <c r="B1750" s="51">
        <v>91325</v>
      </c>
      <c r="C1750" s="1108" t="s">
        <v>1433</v>
      </c>
      <c r="D1750" s="45" t="s">
        <v>115</v>
      </c>
      <c r="E1750" s="46">
        <f t="shared" si="54"/>
        <v>533.12</v>
      </c>
      <c r="F1750" s="1105">
        <f t="shared" si="55"/>
        <v>91325</v>
      </c>
      <c r="H1750" s="46">
        <v>513.03</v>
      </c>
      <c r="I1750" s="46">
        <v>533.12</v>
      </c>
    </row>
    <row r="1751" spans="2:9" ht="30">
      <c r="B1751" s="50">
        <v>91326</v>
      </c>
      <c r="C1751" s="48" t="s">
        <v>1434</v>
      </c>
      <c r="D1751" s="47" t="s">
        <v>115</v>
      </c>
      <c r="E1751" s="49">
        <f t="shared" si="54"/>
        <v>664.23</v>
      </c>
      <c r="F1751" s="1105">
        <f t="shared" si="55"/>
        <v>91326</v>
      </c>
      <c r="H1751" s="49">
        <v>642.24</v>
      </c>
      <c r="I1751" s="49">
        <v>664.23</v>
      </c>
    </row>
    <row r="1752" spans="2:9" ht="30">
      <c r="B1752" s="51">
        <v>91327</v>
      </c>
      <c r="C1752" s="1108" t="s">
        <v>1435</v>
      </c>
      <c r="D1752" s="45" t="s">
        <v>115</v>
      </c>
      <c r="E1752" s="46">
        <f t="shared" si="54"/>
        <v>661.36</v>
      </c>
      <c r="F1752" s="1105">
        <f t="shared" si="55"/>
        <v>91327</v>
      </c>
      <c r="H1752" s="46">
        <v>637.48</v>
      </c>
      <c r="I1752" s="46">
        <v>661.36</v>
      </c>
    </row>
    <row r="1753" spans="2:9" ht="30">
      <c r="B1753" s="50">
        <v>91328</v>
      </c>
      <c r="C1753" s="48" t="s">
        <v>1436</v>
      </c>
      <c r="D1753" s="47" t="s">
        <v>115</v>
      </c>
      <c r="E1753" s="49">
        <f t="shared" si="54"/>
        <v>603.48</v>
      </c>
      <c r="F1753" s="1105">
        <f t="shared" si="55"/>
        <v>91328</v>
      </c>
      <c r="H1753" s="49">
        <v>585.25</v>
      </c>
      <c r="I1753" s="49">
        <v>603.48</v>
      </c>
    </row>
    <row r="1754" spans="2:9" ht="30">
      <c r="B1754" s="51">
        <v>91329</v>
      </c>
      <c r="C1754" s="1108" t="s">
        <v>1437</v>
      </c>
      <c r="D1754" s="45" t="s">
        <v>115</v>
      </c>
      <c r="E1754" s="46">
        <f t="shared" si="54"/>
        <v>563.97</v>
      </c>
      <c r="F1754" s="1105">
        <f t="shared" si="55"/>
        <v>91329</v>
      </c>
      <c r="H1754" s="46">
        <v>545.74</v>
      </c>
      <c r="I1754" s="46">
        <v>563.97</v>
      </c>
    </row>
    <row r="1755" spans="2:9" ht="30">
      <c r="B1755" s="50">
        <v>91330</v>
      </c>
      <c r="C1755" s="48" t="s">
        <v>1438</v>
      </c>
      <c r="D1755" s="47" t="s">
        <v>115</v>
      </c>
      <c r="E1755" s="49">
        <f t="shared" si="54"/>
        <v>638.76</v>
      </c>
      <c r="F1755" s="1105">
        <f t="shared" si="55"/>
        <v>91330</v>
      </c>
      <c r="H1755" s="49">
        <v>618.66999999999996</v>
      </c>
      <c r="I1755" s="49">
        <v>638.76</v>
      </c>
    </row>
    <row r="1756" spans="2:9" ht="30">
      <c r="B1756" s="51">
        <v>91331</v>
      </c>
      <c r="C1756" s="1108" t="s">
        <v>1439</v>
      </c>
      <c r="D1756" s="45" t="s">
        <v>115</v>
      </c>
      <c r="E1756" s="46">
        <f t="shared" si="54"/>
        <v>599.11</v>
      </c>
      <c r="F1756" s="1105">
        <f t="shared" si="55"/>
        <v>91331</v>
      </c>
      <c r="H1756" s="46">
        <v>579.02</v>
      </c>
      <c r="I1756" s="46">
        <v>599.11</v>
      </c>
    </row>
    <row r="1757" spans="2:9" ht="30">
      <c r="B1757" s="50">
        <v>91332</v>
      </c>
      <c r="C1757" s="48" t="s">
        <v>1440</v>
      </c>
      <c r="D1757" s="47" t="s">
        <v>115</v>
      </c>
      <c r="E1757" s="49">
        <f t="shared" si="54"/>
        <v>706.25</v>
      </c>
      <c r="F1757" s="1105">
        <f t="shared" si="55"/>
        <v>91332</v>
      </c>
      <c r="H1757" s="49">
        <v>684.26</v>
      </c>
      <c r="I1757" s="49">
        <v>706.25</v>
      </c>
    </row>
    <row r="1758" spans="2:9" ht="30">
      <c r="B1758" s="51">
        <v>91333</v>
      </c>
      <c r="C1758" s="1108" t="s">
        <v>1441</v>
      </c>
      <c r="D1758" s="45" t="s">
        <v>115</v>
      </c>
      <c r="E1758" s="46">
        <f t="shared" si="54"/>
        <v>666.48</v>
      </c>
      <c r="F1758" s="1105">
        <f t="shared" si="55"/>
        <v>91333</v>
      </c>
      <c r="H1758" s="46">
        <v>644.49</v>
      </c>
      <c r="I1758" s="46">
        <v>666.48</v>
      </c>
    </row>
    <row r="1759" spans="2:9" ht="30">
      <c r="B1759" s="50">
        <v>91334</v>
      </c>
      <c r="C1759" s="48" t="s">
        <v>1442</v>
      </c>
      <c r="D1759" s="47" t="s">
        <v>115</v>
      </c>
      <c r="E1759" s="49">
        <f t="shared" si="54"/>
        <v>922.85</v>
      </c>
      <c r="F1759" s="1105">
        <f t="shared" si="55"/>
        <v>91334</v>
      </c>
      <c r="H1759" s="49">
        <v>900.86</v>
      </c>
      <c r="I1759" s="49">
        <v>922.85</v>
      </c>
    </row>
    <row r="1760" spans="2:9" ht="30">
      <c r="B1760" s="51">
        <v>91335</v>
      </c>
      <c r="C1760" s="1108" t="s">
        <v>1443</v>
      </c>
      <c r="D1760" s="45" t="s">
        <v>115</v>
      </c>
      <c r="E1760" s="46">
        <f t="shared" si="54"/>
        <v>883.08</v>
      </c>
      <c r="F1760" s="1105">
        <f t="shared" si="55"/>
        <v>91335</v>
      </c>
      <c r="H1760" s="46">
        <v>861.09</v>
      </c>
      <c r="I1760" s="46">
        <v>883.08</v>
      </c>
    </row>
    <row r="1761" spans="2:9" ht="45">
      <c r="B1761" s="50">
        <v>91336</v>
      </c>
      <c r="C1761" s="48" t="s">
        <v>1444</v>
      </c>
      <c r="D1761" s="47" t="s">
        <v>115</v>
      </c>
      <c r="E1761" s="49">
        <f t="shared" si="54"/>
        <v>1154.46</v>
      </c>
      <c r="F1761" s="1105">
        <f t="shared" si="55"/>
        <v>91336</v>
      </c>
      <c r="H1761" s="49">
        <v>1130.68</v>
      </c>
      <c r="I1761" s="49">
        <v>1154.46</v>
      </c>
    </row>
    <row r="1762" spans="2:9" ht="45">
      <c r="B1762" s="51">
        <v>91337</v>
      </c>
      <c r="C1762" s="1108" t="s">
        <v>1445</v>
      </c>
      <c r="D1762" s="45" t="s">
        <v>115</v>
      </c>
      <c r="E1762" s="46">
        <f t="shared" si="54"/>
        <v>1114.69</v>
      </c>
      <c r="F1762" s="1105">
        <f t="shared" si="55"/>
        <v>91337</v>
      </c>
      <c r="H1762" s="46">
        <v>1090.9100000000001</v>
      </c>
      <c r="I1762" s="46">
        <v>1114.69</v>
      </c>
    </row>
    <row r="1763" spans="2:9">
      <c r="B1763" s="50" t="s">
        <v>1446</v>
      </c>
      <c r="C1763" s="48" t="s">
        <v>1447</v>
      </c>
      <c r="D1763" s="47" t="s">
        <v>115</v>
      </c>
      <c r="E1763" s="49">
        <f t="shared" si="54"/>
        <v>2125.77</v>
      </c>
      <c r="F1763" s="1105" t="str">
        <f t="shared" si="55"/>
        <v>73813/001</v>
      </c>
      <c r="H1763" s="49">
        <v>2106.0100000000002</v>
      </c>
      <c r="I1763" s="49">
        <v>2125.77</v>
      </c>
    </row>
    <row r="1764" spans="2:9">
      <c r="B1764" s="51">
        <v>84844</v>
      </c>
      <c r="C1764" s="1108" t="s">
        <v>1448</v>
      </c>
      <c r="D1764" s="45" t="s">
        <v>266</v>
      </c>
      <c r="E1764" s="46">
        <f t="shared" si="54"/>
        <v>580.97</v>
      </c>
      <c r="F1764" s="1105">
        <f t="shared" si="55"/>
        <v>84844</v>
      </c>
      <c r="H1764" s="46">
        <v>571.17999999999995</v>
      </c>
      <c r="I1764" s="46">
        <v>580.97</v>
      </c>
    </row>
    <row r="1765" spans="2:9">
      <c r="B1765" s="50">
        <v>84845</v>
      </c>
      <c r="C1765" s="48" t="s">
        <v>1449</v>
      </c>
      <c r="D1765" s="47" t="s">
        <v>266</v>
      </c>
      <c r="E1765" s="49">
        <f t="shared" si="54"/>
        <v>919.9</v>
      </c>
      <c r="F1765" s="1105">
        <f t="shared" si="55"/>
        <v>84845</v>
      </c>
      <c r="H1765" s="49">
        <v>910.11</v>
      </c>
      <c r="I1765" s="49">
        <v>919.9</v>
      </c>
    </row>
    <row r="1766" spans="2:9">
      <c r="B1766" s="51">
        <v>84846</v>
      </c>
      <c r="C1766" s="1108" t="s">
        <v>1450</v>
      </c>
      <c r="D1766" s="45" t="s">
        <v>266</v>
      </c>
      <c r="E1766" s="46">
        <f t="shared" si="54"/>
        <v>929.42</v>
      </c>
      <c r="F1766" s="1105">
        <f t="shared" si="55"/>
        <v>84846</v>
      </c>
      <c r="H1766" s="46">
        <v>919.63</v>
      </c>
      <c r="I1766" s="46">
        <v>929.42</v>
      </c>
    </row>
    <row r="1767" spans="2:9">
      <c r="B1767" s="50">
        <v>84847</v>
      </c>
      <c r="C1767" s="48" t="s">
        <v>1451</v>
      </c>
      <c r="D1767" s="47" t="s">
        <v>266</v>
      </c>
      <c r="E1767" s="49">
        <f t="shared" si="54"/>
        <v>929.42</v>
      </c>
      <c r="F1767" s="1105">
        <f t="shared" si="55"/>
        <v>84847</v>
      </c>
      <c r="H1767" s="49">
        <v>919.63</v>
      </c>
      <c r="I1767" s="49">
        <v>929.42</v>
      </c>
    </row>
    <row r="1768" spans="2:9">
      <c r="B1768" s="51">
        <v>84848</v>
      </c>
      <c r="C1768" s="1108" t="s">
        <v>1452</v>
      </c>
      <c r="D1768" s="45" t="s">
        <v>266</v>
      </c>
      <c r="E1768" s="46">
        <f t="shared" si="54"/>
        <v>725.33</v>
      </c>
      <c r="F1768" s="1105">
        <f t="shared" si="55"/>
        <v>84848</v>
      </c>
      <c r="H1768" s="46">
        <v>715.54</v>
      </c>
      <c r="I1768" s="46">
        <v>725.33</v>
      </c>
    </row>
    <row r="1769" spans="2:9">
      <c r="B1769" s="50" t="s">
        <v>1453</v>
      </c>
      <c r="C1769" s="48" t="s">
        <v>1454</v>
      </c>
      <c r="D1769" s="47" t="s">
        <v>266</v>
      </c>
      <c r="E1769" s="49">
        <f t="shared" si="54"/>
        <v>495.12</v>
      </c>
      <c r="F1769" s="1105" t="str">
        <f t="shared" si="55"/>
        <v>73933/001</v>
      </c>
      <c r="H1769" s="49">
        <v>485.84</v>
      </c>
      <c r="I1769" s="49">
        <v>495.12</v>
      </c>
    </row>
    <row r="1770" spans="2:9">
      <c r="B1770" s="51" t="s">
        <v>1455</v>
      </c>
      <c r="C1770" s="1108" t="s">
        <v>1456</v>
      </c>
      <c r="D1770" s="45" t="s">
        <v>266</v>
      </c>
      <c r="E1770" s="46">
        <f t="shared" si="54"/>
        <v>463.27</v>
      </c>
      <c r="F1770" s="1105" t="str">
        <f t="shared" si="55"/>
        <v>73933/004</v>
      </c>
      <c r="H1770" s="46">
        <v>457.17</v>
      </c>
      <c r="I1770" s="46">
        <v>463.27</v>
      </c>
    </row>
    <row r="1771" spans="2:9">
      <c r="B1771" s="50" t="s">
        <v>1457</v>
      </c>
      <c r="C1771" s="48" t="s">
        <v>1458</v>
      </c>
      <c r="D1771" s="47" t="s">
        <v>115</v>
      </c>
      <c r="E1771" s="49">
        <f t="shared" si="54"/>
        <v>103.56</v>
      </c>
      <c r="F1771" s="1105" t="str">
        <f t="shared" si="55"/>
        <v>74073/001</v>
      </c>
      <c r="H1771" s="49">
        <v>101.21</v>
      </c>
      <c r="I1771" s="49">
        <v>103.56</v>
      </c>
    </row>
    <row r="1772" spans="2:9">
      <c r="B1772" s="51" t="s">
        <v>1459</v>
      </c>
      <c r="C1772" s="1108" t="s">
        <v>1460</v>
      </c>
      <c r="D1772" s="45" t="s">
        <v>115</v>
      </c>
      <c r="E1772" s="46">
        <f t="shared" si="54"/>
        <v>116.34</v>
      </c>
      <c r="F1772" s="1105" t="str">
        <f t="shared" si="55"/>
        <v>74073/002</v>
      </c>
      <c r="H1772" s="46">
        <v>113.11</v>
      </c>
      <c r="I1772" s="46">
        <v>116.34</v>
      </c>
    </row>
    <row r="1773" spans="2:9">
      <c r="B1773" s="50" t="s">
        <v>1461</v>
      </c>
      <c r="C1773" s="48" t="s">
        <v>1462</v>
      </c>
      <c r="D1773" s="47" t="s">
        <v>266</v>
      </c>
      <c r="E1773" s="49">
        <f t="shared" si="54"/>
        <v>425.32</v>
      </c>
      <c r="F1773" s="1105" t="str">
        <f t="shared" si="55"/>
        <v>74136/001</v>
      </c>
      <c r="H1773" s="49">
        <v>415.33</v>
      </c>
      <c r="I1773" s="49">
        <v>425.32</v>
      </c>
    </row>
    <row r="1774" spans="2:9" ht="30">
      <c r="B1774" s="51" t="s">
        <v>1463</v>
      </c>
      <c r="C1774" s="1108" t="s">
        <v>1464</v>
      </c>
      <c r="D1774" s="45" t="s">
        <v>266</v>
      </c>
      <c r="E1774" s="46">
        <f t="shared" si="54"/>
        <v>365.62</v>
      </c>
      <c r="F1774" s="1105" t="str">
        <f t="shared" si="55"/>
        <v>74136/002</v>
      </c>
      <c r="H1774" s="46">
        <v>355.63</v>
      </c>
      <c r="I1774" s="46">
        <v>365.62</v>
      </c>
    </row>
    <row r="1775" spans="2:9">
      <c r="B1775" s="50" t="s">
        <v>1465</v>
      </c>
      <c r="C1775" s="48" t="s">
        <v>1466</v>
      </c>
      <c r="D1775" s="47" t="s">
        <v>266</v>
      </c>
      <c r="E1775" s="49">
        <f t="shared" si="54"/>
        <v>268.04000000000002</v>
      </c>
      <c r="F1775" s="1105" t="str">
        <f t="shared" si="55"/>
        <v>74136/003</v>
      </c>
      <c r="H1775" s="49">
        <v>258.05</v>
      </c>
      <c r="I1775" s="49">
        <v>268.04000000000002</v>
      </c>
    </row>
    <row r="1776" spans="2:9">
      <c r="B1776" s="51">
        <v>84854</v>
      </c>
      <c r="C1776" s="1108" t="s">
        <v>1467</v>
      </c>
      <c r="D1776" s="45" t="s">
        <v>85</v>
      </c>
      <c r="E1776" s="46">
        <f t="shared" si="54"/>
        <v>32.89</v>
      </c>
      <c r="F1776" s="1105">
        <f t="shared" si="55"/>
        <v>84854</v>
      </c>
      <c r="H1776" s="46">
        <v>29.99</v>
      </c>
      <c r="I1776" s="46">
        <v>32.89</v>
      </c>
    </row>
    <row r="1777" spans="2:9">
      <c r="B1777" s="50">
        <v>94559</v>
      </c>
      <c r="C1777" s="48" t="s">
        <v>1468</v>
      </c>
      <c r="D1777" s="47" t="s">
        <v>266</v>
      </c>
      <c r="E1777" s="49">
        <f t="shared" si="54"/>
        <v>575.35</v>
      </c>
      <c r="F1777" s="1105">
        <f t="shared" si="55"/>
        <v>94559</v>
      </c>
      <c r="H1777" s="49">
        <v>562.12</v>
      </c>
      <c r="I1777" s="49">
        <v>575.35</v>
      </c>
    </row>
    <row r="1778" spans="2:9">
      <c r="B1778" s="51">
        <v>94560</v>
      </c>
      <c r="C1778" s="1108" t="s">
        <v>1469</v>
      </c>
      <c r="D1778" s="45" t="s">
        <v>266</v>
      </c>
      <c r="E1778" s="46">
        <f t="shared" si="54"/>
        <v>520.1</v>
      </c>
      <c r="F1778" s="1105">
        <f t="shared" si="55"/>
        <v>94560</v>
      </c>
      <c r="H1778" s="46">
        <v>515.17999999999995</v>
      </c>
      <c r="I1778" s="46">
        <v>520.1</v>
      </c>
    </row>
    <row r="1779" spans="2:9">
      <c r="B1779" s="50">
        <v>94562</v>
      </c>
      <c r="C1779" s="48" t="s">
        <v>1470</v>
      </c>
      <c r="D1779" s="47" t="s">
        <v>266</v>
      </c>
      <c r="E1779" s="49">
        <f t="shared" si="54"/>
        <v>546.49</v>
      </c>
      <c r="F1779" s="1105">
        <f t="shared" si="55"/>
        <v>94562</v>
      </c>
      <c r="H1779" s="49">
        <v>540.45000000000005</v>
      </c>
      <c r="I1779" s="49">
        <v>546.49</v>
      </c>
    </row>
    <row r="1780" spans="2:9">
      <c r="B1780" s="51">
        <v>94563</v>
      </c>
      <c r="C1780" s="1108" t="s">
        <v>1471</v>
      </c>
      <c r="D1780" s="45" t="s">
        <v>266</v>
      </c>
      <c r="E1780" s="46">
        <f t="shared" si="54"/>
        <v>686.62</v>
      </c>
      <c r="F1780" s="1105">
        <f t="shared" si="55"/>
        <v>94563</v>
      </c>
      <c r="H1780" s="46">
        <v>679.73</v>
      </c>
      <c r="I1780" s="46">
        <v>686.62</v>
      </c>
    </row>
    <row r="1781" spans="2:9" ht="30">
      <c r="B1781" s="50">
        <v>94564</v>
      </c>
      <c r="C1781" s="48" t="s">
        <v>1472</v>
      </c>
      <c r="D1781" s="47" t="s">
        <v>266</v>
      </c>
      <c r="E1781" s="49">
        <f t="shared" si="54"/>
        <v>521.28</v>
      </c>
      <c r="F1781" s="1105">
        <f t="shared" si="55"/>
        <v>94564</v>
      </c>
      <c r="H1781" s="49">
        <v>514.45000000000005</v>
      </c>
      <c r="I1781" s="49">
        <v>521.28</v>
      </c>
    </row>
    <row r="1782" spans="2:9" ht="30">
      <c r="B1782" s="51">
        <v>94565</v>
      </c>
      <c r="C1782" s="1108" t="s">
        <v>1473</v>
      </c>
      <c r="D1782" s="45" t="s">
        <v>266</v>
      </c>
      <c r="E1782" s="46">
        <f t="shared" si="54"/>
        <v>501.6</v>
      </c>
      <c r="F1782" s="1105">
        <f t="shared" si="55"/>
        <v>94565</v>
      </c>
      <c r="H1782" s="46">
        <v>499.08</v>
      </c>
      <c r="I1782" s="46">
        <v>501.6</v>
      </c>
    </row>
    <row r="1783" spans="2:9" ht="30">
      <c r="B1783" s="50">
        <v>94567</v>
      </c>
      <c r="C1783" s="48" t="s">
        <v>1474</v>
      </c>
      <c r="D1783" s="47" t="s">
        <v>266</v>
      </c>
      <c r="E1783" s="49">
        <f t="shared" si="54"/>
        <v>522.66999999999996</v>
      </c>
      <c r="F1783" s="1105">
        <f t="shared" si="55"/>
        <v>94567</v>
      </c>
      <c r="H1783" s="49">
        <v>519.54</v>
      </c>
      <c r="I1783" s="49">
        <v>522.66999999999996</v>
      </c>
    </row>
    <row r="1784" spans="2:9" ht="30">
      <c r="B1784" s="51">
        <v>94568</v>
      </c>
      <c r="C1784" s="1108" t="s">
        <v>1475</v>
      </c>
      <c r="D1784" s="45" t="s">
        <v>266</v>
      </c>
      <c r="E1784" s="46">
        <f t="shared" si="54"/>
        <v>658.84</v>
      </c>
      <c r="F1784" s="1105">
        <f t="shared" si="55"/>
        <v>94568</v>
      </c>
      <c r="H1784" s="46">
        <v>655.27</v>
      </c>
      <c r="I1784" s="46">
        <v>658.84</v>
      </c>
    </row>
    <row r="1785" spans="2:9" ht="45">
      <c r="B1785" s="50">
        <v>99837</v>
      </c>
      <c r="C1785" s="48" t="s">
        <v>7236</v>
      </c>
      <c r="D1785" s="47" t="s">
        <v>85</v>
      </c>
      <c r="E1785" s="49">
        <f t="shared" si="54"/>
        <v>381.41</v>
      </c>
      <c r="F1785" s="1105">
        <f t="shared" si="55"/>
        <v>99837</v>
      </c>
      <c r="H1785" s="49">
        <v>363.25</v>
      </c>
      <c r="I1785" s="49">
        <v>381.41</v>
      </c>
    </row>
    <row r="1786" spans="2:9" ht="45">
      <c r="B1786" s="51">
        <v>99839</v>
      </c>
      <c r="C1786" s="1108" t="s">
        <v>7237</v>
      </c>
      <c r="D1786" s="45" t="s">
        <v>85</v>
      </c>
      <c r="E1786" s="46">
        <f t="shared" si="54"/>
        <v>324.82</v>
      </c>
      <c r="F1786" s="1105">
        <f t="shared" si="55"/>
        <v>99839</v>
      </c>
      <c r="H1786" s="46">
        <v>305.77</v>
      </c>
      <c r="I1786" s="46">
        <v>324.82</v>
      </c>
    </row>
    <row r="1787" spans="2:9" ht="30">
      <c r="B1787" s="50">
        <v>99841</v>
      </c>
      <c r="C1787" s="48" t="s">
        <v>7238</v>
      </c>
      <c r="D1787" s="47" t="s">
        <v>85</v>
      </c>
      <c r="E1787" s="49">
        <f t="shared" si="54"/>
        <v>753.75</v>
      </c>
      <c r="F1787" s="1105">
        <f t="shared" si="55"/>
        <v>99841</v>
      </c>
      <c r="H1787" s="49">
        <v>742.7</v>
      </c>
      <c r="I1787" s="49">
        <v>753.75</v>
      </c>
    </row>
    <row r="1788" spans="2:9">
      <c r="B1788" s="51">
        <v>99855</v>
      </c>
      <c r="C1788" s="1108" t="s">
        <v>7239</v>
      </c>
      <c r="D1788" s="45" t="s">
        <v>85</v>
      </c>
      <c r="E1788" s="46">
        <f t="shared" si="54"/>
        <v>69.03</v>
      </c>
      <c r="F1788" s="1105">
        <f t="shared" si="55"/>
        <v>99855</v>
      </c>
      <c r="H1788" s="46">
        <v>65.900000000000006</v>
      </c>
      <c r="I1788" s="46">
        <v>69.03</v>
      </c>
    </row>
    <row r="1789" spans="2:9">
      <c r="B1789" s="50">
        <v>99857</v>
      </c>
      <c r="C1789" s="48" t="s">
        <v>7240</v>
      </c>
      <c r="D1789" s="47" t="s">
        <v>85</v>
      </c>
      <c r="E1789" s="49">
        <f t="shared" si="54"/>
        <v>62.31</v>
      </c>
      <c r="F1789" s="1105">
        <f t="shared" si="55"/>
        <v>99857</v>
      </c>
      <c r="H1789" s="49">
        <v>57.93</v>
      </c>
      <c r="I1789" s="49">
        <v>62.31</v>
      </c>
    </row>
    <row r="1790" spans="2:9">
      <c r="B1790" s="51">
        <v>99861</v>
      </c>
      <c r="C1790" s="1108" t="s">
        <v>7241</v>
      </c>
      <c r="D1790" s="45" t="s">
        <v>266</v>
      </c>
      <c r="E1790" s="46">
        <f t="shared" si="54"/>
        <v>411.04</v>
      </c>
      <c r="F1790" s="1105">
        <f t="shared" si="55"/>
        <v>99861</v>
      </c>
      <c r="H1790" s="46">
        <v>382.97</v>
      </c>
      <c r="I1790" s="46">
        <v>411.04</v>
      </c>
    </row>
    <row r="1791" spans="2:9">
      <c r="B1791" s="50">
        <v>99862</v>
      </c>
      <c r="C1791" s="48" t="s">
        <v>7242</v>
      </c>
      <c r="D1791" s="47" t="s">
        <v>266</v>
      </c>
      <c r="E1791" s="49">
        <f t="shared" si="54"/>
        <v>412.53</v>
      </c>
      <c r="F1791" s="1105">
        <f t="shared" si="55"/>
        <v>99862</v>
      </c>
      <c r="H1791" s="49">
        <v>383.39</v>
      </c>
      <c r="I1791" s="49">
        <v>412.53</v>
      </c>
    </row>
    <row r="1792" spans="2:9">
      <c r="B1792" s="51">
        <v>73665</v>
      </c>
      <c r="C1792" s="1108" t="s">
        <v>1476</v>
      </c>
      <c r="D1792" s="45" t="s">
        <v>85</v>
      </c>
      <c r="E1792" s="46">
        <f t="shared" si="54"/>
        <v>62.78</v>
      </c>
      <c r="F1792" s="1105">
        <f t="shared" si="55"/>
        <v>73665</v>
      </c>
      <c r="H1792" s="46">
        <v>58.03</v>
      </c>
      <c r="I1792" s="46">
        <v>62.78</v>
      </c>
    </row>
    <row r="1793" spans="2:9">
      <c r="B1793" s="50" t="s">
        <v>1477</v>
      </c>
      <c r="C1793" s="48" t="s">
        <v>1478</v>
      </c>
      <c r="D1793" s="47" t="s">
        <v>85</v>
      </c>
      <c r="E1793" s="49">
        <f t="shared" si="54"/>
        <v>249.5</v>
      </c>
      <c r="F1793" s="1105" t="str">
        <f t="shared" si="55"/>
        <v>74194/001</v>
      </c>
      <c r="H1793" s="49">
        <v>237.57</v>
      </c>
      <c r="I1793" s="49">
        <v>249.5</v>
      </c>
    </row>
    <row r="1794" spans="2:9" ht="30">
      <c r="B1794" s="51">
        <v>68050</v>
      </c>
      <c r="C1794" s="1108" t="s">
        <v>1479</v>
      </c>
      <c r="D1794" s="45" t="s">
        <v>266</v>
      </c>
      <c r="E1794" s="46">
        <f t="shared" si="54"/>
        <v>494.9</v>
      </c>
      <c r="F1794" s="1105">
        <f t="shared" si="55"/>
        <v>68050</v>
      </c>
      <c r="H1794" s="46">
        <v>490.26</v>
      </c>
      <c r="I1794" s="46">
        <v>494.9</v>
      </c>
    </row>
    <row r="1795" spans="2:9">
      <c r="B1795" s="50">
        <v>90838</v>
      </c>
      <c r="C1795" s="48" t="s">
        <v>1480</v>
      </c>
      <c r="D1795" s="47" t="s">
        <v>115</v>
      </c>
      <c r="E1795" s="49">
        <f t="shared" ref="E1795:E1858" si="56">IF($K$2=$H$1,H1795,I1795)</f>
        <v>943.34</v>
      </c>
      <c r="F1795" s="1105">
        <f t="shared" ref="F1795:F1858" si="57">IF(LEN($B1795)=7,CONCATENATE(MID($B1795,1,6),"00",RIGHT($B1795,1)),IF(LEN($B1795)=8,CONCATENATE(MID($B1795,1,6),"0",RIGHT($B1795,2)),$B1795))</f>
        <v>90838</v>
      </c>
      <c r="H1795" s="49">
        <v>933</v>
      </c>
      <c r="I1795" s="49">
        <v>943.34</v>
      </c>
    </row>
    <row r="1796" spans="2:9" ht="30">
      <c r="B1796" s="51">
        <v>91338</v>
      </c>
      <c r="C1796" s="1108" t="s">
        <v>5861</v>
      </c>
      <c r="D1796" s="45" t="s">
        <v>266</v>
      </c>
      <c r="E1796" s="46">
        <f t="shared" si="56"/>
        <v>784.68</v>
      </c>
      <c r="F1796" s="1105">
        <f t="shared" si="57"/>
        <v>91338</v>
      </c>
      <c r="H1796" s="46">
        <v>783.67</v>
      </c>
      <c r="I1796" s="46">
        <v>784.68</v>
      </c>
    </row>
    <row r="1797" spans="2:9" ht="30">
      <c r="B1797" s="50">
        <v>91341</v>
      </c>
      <c r="C1797" s="48" t="s">
        <v>1481</v>
      </c>
      <c r="D1797" s="47" t="s">
        <v>266</v>
      </c>
      <c r="E1797" s="49">
        <f t="shared" si="56"/>
        <v>570.20000000000005</v>
      </c>
      <c r="F1797" s="1105">
        <f t="shared" si="57"/>
        <v>91341</v>
      </c>
      <c r="H1797" s="49">
        <v>569.12</v>
      </c>
      <c r="I1797" s="49">
        <v>570.20000000000005</v>
      </c>
    </row>
    <row r="1798" spans="2:9" ht="30">
      <c r="B1798" s="51">
        <v>94805</v>
      </c>
      <c r="C1798" s="1108" t="s">
        <v>1482</v>
      </c>
      <c r="D1798" s="45" t="s">
        <v>115</v>
      </c>
      <c r="E1798" s="46">
        <f t="shared" si="56"/>
        <v>928.4</v>
      </c>
      <c r="F1798" s="1105">
        <f t="shared" si="57"/>
        <v>94805</v>
      </c>
      <c r="H1798" s="46">
        <v>926.56</v>
      </c>
      <c r="I1798" s="46">
        <v>928.4</v>
      </c>
    </row>
    <row r="1799" spans="2:9" ht="30">
      <c r="B1799" s="50">
        <v>94806</v>
      </c>
      <c r="C1799" s="48" t="s">
        <v>1483</v>
      </c>
      <c r="D1799" s="47" t="s">
        <v>115</v>
      </c>
      <c r="E1799" s="49">
        <f t="shared" si="56"/>
        <v>446.34</v>
      </c>
      <c r="F1799" s="1105">
        <f t="shared" si="57"/>
        <v>94806</v>
      </c>
      <c r="H1799" s="49">
        <v>443.75</v>
      </c>
      <c r="I1799" s="49">
        <v>446.34</v>
      </c>
    </row>
    <row r="1800" spans="2:9" ht="30">
      <c r="B1800" s="51">
        <v>94807</v>
      </c>
      <c r="C1800" s="1108" t="s">
        <v>1484</v>
      </c>
      <c r="D1800" s="45" t="s">
        <v>115</v>
      </c>
      <c r="E1800" s="46">
        <f t="shared" si="56"/>
        <v>535.89</v>
      </c>
      <c r="F1800" s="1105">
        <f t="shared" si="57"/>
        <v>94807</v>
      </c>
      <c r="H1800" s="46">
        <v>533.15</v>
      </c>
      <c r="I1800" s="46">
        <v>535.89</v>
      </c>
    </row>
    <row r="1801" spans="2:9">
      <c r="B1801" s="50" t="s">
        <v>1485</v>
      </c>
      <c r="C1801" s="48" t="s">
        <v>1486</v>
      </c>
      <c r="D1801" s="47" t="s">
        <v>115</v>
      </c>
      <c r="E1801" s="49">
        <f t="shared" si="56"/>
        <v>90.97</v>
      </c>
      <c r="F1801" s="1105" t="str">
        <f t="shared" si="57"/>
        <v>73736/001</v>
      </c>
      <c r="H1801" s="49">
        <v>89.82</v>
      </c>
      <c r="I1801" s="49">
        <v>90.97</v>
      </c>
    </row>
    <row r="1802" spans="2:9" ht="30">
      <c r="B1802" s="51">
        <v>84885</v>
      </c>
      <c r="C1802" s="1108" t="s">
        <v>1487</v>
      </c>
      <c r="D1802" s="45" t="s">
        <v>115</v>
      </c>
      <c r="E1802" s="46">
        <f t="shared" si="56"/>
        <v>661.95</v>
      </c>
      <c r="F1802" s="1105">
        <f t="shared" si="57"/>
        <v>84885</v>
      </c>
      <c r="H1802" s="46">
        <v>634.92999999999995</v>
      </c>
      <c r="I1802" s="46">
        <v>661.95</v>
      </c>
    </row>
    <row r="1803" spans="2:9">
      <c r="B1803" s="50">
        <v>84886</v>
      </c>
      <c r="C1803" s="48" t="s">
        <v>1488</v>
      </c>
      <c r="D1803" s="47" t="s">
        <v>115</v>
      </c>
      <c r="E1803" s="49">
        <f t="shared" si="56"/>
        <v>1205.18</v>
      </c>
      <c r="F1803" s="1105">
        <f t="shared" si="57"/>
        <v>84886</v>
      </c>
      <c r="H1803" s="49">
        <v>1203.25</v>
      </c>
      <c r="I1803" s="49">
        <v>1205.18</v>
      </c>
    </row>
    <row r="1804" spans="2:9">
      <c r="B1804" s="51">
        <v>84889</v>
      </c>
      <c r="C1804" s="1108" t="s">
        <v>1489</v>
      </c>
      <c r="D1804" s="45" t="s">
        <v>115</v>
      </c>
      <c r="E1804" s="46">
        <f t="shared" si="56"/>
        <v>18.84</v>
      </c>
      <c r="F1804" s="1105">
        <f t="shared" si="57"/>
        <v>84889</v>
      </c>
      <c r="H1804" s="46">
        <v>18.09</v>
      </c>
      <c r="I1804" s="46">
        <v>18.84</v>
      </c>
    </row>
    <row r="1805" spans="2:9">
      <c r="B1805" s="50">
        <v>84891</v>
      </c>
      <c r="C1805" s="48" t="s">
        <v>1490</v>
      </c>
      <c r="D1805" s="47" t="s">
        <v>115</v>
      </c>
      <c r="E1805" s="49">
        <f t="shared" si="56"/>
        <v>193.83</v>
      </c>
      <c r="F1805" s="1105">
        <f t="shared" si="57"/>
        <v>84891</v>
      </c>
      <c r="H1805" s="49">
        <v>180.43</v>
      </c>
      <c r="I1805" s="49">
        <v>193.83</v>
      </c>
    </row>
    <row r="1806" spans="2:9">
      <c r="B1806" s="51" t="s">
        <v>1491</v>
      </c>
      <c r="C1806" s="1108" t="s">
        <v>1492</v>
      </c>
      <c r="D1806" s="45" t="s">
        <v>115</v>
      </c>
      <c r="E1806" s="46">
        <f t="shared" si="56"/>
        <v>35.56</v>
      </c>
      <c r="F1806" s="1105" t="str">
        <f t="shared" si="57"/>
        <v>74046/002</v>
      </c>
      <c r="H1806" s="46">
        <v>34.6</v>
      </c>
      <c r="I1806" s="46">
        <v>35.56</v>
      </c>
    </row>
    <row r="1807" spans="2:9">
      <c r="B1807" s="50" t="s">
        <v>1493</v>
      </c>
      <c r="C1807" s="48" t="s">
        <v>1494</v>
      </c>
      <c r="D1807" s="47" t="s">
        <v>115</v>
      </c>
      <c r="E1807" s="49">
        <f t="shared" si="56"/>
        <v>26.34</v>
      </c>
      <c r="F1807" s="1105" t="str">
        <f t="shared" si="57"/>
        <v>74047/002</v>
      </c>
      <c r="H1807" s="49">
        <v>25.19</v>
      </c>
      <c r="I1807" s="49">
        <v>26.34</v>
      </c>
    </row>
    <row r="1808" spans="2:9">
      <c r="B1808" s="51" t="s">
        <v>1495</v>
      </c>
      <c r="C1808" s="1108" t="s">
        <v>1496</v>
      </c>
      <c r="D1808" s="45" t="s">
        <v>115</v>
      </c>
      <c r="E1808" s="46">
        <f t="shared" si="56"/>
        <v>153.84</v>
      </c>
      <c r="F1808" s="1105" t="str">
        <f t="shared" si="57"/>
        <v>74084/001</v>
      </c>
      <c r="H1808" s="46">
        <v>152.88</v>
      </c>
      <c r="I1808" s="46">
        <v>153.84</v>
      </c>
    </row>
    <row r="1809" spans="2:9">
      <c r="B1809" s="50">
        <v>84950</v>
      </c>
      <c r="C1809" s="48" t="s">
        <v>1497</v>
      </c>
      <c r="D1809" s="47" t="s">
        <v>115</v>
      </c>
      <c r="E1809" s="49">
        <f t="shared" si="56"/>
        <v>50.25</v>
      </c>
      <c r="F1809" s="1105">
        <f t="shared" si="57"/>
        <v>84950</v>
      </c>
      <c r="H1809" s="49">
        <v>48.65</v>
      </c>
      <c r="I1809" s="49">
        <v>50.25</v>
      </c>
    </row>
    <row r="1810" spans="2:9">
      <c r="B1810" s="51">
        <v>84952</v>
      </c>
      <c r="C1810" s="1108" t="s">
        <v>1498</v>
      </c>
      <c r="D1810" s="45" t="s">
        <v>115</v>
      </c>
      <c r="E1810" s="46">
        <f t="shared" si="56"/>
        <v>37.869999999999997</v>
      </c>
      <c r="F1810" s="1105">
        <f t="shared" si="57"/>
        <v>84952</v>
      </c>
      <c r="H1810" s="46">
        <v>36.270000000000003</v>
      </c>
      <c r="I1810" s="46">
        <v>37.869999999999997</v>
      </c>
    </row>
    <row r="1811" spans="2:9">
      <c r="B1811" s="50">
        <v>72116</v>
      </c>
      <c r="C1811" s="48" t="s">
        <v>1499</v>
      </c>
      <c r="D1811" s="47" t="s">
        <v>266</v>
      </c>
      <c r="E1811" s="49">
        <f t="shared" si="56"/>
        <v>101.95</v>
      </c>
      <c r="F1811" s="1105">
        <f t="shared" si="57"/>
        <v>72116</v>
      </c>
      <c r="H1811" s="49">
        <v>100.55</v>
      </c>
      <c r="I1811" s="49">
        <v>101.95</v>
      </c>
    </row>
    <row r="1812" spans="2:9">
      <c r="B1812" s="51">
        <v>72117</v>
      </c>
      <c r="C1812" s="1108" t="s">
        <v>1500</v>
      </c>
      <c r="D1812" s="45" t="s">
        <v>266</v>
      </c>
      <c r="E1812" s="46">
        <f t="shared" si="56"/>
        <v>130.35</v>
      </c>
      <c r="F1812" s="1105">
        <f t="shared" si="57"/>
        <v>72117</v>
      </c>
      <c r="H1812" s="46">
        <v>128.78</v>
      </c>
      <c r="I1812" s="46">
        <v>130.35</v>
      </c>
    </row>
    <row r="1813" spans="2:9">
      <c r="B1813" s="50">
        <v>72118</v>
      </c>
      <c r="C1813" s="48" t="s">
        <v>1501</v>
      </c>
      <c r="D1813" s="47" t="s">
        <v>266</v>
      </c>
      <c r="E1813" s="49">
        <f t="shared" si="56"/>
        <v>189.16</v>
      </c>
      <c r="F1813" s="1105">
        <f t="shared" si="57"/>
        <v>72118</v>
      </c>
      <c r="H1813" s="49">
        <v>187.42</v>
      </c>
      <c r="I1813" s="49">
        <v>189.16</v>
      </c>
    </row>
    <row r="1814" spans="2:9">
      <c r="B1814" s="51">
        <v>72119</v>
      </c>
      <c r="C1814" s="1108" t="s">
        <v>1502</v>
      </c>
      <c r="D1814" s="45" t="s">
        <v>266</v>
      </c>
      <c r="E1814" s="46">
        <f t="shared" si="56"/>
        <v>238.54</v>
      </c>
      <c r="F1814" s="1105">
        <f t="shared" si="57"/>
        <v>72119</v>
      </c>
      <c r="H1814" s="46">
        <v>236.8</v>
      </c>
      <c r="I1814" s="46">
        <v>238.54</v>
      </c>
    </row>
    <row r="1815" spans="2:9">
      <c r="B1815" s="50">
        <v>72120</v>
      </c>
      <c r="C1815" s="48" t="s">
        <v>1503</v>
      </c>
      <c r="D1815" s="47" t="s">
        <v>266</v>
      </c>
      <c r="E1815" s="49">
        <f t="shared" si="56"/>
        <v>301.49</v>
      </c>
      <c r="F1815" s="1105">
        <f t="shared" si="57"/>
        <v>72120</v>
      </c>
      <c r="H1815" s="49">
        <v>299.75</v>
      </c>
      <c r="I1815" s="49">
        <v>301.49</v>
      </c>
    </row>
    <row r="1816" spans="2:9">
      <c r="B1816" s="51">
        <v>72122</v>
      </c>
      <c r="C1816" s="1108" t="s">
        <v>1504</v>
      </c>
      <c r="D1816" s="45" t="s">
        <v>266</v>
      </c>
      <c r="E1816" s="46">
        <f t="shared" si="56"/>
        <v>112.36</v>
      </c>
      <c r="F1816" s="1105">
        <f t="shared" si="57"/>
        <v>72122</v>
      </c>
      <c r="H1816" s="46">
        <v>110.79</v>
      </c>
      <c r="I1816" s="46">
        <v>112.36</v>
      </c>
    </row>
    <row r="1817" spans="2:9">
      <c r="B1817" s="50">
        <v>72123</v>
      </c>
      <c r="C1817" s="48" t="s">
        <v>1505</v>
      </c>
      <c r="D1817" s="47" t="s">
        <v>266</v>
      </c>
      <c r="E1817" s="49">
        <f t="shared" si="56"/>
        <v>294.36</v>
      </c>
      <c r="F1817" s="1105">
        <f t="shared" si="57"/>
        <v>72123</v>
      </c>
      <c r="H1817" s="49">
        <v>292.79000000000002</v>
      </c>
      <c r="I1817" s="49">
        <v>294.36</v>
      </c>
    </row>
    <row r="1818" spans="2:9">
      <c r="B1818" s="51" t="s">
        <v>1506</v>
      </c>
      <c r="C1818" s="1108" t="s">
        <v>1507</v>
      </c>
      <c r="D1818" s="45" t="s">
        <v>115</v>
      </c>
      <c r="E1818" s="46">
        <f t="shared" si="56"/>
        <v>2120.4899999999998</v>
      </c>
      <c r="F1818" s="1105" t="str">
        <f t="shared" si="57"/>
        <v>73838/001</v>
      </c>
      <c r="H1818" s="46">
        <v>2119.91</v>
      </c>
      <c r="I1818" s="46">
        <v>2120.4899999999998</v>
      </c>
    </row>
    <row r="1819" spans="2:9">
      <c r="B1819" s="50" t="s">
        <v>1508</v>
      </c>
      <c r="C1819" s="48" t="s">
        <v>1509</v>
      </c>
      <c r="D1819" s="47" t="s">
        <v>266</v>
      </c>
      <c r="E1819" s="49">
        <f t="shared" si="56"/>
        <v>387.54</v>
      </c>
      <c r="F1819" s="1105" t="str">
        <f t="shared" si="57"/>
        <v>74125/001</v>
      </c>
      <c r="H1819" s="49">
        <v>379.88</v>
      </c>
      <c r="I1819" s="49">
        <v>387.54</v>
      </c>
    </row>
    <row r="1820" spans="2:9">
      <c r="B1820" s="51" t="s">
        <v>1510</v>
      </c>
      <c r="C1820" s="1108" t="s">
        <v>1511</v>
      </c>
      <c r="D1820" s="45" t="s">
        <v>266</v>
      </c>
      <c r="E1820" s="46">
        <f t="shared" si="56"/>
        <v>422.56</v>
      </c>
      <c r="F1820" s="1105" t="str">
        <f t="shared" si="57"/>
        <v>74125/002</v>
      </c>
      <c r="H1820" s="46">
        <v>416.15</v>
      </c>
      <c r="I1820" s="46">
        <v>422.56</v>
      </c>
    </row>
    <row r="1821" spans="2:9">
      <c r="B1821" s="50">
        <v>84957</v>
      </c>
      <c r="C1821" s="48" t="s">
        <v>1512</v>
      </c>
      <c r="D1821" s="47" t="s">
        <v>266</v>
      </c>
      <c r="E1821" s="49">
        <f t="shared" si="56"/>
        <v>156.9</v>
      </c>
      <c r="F1821" s="1105">
        <f t="shared" si="57"/>
        <v>84957</v>
      </c>
      <c r="H1821" s="49">
        <v>154.63999999999999</v>
      </c>
      <c r="I1821" s="49">
        <v>156.9</v>
      </c>
    </row>
    <row r="1822" spans="2:9">
      <c r="B1822" s="51">
        <v>84959</v>
      </c>
      <c r="C1822" s="1108" t="s">
        <v>1513</v>
      </c>
      <c r="D1822" s="45" t="s">
        <v>266</v>
      </c>
      <c r="E1822" s="46">
        <f t="shared" si="56"/>
        <v>182.9</v>
      </c>
      <c r="F1822" s="1105">
        <f t="shared" si="57"/>
        <v>84959</v>
      </c>
      <c r="H1822" s="46">
        <v>180.64</v>
      </c>
      <c r="I1822" s="46">
        <v>182.9</v>
      </c>
    </row>
    <row r="1823" spans="2:9">
      <c r="B1823" s="50">
        <v>85001</v>
      </c>
      <c r="C1823" s="48" t="s">
        <v>1514</v>
      </c>
      <c r="D1823" s="47" t="s">
        <v>266</v>
      </c>
      <c r="E1823" s="49">
        <f t="shared" si="56"/>
        <v>174.23</v>
      </c>
      <c r="F1823" s="1105">
        <f t="shared" si="57"/>
        <v>85001</v>
      </c>
      <c r="H1823" s="49">
        <v>171.97</v>
      </c>
      <c r="I1823" s="49">
        <v>174.23</v>
      </c>
    </row>
    <row r="1824" spans="2:9">
      <c r="B1824" s="51">
        <v>85002</v>
      </c>
      <c r="C1824" s="1108" t="s">
        <v>1515</v>
      </c>
      <c r="D1824" s="45" t="s">
        <v>266</v>
      </c>
      <c r="E1824" s="46">
        <f t="shared" si="56"/>
        <v>243.57</v>
      </c>
      <c r="F1824" s="1105">
        <f t="shared" si="57"/>
        <v>85002</v>
      </c>
      <c r="H1824" s="46">
        <v>241.31</v>
      </c>
      <c r="I1824" s="46">
        <v>243.57</v>
      </c>
    </row>
    <row r="1825" spans="2:9">
      <c r="B1825" s="50">
        <v>85004</v>
      </c>
      <c r="C1825" s="48" t="s">
        <v>1516</v>
      </c>
      <c r="D1825" s="47" t="s">
        <v>266</v>
      </c>
      <c r="E1825" s="49">
        <f t="shared" si="56"/>
        <v>122.23</v>
      </c>
      <c r="F1825" s="1105">
        <f t="shared" si="57"/>
        <v>85004</v>
      </c>
      <c r="H1825" s="49">
        <v>119.97</v>
      </c>
      <c r="I1825" s="49">
        <v>122.23</v>
      </c>
    </row>
    <row r="1826" spans="2:9">
      <c r="B1826" s="51">
        <v>85005</v>
      </c>
      <c r="C1826" s="1108" t="s">
        <v>1517</v>
      </c>
      <c r="D1826" s="45" t="s">
        <v>266</v>
      </c>
      <c r="E1826" s="46">
        <f t="shared" si="56"/>
        <v>352.11</v>
      </c>
      <c r="F1826" s="1105">
        <f t="shared" si="57"/>
        <v>85005</v>
      </c>
      <c r="H1826" s="46">
        <v>347.59</v>
      </c>
      <c r="I1826" s="46">
        <v>352.11</v>
      </c>
    </row>
    <row r="1827" spans="2:9">
      <c r="B1827" s="50">
        <v>68054</v>
      </c>
      <c r="C1827" s="48" t="s">
        <v>1518</v>
      </c>
      <c r="D1827" s="47" t="s">
        <v>266</v>
      </c>
      <c r="E1827" s="49">
        <f t="shared" si="56"/>
        <v>254.56</v>
      </c>
      <c r="F1827" s="1105">
        <f t="shared" si="57"/>
        <v>68054</v>
      </c>
      <c r="H1827" s="49">
        <v>249.18</v>
      </c>
      <c r="I1827" s="49">
        <v>254.56</v>
      </c>
    </row>
    <row r="1828" spans="2:9">
      <c r="B1828" s="51" t="s">
        <v>1519</v>
      </c>
      <c r="C1828" s="1108" t="s">
        <v>1520</v>
      </c>
      <c r="D1828" s="45" t="s">
        <v>266</v>
      </c>
      <c r="E1828" s="46">
        <f t="shared" si="56"/>
        <v>418.1</v>
      </c>
      <c r="F1828" s="1105" t="str">
        <f t="shared" si="57"/>
        <v>74100/001</v>
      </c>
      <c r="H1828" s="46">
        <v>412.72</v>
      </c>
      <c r="I1828" s="46">
        <v>418.1</v>
      </c>
    </row>
    <row r="1829" spans="2:9" ht="30">
      <c r="B1829" s="50" t="s">
        <v>1521</v>
      </c>
      <c r="C1829" s="48" t="s">
        <v>1522</v>
      </c>
      <c r="D1829" s="47" t="s">
        <v>266</v>
      </c>
      <c r="E1829" s="49">
        <f t="shared" si="56"/>
        <v>659.93</v>
      </c>
      <c r="F1829" s="1105" t="str">
        <f t="shared" si="57"/>
        <v>74238/002</v>
      </c>
      <c r="H1829" s="49">
        <v>619.19000000000005</v>
      </c>
      <c r="I1829" s="49">
        <v>659.93</v>
      </c>
    </row>
    <row r="1830" spans="2:9">
      <c r="B1830" s="51">
        <v>85188</v>
      </c>
      <c r="C1830" s="1108" t="s">
        <v>1523</v>
      </c>
      <c r="D1830" s="45" t="s">
        <v>115</v>
      </c>
      <c r="E1830" s="46">
        <f t="shared" si="56"/>
        <v>639.01</v>
      </c>
      <c r="F1830" s="1105">
        <f t="shared" si="57"/>
        <v>85188</v>
      </c>
      <c r="H1830" s="46">
        <v>617.30999999999995</v>
      </c>
      <c r="I1830" s="46">
        <v>639.01</v>
      </c>
    </row>
    <row r="1831" spans="2:9">
      <c r="B1831" s="50">
        <v>85189</v>
      </c>
      <c r="C1831" s="48" t="s">
        <v>1524</v>
      </c>
      <c r="D1831" s="47" t="s">
        <v>115</v>
      </c>
      <c r="E1831" s="49">
        <f t="shared" si="56"/>
        <v>1286.98</v>
      </c>
      <c r="F1831" s="1105">
        <f t="shared" si="57"/>
        <v>85189</v>
      </c>
      <c r="H1831" s="49">
        <v>1251.98</v>
      </c>
      <c r="I1831" s="49">
        <v>1286.98</v>
      </c>
    </row>
    <row r="1832" spans="2:9">
      <c r="B1832" s="51">
        <v>85010</v>
      </c>
      <c r="C1832" s="1108" t="s">
        <v>1525</v>
      </c>
      <c r="D1832" s="45" t="s">
        <v>266</v>
      </c>
      <c r="E1832" s="46">
        <f t="shared" si="56"/>
        <v>290.12</v>
      </c>
      <c r="F1832" s="1105">
        <f t="shared" si="57"/>
        <v>85010</v>
      </c>
      <c r="H1832" s="46">
        <v>285.95</v>
      </c>
      <c r="I1832" s="46">
        <v>290.12</v>
      </c>
    </row>
    <row r="1833" spans="2:9" ht="30">
      <c r="B1833" s="50">
        <v>94569</v>
      </c>
      <c r="C1833" s="48" t="s">
        <v>1526</v>
      </c>
      <c r="D1833" s="47" t="s">
        <v>266</v>
      </c>
      <c r="E1833" s="49">
        <f t="shared" si="56"/>
        <v>395.85</v>
      </c>
      <c r="F1833" s="1105">
        <f t="shared" si="57"/>
        <v>94569</v>
      </c>
      <c r="H1833" s="49">
        <v>391.03</v>
      </c>
      <c r="I1833" s="49">
        <v>395.85</v>
      </c>
    </row>
    <row r="1834" spans="2:9" ht="30">
      <c r="B1834" s="51">
        <v>94570</v>
      </c>
      <c r="C1834" s="1108" t="s">
        <v>1527</v>
      </c>
      <c r="D1834" s="45" t="s">
        <v>266</v>
      </c>
      <c r="E1834" s="46">
        <f t="shared" si="56"/>
        <v>246.63</v>
      </c>
      <c r="F1834" s="1105">
        <f t="shared" si="57"/>
        <v>94570</v>
      </c>
      <c r="H1834" s="46">
        <v>245.16</v>
      </c>
      <c r="I1834" s="46">
        <v>246.63</v>
      </c>
    </row>
    <row r="1835" spans="2:9" ht="30">
      <c r="B1835" s="50">
        <v>94572</v>
      </c>
      <c r="C1835" s="48" t="s">
        <v>1528</v>
      </c>
      <c r="D1835" s="47" t="s">
        <v>266</v>
      </c>
      <c r="E1835" s="49">
        <f t="shared" si="56"/>
        <v>370.84</v>
      </c>
      <c r="F1835" s="1105">
        <f t="shared" si="57"/>
        <v>94572</v>
      </c>
      <c r="H1835" s="49">
        <v>368.87</v>
      </c>
      <c r="I1835" s="49">
        <v>370.84</v>
      </c>
    </row>
    <row r="1836" spans="2:9" ht="30">
      <c r="B1836" s="51">
        <v>94573</v>
      </c>
      <c r="C1836" s="1108" t="s">
        <v>1529</v>
      </c>
      <c r="D1836" s="45" t="s">
        <v>266</v>
      </c>
      <c r="E1836" s="46">
        <f t="shared" si="56"/>
        <v>287.13</v>
      </c>
      <c r="F1836" s="1105">
        <f t="shared" si="57"/>
        <v>94573</v>
      </c>
      <c r="H1836" s="46">
        <v>284.42</v>
      </c>
      <c r="I1836" s="46">
        <v>287.13</v>
      </c>
    </row>
    <row r="1837" spans="2:9" ht="30">
      <c r="B1837" s="50">
        <v>94574</v>
      </c>
      <c r="C1837" s="48" t="s">
        <v>1530</v>
      </c>
      <c r="D1837" s="47" t="s">
        <v>266</v>
      </c>
      <c r="E1837" s="49">
        <f t="shared" si="56"/>
        <v>421.16</v>
      </c>
      <c r="F1837" s="1105">
        <f t="shared" si="57"/>
        <v>94574</v>
      </c>
      <c r="H1837" s="49">
        <v>417.99</v>
      </c>
      <c r="I1837" s="49">
        <v>421.16</v>
      </c>
    </row>
    <row r="1838" spans="2:9" ht="30">
      <c r="B1838" s="51">
        <v>94575</v>
      </c>
      <c r="C1838" s="1108" t="s">
        <v>1531</v>
      </c>
      <c r="D1838" s="45" t="s">
        <v>266</v>
      </c>
      <c r="E1838" s="46">
        <f t="shared" si="56"/>
        <v>434.04</v>
      </c>
      <c r="F1838" s="1105">
        <f t="shared" si="57"/>
        <v>94575</v>
      </c>
      <c r="H1838" s="46">
        <v>425.71</v>
      </c>
      <c r="I1838" s="46">
        <v>434.04</v>
      </c>
    </row>
    <row r="1839" spans="2:9" ht="30">
      <c r="B1839" s="50">
        <v>94576</v>
      </c>
      <c r="C1839" s="48" t="s">
        <v>1532</v>
      </c>
      <c r="D1839" s="47" t="s">
        <v>266</v>
      </c>
      <c r="E1839" s="49">
        <f t="shared" si="56"/>
        <v>257.01</v>
      </c>
      <c r="F1839" s="1105">
        <f t="shared" si="57"/>
        <v>94576</v>
      </c>
      <c r="H1839" s="49">
        <v>254.68</v>
      </c>
      <c r="I1839" s="49">
        <v>257.01</v>
      </c>
    </row>
    <row r="1840" spans="2:9" ht="30">
      <c r="B1840" s="51">
        <v>94578</v>
      </c>
      <c r="C1840" s="1108" t="s">
        <v>1533</v>
      </c>
      <c r="D1840" s="45" t="s">
        <v>266</v>
      </c>
      <c r="E1840" s="46">
        <f t="shared" si="56"/>
        <v>381.39</v>
      </c>
      <c r="F1840" s="1105">
        <f t="shared" si="57"/>
        <v>94578</v>
      </c>
      <c r="H1840" s="46">
        <v>378.55</v>
      </c>
      <c r="I1840" s="46">
        <v>381.39</v>
      </c>
    </row>
    <row r="1841" spans="2:9" ht="30">
      <c r="B1841" s="50">
        <v>94579</v>
      </c>
      <c r="C1841" s="48" t="s">
        <v>1534</v>
      </c>
      <c r="D1841" s="47" t="s">
        <v>266</v>
      </c>
      <c r="E1841" s="49">
        <f t="shared" si="56"/>
        <v>298.67</v>
      </c>
      <c r="F1841" s="1105">
        <f t="shared" si="57"/>
        <v>94579</v>
      </c>
      <c r="H1841" s="49">
        <v>294.95999999999998</v>
      </c>
      <c r="I1841" s="49">
        <v>298.67</v>
      </c>
    </row>
    <row r="1842" spans="2:9" ht="30">
      <c r="B1842" s="51">
        <v>94580</v>
      </c>
      <c r="C1842" s="1108" t="s">
        <v>1535</v>
      </c>
      <c r="D1842" s="45" t="s">
        <v>266</v>
      </c>
      <c r="E1842" s="46">
        <f t="shared" si="56"/>
        <v>432.29</v>
      </c>
      <c r="F1842" s="1105">
        <f t="shared" si="57"/>
        <v>94580</v>
      </c>
      <c r="H1842" s="46">
        <v>428.17</v>
      </c>
      <c r="I1842" s="46">
        <v>432.29</v>
      </c>
    </row>
    <row r="1843" spans="2:9">
      <c r="B1843" s="50">
        <v>94581</v>
      </c>
      <c r="C1843" s="48" t="s">
        <v>1536</v>
      </c>
      <c r="D1843" s="47" t="s">
        <v>266</v>
      </c>
      <c r="E1843" s="49">
        <f t="shared" si="56"/>
        <v>436.66</v>
      </c>
      <c r="F1843" s="1105">
        <f t="shared" si="57"/>
        <v>94581</v>
      </c>
      <c r="H1843" s="49">
        <v>426.78</v>
      </c>
      <c r="I1843" s="49">
        <v>436.66</v>
      </c>
    </row>
    <row r="1844" spans="2:9">
      <c r="B1844" s="51">
        <v>94582</v>
      </c>
      <c r="C1844" s="1108" t="s">
        <v>1537</v>
      </c>
      <c r="D1844" s="45" t="s">
        <v>266</v>
      </c>
      <c r="E1844" s="46">
        <f t="shared" si="56"/>
        <v>258.93</v>
      </c>
      <c r="F1844" s="1105">
        <f t="shared" si="57"/>
        <v>94582</v>
      </c>
      <c r="H1844" s="46">
        <v>255.75</v>
      </c>
      <c r="I1844" s="46">
        <v>258.93</v>
      </c>
    </row>
    <row r="1845" spans="2:9">
      <c r="B1845" s="50">
        <v>94584</v>
      </c>
      <c r="C1845" s="48" t="s">
        <v>1538</v>
      </c>
      <c r="D1845" s="47" t="s">
        <v>266</v>
      </c>
      <c r="E1845" s="49">
        <f t="shared" si="56"/>
        <v>389.53</v>
      </c>
      <c r="F1845" s="1105">
        <f t="shared" si="57"/>
        <v>94584</v>
      </c>
      <c r="H1845" s="49">
        <v>385.19</v>
      </c>
      <c r="I1845" s="49">
        <v>389.53</v>
      </c>
    </row>
    <row r="1846" spans="2:9">
      <c r="B1846" s="51">
        <v>94585</v>
      </c>
      <c r="C1846" s="1108" t="s">
        <v>1539</v>
      </c>
      <c r="D1846" s="45" t="s">
        <v>266</v>
      </c>
      <c r="E1846" s="46">
        <f t="shared" si="56"/>
        <v>299.56</v>
      </c>
      <c r="F1846" s="1105">
        <f t="shared" si="57"/>
        <v>94585</v>
      </c>
      <c r="H1846" s="46">
        <v>295.14</v>
      </c>
      <c r="I1846" s="46">
        <v>299.56</v>
      </c>
    </row>
    <row r="1847" spans="2:9">
      <c r="B1847" s="50">
        <v>94586</v>
      </c>
      <c r="C1847" s="48" t="s">
        <v>1540</v>
      </c>
      <c r="D1847" s="47" t="s">
        <v>266</v>
      </c>
      <c r="E1847" s="49">
        <f t="shared" si="56"/>
        <v>441.14</v>
      </c>
      <c r="F1847" s="1105">
        <f t="shared" si="57"/>
        <v>94586</v>
      </c>
      <c r="H1847" s="49">
        <v>435.5</v>
      </c>
      <c r="I1847" s="49">
        <v>441.14</v>
      </c>
    </row>
    <row r="1848" spans="2:9">
      <c r="B1848" s="51" t="s">
        <v>1541</v>
      </c>
      <c r="C1848" s="1108" t="s">
        <v>1542</v>
      </c>
      <c r="D1848" s="45" t="s">
        <v>85</v>
      </c>
      <c r="E1848" s="46">
        <f t="shared" si="56"/>
        <v>41.61</v>
      </c>
      <c r="F1848" s="1105" t="str">
        <f t="shared" si="57"/>
        <v>73908/001</v>
      </c>
      <c r="H1848" s="46">
        <v>39.76</v>
      </c>
      <c r="I1848" s="46">
        <v>41.61</v>
      </c>
    </row>
    <row r="1849" spans="2:9">
      <c r="B1849" s="50" t="s">
        <v>1543</v>
      </c>
      <c r="C1849" s="48" t="s">
        <v>1544</v>
      </c>
      <c r="D1849" s="47" t="s">
        <v>85</v>
      </c>
      <c r="E1849" s="49">
        <f t="shared" si="56"/>
        <v>32.08</v>
      </c>
      <c r="F1849" s="1105" t="str">
        <f t="shared" si="57"/>
        <v>73908/002</v>
      </c>
      <c r="H1849" s="49">
        <v>30.23</v>
      </c>
      <c r="I1849" s="49">
        <v>32.08</v>
      </c>
    </row>
    <row r="1850" spans="2:9">
      <c r="B1850" s="51">
        <v>85015</v>
      </c>
      <c r="C1850" s="1108" t="s">
        <v>1545</v>
      </c>
      <c r="D1850" s="45" t="s">
        <v>85</v>
      </c>
      <c r="E1850" s="46">
        <f t="shared" si="56"/>
        <v>21.45</v>
      </c>
      <c r="F1850" s="1105">
        <f t="shared" si="57"/>
        <v>85015</v>
      </c>
      <c r="H1850" s="46">
        <v>19.54</v>
      </c>
      <c r="I1850" s="46">
        <v>21.45</v>
      </c>
    </row>
    <row r="1851" spans="2:9">
      <c r="B1851" s="50">
        <v>85016</v>
      </c>
      <c r="C1851" s="48" t="s">
        <v>1546</v>
      </c>
      <c r="D1851" s="47" t="s">
        <v>85</v>
      </c>
      <c r="E1851" s="49">
        <f t="shared" si="56"/>
        <v>27.23</v>
      </c>
      <c r="F1851" s="1105">
        <f t="shared" si="57"/>
        <v>85016</v>
      </c>
      <c r="H1851" s="49">
        <v>25.24</v>
      </c>
      <c r="I1851" s="49">
        <v>27.23</v>
      </c>
    </row>
    <row r="1852" spans="2:9" ht="30">
      <c r="B1852" s="51">
        <v>97751</v>
      </c>
      <c r="C1852" s="1108" t="s">
        <v>5008</v>
      </c>
      <c r="D1852" s="45" t="s">
        <v>1186</v>
      </c>
      <c r="E1852" s="46">
        <f t="shared" si="56"/>
        <v>600.24</v>
      </c>
      <c r="F1852" s="1105">
        <f t="shared" si="57"/>
        <v>97751</v>
      </c>
      <c r="H1852" s="46">
        <v>572.64</v>
      </c>
      <c r="I1852" s="46">
        <v>600.24</v>
      </c>
    </row>
    <row r="1853" spans="2:9" ht="30">
      <c r="B1853" s="50">
        <v>97752</v>
      </c>
      <c r="C1853" s="48" t="s">
        <v>5009</v>
      </c>
      <c r="D1853" s="47" t="s">
        <v>1186</v>
      </c>
      <c r="E1853" s="49">
        <f t="shared" si="56"/>
        <v>571.30999999999995</v>
      </c>
      <c r="F1853" s="1105">
        <f t="shared" si="57"/>
        <v>97752</v>
      </c>
      <c r="H1853" s="49">
        <v>546.04999999999995</v>
      </c>
      <c r="I1853" s="49">
        <v>571.30999999999995</v>
      </c>
    </row>
    <row r="1854" spans="2:9" ht="30">
      <c r="B1854" s="51">
        <v>97753</v>
      </c>
      <c r="C1854" s="1108" t="s">
        <v>5010</v>
      </c>
      <c r="D1854" s="45" t="s">
        <v>1186</v>
      </c>
      <c r="E1854" s="46">
        <f t="shared" si="56"/>
        <v>530.89</v>
      </c>
      <c r="F1854" s="1105">
        <f t="shared" si="57"/>
        <v>97753</v>
      </c>
      <c r="H1854" s="46">
        <v>508.89</v>
      </c>
      <c r="I1854" s="46">
        <v>530.89</v>
      </c>
    </row>
    <row r="1855" spans="2:9" ht="30">
      <c r="B1855" s="50">
        <v>97754</v>
      </c>
      <c r="C1855" s="48" t="s">
        <v>5011</v>
      </c>
      <c r="D1855" s="47" t="s">
        <v>1186</v>
      </c>
      <c r="E1855" s="49">
        <f t="shared" si="56"/>
        <v>504.4</v>
      </c>
      <c r="F1855" s="1105">
        <f t="shared" si="57"/>
        <v>97754</v>
      </c>
      <c r="H1855" s="49">
        <v>484.52</v>
      </c>
      <c r="I1855" s="49">
        <v>504.4</v>
      </c>
    </row>
    <row r="1856" spans="2:9" ht="30">
      <c r="B1856" s="51">
        <v>97755</v>
      </c>
      <c r="C1856" s="1108" t="s">
        <v>5012</v>
      </c>
      <c r="D1856" s="45" t="s">
        <v>1186</v>
      </c>
      <c r="E1856" s="46">
        <f t="shared" si="56"/>
        <v>581.07000000000005</v>
      </c>
      <c r="F1856" s="1105">
        <f t="shared" si="57"/>
        <v>97755</v>
      </c>
      <c r="H1856" s="46">
        <v>554.11</v>
      </c>
      <c r="I1856" s="46">
        <v>581.07000000000005</v>
      </c>
    </row>
    <row r="1857" spans="2:9" ht="30">
      <c r="B1857" s="50">
        <v>97756</v>
      </c>
      <c r="C1857" s="48" t="s">
        <v>5013</v>
      </c>
      <c r="D1857" s="47" t="s">
        <v>1186</v>
      </c>
      <c r="E1857" s="49">
        <f t="shared" si="56"/>
        <v>555.25</v>
      </c>
      <c r="F1857" s="1105">
        <f t="shared" si="57"/>
        <v>97756</v>
      </c>
      <c r="H1857" s="49">
        <v>530.59</v>
      </c>
      <c r="I1857" s="49">
        <v>555.25</v>
      </c>
    </row>
    <row r="1858" spans="2:9" ht="30">
      <c r="B1858" s="51">
        <v>97757</v>
      </c>
      <c r="C1858" s="1108" t="s">
        <v>5014</v>
      </c>
      <c r="D1858" s="45" t="s">
        <v>1186</v>
      </c>
      <c r="E1858" s="46">
        <f t="shared" si="56"/>
        <v>512.12</v>
      </c>
      <c r="F1858" s="1105">
        <f t="shared" si="57"/>
        <v>97757</v>
      </c>
      <c r="H1858" s="46">
        <v>490.74</v>
      </c>
      <c r="I1858" s="46">
        <v>512.12</v>
      </c>
    </row>
    <row r="1859" spans="2:9" ht="30">
      <c r="B1859" s="50">
        <v>97758</v>
      </c>
      <c r="C1859" s="48" t="s">
        <v>5015</v>
      </c>
      <c r="D1859" s="47" t="s">
        <v>1186</v>
      </c>
      <c r="E1859" s="49">
        <f t="shared" ref="E1859:E1922" si="58">IF($K$2=$H$1,H1859,I1859)</f>
        <v>479.85</v>
      </c>
      <c r="F1859" s="1105">
        <f t="shared" ref="F1859:F1922" si="59">IF(LEN($B1859)=7,CONCATENATE(MID($B1859,1,6),"00",RIGHT($B1859,1)),IF(LEN($B1859)=8,CONCATENATE(MID($B1859,1,6),"0",RIGHT($B1859,2)),$B1859))</f>
        <v>97758</v>
      </c>
      <c r="H1859" s="49">
        <v>460.65</v>
      </c>
      <c r="I1859" s="49">
        <v>479.85</v>
      </c>
    </row>
    <row r="1860" spans="2:9" ht="30">
      <c r="B1860" s="51">
        <v>97759</v>
      </c>
      <c r="C1860" s="1108" t="s">
        <v>5016</v>
      </c>
      <c r="D1860" s="45" t="s">
        <v>1186</v>
      </c>
      <c r="E1860" s="46">
        <f t="shared" si="58"/>
        <v>578.74</v>
      </c>
      <c r="F1860" s="1105">
        <f t="shared" si="59"/>
        <v>97759</v>
      </c>
      <c r="H1860" s="46">
        <v>551.53</v>
      </c>
      <c r="I1860" s="46">
        <v>578.74</v>
      </c>
    </row>
    <row r="1861" spans="2:9" ht="30">
      <c r="B1861" s="50">
        <v>97760</v>
      </c>
      <c r="C1861" s="48" t="s">
        <v>5017</v>
      </c>
      <c r="D1861" s="47" t="s">
        <v>1186</v>
      </c>
      <c r="E1861" s="49">
        <f t="shared" si="58"/>
        <v>545.42999999999995</v>
      </c>
      <c r="F1861" s="1105">
        <f t="shared" si="59"/>
        <v>97760</v>
      </c>
      <c r="H1861" s="49">
        <v>520.76</v>
      </c>
      <c r="I1861" s="49">
        <v>545.42999999999995</v>
      </c>
    </row>
    <row r="1862" spans="2:9" ht="30">
      <c r="B1862" s="51">
        <v>97761</v>
      </c>
      <c r="C1862" s="1108" t="s">
        <v>5018</v>
      </c>
      <c r="D1862" s="45" t="s">
        <v>1186</v>
      </c>
      <c r="E1862" s="46">
        <f t="shared" si="58"/>
        <v>497.79</v>
      </c>
      <c r="F1862" s="1105">
        <f t="shared" si="59"/>
        <v>97761</v>
      </c>
      <c r="H1862" s="46">
        <v>476.57</v>
      </c>
      <c r="I1862" s="46">
        <v>497.79</v>
      </c>
    </row>
    <row r="1863" spans="2:9" ht="30">
      <c r="B1863" s="50">
        <v>97762</v>
      </c>
      <c r="C1863" s="48" t="s">
        <v>5019</v>
      </c>
      <c r="D1863" s="47" t="s">
        <v>1186</v>
      </c>
      <c r="E1863" s="49">
        <f t="shared" si="58"/>
        <v>461.78</v>
      </c>
      <c r="F1863" s="1105">
        <f t="shared" si="59"/>
        <v>97762</v>
      </c>
      <c r="H1863" s="49">
        <v>442.86</v>
      </c>
      <c r="I1863" s="49">
        <v>461.78</v>
      </c>
    </row>
    <row r="1864" spans="2:9" ht="30">
      <c r="B1864" s="51">
        <v>97763</v>
      </c>
      <c r="C1864" s="1108" t="s">
        <v>5020</v>
      </c>
      <c r="D1864" s="45" t="s">
        <v>1186</v>
      </c>
      <c r="E1864" s="46">
        <f t="shared" si="58"/>
        <v>529.80999999999995</v>
      </c>
      <c r="F1864" s="1105">
        <f t="shared" si="59"/>
        <v>97763</v>
      </c>
      <c r="H1864" s="46">
        <v>512.37</v>
      </c>
      <c r="I1864" s="46">
        <v>529.80999999999995</v>
      </c>
    </row>
    <row r="1865" spans="2:9" ht="30">
      <c r="B1865" s="50">
        <v>97764</v>
      </c>
      <c r="C1865" s="48" t="s">
        <v>5021</v>
      </c>
      <c r="D1865" s="47" t="s">
        <v>1186</v>
      </c>
      <c r="E1865" s="49">
        <f t="shared" si="58"/>
        <v>509.18</v>
      </c>
      <c r="F1865" s="1105">
        <f t="shared" si="59"/>
        <v>97764</v>
      </c>
      <c r="H1865" s="49">
        <v>492.94</v>
      </c>
      <c r="I1865" s="49">
        <v>509.18</v>
      </c>
    </row>
    <row r="1866" spans="2:9" ht="30">
      <c r="B1866" s="51">
        <v>97765</v>
      </c>
      <c r="C1866" s="1108" t="s">
        <v>5022</v>
      </c>
      <c r="D1866" s="45" t="s">
        <v>1186</v>
      </c>
      <c r="E1866" s="46">
        <f t="shared" si="58"/>
        <v>481.36</v>
      </c>
      <c r="F1866" s="1105">
        <f t="shared" si="59"/>
        <v>97765</v>
      </c>
      <c r="H1866" s="46">
        <v>466.74</v>
      </c>
      <c r="I1866" s="46">
        <v>481.36</v>
      </c>
    </row>
    <row r="1867" spans="2:9" ht="30">
      <c r="B1867" s="50">
        <v>97766</v>
      </c>
      <c r="C1867" s="48" t="s">
        <v>5023</v>
      </c>
      <c r="D1867" s="47" t="s">
        <v>1186</v>
      </c>
      <c r="E1867" s="49">
        <f t="shared" si="58"/>
        <v>463.88</v>
      </c>
      <c r="F1867" s="1105">
        <f t="shared" si="59"/>
        <v>97766</v>
      </c>
      <c r="H1867" s="49">
        <v>450.24</v>
      </c>
      <c r="I1867" s="49">
        <v>463.88</v>
      </c>
    </row>
    <row r="1868" spans="2:9" ht="30">
      <c r="B1868" s="51">
        <v>97767</v>
      </c>
      <c r="C1868" s="1108" t="s">
        <v>5024</v>
      </c>
      <c r="D1868" s="45" t="s">
        <v>1186</v>
      </c>
      <c r="E1868" s="46">
        <f t="shared" si="58"/>
        <v>482.07</v>
      </c>
      <c r="F1868" s="1105">
        <f t="shared" si="59"/>
        <v>97767</v>
      </c>
      <c r="H1868" s="46">
        <v>467.39</v>
      </c>
      <c r="I1868" s="46">
        <v>482.07</v>
      </c>
    </row>
    <row r="1869" spans="2:9" ht="30">
      <c r="B1869" s="50">
        <v>97768</v>
      </c>
      <c r="C1869" s="48" t="s">
        <v>5025</v>
      </c>
      <c r="D1869" s="47" t="s">
        <v>1186</v>
      </c>
      <c r="E1869" s="49">
        <f t="shared" si="58"/>
        <v>470.31</v>
      </c>
      <c r="F1869" s="1105">
        <f t="shared" si="59"/>
        <v>97768</v>
      </c>
      <c r="H1869" s="49">
        <v>456.35</v>
      </c>
      <c r="I1869" s="49">
        <v>470.31</v>
      </c>
    </row>
    <row r="1870" spans="2:9" ht="30">
      <c r="B1870" s="51">
        <v>97769</v>
      </c>
      <c r="C1870" s="1108" t="s">
        <v>5026</v>
      </c>
      <c r="D1870" s="45" t="s">
        <v>1186</v>
      </c>
      <c r="E1870" s="46">
        <f t="shared" si="58"/>
        <v>446.38</v>
      </c>
      <c r="F1870" s="1105">
        <f t="shared" si="59"/>
        <v>97769</v>
      </c>
      <c r="H1870" s="46">
        <v>433.53</v>
      </c>
      <c r="I1870" s="46">
        <v>446.38</v>
      </c>
    </row>
    <row r="1871" spans="2:9" ht="30">
      <c r="B1871" s="50">
        <v>97770</v>
      </c>
      <c r="C1871" s="48" t="s">
        <v>5027</v>
      </c>
      <c r="D1871" s="47" t="s">
        <v>1186</v>
      </c>
      <c r="E1871" s="49">
        <f t="shared" si="58"/>
        <v>426.48</v>
      </c>
      <c r="F1871" s="1105">
        <f t="shared" si="59"/>
        <v>97770</v>
      </c>
      <c r="H1871" s="49">
        <v>414.42</v>
      </c>
      <c r="I1871" s="49">
        <v>426.48</v>
      </c>
    </row>
    <row r="1872" spans="2:9" ht="30">
      <c r="B1872" s="51">
        <v>97771</v>
      </c>
      <c r="C1872" s="1108" t="s">
        <v>5028</v>
      </c>
      <c r="D1872" s="45" t="s">
        <v>1186</v>
      </c>
      <c r="E1872" s="46">
        <f t="shared" si="58"/>
        <v>463.02</v>
      </c>
      <c r="F1872" s="1105">
        <f t="shared" si="59"/>
        <v>97771</v>
      </c>
      <c r="H1872" s="46">
        <v>449.45</v>
      </c>
      <c r="I1872" s="46">
        <v>463.02</v>
      </c>
    </row>
    <row r="1873" spans="2:9" ht="30">
      <c r="B1873" s="50">
        <v>97772</v>
      </c>
      <c r="C1873" s="48" t="s">
        <v>5029</v>
      </c>
      <c r="D1873" s="47" t="s">
        <v>1186</v>
      </c>
      <c r="E1873" s="49">
        <f t="shared" si="58"/>
        <v>447.23</v>
      </c>
      <c r="F1873" s="1105">
        <f t="shared" si="59"/>
        <v>97772</v>
      </c>
      <c r="H1873" s="49">
        <v>434.33</v>
      </c>
      <c r="I1873" s="49">
        <v>447.23</v>
      </c>
    </row>
    <row r="1874" spans="2:9" ht="30">
      <c r="B1874" s="51">
        <v>97773</v>
      </c>
      <c r="C1874" s="1108" t="s">
        <v>5030</v>
      </c>
      <c r="D1874" s="45" t="s">
        <v>1186</v>
      </c>
      <c r="E1874" s="46">
        <f t="shared" si="58"/>
        <v>422.63</v>
      </c>
      <c r="F1874" s="1105">
        <f t="shared" si="59"/>
        <v>97773</v>
      </c>
      <c r="H1874" s="46">
        <v>410.69</v>
      </c>
      <c r="I1874" s="46">
        <v>422.63</v>
      </c>
    </row>
    <row r="1875" spans="2:9" ht="30">
      <c r="B1875" s="50">
        <v>97774</v>
      </c>
      <c r="C1875" s="48" t="s">
        <v>5031</v>
      </c>
      <c r="D1875" s="47" t="s">
        <v>1186</v>
      </c>
      <c r="E1875" s="49">
        <f t="shared" si="58"/>
        <v>401.36</v>
      </c>
      <c r="F1875" s="1105">
        <f t="shared" si="59"/>
        <v>97774</v>
      </c>
      <c r="H1875" s="49">
        <v>390.12</v>
      </c>
      <c r="I1875" s="49">
        <v>401.36</v>
      </c>
    </row>
    <row r="1876" spans="2:9" ht="30">
      <c r="B1876" s="51">
        <v>97775</v>
      </c>
      <c r="C1876" s="1108" t="s">
        <v>5032</v>
      </c>
      <c r="D1876" s="45" t="s">
        <v>1186</v>
      </c>
      <c r="E1876" s="46">
        <f t="shared" si="58"/>
        <v>676.56</v>
      </c>
      <c r="F1876" s="1105">
        <f t="shared" si="59"/>
        <v>97775</v>
      </c>
      <c r="H1876" s="46">
        <v>657.41</v>
      </c>
      <c r="I1876" s="46">
        <v>676.56</v>
      </c>
    </row>
    <row r="1877" spans="2:9" ht="30">
      <c r="B1877" s="50">
        <v>97776</v>
      </c>
      <c r="C1877" s="48" t="s">
        <v>5033</v>
      </c>
      <c r="D1877" s="47" t="s">
        <v>1186</v>
      </c>
      <c r="E1877" s="49">
        <f t="shared" si="58"/>
        <v>645.91</v>
      </c>
      <c r="F1877" s="1105">
        <f t="shared" si="59"/>
        <v>97776</v>
      </c>
      <c r="H1877" s="49">
        <v>629.04</v>
      </c>
      <c r="I1877" s="49">
        <v>645.91</v>
      </c>
    </row>
    <row r="1878" spans="2:9" ht="30">
      <c r="B1878" s="51">
        <v>97777</v>
      </c>
      <c r="C1878" s="1108" t="s">
        <v>5034</v>
      </c>
      <c r="D1878" s="45" t="s">
        <v>1186</v>
      </c>
      <c r="E1878" s="46">
        <f t="shared" si="58"/>
        <v>603.54999999999995</v>
      </c>
      <c r="F1878" s="1105">
        <f t="shared" si="59"/>
        <v>97777</v>
      </c>
      <c r="H1878" s="46">
        <v>589.73</v>
      </c>
      <c r="I1878" s="46">
        <v>603.54999999999995</v>
      </c>
    </row>
    <row r="1879" spans="2:9" ht="30">
      <c r="B1879" s="50">
        <v>97778</v>
      </c>
      <c r="C1879" s="48" t="s">
        <v>5035</v>
      </c>
      <c r="D1879" s="47" t="s">
        <v>1186</v>
      </c>
      <c r="E1879" s="49">
        <f t="shared" si="58"/>
        <v>576.22</v>
      </c>
      <c r="F1879" s="1105">
        <f t="shared" si="59"/>
        <v>97778</v>
      </c>
      <c r="H1879" s="49">
        <v>564.35</v>
      </c>
      <c r="I1879" s="49">
        <v>576.22</v>
      </c>
    </row>
    <row r="1880" spans="2:9" ht="45">
      <c r="B1880" s="51">
        <v>97779</v>
      </c>
      <c r="C1880" s="1108" t="s">
        <v>5036</v>
      </c>
      <c r="D1880" s="45" t="s">
        <v>1186</v>
      </c>
      <c r="E1880" s="46">
        <f t="shared" si="58"/>
        <v>645.54</v>
      </c>
      <c r="F1880" s="1105">
        <f t="shared" si="59"/>
        <v>97779</v>
      </c>
      <c r="H1880" s="46">
        <v>626.78</v>
      </c>
      <c r="I1880" s="46">
        <v>645.54</v>
      </c>
    </row>
    <row r="1881" spans="2:9" ht="45">
      <c r="B1881" s="50">
        <v>97780</v>
      </c>
      <c r="C1881" s="48" t="s">
        <v>5037</v>
      </c>
      <c r="D1881" s="47" t="s">
        <v>1186</v>
      </c>
      <c r="E1881" s="49">
        <f t="shared" si="58"/>
        <v>619.51</v>
      </c>
      <c r="F1881" s="1105">
        <f t="shared" si="59"/>
        <v>97780</v>
      </c>
      <c r="H1881" s="49">
        <v>602.94000000000005</v>
      </c>
      <c r="I1881" s="49">
        <v>619.51</v>
      </c>
    </row>
    <row r="1882" spans="2:9" ht="45">
      <c r="B1882" s="51">
        <v>97781</v>
      </c>
      <c r="C1882" s="1108" t="s">
        <v>5038</v>
      </c>
      <c r="D1882" s="45" t="s">
        <v>1186</v>
      </c>
      <c r="E1882" s="46">
        <f t="shared" si="58"/>
        <v>574.61</v>
      </c>
      <c r="F1882" s="1105">
        <f t="shared" si="59"/>
        <v>97781</v>
      </c>
      <c r="H1882" s="46">
        <v>561.01</v>
      </c>
      <c r="I1882" s="46">
        <v>574.61</v>
      </c>
    </row>
    <row r="1883" spans="2:9" ht="45">
      <c r="B1883" s="50">
        <v>97782</v>
      </c>
      <c r="C1883" s="48" t="s">
        <v>5039</v>
      </c>
      <c r="D1883" s="47" t="s">
        <v>1186</v>
      </c>
      <c r="E1883" s="49">
        <f t="shared" si="58"/>
        <v>540.5</v>
      </c>
      <c r="F1883" s="1105">
        <f t="shared" si="59"/>
        <v>97782</v>
      </c>
      <c r="H1883" s="49">
        <v>528.79999999999995</v>
      </c>
      <c r="I1883" s="49">
        <v>540.5</v>
      </c>
    </row>
    <row r="1884" spans="2:9" ht="30">
      <c r="B1884" s="51">
        <v>97783</v>
      </c>
      <c r="C1884" s="1108" t="s">
        <v>5040</v>
      </c>
      <c r="D1884" s="45" t="s">
        <v>1186</v>
      </c>
      <c r="E1884" s="46">
        <f t="shared" si="58"/>
        <v>642.55999999999995</v>
      </c>
      <c r="F1884" s="1105">
        <f t="shared" si="59"/>
        <v>97783</v>
      </c>
      <c r="H1884" s="46">
        <v>623.34</v>
      </c>
      <c r="I1884" s="46">
        <v>642.55999999999995</v>
      </c>
    </row>
    <row r="1885" spans="2:9" ht="30">
      <c r="B1885" s="50">
        <v>97784</v>
      </c>
      <c r="C1885" s="48" t="s">
        <v>5041</v>
      </c>
      <c r="D1885" s="47" t="s">
        <v>1186</v>
      </c>
      <c r="E1885" s="49">
        <f t="shared" si="58"/>
        <v>607.79999999999995</v>
      </c>
      <c r="F1885" s="1105">
        <f t="shared" si="59"/>
        <v>97784</v>
      </c>
      <c r="H1885" s="49">
        <v>590.91999999999996</v>
      </c>
      <c r="I1885" s="49">
        <v>607.79999999999995</v>
      </c>
    </row>
    <row r="1886" spans="2:9" ht="30">
      <c r="B1886" s="51">
        <v>97785</v>
      </c>
      <c r="C1886" s="1108" t="s">
        <v>5042</v>
      </c>
      <c r="D1886" s="45" t="s">
        <v>1186</v>
      </c>
      <c r="E1886" s="46">
        <f t="shared" si="58"/>
        <v>557.83000000000004</v>
      </c>
      <c r="F1886" s="1105">
        <f t="shared" si="59"/>
        <v>97785</v>
      </c>
      <c r="H1886" s="46">
        <v>544.03</v>
      </c>
      <c r="I1886" s="46">
        <v>557.83000000000004</v>
      </c>
    </row>
    <row r="1887" spans="2:9" ht="30">
      <c r="B1887" s="50">
        <v>97786</v>
      </c>
      <c r="C1887" s="48" t="s">
        <v>5043</v>
      </c>
      <c r="D1887" s="47" t="s">
        <v>1186</v>
      </c>
      <c r="E1887" s="49">
        <f t="shared" si="58"/>
        <v>519.30999999999995</v>
      </c>
      <c r="F1887" s="1105">
        <f t="shared" si="59"/>
        <v>97786</v>
      </c>
      <c r="H1887" s="49">
        <v>507.46</v>
      </c>
      <c r="I1887" s="49">
        <v>519.30999999999995</v>
      </c>
    </row>
    <row r="1888" spans="2:9" ht="30">
      <c r="B1888" s="51">
        <v>97787</v>
      </c>
      <c r="C1888" s="1108" t="s">
        <v>5044</v>
      </c>
      <c r="D1888" s="45" t="s">
        <v>1186</v>
      </c>
      <c r="E1888" s="46">
        <f t="shared" si="58"/>
        <v>606.13</v>
      </c>
      <c r="F1888" s="1105">
        <f t="shared" si="59"/>
        <v>97787</v>
      </c>
      <c r="H1888" s="46">
        <v>597.14</v>
      </c>
      <c r="I1888" s="46">
        <v>606.13</v>
      </c>
    </row>
    <row r="1889" spans="2:9" ht="30">
      <c r="B1889" s="50">
        <v>97788</v>
      </c>
      <c r="C1889" s="48" t="s">
        <v>5045</v>
      </c>
      <c r="D1889" s="47" t="s">
        <v>1186</v>
      </c>
      <c r="E1889" s="49">
        <f t="shared" si="58"/>
        <v>583.78</v>
      </c>
      <c r="F1889" s="1105">
        <f t="shared" si="59"/>
        <v>97788</v>
      </c>
      <c r="H1889" s="49">
        <v>575.92999999999995</v>
      </c>
      <c r="I1889" s="49">
        <v>583.78</v>
      </c>
    </row>
    <row r="1890" spans="2:9" ht="30">
      <c r="B1890" s="51">
        <v>97789</v>
      </c>
      <c r="C1890" s="1108" t="s">
        <v>5046</v>
      </c>
      <c r="D1890" s="45" t="s">
        <v>1186</v>
      </c>
      <c r="E1890" s="46">
        <f t="shared" si="58"/>
        <v>554.02</v>
      </c>
      <c r="F1890" s="1105">
        <f t="shared" si="59"/>
        <v>97789</v>
      </c>
      <c r="H1890" s="46">
        <v>547.58000000000004</v>
      </c>
      <c r="I1890" s="46">
        <v>554.02</v>
      </c>
    </row>
    <row r="1891" spans="2:9" ht="30">
      <c r="B1891" s="50">
        <v>97790</v>
      </c>
      <c r="C1891" s="48" t="s">
        <v>5047</v>
      </c>
      <c r="D1891" s="47" t="s">
        <v>1186</v>
      </c>
      <c r="E1891" s="49">
        <f t="shared" si="58"/>
        <v>535.70000000000005</v>
      </c>
      <c r="F1891" s="1105">
        <f t="shared" si="59"/>
        <v>97790</v>
      </c>
      <c r="H1891" s="49">
        <v>530.07000000000005</v>
      </c>
      <c r="I1891" s="49">
        <v>535.70000000000005</v>
      </c>
    </row>
    <row r="1892" spans="2:9" ht="45">
      <c r="B1892" s="51">
        <v>97791</v>
      </c>
      <c r="C1892" s="1108" t="s">
        <v>5048</v>
      </c>
      <c r="D1892" s="45" t="s">
        <v>1186</v>
      </c>
      <c r="E1892" s="46">
        <f t="shared" si="58"/>
        <v>546.54</v>
      </c>
      <c r="F1892" s="1105">
        <f t="shared" si="59"/>
        <v>97791</v>
      </c>
      <c r="H1892" s="46">
        <v>540.05999999999995</v>
      </c>
      <c r="I1892" s="46">
        <v>546.54</v>
      </c>
    </row>
    <row r="1893" spans="2:9" ht="45">
      <c r="B1893" s="50">
        <v>97792</v>
      </c>
      <c r="C1893" s="48" t="s">
        <v>5049</v>
      </c>
      <c r="D1893" s="47" t="s">
        <v>1186</v>
      </c>
      <c r="E1893" s="49">
        <f t="shared" si="58"/>
        <v>534.57000000000005</v>
      </c>
      <c r="F1893" s="1105">
        <f t="shared" si="59"/>
        <v>97792</v>
      </c>
      <c r="H1893" s="49">
        <v>528.70000000000005</v>
      </c>
      <c r="I1893" s="49">
        <v>534.57000000000005</v>
      </c>
    </row>
    <row r="1894" spans="2:9" ht="45">
      <c r="B1894" s="51">
        <v>97793</v>
      </c>
      <c r="C1894" s="1108" t="s">
        <v>5050</v>
      </c>
      <c r="D1894" s="45" t="s">
        <v>1186</v>
      </c>
      <c r="E1894" s="46">
        <f t="shared" si="58"/>
        <v>508.87</v>
      </c>
      <c r="F1894" s="1105">
        <f t="shared" si="59"/>
        <v>97793</v>
      </c>
      <c r="H1894" s="46">
        <v>503.8</v>
      </c>
      <c r="I1894" s="46">
        <v>508.87</v>
      </c>
    </row>
    <row r="1895" spans="2:9" ht="45">
      <c r="B1895" s="50">
        <v>97794</v>
      </c>
      <c r="C1895" s="48" t="s">
        <v>5051</v>
      </c>
      <c r="D1895" s="47" t="s">
        <v>1186</v>
      </c>
      <c r="E1895" s="49">
        <f t="shared" si="58"/>
        <v>487.13</v>
      </c>
      <c r="F1895" s="1105">
        <f t="shared" si="59"/>
        <v>97794</v>
      </c>
      <c r="H1895" s="49">
        <v>482.57</v>
      </c>
      <c r="I1895" s="49">
        <v>487.13</v>
      </c>
    </row>
    <row r="1896" spans="2:9" ht="30">
      <c r="B1896" s="51">
        <v>97795</v>
      </c>
      <c r="C1896" s="1108" t="s">
        <v>5052</v>
      </c>
      <c r="D1896" s="45" t="s">
        <v>1186</v>
      </c>
      <c r="E1896" s="46">
        <f t="shared" si="58"/>
        <v>526.84</v>
      </c>
      <c r="F1896" s="1105">
        <f t="shared" si="59"/>
        <v>97795</v>
      </c>
      <c r="H1896" s="46">
        <v>521.26</v>
      </c>
      <c r="I1896" s="46">
        <v>526.84</v>
      </c>
    </row>
    <row r="1897" spans="2:9" ht="30">
      <c r="B1897" s="50">
        <v>97796</v>
      </c>
      <c r="C1897" s="48" t="s">
        <v>5053</v>
      </c>
      <c r="D1897" s="47" t="s">
        <v>1186</v>
      </c>
      <c r="E1897" s="49">
        <f t="shared" si="58"/>
        <v>509.6</v>
      </c>
      <c r="F1897" s="1105">
        <f t="shared" si="59"/>
        <v>97796</v>
      </c>
      <c r="H1897" s="49">
        <v>504.49</v>
      </c>
      <c r="I1897" s="49">
        <v>509.6</v>
      </c>
    </row>
    <row r="1898" spans="2:9" ht="30">
      <c r="B1898" s="51">
        <v>97797</v>
      </c>
      <c r="C1898" s="1108" t="s">
        <v>5054</v>
      </c>
      <c r="D1898" s="45" t="s">
        <v>1186</v>
      </c>
      <c r="E1898" s="46">
        <f t="shared" si="58"/>
        <v>482.67</v>
      </c>
      <c r="F1898" s="1105">
        <f t="shared" si="59"/>
        <v>97797</v>
      </c>
      <c r="H1898" s="46">
        <v>478.15</v>
      </c>
      <c r="I1898" s="46">
        <v>482.67</v>
      </c>
    </row>
    <row r="1899" spans="2:9" ht="30">
      <c r="B1899" s="50">
        <v>97798</v>
      </c>
      <c r="C1899" s="48" t="s">
        <v>5055</v>
      </c>
      <c r="D1899" s="47" t="s">
        <v>1186</v>
      </c>
      <c r="E1899" s="49">
        <f t="shared" si="58"/>
        <v>458.89</v>
      </c>
      <c r="F1899" s="1105">
        <f t="shared" si="59"/>
        <v>97798</v>
      </c>
      <c r="H1899" s="49">
        <v>454.72</v>
      </c>
      <c r="I1899" s="49">
        <v>458.89</v>
      </c>
    </row>
    <row r="1900" spans="2:9" ht="30">
      <c r="B1900" s="51">
        <v>97799</v>
      </c>
      <c r="C1900" s="1108" t="s">
        <v>5056</v>
      </c>
      <c r="D1900" s="45" t="s">
        <v>1186</v>
      </c>
      <c r="E1900" s="46">
        <f t="shared" si="58"/>
        <v>530.28</v>
      </c>
      <c r="F1900" s="1105">
        <f t="shared" si="59"/>
        <v>97799</v>
      </c>
      <c r="H1900" s="46">
        <v>508.43</v>
      </c>
      <c r="I1900" s="46">
        <v>530.28</v>
      </c>
    </row>
    <row r="1901" spans="2:9" ht="30">
      <c r="B1901" s="50">
        <v>97800</v>
      </c>
      <c r="C1901" s="48" t="s">
        <v>5057</v>
      </c>
      <c r="D1901" s="47" t="s">
        <v>1186</v>
      </c>
      <c r="E1901" s="49">
        <f t="shared" si="58"/>
        <v>608.09</v>
      </c>
      <c r="F1901" s="1105">
        <f t="shared" si="59"/>
        <v>97800</v>
      </c>
      <c r="H1901" s="49">
        <v>594.29</v>
      </c>
      <c r="I1901" s="49">
        <v>608.09</v>
      </c>
    </row>
    <row r="1902" spans="2:9" ht="30">
      <c r="B1902" s="51">
        <v>89198</v>
      </c>
      <c r="C1902" s="1108" t="s">
        <v>1547</v>
      </c>
      <c r="D1902" s="45" t="s">
        <v>85</v>
      </c>
      <c r="E1902" s="46">
        <f t="shared" si="58"/>
        <v>71.64</v>
      </c>
      <c r="F1902" s="1105">
        <f t="shared" si="59"/>
        <v>89198</v>
      </c>
      <c r="H1902" s="46">
        <v>70.34</v>
      </c>
      <c r="I1902" s="46">
        <v>71.64</v>
      </c>
    </row>
    <row r="1903" spans="2:9" ht="30">
      <c r="B1903" s="50">
        <v>89199</v>
      </c>
      <c r="C1903" s="48" t="s">
        <v>1548</v>
      </c>
      <c r="D1903" s="47" t="s">
        <v>85</v>
      </c>
      <c r="E1903" s="49">
        <f t="shared" si="58"/>
        <v>94.33</v>
      </c>
      <c r="F1903" s="1105">
        <f t="shared" si="59"/>
        <v>89199</v>
      </c>
      <c r="H1903" s="49">
        <v>92.72</v>
      </c>
      <c r="I1903" s="49">
        <v>94.33</v>
      </c>
    </row>
    <row r="1904" spans="2:9" ht="30">
      <c r="B1904" s="51">
        <v>89200</v>
      </c>
      <c r="C1904" s="1108" t="s">
        <v>1549</v>
      </c>
      <c r="D1904" s="45" t="s">
        <v>85</v>
      </c>
      <c r="E1904" s="46">
        <f t="shared" si="58"/>
        <v>223.59</v>
      </c>
      <c r="F1904" s="1105">
        <f t="shared" si="59"/>
        <v>89200</v>
      </c>
      <c r="H1904" s="46">
        <v>220.07</v>
      </c>
      <c r="I1904" s="46">
        <v>223.59</v>
      </c>
    </row>
    <row r="1905" spans="2:9" ht="30">
      <c r="B1905" s="50">
        <v>89201</v>
      </c>
      <c r="C1905" s="48" t="s">
        <v>1550</v>
      </c>
      <c r="D1905" s="47" t="s">
        <v>85</v>
      </c>
      <c r="E1905" s="49">
        <f t="shared" si="58"/>
        <v>57.65</v>
      </c>
      <c r="F1905" s="1105">
        <f t="shared" si="59"/>
        <v>89201</v>
      </c>
      <c r="H1905" s="49">
        <v>56.94</v>
      </c>
      <c r="I1905" s="49">
        <v>57.65</v>
      </c>
    </row>
    <row r="1906" spans="2:9" ht="30">
      <c r="B1906" s="51">
        <v>89202</v>
      </c>
      <c r="C1906" s="1108" t="s">
        <v>1551</v>
      </c>
      <c r="D1906" s="45" t="s">
        <v>85</v>
      </c>
      <c r="E1906" s="46">
        <f t="shared" si="58"/>
        <v>74.89</v>
      </c>
      <c r="F1906" s="1105">
        <f t="shared" si="59"/>
        <v>89202</v>
      </c>
      <c r="H1906" s="46">
        <v>74.13</v>
      </c>
      <c r="I1906" s="46">
        <v>74.89</v>
      </c>
    </row>
    <row r="1907" spans="2:9" ht="45">
      <c r="B1907" s="50">
        <v>89203</v>
      </c>
      <c r="C1907" s="48" t="s">
        <v>1552</v>
      </c>
      <c r="D1907" s="47" t="s">
        <v>85</v>
      </c>
      <c r="E1907" s="49">
        <f t="shared" si="58"/>
        <v>176.35</v>
      </c>
      <c r="F1907" s="1105">
        <f t="shared" si="59"/>
        <v>89203</v>
      </c>
      <c r="H1907" s="49">
        <v>175.15</v>
      </c>
      <c r="I1907" s="49">
        <v>176.35</v>
      </c>
    </row>
    <row r="1908" spans="2:9" ht="30">
      <c r="B1908" s="51">
        <v>89204</v>
      </c>
      <c r="C1908" s="1108" t="s">
        <v>1553</v>
      </c>
      <c r="D1908" s="45" t="s">
        <v>85</v>
      </c>
      <c r="E1908" s="46">
        <f t="shared" si="58"/>
        <v>52.68</v>
      </c>
      <c r="F1908" s="1105">
        <f t="shared" si="59"/>
        <v>89204</v>
      </c>
      <c r="H1908" s="46">
        <v>52.2</v>
      </c>
      <c r="I1908" s="46">
        <v>52.68</v>
      </c>
    </row>
    <row r="1909" spans="2:9" ht="30">
      <c r="B1909" s="50">
        <v>89205</v>
      </c>
      <c r="C1909" s="48" t="s">
        <v>1554</v>
      </c>
      <c r="D1909" s="47" t="s">
        <v>85</v>
      </c>
      <c r="E1909" s="49">
        <f t="shared" si="58"/>
        <v>69.05</v>
      </c>
      <c r="F1909" s="1105">
        <f t="shared" si="59"/>
        <v>89205</v>
      </c>
      <c r="H1909" s="49">
        <v>68.540000000000006</v>
      </c>
      <c r="I1909" s="49">
        <v>69.05</v>
      </c>
    </row>
    <row r="1910" spans="2:9" ht="45">
      <c r="B1910" s="51">
        <v>89206</v>
      </c>
      <c r="C1910" s="1108" t="s">
        <v>1555</v>
      </c>
      <c r="D1910" s="45" t="s">
        <v>85</v>
      </c>
      <c r="E1910" s="46">
        <f t="shared" si="58"/>
        <v>165.06</v>
      </c>
      <c r="F1910" s="1105">
        <f t="shared" si="59"/>
        <v>89206</v>
      </c>
      <c r="H1910" s="46">
        <v>164.37</v>
      </c>
      <c r="I1910" s="46">
        <v>165.06</v>
      </c>
    </row>
    <row r="1911" spans="2:9" ht="30">
      <c r="B1911" s="50">
        <v>90808</v>
      </c>
      <c r="C1911" s="48" t="s">
        <v>1556</v>
      </c>
      <c r="D1911" s="47" t="s">
        <v>85</v>
      </c>
      <c r="E1911" s="49">
        <f t="shared" si="58"/>
        <v>71.349999999999994</v>
      </c>
      <c r="F1911" s="1105">
        <f t="shared" si="59"/>
        <v>90808</v>
      </c>
      <c r="H1911" s="49">
        <v>70.28</v>
      </c>
      <c r="I1911" s="49">
        <v>71.349999999999994</v>
      </c>
    </row>
    <row r="1912" spans="2:9" ht="30">
      <c r="B1912" s="51">
        <v>90809</v>
      </c>
      <c r="C1912" s="1108" t="s">
        <v>1557</v>
      </c>
      <c r="D1912" s="45" t="s">
        <v>85</v>
      </c>
      <c r="E1912" s="46">
        <f t="shared" si="58"/>
        <v>69.260000000000005</v>
      </c>
      <c r="F1912" s="1105">
        <f t="shared" si="59"/>
        <v>90809</v>
      </c>
      <c r="H1912" s="46">
        <v>68.28</v>
      </c>
      <c r="I1912" s="46">
        <v>69.260000000000005</v>
      </c>
    </row>
    <row r="1913" spans="2:9" ht="30">
      <c r="B1913" s="50">
        <v>90810</v>
      </c>
      <c r="C1913" s="48" t="s">
        <v>1558</v>
      </c>
      <c r="D1913" s="47" t="s">
        <v>85</v>
      </c>
      <c r="E1913" s="49">
        <f t="shared" si="58"/>
        <v>157.07</v>
      </c>
      <c r="F1913" s="1105">
        <f t="shared" si="59"/>
        <v>90810</v>
      </c>
      <c r="H1913" s="49">
        <v>155.65</v>
      </c>
      <c r="I1913" s="49">
        <v>157.07</v>
      </c>
    </row>
    <row r="1914" spans="2:9" ht="30">
      <c r="B1914" s="51">
        <v>90811</v>
      </c>
      <c r="C1914" s="1108" t="s">
        <v>1559</v>
      </c>
      <c r="D1914" s="45" t="s">
        <v>85</v>
      </c>
      <c r="E1914" s="46">
        <f t="shared" si="58"/>
        <v>150.69999999999999</v>
      </c>
      <c r="F1914" s="1105">
        <f t="shared" si="59"/>
        <v>90811</v>
      </c>
      <c r="H1914" s="46">
        <v>149.59</v>
      </c>
      <c r="I1914" s="46">
        <v>150.69999999999999</v>
      </c>
    </row>
    <row r="1915" spans="2:9" ht="30">
      <c r="B1915" s="50">
        <v>90812</v>
      </c>
      <c r="C1915" s="48" t="s">
        <v>1560</v>
      </c>
      <c r="D1915" s="47" t="s">
        <v>85</v>
      </c>
      <c r="E1915" s="49">
        <f t="shared" si="58"/>
        <v>273.38</v>
      </c>
      <c r="F1915" s="1105">
        <f t="shared" si="59"/>
        <v>90812</v>
      </c>
      <c r="H1915" s="49">
        <v>271.67</v>
      </c>
      <c r="I1915" s="49">
        <v>273.38</v>
      </c>
    </row>
    <row r="1916" spans="2:9" ht="30">
      <c r="B1916" s="51">
        <v>90813</v>
      </c>
      <c r="C1916" s="1108" t="s">
        <v>1561</v>
      </c>
      <c r="D1916" s="45" t="s">
        <v>85</v>
      </c>
      <c r="E1916" s="46">
        <f t="shared" si="58"/>
        <v>264.52999999999997</v>
      </c>
      <c r="F1916" s="1105">
        <f t="shared" si="59"/>
        <v>90813</v>
      </c>
      <c r="H1916" s="46">
        <v>263.24</v>
      </c>
      <c r="I1916" s="46">
        <v>264.52999999999997</v>
      </c>
    </row>
    <row r="1917" spans="2:9" ht="30">
      <c r="B1917" s="50">
        <v>90814</v>
      </c>
      <c r="C1917" s="48" t="s">
        <v>1562</v>
      </c>
      <c r="D1917" s="47" t="s">
        <v>85</v>
      </c>
      <c r="E1917" s="49">
        <f t="shared" si="58"/>
        <v>334.11</v>
      </c>
      <c r="F1917" s="1105">
        <f t="shared" si="59"/>
        <v>90814</v>
      </c>
      <c r="H1917" s="49">
        <v>332.65</v>
      </c>
      <c r="I1917" s="49">
        <v>334.11</v>
      </c>
    </row>
    <row r="1918" spans="2:9" ht="30">
      <c r="B1918" s="51">
        <v>90815</v>
      </c>
      <c r="C1918" s="1108" t="s">
        <v>1563</v>
      </c>
      <c r="D1918" s="45" t="s">
        <v>85</v>
      </c>
      <c r="E1918" s="46">
        <f t="shared" si="58"/>
        <v>406.13</v>
      </c>
      <c r="F1918" s="1105">
        <f t="shared" si="59"/>
        <v>90815</v>
      </c>
      <c r="H1918" s="46">
        <v>404.94</v>
      </c>
      <c r="I1918" s="46">
        <v>406.13</v>
      </c>
    </row>
    <row r="1919" spans="2:9" ht="30">
      <c r="B1919" s="50">
        <v>90877</v>
      </c>
      <c r="C1919" s="48" t="s">
        <v>1564</v>
      </c>
      <c r="D1919" s="47" t="s">
        <v>85</v>
      </c>
      <c r="E1919" s="49">
        <f t="shared" si="58"/>
        <v>43.88</v>
      </c>
      <c r="F1919" s="1105">
        <f t="shared" si="59"/>
        <v>90877</v>
      </c>
      <c r="H1919" s="49">
        <v>42.46</v>
      </c>
      <c r="I1919" s="49">
        <v>43.88</v>
      </c>
    </row>
    <row r="1920" spans="2:9" ht="30">
      <c r="B1920" s="51">
        <v>90878</v>
      </c>
      <c r="C1920" s="1108" t="s">
        <v>1565</v>
      </c>
      <c r="D1920" s="45" t="s">
        <v>85</v>
      </c>
      <c r="E1920" s="46">
        <f t="shared" si="58"/>
        <v>42.21</v>
      </c>
      <c r="F1920" s="1105">
        <f t="shared" si="59"/>
        <v>90878</v>
      </c>
      <c r="H1920" s="46">
        <v>40.909999999999997</v>
      </c>
      <c r="I1920" s="46">
        <v>42.21</v>
      </c>
    </row>
    <row r="1921" spans="2:9" ht="30">
      <c r="B1921" s="50">
        <v>90880</v>
      </c>
      <c r="C1921" s="48" t="s">
        <v>1566</v>
      </c>
      <c r="D1921" s="47" t="s">
        <v>85</v>
      </c>
      <c r="E1921" s="49">
        <f t="shared" si="58"/>
        <v>57.08</v>
      </c>
      <c r="F1921" s="1105">
        <f t="shared" si="59"/>
        <v>90880</v>
      </c>
      <c r="H1921" s="49">
        <v>54.28</v>
      </c>
      <c r="I1921" s="49">
        <v>57.08</v>
      </c>
    </row>
    <row r="1922" spans="2:9" ht="30">
      <c r="B1922" s="51">
        <v>90881</v>
      </c>
      <c r="C1922" s="1108" t="s">
        <v>1567</v>
      </c>
      <c r="D1922" s="45" t="s">
        <v>85</v>
      </c>
      <c r="E1922" s="46">
        <f t="shared" si="58"/>
        <v>52.81</v>
      </c>
      <c r="F1922" s="1105">
        <f t="shared" si="59"/>
        <v>90881</v>
      </c>
      <c r="H1922" s="46">
        <v>50.38</v>
      </c>
      <c r="I1922" s="46">
        <v>52.81</v>
      </c>
    </row>
    <row r="1923" spans="2:9" ht="30">
      <c r="B1923" s="50">
        <v>90883</v>
      </c>
      <c r="C1923" s="48" t="s">
        <v>1568</v>
      </c>
      <c r="D1923" s="47" t="s">
        <v>85</v>
      </c>
      <c r="E1923" s="49">
        <f t="shared" ref="E1923:E1986" si="60">IF($K$2=$H$1,H1923,I1923)</f>
        <v>78.05</v>
      </c>
      <c r="F1923" s="1105">
        <f t="shared" ref="F1923:F1986" si="61">IF(LEN($B1923)=7,CONCATENATE(MID($B1923,1,6),"00",RIGHT($B1923,1)),IF(LEN($B1923)=8,CONCATENATE(MID($B1923,1,6),"0",RIGHT($B1923,2)),$B1923))</f>
        <v>90883</v>
      </c>
      <c r="H1923" s="49">
        <v>76.69</v>
      </c>
      <c r="I1923" s="49">
        <v>78.05</v>
      </c>
    </row>
    <row r="1924" spans="2:9" ht="30">
      <c r="B1924" s="51">
        <v>90884</v>
      </c>
      <c r="C1924" s="1108" t="s">
        <v>1569</v>
      </c>
      <c r="D1924" s="45" t="s">
        <v>85</v>
      </c>
      <c r="E1924" s="46">
        <f t="shared" si="60"/>
        <v>76.12</v>
      </c>
      <c r="F1924" s="1105">
        <f t="shared" si="61"/>
        <v>90884</v>
      </c>
      <c r="H1924" s="46">
        <v>74.89</v>
      </c>
      <c r="I1924" s="46">
        <v>76.12</v>
      </c>
    </row>
    <row r="1925" spans="2:9" ht="30">
      <c r="B1925" s="50">
        <v>90885</v>
      </c>
      <c r="C1925" s="48" t="s">
        <v>1570</v>
      </c>
      <c r="D1925" s="47" t="s">
        <v>85</v>
      </c>
      <c r="E1925" s="49">
        <f t="shared" si="60"/>
        <v>75.25</v>
      </c>
      <c r="F1925" s="1105">
        <f t="shared" si="61"/>
        <v>90885</v>
      </c>
      <c r="H1925" s="49">
        <v>74.08</v>
      </c>
      <c r="I1925" s="49">
        <v>75.25</v>
      </c>
    </row>
    <row r="1926" spans="2:9" ht="30">
      <c r="B1926" s="51">
        <v>90886</v>
      </c>
      <c r="C1926" s="1108" t="s">
        <v>1571</v>
      </c>
      <c r="D1926" s="45" t="s">
        <v>85</v>
      </c>
      <c r="E1926" s="46">
        <f t="shared" si="60"/>
        <v>154.46</v>
      </c>
      <c r="F1926" s="1105">
        <f t="shared" si="61"/>
        <v>90886</v>
      </c>
      <c r="H1926" s="46">
        <v>152.79</v>
      </c>
      <c r="I1926" s="46">
        <v>154.46</v>
      </c>
    </row>
    <row r="1927" spans="2:9" ht="30">
      <c r="B1927" s="50">
        <v>90887</v>
      </c>
      <c r="C1927" s="48" t="s">
        <v>1572</v>
      </c>
      <c r="D1927" s="47" t="s">
        <v>85</v>
      </c>
      <c r="E1927" s="49">
        <f t="shared" si="60"/>
        <v>152.29</v>
      </c>
      <c r="F1927" s="1105">
        <f t="shared" si="61"/>
        <v>90887</v>
      </c>
      <c r="H1927" s="49">
        <v>150.80000000000001</v>
      </c>
      <c r="I1927" s="49">
        <v>152.29</v>
      </c>
    </row>
    <row r="1928" spans="2:9" ht="30">
      <c r="B1928" s="51">
        <v>90888</v>
      </c>
      <c r="C1928" s="1108" t="s">
        <v>1573</v>
      </c>
      <c r="D1928" s="45" t="s">
        <v>85</v>
      </c>
      <c r="E1928" s="46">
        <f t="shared" si="60"/>
        <v>151.37</v>
      </c>
      <c r="F1928" s="1105">
        <f t="shared" si="61"/>
        <v>90888</v>
      </c>
      <c r="H1928" s="46">
        <v>149.94</v>
      </c>
      <c r="I1928" s="46">
        <v>151.37</v>
      </c>
    </row>
    <row r="1929" spans="2:9" ht="30">
      <c r="B1929" s="50">
        <v>90889</v>
      </c>
      <c r="C1929" s="48" t="s">
        <v>1574</v>
      </c>
      <c r="D1929" s="47" t="s">
        <v>85</v>
      </c>
      <c r="E1929" s="49">
        <f t="shared" si="60"/>
        <v>182.43</v>
      </c>
      <c r="F1929" s="1105">
        <f t="shared" si="61"/>
        <v>90889</v>
      </c>
      <c r="H1929" s="49">
        <v>180.46</v>
      </c>
      <c r="I1929" s="49">
        <v>182.43</v>
      </c>
    </row>
    <row r="1930" spans="2:9" ht="30">
      <c r="B1930" s="51">
        <v>90890</v>
      </c>
      <c r="C1930" s="1108" t="s">
        <v>1575</v>
      </c>
      <c r="D1930" s="45" t="s">
        <v>85</v>
      </c>
      <c r="E1930" s="46">
        <f t="shared" si="60"/>
        <v>179.14</v>
      </c>
      <c r="F1930" s="1105">
        <f t="shared" si="61"/>
        <v>90890</v>
      </c>
      <c r="H1930" s="46">
        <v>177.46</v>
      </c>
      <c r="I1930" s="46">
        <v>179.14</v>
      </c>
    </row>
    <row r="1931" spans="2:9" ht="30">
      <c r="B1931" s="50">
        <v>90891</v>
      </c>
      <c r="C1931" s="48" t="s">
        <v>1576</v>
      </c>
      <c r="D1931" s="47" t="s">
        <v>85</v>
      </c>
      <c r="E1931" s="49">
        <f t="shared" si="60"/>
        <v>177.69</v>
      </c>
      <c r="F1931" s="1105">
        <f t="shared" si="61"/>
        <v>90891</v>
      </c>
      <c r="H1931" s="49">
        <v>176.12</v>
      </c>
      <c r="I1931" s="49">
        <v>177.69</v>
      </c>
    </row>
    <row r="1932" spans="2:9">
      <c r="B1932" s="51">
        <v>95601</v>
      </c>
      <c r="C1932" s="1108" t="s">
        <v>1577</v>
      </c>
      <c r="D1932" s="45" t="s">
        <v>115</v>
      </c>
      <c r="E1932" s="46">
        <f t="shared" si="60"/>
        <v>13.94</v>
      </c>
      <c r="F1932" s="1105">
        <f t="shared" si="61"/>
        <v>95601</v>
      </c>
      <c r="H1932" s="46">
        <v>12.69</v>
      </c>
      <c r="I1932" s="46">
        <v>13.94</v>
      </c>
    </row>
    <row r="1933" spans="2:9">
      <c r="B1933" s="50">
        <v>95602</v>
      </c>
      <c r="C1933" s="48" t="s">
        <v>1578</v>
      </c>
      <c r="D1933" s="47" t="s">
        <v>115</v>
      </c>
      <c r="E1933" s="49">
        <f t="shared" si="60"/>
        <v>17.829999999999998</v>
      </c>
      <c r="F1933" s="1105">
        <f t="shared" si="61"/>
        <v>95602</v>
      </c>
      <c r="H1933" s="49">
        <v>16.23</v>
      </c>
      <c r="I1933" s="49">
        <v>17.829999999999998</v>
      </c>
    </row>
    <row r="1934" spans="2:9">
      <c r="B1934" s="51">
        <v>95603</v>
      </c>
      <c r="C1934" s="1108" t="s">
        <v>1579</v>
      </c>
      <c r="D1934" s="45" t="s">
        <v>115</v>
      </c>
      <c r="E1934" s="46">
        <f t="shared" si="60"/>
        <v>23.39</v>
      </c>
      <c r="F1934" s="1105">
        <f t="shared" si="61"/>
        <v>95603</v>
      </c>
      <c r="H1934" s="46">
        <v>21.31</v>
      </c>
      <c r="I1934" s="46">
        <v>23.39</v>
      </c>
    </row>
    <row r="1935" spans="2:9">
      <c r="B1935" s="50">
        <v>95604</v>
      </c>
      <c r="C1935" s="48" t="s">
        <v>1580</v>
      </c>
      <c r="D1935" s="47" t="s">
        <v>115</v>
      </c>
      <c r="E1935" s="49">
        <f t="shared" si="60"/>
        <v>30.8</v>
      </c>
      <c r="F1935" s="1105">
        <f t="shared" si="61"/>
        <v>95604</v>
      </c>
      <c r="H1935" s="49">
        <v>28.04</v>
      </c>
      <c r="I1935" s="49">
        <v>30.8</v>
      </c>
    </row>
    <row r="1936" spans="2:9">
      <c r="B1936" s="51">
        <v>95605</v>
      </c>
      <c r="C1936" s="1108" t="s">
        <v>1581</v>
      </c>
      <c r="D1936" s="45" t="s">
        <v>115</v>
      </c>
      <c r="E1936" s="46">
        <f t="shared" si="60"/>
        <v>48.31</v>
      </c>
      <c r="F1936" s="1105">
        <f t="shared" si="61"/>
        <v>95605</v>
      </c>
      <c r="H1936" s="46">
        <v>43.98</v>
      </c>
      <c r="I1936" s="46">
        <v>48.31</v>
      </c>
    </row>
    <row r="1937" spans="2:9">
      <c r="B1937" s="50">
        <v>95607</v>
      </c>
      <c r="C1937" s="48" t="s">
        <v>1582</v>
      </c>
      <c r="D1937" s="47" t="s">
        <v>115</v>
      </c>
      <c r="E1937" s="49">
        <f t="shared" si="60"/>
        <v>5.61</v>
      </c>
      <c r="F1937" s="1105">
        <f t="shared" si="61"/>
        <v>95607</v>
      </c>
      <c r="H1937" s="49">
        <v>5.2</v>
      </c>
      <c r="I1937" s="49">
        <v>5.61</v>
      </c>
    </row>
    <row r="1938" spans="2:9">
      <c r="B1938" s="51">
        <v>95608</v>
      </c>
      <c r="C1938" s="1108" t="s">
        <v>1583</v>
      </c>
      <c r="D1938" s="45" t="s">
        <v>115</v>
      </c>
      <c r="E1938" s="46">
        <f t="shared" si="60"/>
        <v>6.47</v>
      </c>
      <c r="F1938" s="1105">
        <f t="shared" si="61"/>
        <v>95608</v>
      </c>
      <c r="H1938" s="46">
        <v>6.01</v>
      </c>
      <c r="I1938" s="46">
        <v>6.47</v>
      </c>
    </row>
    <row r="1939" spans="2:9">
      <c r="B1939" s="50">
        <v>95609</v>
      </c>
      <c r="C1939" s="48" t="s">
        <v>1584</v>
      </c>
      <c r="D1939" s="47" t="s">
        <v>115</v>
      </c>
      <c r="E1939" s="49">
        <f t="shared" si="60"/>
        <v>7.21</v>
      </c>
      <c r="F1939" s="1105">
        <f t="shared" si="61"/>
        <v>95609</v>
      </c>
      <c r="H1939" s="49">
        <v>6.7</v>
      </c>
      <c r="I1939" s="49">
        <v>7.21</v>
      </c>
    </row>
    <row r="1940" spans="2:9">
      <c r="B1940" s="51">
        <v>96160</v>
      </c>
      <c r="C1940" s="1108" t="s">
        <v>1585</v>
      </c>
      <c r="D1940" s="45" t="s">
        <v>85</v>
      </c>
      <c r="E1940" s="46">
        <f t="shared" si="60"/>
        <v>172.81</v>
      </c>
      <c r="F1940" s="1105">
        <f t="shared" si="61"/>
        <v>96160</v>
      </c>
      <c r="H1940" s="46">
        <v>165.74</v>
      </c>
      <c r="I1940" s="46">
        <v>172.81</v>
      </c>
    </row>
    <row r="1941" spans="2:9">
      <c r="B1941" s="50">
        <v>96161</v>
      </c>
      <c r="C1941" s="48" t="s">
        <v>1586</v>
      </c>
      <c r="D1941" s="47" t="s">
        <v>85</v>
      </c>
      <c r="E1941" s="49">
        <f t="shared" si="60"/>
        <v>256.69</v>
      </c>
      <c r="F1941" s="1105">
        <f t="shared" si="61"/>
        <v>96161</v>
      </c>
      <c r="H1941" s="49">
        <v>246.76</v>
      </c>
      <c r="I1941" s="49">
        <v>256.69</v>
      </c>
    </row>
    <row r="1942" spans="2:9">
      <c r="B1942" s="51">
        <v>96162</v>
      </c>
      <c r="C1942" s="1108" t="s">
        <v>1587</v>
      </c>
      <c r="D1942" s="45" t="s">
        <v>85</v>
      </c>
      <c r="E1942" s="46">
        <f t="shared" si="60"/>
        <v>334.61</v>
      </c>
      <c r="F1942" s="1105">
        <f t="shared" si="61"/>
        <v>96162</v>
      </c>
      <c r="H1942" s="46">
        <v>321.55</v>
      </c>
      <c r="I1942" s="46">
        <v>334.61</v>
      </c>
    </row>
    <row r="1943" spans="2:9">
      <c r="B1943" s="50">
        <v>96163</v>
      </c>
      <c r="C1943" s="48" t="s">
        <v>1588</v>
      </c>
      <c r="D1943" s="47" t="s">
        <v>85</v>
      </c>
      <c r="E1943" s="49">
        <f t="shared" si="60"/>
        <v>379.54</v>
      </c>
      <c r="F1943" s="1105">
        <f t="shared" si="61"/>
        <v>96163</v>
      </c>
      <c r="H1943" s="49">
        <v>364.03</v>
      </c>
      <c r="I1943" s="49">
        <v>379.54</v>
      </c>
    </row>
    <row r="1944" spans="2:9">
      <c r="B1944" s="51">
        <v>96164</v>
      </c>
      <c r="C1944" s="1108" t="s">
        <v>1589</v>
      </c>
      <c r="D1944" s="45" t="s">
        <v>85</v>
      </c>
      <c r="E1944" s="46">
        <f t="shared" si="60"/>
        <v>158.08000000000001</v>
      </c>
      <c r="F1944" s="1105">
        <f t="shared" si="61"/>
        <v>96164</v>
      </c>
      <c r="H1944" s="46">
        <v>152.46</v>
      </c>
      <c r="I1944" s="46">
        <v>158.08000000000001</v>
      </c>
    </row>
    <row r="1945" spans="2:9">
      <c r="B1945" s="50">
        <v>96165</v>
      </c>
      <c r="C1945" s="48" t="s">
        <v>1590</v>
      </c>
      <c r="D1945" s="47" t="s">
        <v>85</v>
      </c>
      <c r="E1945" s="49">
        <f t="shared" si="60"/>
        <v>236.52</v>
      </c>
      <c r="F1945" s="1105">
        <f t="shared" si="61"/>
        <v>96165</v>
      </c>
      <c r="H1945" s="49">
        <v>228.53</v>
      </c>
      <c r="I1945" s="49">
        <v>236.52</v>
      </c>
    </row>
    <row r="1946" spans="2:9">
      <c r="B1946" s="51">
        <v>96166</v>
      </c>
      <c r="C1946" s="1108" t="s">
        <v>1591</v>
      </c>
      <c r="D1946" s="45" t="s">
        <v>85</v>
      </c>
      <c r="E1946" s="46">
        <f t="shared" si="60"/>
        <v>303.58</v>
      </c>
      <c r="F1946" s="1105">
        <f t="shared" si="61"/>
        <v>96166</v>
      </c>
      <c r="H1946" s="46">
        <v>293.35000000000002</v>
      </c>
      <c r="I1946" s="46">
        <v>303.58</v>
      </c>
    </row>
    <row r="1947" spans="2:9">
      <c r="B1947" s="50">
        <v>96167</v>
      </c>
      <c r="C1947" s="48" t="s">
        <v>1592</v>
      </c>
      <c r="D1947" s="47" t="s">
        <v>85</v>
      </c>
      <c r="E1947" s="49">
        <f t="shared" si="60"/>
        <v>335.44</v>
      </c>
      <c r="F1947" s="1105">
        <f t="shared" si="61"/>
        <v>96167</v>
      </c>
      <c r="H1947" s="49">
        <v>323.79000000000002</v>
      </c>
      <c r="I1947" s="49">
        <v>335.44</v>
      </c>
    </row>
    <row r="1948" spans="2:9">
      <c r="B1948" s="51">
        <v>96168</v>
      </c>
      <c r="C1948" s="1108" t="s">
        <v>1593</v>
      </c>
      <c r="D1948" s="45" t="s">
        <v>85</v>
      </c>
      <c r="E1948" s="46">
        <f t="shared" si="60"/>
        <v>150.94</v>
      </c>
      <c r="F1948" s="1105">
        <f t="shared" si="61"/>
        <v>96168</v>
      </c>
      <c r="H1948" s="46">
        <v>145.96</v>
      </c>
      <c r="I1948" s="46">
        <v>150.94</v>
      </c>
    </row>
    <row r="1949" spans="2:9">
      <c r="B1949" s="50">
        <v>96169</v>
      </c>
      <c r="C1949" s="48" t="s">
        <v>1594</v>
      </c>
      <c r="D1949" s="47" t="s">
        <v>85</v>
      </c>
      <c r="E1949" s="49">
        <f t="shared" si="60"/>
        <v>227.34</v>
      </c>
      <c r="F1949" s="1105">
        <f t="shared" si="61"/>
        <v>96169</v>
      </c>
      <c r="H1949" s="49">
        <v>220.21</v>
      </c>
      <c r="I1949" s="49">
        <v>227.34</v>
      </c>
    </row>
    <row r="1950" spans="2:9">
      <c r="B1950" s="51">
        <v>96170</v>
      </c>
      <c r="C1950" s="1108" t="s">
        <v>1595</v>
      </c>
      <c r="D1950" s="45" t="s">
        <v>85</v>
      </c>
      <c r="E1950" s="46">
        <f t="shared" si="60"/>
        <v>292.32</v>
      </c>
      <c r="F1950" s="1105">
        <f t="shared" si="61"/>
        <v>96170</v>
      </c>
      <c r="H1950" s="46">
        <v>283.11</v>
      </c>
      <c r="I1950" s="46">
        <v>292.32</v>
      </c>
    </row>
    <row r="1951" spans="2:9">
      <c r="B1951" s="50">
        <v>96171</v>
      </c>
      <c r="C1951" s="48" t="s">
        <v>1596</v>
      </c>
      <c r="D1951" s="47" t="s">
        <v>85</v>
      </c>
      <c r="E1951" s="49">
        <f t="shared" si="60"/>
        <v>320.31</v>
      </c>
      <c r="F1951" s="1105">
        <f t="shared" si="61"/>
        <v>96171</v>
      </c>
      <c r="H1951" s="49">
        <v>309.98</v>
      </c>
      <c r="I1951" s="49">
        <v>320.31</v>
      </c>
    </row>
    <row r="1952" spans="2:9">
      <c r="B1952" s="51">
        <v>96172</v>
      </c>
      <c r="C1952" s="1108" t="s">
        <v>1597</v>
      </c>
      <c r="D1952" s="45" t="s">
        <v>85</v>
      </c>
      <c r="E1952" s="46">
        <f t="shared" si="60"/>
        <v>183.42</v>
      </c>
      <c r="F1952" s="1105">
        <f t="shared" si="61"/>
        <v>96172</v>
      </c>
      <c r="H1952" s="46">
        <v>175.68</v>
      </c>
      <c r="I1952" s="46">
        <v>183.42</v>
      </c>
    </row>
    <row r="1953" spans="2:9">
      <c r="B1953" s="50">
        <v>96173</v>
      </c>
      <c r="C1953" s="48" t="s">
        <v>1598</v>
      </c>
      <c r="D1953" s="47" t="s">
        <v>85</v>
      </c>
      <c r="E1953" s="49">
        <f t="shared" si="60"/>
        <v>269.99</v>
      </c>
      <c r="F1953" s="1105">
        <f t="shared" si="61"/>
        <v>96173</v>
      </c>
      <c r="H1953" s="49">
        <v>259.24</v>
      </c>
      <c r="I1953" s="49">
        <v>269.99</v>
      </c>
    </row>
    <row r="1954" spans="2:9">
      <c r="B1954" s="51">
        <v>96174</v>
      </c>
      <c r="C1954" s="1108" t="s">
        <v>1599</v>
      </c>
      <c r="D1954" s="45" t="s">
        <v>85</v>
      </c>
      <c r="E1954" s="46">
        <f t="shared" si="60"/>
        <v>351.61</v>
      </c>
      <c r="F1954" s="1105">
        <f t="shared" si="61"/>
        <v>96174</v>
      </c>
      <c r="H1954" s="46">
        <v>337.5</v>
      </c>
      <c r="I1954" s="46">
        <v>351.61</v>
      </c>
    </row>
    <row r="1955" spans="2:9">
      <c r="B1955" s="50">
        <v>96175</v>
      </c>
      <c r="C1955" s="48" t="s">
        <v>1600</v>
      </c>
      <c r="D1955" s="47" t="s">
        <v>85</v>
      </c>
      <c r="E1955" s="49">
        <f t="shared" si="60"/>
        <v>399.32</v>
      </c>
      <c r="F1955" s="1105">
        <f t="shared" si="61"/>
        <v>96175</v>
      </c>
      <c r="H1955" s="49">
        <v>382.61</v>
      </c>
      <c r="I1955" s="49">
        <v>399.32</v>
      </c>
    </row>
    <row r="1956" spans="2:9">
      <c r="B1956" s="51">
        <v>96176</v>
      </c>
      <c r="C1956" s="1108" t="s">
        <v>1601</v>
      </c>
      <c r="D1956" s="45" t="s">
        <v>85</v>
      </c>
      <c r="E1956" s="46">
        <f t="shared" si="60"/>
        <v>165.15</v>
      </c>
      <c r="F1956" s="1105">
        <f t="shared" si="61"/>
        <v>96176</v>
      </c>
      <c r="H1956" s="46">
        <v>159.08000000000001</v>
      </c>
      <c r="I1956" s="46">
        <v>165.15</v>
      </c>
    </row>
    <row r="1957" spans="2:9">
      <c r="B1957" s="50">
        <v>96177</v>
      </c>
      <c r="C1957" s="48" t="s">
        <v>1602</v>
      </c>
      <c r="D1957" s="47" t="s">
        <v>85</v>
      </c>
      <c r="E1957" s="49">
        <f t="shared" si="60"/>
        <v>244.67</v>
      </c>
      <c r="F1957" s="1105">
        <f t="shared" si="61"/>
        <v>96177</v>
      </c>
      <c r="H1957" s="49">
        <v>236.18</v>
      </c>
      <c r="I1957" s="49">
        <v>244.67</v>
      </c>
    </row>
    <row r="1958" spans="2:9">
      <c r="B1958" s="51">
        <v>96178</v>
      </c>
      <c r="C1958" s="1108" t="s">
        <v>1603</v>
      </c>
      <c r="D1958" s="45" t="s">
        <v>85</v>
      </c>
      <c r="E1958" s="46">
        <f t="shared" si="60"/>
        <v>313.22000000000003</v>
      </c>
      <c r="F1958" s="1105">
        <f t="shared" si="61"/>
        <v>96178</v>
      </c>
      <c r="H1958" s="46">
        <v>302.39999999999998</v>
      </c>
      <c r="I1958" s="46">
        <v>313.22000000000003</v>
      </c>
    </row>
    <row r="1959" spans="2:9">
      <c r="B1959" s="50">
        <v>96179</v>
      </c>
      <c r="C1959" s="48" t="s">
        <v>1604</v>
      </c>
      <c r="D1959" s="47" t="s">
        <v>85</v>
      </c>
      <c r="E1959" s="49">
        <f t="shared" si="60"/>
        <v>345.9</v>
      </c>
      <c r="F1959" s="1105">
        <f t="shared" si="61"/>
        <v>96179</v>
      </c>
      <c r="H1959" s="49">
        <v>333.62</v>
      </c>
      <c r="I1959" s="49">
        <v>345.9</v>
      </c>
    </row>
    <row r="1960" spans="2:9">
      <c r="B1960" s="51">
        <v>96180</v>
      </c>
      <c r="C1960" s="1108" t="s">
        <v>1605</v>
      </c>
      <c r="D1960" s="45" t="s">
        <v>85</v>
      </c>
      <c r="E1960" s="46">
        <f t="shared" si="60"/>
        <v>156.15</v>
      </c>
      <c r="F1960" s="1105">
        <f t="shared" si="61"/>
        <v>96180</v>
      </c>
      <c r="H1960" s="46">
        <v>150.85</v>
      </c>
      <c r="I1960" s="46">
        <v>156.15</v>
      </c>
    </row>
    <row r="1961" spans="2:9">
      <c r="B1961" s="50">
        <v>96181</v>
      </c>
      <c r="C1961" s="48" t="s">
        <v>1606</v>
      </c>
      <c r="D1961" s="47" t="s">
        <v>85</v>
      </c>
      <c r="E1961" s="49">
        <f t="shared" si="60"/>
        <v>233.39</v>
      </c>
      <c r="F1961" s="1105">
        <f t="shared" si="61"/>
        <v>96181</v>
      </c>
      <c r="H1961" s="49">
        <v>225.88</v>
      </c>
      <c r="I1961" s="49">
        <v>233.39</v>
      </c>
    </row>
    <row r="1962" spans="2:9">
      <c r="B1962" s="51">
        <v>96182</v>
      </c>
      <c r="C1962" s="1108" t="s">
        <v>1607</v>
      </c>
      <c r="D1962" s="45" t="s">
        <v>85</v>
      </c>
      <c r="E1962" s="46">
        <f t="shared" si="60"/>
        <v>298.16000000000003</v>
      </c>
      <c r="F1962" s="1105">
        <f t="shared" si="61"/>
        <v>96182</v>
      </c>
      <c r="H1962" s="46">
        <v>288.62</v>
      </c>
      <c r="I1962" s="46">
        <v>298.16000000000003</v>
      </c>
    </row>
    <row r="1963" spans="2:9">
      <c r="B1963" s="50">
        <v>96183</v>
      </c>
      <c r="C1963" s="48" t="s">
        <v>1608</v>
      </c>
      <c r="D1963" s="47" t="s">
        <v>85</v>
      </c>
      <c r="E1963" s="49">
        <f t="shared" si="60"/>
        <v>327.45</v>
      </c>
      <c r="F1963" s="1105">
        <f t="shared" si="61"/>
        <v>96183</v>
      </c>
      <c r="H1963" s="49">
        <v>316.68</v>
      </c>
      <c r="I1963" s="49">
        <v>327.45</v>
      </c>
    </row>
    <row r="1964" spans="2:9" ht="30">
      <c r="B1964" s="51">
        <v>98228</v>
      </c>
      <c r="C1964" s="1108" t="s">
        <v>5862</v>
      </c>
      <c r="D1964" s="45" t="s">
        <v>85</v>
      </c>
      <c r="E1964" s="46">
        <f t="shared" si="60"/>
        <v>48.93</v>
      </c>
      <c r="F1964" s="1105">
        <f t="shared" si="61"/>
        <v>98228</v>
      </c>
      <c r="H1964" s="46">
        <v>46.17</v>
      </c>
      <c r="I1964" s="46">
        <v>48.93</v>
      </c>
    </row>
    <row r="1965" spans="2:9" ht="30">
      <c r="B1965" s="50">
        <v>98229</v>
      </c>
      <c r="C1965" s="48" t="s">
        <v>5863</v>
      </c>
      <c r="D1965" s="47" t="s">
        <v>85</v>
      </c>
      <c r="E1965" s="49">
        <f t="shared" si="60"/>
        <v>66.12</v>
      </c>
      <c r="F1965" s="1105">
        <f t="shared" si="61"/>
        <v>98229</v>
      </c>
      <c r="H1965" s="49">
        <v>62.13</v>
      </c>
      <c r="I1965" s="49">
        <v>66.12</v>
      </c>
    </row>
    <row r="1966" spans="2:9" ht="30">
      <c r="B1966" s="51">
        <v>98230</v>
      </c>
      <c r="C1966" s="1108" t="s">
        <v>5864</v>
      </c>
      <c r="D1966" s="45" t="s">
        <v>85</v>
      </c>
      <c r="E1966" s="46">
        <f t="shared" si="60"/>
        <v>89.7</v>
      </c>
      <c r="F1966" s="1105">
        <f t="shared" si="61"/>
        <v>98230</v>
      </c>
      <c r="H1966" s="46">
        <v>84.44</v>
      </c>
      <c r="I1966" s="46">
        <v>89.7</v>
      </c>
    </row>
    <row r="1967" spans="2:9" ht="30">
      <c r="B1967" s="50">
        <v>100035</v>
      </c>
      <c r="C1967" s="48" t="s">
        <v>7243</v>
      </c>
      <c r="D1967" s="47" t="s">
        <v>259</v>
      </c>
      <c r="E1967" s="49">
        <f t="shared" si="60"/>
        <v>7.67</v>
      </c>
      <c r="F1967" s="1105">
        <f t="shared" si="61"/>
        <v>100035</v>
      </c>
      <c r="H1967" s="49">
        <v>7.64</v>
      </c>
      <c r="I1967" s="49">
        <v>7.67</v>
      </c>
    </row>
    <row r="1968" spans="2:9" ht="30">
      <c r="B1968" s="51">
        <v>100036</v>
      </c>
      <c r="C1968" s="1108" t="s">
        <v>7244</v>
      </c>
      <c r="D1968" s="45" t="s">
        <v>259</v>
      </c>
      <c r="E1968" s="46">
        <f t="shared" si="60"/>
        <v>7.54</v>
      </c>
      <c r="F1968" s="1105">
        <f t="shared" si="61"/>
        <v>100036</v>
      </c>
      <c r="H1968" s="46">
        <v>7.49</v>
      </c>
      <c r="I1968" s="46">
        <v>7.54</v>
      </c>
    </row>
    <row r="1969" spans="2:9" ht="30">
      <c r="B1969" s="50">
        <v>100037</v>
      </c>
      <c r="C1969" s="48" t="s">
        <v>7245</v>
      </c>
      <c r="D1969" s="47" t="s">
        <v>259</v>
      </c>
      <c r="E1969" s="49">
        <f t="shared" si="60"/>
        <v>7.34</v>
      </c>
      <c r="F1969" s="1105">
        <f t="shared" si="61"/>
        <v>100037</v>
      </c>
      <c r="H1969" s="49">
        <v>7.31</v>
      </c>
      <c r="I1969" s="49">
        <v>7.34</v>
      </c>
    </row>
    <row r="1970" spans="2:9">
      <c r="B1970" s="51">
        <v>83534</v>
      </c>
      <c r="C1970" s="1108" t="s">
        <v>1609</v>
      </c>
      <c r="D1970" s="45" t="s">
        <v>1186</v>
      </c>
      <c r="E1970" s="46">
        <f t="shared" si="60"/>
        <v>483.89</v>
      </c>
      <c r="F1970" s="1105">
        <f t="shared" si="61"/>
        <v>83534</v>
      </c>
      <c r="H1970" s="46">
        <v>464.94</v>
      </c>
      <c r="I1970" s="46">
        <v>483.89</v>
      </c>
    </row>
    <row r="1971" spans="2:9">
      <c r="B1971" s="50">
        <v>95240</v>
      </c>
      <c r="C1971" s="48" t="s">
        <v>5865</v>
      </c>
      <c r="D1971" s="47" t="s">
        <v>266</v>
      </c>
      <c r="E1971" s="49">
        <f t="shared" si="60"/>
        <v>12.51</v>
      </c>
      <c r="F1971" s="1105">
        <f t="shared" si="61"/>
        <v>95240</v>
      </c>
      <c r="H1971" s="49">
        <v>11.94</v>
      </c>
      <c r="I1971" s="49">
        <v>12.51</v>
      </c>
    </row>
    <row r="1972" spans="2:9">
      <c r="B1972" s="51">
        <v>95241</v>
      </c>
      <c r="C1972" s="1108" t="s">
        <v>5866</v>
      </c>
      <c r="D1972" s="45" t="s">
        <v>266</v>
      </c>
      <c r="E1972" s="46">
        <f t="shared" si="60"/>
        <v>20.87</v>
      </c>
      <c r="F1972" s="1105">
        <f t="shared" si="61"/>
        <v>95241</v>
      </c>
      <c r="H1972" s="46">
        <v>19.91</v>
      </c>
      <c r="I1972" s="46">
        <v>20.87</v>
      </c>
    </row>
    <row r="1973" spans="2:9">
      <c r="B1973" s="50">
        <v>96616</v>
      </c>
      <c r="C1973" s="48" t="s">
        <v>5058</v>
      </c>
      <c r="D1973" s="47" t="s">
        <v>1186</v>
      </c>
      <c r="E1973" s="49">
        <f t="shared" si="60"/>
        <v>436.45</v>
      </c>
      <c r="F1973" s="1105">
        <f t="shared" si="61"/>
        <v>96616</v>
      </c>
      <c r="H1973" s="49">
        <v>415.31</v>
      </c>
      <c r="I1973" s="49">
        <v>436.45</v>
      </c>
    </row>
    <row r="1974" spans="2:9">
      <c r="B1974" s="51">
        <v>96617</v>
      </c>
      <c r="C1974" s="1108" t="s">
        <v>5059</v>
      </c>
      <c r="D1974" s="45" t="s">
        <v>266</v>
      </c>
      <c r="E1974" s="46">
        <f t="shared" si="60"/>
        <v>13.08</v>
      </c>
      <c r="F1974" s="1105">
        <f t="shared" si="61"/>
        <v>96617</v>
      </c>
      <c r="H1974" s="46">
        <v>12.44</v>
      </c>
      <c r="I1974" s="46">
        <v>13.08</v>
      </c>
    </row>
    <row r="1975" spans="2:9">
      <c r="B1975" s="50">
        <v>96619</v>
      </c>
      <c r="C1975" s="48" t="s">
        <v>5060</v>
      </c>
      <c r="D1975" s="47" t="s">
        <v>266</v>
      </c>
      <c r="E1975" s="49">
        <f t="shared" si="60"/>
        <v>21.81</v>
      </c>
      <c r="F1975" s="1105">
        <f t="shared" si="61"/>
        <v>96619</v>
      </c>
      <c r="H1975" s="49">
        <v>20.76</v>
      </c>
      <c r="I1975" s="49">
        <v>21.81</v>
      </c>
    </row>
    <row r="1976" spans="2:9">
      <c r="B1976" s="51">
        <v>96620</v>
      </c>
      <c r="C1976" s="1108" t="s">
        <v>5061</v>
      </c>
      <c r="D1976" s="45" t="s">
        <v>1186</v>
      </c>
      <c r="E1976" s="46">
        <f t="shared" si="60"/>
        <v>417.68</v>
      </c>
      <c r="F1976" s="1105">
        <f t="shared" si="61"/>
        <v>96620</v>
      </c>
      <c r="H1976" s="46">
        <v>398.46</v>
      </c>
      <c r="I1976" s="46">
        <v>417.68</v>
      </c>
    </row>
    <row r="1977" spans="2:9">
      <c r="B1977" s="50">
        <v>96621</v>
      </c>
      <c r="C1977" s="48" t="s">
        <v>5062</v>
      </c>
      <c r="D1977" s="47" t="s">
        <v>1186</v>
      </c>
      <c r="E1977" s="49">
        <f t="shared" si="60"/>
        <v>164.58</v>
      </c>
      <c r="F1977" s="1105">
        <f t="shared" si="61"/>
        <v>96621</v>
      </c>
      <c r="H1977" s="49">
        <v>155.86000000000001</v>
      </c>
      <c r="I1977" s="49">
        <v>164.58</v>
      </c>
    </row>
    <row r="1978" spans="2:9">
      <c r="B1978" s="51">
        <v>96622</v>
      </c>
      <c r="C1978" s="1108" t="s">
        <v>5063</v>
      </c>
      <c r="D1978" s="45" t="s">
        <v>1186</v>
      </c>
      <c r="E1978" s="46">
        <f t="shared" si="60"/>
        <v>109.33</v>
      </c>
      <c r="F1978" s="1105">
        <f t="shared" si="61"/>
        <v>96622</v>
      </c>
      <c r="H1978" s="46">
        <v>106.22</v>
      </c>
      <c r="I1978" s="46">
        <v>109.33</v>
      </c>
    </row>
    <row r="1979" spans="2:9">
      <c r="B1979" s="50">
        <v>96623</v>
      </c>
      <c r="C1979" s="48" t="s">
        <v>5064</v>
      </c>
      <c r="D1979" s="47" t="s">
        <v>1186</v>
      </c>
      <c r="E1979" s="49">
        <f t="shared" si="60"/>
        <v>151.72999999999999</v>
      </c>
      <c r="F1979" s="1105">
        <f t="shared" si="61"/>
        <v>96623</v>
      </c>
      <c r="H1979" s="49">
        <v>144.33000000000001</v>
      </c>
      <c r="I1979" s="49">
        <v>151.72999999999999</v>
      </c>
    </row>
    <row r="1980" spans="2:9">
      <c r="B1980" s="51">
        <v>96624</v>
      </c>
      <c r="C1980" s="1108" t="s">
        <v>7246</v>
      </c>
      <c r="D1980" s="45" t="s">
        <v>1186</v>
      </c>
      <c r="E1980" s="46">
        <f t="shared" si="60"/>
        <v>104.8</v>
      </c>
      <c r="F1980" s="1105">
        <f t="shared" si="61"/>
        <v>96624</v>
      </c>
      <c r="H1980" s="46">
        <v>102.15</v>
      </c>
      <c r="I1980" s="46">
        <v>104.8</v>
      </c>
    </row>
    <row r="1981" spans="2:9">
      <c r="B1981" s="50">
        <v>97082</v>
      </c>
      <c r="C1981" s="48" t="s">
        <v>5065</v>
      </c>
      <c r="D1981" s="47" t="s">
        <v>1186</v>
      </c>
      <c r="E1981" s="49">
        <f t="shared" si="60"/>
        <v>46.31</v>
      </c>
      <c r="F1981" s="1105">
        <f t="shared" si="61"/>
        <v>97082</v>
      </c>
      <c r="H1981" s="49">
        <v>41.87</v>
      </c>
      <c r="I1981" s="49">
        <v>46.31</v>
      </c>
    </row>
    <row r="1982" spans="2:9">
      <c r="B1982" s="51">
        <v>97083</v>
      </c>
      <c r="C1982" s="1108" t="s">
        <v>5066</v>
      </c>
      <c r="D1982" s="45" t="s">
        <v>266</v>
      </c>
      <c r="E1982" s="46">
        <f t="shared" si="60"/>
        <v>2.46</v>
      </c>
      <c r="F1982" s="1105">
        <f t="shared" si="61"/>
        <v>97083</v>
      </c>
      <c r="H1982" s="46">
        <v>2.2400000000000002</v>
      </c>
      <c r="I1982" s="46">
        <v>2.46</v>
      </c>
    </row>
    <row r="1983" spans="2:9" ht="30">
      <c r="B1983" s="50">
        <v>97084</v>
      </c>
      <c r="C1983" s="48" t="s">
        <v>5067</v>
      </c>
      <c r="D1983" s="47" t="s">
        <v>266</v>
      </c>
      <c r="E1983" s="49">
        <f t="shared" si="60"/>
        <v>0.5</v>
      </c>
      <c r="F1983" s="1105">
        <f t="shared" si="61"/>
        <v>97084</v>
      </c>
      <c r="H1983" s="49">
        <v>0.46</v>
      </c>
      <c r="I1983" s="49">
        <v>0.5</v>
      </c>
    </row>
    <row r="1984" spans="2:9">
      <c r="B1984" s="51">
        <v>97086</v>
      </c>
      <c r="C1984" s="1108" t="s">
        <v>5068</v>
      </c>
      <c r="D1984" s="45" t="s">
        <v>266</v>
      </c>
      <c r="E1984" s="46">
        <f t="shared" si="60"/>
        <v>81.56</v>
      </c>
      <c r="F1984" s="1105">
        <f t="shared" si="61"/>
        <v>97086</v>
      </c>
      <c r="H1984" s="46">
        <v>74.430000000000007</v>
      </c>
      <c r="I1984" s="46">
        <v>81.56</v>
      </c>
    </row>
    <row r="1985" spans="2:9" ht="30">
      <c r="B1985" s="50">
        <v>97094</v>
      </c>
      <c r="C1985" s="48" t="s">
        <v>5069</v>
      </c>
      <c r="D1985" s="47" t="s">
        <v>1186</v>
      </c>
      <c r="E1985" s="49">
        <f t="shared" si="60"/>
        <v>495.44</v>
      </c>
      <c r="F1985" s="1105">
        <f t="shared" si="61"/>
        <v>97094</v>
      </c>
      <c r="H1985" s="49">
        <v>493.64</v>
      </c>
      <c r="I1985" s="49">
        <v>495.44</v>
      </c>
    </row>
    <row r="1986" spans="2:9" ht="30">
      <c r="B1986" s="51">
        <v>97095</v>
      </c>
      <c r="C1986" s="1108" t="s">
        <v>5070</v>
      </c>
      <c r="D1986" s="45" t="s">
        <v>1186</v>
      </c>
      <c r="E1986" s="46">
        <f t="shared" si="60"/>
        <v>465.29</v>
      </c>
      <c r="F1986" s="1105">
        <f t="shared" si="61"/>
        <v>97095</v>
      </c>
      <c r="H1986" s="46">
        <v>463.71</v>
      </c>
      <c r="I1986" s="46">
        <v>465.29</v>
      </c>
    </row>
    <row r="1987" spans="2:9" ht="30">
      <c r="B1987" s="50">
        <v>97096</v>
      </c>
      <c r="C1987" s="48" t="s">
        <v>5071</v>
      </c>
      <c r="D1987" s="47" t="s">
        <v>1186</v>
      </c>
      <c r="E1987" s="49">
        <f t="shared" ref="E1987:E2050" si="62">IF($K$2=$H$1,H1987,I1987)</f>
        <v>449.82</v>
      </c>
      <c r="F1987" s="1105">
        <f t="shared" ref="F1987:F2050" si="63">IF(LEN($B1987)=7,CONCATENATE(MID($B1987,1,6),"00",RIGHT($B1987,1)),IF(LEN($B1987)=8,CONCATENATE(MID($B1987,1,6),"0",RIGHT($B1987,2)),$B1987))</f>
        <v>97096</v>
      </c>
      <c r="H1987" s="49">
        <v>448.34</v>
      </c>
      <c r="I1987" s="49">
        <v>449.82</v>
      </c>
    </row>
    <row r="1988" spans="2:9">
      <c r="B1988" s="51">
        <v>100322</v>
      </c>
      <c r="C1988" s="1108" t="s">
        <v>7247</v>
      </c>
      <c r="D1988" s="45" t="s">
        <v>1186</v>
      </c>
      <c r="E1988" s="46">
        <f t="shared" si="62"/>
        <v>104.8</v>
      </c>
      <c r="F1988" s="1105">
        <f t="shared" si="63"/>
        <v>100322</v>
      </c>
      <c r="H1988" s="46">
        <v>102.15</v>
      </c>
      <c r="I1988" s="46">
        <v>104.8</v>
      </c>
    </row>
    <row r="1989" spans="2:9">
      <c r="B1989" s="50">
        <v>100323</v>
      </c>
      <c r="C1989" s="48" t="s">
        <v>7248</v>
      </c>
      <c r="D1989" s="47" t="s">
        <v>1186</v>
      </c>
      <c r="E1989" s="49">
        <f t="shared" si="62"/>
        <v>96.81</v>
      </c>
      <c r="F1989" s="1105">
        <f t="shared" si="63"/>
        <v>100323</v>
      </c>
      <c r="H1989" s="49">
        <v>94.16</v>
      </c>
      <c r="I1989" s="49">
        <v>96.81</v>
      </c>
    </row>
    <row r="1990" spans="2:9" ht="30">
      <c r="B1990" s="51">
        <v>100324</v>
      </c>
      <c r="C1990" s="1108" t="s">
        <v>7249</v>
      </c>
      <c r="D1990" s="45" t="s">
        <v>1186</v>
      </c>
      <c r="E1990" s="46">
        <f t="shared" si="62"/>
        <v>104.79</v>
      </c>
      <c r="F1990" s="1105">
        <f t="shared" si="63"/>
        <v>100324</v>
      </c>
      <c r="H1990" s="46">
        <v>102.14</v>
      </c>
      <c r="I1990" s="46">
        <v>104.79</v>
      </c>
    </row>
    <row r="1991" spans="2:9" ht="30">
      <c r="B1991" s="50">
        <v>90996</v>
      </c>
      <c r="C1991" s="48" t="s">
        <v>1610</v>
      </c>
      <c r="D1991" s="47" t="s">
        <v>266</v>
      </c>
      <c r="E1991" s="49">
        <f t="shared" si="62"/>
        <v>12.01</v>
      </c>
      <c r="F1991" s="1105">
        <f t="shared" si="63"/>
        <v>90996</v>
      </c>
      <c r="H1991" s="49">
        <v>11.22</v>
      </c>
      <c r="I1991" s="49">
        <v>12.01</v>
      </c>
    </row>
    <row r="1992" spans="2:9" ht="30">
      <c r="B1992" s="51">
        <v>90997</v>
      </c>
      <c r="C1992" s="1108" t="s">
        <v>1611</v>
      </c>
      <c r="D1992" s="45" t="s">
        <v>266</v>
      </c>
      <c r="E1992" s="46">
        <f t="shared" si="62"/>
        <v>16.440000000000001</v>
      </c>
      <c r="F1992" s="1105">
        <f t="shared" si="63"/>
        <v>90997</v>
      </c>
      <c r="H1992" s="46">
        <v>15.19</v>
      </c>
      <c r="I1992" s="46">
        <v>16.440000000000001</v>
      </c>
    </row>
    <row r="1993" spans="2:9" ht="30">
      <c r="B1993" s="50">
        <v>90998</v>
      </c>
      <c r="C1993" s="48" t="s">
        <v>1612</v>
      </c>
      <c r="D1993" s="47" t="s">
        <v>266</v>
      </c>
      <c r="E1993" s="49">
        <f t="shared" si="62"/>
        <v>19.920000000000002</v>
      </c>
      <c r="F1993" s="1105">
        <f t="shared" si="63"/>
        <v>90998</v>
      </c>
      <c r="H1993" s="49">
        <v>18.32</v>
      </c>
      <c r="I1993" s="49">
        <v>19.920000000000002</v>
      </c>
    </row>
    <row r="1994" spans="2:9" ht="30">
      <c r="B1994" s="51">
        <v>91000</v>
      </c>
      <c r="C1994" s="1108" t="s">
        <v>1613</v>
      </c>
      <c r="D1994" s="45" t="s">
        <v>266</v>
      </c>
      <c r="E1994" s="46">
        <f t="shared" si="62"/>
        <v>15.12</v>
      </c>
      <c r="F1994" s="1105">
        <f t="shared" si="63"/>
        <v>91000</v>
      </c>
      <c r="H1994" s="46">
        <v>14.01</v>
      </c>
      <c r="I1994" s="46">
        <v>15.12</v>
      </c>
    </row>
    <row r="1995" spans="2:9" ht="30">
      <c r="B1995" s="50">
        <v>91002</v>
      </c>
      <c r="C1995" s="48" t="s">
        <v>1614</v>
      </c>
      <c r="D1995" s="47" t="s">
        <v>266</v>
      </c>
      <c r="E1995" s="49">
        <f t="shared" si="62"/>
        <v>13.89</v>
      </c>
      <c r="F1995" s="1105">
        <f t="shared" si="63"/>
        <v>91002</v>
      </c>
      <c r="H1995" s="49">
        <v>12.9</v>
      </c>
      <c r="I1995" s="49">
        <v>13.89</v>
      </c>
    </row>
    <row r="1996" spans="2:9" ht="30">
      <c r="B1996" s="51">
        <v>91003</v>
      </c>
      <c r="C1996" s="1108" t="s">
        <v>1615</v>
      </c>
      <c r="D1996" s="45" t="s">
        <v>266</v>
      </c>
      <c r="E1996" s="46">
        <f t="shared" si="62"/>
        <v>16.12</v>
      </c>
      <c r="F1996" s="1105">
        <f t="shared" si="63"/>
        <v>91003</v>
      </c>
      <c r="H1996" s="46">
        <v>14.91</v>
      </c>
      <c r="I1996" s="46">
        <v>16.12</v>
      </c>
    </row>
    <row r="1997" spans="2:9" ht="30">
      <c r="B1997" s="50">
        <v>91004</v>
      </c>
      <c r="C1997" s="48" t="s">
        <v>1616</v>
      </c>
      <c r="D1997" s="47" t="s">
        <v>266</v>
      </c>
      <c r="E1997" s="49">
        <f t="shared" si="62"/>
        <v>12.75</v>
      </c>
      <c r="F1997" s="1105">
        <f t="shared" si="63"/>
        <v>91004</v>
      </c>
      <c r="H1997" s="49">
        <v>11.82</v>
      </c>
      <c r="I1997" s="49">
        <v>12.75</v>
      </c>
    </row>
    <row r="1998" spans="2:9" ht="30">
      <c r="B1998" s="51">
        <v>91005</v>
      </c>
      <c r="C1998" s="1108" t="s">
        <v>1617</v>
      </c>
      <c r="D1998" s="45" t="s">
        <v>266</v>
      </c>
      <c r="E1998" s="46">
        <f t="shared" si="62"/>
        <v>15.34</v>
      </c>
      <c r="F1998" s="1105">
        <f t="shared" si="63"/>
        <v>91005</v>
      </c>
      <c r="H1998" s="46">
        <v>14.15</v>
      </c>
      <c r="I1998" s="46">
        <v>15.34</v>
      </c>
    </row>
    <row r="1999" spans="2:9" ht="30">
      <c r="B1999" s="50">
        <v>91006</v>
      </c>
      <c r="C1999" s="48" t="s">
        <v>1618</v>
      </c>
      <c r="D1999" s="47" t="s">
        <v>266</v>
      </c>
      <c r="E1999" s="49">
        <f t="shared" si="62"/>
        <v>11.76</v>
      </c>
      <c r="F1999" s="1105">
        <f t="shared" si="63"/>
        <v>91006</v>
      </c>
      <c r="H1999" s="49">
        <v>10.93</v>
      </c>
      <c r="I1999" s="49">
        <v>11.76</v>
      </c>
    </row>
    <row r="2000" spans="2:9" ht="30">
      <c r="B2000" s="51">
        <v>91007</v>
      </c>
      <c r="C2000" s="1108" t="s">
        <v>1619</v>
      </c>
      <c r="D2000" s="45" t="s">
        <v>266</v>
      </c>
      <c r="E2000" s="46">
        <f t="shared" si="62"/>
        <v>10.53</v>
      </c>
      <c r="F2000" s="1105">
        <f t="shared" si="63"/>
        <v>91007</v>
      </c>
      <c r="H2000" s="46">
        <v>9.82</v>
      </c>
      <c r="I2000" s="46">
        <v>10.53</v>
      </c>
    </row>
    <row r="2001" spans="2:9" ht="30">
      <c r="B2001" s="50">
        <v>91008</v>
      </c>
      <c r="C2001" s="48" t="s">
        <v>1620</v>
      </c>
      <c r="D2001" s="47" t="s">
        <v>266</v>
      </c>
      <c r="E2001" s="49">
        <f t="shared" si="62"/>
        <v>12.76</v>
      </c>
      <c r="F2001" s="1105">
        <f t="shared" si="63"/>
        <v>91008</v>
      </c>
      <c r="H2001" s="49">
        <v>11.84</v>
      </c>
      <c r="I2001" s="49">
        <v>12.76</v>
      </c>
    </row>
    <row r="2002" spans="2:9" ht="30">
      <c r="B2002" s="51">
        <v>92263</v>
      </c>
      <c r="C2002" s="1108" t="s">
        <v>1621</v>
      </c>
      <c r="D2002" s="45" t="s">
        <v>266</v>
      </c>
      <c r="E2002" s="46">
        <f t="shared" si="62"/>
        <v>97.17</v>
      </c>
      <c r="F2002" s="1105">
        <f t="shared" si="63"/>
        <v>92263</v>
      </c>
      <c r="H2002" s="46">
        <v>93.49</v>
      </c>
      <c r="I2002" s="46">
        <v>97.17</v>
      </c>
    </row>
    <row r="2003" spans="2:9" ht="30">
      <c r="B2003" s="50">
        <v>92264</v>
      </c>
      <c r="C2003" s="48" t="s">
        <v>1622</v>
      </c>
      <c r="D2003" s="47" t="s">
        <v>266</v>
      </c>
      <c r="E2003" s="49">
        <f t="shared" si="62"/>
        <v>114.36</v>
      </c>
      <c r="F2003" s="1105">
        <f t="shared" si="63"/>
        <v>92264</v>
      </c>
      <c r="H2003" s="49">
        <v>110.68</v>
      </c>
      <c r="I2003" s="49">
        <v>114.36</v>
      </c>
    </row>
    <row r="2004" spans="2:9">
      <c r="B2004" s="51">
        <v>92265</v>
      </c>
      <c r="C2004" s="1108" t="s">
        <v>1623</v>
      </c>
      <c r="D2004" s="45" t="s">
        <v>266</v>
      </c>
      <c r="E2004" s="46">
        <f t="shared" si="62"/>
        <v>73.94</v>
      </c>
      <c r="F2004" s="1105">
        <f t="shared" si="63"/>
        <v>92265</v>
      </c>
      <c r="H2004" s="46">
        <v>70.98</v>
      </c>
      <c r="I2004" s="46">
        <v>73.94</v>
      </c>
    </row>
    <row r="2005" spans="2:9">
      <c r="B2005" s="50">
        <v>92266</v>
      </c>
      <c r="C2005" s="48" t="s">
        <v>1624</v>
      </c>
      <c r="D2005" s="47" t="s">
        <v>266</v>
      </c>
      <c r="E2005" s="49">
        <f t="shared" si="62"/>
        <v>89.25</v>
      </c>
      <c r="F2005" s="1105">
        <f t="shared" si="63"/>
        <v>92266</v>
      </c>
      <c r="H2005" s="49">
        <v>86.29</v>
      </c>
      <c r="I2005" s="49">
        <v>89.25</v>
      </c>
    </row>
    <row r="2006" spans="2:9">
      <c r="B2006" s="51">
        <v>92267</v>
      </c>
      <c r="C2006" s="1108" t="s">
        <v>1625</v>
      </c>
      <c r="D2006" s="45" t="s">
        <v>266</v>
      </c>
      <c r="E2006" s="46">
        <f t="shared" si="62"/>
        <v>25.45</v>
      </c>
      <c r="F2006" s="1105">
        <f t="shared" si="63"/>
        <v>92267</v>
      </c>
      <c r="H2006" s="46">
        <v>25.37</v>
      </c>
      <c r="I2006" s="46">
        <v>25.45</v>
      </c>
    </row>
    <row r="2007" spans="2:9">
      <c r="B2007" s="50">
        <v>92268</v>
      </c>
      <c r="C2007" s="48" t="s">
        <v>1626</v>
      </c>
      <c r="D2007" s="47" t="s">
        <v>266</v>
      </c>
      <c r="E2007" s="49">
        <f t="shared" si="62"/>
        <v>38.97</v>
      </c>
      <c r="F2007" s="1105">
        <f t="shared" si="63"/>
        <v>92268</v>
      </c>
      <c r="H2007" s="49">
        <v>38.89</v>
      </c>
      <c r="I2007" s="49">
        <v>38.97</v>
      </c>
    </row>
    <row r="2008" spans="2:9">
      <c r="B2008" s="51">
        <v>92269</v>
      </c>
      <c r="C2008" s="1108" t="s">
        <v>1627</v>
      </c>
      <c r="D2008" s="45" t="s">
        <v>266</v>
      </c>
      <c r="E2008" s="46">
        <f t="shared" si="62"/>
        <v>65.23</v>
      </c>
      <c r="F2008" s="1105">
        <f t="shared" si="63"/>
        <v>92269</v>
      </c>
      <c r="H2008" s="46">
        <v>63.43</v>
      </c>
      <c r="I2008" s="46">
        <v>65.23</v>
      </c>
    </row>
    <row r="2009" spans="2:9">
      <c r="B2009" s="50">
        <v>92270</v>
      </c>
      <c r="C2009" s="48" t="s">
        <v>1628</v>
      </c>
      <c r="D2009" s="47" t="s">
        <v>266</v>
      </c>
      <c r="E2009" s="49">
        <f t="shared" si="62"/>
        <v>50.54</v>
      </c>
      <c r="F2009" s="1105">
        <f t="shared" si="63"/>
        <v>92270</v>
      </c>
      <c r="H2009" s="49">
        <v>49.37</v>
      </c>
      <c r="I2009" s="49">
        <v>50.54</v>
      </c>
    </row>
    <row r="2010" spans="2:9">
      <c r="B2010" s="51">
        <v>92271</v>
      </c>
      <c r="C2010" s="1108" t="s">
        <v>1629</v>
      </c>
      <c r="D2010" s="45" t="s">
        <v>266</v>
      </c>
      <c r="E2010" s="46">
        <f t="shared" si="62"/>
        <v>31.06</v>
      </c>
      <c r="F2010" s="1105">
        <f t="shared" si="63"/>
        <v>92271</v>
      </c>
      <c r="H2010" s="46">
        <v>31.03</v>
      </c>
      <c r="I2010" s="46">
        <v>31.06</v>
      </c>
    </row>
    <row r="2011" spans="2:9">
      <c r="B2011" s="50">
        <v>92272</v>
      </c>
      <c r="C2011" s="48" t="s">
        <v>1630</v>
      </c>
      <c r="D2011" s="47" t="s">
        <v>85</v>
      </c>
      <c r="E2011" s="49">
        <f t="shared" si="62"/>
        <v>21.03</v>
      </c>
      <c r="F2011" s="1105">
        <f t="shared" si="63"/>
        <v>92272</v>
      </c>
      <c r="H2011" s="49">
        <v>20.57</v>
      </c>
      <c r="I2011" s="49">
        <v>21.03</v>
      </c>
    </row>
    <row r="2012" spans="2:9">
      <c r="B2012" s="51">
        <v>92273</v>
      </c>
      <c r="C2012" s="1108" t="s">
        <v>1631</v>
      </c>
      <c r="D2012" s="45" t="s">
        <v>85</v>
      </c>
      <c r="E2012" s="46">
        <f t="shared" si="62"/>
        <v>9.49</v>
      </c>
      <c r="F2012" s="1105">
        <f t="shared" si="63"/>
        <v>92273</v>
      </c>
      <c r="H2012" s="46">
        <v>9.31</v>
      </c>
      <c r="I2012" s="46">
        <v>9.49</v>
      </c>
    </row>
    <row r="2013" spans="2:9" ht="30">
      <c r="B2013" s="50">
        <v>92408</v>
      </c>
      <c r="C2013" s="48" t="s">
        <v>1632</v>
      </c>
      <c r="D2013" s="47" t="s">
        <v>266</v>
      </c>
      <c r="E2013" s="49">
        <f t="shared" si="62"/>
        <v>144.91</v>
      </c>
      <c r="F2013" s="1105">
        <f t="shared" si="63"/>
        <v>92408</v>
      </c>
      <c r="H2013" s="49">
        <v>135.07</v>
      </c>
      <c r="I2013" s="49">
        <v>144.91</v>
      </c>
    </row>
    <row r="2014" spans="2:9" ht="30">
      <c r="B2014" s="51">
        <v>92409</v>
      </c>
      <c r="C2014" s="1108" t="s">
        <v>1633</v>
      </c>
      <c r="D2014" s="45" t="s">
        <v>266</v>
      </c>
      <c r="E2014" s="46">
        <f t="shared" si="62"/>
        <v>135.80000000000001</v>
      </c>
      <c r="F2014" s="1105">
        <f t="shared" si="63"/>
        <v>92409</v>
      </c>
      <c r="H2014" s="46">
        <v>126.9</v>
      </c>
      <c r="I2014" s="46">
        <v>135.80000000000001</v>
      </c>
    </row>
    <row r="2015" spans="2:9" ht="30">
      <c r="B2015" s="50">
        <v>92410</v>
      </c>
      <c r="C2015" s="48" t="s">
        <v>1634</v>
      </c>
      <c r="D2015" s="47" t="s">
        <v>266</v>
      </c>
      <c r="E2015" s="49">
        <f t="shared" si="62"/>
        <v>103.8</v>
      </c>
      <c r="F2015" s="1105">
        <f t="shared" si="63"/>
        <v>92410</v>
      </c>
      <c r="H2015" s="49">
        <v>95.79</v>
      </c>
      <c r="I2015" s="49">
        <v>103.8</v>
      </c>
    </row>
    <row r="2016" spans="2:9" ht="30">
      <c r="B2016" s="51">
        <v>92411</v>
      </c>
      <c r="C2016" s="1108" t="s">
        <v>1635</v>
      </c>
      <c r="D2016" s="45" t="s">
        <v>266</v>
      </c>
      <c r="E2016" s="46">
        <f t="shared" si="62"/>
        <v>95.76</v>
      </c>
      <c r="F2016" s="1105">
        <f t="shared" si="63"/>
        <v>92411</v>
      </c>
      <c r="H2016" s="46">
        <v>88.57</v>
      </c>
      <c r="I2016" s="46">
        <v>95.76</v>
      </c>
    </row>
    <row r="2017" spans="2:9" ht="30">
      <c r="B2017" s="50">
        <v>92412</v>
      </c>
      <c r="C2017" s="48" t="s">
        <v>1636</v>
      </c>
      <c r="D2017" s="47" t="s">
        <v>266</v>
      </c>
      <c r="E2017" s="49">
        <f t="shared" si="62"/>
        <v>71.28</v>
      </c>
      <c r="F2017" s="1105">
        <f t="shared" si="63"/>
        <v>92412</v>
      </c>
      <c r="H2017" s="49">
        <v>65.37</v>
      </c>
      <c r="I2017" s="49">
        <v>71.28</v>
      </c>
    </row>
    <row r="2018" spans="2:9" ht="30">
      <c r="B2018" s="51">
        <v>92413</v>
      </c>
      <c r="C2018" s="1108" t="s">
        <v>1637</v>
      </c>
      <c r="D2018" s="45" t="s">
        <v>266</v>
      </c>
      <c r="E2018" s="46">
        <f t="shared" si="62"/>
        <v>65.09</v>
      </c>
      <c r="F2018" s="1105">
        <f t="shared" si="63"/>
        <v>92413</v>
      </c>
      <c r="H2018" s="46">
        <v>59.81</v>
      </c>
      <c r="I2018" s="46">
        <v>65.09</v>
      </c>
    </row>
    <row r="2019" spans="2:9" ht="30">
      <c r="B2019" s="50">
        <v>92414</v>
      </c>
      <c r="C2019" s="48" t="s">
        <v>1638</v>
      </c>
      <c r="D2019" s="47" t="s">
        <v>266</v>
      </c>
      <c r="E2019" s="49">
        <f t="shared" si="62"/>
        <v>95.7</v>
      </c>
      <c r="F2019" s="1105">
        <f t="shared" si="63"/>
        <v>92414</v>
      </c>
      <c r="H2019" s="49">
        <v>90.32</v>
      </c>
      <c r="I2019" s="49">
        <v>95.7</v>
      </c>
    </row>
    <row r="2020" spans="2:9" ht="30">
      <c r="B2020" s="51">
        <v>92415</v>
      </c>
      <c r="C2020" s="1108" t="s">
        <v>1639</v>
      </c>
      <c r="D2020" s="45" t="s">
        <v>266</v>
      </c>
      <c r="E2020" s="46">
        <f t="shared" si="62"/>
        <v>87.65</v>
      </c>
      <c r="F2020" s="1105">
        <f t="shared" si="63"/>
        <v>92415</v>
      </c>
      <c r="H2020" s="46">
        <v>83.1</v>
      </c>
      <c r="I2020" s="46">
        <v>87.65</v>
      </c>
    </row>
    <row r="2021" spans="2:9" ht="30">
      <c r="B2021" s="50">
        <v>92416</v>
      </c>
      <c r="C2021" s="48" t="s">
        <v>1640</v>
      </c>
      <c r="D2021" s="47" t="s">
        <v>266</v>
      </c>
      <c r="E2021" s="49">
        <f t="shared" si="62"/>
        <v>112.23</v>
      </c>
      <c r="F2021" s="1105">
        <f t="shared" si="63"/>
        <v>92416</v>
      </c>
      <c r="H2021" s="49">
        <v>105.16</v>
      </c>
      <c r="I2021" s="49">
        <v>112.23</v>
      </c>
    </row>
    <row r="2022" spans="2:9" ht="30">
      <c r="B2022" s="51">
        <v>92417</v>
      </c>
      <c r="C2022" s="1108" t="s">
        <v>1641</v>
      </c>
      <c r="D2022" s="45" t="s">
        <v>266</v>
      </c>
      <c r="E2022" s="46">
        <f t="shared" si="62"/>
        <v>104.22</v>
      </c>
      <c r="F2022" s="1105">
        <f t="shared" si="63"/>
        <v>92417</v>
      </c>
      <c r="H2022" s="46">
        <v>97.97</v>
      </c>
      <c r="I2022" s="46">
        <v>104.22</v>
      </c>
    </row>
    <row r="2023" spans="2:9" ht="30">
      <c r="B2023" s="50">
        <v>92418</v>
      </c>
      <c r="C2023" s="48" t="s">
        <v>1642</v>
      </c>
      <c r="D2023" s="47" t="s">
        <v>266</v>
      </c>
      <c r="E2023" s="49">
        <f t="shared" si="62"/>
        <v>62.46</v>
      </c>
      <c r="F2023" s="1105">
        <f t="shared" si="63"/>
        <v>92418</v>
      </c>
      <c r="H2023" s="49">
        <v>58.84</v>
      </c>
      <c r="I2023" s="49">
        <v>62.46</v>
      </c>
    </row>
    <row r="2024" spans="2:9" ht="30">
      <c r="B2024" s="51">
        <v>92419</v>
      </c>
      <c r="C2024" s="1108" t="s">
        <v>1643</v>
      </c>
      <c r="D2024" s="45" t="s">
        <v>266</v>
      </c>
      <c r="E2024" s="46">
        <f t="shared" si="62"/>
        <v>56.3</v>
      </c>
      <c r="F2024" s="1105">
        <f t="shared" si="63"/>
        <v>92419</v>
      </c>
      <c r="H2024" s="46">
        <v>53.3</v>
      </c>
      <c r="I2024" s="46">
        <v>56.3</v>
      </c>
    </row>
    <row r="2025" spans="2:9" ht="30">
      <c r="B2025" s="50">
        <v>92420</v>
      </c>
      <c r="C2025" s="48" t="s">
        <v>1644</v>
      </c>
      <c r="D2025" s="47" t="s">
        <v>266</v>
      </c>
      <c r="E2025" s="49">
        <f t="shared" si="62"/>
        <v>75.180000000000007</v>
      </c>
      <c r="F2025" s="1105">
        <f t="shared" si="63"/>
        <v>92420</v>
      </c>
      <c r="H2025" s="49">
        <v>70.260000000000005</v>
      </c>
      <c r="I2025" s="49">
        <v>75.180000000000007</v>
      </c>
    </row>
    <row r="2026" spans="2:9" ht="30">
      <c r="B2026" s="51">
        <v>92421</v>
      </c>
      <c r="C2026" s="1108" t="s">
        <v>1645</v>
      </c>
      <c r="D2026" s="45" t="s">
        <v>266</v>
      </c>
      <c r="E2026" s="46">
        <f t="shared" si="62"/>
        <v>69</v>
      </c>
      <c r="F2026" s="1105">
        <f t="shared" si="63"/>
        <v>92421</v>
      </c>
      <c r="H2026" s="46">
        <v>64.709999999999994</v>
      </c>
      <c r="I2026" s="46">
        <v>69</v>
      </c>
    </row>
    <row r="2027" spans="2:9" ht="30">
      <c r="B2027" s="50">
        <v>92422</v>
      </c>
      <c r="C2027" s="48" t="s">
        <v>1646</v>
      </c>
      <c r="D2027" s="47" t="s">
        <v>266</v>
      </c>
      <c r="E2027" s="49">
        <f t="shared" si="62"/>
        <v>51.76</v>
      </c>
      <c r="F2027" s="1105">
        <f t="shared" si="63"/>
        <v>92422</v>
      </c>
      <c r="H2027" s="49">
        <v>48.76</v>
      </c>
      <c r="I2027" s="49">
        <v>51.76</v>
      </c>
    </row>
    <row r="2028" spans="2:9" ht="30">
      <c r="B2028" s="51">
        <v>92423</v>
      </c>
      <c r="C2028" s="1108" t="s">
        <v>1647</v>
      </c>
      <c r="D2028" s="45" t="s">
        <v>266</v>
      </c>
      <c r="E2028" s="46">
        <f t="shared" si="62"/>
        <v>46.41</v>
      </c>
      <c r="F2028" s="1105">
        <f t="shared" si="63"/>
        <v>92423</v>
      </c>
      <c r="H2028" s="46">
        <v>43.97</v>
      </c>
      <c r="I2028" s="46">
        <v>46.41</v>
      </c>
    </row>
    <row r="2029" spans="2:9" ht="30">
      <c r="B2029" s="50">
        <v>92424</v>
      </c>
      <c r="C2029" s="48" t="s">
        <v>1648</v>
      </c>
      <c r="D2029" s="47" t="s">
        <v>266</v>
      </c>
      <c r="E2029" s="49">
        <f t="shared" si="62"/>
        <v>62.83</v>
      </c>
      <c r="F2029" s="1105">
        <f t="shared" si="63"/>
        <v>92424</v>
      </c>
      <c r="H2029" s="49">
        <v>58.7</v>
      </c>
      <c r="I2029" s="49">
        <v>62.83</v>
      </c>
    </row>
    <row r="2030" spans="2:9" ht="30">
      <c r="B2030" s="51">
        <v>92425</v>
      </c>
      <c r="C2030" s="1108" t="s">
        <v>1649</v>
      </c>
      <c r="D2030" s="45" t="s">
        <v>266</v>
      </c>
      <c r="E2030" s="46">
        <f t="shared" si="62"/>
        <v>57.46</v>
      </c>
      <c r="F2030" s="1105">
        <f t="shared" si="63"/>
        <v>92425</v>
      </c>
      <c r="H2030" s="46">
        <v>53.88</v>
      </c>
      <c r="I2030" s="46">
        <v>57.46</v>
      </c>
    </row>
    <row r="2031" spans="2:9" ht="30">
      <c r="B2031" s="50">
        <v>92426</v>
      </c>
      <c r="C2031" s="48" t="s">
        <v>1650</v>
      </c>
      <c r="D2031" s="47" t="s">
        <v>266</v>
      </c>
      <c r="E2031" s="49">
        <f t="shared" si="62"/>
        <v>46.38</v>
      </c>
      <c r="F2031" s="1105">
        <f t="shared" si="63"/>
        <v>92426</v>
      </c>
      <c r="H2031" s="49">
        <v>43.7</v>
      </c>
      <c r="I2031" s="49">
        <v>46.38</v>
      </c>
    </row>
    <row r="2032" spans="2:9" ht="30">
      <c r="B2032" s="51">
        <v>92427</v>
      </c>
      <c r="C2032" s="1108" t="s">
        <v>1651</v>
      </c>
      <c r="D2032" s="45" t="s">
        <v>266</v>
      </c>
      <c r="E2032" s="46">
        <f t="shared" si="62"/>
        <v>41.41</v>
      </c>
      <c r="F2032" s="1105">
        <f t="shared" si="63"/>
        <v>92427</v>
      </c>
      <c r="H2032" s="46">
        <v>39.24</v>
      </c>
      <c r="I2032" s="46">
        <v>41.41</v>
      </c>
    </row>
    <row r="2033" spans="2:9" ht="30">
      <c r="B2033" s="50">
        <v>92428</v>
      </c>
      <c r="C2033" s="48" t="s">
        <v>1652</v>
      </c>
      <c r="D2033" s="47" t="s">
        <v>266</v>
      </c>
      <c r="E2033" s="49">
        <f t="shared" si="62"/>
        <v>56.62</v>
      </c>
      <c r="F2033" s="1105">
        <f t="shared" si="63"/>
        <v>92428</v>
      </c>
      <c r="H2033" s="49">
        <v>52.89</v>
      </c>
      <c r="I2033" s="49">
        <v>56.62</v>
      </c>
    </row>
    <row r="2034" spans="2:9" ht="30">
      <c r="B2034" s="51">
        <v>92429</v>
      </c>
      <c r="C2034" s="1108" t="s">
        <v>1653</v>
      </c>
      <c r="D2034" s="45" t="s">
        <v>266</v>
      </c>
      <c r="E2034" s="46">
        <f t="shared" si="62"/>
        <v>51.65</v>
      </c>
      <c r="F2034" s="1105">
        <f t="shared" si="63"/>
        <v>92429</v>
      </c>
      <c r="H2034" s="46">
        <v>48.43</v>
      </c>
      <c r="I2034" s="46">
        <v>51.65</v>
      </c>
    </row>
    <row r="2035" spans="2:9" ht="45">
      <c r="B2035" s="50">
        <v>92430</v>
      </c>
      <c r="C2035" s="48" t="s">
        <v>1654</v>
      </c>
      <c r="D2035" s="47" t="s">
        <v>266</v>
      </c>
      <c r="E2035" s="49">
        <f t="shared" si="62"/>
        <v>42.76</v>
      </c>
      <c r="F2035" s="1105">
        <f t="shared" si="63"/>
        <v>92430</v>
      </c>
      <c r="H2035" s="49">
        <v>40.35</v>
      </c>
      <c r="I2035" s="49">
        <v>42.76</v>
      </c>
    </row>
    <row r="2036" spans="2:9" ht="30">
      <c r="B2036" s="51">
        <v>92431</v>
      </c>
      <c r="C2036" s="1108" t="s">
        <v>1655</v>
      </c>
      <c r="D2036" s="45" t="s">
        <v>266</v>
      </c>
      <c r="E2036" s="46">
        <f t="shared" si="62"/>
        <v>38.04</v>
      </c>
      <c r="F2036" s="1105">
        <f t="shared" si="63"/>
        <v>92431</v>
      </c>
      <c r="H2036" s="46">
        <v>36.119999999999997</v>
      </c>
      <c r="I2036" s="46">
        <v>38.04</v>
      </c>
    </row>
    <row r="2037" spans="2:9" ht="30">
      <c r="B2037" s="50">
        <v>92432</v>
      </c>
      <c r="C2037" s="48" t="s">
        <v>1656</v>
      </c>
      <c r="D2037" s="47" t="s">
        <v>266</v>
      </c>
      <c r="E2037" s="49">
        <f t="shared" si="62"/>
        <v>52.48</v>
      </c>
      <c r="F2037" s="1105">
        <f t="shared" si="63"/>
        <v>92432</v>
      </c>
      <c r="H2037" s="49">
        <v>49.08</v>
      </c>
      <c r="I2037" s="49">
        <v>52.48</v>
      </c>
    </row>
    <row r="2038" spans="2:9" ht="30">
      <c r="B2038" s="51">
        <v>92433</v>
      </c>
      <c r="C2038" s="1108" t="s">
        <v>1657</v>
      </c>
      <c r="D2038" s="45" t="s">
        <v>266</v>
      </c>
      <c r="E2038" s="46">
        <f t="shared" si="62"/>
        <v>47.76</v>
      </c>
      <c r="F2038" s="1105">
        <f t="shared" si="63"/>
        <v>92433</v>
      </c>
      <c r="H2038" s="46">
        <v>44.84</v>
      </c>
      <c r="I2038" s="46">
        <v>47.76</v>
      </c>
    </row>
    <row r="2039" spans="2:9" ht="45">
      <c r="B2039" s="50">
        <v>92434</v>
      </c>
      <c r="C2039" s="48" t="s">
        <v>1658</v>
      </c>
      <c r="D2039" s="47" t="s">
        <v>266</v>
      </c>
      <c r="E2039" s="49">
        <f t="shared" si="62"/>
        <v>40.83</v>
      </c>
      <c r="F2039" s="1105">
        <f t="shared" si="63"/>
        <v>92434</v>
      </c>
      <c r="H2039" s="49">
        <v>38.53</v>
      </c>
      <c r="I2039" s="49">
        <v>40.83</v>
      </c>
    </row>
    <row r="2040" spans="2:9" ht="30">
      <c r="B2040" s="51">
        <v>92435</v>
      </c>
      <c r="C2040" s="1108" t="s">
        <v>1659</v>
      </c>
      <c r="D2040" s="45" t="s">
        <v>266</v>
      </c>
      <c r="E2040" s="46">
        <f t="shared" si="62"/>
        <v>36.26</v>
      </c>
      <c r="F2040" s="1105">
        <f t="shared" si="63"/>
        <v>92435</v>
      </c>
      <c r="H2040" s="46">
        <v>34.44</v>
      </c>
      <c r="I2040" s="46">
        <v>36.26</v>
      </c>
    </row>
    <row r="2041" spans="2:9" ht="30">
      <c r="B2041" s="50">
        <v>92436</v>
      </c>
      <c r="C2041" s="48" t="s">
        <v>1660</v>
      </c>
      <c r="D2041" s="47" t="s">
        <v>266</v>
      </c>
      <c r="E2041" s="49">
        <f t="shared" si="62"/>
        <v>50.2</v>
      </c>
      <c r="F2041" s="1105">
        <f t="shared" si="63"/>
        <v>92436</v>
      </c>
      <c r="H2041" s="49">
        <v>46.94</v>
      </c>
      <c r="I2041" s="49">
        <v>50.2</v>
      </c>
    </row>
    <row r="2042" spans="2:9" ht="30">
      <c r="B2042" s="51">
        <v>92437</v>
      </c>
      <c r="C2042" s="1108" t="s">
        <v>1661</v>
      </c>
      <c r="D2042" s="45" t="s">
        <v>266</v>
      </c>
      <c r="E2042" s="46">
        <f t="shared" si="62"/>
        <v>45.65</v>
      </c>
      <c r="F2042" s="1105">
        <f t="shared" si="63"/>
        <v>92437</v>
      </c>
      <c r="H2042" s="46">
        <v>42.86</v>
      </c>
      <c r="I2042" s="46">
        <v>45.65</v>
      </c>
    </row>
    <row r="2043" spans="2:9" ht="45">
      <c r="B2043" s="50">
        <v>92438</v>
      </c>
      <c r="C2043" s="48" t="s">
        <v>1662</v>
      </c>
      <c r="D2043" s="47" t="s">
        <v>266</v>
      </c>
      <c r="E2043" s="49">
        <f t="shared" si="62"/>
        <v>39.43</v>
      </c>
      <c r="F2043" s="1105">
        <f t="shared" si="63"/>
        <v>92438</v>
      </c>
      <c r="H2043" s="49">
        <v>37.21</v>
      </c>
      <c r="I2043" s="49">
        <v>39.43</v>
      </c>
    </row>
    <row r="2044" spans="2:9" ht="30">
      <c r="B2044" s="51">
        <v>92439</v>
      </c>
      <c r="C2044" s="1108" t="s">
        <v>1663</v>
      </c>
      <c r="D2044" s="45" t="s">
        <v>266</v>
      </c>
      <c r="E2044" s="46">
        <f t="shared" si="62"/>
        <v>34.979999999999997</v>
      </c>
      <c r="F2044" s="1105">
        <f t="shared" si="63"/>
        <v>92439</v>
      </c>
      <c r="H2044" s="46">
        <v>33.21</v>
      </c>
      <c r="I2044" s="46">
        <v>34.979999999999997</v>
      </c>
    </row>
    <row r="2045" spans="2:9" ht="30">
      <c r="B2045" s="50">
        <v>92440</v>
      </c>
      <c r="C2045" s="48" t="s">
        <v>1664</v>
      </c>
      <c r="D2045" s="47" t="s">
        <v>266</v>
      </c>
      <c r="E2045" s="49">
        <f t="shared" si="62"/>
        <v>48.56</v>
      </c>
      <c r="F2045" s="1105">
        <f t="shared" si="63"/>
        <v>92440</v>
      </c>
      <c r="H2045" s="49">
        <v>45.39</v>
      </c>
      <c r="I2045" s="49">
        <v>48.56</v>
      </c>
    </row>
    <row r="2046" spans="2:9" ht="30">
      <c r="B2046" s="51">
        <v>92441</v>
      </c>
      <c r="C2046" s="1108" t="s">
        <v>1665</v>
      </c>
      <c r="D2046" s="45" t="s">
        <v>266</v>
      </c>
      <c r="E2046" s="46">
        <f t="shared" si="62"/>
        <v>44.15</v>
      </c>
      <c r="F2046" s="1105">
        <f t="shared" si="63"/>
        <v>92441</v>
      </c>
      <c r="H2046" s="46">
        <v>41.44</v>
      </c>
      <c r="I2046" s="46">
        <v>44.15</v>
      </c>
    </row>
    <row r="2047" spans="2:9" ht="45">
      <c r="B2047" s="50">
        <v>92442</v>
      </c>
      <c r="C2047" s="48" t="s">
        <v>1666</v>
      </c>
      <c r="D2047" s="47" t="s">
        <v>266</v>
      </c>
      <c r="E2047" s="49">
        <f t="shared" si="62"/>
        <v>36.61</v>
      </c>
      <c r="F2047" s="1105">
        <f t="shared" si="63"/>
        <v>92442</v>
      </c>
      <c r="H2047" s="49">
        <v>34.51</v>
      </c>
      <c r="I2047" s="49">
        <v>36.61</v>
      </c>
    </row>
    <row r="2048" spans="2:9" ht="30">
      <c r="B2048" s="51">
        <v>92443</v>
      </c>
      <c r="C2048" s="1108" t="s">
        <v>1667</v>
      </c>
      <c r="D2048" s="45" t="s">
        <v>266</v>
      </c>
      <c r="E2048" s="46">
        <f t="shared" si="62"/>
        <v>32.32</v>
      </c>
      <c r="F2048" s="1105">
        <f t="shared" si="63"/>
        <v>92443</v>
      </c>
      <c r="H2048" s="46">
        <v>30.67</v>
      </c>
      <c r="I2048" s="46">
        <v>32.32</v>
      </c>
    </row>
    <row r="2049" spans="2:9" ht="30">
      <c r="B2049" s="50">
        <v>92444</v>
      </c>
      <c r="C2049" s="48" t="s">
        <v>1668</v>
      </c>
      <c r="D2049" s="47" t="s">
        <v>266</v>
      </c>
      <c r="E2049" s="49">
        <f t="shared" si="62"/>
        <v>45.44</v>
      </c>
      <c r="F2049" s="1105">
        <f t="shared" si="63"/>
        <v>92444</v>
      </c>
      <c r="H2049" s="49">
        <v>42.45</v>
      </c>
      <c r="I2049" s="49">
        <v>45.44</v>
      </c>
    </row>
    <row r="2050" spans="2:9" ht="30">
      <c r="B2050" s="51">
        <v>92445</v>
      </c>
      <c r="C2050" s="1108" t="s">
        <v>1669</v>
      </c>
      <c r="D2050" s="45" t="s">
        <v>266</v>
      </c>
      <c r="E2050" s="46">
        <f t="shared" si="62"/>
        <v>41.15</v>
      </c>
      <c r="F2050" s="1105">
        <f t="shared" si="63"/>
        <v>92445</v>
      </c>
      <c r="H2050" s="46">
        <v>38.590000000000003</v>
      </c>
      <c r="I2050" s="46">
        <v>41.15</v>
      </c>
    </row>
    <row r="2051" spans="2:9" ht="30">
      <c r="B2051" s="50">
        <v>92446</v>
      </c>
      <c r="C2051" s="48" t="s">
        <v>1670</v>
      </c>
      <c r="D2051" s="47" t="s">
        <v>266</v>
      </c>
      <c r="E2051" s="49">
        <f t="shared" ref="E2051:E2114" si="64">IF($K$2=$H$1,H2051,I2051)</f>
        <v>130.18</v>
      </c>
      <c r="F2051" s="1105">
        <f t="shared" ref="F2051:F2114" si="65">IF(LEN($B2051)=7,CONCATENATE(MID($B2051,1,6),"00",RIGHT($B2051,1)),IF(LEN($B2051)=8,CONCATENATE(MID($B2051,1,6),"0",RIGHT($B2051,2)),$B2051))</f>
        <v>92446</v>
      </c>
      <c r="H2051" s="49">
        <v>122.89</v>
      </c>
      <c r="I2051" s="49">
        <v>130.18</v>
      </c>
    </row>
    <row r="2052" spans="2:9" ht="30">
      <c r="B2052" s="51">
        <v>92447</v>
      </c>
      <c r="C2052" s="1108" t="s">
        <v>1671</v>
      </c>
      <c r="D2052" s="45" t="s">
        <v>266</v>
      </c>
      <c r="E2052" s="46">
        <f t="shared" si="64"/>
        <v>96.68</v>
      </c>
      <c r="F2052" s="1105">
        <f t="shared" si="65"/>
        <v>92447</v>
      </c>
      <c r="H2052" s="46">
        <v>90.89</v>
      </c>
      <c r="I2052" s="46">
        <v>96.68</v>
      </c>
    </row>
    <row r="2053" spans="2:9" ht="30">
      <c r="B2053" s="50">
        <v>92448</v>
      </c>
      <c r="C2053" s="48" t="s">
        <v>1672</v>
      </c>
      <c r="D2053" s="47" t="s">
        <v>266</v>
      </c>
      <c r="E2053" s="49">
        <f t="shared" si="64"/>
        <v>80.209999999999994</v>
      </c>
      <c r="F2053" s="1105">
        <f t="shared" si="65"/>
        <v>92448</v>
      </c>
      <c r="H2053" s="49">
        <v>75.44</v>
      </c>
      <c r="I2053" s="49">
        <v>80.209999999999994</v>
      </c>
    </row>
    <row r="2054" spans="2:9" ht="30">
      <c r="B2054" s="51">
        <v>92449</v>
      </c>
      <c r="C2054" s="1108" t="s">
        <v>1673</v>
      </c>
      <c r="D2054" s="45" t="s">
        <v>266</v>
      </c>
      <c r="E2054" s="46">
        <f t="shared" si="64"/>
        <v>164.66</v>
      </c>
      <c r="F2054" s="1105">
        <f t="shared" si="65"/>
        <v>92449</v>
      </c>
      <c r="H2054" s="46">
        <v>157.29</v>
      </c>
      <c r="I2054" s="46">
        <v>164.66</v>
      </c>
    </row>
    <row r="2055" spans="2:9" ht="30">
      <c r="B2055" s="50">
        <v>92450</v>
      </c>
      <c r="C2055" s="48" t="s">
        <v>1674</v>
      </c>
      <c r="D2055" s="47" t="s">
        <v>266</v>
      </c>
      <c r="E2055" s="49">
        <f t="shared" si="64"/>
        <v>231.5</v>
      </c>
      <c r="F2055" s="1105">
        <f t="shared" si="65"/>
        <v>92450</v>
      </c>
      <c r="H2055" s="49">
        <v>224.16</v>
      </c>
      <c r="I2055" s="49">
        <v>231.5</v>
      </c>
    </row>
    <row r="2056" spans="2:9" ht="30">
      <c r="B2056" s="51">
        <v>92451</v>
      </c>
      <c r="C2056" s="1108" t="s">
        <v>1675</v>
      </c>
      <c r="D2056" s="45" t="s">
        <v>266</v>
      </c>
      <c r="E2056" s="46">
        <f t="shared" si="64"/>
        <v>112.98</v>
      </c>
      <c r="F2056" s="1105">
        <f t="shared" si="65"/>
        <v>92451</v>
      </c>
      <c r="H2056" s="46">
        <v>107.69</v>
      </c>
      <c r="I2056" s="46">
        <v>112.98</v>
      </c>
    </row>
    <row r="2057" spans="2:9" ht="30">
      <c r="B2057" s="50">
        <v>92452</v>
      </c>
      <c r="C2057" s="48" t="s">
        <v>1676</v>
      </c>
      <c r="D2057" s="47" t="s">
        <v>266</v>
      </c>
      <c r="E2057" s="49">
        <f t="shared" si="64"/>
        <v>110.11</v>
      </c>
      <c r="F2057" s="1105">
        <f t="shared" si="65"/>
        <v>92452</v>
      </c>
      <c r="H2057" s="49">
        <v>104.14</v>
      </c>
      <c r="I2057" s="49">
        <v>110.11</v>
      </c>
    </row>
    <row r="2058" spans="2:9" ht="30">
      <c r="B2058" s="51">
        <v>92453</v>
      </c>
      <c r="C2058" s="1108" t="s">
        <v>1677</v>
      </c>
      <c r="D2058" s="45" t="s">
        <v>266</v>
      </c>
      <c r="E2058" s="46">
        <f t="shared" si="64"/>
        <v>141.65</v>
      </c>
      <c r="F2058" s="1105">
        <f t="shared" si="65"/>
        <v>92453</v>
      </c>
      <c r="H2058" s="46">
        <v>135.25</v>
      </c>
      <c r="I2058" s="46">
        <v>141.65</v>
      </c>
    </row>
    <row r="2059" spans="2:9" ht="30">
      <c r="B2059" s="50">
        <v>92454</v>
      </c>
      <c r="C2059" s="48" t="s">
        <v>1678</v>
      </c>
      <c r="D2059" s="47" t="s">
        <v>266</v>
      </c>
      <c r="E2059" s="49">
        <f t="shared" si="64"/>
        <v>212.16</v>
      </c>
      <c r="F2059" s="1105">
        <f t="shared" si="65"/>
        <v>92454</v>
      </c>
      <c r="H2059" s="49">
        <v>205.84</v>
      </c>
      <c r="I2059" s="49">
        <v>212.16</v>
      </c>
    </row>
    <row r="2060" spans="2:9" ht="30">
      <c r="B2060" s="51">
        <v>92455</v>
      </c>
      <c r="C2060" s="1108" t="s">
        <v>1679</v>
      </c>
      <c r="D2060" s="45" t="s">
        <v>266</v>
      </c>
      <c r="E2060" s="46">
        <f t="shared" si="64"/>
        <v>93.09</v>
      </c>
      <c r="F2060" s="1105">
        <f t="shared" si="65"/>
        <v>92455</v>
      </c>
      <c r="H2060" s="46">
        <v>88.64</v>
      </c>
      <c r="I2060" s="46">
        <v>93.09</v>
      </c>
    </row>
    <row r="2061" spans="2:9" ht="30">
      <c r="B2061" s="50">
        <v>92456</v>
      </c>
      <c r="C2061" s="48" t="s">
        <v>1680</v>
      </c>
      <c r="D2061" s="47" t="s">
        <v>266</v>
      </c>
      <c r="E2061" s="49">
        <f t="shared" si="64"/>
        <v>90.7</v>
      </c>
      <c r="F2061" s="1105">
        <f t="shared" si="65"/>
        <v>92456</v>
      </c>
      <c r="H2061" s="49">
        <v>85.64</v>
      </c>
      <c r="I2061" s="49">
        <v>90.7</v>
      </c>
    </row>
    <row r="2062" spans="2:9" ht="30">
      <c r="B2062" s="51">
        <v>92457</v>
      </c>
      <c r="C2062" s="1108" t="s">
        <v>1681</v>
      </c>
      <c r="D2062" s="45" t="s">
        <v>266</v>
      </c>
      <c r="E2062" s="46">
        <f t="shared" si="64"/>
        <v>122.86</v>
      </c>
      <c r="F2062" s="1105">
        <f t="shared" si="65"/>
        <v>92457</v>
      </c>
      <c r="H2062" s="46">
        <v>117.24</v>
      </c>
      <c r="I2062" s="46">
        <v>122.86</v>
      </c>
    </row>
    <row r="2063" spans="2:9" ht="30">
      <c r="B2063" s="50">
        <v>92458</v>
      </c>
      <c r="C2063" s="48" t="s">
        <v>1682</v>
      </c>
      <c r="D2063" s="47" t="s">
        <v>266</v>
      </c>
      <c r="E2063" s="49">
        <f t="shared" si="64"/>
        <v>199.74</v>
      </c>
      <c r="F2063" s="1105">
        <f t="shared" si="65"/>
        <v>92458</v>
      </c>
      <c r="H2063" s="49">
        <v>194.16</v>
      </c>
      <c r="I2063" s="49">
        <v>199.74</v>
      </c>
    </row>
    <row r="2064" spans="2:9" ht="30">
      <c r="B2064" s="51">
        <v>92459</v>
      </c>
      <c r="C2064" s="1108" t="s">
        <v>1683</v>
      </c>
      <c r="D2064" s="45" t="s">
        <v>266</v>
      </c>
      <c r="E2064" s="46">
        <f t="shared" si="64"/>
        <v>78.900000000000006</v>
      </c>
      <c r="F2064" s="1105">
        <f t="shared" si="65"/>
        <v>92459</v>
      </c>
      <c r="H2064" s="46">
        <v>75.069999999999993</v>
      </c>
      <c r="I2064" s="46">
        <v>78.900000000000006</v>
      </c>
    </row>
    <row r="2065" spans="2:9" ht="30">
      <c r="B2065" s="50">
        <v>92460</v>
      </c>
      <c r="C2065" s="48" t="s">
        <v>1684</v>
      </c>
      <c r="D2065" s="47" t="s">
        <v>266</v>
      </c>
      <c r="E2065" s="49">
        <f t="shared" si="64"/>
        <v>74.459999999999994</v>
      </c>
      <c r="F2065" s="1105">
        <f t="shared" si="65"/>
        <v>92460</v>
      </c>
      <c r="H2065" s="49">
        <v>70.06</v>
      </c>
      <c r="I2065" s="49">
        <v>74.459999999999994</v>
      </c>
    </row>
    <row r="2066" spans="2:9" ht="30">
      <c r="B2066" s="51">
        <v>92461</v>
      </c>
      <c r="C2066" s="1108" t="s">
        <v>1685</v>
      </c>
      <c r="D2066" s="45" t="s">
        <v>266</v>
      </c>
      <c r="E2066" s="46">
        <f t="shared" si="64"/>
        <v>113</v>
      </c>
      <c r="F2066" s="1105">
        <f t="shared" si="65"/>
        <v>92461</v>
      </c>
      <c r="H2066" s="46">
        <v>107.9</v>
      </c>
      <c r="I2066" s="46">
        <v>113</v>
      </c>
    </row>
    <row r="2067" spans="2:9" ht="30">
      <c r="B2067" s="50">
        <v>92462</v>
      </c>
      <c r="C2067" s="48" t="s">
        <v>1686</v>
      </c>
      <c r="D2067" s="47" t="s">
        <v>266</v>
      </c>
      <c r="E2067" s="49">
        <f t="shared" si="64"/>
        <v>191.74</v>
      </c>
      <c r="F2067" s="1105">
        <f t="shared" si="65"/>
        <v>92462</v>
      </c>
      <c r="H2067" s="49">
        <v>186.7</v>
      </c>
      <c r="I2067" s="49">
        <v>191.74</v>
      </c>
    </row>
    <row r="2068" spans="2:9" ht="30">
      <c r="B2068" s="51">
        <v>92463</v>
      </c>
      <c r="C2068" s="1108" t="s">
        <v>1687</v>
      </c>
      <c r="D2068" s="45" t="s">
        <v>266</v>
      </c>
      <c r="E2068" s="46">
        <f t="shared" si="64"/>
        <v>71.28</v>
      </c>
      <c r="F2068" s="1105">
        <f t="shared" si="65"/>
        <v>92463</v>
      </c>
      <c r="H2068" s="46">
        <v>67.84</v>
      </c>
      <c r="I2068" s="46">
        <v>71.28</v>
      </c>
    </row>
    <row r="2069" spans="2:9" ht="30">
      <c r="B2069" s="50">
        <v>92464</v>
      </c>
      <c r="C2069" s="48" t="s">
        <v>1688</v>
      </c>
      <c r="D2069" s="47" t="s">
        <v>266</v>
      </c>
      <c r="E2069" s="49">
        <f t="shared" si="64"/>
        <v>70.94</v>
      </c>
      <c r="F2069" s="1105">
        <f t="shared" si="65"/>
        <v>92464</v>
      </c>
      <c r="H2069" s="49">
        <v>66.98</v>
      </c>
      <c r="I2069" s="49">
        <v>70.94</v>
      </c>
    </row>
    <row r="2070" spans="2:9" ht="30">
      <c r="B2070" s="51">
        <v>92465</v>
      </c>
      <c r="C2070" s="1108" t="s">
        <v>1689</v>
      </c>
      <c r="D2070" s="45" t="s">
        <v>266</v>
      </c>
      <c r="E2070" s="46">
        <f t="shared" si="64"/>
        <v>89.3</v>
      </c>
      <c r="F2070" s="1105">
        <f t="shared" si="65"/>
        <v>92465</v>
      </c>
      <c r="H2070" s="46">
        <v>85.04</v>
      </c>
      <c r="I2070" s="46">
        <v>89.3</v>
      </c>
    </row>
    <row r="2071" spans="2:9" ht="30">
      <c r="B2071" s="50">
        <v>92466</v>
      </c>
      <c r="C2071" s="48" t="s">
        <v>1690</v>
      </c>
      <c r="D2071" s="47" t="s">
        <v>266</v>
      </c>
      <c r="E2071" s="49">
        <f t="shared" si="64"/>
        <v>185.79</v>
      </c>
      <c r="F2071" s="1105">
        <f t="shared" si="65"/>
        <v>92466</v>
      </c>
      <c r="H2071" s="49">
        <v>181.28</v>
      </c>
      <c r="I2071" s="49">
        <v>185.79</v>
      </c>
    </row>
    <row r="2072" spans="2:9" ht="30">
      <c r="B2072" s="51">
        <v>92467</v>
      </c>
      <c r="C2072" s="1108" t="s">
        <v>1691</v>
      </c>
      <c r="D2072" s="45" t="s">
        <v>266</v>
      </c>
      <c r="E2072" s="46">
        <f t="shared" si="64"/>
        <v>57.66</v>
      </c>
      <c r="F2072" s="1105">
        <f t="shared" si="65"/>
        <v>92467</v>
      </c>
      <c r="H2072" s="46">
        <v>54.8</v>
      </c>
      <c r="I2072" s="46">
        <v>57.66</v>
      </c>
    </row>
    <row r="2073" spans="2:9" ht="30">
      <c r="B2073" s="50">
        <v>92468</v>
      </c>
      <c r="C2073" s="48" t="s">
        <v>1692</v>
      </c>
      <c r="D2073" s="47" t="s">
        <v>266</v>
      </c>
      <c r="E2073" s="49">
        <f t="shared" si="64"/>
        <v>65.319999999999993</v>
      </c>
      <c r="F2073" s="1105">
        <f t="shared" si="65"/>
        <v>92468</v>
      </c>
      <c r="H2073" s="49">
        <v>61.82</v>
      </c>
      <c r="I2073" s="49">
        <v>65.319999999999993</v>
      </c>
    </row>
    <row r="2074" spans="2:9" ht="30">
      <c r="B2074" s="51">
        <v>92469</v>
      </c>
      <c r="C2074" s="1108" t="s">
        <v>1693</v>
      </c>
      <c r="D2074" s="45" t="s">
        <v>266</v>
      </c>
      <c r="E2074" s="46">
        <f t="shared" si="64"/>
        <v>81.180000000000007</v>
      </c>
      <c r="F2074" s="1105">
        <f t="shared" si="65"/>
        <v>92469</v>
      </c>
      <c r="H2074" s="46">
        <v>77.3</v>
      </c>
      <c r="I2074" s="46">
        <v>81.180000000000007</v>
      </c>
    </row>
    <row r="2075" spans="2:9" ht="30">
      <c r="B2075" s="50">
        <v>92470</v>
      </c>
      <c r="C2075" s="48" t="s">
        <v>1694</v>
      </c>
      <c r="D2075" s="47" t="s">
        <v>266</v>
      </c>
      <c r="E2075" s="49">
        <f t="shared" si="64"/>
        <v>181.3</v>
      </c>
      <c r="F2075" s="1105">
        <f t="shared" si="65"/>
        <v>92470</v>
      </c>
      <c r="H2075" s="49">
        <v>177.16</v>
      </c>
      <c r="I2075" s="49">
        <v>181.3</v>
      </c>
    </row>
    <row r="2076" spans="2:9" ht="30">
      <c r="B2076" s="51">
        <v>92471</v>
      </c>
      <c r="C2076" s="1108" t="s">
        <v>1695</v>
      </c>
      <c r="D2076" s="45" t="s">
        <v>266</v>
      </c>
      <c r="E2076" s="46">
        <f t="shared" si="64"/>
        <v>52.49</v>
      </c>
      <c r="F2076" s="1105">
        <f t="shared" si="65"/>
        <v>92471</v>
      </c>
      <c r="H2076" s="46">
        <v>49.87</v>
      </c>
      <c r="I2076" s="46">
        <v>52.49</v>
      </c>
    </row>
    <row r="2077" spans="2:9" ht="30">
      <c r="B2077" s="50">
        <v>92472</v>
      </c>
      <c r="C2077" s="48" t="s">
        <v>1696</v>
      </c>
      <c r="D2077" s="47" t="s">
        <v>266</v>
      </c>
      <c r="E2077" s="49">
        <f t="shared" si="64"/>
        <v>61.45</v>
      </c>
      <c r="F2077" s="1105">
        <f t="shared" si="65"/>
        <v>92472</v>
      </c>
      <c r="H2077" s="49">
        <v>58.24</v>
      </c>
      <c r="I2077" s="49">
        <v>61.45</v>
      </c>
    </row>
    <row r="2078" spans="2:9" ht="30">
      <c r="B2078" s="51">
        <v>92473</v>
      </c>
      <c r="C2078" s="1108" t="s">
        <v>1697</v>
      </c>
      <c r="D2078" s="45" t="s">
        <v>266</v>
      </c>
      <c r="E2078" s="46">
        <f t="shared" si="64"/>
        <v>74.58</v>
      </c>
      <c r="F2078" s="1105">
        <f t="shared" si="65"/>
        <v>92473</v>
      </c>
      <c r="H2078" s="46">
        <v>70.98</v>
      </c>
      <c r="I2078" s="46">
        <v>74.58</v>
      </c>
    </row>
    <row r="2079" spans="2:9" ht="30">
      <c r="B2079" s="50">
        <v>92474</v>
      </c>
      <c r="C2079" s="48" t="s">
        <v>1698</v>
      </c>
      <c r="D2079" s="47" t="s">
        <v>266</v>
      </c>
      <c r="E2079" s="49">
        <f t="shared" si="64"/>
        <v>177.41</v>
      </c>
      <c r="F2079" s="1105">
        <f t="shared" si="65"/>
        <v>92474</v>
      </c>
      <c r="H2079" s="49">
        <v>173.57</v>
      </c>
      <c r="I2079" s="49">
        <v>177.41</v>
      </c>
    </row>
    <row r="2080" spans="2:9" ht="30">
      <c r="B2080" s="51">
        <v>92475</v>
      </c>
      <c r="C2080" s="1108" t="s">
        <v>1699</v>
      </c>
      <c r="D2080" s="45" t="s">
        <v>266</v>
      </c>
      <c r="E2080" s="46">
        <f t="shared" si="64"/>
        <v>48.26</v>
      </c>
      <c r="F2080" s="1105">
        <f t="shared" si="65"/>
        <v>92475</v>
      </c>
      <c r="H2080" s="46">
        <v>45.84</v>
      </c>
      <c r="I2080" s="46">
        <v>48.26</v>
      </c>
    </row>
    <row r="2081" spans="2:9" ht="30">
      <c r="B2081" s="50">
        <v>92476</v>
      </c>
      <c r="C2081" s="48" t="s">
        <v>1700</v>
      </c>
      <c r="D2081" s="47" t="s">
        <v>266</v>
      </c>
      <c r="E2081" s="49">
        <f t="shared" si="64"/>
        <v>58.15</v>
      </c>
      <c r="F2081" s="1105">
        <f t="shared" si="65"/>
        <v>92476</v>
      </c>
      <c r="H2081" s="49">
        <v>55.18</v>
      </c>
      <c r="I2081" s="49">
        <v>58.15</v>
      </c>
    </row>
    <row r="2082" spans="2:9" ht="30">
      <c r="B2082" s="51">
        <v>92477</v>
      </c>
      <c r="C2082" s="1108" t="s">
        <v>1701</v>
      </c>
      <c r="D2082" s="45" t="s">
        <v>266</v>
      </c>
      <c r="E2082" s="46">
        <f t="shared" si="64"/>
        <v>60.59</v>
      </c>
      <c r="F2082" s="1105">
        <f t="shared" si="65"/>
        <v>92477</v>
      </c>
      <c r="H2082" s="46">
        <v>57.62</v>
      </c>
      <c r="I2082" s="46">
        <v>60.59</v>
      </c>
    </row>
    <row r="2083" spans="2:9" ht="30">
      <c r="B2083" s="50">
        <v>92478</v>
      </c>
      <c r="C2083" s="48" t="s">
        <v>1702</v>
      </c>
      <c r="D2083" s="47" t="s">
        <v>266</v>
      </c>
      <c r="E2083" s="49">
        <f t="shared" si="64"/>
        <v>169.84</v>
      </c>
      <c r="F2083" s="1105">
        <f t="shared" si="65"/>
        <v>92478</v>
      </c>
      <c r="H2083" s="49">
        <v>166.6</v>
      </c>
      <c r="I2083" s="49">
        <v>169.84</v>
      </c>
    </row>
    <row r="2084" spans="2:9" ht="30">
      <c r="B2084" s="51">
        <v>92479</v>
      </c>
      <c r="C2084" s="1108" t="s">
        <v>1703</v>
      </c>
      <c r="D2084" s="45" t="s">
        <v>266</v>
      </c>
      <c r="E2084" s="46">
        <f t="shared" si="64"/>
        <v>39.299999999999997</v>
      </c>
      <c r="F2084" s="1105">
        <f t="shared" si="65"/>
        <v>92479</v>
      </c>
      <c r="H2084" s="46">
        <v>37.299999999999997</v>
      </c>
      <c r="I2084" s="46">
        <v>39.299999999999997</v>
      </c>
    </row>
    <row r="2085" spans="2:9" ht="30">
      <c r="B2085" s="50">
        <v>92480</v>
      </c>
      <c r="C2085" s="48" t="s">
        <v>1704</v>
      </c>
      <c r="D2085" s="47" t="s">
        <v>266</v>
      </c>
      <c r="E2085" s="49">
        <f t="shared" si="64"/>
        <v>51.63</v>
      </c>
      <c r="F2085" s="1105">
        <f t="shared" si="65"/>
        <v>92480</v>
      </c>
      <c r="H2085" s="49">
        <v>49.12</v>
      </c>
      <c r="I2085" s="49">
        <v>51.63</v>
      </c>
    </row>
    <row r="2086" spans="2:9" ht="30">
      <c r="B2086" s="51">
        <v>92481</v>
      </c>
      <c r="C2086" s="1108" t="s">
        <v>1705</v>
      </c>
      <c r="D2086" s="45" t="s">
        <v>266</v>
      </c>
      <c r="E2086" s="46">
        <f t="shared" si="64"/>
        <v>164.47</v>
      </c>
      <c r="F2086" s="1105">
        <f t="shared" si="65"/>
        <v>92481</v>
      </c>
      <c r="H2086" s="46">
        <v>153.81</v>
      </c>
      <c r="I2086" s="46">
        <v>164.47</v>
      </c>
    </row>
    <row r="2087" spans="2:9" ht="30">
      <c r="B2087" s="50">
        <v>92482</v>
      </c>
      <c r="C2087" s="48" t="s">
        <v>1706</v>
      </c>
      <c r="D2087" s="47" t="s">
        <v>266</v>
      </c>
      <c r="E2087" s="49">
        <f t="shared" si="64"/>
        <v>153.86000000000001</v>
      </c>
      <c r="F2087" s="1105">
        <f t="shared" si="65"/>
        <v>92482</v>
      </c>
      <c r="H2087" s="49">
        <v>144.29</v>
      </c>
      <c r="I2087" s="49">
        <v>153.86000000000001</v>
      </c>
    </row>
    <row r="2088" spans="2:9" ht="30">
      <c r="B2088" s="51">
        <v>92483</v>
      </c>
      <c r="C2088" s="1108" t="s">
        <v>1707</v>
      </c>
      <c r="D2088" s="45" t="s">
        <v>266</v>
      </c>
      <c r="E2088" s="46">
        <f t="shared" si="64"/>
        <v>130.38999999999999</v>
      </c>
      <c r="F2088" s="1105">
        <f t="shared" si="65"/>
        <v>92483</v>
      </c>
      <c r="H2088" s="46">
        <v>120.99</v>
      </c>
      <c r="I2088" s="46">
        <v>130.38999999999999</v>
      </c>
    </row>
    <row r="2089" spans="2:9" ht="30">
      <c r="B2089" s="50">
        <v>92484</v>
      </c>
      <c r="C2089" s="48" t="s">
        <v>1708</v>
      </c>
      <c r="D2089" s="47" t="s">
        <v>266</v>
      </c>
      <c r="E2089" s="49">
        <f t="shared" si="64"/>
        <v>121.02</v>
      </c>
      <c r="F2089" s="1105">
        <f t="shared" si="65"/>
        <v>92484</v>
      </c>
      <c r="H2089" s="49">
        <v>112.58</v>
      </c>
      <c r="I2089" s="49">
        <v>121.02</v>
      </c>
    </row>
    <row r="2090" spans="2:9" ht="30">
      <c r="B2090" s="51">
        <v>92485</v>
      </c>
      <c r="C2090" s="1108" t="s">
        <v>1709</v>
      </c>
      <c r="D2090" s="45" t="s">
        <v>266</v>
      </c>
      <c r="E2090" s="46">
        <f t="shared" si="64"/>
        <v>96.17</v>
      </c>
      <c r="F2090" s="1105">
        <f t="shared" si="65"/>
        <v>92485</v>
      </c>
      <c r="H2090" s="46">
        <v>88.91</v>
      </c>
      <c r="I2090" s="46">
        <v>96.17</v>
      </c>
    </row>
    <row r="2091" spans="2:9" ht="30">
      <c r="B2091" s="50">
        <v>92486</v>
      </c>
      <c r="C2091" s="48" t="s">
        <v>1710</v>
      </c>
      <c r="D2091" s="47" t="s">
        <v>266</v>
      </c>
      <c r="E2091" s="49">
        <f t="shared" si="64"/>
        <v>88.97</v>
      </c>
      <c r="F2091" s="1105">
        <f t="shared" si="65"/>
        <v>92486</v>
      </c>
      <c r="H2091" s="49">
        <v>82.46</v>
      </c>
      <c r="I2091" s="49">
        <v>88.97</v>
      </c>
    </row>
    <row r="2092" spans="2:9" ht="30">
      <c r="B2092" s="51">
        <v>92487</v>
      </c>
      <c r="C2092" s="1108" t="s">
        <v>1711</v>
      </c>
      <c r="D2092" s="45" t="s">
        <v>266</v>
      </c>
      <c r="E2092" s="46">
        <f t="shared" si="64"/>
        <v>72.3</v>
      </c>
      <c r="F2092" s="1105">
        <f t="shared" si="65"/>
        <v>92487</v>
      </c>
      <c r="H2092" s="46">
        <v>69.22</v>
      </c>
      <c r="I2092" s="46">
        <v>72.3</v>
      </c>
    </row>
    <row r="2093" spans="2:9" ht="30">
      <c r="B2093" s="50">
        <v>92488</v>
      </c>
      <c r="C2093" s="48" t="s">
        <v>1712</v>
      </c>
      <c r="D2093" s="47" t="s">
        <v>266</v>
      </c>
      <c r="E2093" s="49">
        <f t="shared" si="64"/>
        <v>69.819999999999993</v>
      </c>
      <c r="F2093" s="1105">
        <f t="shared" si="65"/>
        <v>92488</v>
      </c>
      <c r="H2093" s="49">
        <v>66.989999999999995</v>
      </c>
      <c r="I2093" s="49">
        <v>69.819999999999993</v>
      </c>
    </row>
    <row r="2094" spans="2:9" ht="30">
      <c r="B2094" s="51">
        <v>92489</v>
      </c>
      <c r="C2094" s="1108" t="s">
        <v>1713</v>
      </c>
      <c r="D2094" s="45" t="s">
        <v>266</v>
      </c>
      <c r="E2094" s="46">
        <f t="shared" si="64"/>
        <v>40.82</v>
      </c>
      <c r="F2094" s="1105">
        <f t="shared" si="65"/>
        <v>92489</v>
      </c>
      <c r="H2094" s="46">
        <v>38.56</v>
      </c>
      <c r="I2094" s="46">
        <v>40.82</v>
      </c>
    </row>
    <row r="2095" spans="2:9" ht="30">
      <c r="B2095" s="50">
        <v>92490</v>
      </c>
      <c r="C2095" s="48" t="s">
        <v>1714</v>
      </c>
      <c r="D2095" s="47" t="s">
        <v>266</v>
      </c>
      <c r="E2095" s="49">
        <f t="shared" si="64"/>
        <v>38.54</v>
      </c>
      <c r="F2095" s="1105">
        <f t="shared" si="65"/>
        <v>92490</v>
      </c>
      <c r="H2095" s="49">
        <v>36.520000000000003</v>
      </c>
      <c r="I2095" s="49">
        <v>38.54</v>
      </c>
    </row>
    <row r="2096" spans="2:9" ht="30">
      <c r="B2096" s="51">
        <v>92491</v>
      </c>
      <c r="C2096" s="1108" t="s">
        <v>1715</v>
      </c>
      <c r="D2096" s="45" t="s">
        <v>266</v>
      </c>
      <c r="E2096" s="46">
        <f t="shared" si="64"/>
        <v>69.930000000000007</v>
      </c>
      <c r="F2096" s="1105">
        <f t="shared" si="65"/>
        <v>92491</v>
      </c>
      <c r="H2096" s="46">
        <v>66.989999999999995</v>
      </c>
      <c r="I2096" s="46">
        <v>69.930000000000007</v>
      </c>
    </row>
    <row r="2097" spans="2:9" ht="30">
      <c r="B2097" s="50">
        <v>92492</v>
      </c>
      <c r="C2097" s="48" t="s">
        <v>1716</v>
      </c>
      <c r="D2097" s="47" t="s">
        <v>266</v>
      </c>
      <c r="E2097" s="49">
        <f t="shared" si="64"/>
        <v>67.56</v>
      </c>
      <c r="F2097" s="1105">
        <f t="shared" si="65"/>
        <v>92492</v>
      </c>
      <c r="H2097" s="49">
        <v>64.87</v>
      </c>
      <c r="I2097" s="49">
        <v>67.56</v>
      </c>
    </row>
    <row r="2098" spans="2:9" ht="30">
      <c r="B2098" s="51">
        <v>92493</v>
      </c>
      <c r="C2098" s="1108" t="s">
        <v>1717</v>
      </c>
      <c r="D2098" s="45" t="s">
        <v>266</v>
      </c>
      <c r="E2098" s="46">
        <f t="shared" si="64"/>
        <v>36.47</v>
      </c>
      <c r="F2098" s="1105">
        <f t="shared" si="65"/>
        <v>92493</v>
      </c>
      <c r="H2098" s="46">
        <v>34.31</v>
      </c>
      <c r="I2098" s="46">
        <v>36.47</v>
      </c>
    </row>
    <row r="2099" spans="2:9" ht="30">
      <c r="B2099" s="50">
        <v>92494</v>
      </c>
      <c r="C2099" s="48" t="s">
        <v>1718</v>
      </c>
      <c r="D2099" s="47" t="s">
        <v>266</v>
      </c>
      <c r="E2099" s="49">
        <f t="shared" si="64"/>
        <v>36.65</v>
      </c>
      <c r="F2099" s="1105">
        <f t="shared" si="65"/>
        <v>92494</v>
      </c>
      <c r="H2099" s="49">
        <v>34.72</v>
      </c>
      <c r="I2099" s="49">
        <v>36.65</v>
      </c>
    </row>
    <row r="2100" spans="2:9" ht="30">
      <c r="B2100" s="51">
        <v>92495</v>
      </c>
      <c r="C2100" s="1108" t="s">
        <v>1719</v>
      </c>
      <c r="D2100" s="45" t="s">
        <v>266</v>
      </c>
      <c r="E2100" s="46">
        <f t="shared" si="64"/>
        <v>68.31</v>
      </c>
      <c r="F2100" s="1105">
        <f t="shared" si="65"/>
        <v>92495</v>
      </c>
      <c r="H2100" s="46">
        <v>65.48</v>
      </c>
      <c r="I2100" s="46">
        <v>68.31</v>
      </c>
    </row>
    <row r="2101" spans="2:9" ht="30">
      <c r="B2101" s="50">
        <v>92496</v>
      </c>
      <c r="C2101" s="48" t="s">
        <v>1720</v>
      </c>
      <c r="D2101" s="47" t="s">
        <v>266</v>
      </c>
      <c r="E2101" s="49">
        <f t="shared" si="64"/>
        <v>66.040000000000006</v>
      </c>
      <c r="F2101" s="1105">
        <f t="shared" si="65"/>
        <v>92496</v>
      </c>
      <c r="H2101" s="49">
        <v>63.44</v>
      </c>
      <c r="I2101" s="49">
        <v>66.040000000000006</v>
      </c>
    </row>
    <row r="2102" spans="2:9" ht="30">
      <c r="B2102" s="51">
        <v>92497</v>
      </c>
      <c r="C2102" s="1108" t="s">
        <v>1721</v>
      </c>
      <c r="D2102" s="45" t="s">
        <v>266</v>
      </c>
      <c r="E2102" s="46">
        <f t="shared" si="64"/>
        <v>37.5</v>
      </c>
      <c r="F2102" s="1105">
        <f t="shared" si="65"/>
        <v>92497</v>
      </c>
      <c r="H2102" s="46">
        <v>35.42</v>
      </c>
      <c r="I2102" s="46">
        <v>37.5</v>
      </c>
    </row>
    <row r="2103" spans="2:9" ht="30">
      <c r="B2103" s="50">
        <v>92498</v>
      </c>
      <c r="C2103" s="48" t="s">
        <v>1722</v>
      </c>
      <c r="D2103" s="47" t="s">
        <v>266</v>
      </c>
      <c r="E2103" s="49">
        <f t="shared" si="64"/>
        <v>35.380000000000003</v>
      </c>
      <c r="F2103" s="1105">
        <f t="shared" si="65"/>
        <v>92498</v>
      </c>
      <c r="H2103" s="49">
        <v>33.520000000000003</v>
      </c>
      <c r="I2103" s="49">
        <v>35.380000000000003</v>
      </c>
    </row>
    <row r="2104" spans="2:9" ht="30">
      <c r="B2104" s="51">
        <v>92499</v>
      </c>
      <c r="C2104" s="1108" t="s">
        <v>1723</v>
      </c>
      <c r="D2104" s="45" t="s">
        <v>266</v>
      </c>
      <c r="E2104" s="46">
        <f t="shared" si="64"/>
        <v>67.33</v>
      </c>
      <c r="F2104" s="1105">
        <f t="shared" si="65"/>
        <v>92499</v>
      </c>
      <c r="H2104" s="46">
        <v>64.58</v>
      </c>
      <c r="I2104" s="46">
        <v>67.33</v>
      </c>
    </row>
    <row r="2105" spans="2:9" ht="30">
      <c r="B2105" s="50">
        <v>92500</v>
      </c>
      <c r="C2105" s="48" t="s">
        <v>1724</v>
      </c>
      <c r="D2105" s="47" t="s">
        <v>266</v>
      </c>
      <c r="E2105" s="49">
        <f t="shared" si="64"/>
        <v>65.12</v>
      </c>
      <c r="F2105" s="1105">
        <f t="shared" si="65"/>
        <v>92500</v>
      </c>
      <c r="H2105" s="49">
        <v>62.59</v>
      </c>
      <c r="I2105" s="49">
        <v>65.12</v>
      </c>
    </row>
    <row r="2106" spans="2:9" ht="30">
      <c r="B2106" s="51">
        <v>92501</v>
      </c>
      <c r="C2106" s="1108" t="s">
        <v>1725</v>
      </c>
      <c r="D2106" s="45" t="s">
        <v>266</v>
      </c>
      <c r="E2106" s="46">
        <f t="shared" si="64"/>
        <v>36.69</v>
      </c>
      <c r="F2106" s="1105">
        <f t="shared" si="65"/>
        <v>92501</v>
      </c>
      <c r="H2106" s="46">
        <v>34.68</v>
      </c>
      <c r="I2106" s="46">
        <v>36.69</v>
      </c>
    </row>
    <row r="2107" spans="2:9" ht="30">
      <c r="B2107" s="50">
        <v>92502</v>
      </c>
      <c r="C2107" s="48" t="s">
        <v>1726</v>
      </c>
      <c r="D2107" s="47" t="s">
        <v>266</v>
      </c>
      <c r="E2107" s="49">
        <f t="shared" si="64"/>
        <v>34.630000000000003</v>
      </c>
      <c r="F2107" s="1105">
        <f t="shared" si="65"/>
        <v>92502</v>
      </c>
      <c r="H2107" s="49">
        <v>32.82</v>
      </c>
      <c r="I2107" s="49">
        <v>34.630000000000003</v>
      </c>
    </row>
    <row r="2108" spans="2:9" ht="30">
      <c r="B2108" s="51">
        <v>92503</v>
      </c>
      <c r="C2108" s="1108" t="s">
        <v>1727</v>
      </c>
      <c r="D2108" s="45" t="s">
        <v>266</v>
      </c>
      <c r="E2108" s="46">
        <f t="shared" si="64"/>
        <v>65.78</v>
      </c>
      <c r="F2108" s="1105">
        <f t="shared" si="65"/>
        <v>92503</v>
      </c>
      <c r="H2108" s="46">
        <v>63.12</v>
      </c>
      <c r="I2108" s="46">
        <v>65.78</v>
      </c>
    </row>
    <row r="2109" spans="2:9" ht="30">
      <c r="B2109" s="50">
        <v>92504</v>
      </c>
      <c r="C2109" s="48" t="s">
        <v>1728</v>
      </c>
      <c r="D2109" s="47" t="s">
        <v>266</v>
      </c>
      <c r="E2109" s="49">
        <f t="shared" si="64"/>
        <v>40.090000000000003</v>
      </c>
      <c r="F2109" s="1105">
        <f t="shared" si="65"/>
        <v>92504</v>
      </c>
      <c r="H2109" s="49">
        <v>37.65</v>
      </c>
      <c r="I2109" s="49">
        <v>40.090000000000003</v>
      </c>
    </row>
    <row r="2110" spans="2:9" ht="30">
      <c r="B2110" s="51">
        <v>92505</v>
      </c>
      <c r="C2110" s="1108" t="s">
        <v>1729</v>
      </c>
      <c r="D2110" s="45" t="s">
        <v>266</v>
      </c>
      <c r="E2110" s="46">
        <f t="shared" si="64"/>
        <v>35.39</v>
      </c>
      <c r="F2110" s="1105">
        <f t="shared" si="65"/>
        <v>92505</v>
      </c>
      <c r="H2110" s="46">
        <v>33.450000000000003</v>
      </c>
      <c r="I2110" s="46">
        <v>35.39</v>
      </c>
    </row>
    <row r="2111" spans="2:9" ht="30">
      <c r="B2111" s="50">
        <v>92506</v>
      </c>
      <c r="C2111" s="48" t="s">
        <v>1730</v>
      </c>
      <c r="D2111" s="47" t="s">
        <v>266</v>
      </c>
      <c r="E2111" s="49">
        <f t="shared" si="64"/>
        <v>33.409999999999997</v>
      </c>
      <c r="F2111" s="1105">
        <f t="shared" si="65"/>
        <v>92506</v>
      </c>
      <c r="H2111" s="49">
        <v>31.67</v>
      </c>
      <c r="I2111" s="49">
        <v>33.409999999999997</v>
      </c>
    </row>
    <row r="2112" spans="2:9" ht="30">
      <c r="B2112" s="51">
        <v>92507</v>
      </c>
      <c r="C2112" s="1108" t="s">
        <v>1731</v>
      </c>
      <c r="D2112" s="45" t="s">
        <v>266</v>
      </c>
      <c r="E2112" s="46">
        <f t="shared" si="64"/>
        <v>71.260000000000005</v>
      </c>
      <c r="F2112" s="1105">
        <f t="shared" si="65"/>
        <v>92507</v>
      </c>
      <c r="H2112" s="46">
        <v>68.239999999999995</v>
      </c>
      <c r="I2112" s="46">
        <v>71.260000000000005</v>
      </c>
    </row>
    <row r="2113" spans="2:9" ht="30">
      <c r="B2113" s="50">
        <v>92508</v>
      </c>
      <c r="C2113" s="48" t="s">
        <v>1732</v>
      </c>
      <c r="D2113" s="47" t="s">
        <v>266</v>
      </c>
      <c r="E2113" s="49">
        <f t="shared" si="64"/>
        <v>69.290000000000006</v>
      </c>
      <c r="F2113" s="1105">
        <f t="shared" si="65"/>
        <v>92508</v>
      </c>
      <c r="H2113" s="49">
        <v>66.459999999999994</v>
      </c>
      <c r="I2113" s="49">
        <v>69.290000000000006</v>
      </c>
    </row>
    <row r="2114" spans="2:9" ht="30">
      <c r="B2114" s="51">
        <v>92509</v>
      </c>
      <c r="C2114" s="1108" t="s">
        <v>1733</v>
      </c>
      <c r="D2114" s="45" t="s">
        <v>266</v>
      </c>
      <c r="E2114" s="46">
        <f t="shared" si="64"/>
        <v>36.26</v>
      </c>
      <c r="F2114" s="1105">
        <f t="shared" si="65"/>
        <v>92509</v>
      </c>
      <c r="H2114" s="46">
        <v>34.409999999999997</v>
      </c>
      <c r="I2114" s="46">
        <v>36.26</v>
      </c>
    </row>
    <row r="2115" spans="2:9" ht="30">
      <c r="B2115" s="50">
        <v>92510</v>
      </c>
      <c r="C2115" s="48" t="s">
        <v>1734</v>
      </c>
      <c r="D2115" s="47" t="s">
        <v>266</v>
      </c>
      <c r="E2115" s="49">
        <f t="shared" ref="E2115:E2178" si="66">IF($K$2=$H$1,H2115,I2115)</f>
        <v>34.43</v>
      </c>
      <c r="F2115" s="1105">
        <f t="shared" ref="F2115:F2178" si="67">IF(LEN($B2115)=7,CONCATENATE(MID($B2115,1,6),"00",RIGHT($B2115,1)),IF(LEN($B2115)=8,CONCATENATE(MID($B2115,1,6),"0",RIGHT($B2115,2)),$B2115))</f>
        <v>92510</v>
      </c>
      <c r="H2115" s="49">
        <v>32.770000000000003</v>
      </c>
      <c r="I2115" s="49">
        <v>34.43</v>
      </c>
    </row>
    <row r="2116" spans="2:9" ht="30">
      <c r="B2116" s="51">
        <v>92511</v>
      </c>
      <c r="C2116" s="1108" t="s">
        <v>1735</v>
      </c>
      <c r="D2116" s="45" t="s">
        <v>266</v>
      </c>
      <c r="E2116" s="46">
        <f t="shared" si="66"/>
        <v>58.56</v>
      </c>
      <c r="F2116" s="1105">
        <f t="shared" si="67"/>
        <v>92511</v>
      </c>
      <c r="H2116" s="46">
        <v>56.25</v>
      </c>
      <c r="I2116" s="46">
        <v>58.56</v>
      </c>
    </row>
    <row r="2117" spans="2:9" ht="30">
      <c r="B2117" s="50">
        <v>92512</v>
      </c>
      <c r="C2117" s="48" t="s">
        <v>1736</v>
      </c>
      <c r="D2117" s="47" t="s">
        <v>266</v>
      </c>
      <c r="E2117" s="49">
        <f t="shared" si="66"/>
        <v>57.04</v>
      </c>
      <c r="F2117" s="1105">
        <f t="shared" si="67"/>
        <v>92512</v>
      </c>
      <c r="H2117" s="49">
        <v>54.88</v>
      </c>
      <c r="I2117" s="49">
        <v>57.04</v>
      </c>
    </row>
    <row r="2118" spans="2:9" ht="30">
      <c r="B2118" s="51">
        <v>92513</v>
      </c>
      <c r="C2118" s="1108" t="s">
        <v>1737</v>
      </c>
      <c r="D2118" s="45" t="s">
        <v>266</v>
      </c>
      <c r="E2118" s="46">
        <f t="shared" si="66"/>
        <v>26.2</v>
      </c>
      <c r="F2118" s="1105">
        <f t="shared" si="67"/>
        <v>92513</v>
      </c>
      <c r="H2118" s="46">
        <v>24.81</v>
      </c>
      <c r="I2118" s="46">
        <v>26.2</v>
      </c>
    </row>
    <row r="2119" spans="2:9" ht="30">
      <c r="B2119" s="50">
        <v>92514</v>
      </c>
      <c r="C2119" s="48" t="s">
        <v>1738</v>
      </c>
      <c r="D2119" s="47" t="s">
        <v>266</v>
      </c>
      <c r="E2119" s="49">
        <f t="shared" si="66"/>
        <v>24.8</v>
      </c>
      <c r="F2119" s="1105">
        <f t="shared" si="67"/>
        <v>92514</v>
      </c>
      <c r="H2119" s="49">
        <v>23.55</v>
      </c>
      <c r="I2119" s="49">
        <v>24.8</v>
      </c>
    </row>
    <row r="2120" spans="2:9" ht="30">
      <c r="B2120" s="51">
        <v>92515</v>
      </c>
      <c r="C2120" s="1108" t="s">
        <v>1739</v>
      </c>
      <c r="D2120" s="45" t="s">
        <v>266</v>
      </c>
      <c r="E2120" s="46">
        <f t="shared" si="66"/>
        <v>53.17</v>
      </c>
      <c r="F2120" s="1105">
        <f t="shared" si="67"/>
        <v>92515</v>
      </c>
      <c r="H2120" s="46">
        <v>51.17</v>
      </c>
      <c r="I2120" s="46">
        <v>53.17</v>
      </c>
    </row>
    <row r="2121" spans="2:9" ht="30">
      <c r="B2121" s="50">
        <v>92516</v>
      </c>
      <c r="C2121" s="48" t="s">
        <v>1740</v>
      </c>
      <c r="D2121" s="47" t="s">
        <v>266</v>
      </c>
      <c r="E2121" s="49">
        <f t="shared" si="66"/>
        <v>51.86</v>
      </c>
      <c r="F2121" s="1105">
        <f t="shared" si="67"/>
        <v>92516</v>
      </c>
      <c r="H2121" s="49">
        <v>49.99</v>
      </c>
      <c r="I2121" s="49">
        <v>51.86</v>
      </c>
    </row>
    <row r="2122" spans="2:9" ht="30">
      <c r="B2122" s="51">
        <v>92517</v>
      </c>
      <c r="C2122" s="1108" t="s">
        <v>1741</v>
      </c>
      <c r="D2122" s="45" t="s">
        <v>266</v>
      </c>
      <c r="E2122" s="46">
        <f t="shared" si="66"/>
        <v>22.01</v>
      </c>
      <c r="F2122" s="1105">
        <f t="shared" si="67"/>
        <v>92517</v>
      </c>
      <c r="H2122" s="46">
        <v>20.8</v>
      </c>
      <c r="I2122" s="46">
        <v>22.01</v>
      </c>
    </row>
    <row r="2123" spans="2:9" ht="30">
      <c r="B2123" s="50">
        <v>92518</v>
      </c>
      <c r="C2123" s="48" t="s">
        <v>1742</v>
      </c>
      <c r="D2123" s="47" t="s">
        <v>266</v>
      </c>
      <c r="E2123" s="49">
        <f t="shared" si="66"/>
        <v>20.79</v>
      </c>
      <c r="F2123" s="1105">
        <f t="shared" si="67"/>
        <v>92518</v>
      </c>
      <c r="H2123" s="49">
        <v>19.690000000000001</v>
      </c>
      <c r="I2123" s="49">
        <v>20.79</v>
      </c>
    </row>
    <row r="2124" spans="2:9" ht="30">
      <c r="B2124" s="51">
        <v>92519</v>
      </c>
      <c r="C2124" s="1108" t="s">
        <v>1743</v>
      </c>
      <c r="D2124" s="45" t="s">
        <v>266</v>
      </c>
      <c r="E2124" s="46">
        <f t="shared" si="66"/>
        <v>50.44</v>
      </c>
      <c r="F2124" s="1105">
        <f t="shared" si="67"/>
        <v>92519</v>
      </c>
      <c r="H2124" s="46">
        <v>48.58</v>
      </c>
      <c r="I2124" s="46">
        <v>50.44</v>
      </c>
    </row>
    <row r="2125" spans="2:9" ht="30">
      <c r="B2125" s="50">
        <v>92520</v>
      </c>
      <c r="C2125" s="48" t="s">
        <v>1744</v>
      </c>
      <c r="D2125" s="47" t="s">
        <v>266</v>
      </c>
      <c r="E2125" s="49">
        <f t="shared" si="66"/>
        <v>49.22</v>
      </c>
      <c r="F2125" s="1105">
        <f t="shared" si="67"/>
        <v>92520</v>
      </c>
      <c r="H2125" s="49">
        <v>47.49</v>
      </c>
      <c r="I2125" s="49">
        <v>49.22</v>
      </c>
    </row>
    <row r="2126" spans="2:9" ht="30">
      <c r="B2126" s="51">
        <v>92521</v>
      </c>
      <c r="C2126" s="1108" t="s">
        <v>1745</v>
      </c>
      <c r="D2126" s="45" t="s">
        <v>266</v>
      </c>
      <c r="E2126" s="46">
        <f t="shared" si="66"/>
        <v>19.86</v>
      </c>
      <c r="F2126" s="1105">
        <f t="shared" si="67"/>
        <v>92521</v>
      </c>
      <c r="H2126" s="46">
        <v>18.73</v>
      </c>
      <c r="I2126" s="46">
        <v>19.86</v>
      </c>
    </row>
    <row r="2127" spans="2:9" ht="30">
      <c r="B2127" s="50">
        <v>92522</v>
      </c>
      <c r="C2127" s="48" t="s">
        <v>1746</v>
      </c>
      <c r="D2127" s="47" t="s">
        <v>266</v>
      </c>
      <c r="E2127" s="49">
        <f t="shared" si="66"/>
        <v>18.72</v>
      </c>
      <c r="F2127" s="1105">
        <f t="shared" si="67"/>
        <v>92522</v>
      </c>
      <c r="H2127" s="49">
        <v>17.71</v>
      </c>
      <c r="I2127" s="49">
        <v>18.72</v>
      </c>
    </row>
    <row r="2128" spans="2:9" ht="30">
      <c r="B2128" s="51">
        <v>92523</v>
      </c>
      <c r="C2128" s="1108" t="s">
        <v>1747</v>
      </c>
      <c r="D2128" s="45" t="s">
        <v>266</v>
      </c>
      <c r="E2128" s="46">
        <f t="shared" si="66"/>
        <v>49.86</v>
      </c>
      <c r="F2128" s="1105">
        <f t="shared" si="67"/>
        <v>92523</v>
      </c>
      <c r="H2128" s="46">
        <v>48.09</v>
      </c>
      <c r="I2128" s="46">
        <v>49.86</v>
      </c>
    </row>
    <row r="2129" spans="2:9" ht="30">
      <c r="B2129" s="50">
        <v>92524</v>
      </c>
      <c r="C2129" s="48" t="s">
        <v>1748</v>
      </c>
      <c r="D2129" s="47" t="s">
        <v>266</v>
      </c>
      <c r="E2129" s="49">
        <f t="shared" si="66"/>
        <v>48.7</v>
      </c>
      <c r="F2129" s="1105">
        <f t="shared" si="67"/>
        <v>92524</v>
      </c>
      <c r="H2129" s="49">
        <v>47.06</v>
      </c>
      <c r="I2129" s="49">
        <v>48.7</v>
      </c>
    </row>
    <row r="2130" spans="2:9" ht="30">
      <c r="B2130" s="51">
        <v>92525</v>
      </c>
      <c r="C2130" s="1108" t="s">
        <v>1749</v>
      </c>
      <c r="D2130" s="45" t="s">
        <v>266</v>
      </c>
      <c r="E2130" s="46">
        <f t="shared" si="66"/>
        <v>19.64</v>
      </c>
      <c r="F2130" s="1105">
        <f t="shared" si="67"/>
        <v>92525</v>
      </c>
      <c r="H2130" s="46">
        <v>18.579999999999998</v>
      </c>
      <c r="I2130" s="46">
        <v>19.64</v>
      </c>
    </row>
    <row r="2131" spans="2:9" ht="30">
      <c r="B2131" s="50">
        <v>92526</v>
      </c>
      <c r="C2131" s="48" t="s">
        <v>1750</v>
      </c>
      <c r="D2131" s="47" t="s">
        <v>266</v>
      </c>
      <c r="E2131" s="49">
        <f t="shared" si="66"/>
        <v>18.54</v>
      </c>
      <c r="F2131" s="1105">
        <f t="shared" si="67"/>
        <v>92526</v>
      </c>
      <c r="H2131" s="49">
        <v>17.59</v>
      </c>
      <c r="I2131" s="49">
        <v>18.54</v>
      </c>
    </row>
    <row r="2132" spans="2:9" ht="30">
      <c r="B2132" s="51">
        <v>92527</v>
      </c>
      <c r="C2132" s="1108" t="s">
        <v>1751</v>
      </c>
      <c r="D2132" s="45" t="s">
        <v>266</v>
      </c>
      <c r="E2132" s="46">
        <f t="shared" si="66"/>
        <v>48.74</v>
      </c>
      <c r="F2132" s="1105">
        <f t="shared" si="67"/>
        <v>92527</v>
      </c>
      <c r="H2132" s="46">
        <v>47.03</v>
      </c>
      <c r="I2132" s="46">
        <v>48.74</v>
      </c>
    </row>
    <row r="2133" spans="2:9" ht="30">
      <c r="B2133" s="50">
        <v>92528</v>
      </c>
      <c r="C2133" s="48" t="s">
        <v>1752</v>
      </c>
      <c r="D2133" s="47" t="s">
        <v>266</v>
      </c>
      <c r="E2133" s="49">
        <f t="shared" si="66"/>
        <v>47.62</v>
      </c>
      <c r="F2133" s="1105">
        <f t="shared" si="67"/>
        <v>92528</v>
      </c>
      <c r="H2133" s="49">
        <v>46.03</v>
      </c>
      <c r="I2133" s="49">
        <v>47.62</v>
      </c>
    </row>
    <row r="2134" spans="2:9" ht="30">
      <c r="B2134" s="51">
        <v>92529</v>
      </c>
      <c r="C2134" s="1108" t="s">
        <v>1753</v>
      </c>
      <c r="D2134" s="45" t="s">
        <v>266</v>
      </c>
      <c r="E2134" s="46">
        <f t="shared" si="66"/>
        <v>18.73</v>
      </c>
      <c r="F2134" s="1105">
        <f t="shared" si="67"/>
        <v>92529</v>
      </c>
      <c r="H2134" s="46">
        <v>17.7</v>
      </c>
      <c r="I2134" s="46">
        <v>18.73</v>
      </c>
    </row>
    <row r="2135" spans="2:9" ht="30">
      <c r="B2135" s="50">
        <v>92530</v>
      </c>
      <c r="C2135" s="48" t="s">
        <v>1754</v>
      </c>
      <c r="D2135" s="47" t="s">
        <v>266</v>
      </c>
      <c r="E2135" s="49">
        <f t="shared" si="66"/>
        <v>17.670000000000002</v>
      </c>
      <c r="F2135" s="1105">
        <f t="shared" si="67"/>
        <v>92530</v>
      </c>
      <c r="H2135" s="49">
        <v>16.760000000000002</v>
      </c>
      <c r="I2135" s="49">
        <v>17.670000000000002</v>
      </c>
    </row>
    <row r="2136" spans="2:9" ht="30">
      <c r="B2136" s="51">
        <v>92531</v>
      </c>
      <c r="C2136" s="1108" t="s">
        <v>1755</v>
      </c>
      <c r="D2136" s="45" t="s">
        <v>266</v>
      </c>
      <c r="E2136" s="46">
        <f t="shared" si="66"/>
        <v>47.88</v>
      </c>
      <c r="F2136" s="1105">
        <f t="shared" si="67"/>
        <v>92531</v>
      </c>
      <c r="H2136" s="46">
        <v>46.22</v>
      </c>
      <c r="I2136" s="46">
        <v>47.88</v>
      </c>
    </row>
    <row r="2137" spans="2:9" ht="30">
      <c r="B2137" s="50">
        <v>92532</v>
      </c>
      <c r="C2137" s="48" t="s">
        <v>1756</v>
      </c>
      <c r="D2137" s="47" t="s">
        <v>266</v>
      </c>
      <c r="E2137" s="49">
        <f t="shared" si="66"/>
        <v>46.78</v>
      </c>
      <c r="F2137" s="1105">
        <f t="shared" si="67"/>
        <v>92532</v>
      </c>
      <c r="H2137" s="49">
        <v>45.24</v>
      </c>
      <c r="I2137" s="49">
        <v>46.78</v>
      </c>
    </row>
    <row r="2138" spans="2:9" ht="30">
      <c r="B2138" s="51">
        <v>92533</v>
      </c>
      <c r="C2138" s="1108" t="s">
        <v>1757</v>
      </c>
      <c r="D2138" s="45" t="s">
        <v>266</v>
      </c>
      <c r="E2138" s="46">
        <f t="shared" si="66"/>
        <v>18.05</v>
      </c>
      <c r="F2138" s="1105">
        <f t="shared" si="67"/>
        <v>92533</v>
      </c>
      <c r="H2138" s="46">
        <v>17.05</v>
      </c>
      <c r="I2138" s="46">
        <v>18.05</v>
      </c>
    </row>
    <row r="2139" spans="2:9" ht="30">
      <c r="B2139" s="50">
        <v>92534</v>
      </c>
      <c r="C2139" s="48" t="s">
        <v>1758</v>
      </c>
      <c r="D2139" s="47" t="s">
        <v>266</v>
      </c>
      <c r="E2139" s="49">
        <f t="shared" si="66"/>
        <v>17.05</v>
      </c>
      <c r="F2139" s="1105">
        <f t="shared" si="67"/>
        <v>92534</v>
      </c>
      <c r="H2139" s="49">
        <v>16.149999999999999</v>
      </c>
      <c r="I2139" s="49">
        <v>17.05</v>
      </c>
    </row>
    <row r="2140" spans="2:9" ht="30">
      <c r="B2140" s="51">
        <v>92535</v>
      </c>
      <c r="C2140" s="1108" t="s">
        <v>1759</v>
      </c>
      <c r="D2140" s="45" t="s">
        <v>266</v>
      </c>
      <c r="E2140" s="46">
        <f t="shared" si="66"/>
        <v>46.4</v>
      </c>
      <c r="F2140" s="1105">
        <f t="shared" si="67"/>
        <v>92535</v>
      </c>
      <c r="H2140" s="46">
        <v>44.8</v>
      </c>
      <c r="I2140" s="46">
        <v>46.4</v>
      </c>
    </row>
    <row r="2141" spans="2:9" ht="30">
      <c r="B2141" s="50">
        <v>92536</v>
      </c>
      <c r="C2141" s="48" t="s">
        <v>1760</v>
      </c>
      <c r="D2141" s="47" t="s">
        <v>266</v>
      </c>
      <c r="E2141" s="49">
        <f t="shared" si="66"/>
        <v>45.34</v>
      </c>
      <c r="F2141" s="1105">
        <f t="shared" si="67"/>
        <v>92536</v>
      </c>
      <c r="H2141" s="49">
        <v>43.85</v>
      </c>
      <c r="I2141" s="49">
        <v>45.34</v>
      </c>
    </row>
    <row r="2142" spans="2:9" ht="30">
      <c r="B2142" s="51">
        <v>92537</v>
      </c>
      <c r="C2142" s="1108" t="s">
        <v>1761</v>
      </c>
      <c r="D2142" s="45" t="s">
        <v>266</v>
      </c>
      <c r="E2142" s="46">
        <f t="shared" si="66"/>
        <v>16.78</v>
      </c>
      <c r="F2142" s="1105">
        <f t="shared" si="67"/>
        <v>92537</v>
      </c>
      <c r="H2142" s="46">
        <v>15.81</v>
      </c>
      <c r="I2142" s="46">
        <v>16.78</v>
      </c>
    </row>
    <row r="2143" spans="2:9" ht="30">
      <c r="B2143" s="50">
        <v>92538</v>
      </c>
      <c r="C2143" s="48" t="s">
        <v>1762</v>
      </c>
      <c r="D2143" s="47" t="s">
        <v>266</v>
      </c>
      <c r="E2143" s="49">
        <f t="shared" si="66"/>
        <v>15.8</v>
      </c>
      <c r="F2143" s="1105">
        <f t="shared" si="67"/>
        <v>92538</v>
      </c>
      <c r="H2143" s="49">
        <v>14.93</v>
      </c>
      <c r="I2143" s="49">
        <v>15.8</v>
      </c>
    </row>
    <row r="2144" spans="2:9" ht="30">
      <c r="B2144" s="51">
        <v>95934</v>
      </c>
      <c r="C2144" s="1108" t="s">
        <v>1763</v>
      </c>
      <c r="D2144" s="45" t="s">
        <v>266</v>
      </c>
      <c r="E2144" s="46">
        <f t="shared" si="66"/>
        <v>111.91</v>
      </c>
      <c r="F2144" s="1105">
        <f t="shared" si="67"/>
        <v>95934</v>
      </c>
      <c r="H2144" s="46">
        <v>109.18</v>
      </c>
      <c r="I2144" s="46">
        <v>111.91</v>
      </c>
    </row>
    <row r="2145" spans="2:9">
      <c r="B2145" s="50">
        <v>95935</v>
      </c>
      <c r="C2145" s="48" t="s">
        <v>1764</v>
      </c>
      <c r="D2145" s="47" t="s">
        <v>266</v>
      </c>
      <c r="E2145" s="49">
        <f t="shared" si="66"/>
        <v>94.6</v>
      </c>
      <c r="F2145" s="1105">
        <f t="shared" si="67"/>
        <v>95935</v>
      </c>
      <c r="H2145" s="49">
        <v>91.87</v>
      </c>
      <c r="I2145" s="49">
        <v>94.6</v>
      </c>
    </row>
    <row r="2146" spans="2:9">
      <c r="B2146" s="51">
        <v>95936</v>
      </c>
      <c r="C2146" s="1108" t="s">
        <v>1765</v>
      </c>
      <c r="D2146" s="45" t="s">
        <v>266</v>
      </c>
      <c r="E2146" s="46">
        <f t="shared" si="66"/>
        <v>86.53</v>
      </c>
      <c r="F2146" s="1105">
        <f t="shared" si="67"/>
        <v>95936</v>
      </c>
      <c r="H2146" s="46">
        <v>84.1</v>
      </c>
      <c r="I2146" s="46">
        <v>86.53</v>
      </c>
    </row>
    <row r="2147" spans="2:9">
      <c r="B2147" s="50">
        <v>95937</v>
      </c>
      <c r="C2147" s="48" t="s">
        <v>1766</v>
      </c>
      <c r="D2147" s="47" t="s">
        <v>266</v>
      </c>
      <c r="E2147" s="49">
        <f t="shared" si="66"/>
        <v>239.78</v>
      </c>
      <c r="F2147" s="1105">
        <f t="shared" si="67"/>
        <v>95937</v>
      </c>
      <c r="H2147" s="49">
        <v>225.87</v>
      </c>
      <c r="I2147" s="49">
        <v>239.78</v>
      </c>
    </row>
    <row r="2148" spans="2:9">
      <c r="B2148" s="51">
        <v>95938</v>
      </c>
      <c r="C2148" s="1108" t="s">
        <v>1767</v>
      </c>
      <c r="D2148" s="45" t="s">
        <v>266</v>
      </c>
      <c r="E2148" s="46">
        <f t="shared" si="66"/>
        <v>198.7</v>
      </c>
      <c r="F2148" s="1105">
        <f t="shared" si="67"/>
        <v>95938</v>
      </c>
      <c r="H2148" s="46">
        <v>188.06</v>
      </c>
      <c r="I2148" s="46">
        <v>198.7</v>
      </c>
    </row>
    <row r="2149" spans="2:9" ht="30">
      <c r="B2149" s="50">
        <v>95939</v>
      </c>
      <c r="C2149" s="48" t="s">
        <v>1768</v>
      </c>
      <c r="D2149" s="47" t="s">
        <v>266</v>
      </c>
      <c r="E2149" s="49">
        <f t="shared" si="66"/>
        <v>153.02000000000001</v>
      </c>
      <c r="F2149" s="1105">
        <f t="shared" si="67"/>
        <v>95939</v>
      </c>
      <c r="H2149" s="49">
        <v>145.4</v>
      </c>
      <c r="I2149" s="49">
        <v>153.02000000000001</v>
      </c>
    </row>
    <row r="2150" spans="2:9" ht="30">
      <c r="B2150" s="51">
        <v>95940</v>
      </c>
      <c r="C2150" s="1108" t="s">
        <v>1769</v>
      </c>
      <c r="D2150" s="45" t="s">
        <v>266</v>
      </c>
      <c r="E2150" s="46">
        <f t="shared" si="66"/>
        <v>124.75</v>
      </c>
      <c r="F2150" s="1105">
        <f t="shared" si="67"/>
        <v>95940</v>
      </c>
      <c r="H2150" s="46">
        <v>118.53</v>
      </c>
      <c r="I2150" s="46">
        <v>124.75</v>
      </c>
    </row>
    <row r="2151" spans="2:9" ht="30">
      <c r="B2151" s="50">
        <v>95941</v>
      </c>
      <c r="C2151" s="48" t="s">
        <v>1770</v>
      </c>
      <c r="D2151" s="47" t="s">
        <v>266</v>
      </c>
      <c r="E2151" s="49">
        <f t="shared" si="66"/>
        <v>110.33</v>
      </c>
      <c r="F2151" s="1105">
        <f t="shared" si="67"/>
        <v>95941</v>
      </c>
      <c r="H2151" s="49">
        <v>104.63</v>
      </c>
      <c r="I2151" s="49">
        <v>110.33</v>
      </c>
    </row>
    <row r="2152" spans="2:9" ht="30">
      <c r="B2152" s="51">
        <v>95942</v>
      </c>
      <c r="C2152" s="1108" t="s">
        <v>1771</v>
      </c>
      <c r="D2152" s="45" t="s">
        <v>266</v>
      </c>
      <c r="E2152" s="46">
        <f t="shared" si="66"/>
        <v>101.35</v>
      </c>
      <c r="F2152" s="1105">
        <f t="shared" si="67"/>
        <v>95942</v>
      </c>
      <c r="H2152" s="46">
        <v>95.95</v>
      </c>
      <c r="I2152" s="46">
        <v>101.35</v>
      </c>
    </row>
    <row r="2153" spans="2:9">
      <c r="B2153" s="50">
        <v>96252</v>
      </c>
      <c r="C2153" s="48" t="s">
        <v>5072</v>
      </c>
      <c r="D2153" s="47" t="s">
        <v>266</v>
      </c>
      <c r="E2153" s="49">
        <f t="shared" si="66"/>
        <v>146.06</v>
      </c>
      <c r="F2153" s="1105">
        <f t="shared" si="67"/>
        <v>96252</v>
      </c>
      <c r="H2153" s="49">
        <v>140.78</v>
      </c>
      <c r="I2153" s="49">
        <v>146.06</v>
      </c>
    </row>
    <row r="2154" spans="2:9" ht="30">
      <c r="B2154" s="51">
        <v>96257</v>
      </c>
      <c r="C2154" s="1108" t="s">
        <v>1772</v>
      </c>
      <c r="D2154" s="45" t="s">
        <v>266</v>
      </c>
      <c r="E2154" s="46">
        <f t="shared" si="66"/>
        <v>128.69</v>
      </c>
      <c r="F2154" s="1105">
        <f t="shared" si="67"/>
        <v>96257</v>
      </c>
      <c r="H2154" s="46">
        <v>121.1</v>
      </c>
      <c r="I2154" s="46">
        <v>128.69</v>
      </c>
    </row>
    <row r="2155" spans="2:9" ht="30">
      <c r="B2155" s="50">
        <v>96258</v>
      </c>
      <c r="C2155" s="48" t="s">
        <v>1773</v>
      </c>
      <c r="D2155" s="47" t="s">
        <v>266</v>
      </c>
      <c r="E2155" s="49">
        <f t="shared" si="66"/>
        <v>119.85</v>
      </c>
      <c r="F2155" s="1105">
        <f t="shared" si="67"/>
        <v>96258</v>
      </c>
      <c r="H2155" s="49">
        <v>113</v>
      </c>
      <c r="I2155" s="49">
        <v>119.85</v>
      </c>
    </row>
    <row r="2156" spans="2:9" ht="30">
      <c r="B2156" s="51">
        <v>96259</v>
      </c>
      <c r="C2156" s="1108" t="s">
        <v>1774</v>
      </c>
      <c r="D2156" s="45" t="s">
        <v>266</v>
      </c>
      <c r="E2156" s="46">
        <f t="shared" si="66"/>
        <v>146.28</v>
      </c>
      <c r="F2156" s="1105">
        <f t="shared" si="67"/>
        <v>96259</v>
      </c>
      <c r="H2156" s="46">
        <v>136.69999999999999</v>
      </c>
      <c r="I2156" s="46">
        <v>146.28</v>
      </c>
    </row>
    <row r="2157" spans="2:9">
      <c r="B2157" s="50">
        <v>96529</v>
      </c>
      <c r="C2157" s="48" t="s">
        <v>5073</v>
      </c>
      <c r="D2157" s="47" t="s">
        <v>266</v>
      </c>
      <c r="E2157" s="49">
        <f t="shared" si="66"/>
        <v>191.11</v>
      </c>
      <c r="F2157" s="1105">
        <f t="shared" si="67"/>
        <v>96529</v>
      </c>
      <c r="H2157" s="49">
        <v>179.25</v>
      </c>
      <c r="I2157" s="49">
        <v>191.11</v>
      </c>
    </row>
    <row r="2158" spans="2:9" ht="30">
      <c r="B2158" s="51">
        <v>96530</v>
      </c>
      <c r="C2158" s="1108" t="s">
        <v>5074</v>
      </c>
      <c r="D2158" s="45" t="s">
        <v>266</v>
      </c>
      <c r="E2158" s="46">
        <f t="shared" si="66"/>
        <v>90.37</v>
      </c>
      <c r="F2158" s="1105">
        <f t="shared" si="67"/>
        <v>96530</v>
      </c>
      <c r="H2158" s="46">
        <v>86.11</v>
      </c>
      <c r="I2158" s="46">
        <v>90.37</v>
      </c>
    </row>
    <row r="2159" spans="2:9" ht="30">
      <c r="B2159" s="50">
        <v>96531</v>
      </c>
      <c r="C2159" s="48" t="s">
        <v>5075</v>
      </c>
      <c r="D2159" s="47" t="s">
        <v>266</v>
      </c>
      <c r="E2159" s="49">
        <f t="shared" si="66"/>
        <v>69.67</v>
      </c>
      <c r="F2159" s="1105">
        <f t="shared" si="67"/>
        <v>96531</v>
      </c>
      <c r="H2159" s="49">
        <v>65.400000000000006</v>
      </c>
      <c r="I2159" s="49">
        <v>69.67</v>
      </c>
    </row>
    <row r="2160" spans="2:9" ht="30">
      <c r="B2160" s="51">
        <v>96532</v>
      </c>
      <c r="C2160" s="1108" t="s">
        <v>5076</v>
      </c>
      <c r="D2160" s="45" t="s">
        <v>266</v>
      </c>
      <c r="E2160" s="46">
        <f t="shared" si="66"/>
        <v>127.74</v>
      </c>
      <c r="F2160" s="1105">
        <f t="shared" si="67"/>
        <v>96532</v>
      </c>
      <c r="H2160" s="46">
        <v>118.71</v>
      </c>
      <c r="I2160" s="46">
        <v>127.74</v>
      </c>
    </row>
    <row r="2161" spans="2:9" ht="30">
      <c r="B2161" s="50">
        <v>96533</v>
      </c>
      <c r="C2161" s="48" t="s">
        <v>5077</v>
      </c>
      <c r="D2161" s="47" t="s">
        <v>266</v>
      </c>
      <c r="E2161" s="49">
        <f t="shared" si="66"/>
        <v>60.08</v>
      </c>
      <c r="F2161" s="1105">
        <f t="shared" si="67"/>
        <v>96533</v>
      </c>
      <c r="H2161" s="49">
        <v>56.56</v>
      </c>
      <c r="I2161" s="49">
        <v>60.08</v>
      </c>
    </row>
    <row r="2162" spans="2:9" ht="30">
      <c r="B2162" s="51">
        <v>96534</v>
      </c>
      <c r="C2162" s="1108" t="s">
        <v>5078</v>
      </c>
      <c r="D2162" s="45" t="s">
        <v>266</v>
      </c>
      <c r="E2162" s="46">
        <f t="shared" si="66"/>
        <v>52.74</v>
      </c>
      <c r="F2162" s="1105">
        <f t="shared" si="67"/>
        <v>96534</v>
      </c>
      <c r="H2162" s="46">
        <v>48.88</v>
      </c>
      <c r="I2162" s="46">
        <v>52.74</v>
      </c>
    </row>
    <row r="2163" spans="2:9" ht="30">
      <c r="B2163" s="50">
        <v>96535</v>
      </c>
      <c r="C2163" s="48" t="s">
        <v>5079</v>
      </c>
      <c r="D2163" s="47" t="s">
        <v>266</v>
      </c>
      <c r="E2163" s="49">
        <f t="shared" si="66"/>
        <v>94.75</v>
      </c>
      <c r="F2163" s="1105">
        <f t="shared" si="67"/>
        <v>96535</v>
      </c>
      <c r="H2163" s="49">
        <v>87.17</v>
      </c>
      <c r="I2163" s="49">
        <v>94.75</v>
      </c>
    </row>
    <row r="2164" spans="2:9" ht="30">
      <c r="B2164" s="51">
        <v>96536</v>
      </c>
      <c r="C2164" s="1108" t="s">
        <v>5080</v>
      </c>
      <c r="D2164" s="45" t="s">
        <v>266</v>
      </c>
      <c r="E2164" s="46">
        <f t="shared" si="66"/>
        <v>44.31</v>
      </c>
      <c r="F2164" s="1105">
        <f t="shared" si="67"/>
        <v>96536</v>
      </c>
      <c r="H2164" s="46">
        <v>41.16</v>
      </c>
      <c r="I2164" s="46">
        <v>44.31</v>
      </c>
    </row>
    <row r="2165" spans="2:9" ht="30">
      <c r="B2165" s="50">
        <v>96537</v>
      </c>
      <c r="C2165" s="48" t="s">
        <v>5081</v>
      </c>
      <c r="D2165" s="47" t="s">
        <v>266</v>
      </c>
      <c r="E2165" s="49">
        <f t="shared" si="66"/>
        <v>115.89</v>
      </c>
      <c r="F2165" s="1105">
        <f t="shared" si="67"/>
        <v>96537</v>
      </c>
      <c r="H2165" s="49">
        <v>108.86</v>
      </c>
      <c r="I2165" s="49">
        <v>115.89</v>
      </c>
    </row>
    <row r="2166" spans="2:9" ht="30">
      <c r="B2166" s="51">
        <v>96538</v>
      </c>
      <c r="C2166" s="1108" t="s">
        <v>5082</v>
      </c>
      <c r="D2166" s="45" t="s">
        <v>266</v>
      </c>
      <c r="E2166" s="46">
        <f t="shared" si="66"/>
        <v>182.99</v>
      </c>
      <c r="F2166" s="1105">
        <f t="shared" si="67"/>
        <v>96538</v>
      </c>
      <c r="H2166" s="46">
        <v>170.15</v>
      </c>
      <c r="I2166" s="46">
        <v>182.99</v>
      </c>
    </row>
    <row r="2167" spans="2:9" ht="30">
      <c r="B2167" s="50">
        <v>96539</v>
      </c>
      <c r="C2167" s="48" t="s">
        <v>5083</v>
      </c>
      <c r="D2167" s="47" t="s">
        <v>266</v>
      </c>
      <c r="E2167" s="49">
        <f t="shared" si="66"/>
        <v>81.16</v>
      </c>
      <c r="F2167" s="1105">
        <f t="shared" si="67"/>
        <v>96539</v>
      </c>
      <c r="H2167" s="49">
        <v>75.86</v>
      </c>
      <c r="I2167" s="49">
        <v>81.16</v>
      </c>
    </row>
    <row r="2168" spans="2:9" ht="30">
      <c r="B2168" s="51">
        <v>96540</v>
      </c>
      <c r="C2168" s="1108" t="s">
        <v>5084</v>
      </c>
      <c r="D2168" s="45" t="s">
        <v>266</v>
      </c>
      <c r="E2168" s="46">
        <f t="shared" si="66"/>
        <v>84.5</v>
      </c>
      <c r="F2168" s="1105">
        <f t="shared" si="67"/>
        <v>96540</v>
      </c>
      <c r="H2168" s="46">
        <v>78.44</v>
      </c>
      <c r="I2168" s="46">
        <v>84.5</v>
      </c>
    </row>
    <row r="2169" spans="2:9" ht="30">
      <c r="B2169" s="50">
        <v>96541</v>
      </c>
      <c r="C2169" s="48" t="s">
        <v>5085</v>
      </c>
      <c r="D2169" s="47" t="s">
        <v>266</v>
      </c>
      <c r="E2169" s="49">
        <f t="shared" si="66"/>
        <v>131.93</v>
      </c>
      <c r="F2169" s="1105">
        <f t="shared" si="67"/>
        <v>96541</v>
      </c>
      <c r="H2169" s="49">
        <v>121.59</v>
      </c>
      <c r="I2169" s="49">
        <v>131.93</v>
      </c>
    </row>
    <row r="2170" spans="2:9" ht="30">
      <c r="B2170" s="51">
        <v>96542</v>
      </c>
      <c r="C2170" s="1108" t="s">
        <v>5086</v>
      </c>
      <c r="D2170" s="45" t="s">
        <v>266</v>
      </c>
      <c r="E2170" s="46">
        <f t="shared" si="66"/>
        <v>62.67</v>
      </c>
      <c r="F2170" s="1105">
        <f t="shared" si="67"/>
        <v>96542</v>
      </c>
      <c r="H2170" s="46">
        <v>57.87</v>
      </c>
      <c r="I2170" s="46">
        <v>62.67</v>
      </c>
    </row>
    <row r="2171" spans="2:9">
      <c r="B2171" s="50">
        <v>96543</v>
      </c>
      <c r="C2171" s="48" t="s">
        <v>5087</v>
      </c>
      <c r="D2171" s="47" t="s">
        <v>259</v>
      </c>
      <c r="E2171" s="49">
        <f t="shared" si="66"/>
        <v>12.32</v>
      </c>
      <c r="F2171" s="1105">
        <f t="shared" si="67"/>
        <v>96543</v>
      </c>
      <c r="H2171" s="49">
        <v>11.66</v>
      </c>
      <c r="I2171" s="49">
        <v>12.32</v>
      </c>
    </row>
    <row r="2172" spans="2:9" ht="30">
      <c r="B2172" s="51">
        <v>97747</v>
      </c>
      <c r="C2172" s="1108" t="s">
        <v>5088</v>
      </c>
      <c r="D2172" s="45" t="s">
        <v>266</v>
      </c>
      <c r="E2172" s="46">
        <f t="shared" si="66"/>
        <v>134.97</v>
      </c>
      <c r="F2172" s="1105">
        <f t="shared" si="67"/>
        <v>97747</v>
      </c>
      <c r="H2172" s="46">
        <v>126.45</v>
      </c>
      <c r="I2172" s="46">
        <v>134.97</v>
      </c>
    </row>
    <row r="2173" spans="2:9">
      <c r="B2173" s="50" t="s">
        <v>1775</v>
      </c>
      <c r="C2173" s="48" t="s">
        <v>1776</v>
      </c>
      <c r="D2173" s="47" t="s">
        <v>115</v>
      </c>
      <c r="E2173" s="49">
        <f t="shared" si="66"/>
        <v>20.78</v>
      </c>
      <c r="F2173" s="1105" t="str">
        <f t="shared" si="67"/>
        <v>73771/001</v>
      </c>
      <c r="H2173" s="49">
        <v>18.63</v>
      </c>
      <c r="I2173" s="49">
        <v>20.78</v>
      </c>
    </row>
    <row r="2174" spans="2:9">
      <c r="B2174" s="51" t="s">
        <v>1777</v>
      </c>
      <c r="C2174" s="1108" t="s">
        <v>1778</v>
      </c>
      <c r="D2174" s="45" t="s">
        <v>115</v>
      </c>
      <c r="E2174" s="46">
        <f t="shared" si="66"/>
        <v>564.52</v>
      </c>
      <c r="F2174" s="1105" t="str">
        <f t="shared" si="67"/>
        <v>73990/001</v>
      </c>
      <c r="H2174" s="46">
        <v>553.63</v>
      </c>
      <c r="I2174" s="46">
        <v>564.52</v>
      </c>
    </row>
    <row r="2175" spans="2:9">
      <c r="B2175" s="50">
        <v>85662</v>
      </c>
      <c r="C2175" s="48" t="s">
        <v>1779</v>
      </c>
      <c r="D2175" s="47" t="s">
        <v>266</v>
      </c>
      <c r="E2175" s="49">
        <f t="shared" si="66"/>
        <v>11.39</v>
      </c>
      <c r="F2175" s="1105">
        <f t="shared" si="67"/>
        <v>85662</v>
      </c>
      <c r="H2175" s="49">
        <v>11.24</v>
      </c>
      <c r="I2175" s="49">
        <v>11.39</v>
      </c>
    </row>
    <row r="2176" spans="2:9">
      <c r="B2176" s="51">
        <v>89996</v>
      </c>
      <c r="C2176" s="1108" t="s">
        <v>1780</v>
      </c>
      <c r="D2176" s="45" t="s">
        <v>259</v>
      </c>
      <c r="E2176" s="46">
        <f t="shared" si="66"/>
        <v>6.92</v>
      </c>
      <c r="F2176" s="1105">
        <f t="shared" si="67"/>
        <v>89996</v>
      </c>
      <c r="H2176" s="46">
        <v>6.72</v>
      </c>
      <c r="I2176" s="46">
        <v>6.92</v>
      </c>
    </row>
    <row r="2177" spans="2:9">
      <c r="B2177" s="50">
        <v>89997</v>
      </c>
      <c r="C2177" s="48" t="s">
        <v>1781</v>
      </c>
      <c r="D2177" s="47" t="s">
        <v>259</v>
      </c>
      <c r="E2177" s="49">
        <f t="shared" si="66"/>
        <v>5.99</v>
      </c>
      <c r="F2177" s="1105">
        <f t="shared" si="67"/>
        <v>89997</v>
      </c>
      <c r="H2177" s="49">
        <v>5.86</v>
      </c>
      <c r="I2177" s="49">
        <v>5.99</v>
      </c>
    </row>
    <row r="2178" spans="2:9">
      <c r="B2178" s="51">
        <v>89998</v>
      </c>
      <c r="C2178" s="1108" t="s">
        <v>1782</v>
      </c>
      <c r="D2178" s="45" t="s">
        <v>259</v>
      </c>
      <c r="E2178" s="46">
        <f t="shared" si="66"/>
        <v>6.5</v>
      </c>
      <c r="F2178" s="1105">
        <f t="shared" si="67"/>
        <v>89998</v>
      </c>
      <c r="H2178" s="46">
        <v>6.35</v>
      </c>
      <c r="I2178" s="46">
        <v>6.5</v>
      </c>
    </row>
    <row r="2179" spans="2:9">
      <c r="B2179" s="50">
        <v>89999</v>
      </c>
      <c r="C2179" s="48" t="s">
        <v>1783</v>
      </c>
      <c r="D2179" s="47" t="s">
        <v>259</v>
      </c>
      <c r="E2179" s="49">
        <f t="shared" ref="E2179:E2242" si="68">IF($K$2=$H$1,H2179,I2179)</f>
        <v>10.58</v>
      </c>
      <c r="F2179" s="1105">
        <f t="shared" ref="F2179:F2242" si="69">IF(LEN($B2179)=7,CONCATENATE(MID($B2179,1,6),"00",RIGHT($B2179,1)),IF(LEN($B2179)=8,CONCATENATE(MID($B2179,1,6),"0",RIGHT($B2179,2)),$B2179))</f>
        <v>89999</v>
      </c>
      <c r="H2179" s="49">
        <v>10.1</v>
      </c>
      <c r="I2179" s="49">
        <v>10.58</v>
      </c>
    </row>
    <row r="2180" spans="2:9">
      <c r="B2180" s="51">
        <v>90000</v>
      </c>
      <c r="C2180" s="1108" t="s">
        <v>1784</v>
      </c>
      <c r="D2180" s="45" t="s">
        <v>259</v>
      </c>
      <c r="E2180" s="46">
        <f t="shared" si="68"/>
        <v>8</v>
      </c>
      <c r="F2180" s="1105">
        <f t="shared" si="69"/>
        <v>90000</v>
      </c>
      <c r="H2180" s="46">
        <v>7.7</v>
      </c>
      <c r="I2180" s="46">
        <v>8</v>
      </c>
    </row>
    <row r="2181" spans="2:9" ht="30">
      <c r="B2181" s="50">
        <v>91593</v>
      </c>
      <c r="C2181" s="48" t="s">
        <v>7250</v>
      </c>
      <c r="D2181" s="47" t="s">
        <v>259</v>
      </c>
      <c r="E2181" s="49">
        <f t="shared" si="68"/>
        <v>7.54</v>
      </c>
      <c r="F2181" s="1105">
        <f t="shared" si="69"/>
        <v>91593</v>
      </c>
      <c r="H2181" s="49">
        <v>7.47</v>
      </c>
      <c r="I2181" s="49">
        <v>7.54</v>
      </c>
    </row>
    <row r="2182" spans="2:9" ht="30">
      <c r="B2182" s="51">
        <v>91594</v>
      </c>
      <c r="C2182" s="1108" t="s">
        <v>7251</v>
      </c>
      <c r="D2182" s="45" t="s">
        <v>259</v>
      </c>
      <c r="E2182" s="46">
        <f t="shared" si="68"/>
        <v>7.86</v>
      </c>
      <c r="F2182" s="1105">
        <f t="shared" si="69"/>
        <v>91594</v>
      </c>
      <c r="H2182" s="46">
        <v>7.77</v>
      </c>
      <c r="I2182" s="46">
        <v>7.86</v>
      </c>
    </row>
    <row r="2183" spans="2:9">
      <c r="B2183" s="50">
        <v>91595</v>
      </c>
      <c r="C2183" s="48" t="s">
        <v>7252</v>
      </c>
      <c r="D2183" s="47" t="s">
        <v>259</v>
      </c>
      <c r="E2183" s="49">
        <f t="shared" si="68"/>
        <v>8.68</v>
      </c>
      <c r="F2183" s="1105">
        <f t="shared" si="69"/>
        <v>91595</v>
      </c>
      <c r="H2183" s="49">
        <v>8.5299999999999994</v>
      </c>
      <c r="I2183" s="49">
        <v>8.68</v>
      </c>
    </row>
    <row r="2184" spans="2:9">
      <c r="B2184" s="51">
        <v>91596</v>
      </c>
      <c r="C2184" s="1108" t="s">
        <v>7253</v>
      </c>
      <c r="D2184" s="45" t="s">
        <v>259</v>
      </c>
      <c r="E2184" s="46">
        <f t="shared" si="68"/>
        <v>7.78</v>
      </c>
      <c r="F2184" s="1105">
        <f t="shared" si="69"/>
        <v>91596</v>
      </c>
      <c r="H2184" s="46">
        <v>7.69</v>
      </c>
      <c r="I2184" s="46">
        <v>7.78</v>
      </c>
    </row>
    <row r="2185" spans="2:9">
      <c r="B2185" s="50">
        <v>91597</v>
      </c>
      <c r="C2185" s="48" t="s">
        <v>7254</v>
      </c>
      <c r="D2185" s="47" t="s">
        <v>259</v>
      </c>
      <c r="E2185" s="49">
        <f t="shared" si="68"/>
        <v>5.43</v>
      </c>
      <c r="F2185" s="1105">
        <f t="shared" si="69"/>
        <v>91597</v>
      </c>
      <c r="H2185" s="49">
        <v>5.34</v>
      </c>
      <c r="I2185" s="49">
        <v>5.43</v>
      </c>
    </row>
    <row r="2186" spans="2:9">
      <c r="B2186" s="51">
        <v>91598</v>
      </c>
      <c r="C2186" s="1108" t="s">
        <v>7255</v>
      </c>
      <c r="D2186" s="45" t="s">
        <v>259</v>
      </c>
      <c r="E2186" s="46">
        <f t="shared" si="68"/>
        <v>7.68</v>
      </c>
      <c r="F2186" s="1105">
        <f t="shared" si="69"/>
        <v>91598</v>
      </c>
      <c r="H2186" s="46">
        <v>7.57</v>
      </c>
      <c r="I2186" s="46">
        <v>7.68</v>
      </c>
    </row>
    <row r="2187" spans="2:9">
      <c r="B2187" s="50">
        <v>91599</v>
      </c>
      <c r="C2187" s="48" t="s">
        <v>7256</v>
      </c>
      <c r="D2187" s="47" t="s">
        <v>259</v>
      </c>
      <c r="E2187" s="49">
        <f t="shared" si="68"/>
        <v>8.2200000000000006</v>
      </c>
      <c r="F2187" s="1105">
        <f t="shared" si="69"/>
        <v>91599</v>
      </c>
      <c r="H2187" s="49">
        <v>8.1199999999999992</v>
      </c>
      <c r="I2187" s="49">
        <v>8.2200000000000006</v>
      </c>
    </row>
    <row r="2188" spans="2:9">
      <c r="B2188" s="51">
        <v>91600</v>
      </c>
      <c r="C2188" s="1108" t="s">
        <v>7257</v>
      </c>
      <c r="D2188" s="45" t="s">
        <v>259</v>
      </c>
      <c r="E2188" s="46">
        <f t="shared" si="68"/>
        <v>9.66</v>
      </c>
      <c r="F2188" s="1105">
        <f t="shared" si="69"/>
        <v>91600</v>
      </c>
      <c r="H2188" s="46">
        <v>9.4</v>
      </c>
      <c r="I2188" s="46">
        <v>9.66</v>
      </c>
    </row>
    <row r="2189" spans="2:9">
      <c r="B2189" s="50">
        <v>91601</v>
      </c>
      <c r="C2189" s="48" t="s">
        <v>7258</v>
      </c>
      <c r="D2189" s="47" t="s">
        <v>259</v>
      </c>
      <c r="E2189" s="49">
        <f t="shared" si="68"/>
        <v>7.82</v>
      </c>
      <c r="F2189" s="1105">
        <f t="shared" si="69"/>
        <v>91601</v>
      </c>
      <c r="H2189" s="49">
        <v>7.62</v>
      </c>
      <c r="I2189" s="49">
        <v>7.82</v>
      </c>
    </row>
    <row r="2190" spans="2:9">
      <c r="B2190" s="51">
        <v>91602</v>
      </c>
      <c r="C2190" s="1108" t="s">
        <v>7259</v>
      </c>
      <c r="D2190" s="45" t="s">
        <v>259</v>
      </c>
      <c r="E2190" s="46">
        <f t="shared" si="68"/>
        <v>7.76</v>
      </c>
      <c r="F2190" s="1105">
        <f t="shared" si="69"/>
        <v>91602</v>
      </c>
      <c r="H2190" s="46">
        <v>7.65</v>
      </c>
      <c r="I2190" s="46">
        <v>7.76</v>
      </c>
    </row>
    <row r="2191" spans="2:9" ht="30">
      <c r="B2191" s="50">
        <v>91603</v>
      </c>
      <c r="C2191" s="48" t="s">
        <v>7260</v>
      </c>
      <c r="D2191" s="47" t="s">
        <v>259</v>
      </c>
      <c r="E2191" s="49">
        <f t="shared" si="68"/>
        <v>6.72</v>
      </c>
      <c r="F2191" s="1105">
        <f t="shared" si="69"/>
        <v>91603</v>
      </c>
      <c r="H2191" s="49">
        <v>6.61</v>
      </c>
      <c r="I2191" s="49">
        <v>6.72</v>
      </c>
    </row>
    <row r="2192" spans="2:9" ht="30">
      <c r="B2192" s="51">
        <v>92759</v>
      </c>
      <c r="C2192" s="1108" t="s">
        <v>1785</v>
      </c>
      <c r="D2192" s="45" t="s">
        <v>259</v>
      </c>
      <c r="E2192" s="46">
        <f t="shared" si="68"/>
        <v>10.15</v>
      </c>
      <c r="F2192" s="1105">
        <f t="shared" si="69"/>
        <v>92759</v>
      </c>
      <c r="H2192" s="46">
        <v>9.6999999999999993</v>
      </c>
      <c r="I2192" s="46">
        <v>10.15</v>
      </c>
    </row>
    <row r="2193" spans="2:9" ht="30">
      <c r="B2193" s="50">
        <v>92760</v>
      </c>
      <c r="C2193" s="48" t="s">
        <v>1786</v>
      </c>
      <c r="D2193" s="47" t="s">
        <v>259</v>
      </c>
      <c r="E2193" s="49">
        <f t="shared" si="68"/>
        <v>9</v>
      </c>
      <c r="F2193" s="1105">
        <f t="shared" si="69"/>
        <v>92760</v>
      </c>
      <c r="H2193" s="49">
        <v>8.69</v>
      </c>
      <c r="I2193" s="49">
        <v>9</v>
      </c>
    </row>
    <row r="2194" spans="2:9" ht="30">
      <c r="B2194" s="51">
        <v>92761</v>
      </c>
      <c r="C2194" s="1108" t="s">
        <v>1787</v>
      </c>
      <c r="D2194" s="45" t="s">
        <v>259</v>
      </c>
      <c r="E2194" s="46">
        <f t="shared" si="68"/>
        <v>8.92</v>
      </c>
      <c r="F2194" s="1105">
        <f t="shared" si="69"/>
        <v>92761</v>
      </c>
      <c r="H2194" s="46">
        <v>8.7100000000000009</v>
      </c>
      <c r="I2194" s="46">
        <v>8.92</v>
      </c>
    </row>
    <row r="2195" spans="2:9" ht="30">
      <c r="B2195" s="50">
        <v>92762</v>
      </c>
      <c r="C2195" s="48" t="s">
        <v>1788</v>
      </c>
      <c r="D2195" s="47" t="s">
        <v>259</v>
      </c>
      <c r="E2195" s="49">
        <f t="shared" si="68"/>
        <v>7.3</v>
      </c>
      <c r="F2195" s="1105">
        <f t="shared" si="69"/>
        <v>92762</v>
      </c>
      <c r="H2195" s="49">
        <v>7.15</v>
      </c>
      <c r="I2195" s="49">
        <v>7.3</v>
      </c>
    </row>
    <row r="2196" spans="2:9" ht="30">
      <c r="B2196" s="51">
        <v>92763</v>
      </c>
      <c r="C2196" s="1108" t="s">
        <v>1789</v>
      </c>
      <c r="D2196" s="45" t="s">
        <v>259</v>
      </c>
      <c r="E2196" s="46">
        <f t="shared" si="68"/>
        <v>6.57</v>
      </c>
      <c r="F2196" s="1105">
        <f t="shared" si="69"/>
        <v>92763</v>
      </c>
      <c r="H2196" s="46">
        <v>6.47</v>
      </c>
      <c r="I2196" s="46">
        <v>6.57</v>
      </c>
    </row>
    <row r="2197" spans="2:9" ht="30">
      <c r="B2197" s="50">
        <v>92764</v>
      </c>
      <c r="C2197" s="48" t="s">
        <v>1790</v>
      </c>
      <c r="D2197" s="47" t="s">
        <v>259</v>
      </c>
      <c r="E2197" s="49">
        <f t="shared" si="68"/>
        <v>6.2</v>
      </c>
      <c r="F2197" s="1105">
        <f t="shared" si="69"/>
        <v>92764</v>
      </c>
      <c r="H2197" s="49">
        <v>6.13</v>
      </c>
      <c r="I2197" s="49">
        <v>6.2</v>
      </c>
    </row>
    <row r="2198" spans="2:9" ht="30">
      <c r="B2198" s="51">
        <v>92765</v>
      </c>
      <c r="C2198" s="1108" t="s">
        <v>1791</v>
      </c>
      <c r="D2198" s="45" t="s">
        <v>259</v>
      </c>
      <c r="E2198" s="46">
        <f t="shared" si="68"/>
        <v>5.74</v>
      </c>
      <c r="F2198" s="1105">
        <f t="shared" si="69"/>
        <v>92765</v>
      </c>
      <c r="H2198" s="46">
        <v>5.69</v>
      </c>
      <c r="I2198" s="46">
        <v>5.74</v>
      </c>
    </row>
    <row r="2199" spans="2:9" ht="30">
      <c r="B2199" s="50">
        <v>92766</v>
      </c>
      <c r="C2199" s="48" t="s">
        <v>1792</v>
      </c>
      <c r="D2199" s="47" t="s">
        <v>259</v>
      </c>
      <c r="E2199" s="49">
        <f t="shared" si="68"/>
        <v>6.33</v>
      </c>
      <c r="F2199" s="1105">
        <f t="shared" si="69"/>
        <v>92766</v>
      </c>
      <c r="H2199" s="49">
        <v>6.3</v>
      </c>
      <c r="I2199" s="49">
        <v>6.33</v>
      </c>
    </row>
    <row r="2200" spans="2:9" ht="30">
      <c r="B2200" s="51">
        <v>92767</v>
      </c>
      <c r="C2200" s="1108" t="s">
        <v>1793</v>
      </c>
      <c r="D2200" s="45" t="s">
        <v>259</v>
      </c>
      <c r="E2200" s="46">
        <f t="shared" si="68"/>
        <v>10.33</v>
      </c>
      <c r="F2200" s="1105">
        <f t="shared" si="69"/>
        <v>92767</v>
      </c>
      <c r="H2200" s="46">
        <v>9.8800000000000008</v>
      </c>
      <c r="I2200" s="46">
        <v>10.33</v>
      </c>
    </row>
    <row r="2201" spans="2:9" ht="30">
      <c r="B2201" s="50">
        <v>92768</v>
      </c>
      <c r="C2201" s="48" t="s">
        <v>1794</v>
      </c>
      <c r="D2201" s="47" t="s">
        <v>259</v>
      </c>
      <c r="E2201" s="49">
        <f t="shared" si="68"/>
        <v>9.02</v>
      </c>
      <c r="F2201" s="1105">
        <f t="shared" si="69"/>
        <v>92768</v>
      </c>
      <c r="H2201" s="49">
        <v>8.6999999999999993</v>
      </c>
      <c r="I2201" s="49">
        <v>9.02</v>
      </c>
    </row>
    <row r="2202" spans="2:9" ht="30">
      <c r="B2202" s="51">
        <v>92769</v>
      </c>
      <c r="C2202" s="1108" t="s">
        <v>1795</v>
      </c>
      <c r="D2202" s="45" t="s">
        <v>259</v>
      </c>
      <c r="E2202" s="46">
        <f t="shared" si="68"/>
        <v>8.1300000000000008</v>
      </c>
      <c r="F2202" s="1105">
        <f t="shared" si="69"/>
        <v>92769</v>
      </c>
      <c r="H2202" s="46">
        <v>7.92</v>
      </c>
      <c r="I2202" s="46">
        <v>8.1300000000000008</v>
      </c>
    </row>
    <row r="2203" spans="2:9" ht="30">
      <c r="B2203" s="50">
        <v>92770</v>
      </c>
      <c r="C2203" s="48" t="s">
        <v>1796</v>
      </c>
      <c r="D2203" s="47" t="s">
        <v>259</v>
      </c>
      <c r="E2203" s="49">
        <f t="shared" si="68"/>
        <v>8.26</v>
      </c>
      <c r="F2203" s="1105">
        <f t="shared" si="69"/>
        <v>92770</v>
      </c>
      <c r="H2203" s="49">
        <v>8.1199999999999992</v>
      </c>
      <c r="I2203" s="49">
        <v>8.26</v>
      </c>
    </row>
    <row r="2204" spans="2:9" ht="30">
      <c r="B2204" s="51">
        <v>92771</v>
      </c>
      <c r="C2204" s="1108" t="s">
        <v>1797</v>
      </c>
      <c r="D2204" s="45" t="s">
        <v>259</v>
      </c>
      <c r="E2204" s="46">
        <f t="shared" si="68"/>
        <v>6.78</v>
      </c>
      <c r="F2204" s="1105">
        <f t="shared" si="69"/>
        <v>92771</v>
      </c>
      <c r="H2204" s="46">
        <v>6.68</v>
      </c>
      <c r="I2204" s="46">
        <v>6.78</v>
      </c>
    </row>
    <row r="2205" spans="2:9" ht="30">
      <c r="B2205" s="50">
        <v>92772</v>
      </c>
      <c r="C2205" s="48" t="s">
        <v>1798</v>
      </c>
      <c r="D2205" s="47" t="s">
        <v>259</v>
      </c>
      <c r="E2205" s="49">
        <f t="shared" si="68"/>
        <v>6.19</v>
      </c>
      <c r="F2205" s="1105">
        <f t="shared" si="69"/>
        <v>92772</v>
      </c>
      <c r="H2205" s="49">
        <v>6.11</v>
      </c>
      <c r="I2205" s="49">
        <v>6.19</v>
      </c>
    </row>
    <row r="2206" spans="2:9" ht="30">
      <c r="B2206" s="51">
        <v>92773</v>
      </c>
      <c r="C2206" s="1108" t="s">
        <v>1799</v>
      </c>
      <c r="D2206" s="45" t="s">
        <v>259</v>
      </c>
      <c r="E2206" s="46">
        <f t="shared" si="68"/>
        <v>5.91</v>
      </c>
      <c r="F2206" s="1105">
        <f t="shared" si="69"/>
        <v>92773</v>
      </c>
      <c r="H2206" s="46">
        <v>5.88</v>
      </c>
      <c r="I2206" s="46">
        <v>5.91</v>
      </c>
    </row>
    <row r="2207" spans="2:9" ht="30">
      <c r="B2207" s="50">
        <v>92774</v>
      </c>
      <c r="C2207" s="48" t="s">
        <v>1800</v>
      </c>
      <c r="D2207" s="47" t="s">
        <v>259</v>
      </c>
      <c r="E2207" s="49">
        <f t="shared" si="68"/>
        <v>5.54</v>
      </c>
      <c r="F2207" s="1105">
        <f t="shared" si="69"/>
        <v>92774</v>
      </c>
      <c r="H2207" s="49">
        <v>5.52</v>
      </c>
      <c r="I2207" s="49">
        <v>5.54</v>
      </c>
    </row>
    <row r="2208" spans="2:9" ht="30">
      <c r="B2208" s="51">
        <v>92775</v>
      </c>
      <c r="C2208" s="1108" t="s">
        <v>1801</v>
      </c>
      <c r="D2208" s="45" t="s">
        <v>259</v>
      </c>
      <c r="E2208" s="46">
        <f t="shared" si="68"/>
        <v>12.39</v>
      </c>
      <c r="F2208" s="1105">
        <f t="shared" si="69"/>
        <v>92775</v>
      </c>
      <c r="H2208" s="46">
        <v>11.7</v>
      </c>
      <c r="I2208" s="46">
        <v>12.39</v>
      </c>
    </row>
    <row r="2209" spans="2:9" ht="30">
      <c r="B2209" s="50">
        <v>92776</v>
      </c>
      <c r="C2209" s="48" t="s">
        <v>1802</v>
      </c>
      <c r="D2209" s="47" t="s">
        <v>259</v>
      </c>
      <c r="E2209" s="49">
        <f t="shared" si="68"/>
        <v>10.7</v>
      </c>
      <c r="F2209" s="1105">
        <f t="shared" si="69"/>
        <v>92776</v>
      </c>
      <c r="H2209" s="49">
        <v>10.220000000000001</v>
      </c>
      <c r="I2209" s="49">
        <v>10.7</v>
      </c>
    </row>
    <row r="2210" spans="2:9" ht="30">
      <c r="B2210" s="51">
        <v>92777</v>
      </c>
      <c r="C2210" s="1108" t="s">
        <v>1803</v>
      </c>
      <c r="D2210" s="45" t="s">
        <v>259</v>
      </c>
      <c r="E2210" s="46">
        <f t="shared" si="68"/>
        <v>10.19</v>
      </c>
      <c r="F2210" s="1105">
        <f t="shared" si="69"/>
        <v>92777</v>
      </c>
      <c r="H2210" s="46">
        <v>9.85</v>
      </c>
      <c r="I2210" s="46">
        <v>10.19</v>
      </c>
    </row>
    <row r="2211" spans="2:9" ht="30">
      <c r="B2211" s="50">
        <v>92778</v>
      </c>
      <c r="C2211" s="48" t="s">
        <v>1804</v>
      </c>
      <c r="D2211" s="47" t="s">
        <v>259</v>
      </c>
      <c r="E2211" s="49">
        <f t="shared" si="68"/>
        <v>8.25</v>
      </c>
      <c r="F2211" s="1105">
        <f t="shared" si="69"/>
        <v>92778</v>
      </c>
      <c r="H2211" s="49">
        <v>8.01</v>
      </c>
      <c r="I2211" s="49">
        <v>8.25</v>
      </c>
    </row>
    <row r="2212" spans="2:9" ht="30">
      <c r="B2212" s="51">
        <v>92779</v>
      </c>
      <c r="C2212" s="1108" t="s">
        <v>1805</v>
      </c>
      <c r="D2212" s="45" t="s">
        <v>259</v>
      </c>
      <c r="E2212" s="46">
        <f t="shared" si="68"/>
        <v>7.27</v>
      </c>
      <c r="F2212" s="1105">
        <f t="shared" si="69"/>
        <v>92779</v>
      </c>
      <c r="H2212" s="46">
        <v>7.09</v>
      </c>
      <c r="I2212" s="46">
        <v>7.27</v>
      </c>
    </row>
    <row r="2213" spans="2:9" ht="30">
      <c r="B2213" s="50">
        <v>92780</v>
      </c>
      <c r="C2213" s="48" t="s">
        <v>1806</v>
      </c>
      <c r="D2213" s="47" t="s">
        <v>259</v>
      </c>
      <c r="E2213" s="49">
        <f t="shared" si="68"/>
        <v>6.67</v>
      </c>
      <c r="F2213" s="1105">
        <f t="shared" si="69"/>
        <v>92780</v>
      </c>
      <c r="H2213" s="49">
        <v>6.55</v>
      </c>
      <c r="I2213" s="49">
        <v>6.67</v>
      </c>
    </row>
    <row r="2214" spans="2:9" ht="30">
      <c r="B2214" s="51">
        <v>92781</v>
      </c>
      <c r="C2214" s="1108" t="s">
        <v>1807</v>
      </c>
      <c r="D2214" s="45" t="s">
        <v>259</v>
      </c>
      <c r="E2214" s="46">
        <f t="shared" si="68"/>
        <v>6.04</v>
      </c>
      <c r="F2214" s="1105">
        <f t="shared" si="69"/>
        <v>92781</v>
      </c>
      <c r="H2214" s="46">
        <v>5.98</v>
      </c>
      <c r="I2214" s="46">
        <v>6.04</v>
      </c>
    </row>
    <row r="2215" spans="2:9" ht="30">
      <c r="B2215" s="50">
        <v>92782</v>
      </c>
      <c r="C2215" s="48" t="s">
        <v>1808</v>
      </c>
      <c r="D2215" s="47" t="s">
        <v>259</v>
      </c>
      <c r="E2215" s="49">
        <f t="shared" si="68"/>
        <v>6.52</v>
      </c>
      <c r="F2215" s="1105">
        <f t="shared" si="69"/>
        <v>92782</v>
      </c>
      <c r="H2215" s="49">
        <v>6.47</v>
      </c>
      <c r="I2215" s="49">
        <v>6.52</v>
      </c>
    </row>
    <row r="2216" spans="2:9" ht="30">
      <c r="B2216" s="51">
        <v>92783</v>
      </c>
      <c r="C2216" s="1108" t="s">
        <v>1809</v>
      </c>
      <c r="D2216" s="45" t="s">
        <v>259</v>
      </c>
      <c r="E2216" s="46">
        <f t="shared" si="68"/>
        <v>12.22</v>
      </c>
      <c r="F2216" s="1105">
        <f t="shared" si="69"/>
        <v>92783</v>
      </c>
      <c r="H2216" s="46">
        <v>11.58</v>
      </c>
      <c r="I2216" s="46">
        <v>12.22</v>
      </c>
    </row>
    <row r="2217" spans="2:9" ht="30">
      <c r="B2217" s="50">
        <v>92784</v>
      </c>
      <c r="C2217" s="48" t="s">
        <v>1810</v>
      </c>
      <c r="D2217" s="47" t="s">
        <v>259</v>
      </c>
      <c r="E2217" s="49">
        <f t="shared" si="68"/>
        <v>10.55</v>
      </c>
      <c r="F2217" s="1105">
        <f t="shared" si="69"/>
        <v>92784</v>
      </c>
      <c r="H2217" s="49">
        <v>10.08</v>
      </c>
      <c r="I2217" s="49">
        <v>10.55</v>
      </c>
    </row>
    <row r="2218" spans="2:9" ht="30">
      <c r="B2218" s="51">
        <v>92785</v>
      </c>
      <c r="C2218" s="1108" t="s">
        <v>1811</v>
      </c>
      <c r="D2218" s="45" t="s">
        <v>259</v>
      </c>
      <c r="E2218" s="46">
        <f t="shared" si="68"/>
        <v>9.31</v>
      </c>
      <c r="F2218" s="1105">
        <f t="shared" si="69"/>
        <v>92785</v>
      </c>
      <c r="H2218" s="46">
        <v>8.9700000000000006</v>
      </c>
      <c r="I2218" s="46">
        <v>9.31</v>
      </c>
    </row>
    <row r="2219" spans="2:9" ht="30">
      <c r="B2219" s="50">
        <v>92786</v>
      </c>
      <c r="C2219" s="48" t="s">
        <v>1812</v>
      </c>
      <c r="D2219" s="47" t="s">
        <v>259</v>
      </c>
      <c r="E2219" s="49">
        <f t="shared" si="68"/>
        <v>9.1199999999999992</v>
      </c>
      <c r="F2219" s="1105">
        <f t="shared" si="69"/>
        <v>92786</v>
      </c>
      <c r="H2219" s="49">
        <v>8.89</v>
      </c>
      <c r="I2219" s="49">
        <v>9.1199999999999992</v>
      </c>
    </row>
    <row r="2220" spans="2:9" ht="30">
      <c r="B2220" s="51">
        <v>92787</v>
      </c>
      <c r="C2220" s="1108" t="s">
        <v>1813</v>
      </c>
      <c r="D2220" s="45" t="s">
        <v>259</v>
      </c>
      <c r="E2220" s="46">
        <f t="shared" si="68"/>
        <v>7.41</v>
      </c>
      <c r="F2220" s="1105">
        <f t="shared" si="69"/>
        <v>92787</v>
      </c>
      <c r="H2220" s="46">
        <v>7.25</v>
      </c>
      <c r="I2220" s="46">
        <v>7.41</v>
      </c>
    </row>
    <row r="2221" spans="2:9" ht="30">
      <c r="B2221" s="50">
        <v>92788</v>
      </c>
      <c r="C2221" s="48" t="s">
        <v>1814</v>
      </c>
      <c r="D2221" s="47" t="s">
        <v>259</v>
      </c>
      <c r="E2221" s="49">
        <f t="shared" si="68"/>
        <v>6.64</v>
      </c>
      <c r="F2221" s="1105">
        <f t="shared" si="69"/>
        <v>92788</v>
      </c>
      <c r="H2221" s="49">
        <v>6.52</v>
      </c>
      <c r="I2221" s="49">
        <v>6.64</v>
      </c>
    </row>
    <row r="2222" spans="2:9" ht="30">
      <c r="B2222" s="51">
        <v>92789</v>
      </c>
      <c r="C2222" s="1108" t="s">
        <v>1815</v>
      </c>
      <c r="D2222" s="45" t="s">
        <v>259</v>
      </c>
      <c r="E2222" s="46">
        <f t="shared" si="68"/>
        <v>6.2</v>
      </c>
      <c r="F2222" s="1105">
        <f t="shared" si="69"/>
        <v>92789</v>
      </c>
      <c r="H2222" s="46">
        <v>6.13</v>
      </c>
      <c r="I2222" s="46">
        <v>6.2</v>
      </c>
    </row>
    <row r="2223" spans="2:9" ht="30">
      <c r="B2223" s="50">
        <v>92790</v>
      </c>
      <c r="C2223" s="48" t="s">
        <v>1816</v>
      </c>
      <c r="D2223" s="47" t="s">
        <v>259</v>
      </c>
      <c r="E2223" s="49">
        <f t="shared" si="68"/>
        <v>5.71</v>
      </c>
      <c r="F2223" s="1105">
        <f t="shared" si="69"/>
        <v>92790</v>
      </c>
      <c r="H2223" s="49">
        <v>5.67</v>
      </c>
      <c r="I2223" s="49">
        <v>5.71</v>
      </c>
    </row>
    <row r="2224" spans="2:9">
      <c r="B2224" s="51">
        <v>92791</v>
      </c>
      <c r="C2224" s="1108" t="s">
        <v>1817</v>
      </c>
      <c r="D2224" s="45" t="s">
        <v>259</v>
      </c>
      <c r="E2224" s="46">
        <f t="shared" si="68"/>
        <v>6.96</v>
      </c>
      <c r="F2224" s="1105">
        <f t="shared" si="69"/>
        <v>92791</v>
      </c>
      <c r="H2224" s="46">
        <v>6.78</v>
      </c>
      <c r="I2224" s="46">
        <v>6.96</v>
      </c>
    </row>
    <row r="2225" spans="2:9">
      <c r="B2225" s="50">
        <v>92792</v>
      </c>
      <c r="C2225" s="48" t="s">
        <v>1818</v>
      </c>
      <c r="D2225" s="47" t="s">
        <v>259</v>
      </c>
      <c r="E2225" s="49">
        <f t="shared" si="68"/>
        <v>6.49</v>
      </c>
      <c r="F2225" s="1105">
        <f t="shared" si="69"/>
        <v>92792</v>
      </c>
      <c r="H2225" s="49">
        <v>6.4</v>
      </c>
      <c r="I2225" s="49">
        <v>6.49</v>
      </c>
    </row>
    <row r="2226" spans="2:9">
      <c r="B2226" s="51">
        <v>92793</v>
      </c>
      <c r="C2226" s="1108" t="s">
        <v>1819</v>
      </c>
      <c r="D2226" s="45" t="s">
        <v>259</v>
      </c>
      <c r="E2226" s="46">
        <f t="shared" si="68"/>
        <v>6.98</v>
      </c>
      <c r="F2226" s="1105">
        <f t="shared" si="69"/>
        <v>92793</v>
      </c>
      <c r="H2226" s="46">
        <v>6.93</v>
      </c>
      <c r="I2226" s="46">
        <v>6.98</v>
      </c>
    </row>
    <row r="2227" spans="2:9">
      <c r="B2227" s="50">
        <v>92794</v>
      </c>
      <c r="C2227" s="48" t="s">
        <v>1820</v>
      </c>
      <c r="D2227" s="47" t="s">
        <v>259</v>
      </c>
      <c r="E2227" s="49">
        <f t="shared" si="68"/>
        <v>5.78</v>
      </c>
      <c r="F2227" s="1105">
        <f t="shared" si="69"/>
        <v>92794</v>
      </c>
      <c r="H2227" s="49">
        <v>5.76</v>
      </c>
      <c r="I2227" s="49">
        <v>5.78</v>
      </c>
    </row>
    <row r="2228" spans="2:9">
      <c r="B2228" s="51">
        <v>92795</v>
      </c>
      <c r="C2228" s="1108" t="s">
        <v>1821</v>
      </c>
      <c r="D2228" s="45" t="s">
        <v>259</v>
      </c>
      <c r="E2228" s="46">
        <f t="shared" si="68"/>
        <v>5.4</v>
      </c>
      <c r="F2228" s="1105">
        <f t="shared" si="69"/>
        <v>92795</v>
      </c>
      <c r="H2228" s="46">
        <v>5.39</v>
      </c>
      <c r="I2228" s="46">
        <v>5.4</v>
      </c>
    </row>
    <row r="2229" spans="2:9">
      <c r="B2229" s="50">
        <v>92796</v>
      </c>
      <c r="C2229" s="48" t="s">
        <v>1822</v>
      </c>
      <c r="D2229" s="47" t="s">
        <v>259</v>
      </c>
      <c r="E2229" s="49">
        <f t="shared" si="68"/>
        <v>5.33</v>
      </c>
      <c r="F2229" s="1105">
        <f t="shared" si="69"/>
        <v>92796</v>
      </c>
      <c r="H2229" s="49">
        <v>5.32</v>
      </c>
      <c r="I2229" s="49">
        <v>5.33</v>
      </c>
    </row>
    <row r="2230" spans="2:9">
      <c r="B2230" s="51">
        <v>92797</v>
      </c>
      <c r="C2230" s="1108" t="s">
        <v>1823</v>
      </c>
      <c r="D2230" s="45" t="s">
        <v>259</v>
      </c>
      <c r="E2230" s="46">
        <f t="shared" si="68"/>
        <v>5.08</v>
      </c>
      <c r="F2230" s="1105">
        <f t="shared" si="69"/>
        <v>92797</v>
      </c>
      <c r="H2230" s="46">
        <v>5.08</v>
      </c>
      <c r="I2230" s="46">
        <v>5.08</v>
      </c>
    </row>
    <row r="2231" spans="2:9">
      <c r="B2231" s="50">
        <v>92798</v>
      </c>
      <c r="C2231" s="48" t="s">
        <v>1824</v>
      </c>
      <c r="D2231" s="47" t="s">
        <v>259</v>
      </c>
      <c r="E2231" s="49">
        <f t="shared" si="68"/>
        <v>5.85</v>
      </c>
      <c r="F2231" s="1105">
        <f t="shared" si="69"/>
        <v>92798</v>
      </c>
      <c r="H2231" s="49">
        <v>5.84</v>
      </c>
      <c r="I2231" s="49">
        <v>5.85</v>
      </c>
    </row>
    <row r="2232" spans="2:9">
      <c r="B2232" s="51">
        <v>92799</v>
      </c>
      <c r="C2232" s="1108" t="s">
        <v>1825</v>
      </c>
      <c r="D2232" s="45" t="s">
        <v>259</v>
      </c>
      <c r="E2232" s="46">
        <f t="shared" si="68"/>
        <v>7.31</v>
      </c>
      <c r="F2232" s="1105">
        <f t="shared" si="69"/>
        <v>92799</v>
      </c>
      <c r="H2232" s="46">
        <v>7.11</v>
      </c>
      <c r="I2232" s="46">
        <v>7.31</v>
      </c>
    </row>
    <row r="2233" spans="2:9">
      <c r="B2233" s="50">
        <v>92800</v>
      </c>
      <c r="C2233" s="48" t="s">
        <v>1826</v>
      </c>
      <c r="D2233" s="47" t="s">
        <v>259</v>
      </c>
      <c r="E2233" s="49">
        <f t="shared" si="68"/>
        <v>6.54</v>
      </c>
      <c r="F2233" s="1105">
        <f t="shared" si="69"/>
        <v>92800</v>
      </c>
      <c r="H2233" s="49">
        <v>6.42</v>
      </c>
      <c r="I2233" s="49">
        <v>6.54</v>
      </c>
    </row>
    <row r="2234" spans="2:9">
      <c r="B2234" s="51">
        <v>92801</v>
      </c>
      <c r="C2234" s="1108" t="s">
        <v>1827</v>
      </c>
      <c r="D2234" s="45" t="s">
        <v>259</v>
      </c>
      <c r="E2234" s="46">
        <f t="shared" si="68"/>
        <v>6.25</v>
      </c>
      <c r="F2234" s="1105">
        <f t="shared" si="69"/>
        <v>92801</v>
      </c>
      <c r="H2234" s="46">
        <v>6.18</v>
      </c>
      <c r="I2234" s="46">
        <v>6.25</v>
      </c>
    </row>
    <row r="2235" spans="2:9">
      <c r="B2235" s="50">
        <v>92802</v>
      </c>
      <c r="C2235" s="48" t="s">
        <v>1828</v>
      </c>
      <c r="D2235" s="47" t="s">
        <v>259</v>
      </c>
      <c r="E2235" s="49">
        <f t="shared" si="68"/>
        <v>6.85</v>
      </c>
      <c r="F2235" s="1105">
        <f t="shared" si="69"/>
        <v>92802</v>
      </c>
      <c r="H2235" s="49">
        <v>6.81</v>
      </c>
      <c r="I2235" s="49">
        <v>6.85</v>
      </c>
    </row>
    <row r="2236" spans="2:9">
      <c r="B2236" s="51">
        <v>92803</v>
      </c>
      <c r="C2236" s="1108" t="s">
        <v>1829</v>
      </c>
      <c r="D2236" s="45" t="s">
        <v>259</v>
      </c>
      <c r="E2236" s="46">
        <f t="shared" si="68"/>
        <v>5.7</v>
      </c>
      <c r="F2236" s="1105">
        <f t="shared" si="69"/>
        <v>92803</v>
      </c>
      <c r="H2236" s="46">
        <v>5.68</v>
      </c>
      <c r="I2236" s="46">
        <v>5.7</v>
      </c>
    </row>
    <row r="2237" spans="2:9">
      <c r="B2237" s="50">
        <v>92804</v>
      </c>
      <c r="C2237" s="48" t="s">
        <v>1830</v>
      </c>
      <c r="D2237" s="47" t="s">
        <v>259</v>
      </c>
      <c r="E2237" s="49">
        <f t="shared" si="68"/>
        <v>5.36</v>
      </c>
      <c r="F2237" s="1105">
        <f t="shared" si="69"/>
        <v>92804</v>
      </c>
      <c r="H2237" s="49">
        <v>5.34</v>
      </c>
      <c r="I2237" s="49">
        <v>5.36</v>
      </c>
    </row>
    <row r="2238" spans="2:9">
      <c r="B2238" s="51">
        <v>92805</v>
      </c>
      <c r="C2238" s="1108" t="s">
        <v>1831</v>
      </c>
      <c r="D2238" s="45" t="s">
        <v>259</v>
      </c>
      <c r="E2238" s="46">
        <f t="shared" si="68"/>
        <v>5.3</v>
      </c>
      <c r="F2238" s="1105">
        <f t="shared" si="69"/>
        <v>92805</v>
      </c>
      <c r="H2238" s="46">
        <v>5.3</v>
      </c>
      <c r="I2238" s="46">
        <v>5.3</v>
      </c>
    </row>
    <row r="2239" spans="2:9">
      <c r="B2239" s="50">
        <v>92806</v>
      </c>
      <c r="C2239" s="48" t="s">
        <v>1832</v>
      </c>
      <c r="D2239" s="47" t="s">
        <v>259</v>
      </c>
      <c r="E2239" s="49">
        <f t="shared" si="68"/>
        <v>5.07</v>
      </c>
      <c r="F2239" s="1105">
        <f t="shared" si="69"/>
        <v>92806</v>
      </c>
      <c r="H2239" s="49">
        <v>5.07</v>
      </c>
      <c r="I2239" s="49">
        <v>5.07</v>
      </c>
    </row>
    <row r="2240" spans="2:9">
      <c r="B2240" s="51">
        <v>92875</v>
      </c>
      <c r="C2240" s="1108" t="s">
        <v>1833</v>
      </c>
      <c r="D2240" s="45" t="s">
        <v>259</v>
      </c>
      <c r="E2240" s="46">
        <f t="shared" si="68"/>
        <v>6.51</v>
      </c>
      <c r="F2240" s="1105">
        <f t="shared" si="69"/>
        <v>92875</v>
      </c>
      <c r="H2240" s="46">
        <v>6.42</v>
      </c>
      <c r="I2240" s="46">
        <v>6.51</v>
      </c>
    </row>
    <row r="2241" spans="2:9">
      <c r="B2241" s="50">
        <v>92876</v>
      </c>
      <c r="C2241" s="48" t="s">
        <v>1834</v>
      </c>
      <c r="D2241" s="47" t="s">
        <v>259</v>
      </c>
      <c r="E2241" s="49">
        <f t="shared" si="68"/>
        <v>6.25</v>
      </c>
      <c r="F2241" s="1105">
        <f t="shared" si="69"/>
        <v>92876</v>
      </c>
      <c r="H2241" s="49">
        <v>6.2</v>
      </c>
      <c r="I2241" s="49">
        <v>6.25</v>
      </c>
    </row>
    <row r="2242" spans="2:9">
      <c r="B2242" s="51">
        <v>92877</v>
      </c>
      <c r="C2242" s="1108" t="s">
        <v>1835</v>
      </c>
      <c r="D2242" s="45" t="s">
        <v>259</v>
      </c>
      <c r="E2242" s="46">
        <f t="shared" si="68"/>
        <v>5.66</v>
      </c>
      <c r="F2242" s="1105">
        <f t="shared" si="69"/>
        <v>92877</v>
      </c>
      <c r="H2242" s="46">
        <v>5.64</v>
      </c>
      <c r="I2242" s="46">
        <v>5.66</v>
      </c>
    </row>
    <row r="2243" spans="2:9">
      <c r="B2243" s="50">
        <v>92878</v>
      </c>
      <c r="C2243" s="48" t="s">
        <v>1836</v>
      </c>
      <c r="D2243" s="47" t="s">
        <v>259</v>
      </c>
      <c r="E2243" s="49">
        <f t="shared" ref="E2243:E2306" si="70">IF($K$2=$H$1,H2243,I2243)</f>
        <v>5.57</v>
      </c>
      <c r="F2243" s="1105">
        <f t="shared" ref="F2243:F2306" si="71">IF(LEN($B2243)=7,CONCATENATE(MID($B2243,1,6),"00",RIGHT($B2243,1)),IF(LEN($B2243)=8,CONCATENATE(MID($B2243,1,6),"0",RIGHT($B2243,2)),$B2243))</f>
        <v>92878</v>
      </c>
      <c r="H2243" s="49">
        <v>5.56</v>
      </c>
      <c r="I2243" s="49">
        <v>5.57</v>
      </c>
    </row>
    <row r="2244" spans="2:9">
      <c r="B2244" s="51">
        <v>92879</v>
      </c>
      <c r="C2244" s="1108" t="s">
        <v>1837</v>
      </c>
      <c r="D2244" s="45" t="s">
        <v>259</v>
      </c>
      <c r="E2244" s="46">
        <f t="shared" si="70"/>
        <v>5.5</v>
      </c>
      <c r="F2244" s="1105">
        <f t="shared" si="71"/>
        <v>92879</v>
      </c>
      <c r="H2244" s="46">
        <v>5.49</v>
      </c>
      <c r="I2244" s="46">
        <v>5.5</v>
      </c>
    </row>
    <row r="2245" spans="2:9">
      <c r="B2245" s="50">
        <v>92880</v>
      </c>
      <c r="C2245" s="48" t="s">
        <v>1838</v>
      </c>
      <c r="D2245" s="47" t="s">
        <v>259</v>
      </c>
      <c r="E2245" s="49">
        <f t="shared" si="70"/>
        <v>5.61</v>
      </c>
      <c r="F2245" s="1105">
        <f t="shared" si="71"/>
        <v>92880</v>
      </c>
      <c r="H2245" s="49">
        <v>5.61</v>
      </c>
      <c r="I2245" s="49">
        <v>5.61</v>
      </c>
    </row>
    <row r="2246" spans="2:9">
      <c r="B2246" s="51">
        <v>92881</v>
      </c>
      <c r="C2246" s="1108" t="s">
        <v>1839</v>
      </c>
      <c r="D2246" s="45" t="s">
        <v>259</v>
      </c>
      <c r="E2246" s="46">
        <f t="shared" si="70"/>
        <v>5.6</v>
      </c>
      <c r="F2246" s="1105">
        <f t="shared" si="71"/>
        <v>92881</v>
      </c>
      <c r="H2246" s="46">
        <v>5.59</v>
      </c>
      <c r="I2246" s="46">
        <v>5.6</v>
      </c>
    </row>
    <row r="2247" spans="2:9">
      <c r="B2247" s="50">
        <v>92882</v>
      </c>
      <c r="C2247" s="48" t="s">
        <v>1840</v>
      </c>
      <c r="D2247" s="47" t="s">
        <v>259</v>
      </c>
      <c r="E2247" s="49">
        <f t="shared" si="70"/>
        <v>9.02</v>
      </c>
      <c r="F2247" s="1105">
        <f t="shared" si="71"/>
        <v>92882</v>
      </c>
      <c r="H2247" s="49">
        <v>8.7100000000000009</v>
      </c>
      <c r="I2247" s="49">
        <v>9.02</v>
      </c>
    </row>
    <row r="2248" spans="2:9">
      <c r="B2248" s="51">
        <v>92883</v>
      </c>
      <c r="C2248" s="1108" t="s">
        <v>1841</v>
      </c>
      <c r="D2248" s="45" t="s">
        <v>259</v>
      </c>
      <c r="E2248" s="46">
        <f t="shared" si="70"/>
        <v>8.19</v>
      </c>
      <c r="F2248" s="1105">
        <f t="shared" si="71"/>
        <v>92883</v>
      </c>
      <c r="H2248" s="46">
        <v>7.98</v>
      </c>
      <c r="I2248" s="46">
        <v>8.19</v>
      </c>
    </row>
    <row r="2249" spans="2:9">
      <c r="B2249" s="50">
        <v>92884</v>
      </c>
      <c r="C2249" s="48" t="s">
        <v>1842</v>
      </c>
      <c r="D2249" s="47" t="s">
        <v>259</v>
      </c>
      <c r="E2249" s="49">
        <f t="shared" si="70"/>
        <v>7.18</v>
      </c>
      <c r="F2249" s="1105">
        <f t="shared" si="71"/>
        <v>92884</v>
      </c>
      <c r="H2249" s="49">
        <v>7.03</v>
      </c>
      <c r="I2249" s="49">
        <v>7.18</v>
      </c>
    </row>
    <row r="2250" spans="2:9">
      <c r="B2250" s="51">
        <v>92885</v>
      </c>
      <c r="C2250" s="1108" t="s">
        <v>1843</v>
      </c>
      <c r="D2250" s="45" t="s">
        <v>259</v>
      </c>
      <c r="E2250" s="46">
        <f t="shared" si="70"/>
        <v>6.74</v>
      </c>
      <c r="F2250" s="1105">
        <f t="shared" si="71"/>
        <v>92885</v>
      </c>
      <c r="H2250" s="46">
        <v>6.64</v>
      </c>
      <c r="I2250" s="46">
        <v>6.74</v>
      </c>
    </row>
    <row r="2251" spans="2:9">
      <c r="B2251" s="50">
        <v>92886</v>
      </c>
      <c r="C2251" s="48" t="s">
        <v>1844</v>
      </c>
      <c r="D2251" s="47" t="s">
        <v>259</v>
      </c>
      <c r="E2251" s="49">
        <f t="shared" si="70"/>
        <v>6.37</v>
      </c>
      <c r="F2251" s="1105">
        <f t="shared" si="71"/>
        <v>92886</v>
      </c>
      <c r="H2251" s="49">
        <v>6.3</v>
      </c>
      <c r="I2251" s="49">
        <v>6.37</v>
      </c>
    </row>
    <row r="2252" spans="2:9">
      <c r="B2252" s="51">
        <v>92887</v>
      </c>
      <c r="C2252" s="1108" t="s">
        <v>1845</v>
      </c>
      <c r="D2252" s="45" t="s">
        <v>259</v>
      </c>
      <c r="E2252" s="46">
        <f t="shared" si="70"/>
        <v>6.27</v>
      </c>
      <c r="F2252" s="1105">
        <f t="shared" si="71"/>
        <v>92887</v>
      </c>
      <c r="H2252" s="46">
        <v>6.22</v>
      </c>
      <c r="I2252" s="46">
        <v>6.27</v>
      </c>
    </row>
    <row r="2253" spans="2:9">
      <c r="B2253" s="50">
        <v>92888</v>
      </c>
      <c r="C2253" s="48" t="s">
        <v>1846</v>
      </c>
      <c r="D2253" s="47" t="s">
        <v>259</v>
      </c>
      <c r="E2253" s="49">
        <f t="shared" si="70"/>
        <v>6.08</v>
      </c>
      <c r="F2253" s="1105">
        <f t="shared" si="71"/>
        <v>92888</v>
      </c>
      <c r="H2253" s="49">
        <v>6.05</v>
      </c>
      <c r="I2253" s="49">
        <v>6.08</v>
      </c>
    </row>
    <row r="2254" spans="2:9" ht="30">
      <c r="B2254" s="51">
        <v>92915</v>
      </c>
      <c r="C2254" s="1108" t="s">
        <v>5089</v>
      </c>
      <c r="D2254" s="45" t="s">
        <v>259</v>
      </c>
      <c r="E2254" s="46">
        <f t="shared" si="70"/>
        <v>11.27</v>
      </c>
      <c r="F2254" s="1105">
        <f t="shared" si="71"/>
        <v>92915</v>
      </c>
      <c r="H2254" s="46">
        <v>10.7</v>
      </c>
      <c r="I2254" s="46">
        <v>11.27</v>
      </c>
    </row>
    <row r="2255" spans="2:9" ht="30">
      <c r="B2255" s="50">
        <v>92916</v>
      </c>
      <c r="C2255" s="48" t="s">
        <v>5090</v>
      </c>
      <c r="D2255" s="47" t="s">
        <v>259</v>
      </c>
      <c r="E2255" s="49">
        <f t="shared" si="70"/>
        <v>9.86</v>
      </c>
      <c r="F2255" s="1105">
        <f t="shared" si="71"/>
        <v>92916</v>
      </c>
      <c r="H2255" s="49">
        <v>9.4600000000000009</v>
      </c>
      <c r="I2255" s="49">
        <v>9.86</v>
      </c>
    </row>
    <row r="2256" spans="2:9" ht="30">
      <c r="B2256" s="51">
        <v>92917</v>
      </c>
      <c r="C2256" s="1108" t="s">
        <v>5091</v>
      </c>
      <c r="D2256" s="45" t="s">
        <v>259</v>
      </c>
      <c r="E2256" s="46">
        <f t="shared" si="70"/>
        <v>9.56</v>
      </c>
      <c r="F2256" s="1105">
        <f t="shared" si="71"/>
        <v>92917</v>
      </c>
      <c r="H2256" s="46">
        <v>9.2899999999999991</v>
      </c>
      <c r="I2256" s="46">
        <v>9.56</v>
      </c>
    </row>
    <row r="2257" spans="2:9" ht="30">
      <c r="B2257" s="50">
        <v>92919</v>
      </c>
      <c r="C2257" s="48" t="s">
        <v>5092</v>
      </c>
      <c r="D2257" s="47" t="s">
        <v>259</v>
      </c>
      <c r="E2257" s="49">
        <f t="shared" si="70"/>
        <v>7.77</v>
      </c>
      <c r="F2257" s="1105">
        <f t="shared" si="71"/>
        <v>92919</v>
      </c>
      <c r="H2257" s="49">
        <v>7.58</v>
      </c>
      <c r="I2257" s="49">
        <v>7.77</v>
      </c>
    </row>
    <row r="2258" spans="2:9" ht="30">
      <c r="B2258" s="51">
        <v>92921</v>
      </c>
      <c r="C2258" s="1108" t="s">
        <v>5093</v>
      </c>
      <c r="D2258" s="45" t="s">
        <v>259</v>
      </c>
      <c r="E2258" s="46">
        <f t="shared" si="70"/>
        <v>6.92</v>
      </c>
      <c r="F2258" s="1105">
        <f t="shared" si="71"/>
        <v>92921</v>
      </c>
      <c r="H2258" s="46">
        <v>6.79</v>
      </c>
      <c r="I2258" s="46">
        <v>6.92</v>
      </c>
    </row>
    <row r="2259" spans="2:9" ht="30">
      <c r="B2259" s="50">
        <v>92922</v>
      </c>
      <c r="C2259" s="48" t="s">
        <v>5094</v>
      </c>
      <c r="D2259" s="47" t="s">
        <v>259</v>
      </c>
      <c r="E2259" s="49">
        <f t="shared" si="70"/>
        <v>6.44</v>
      </c>
      <c r="F2259" s="1105">
        <f t="shared" si="71"/>
        <v>92922</v>
      </c>
      <c r="H2259" s="49">
        <v>6.35</v>
      </c>
      <c r="I2259" s="49">
        <v>6.44</v>
      </c>
    </row>
    <row r="2260" spans="2:9" ht="30">
      <c r="B2260" s="51">
        <v>92923</v>
      </c>
      <c r="C2260" s="1108" t="s">
        <v>5095</v>
      </c>
      <c r="D2260" s="45" t="s">
        <v>259</v>
      </c>
      <c r="E2260" s="46">
        <f t="shared" si="70"/>
        <v>5.89</v>
      </c>
      <c r="F2260" s="1105">
        <f t="shared" si="71"/>
        <v>92923</v>
      </c>
      <c r="H2260" s="46">
        <v>5.83</v>
      </c>
      <c r="I2260" s="46">
        <v>5.89</v>
      </c>
    </row>
    <row r="2261" spans="2:9" ht="30">
      <c r="B2261" s="50">
        <v>92924</v>
      </c>
      <c r="C2261" s="48" t="s">
        <v>5096</v>
      </c>
      <c r="D2261" s="47" t="s">
        <v>259</v>
      </c>
      <c r="E2261" s="49">
        <f t="shared" si="70"/>
        <v>6.43</v>
      </c>
      <c r="F2261" s="1105">
        <f t="shared" si="71"/>
        <v>92924</v>
      </c>
      <c r="H2261" s="49">
        <v>6.39</v>
      </c>
      <c r="I2261" s="49">
        <v>6.43</v>
      </c>
    </row>
    <row r="2262" spans="2:9">
      <c r="B2262" s="51">
        <v>95445</v>
      </c>
      <c r="C2262" s="1108" t="s">
        <v>1847</v>
      </c>
      <c r="D2262" s="45" t="s">
        <v>259</v>
      </c>
      <c r="E2262" s="46">
        <f t="shared" si="70"/>
        <v>5.49</v>
      </c>
      <c r="F2262" s="1105">
        <f t="shared" si="71"/>
        <v>95445</v>
      </c>
      <c r="H2262" s="46">
        <v>5.44</v>
      </c>
      <c r="I2262" s="46">
        <v>5.49</v>
      </c>
    </row>
    <row r="2263" spans="2:9">
      <c r="B2263" s="50">
        <v>95446</v>
      </c>
      <c r="C2263" s="48" t="s">
        <v>1848</v>
      </c>
      <c r="D2263" s="47" t="s">
        <v>259</v>
      </c>
      <c r="E2263" s="49">
        <f t="shared" si="70"/>
        <v>5.63</v>
      </c>
      <c r="F2263" s="1105">
        <f t="shared" si="71"/>
        <v>95446</v>
      </c>
      <c r="H2263" s="49">
        <v>5.58</v>
      </c>
      <c r="I2263" s="49">
        <v>5.63</v>
      </c>
    </row>
    <row r="2264" spans="2:9">
      <c r="B2264" s="51">
        <v>95576</v>
      </c>
      <c r="C2264" s="1108" t="s">
        <v>5097</v>
      </c>
      <c r="D2264" s="45" t="s">
        <v>259</v>
      </c>
      <c r="E2264" s="46">
        <f t="shared" si="70"/>
        <v>9.06</v>
      </c>
      <c r="F2264" s="1105">
        <f t="shared" si="71"/>
        <v>95576</v>
      </c>
      <c r="H2264" s="46">
        <v>8.81</v>
      </c>
      <c r="I2264" s="46">
        <v>9.06</v>
      </c>
    </row>
    <row r="2265" spans="2:9">
      <c r="B2265" s="50">
        <v>95577</v>
      </c>
      <c r="C2265" s="48" t="s">
        <v>1849</v>
      </c>
      <c r="D2265" s="47" t="s">
        <v>259</v>
      </c>
      <c r="E2265" s="49">
        <f t="shared" si="70"/>
        <v>7.49</v>
      </c>
      <c r="F2265" s="1105">
        <f t="shared" si="71"/>
        <v>95577</v>
      </c>
      <c r="H2265" s="49">
        <v>7.32</v>
      </c>
      <c r="I2265" s="49">
        <v>7.49</v>
      </c>
    </row>
    <row r="2266" spans="2:9">
      <c r="B2266" s="51">
        <v>95578</v>
      </c>
      <c r="C2266" s="1108" t="s">
        <v>5098</v>
      </c>
      <c r="D2266" s="45" t="s">
        <v>259</v>
      </c>
      <c r="E2266" s="46">
        <f t="shared" si="70"/>
        <v>6.82</v>
      </c>
      <c r="F2266" s="1105">
        <f t="shared" si="71"/>
        <v>95578</v>
      </c>
      <c r="H2266" s="46">
        <v>6.69</v>
      </c>
      <c r="I2266" s="46">
        <v>6.82</v>
      </c>
    </row>
    <row r="2267" spans="2:9">
      <c r="B2267" s="50">
        <v>95579</v>
      </c>
      <c r="C2267" s="48" t="s">
        <v>1850</v>
      </c>
      <c r="D2267" s="47" t="s">
        <v>259</v>
      </c>
      <c r="E2267" s="49">
        <f t="shared" si="70"/>
        <v>6.48</v>
      </c>
      <c r="F2267" s="1105">
        <f t="shared" si="71"/>
        <v>95579</v>
      </c>
      <c r="H2267" s="49">
        <v>6.37</v>
      </c>
      <c r="I2267" s="49">
        <v>6.48</v>
      </c>
    </row>
    <row r="2268" spans="2:9">
      <c r="B2268" s="51">
        <v>95580</v>
      </c>
      <c r="C2268" s="1108" t="s">
        <v>1851</v>
      </c>
      <c r="D2268" s="45" t="s">
        <v>259</v>
      </c>
      <c r="E2268" s="46">
        <f t="shared" si="70"/>
        <v>6.06</v>
      </c>
      <c r="F2268" s="1105">
        <f t="shared" si="71"/>
        <v>95580</v>
      </c>
      <c r="H2268" s="46">
        <v>5.97</v>
      </c>
      <c r="I2268" s="46">
        <v>6.06</v>
      </c>
    </row>
    <row r="2269" spans="2:9">
      <c r="B2269" s="50">
        <v>95581</v>
      </c>
      <c r="C2269" s="48" t="s">
        <v>1852</v>
      </c>
      <c r="D2269" s="47" t="s">
        <v>259</v>
      </c>
      <c r="E2269" s="49">
        <f t="shared" si="70"/>
        <v>6.67</v>
      </c>
      <c r="F2269" s="1105">
        <f t="shared" si="71"/>
        <v>95581</v>
      </c>
      <c r="H2269" s="49">
        <v>6.6</v>
      </c>
      <c r="I2269" s="49">
        <v>6.67</v>
      </c>
    </row>
    <row r="2270" spans="2:9">
      <c r="B2270" s="51">
        <v>95583</v>
      </c>
      <c r="C2270" s="1108" t="s">
        <v>1853</v>
      </c>
      <c r="D2270" s="45" t="s">
        <v>259</v>
      </c>
      <c r="E2270" s="46">
        <f t="shared" si="70"/>
        <v>11.68</v>
      </c>
      <c r="F2270" s="1105">
        <f t="shared" si="71"/>
        <v>95583</v>
      </c>
      <c r="H2270" s="46">
        <v>11.01</v>
      </c>
      <c r="I2270" s="46">
        <v>11.68</v>
      </c>
    </row>
    <row r="2271" spans="2:9">
      <c r="B2271" s="50">
        <v>95584</v>
      </c>
      <c r="C2271" s="48" t="s">
        <v>1854</v>
      </c>
      <c r="D2271" s="47" t="s">
        <v>259</v>
      </c>
      <c r="E2271" s="49">
        <f t="shared" si="70"/>
        <v>9.56</v>
      </c>
      <c r="F2271" s="1105">
        <f t="shared" si="71"/>
        <v>95584</v>
      </c>
      <c r="H2271" s="49">
        <v>9.1300000000000008</v>
      </c>
      <c r="I2271" s="49">
        <v>9.56</v>
      </c>
    </row>
    <row r="2272" spans="2:9" ht="30">
      <c r="B2272" s="51">
        <v>95585</v>
      </c>
      <c r="C2272" s="1108" t="s">
        <v>5099</v>
      </c>
      <c r="D2272" s="45" t="s">
        <v>259</v>
      </c>
      <c r="E2272" s="46">
        <f t="shared" si="70"/>
        <v>9.44</v>
      </c>
      <c r="F2272" s="1105">
        <f t="shared" si="71"/>
        <v>95585</v>
      </c>
      <c r="H2272" s="46">
        <v>9.16</v>
      </c>
      <c r="I2272" s="46">
        <v>9.44</v>
      </c>
    </row>
    <row r="2273" spans="2:9">
      <c r="B2273" s="50">
        <v>95586</v>
      </c>
      <c r="C2273" s="48" t="s">
        <v>1855</v>
      </c>
      <c r="D2273" s="47" t="s">
        <v>259</v>
      </c>
      <c r="E2273" s="49">
        <f t="shared" si="70"/>
        <v>7.78</v>
      </c>
      <c r="F2273" s="1105">
        <f t="shared" si="71"/>
        <v>95586</v>
      </c>
      <c r="H2273" s="49">
        <v>7.58</v>
      </c>
      <c r="I2273" s="49">
        <v>7.78</v>
      </c>
    </row>
    <row r="2274" spans="2:9" ht="30">
      <c r="B2274" s="51">
        <v>95587</v>
      </c>
      <c r="C2274" s="1108" t="s">
        <v>5100</v>
      </c>
      <c r="D2274" s="45" t="s">
        <v>259</v>
      </c>
      <c r="E2274" s="46">
        <f t="shared" si="70"/>
        <v>7.07</v>
      </c>
      <c r="F2274" s="1105">
        <f t="shared" si="71"/>
        <v>95587</v>
      </c>
      <c r="H2274" s="46">
        <v>6.91</v>
      </c>
      <c r="I2274" s="46">
        <v>7.07</v>
      </c>
    </row>
    <row r="2275" spans="2:9">
      <c r="B2275" s="50">
        <v>95588</v>
      </c>
      <c r="C2275" s="48" t="s">
        <v>1856</v>
      </c>
      <c r="D2275" s="47" t="s">
        <v>259</v>
      </c>
      <c r="E2275" s="49">
        <f t="shared" si="70"/>
        <v>6.67</v>
      </c>
      <c r="F2275" s="1105">
        <f t="shared" si="71"/>
        <v>95588</v>
      </c>
      <c r="H2275" s="49">
        <v>6.55</v>
      </c>
      <c r="I2275" s="49">
        <v>6.67</v>
      </c>
    </row>
    <row r="2276" spans="2:9">
      <c r="B2276" s="51">
        <v>95589</v>
      </c>
      <c r="C2276" s="1108" t="s">
        <v>1857</v>
      </c>
      <c r="D2276" s="45" t="s">
        <v>259</v>
      </c>
      <c r="E2276" s="46">
        <f t="shared" si="70"/>
        <v>6.21</v>
      </c>
      <c r="F2276" s="1105">
        <f t="shared" si="71"/>
        <v>95589</v>
      </c>
      <c r="H2276" s="46">
        <v>6.11</v>
      </c>
      <c r="I2276" s="46">
        <v>6.21</v>
      </c>
    </row>
    <row r="2277" spans="2:9">
      <c r="B2277" s="50">
        <v>95590</v>
      </c>
      <c r="C2277" s="48" t="s">
        <v>1858</v>
      </c>
      <c r="D2277" s="47" t="s">
        <v>259</v>
      </c>
      <c r="E2277" s="49">
        <f t="shared" si="70"/>
        <v>6.81</v>
      </c>
      <c r="F2277" s="1105">
        <f t="shared" si="71"/>
        <v>95590</v>
      </c>
      <c r="H2277" s="49">
        <v>6.72</v>
      </c>
      <c r="I2277" s="49">
        <v>6.81</v>
      </c>
    </row>
    <row r="2278" spans="2:9">
      <c r="B2278" s="51">
        <v>95592</v>
      </c>
      <c r="C2278" s="1108" t="s">
        <v>1859</v>
      </c>
      <c r="D2278" s="45" t="s">
        <v>259</v>
      </c>
      <c r="E2278" s="46">
        <f t="shared" si="70"/>
        <v>14.35</v>
      </c>
      <c r="F2278" s="1105">
        <f t="shared" si="71"/>
        <v>95592</v>
      </c>
      <c r="H2278" s="46">
        <v>13.44</v>
      </c>
      <c r="I2278" s="46">
        <v>14.35</v>
      </c>
    </row>
    <row r="2279" spans="2:9">
      <c r="B2279" s="50">
        <v>95593</v>
      </c>
      <c r="C2279" s="48" t="s">
        <v>1860</v>
      </c>
      <c r="D2279" s="47" t="s">
        <v>259</v>
      </c>
      <c r="E2279" s="49">
        <f t="shared" si="70"/>
        <v>11.16</v>
      </c>
      <c r="F2279" s="1105">
        <f t="shared" si="71"/>
        <v>95593</v>
      </c>
      <c r="H2279" s="49">
        <v>10.6</v>
      </c>
      <c r="I2279" s="49">
        <v>11.16</v>
      </c>
    </row>
    <row r="2280" spans="2:9" ht="30">
      <c r="B2280" s="51">
        <v>95943</v>
      </c>
      <c r="C2280" s="1108" t="s">
        <v>1861</v>
      </c>
      <c r="D2280" s="45" t="s">
        <v>259</v>
      </c>
      <c r="E2280" s="46">
        <f t="shared" si="70"/>
        <v>15.07</v>
      </c>
      <c r="F2280" s="1105">
        <f t="shared" si="71"/>
        <v>95943</v>
      </c>
      <c r="H2280" s="46">
        <v>14.13</v>
      </c>
      <c r="I2280" s="46">
        <v>15.07</v>
      </c>
    </row>
    <row r="2281" spans="2:9" ht="30">
      <c r="B2281" s="50">
        <v>95944</v>
      </c>
      <c r="C2281" s="48" t="s">
        <v>1862</v>
      </c>
      <c r="D2281" s="47" t="s">
        <v>259</v>
      </c>
      <c r="E2281" s="49">
        <f t="shared" si="70"/>
        <v>13.22</v>
      </c>
      <c r="F2281" s="1105">
        <f t="shared" si="71"/>
        <v>95944</v>
      </c>
      <c r="H2281" s="49">
        <v>12.47</v>
      </c>
      <c r="I2281" s="49">
        <v>13.22</v>
      </c>
    </row>
    <row r="2282" spans="2:9" ht="30">
      <c r="B2282" s="51">
        <v>95945</v>
      </c>
      <c r="C2282" s="1108" t="s">
        <v>1863</v>
      </c>
      <c r="D2282" s="45" t="s">
        <v>259</v>
      </c>
      <c r="E2282" s="46">
        <f t="shared" si="70"/>
        <v>11.09</v>
      </c>
      <c r="F2282" s="1105">
        <f t="shared" si="71"/>
        <v>95945</v>
      </c>
      <c r="H2282" s="46">
        <v>10.65</v>
      </c>
      <c r="I2282" s="46">
        <v>11.09</v>
      </c>
    </row>
    <row r="2283" spans="2:9" ht="30">
      <c r="B2283" s="50">
        <v>95946</v>
      </c>
      <c r="C2283" s="48" t="s">
        <v>1864</v>
      </c>
      <c r="D2283" s="47" t="s">
        <v>259</v>
      </c>
      <c r="E2283" s="49">
        <f t="shared" si="70"/>
        <v>8.1</v>
      </c>
      <c r="F2283" s="1105">
        <f t="shared" si="71"/>
        <v>95946</v>
      </c>
      <c r="H2283" s="49">
        <v>7.87</v>
      </c>
      <c r="I2283" s="49">
        <v>8.1</v>
      </c>
    </row>
    <row r="2284" spans="2:9" ht="30">
      <c r="B2284" s="51">
        <v>95947</v>
      </c>
      <c r="C2284" s="1108" t="s">
        <v>1865</v>
      </c>
      <c r="D2284" s="45" t="s">
        <v>259</v>
      </c>
      <c r="E2284" s="46">
        <f t="shared" si="70"/>
        <v>6.6</v>
      </c>
      <c r="F2284" s="1105">
        <f t="shared" si="71"/>
        <v>95947</v>
      </c>
      <c r="H2284" s="46">
        <v>6.48</v>
      </c>
      <c r="I2284" s="46">
        <v>6.6</v>
      </c>
    </row>
    <row r="2285" spans="2:9" ht="30">
      <c r="B2285" s="50">
        <v>95948</v>
      </c>
      <c r="C2285" s="48" t="s">
        <v>1866</v>
      </c>
      <c r="D2285" s="47" t="s">
        <v>259</v>
      </c>
      <c r="E2285" s="49">
        <f t="shared" si="70"/>
        <v>5.73</v>
      </c>
      <c r="F2285" s="1105">
        <f t="shared" si="71"/>
        <v>95948</v>
      </c>
      <c r="H2285" s="49">
        <v>5.72</v>
      </c>
      <c r="I2285" s="49">
        <v>5.73</v>
      </c>
    </row>
    <row r="2286" spans="2:9">
      <c r="B2286" s="51">
        <v>96544</v>
      </c>
      <c r="C2286" s="1108" t="s">
        <v>5101</v>
      </c>
      <c r="D2286" s="45" t="s">
        <v>259</v>
      </c>
      <c r="E2286" s="46">
        <f t="shared" si="70"/>
        <v>10.65</v>
      </c>
      <c r="F2286" s="1105">
        <f t="shared" si="71"/>
        <v>96544</v>
      </c>
      <c r="H2286" s="46">
        <v>10.18</v>
      </c>
      <c r="I2286" s="46">
        <v>10.65</v>
      </c>
    </row>
    <row r="2287" spans="2:9">
      <c r="B2287" s="50">
        <v>96545</v>
      </c>
      <c r="C2287" s="48" t="s">
        <v>5102</v>
      </c>
      <c r="D2287" s="47" t="s">
        <v>259</v>
      </c>
      <c r="E2287" s="49">
        <f t="shared" si="70"/>
        <v>10.199999999999999</v>
      </c>
      <c r="F2287" s="1105">
        <f t="shared" si="71"/>
        <v>96545</v>
      </c>
      <c r="H2287" s="49">
        <v>9.85</v>
      </c>
      <c r="I2287" s="49">
        <v>10.199999999999999</v>
      </c>
    </row>
    <row r="2288" spans="2:9">
      <c r="B2288" s="51">
        <v>96546</v>
      </c>
      <c r="C2288" s="1108" t="s">
        <v>5103</v>
      </c>
      <c r="D2288" s="45" t="s">
        <v>259</v>
      </c>
      <c r="E2288" s="46">
        <f t="shared" si="70"/>
        <v>8.31</v>
      </c>
      <c r="F2288" s="1105">
        <f t="shared" si="71"/>
        <v>96546</v>
      </c>
      <c r="H2288" s="46">
        <v>8.06</v>
      </c>
      <c r="I2288" s="46">
        <v>8.31</v>
      </c>
    </row>
    <row r="2289" spans="2:9">
      <c r="B2289" s="50">
        <v>96547</v>
      </c>
      <c r="C2289" s="48" t="s">
        <v>5104</v>
      </c>
      <c r="D2289" s="47" t="s">
        <v>259</v>
      </c>
      <c r="E2289" s="49">
        <f t="shared" si="70"/>
        <v>7.38</v>
      </c>
      <c r="F2289" s="1105">
        <f t="shared" si="71"/>
        <v>96547</v>
      </c>
      <c r="H2289" s="49">
        <v>7.2</v>
      </c>
      <c r="I2289" s="49">
        <v>7.38</v>
      </c>
    </row>
    <row r="2290" spans="2:9">
      <c r="B2290" s="51">
        <v>96548</v>
      </c>
      <c r="C2290" s="1108" t="s">
        <v>5105</v>
      </c>
      <c r="D2290" s="45" t="s">
        <v>259</v>
      </c>
      <c r="E2290" s="46">
        <f t="shared" si="70"/>
        <v>6.83</v>
      </c>
      <c r="F2290" s="1105">
        <f t="shared" si="71"/>
        <v>96548</v>
      </c>
      <c r="H2290" s="46">
        <v>6.7</v>
      </c>
      <c r="I2290" s="46">
        <v>6.83</v>
      </c>
    </row>
    <row r="2291" spans="2:9">
      <c r="B2291" s="50">
        <v>96549</v>
      </c>
      <c r="C2291" s="48" t="s">
        <v>5106</v>
      </c>
      <c r="D2291" s="47" t="s">
        <v>259</v>
      </c>
      <c r="E2291" s="49">
        <f t="shared" si="70"/>
        <v>6.27</v>
      </c>
      <c r="F2291" s="1105">
        <f t="shared" si="71"/>
        <v>96549</v>
      </c>
      <c r="H2291" s="49">
        <v>6.17</v>
      </c>
      <c r="I2291" s="49">
        <v>6.27</v>
      </c>
    </row>
    <row r="2292" spans="2:9">
      <c r="B2292" s="51">
        <v>96550</v>
      </c>
      <c r="C2292" s="1108" t="s">
        <v>5107</v>
      </c>
      <c r="D2292" s="45" t="s">
        <v>259</v>
      </c>
      <c r="E2292" s="46">
        <f t="shared" si="70"/>
        <v>6.76</v>
      </c>
      <c r="F2292" s="1105">
        <f t="shared" si="71"/>
        <v>96550</v>
      </c>
      <c r="H2292" s="46">
        <v>6.69</v>
      </c>
      <c r="I2292" s="46">
        <v>6.76</v>
      </c>
    </row>
    <row r="2293" spans="2:9">
      <c r="B2293" s="50">
        <v>100066</v>
      </c>
      <c r="C2293" s="48" t="s">
        <v>7261</v>
      </c>
      <c r="D2293" s="47" t="s">
        <v>259</v>
      </c>
      <c r="E2293" s="49">
        <f t="shared" si="70"/>
        <v>7.26</v>
      </c>
      <c r="F2293" s="1105">
        <f t="shared" si="71"/>
        <v>100066</v>
      </c>
      <c r="H2293" s="49">
        <v>7.2</v>
      </c>
      <c r="I2293" s="49">
        <v>7.26</v>
      </c>
    </row>
    <row r="2294" spans="2:9">
      <c r="B2294" s="51">
        <v>100067</v>
      </c>
      <c r="C2294" s="1108" t="s">
        <v>7262</v>
      </c>
      <c r="D2294" s="45" t="s">
        <v>259</v>
      </c>
      <c r="E2294" s="46">
        <f t="shared" si="70"/>
        <v>7.98</v>
      </c>
      <c r="F2294" s="1105">
        <f t="shared" si="71"/>
        <v>100067</v>
      </c>
      <c r="H2294" s="46">
        <v>7.74</v>
      </c>
      <c r="I2294" s="46">
        <v>7.98</v>
      </c>
    </row>
    <row r="2295" spans="2:9" ht="30">
      <c r="B2295" s="50">
        <v>100068</v>
      </c>
      <c r="C2295" s="48" t="s">
        <v>7263</v>
      </c>
      <c r="D2295" s="47" t="s">
        <v>259</v>
      </c>
      <c r="E2295" s="49">
        <f t="shared" si="70"/>
        <v>6.22</v>
      </c>
      <c r="F2295" s="1105">
        <f t="shared" si="71"/>
        <v>100068</v>
      </c>
      <c r="H2295" s="49">
        <v>6.13</v>
      </c>
      <c r="I2295" s="49">
        <v>6.22</v>
      </c>
    </row>
    <row r="2296" spans="2:9">
      <c r="B2296" s="51">
        <v>40780</v>
      </c>
      <c r="C2296" s="1108" t="s">
        <v>1867</v>
      </c>
      <c r="D2296" s="45" t="s">
        <v>266</v>
      </c>
      <c r="E2296" s="46">
        <f t="shared" si="70"/>
        <v>9.43</v>
      </c>
      <c r="F2296" s="1105">
        <f t="shared" si="71"/>
        <v>40780</v>
      </c>
      <c r="H2296" s="46">
        <v>8.5</v>
      </c>
      <c r="I2296" s="46">
        <v>9.43</v>
      </c>
    </row>
    <row r="2297" spans="2:9">
      <c r="B2297" s="50" t="s">
        <v>1868</v>
      </c>
      <c r="C2297" s="48" t="s">
        <v>1869</v>
      </c>
      <c r="D2297" s="47" t="s">
        <v>1186</v>
      </c>
      <c r="E2297" s="49">
        <f t="shared" si="70"/>
        <v>104.95</v>
      </c>
      <c r="F2297" s="1105" t="str">
        <f t="shared" si="71"/>
        <v>74157/004</v>
      </c>
      <c r="H2297" s="49">
        <v>94.67</v>
      </c>
      <c r="I2297" s="49">
        <v>104.95</v>
      </c>
    </row>
    <row r="2298" spans="2:9">
      <c r="B2298" s="51">
        <v>89993</v>
      </c>
      <c r="C2298" s="1108" t="s">
        <v>1870</v>
      </c>
      <c r="D2298" s="45" t="s">
        <v>1186</v>
      </c>
      <c r="E2298" s="46">
        <f t="shared" si="70"/>
        <v>620.27</v>
      </c>
      <c r="F2298" s="1105">
        <f t="shared" si="71"/>
        <v>89993</v>
      </c>
      <c r="H2298" s="46">
        <v>590</v>
      </c>
      <c r="I2298" s="46">
        <v>620.27</v>
      </c>
    </row>
    <row r="2299" spans="2:9">
      <c r="B2299" s="50">
        <v>89994</v>
      </c>
      <c r="C2299" s="48" t="s">
        <v>1871</v>
      </c>
      <c r="D2299" s="47" t="s">
        <v>1186</v>
      </c>
      <c r="E2299" s="49">
        <f t="shared" si="70"/>
        <v>515.29999999999995</v>
      </c>
      <c r="F2299" s="1105">
        <f t="shared" si="71"/>
        <v>89994</v>
      </c>
      <c r="H2299" s="49">
        <v>495.62</v>
      </c>
      <c r="I2299" s="49">
        <v>515.29999999999995</v>
      </c>
    </row>
    <row r="2300" spans="2:9">
      <c r="B2300" s="51">
        <v>89995</v>
      </c>
      <c r="C2300" s="1108" t="s">
        <v>1872</v>
      </c>
      <c r="D2300" s="45" t="s">
        <v>1186</v>
      </c>
      <c r="E2300" s="46">
        <f t="shared" si="70"/>
        <v>593.41</v>
      </c>
      <c r="F2300" s="1105">
        <f t="shared" si="71"/>
        <v>89995</v>
      </c>
      <c r="H2300" s="46">
        <v>565.86</v>
      </c>
      <c r="I2300" s="46">
        <v>593.41</v>
      </c>
    </row>
    <row r="2301" spans="2:9" ht="30">
      <c r="B2301" s="50">
        <v>90278</v>
      </c>
      <c r="C2301" s="48" t="s">
        <v>1873</v>
      </c>
      <c r="D2301" s="47" t="s">
        <v>1186</v>
      </c>
      <c r="E2301" s="49">
        <f t="shared" si="70"/>
        <v>287.63</v>
      </c>
      <c r="F2301" s="1105">
        <f t="shared" si="71"/>
        <v>90278</v>
      </c>
      <c r="H2301" s="49">
        <v>283.18</v>
      </c>
      <c r="I2301" s="49">
        <v>287.63</v>
      </c>
    </row>
    <row r="2302" spans="2:9" ht="30">
      <c r="B2302" s="51">
        <v>90279</v>
      </c>
      <c r="C2302" s="1108" t="s">
        <v>1874</v>
      </c>
      <c r="D2302" s="45" t="s">
        <v>1186</v>
      </c>
      <c r="E2302" s="46">
        <f t="shared" si="70"/>
        <v>305.8</v>
      </c>
      <c r="F2302" s="1105">
        <f t="shared" si="71"/>
        <v>90279</v>
      </c>
      <c r="H2302" s="46">
        <v>301.8</v>
      </c>
      <c r="I2302" s="46">
        <v>305.8</v>
      </c>
    </row>
    <row r="2303" spans="2:9" ht="30">
      <c r="B2303" s="50">
        <v>90280</v>
      </c>
      <c r="C2303" s="48" t="s">
        <v>1875</v>
      </c>
      <c r="D2303" s="47" t="s">
        <v>1186</v>
      </c>
      <c r="E2303" s="49">
        <f t="shared" si="70"/>
        <v>340.59</v>
      </c>
      <c r="F2303" s="1105">
        <f t="shared" si="71"/>
        <v>90280</v>
      </c>
      <c r="H2303" s="49">
        <v>336.23</v>
      </c>
      <c r="I2303" s="49">
        <v>340.59</v>
      </c>
    </row>
    <row r="2304" spans="2:9" ht="30">
      <c r="B2304" s="51">
        <v>90281</v>
      </c>
      <c r="C2304" s="1108" t="s">
        <v>1876</v>
      </c>
      <c r="D2304" s="45" t="s">
        <v>1186</v>
      </c>
      <c r="E2304" s="46">
        <f t="shared" si="70"/>
        <v>388.73</v>
      </c>
      <c r="F2304" s="1105">
        <f t="shared" si="71"/>
        <v>90281</v>
      </c>
      <c r="H2304" s="46">
        <v>384.55</v>
      </c>
      <c r="I2304" s="46">
        <v>388.73</v>
      </c>
    </row>
    <row r="2305" spans="2:9" ht="30">
      <c r="B2305" s="50">
        <v>90282</v>
      </c>
      <c r="C2305" s="48" t="s">
        <v>1877</v>
      </c>
      <c r="D2305" s="47" t="s">
        <v>1186</v>
      </c>
      <c r="E2305" s="49">
        <f t="shared" si="70"/>
        <v>292.01</v>
      </c>
      <c r="F2305" s="1105">
        <f t="shared" si="71"/>
        <v>90282</v>
      </c>
      <c r="H2305" s="49">
        <v>287.39999999999998</v>
      </c>
      <c r="I2305" s="49">
        <v>292.01</v>
      </c>
    </row>
    <row r="2306" spans="2:9" ht="30">
      <c r="B2306" s="51">
        <v>90283</v>
      </c>
      <c r="C2306" s="1108" t="s">
        <v>1878</v>
      </c>
      <c r="D2306" s="45" t="s">
        <v>1186</v>
      </c>
      <c r="E2306" s="46">
        <f t="shared" si="70"/>
        <v>311.3</v>
      </c>
      <c r="F2306" s="1105">
        <f t="shared" si="71"/>
        <v>90283</v>
      </c>
      <c r="H2306" s="46">
        <v>307.16000000000003</v>
      </c>
      <c r="I2306" s="46">
        <v>311.3</v>
      </c>
    </row>
    <row r="2307" spans="2:9" ht="30">
      <c r="B2307" s="50">
        <v>90284</v>
      </c>
      <c r="C2307" s="48" t="s">
        <v>1879</v>
      </c>
      <c r="D2307" s="47" t="s">
        <v>1186</v>
      </c>
      <c r="E2307" s="49">
        <f t="shared" ref="E2307:E2370" si="72">IF($K$2=$H$1,H2307,I2307)</f>
        <v>346.9</v>
      </c>
      <c r="F2307" s="1105">
        <f t="shared" ref="F2307:F2370" si="73">IF(LEN($B2307)=7,CONCATENATE(MID($B2307,1,6),"00",RIGHT($B2307,1)),IF(LEN($B2307)=8,CONCATENATE(MID($B2307,1,6),"0",RIGHT($B2307,2)),$B2307))</f>
        <v>90284</v>
      </c>
      <c r="H2307" s="49">
        <v>342.39</v>
      </c>
      <c r="I2307" s="49">
        <v>346.9</v>
      </c>
    </row>
    <row r="2308" spans="2:9" ht="30">
      <c r="B2308" s="51">
        <v>90285</v>
      </c>
      <c r="C2308" s="1108" t="s">
        <v>1880</v>
      </c>
      <c r="D2308" s="45" t="s">
        <v>1186</v>
      </c>
      <c r="E2308" s="46">
        <f t="shared" si="72"/>
        <v>397.67</v>
      </c>
      <c r="F2308" s="1105">
        <f t="shared" si="73"/>
        <v>90285</v>
      </c>
      <c r="H2308" s="46">
        <v>393.36</v>
      </c>
      <c r="I2308" s="46">
        <v>397.67</v>
      </c>
    </row>
    <row r="2309" spans="2:9" ht="30">
      <c r="B2309" s="50">
        <v>90853</v>
      </c>
      <c r="C2309" s="48" t="s">
        <v>7264</v>
      </c>
      <c r="D2309" s="47" t="s">
        <v>1186</v>
      </c>
      <c r="E2309" s="49">
        <f t="shared" si="72"/>
        <v>472.9</v>
      </c>
      <c r="F2309" s="1105">
        <f t="shared" si="73"/>
        <v>90853</v>
      </c>
      <c r="H2309" s="49">
        <v>470.16</v>
      </c>
      <c r="I2309" s="49">
        <v>472.9</v>
      </c>
    </row>
    <row r="2310" spans="2:9" ht="30">
      <c r="B2310" s="51">
        <v>90854</v>
      </c>
      <c r="C2310" s="1108" t="s">
        <v>7265</v>
      </c>
      <c r="D2310" s="45" t="s">
        <v>1186</v>
      </c>
      <c r="E2310" s="46">
        <f t="shared" si="72"/>
        <v>458.59</v>
      </c>
      <c r="F2310" s="1105">
        <f t="shared" si="73"/>
        <v>90854</v>
      </c>
      <c r="H2310" s="46">
        <v>456.07</v>
      </c>
      <c r="I2310" s="46">
        <v>458.59</v>
      </c>
    </row>
    <row r="2311" spans="2:9" ht="30">
      <c r="B2311" s="50">
        <v>90855</v>
      </c>
      <c r="C2311" s="48" t="s">
        <v>7266</v>
      </c>
      <c r="D2311" s="47" t="s">
        <v>1186</v>
      </c>
      <c r="E2311" s="49">
        <f t="shared" si="72"/>
        <v>500.75</v>
      </c>
      <c r="F2311" s="1105">
        <f t="shared" si="73"/>
        <v>90855</v>
      </c>
      <c r="H2311" s="49">
        <v>496.82</v>
      </c>
      <c r="I2311" s="49">
        <v>500.75</v>
      </c>
    </row>
    <row r="2312" spans="2:9" ht="30">
      <c r="B2312" s="51">
        <v>90856</v>
      </c>
      <c r="C2312" s="1108" t="s">
        <v>7267</v>
      </c>
      <c r="D2312" s="45" t="s">
        <v>1186</v>
      </c>
      <c r="E2312" s="46">
        <f t="shared" si="72"/>
        <v>476.5</v>
      </c>
      <c r="F2312" s="1105">
        <f t="shared" si="73"/>
        <v>90856</v>
      </c>
      <c r="H2312" s="46">
        <v>473.38</v>
      </c>
      <c r="I2312" s="46">
        <v>476.5</v>
      </c>
    </row>
    <row r="2313" spans="2:9" ht="30">
      <c r="B2313" s="50">
        <v>90857</v>
      </c>
      <c r="C2313" s="48" t="s">
        <v>7268</v>
      </c>
      <c r="D2313" s="47" t="s">
        <v>1186</v>
      </c>
      <c r="E2313" s="49">
        <f t="shared" si="72"/>
        <v>460.98</v>
      </c>
      <c r="F2313" s="1105">
        <f t="shared" si="73"/>
        <v>90857</v>
      </c>
      <c r="H2313" s="49">
        <v>458.22</v>
      </c>
      <c r="I2313" s="49">
        <v>460.98</v>
      </c>
    </row>
    <row r="2314" spans="2:9" ht="30">
      <c r="B2314" s="51">
        <v>90858</v>
      </c>
      <c r="C2314" s="1108" t="s">
        <v>7269</v>
      </c>
      <c r="D2314" s="45" t="s">
        <v>1186</v>
      </c>
      <c r="E2314" s="46">
        <f t="shared" si="72"/>
        <v>517.25</v>
      </c>
      <c r="F2314" s="1105">
        <f t="shared" si="73"/>
        <v>90858</v>
      </c>
      <c r="H2314" s="46">
        <v>511.67</v>
      </c>
      <c r="I2314" s="46">
        <v>517.25</v>
      </c>
    </row>
    <row r="2315" spans="2:9" ht="30">
      <c r="B2315" s="50">
        <v>90859</v>
      </c>
      <c r="C2315" s="48" t="s">
        <v>7270</v>
      </c>
      <c r="D2315" s="47" t="s">
        <v>1186</v>
      </c>
      <c r="E2315" s="49">
        <f t="shared" si="72"/>
        <v>451.07</v>
      </c>
      <c r="F2315" s="1105">
        <f t="shared" si="73"/>
        <v>90859</v>
      </c>
      <c r="H2315" s="49">
        <v>449</v>
      </c>
      <c r="I2315" s="49">
        <v>451.07</v>
      </c>
    </row>
    <row r="2316" spans="2:9" ht="30">
      <c r="B2316" s="51">
        <v>90860</v>
      </c>
      <c r="C2316" s="1108" t="s">
        <v>7271</v>
      </c>
      <c r="D2316" s="45" t="s">
        <v>1186</v>
      </c>
      <c r="E2316" s="46">
        <f t="shared" si="72"/>
        <v>456.06</v>
      </c>
      <c r="F2316" s="1105">
        <f t="shared" si="73"/>
        <v>90860</v>
      </c>
      <c r="H2316" s="46">
        <v>453.5</v>
      </c>
      <c r="I2316" s="46">
        <v>456.06</v>
      </c>
    </row>
    <row r="2317" spans="2:9" ht="30">
      <c r="B2317" s="50">
        <v>90861</v>
      </c>
      <c r="C2317" s="48" t="s">
        <v>7272</v>
      </c>
      <c r="D2317" s="47" t="s">
        <v>1186</v>
      </c>
      <c r="E2317" s="49">
        <f t="shared" si="72"/>
        <v>465.37</v>
      </c>
      <c r="F2317" s="1105">
        <f t="shared" si="73"/>
        <v>90861</v>
      </c>
      <c r="H2317" s="49">
        <v>462.57</v>
      </c>
      <c r="I2317" s="49">
        <v>465.37</v>
      </c>
    </row>
    <row r="2318" spans="2:9" ht="30">
      <c r="B2318" s="51">
        <v>90862</v>
      </c>
      <c r="C2318" s="1108" t="s">
        <v>7273</v>
      </c>
      <c r="D2318" s="45" t="s">
        <v>1186</v>
      </c>
      <c r="E2318" s="46">
        <f t="shared" si="72"/>
        <v>424.15</v>
      </c>
      <c r="F2318" s="1105">
        <f t="shared" si="73"/>
        <v>90862</v>
      </c>
      <c r="H2318" s="46">
        <v>422.53</v>
      </c>
      <c r="I2318" s="46">
        <v>424.15</v>
      </c>
    </row>
    <row r="2319" spans="2:9" ht="30">
      <c r="B2319" s="50">
        <v>92718</v>
      </c>
      <c r="C2319" s="48" t="s">
        <v>1881</v>
      </c>
      <c r="D2319" s="47" t="s">
        <v>1186</v>
      </c>
      <c r="E2319" s="49">
        <f t="shared" si="72"/>
        <v>537.95000000000005</v>
      </c>
      <c r="F2319" s="1105">
        <f t="shared" si="73"/>
        <v>92718</v>
      </c>
      <c r="H2319" s="49">
        <v>521.9</v>
      </c>
      <c r="I2319" s="49">
        <v>537.95000000000005</v>
      </c>
    </row>
    <row r="2320" spans="2:9" ht="30">
      <c r="B2320" s="51">
        <v>92719</v>
      </c>
      <c r="C2320" s="1108" t="s">
        <v>1882</v>
      </c>
      <c r="D2320" s="45" t="s">
        <v>1186</v>
      </c>
      <c r="E2320" s="46">
        <f t="shared" si="72"/>
        <v>406.36</v>
      </c>
      <c r="F2320" s="1105">
        <f t="shared" si="73"/>
        <v>92719</v>
      </c>
      <c r="H2320" s="46">
        <v>403.3</v>
      </c>
      <c r="I2320" s="46">
        <v>406.36</v>
      </c>
    </row>
    <row r="2321" spans="2:9" ht="30">
      <c r="B2321" s="50">
        <v>92720</v>
      </c>
      <c r="C2321" s="48" t="s">
        <v>1883</v>
      </c>
      <c r="D2321" s="47" t="s">
        <v>1186</v>
      </c>
      <c r="E2321" s="49">
        <f t="shared" si="72"/>
        <v>464.93</v>
      </c>
      <c r="F2321" s="1105">
        <f t="shared" si="73"/>
        <v>92720</v>
      </c>
      <c r="H2321" s="49">
        <v>462.29</v>
      </c>
      <c r="I2321" s="49">
        <v>464.93</v>
      </c>
    </row>
    <row r="2322" spans="2:9" ht="30">
      <c r="B2322" s="51">
        <v>92721</v>
      </c>
      <c r="C2322" s="1108" t="s">
        <v>1884</v>
      </c>
      <c r="D2322" s="45" t="s">
        <v>1186</v>
      </c>
      <c r="E2322" s="46">
        <f t="shared" si="72"/>
        <v>398.32</v>
      </c>
      <c r="F2322" s="1105">
        <f t="shared" si="73"/>
        <v>92721</v>
      </c>
      <c r="H2322" s="46">
        <v>396.03</v>
      </c>
      <c r="I2322" s="46">
        <v>398.32</v>
      </c>
    </row>
    <row r="2323" spans="2:9" ht="30">
      <c r="B2323" s="50">
        <v>92722</v>
      </c>
      <c r="C2323" s="48" t="s">
        <v>1885</v>
      </c>
      <c r="D2323" s="47" t="s">
        <v>1186</v>
      </c>
      <c r="E2323" s="49">
        <f t="shared" si="72"/>
        <v>461.57</v>
      </c>
      <c r="F2323" s="1105">
        <f t="shared" si="73"/>
        <v>92722</v>
      </c>
      <c r="H2323" s="49">
        <v>459.26</v>
      </c>
      <c r="I2323" s="49">
        <v>461.57</v>
      </c>
    </row>
    <row r="2324" spans="2:9" ht="30">
      <c r="B2324" s="51">
        <v>92723</v>
      </c>
      <c r="C2324" s="1108" t="s">
        <v>1886</v>
      </c>
      <c r="D2324" s="45" t="s">
        <v>1186</v>
      </c>
      <c r="E2324" s="46">
        <f t="shared" si="72"/>
        <v>447.76</v>
      </c>
      <c r="F2324" s="1105">
        <f t="shared" si="73"/>
        <v>92723</v>
      </c>
      <c r="H2324" s="46">
        <v>445.01</v>
      </c>
      <c r="I2324" s="46">
        <v>447.76</v>
      </c>
    </row>
    <row r="2325" spans="2:9" ht="30">
      <c r="B2325" s="50">
        <v>92724</v>
      </c>
      <c r="C2325" s="48" t="s">
        <v>1887</v>
      </c>
      <c r="D2325" s="47" t="s">
        <v>1186</v>
      </c>
      <c r="E2325" s="49">
        <f t="shared" si="72"/>
        <v>444.83</v>
      </c>
      <c r="F2325" s="1105">
        <f t="shared" si="73"/>
        <v>92724</v>
      </c>
      <c r="H2325" s="49">
        <v>442.39</v>
      </c>
      <c r="I2325" s="49">
        <v>444.83</v>
      </c>
    </row>
    <row r="2326" spans="2:9" ht="30">
      <c r="B2326" s="51">
        <v>92725</v>
      </c>
      <c r="C2326" s="1108" t="s">
        <v>1888</v>
      </c>
      <c r="D2326" s="45" t="s">
        <v>1186</v>
      </c>
      <c r="E2326" s="46">
        <f t="shared" si="72"/>
        <v>443.6</v>
      </c>
      <c r="F2326" s="1105">
        <f t="shared" si="73"/>
        <v>92725</v>
      </c>
      <c r="H2326" s="46">
        <v>441.26</v>
      </c>
      <c r="I2326" s="46">
        <v>443.6</v>
      </c>
    </row>
    <row r="2327" spans="2:9" ht="30">
      <c r="B2327" s="50">
        <v>92726</v>
      </c>
      <c r="C2327" s="48" t="s">
        <v>1889</v>
      </c>
      <c r="D2327" s="47" t="s">
        <v>1186</v>
      </c>
      <c r="E2327" s="49">
        <f t="shared" si="72"/>
        <v>441.51</v>
      </c>
      <c r="F2327" s="1105">
        <f t="shared" si="73"/>
        <v>92726</v>
      </c>
      <c r="H2327" s="49">
        <v>439.4</v>
      </c>
      <c r="I2327" s="49">
        <v>441.51</v>
      </c>
    </row>
    <row r="2328" spans="2:9" ht="45">
      <c r="B2328" s="51">
        <v>92727</v>
      </c>
      <c r="C2328" s="1108" t="s">
        <v>1890</v>
      </c>
      <c r="D2328" s="45" t="s">
        <v>1186</v>
      </c>
      <c r="E2328" s="46">
        <f t="shared" si="72"/>
        <v>475.69</v>
      </c>
      <c r="F2328" s="1105">
        <f t="shared" si="73"/>
        <v>92727</v>
      </c>
      <c r="H2328" s="46">
        <v>464.45</v>
      </c>
      <c r="I2328" s="46">
        <v>475.69</v>
      </c>
    </row>
    <row r="2329" spans="2:9" ht="45">
      <c r="B2329" s="50">
        <v>92728</v>
      </c>
      <c r="C2329" s="48" t="s">
        <v>1891</v>
      </c>
      <c r="D2329" s="47" t="s">
        <v>1186</v>
      </c>
      <c r="E2329" s="49">
        <f t="shared" si="72"/>
        <v>454.69</v>
      </c>
      <c r="F2329" s="1105">
        <f t="shared" si="73"/>
        <v>92728</v>
      </c>
      <c r="H2329" s="49">
        <v>445.5</v>
      </c>
      <c r="I2329" s="49">
        <v>454.69</v>
      </c>
    </row>
    <row r="2330" spans="2:9" ht="45">
      <c r="B2330" s="51">
        <v>92729</v>
      </c>
      <c r="C2330" s="1108" t="s">
        <v>6855</v>
      </c>
      <c r="D2330" s="45" t="s">
        <v>1186</v>
      </c>
      <c r="E2330" s="46">
        <f t="shared" si="72"/>
        <v>445.78</v>
      </c>
      <c r="F2330" s="1105">
        <f t="shared" si="73"/>
        <v>92729</v>
      </c>
      <c r="H2330" s="46">
        <v>437.48</v>
      </c>
      <c r="I2330" s="46">
        <v>445.78</v>
      </c>
    </row>
    <row r="2331" spans="2:9" ht="45">
      <c r="B2331" s="50">
        <v>92730</v>
      </c>
      <c r="C2331" s="48" t="s">
        <v>1892</v>
      </c>
      <c r="D2331" s="47" t="s">
        <v>1186</v>
      </c>
      <c r="E2331" s="49">
        <f t="shared" si="72"/>
        <v>430.95</v>
      </c>
      <c r="F2331" s="1105">
        <f t="shared" si="73"/>
        <v>92730</v>
      </c>
      <c r="H2331" s="49">
        <v>424.1</v>
      </c>
      <c r="I2331" s="49">
        <v>430.95</v>
      </c>
    </row>
    <row r="2332" spans="2:9" ht="45">
      <c r="B2332" s="51">
        <v>92731</v>
      </c>
      <c r="C2332" s="1108" t="s">
        <v>1893</v>
      </c>
      <c r="D2332" s="45" t="s">
        <v>1186</v>
      </c>
      <c r="E2332" s="46">
        <f t="shared" si="72"/>
        <v>448.2</v>
      </c>
      <c r="F2332" s="1105">
        <f t="shared" si="73"/>
        <v>92731</v>
      </c>
      <c r="H2332" s="46">
        <v>439.67</v>
      </c>
      <c r="I2332" s="46">
        <v>448.2</v>
      </c>
    </row>
    <row r="2333" spans="2:9" ht="45">
      <c r="B2333" s="50">
        <v>92732</v>
      </c>
      <c r="C2333" s="48" t="s">
        <v>1894</v>
      </c>
      <c r="D2333" s="47" t="s">
        <v>1186</v>
      </c>
      <c r="E2333" s="49">
        <f t="shared" si="72"/>
        <v>433.77</v>
      </c>
      <c r="F2333" s="1105">
        <f t="shared" si="73"/>
        <v>92732</v>
      </c>
      <c r="H2333" s="49">
        <v>426.66</v>
      </c>
      <c r="I2333" s="49">
        <v>433.77</v>
      </c>
    </row>
    <row r="2334" spans="2:9" ht="45">
      <c r="B2334" s="51">
        <v>92733</v>
      </c>
      <c r="C2334" s="1108" t="s">
        <v>1895</v>
      </c>
      <c r="D2334" s="45" t="s">
        <v>1186</v>
      </c>
      <c r="E2334" s="46">
        <f t="shared" si="72"/>
        <v>427.64</v>
      </c>
      <c r="F2334" s="1105">
        <f t="shared" si="73"/>
        <v>92733</v>
      </c>
      <c r="H2334" s="46">
        <v>421.13</v>
      </c>
      <c r="I2334" s="46">
        <v>427.64</v>
      </c>
    </row>
    <row r="2335" spans="2:9" ht="45">
      <c r="B2335" s="50">
        <v>92734</v>
      </c>
      <c r="C2335" s="48" t="s">
        <v>1896</v>
      </c>
      <c r="D2335" s="47" t="s">
        <v>1186</v>
      </c>
      <c r="E2335" s="49">
        <f t="shared" si="72"/>
        <v>417.48</v>
      </c>
      <c r="F2335" s="1105">
        <f t="shared" si="73"/>
        <v>92734</v>
      </c>
      <c r="H2335" s="49">
        <v>411.96</v>
      </c>
      <c r="I2335" s="49">
        <v>417.48</v>
      </c>
    </row>
    <row r="2336" spans="2:9" ht="45">
      <c r="B2336" s="51">
        <v>92735</v>
      </c>
      <c r="C2336" s="1108" t="s">
        <v>1897</v>
      </c>
      <c r="D2336" s="45" t="s">
        <v>1186</v>
      </c>
      <c r="E2336" s="46">
        <f t="shared" si="72"/>
        <v>423.07</v>
      </c>
      <c r="F2336" s="1105">
        <f t="shared" si="73"/>
        <v>92735</v>
      </c>
      <c r="H2336" s="46">
        <v>416.85</v>
      </c>
      <c r="I2336" s="46">
        <v>423.07</v>
      </c>
    </row>
    <row r="2337" spans="2:9" ht="45">
      <c r="B2337" s="50">
        <v>92736</v>
      </c>
      <c r="C2337" s="48" t="s">
        <v>1898</v>
      </c>
      <c r="D2337" s="47" t="s">
        <v>1186</v>
      </c>
      <c r="E2337" s="49">
        <f t="shared" si="72"/>
        <v>412.11</v>
      </c>
      <c r="F2337" s="1105">
        <f t="shared" si="73"/>
        <v>92736</v>
      </c>
      <c r="H2337" s="49">
        <v>407.01</v>
      </c>
      <c r="I2337" s="49">
        <v>412.11</v>
      </c>
    </row>
    <row r="2338" spans="2:9" ht="45">
      <c r="B2338" s="51">
        <v>92739</v>
      </c>
      <c r="C2338" s="1108" t="s">
        <v>1899</v>
      </c>
      <c r="D2338" s="45" t="s">
        <v>1186</v>
      </c>
      <c r="E2338" s="46">
        <f t="shared" si="72"/>
        <v>396.25</v>
      </c>
      <c r="F2338" s="1105">
        <f t="shared" si="73"/>
        <v>92739</v>
      </c>
      <c r="H2338" s="46">
        <v>392.72</v>
      </c>
      <c r="I2338" s="46">
        <v>396.25</v>
      </c>
    </row>
    <row r="2339" spans="2:9" ht="45">
      <c r="B2339" s="50">
        <v>92740</v>
      </c>
      <c r="C2339" s="48" t="s">
        <v>1900</v>
      </c>
      <c r="D2339" s="47" t="s">
        <v>1186</v>
      </c>
      <c r="E2339" s="49">
        <f t="shared" si="72"/>
        <v>390.82</v>
      </c>
      <c r="F2339" s="1105">
        <f t="shared" si="73"/>
        <v>92740</v>
      </c>
      <c r="H2339" s="49">
        <v>387.85</v>
      </c>
      <c r="I2339" s="49">
        <v>390.82</v>
      </c>
    </row>
    <row r="2340" spans="2:9" ht="30">
      <c r="B2340" s="51">
        <v>92741</v>
      </c>
      <c r="C2340" s="1108" t="s">
        <v>1901</v>
      </c>
      <c r="D2340" s="45" t="s">
        <v>1186</v>
      </c>
      <c r="E2340" s="46">
        <f t="shared" si="72"/>
        <v>590.78</v>
      </c>
      <c r="F2340" s="1105">
        <f t="shared" si="73"/>
        <v>92741</v>
      </c>
      <c r="H2340" s="46">
        <v>568.12</v>
      </c>
      <c r="I2340" s="46">
        <v>590.78</v>
      </c>
    </row>
    <row r="2341" spans="2:9" ht="45">
      <c r="B2341" s="50">
        <v>92742</v>
      </c>
      <c r="C2341" s="48" t="s">
        <v>1902</v>
      </c>
      <c r="D2341" s="47" t="s">
        <v>1186</v>
      </c>
      <c r="E2341" s="49">
        <f t="shared" si="72"/>
        <v>800.91</v>
      </c>
      <c r="F2341" s="1105">
        <f t="shared" si="73"/>
        <v>92742</v>
      </c>
      <c r="H2341" s="49">
        <v>757.53</v>
      </c>
      <c r="I2341" s="49">
        <v>800.91</v>
      </c>
    </row>
    <row r="2342" spans="2:9">
      <c r="B2342" s="51">
        <v>92873</v>
      </c>
      <c r="C2342" s="1108" t="s">
        <v>1903</v>
      </c>
      <c r="D2342" s="45" t="s">
        <v>1186</v>
      </c>
      <c r="E2342" s="46">
        <f t="shared" si="72"/>
        <v>162.69</v>
      </c>
      <c r="F2342" s="1105">
        <f t="shared" si="73"/>
        <v>92873</v>
      </c>
      <c r="H2342" s="46">
        <v>146.63999999999999</v>
      </c>
      <c r="I2342" s="46">
        <v>162.69</v>
      </c>
    </row>
    <row r="2343" spans="2:9">
      <c r="B2343" s="50">
        <v>92874</v>
      </c>
      <c r="C2343" s="48" t="s">
        <v>1904</v>
      </c>
      <c r="D2343" s="47" t="s">
        <v>1186</v>
      </c>
      <c r="E2343" s="49">
        <f t="shared" si="72"/>
        <v>27</v>
      </c>
      <c r="F2343" s="1105">
        <f t="shared" si="73"/>
        <v>92874</v>
      </c>
      <c r="H2343" s="49">
        <v>24.36</v>
      </c>
      <c r="I2343" s="49">
        <v>27</v>
      </c>
    </row>
    <row r="2344" spans="2:9" ht="30">
      <c r="B2344" s="51">
        <v>94962</v>
      </c>
      <c r="C2344" s="1108" t="s">
        <v>1905</v>
      </c>
      <c r="D2344" s="45" t="s">
        <v>1186</v>
      </c>
      <c r="E2344" s="46">
        <f t="shared" si="72"/>
        <v>255.43</v>
      </c>
      <c r="F2344" s="1105">
        <f t="shared" si="73"/>
        <v>94962</v>
      </c>
      <c r="H2344" s="46">
        <v>249.78</v>
      </c>
      <c r="I2344" s="46">
        <v>255.43</v>
      </c>
    </row>
    <row r="2345" spans="2:9" ht="30">
      <c r="B2345" s="50">
        <v>94963</v>
      </c>
      <c r="C2345" s="48" t="s">
        <v>1906</v>
      </c>
      <c r="D2345" s="47" t="s">
        <v>1186</v>
      </c>
      <c r="E2345" s="49">
        <f t="shared" si="72"/>
        <v>283.74</v>
      </c>
      <c r="F2345" s="1105">
        <f t="shared" si="73"/>
        <v>94963</v>
      </c>
      <c r="H2345" s="49">
        <v>278.11</v>
      </c>
      <c r="I2345" s="49">
        <v>283.74</v>
      </c>
    </row>
    <row r="2346" spans="2:9" ht="30">
      <c r="B2346" s="51">
        <v>94964</v>
      </c>
      <c r="C2346" s="1108" t="s">
        <v>1907</v>
      </c>
      <c r="D2346" s="45" t="s">
        <v>1186</v>
      </c>
      <c r="E2346" s="46">
        <f t="shared" si="72"/>
        <v>310.83</v>
      </c>
      <c r="F2346" s="1105">
        <f t="shared" si="73"/>
        <v>94964</v>
      </c>
      <c r="H2346" s="46">
        <v>304.72000000000003</v>
      </c>
      <c r="I2346" s="46">
        <v>310.83</v>
      </c>
    </row>
    <row r="2347" spans="2:9" ht="30">
      <c r="B2347" s="50">
        <v>94965</v>
      </c>
      <c r="C2347" s="48" t="s">
        <v>1908</v>
      </c>
      <c r="D2347" s="47" t="s">
        <v>1186</v>
      </c>
      <c r="E2347" s="49">
        <f t="shared" si="72"/>
        <v>323</v>
      </c>
      <c r="F2347" s="1105">
        <f t="shared" si="73"/>
        <v>94965</v>
      </c>
      <c r="H2347" s="49">
        <v>317.43</v>
      </c>
      <c r="I2347" s="49">
        <v>323</v>
      </c>
    </row>
    <row r="2348" spans="2:9" ht="30">
      <c r="B2348" s="51">
        <v>94966</v>
      </c>
      <c r="C2348" s="1108" t="s">
        <v>1909</v>
      </c>
      <c r="D2348" s="45" t="s">
        <v>1186</v>
      </c>
      <c r="E2348" s="46">
        <f t="shared" si="72"/>
        <v>334.34</v>
      </c>
      <c r="F2348" s="1105">
        <f t="shared" si="73"/>
        <v>94966</v>
      </c>
      <c r="H2348" s="46">
        <v>328.79</v>
      </c>
      <c r="I2348" s="46">
        <v>334.34</v>
      </c>
    </row>
    <row r="2349" spans="2:9" ht="30">
      <c r="B2349" s="50">
        <v>94967</v>
      </c>
      <c r="C2349" s="48" t="s">
        <v>1910</v>
      </c>
      <c r="D2349" s="47" t="s">
        <v>1186</v>
      </c>
      <c r="E2349" s="49">
        <f t="shared" si="72"/>
        <v>381.9</v>
      </c>
      <c r="F2349" s="1105">
        <f t="shared" si="73"/>
        <v>94967</v>
      </c>
      <c r="H2349" s="49">
        <v>376.01</v>
      </c>
      <c r="I2349" s="49">
        <v>381.9</v>
      </c>
    </row>
    <row r="2350" spans="2:9" ht="30">
      <c r="B2350" s="51">
        <v>94968</v>
      </c>
      <c r="C2350" s="1108" t="s">
        <v>1911</v>
      </c>
      <c r="D2350" s="45" t="s">
        <v>1186</v>
      </c>
      <c r="E2350" s="46">
        <f t="shared" si="72"/>
        <v>253.06</v>
      </c>
      <c r="F2350" s="1105">
        <f t="shared" si="73"/>
        <v>94968</v>
      </c>
      <c r="H2350" s="46">
        <v>247.97</v>
      </c>
      <c r="I2350" s="46">
        <v>253.06</v>
      </c>
    </row>
    <row r="2351" spans="2:9" ht="30">
      <c r="B2351" s="50">
        <v>94969</v>
      </c>
      <c r="C2351" s="48" t="s">
        <v>1912</v>
      </c>
      <c r="D2351" s="47" t="s">
        <v>1186</v>
      </c>
      <c r="E2351" s="49">
        <f t="shared" si="72"/>
        <v>279.05</v>
      </c>
      <c r="F2351" s="1105">
        <f t="shared" si="73"/>
        <v>94969</v>
      </c>
      <c r="H2351" s="49">
        <v>274.16000000000003</v>
      </c>
      <c r="I2351" s="49">
        <v>279.05</v>
      </c>
    </row>
    <row r="2352" spans="2:9" ht="30">
      <c r="B2352" s="51">
        <v>94970</v>
      </c>
      <c r="C2352" s="1108" t="s">
        <v>1913</v>
      </c>
      <c r="D2352" s="45" t="s">
        <v>1186</v>
      </c>
      <c r="E2352" s="46">
        <f t="shared" si="72"/>
        <v>301.83999999999997</v>
      </c>
      <c r="F2352" s="1105">
        <f t="shared" si="73"/>
        <v>94970</v>
      </c>
      <c r="H2352" s="46">
        <v>296.95</v>
      </c>
      <c r="I2352" s="46">
        <v>301.83999999999997</v>
      </c>
    </row>
    <row r="2353" spans="2:9" ht="30">
      <c r="B2353" s="50">
        <v>94971</v>
      </c>
      <c r="C2353" s="48" t="s">
        <v>1914</v>
      </c>
      <c r="D2353" s="47" t="s">
        <v>1186</v>
      </c>
      <c r="E2353" s="49">
        <f t="shared" si="72"/>
        <v>318.33</v>
      </c>
      <c r="F2353" s="1105">
        <f t="shared" si="73"/>
        <v>94971</v>
      </c>
      <c r="H2353" s="49">
        <v>313.55</v>
      </c>
      <c r="I2353" s="49">
        <v>318.33</v>
      </c>
    </row>
    <row r="2354" spans="2:9" ht="30">
      <c r="B2354" s="51">
        <v>94972</v>
      </c>
      <c r="C2354" s="1108" t="s">
        <v>1915</v>
      </c>
      <c r="D2354" s="45" t="s">
        <v>1186</v>
      </c>
      <c r="E2354" s="46">
        <f t="shared" si="72"/>
        <v>329.48</v>
      </c>
      <c r="F2354" s="1105">
        <f t="shared" si="73"/>
        <v>94972</v>
      </c>
      <c r="H2354" s="46">
        <v>324.75</v>
      </c>
      <c r="I2354" s="46">
        <v>329.48</v>
      </c>
    </row>
    <row r="2355" spans="2:9" ht="30">
      <c r="B2355" s="50">
        <v>94973</v>
      </c>
      <c r="C2355" s="48" t="s">
        <v>1916</v>
      </c>
      <c r="D2355" s="47" t="s">
        <v>1186</v>
      </c>
      <c r="E2355" s="49">
        <f t="shared" si="72"/>
        <v>375.92</v>
      </c>
      <c r="F2355" s="1105">
        <f t="shared" si="73"/>
        <v>94973</v>
      </c>
      <c r="H2355" s="49">
        <v>371.03</v>
      </c>
      <c r="I2355" s="49">
        <v>375.92</v>
      </c>
    </row>
    <row r="2356" spans="2:9">
      <c r="B2356" s="51">
        <v>94974</v>
      </c>
      <c r="C2356" s="1108" t="s">
        <v>1917</v>
      </c>
      <c r="D2356" s="45" t="s">
        <v>1186</v>
      </c>
      <c r="E2356" s="46">
        <f t="shared" si="72"/>
        <v>361.4</v>
      </c>
      <c r="F2356" s="1105">
        <f t="shared" si="73"/>
        <v>94974</v>
      </c>
      <c r="H2356" s="46">
        <v>346.1</v>
      </c>
      <c r="I2356" s="46">
        <v>361.4</v>
      </c>
    </row>
    <row r="2357" spans="2:9">
      <c r="B2357" s="50">
        <v>94975</v>
      </c>
      <c r="C2357" s="48" t="s">
        <v>1918</v>
      </c>
      <c r="D2357" s="47" t="s">
        <v>1186</v>
      </c>
      <c r="E2357" s="49">
        <f t="shared" si="72"/>
        <v>387.98</v>
      </c>
      <c r="F2357" s="1105">
        <f t="shared" si="73"/>
        <v>94975</v>
      </c>
      <c r="H2357" s="49">
        <v>372.65</v>
      </c>
      <c r="I2357" s="49">
        <v>387.98</v>
      </c>
    </row>
    <row r="2358" spans="2:9" ht="30">
      <c r="B2358" s="51">
        <v>96555</v>
      </c>
      <c r="C2358" s="1108" t="s">
        <v>5108</v>
      </c>
      <c r="D2358" s="45" t="s">
        <v>1186</v>
      </c>
      <c r="E2358" s="46">
        <f t="shared" si="72"/>
        <v>466.09</v>
      </c>
      <c r="F2358" s="1105">
        <f t="shared" si="73"/>
        <v>96555</v>
      </c>
      <c r="H2358" s="46">
        <v>451.98</v>
      </c>
      <c r="I2358" s="46">
        <v>466.09</v>
      </c>
    </row>
    <row r="2359" spans="2:9">
      <c r="B2359" s="50">
        <v>96556</v>
      </c>
      <c r="C2359" s="48" t="s">
        <v>5109</v>
      </c>
      <c r="D2359" s="47" t="s">
        <v>1186</v>
      </c>
      <c r="E2359" s="49">
        <f t="shared" si="72"/>
        <v>529.92999999999995</v>
      </c>
      <c r="F2359" s="1105">
        <f t="shared" si="73"/>
        <v>96556</v>
      </c>
      <c r="H2359" s="49">
        <v>509.33</v>
      </c>
      <c r="I2359" s="49">
        <v>529.92999999999995</v>
      </c>
    </row>
    <row r="2360" spans="2:9" ht="30">
      <c r="B2360" s="51">
        <v>96557</v>
      </c>
      <c r="C2360" s="1108" t="s">
        <v>5110</v>
      </c>
      <c r="D2360" s="45" t="s">
        <v>1186</v>
      </c>
      <c r="E2360" s="46">
        <f t="shared" si="72"/>
        <v>487.99</v>
      </c>
      <c r="F2360" s="1105">
        <f t="shared" si="73"/>
        <v>96557</v>
      </c>
      <c r="H2360" s="46">
        <v>486.41</v>
      </c>
      <c r="I2360" s="46">
        <v>487.99</v>
      </c>
    </row>
    <row r="2361" spans="2:9">
      <c r="B2361" s="50">
        <v>96558</v>
      </c>
      <c r="C2361" s="48" t="s">
        <v>5111</v>
      </c>
      <c r="D2361" s="47" t="s">
        <v>1186</v>
      </c>
      <c r="E2361" s="49">
        <f t="shared" si="72"/>
        <v>493.76</v>
      </c>
      <c r="F2361" s="1105">
        <f t="shared" si="73"/>
        <v>96558</v>
      </c>
      <c r="H2361" s="49">
        <v>491.61</v>
      </c>
      <c r="I2361" s="49">
        <v>493.76</v>
      </c>
    </row>
    <row r="2362" spans="2:9" ht="30">
      <c r="B2362" s="51">
        <v>99235</v>
      </c>
      <c r="C2362" s="1108" t="s">
        <v>7274</v>
      </c>
      <c r="D2362" s="45" t="s">
        <v>1186</v>
      </c>
      <c r="E2362" s="46">
        <f t="shared" si="72"/>
        <v>438.73</v>
      </c>
      <c r="F2362" s="1105">
        <f t="shared" si="73"/>
        <v>99235</v>
      </c>
      <c r="H2362" s="46">
        <v>437.11</v>
      </c>
      <c r="I2362" s="46">
        <v>438.73</v>
      </c>
    </row>
    <row r="2363" spans="2:9" ht="30">
      <c r="B2363" s="50">
        <v>99431</v>
      </c>
      <c r="C2363" s="48" t="s">
        <v>7275</v>
      </c>
      <c r="D2363" s="47" t="s">
        <v>1186</v>
      </c>
      <c r="E2363" s="49">
        <f t="shared" si="72"/>
        <v>519.5</v>
      </c>
      <c r="F2363" s="1105">
        <f t="shared" si="73"/>
        <v>99431</v>
      </c>
      <c r="H2363" s="49">
        <v>516.76</v>
      </c>
      <c r="I2363" s="49">
        <v>519.5</v>
      </c>
    </row>
    <row r="2364" spans="2:9" ht="30">
      <c r="B2364" s="51">
        <v>99432</v>
      </c>
      <c r="C2364" s="1108" t="s">
        <v>7276</v>
      </c>
      <c r="D2364" s="45" t="s">
        <v>1186</v>
      </c>
      <c r="E2364" s="46">
        <f t="shared" si="72"/>
        <v>493.38</v>
      </c>
      <c r="F2364" s="1105">
        <f t="shared" si="73"/>
        <v>99432</v>
      </c>
      <c r="H2364" s="46">
        <v>491.87</v>
      </c>
      <c r="I2364" s="46">
        <v>493.38</v>
      </c>
    </row>
    <row r="2365" spans="2:9" ht="30">
      <c r="B2365" s="50">
        <v>99433</v>
      </c>
      <c r="C2365" s="48" t="s">
        <v>7277</v>
      </c>
      <c r="D2365" s="47" t="s">
        <v>1186</v>
      </c>
      <c r="E2365" s="49">
        <f t="shared" si="72"/>
        <v>549.02</v>
      </c>
      <c r="F2365" s="1105">
        <f t="shared" si="73"/>
        <v>99433</v>
      </c>
      <c r="H2365" s="49">
        <v>545.09</v>
      </c>
      <c r="I2365" s="49">
        <v>549.02</v>
      </c>
    </row>
    <row r="2366" spans="2:9" ht="30">
      <c r="B2366" s="51">
        <v>99434</v>
      </c>
      <c r="C2366" s="1108" t="s">
        <v>7278</v>
      </c>
      <c r="D2366" s="45" t="s">
        <v>1186</v>
      </c>
      <c r="E2366" s="46">
        <f t="shared" si="72"/>
        <v>523.1</v>
      </c>
      <c r="F2366" s="1105">
        <f t="shared" si="73"/>
        <v>99434</v>
      </c>
      <c r="H2366" s="46">
        <v>519.98</v>
      </c>
      <c r="I2366" s="46">
        <v>523.1</v>
      </c>
    </row>
    <row r="2367" spans="2:9" ht="30">
      <c r="B2367" s="50">
        <v>99435</v>
      </c>
      <c r="C2367" s="48" t="s">
        <v>7279</v>
      </c>
      <c r="D2367" s="47" t="s">
        <v>1186</v>
      </c>
      <c r="E2367" s="49">
        <f t="shared" si="72"/>
        <v>506.32</v>
      </c>
      <c r="F2367" s="1105">
        <f t="shared" si="73"/>
        <v>99435</v>
      </c>
      <c r="H2367" s="49">
        <v>503.56</v>
      </c>
      <c r="I2367" s="49">
        <v>506.32</v>
      </c>
    </row>
    <row r="2368" spans="2:9" ht="45">
      <c r="B2368" s="51">
        <v>99436</v>
      </c>
      <c r="C2368" s="1108" t="s">
        <v>7280</v>
      </c>
      <c r="D2368" s="45" t="s">
        <v>1186</v>
      </c>
      <c r="E2368" s="46">
        <f t="shared" si="72"/>
        <v>565.52</v>
      </c>
      <c r="F2368" s="1105">
        <f t="shared" si="73"/>
        <v>99436</v>
      </c>
      <c r="H2368" s="46">
        <v>559.94000000000005</v>
      </c>
      <c r="I2368" s="46">
        <v>565.52</v>
      </c>
    </row>
    <row r="2369" spans="2:9" ht="30">
      <c r="B2369" s="50">
        <v>99437</v>
      </c>
      <c r="C2369" s="48" t="s">
        <v>7281</v>
      </c>
      <c r="D2369" s="47" t="s">
        <v>1186</v>
      </c>
      <c r="E2369" s="49">
        <f t="shared" si="72"/>
        <v>466.45</v>
      </c>
      <c r="F2369" s="1105">
        <f t="shared" si="73"/>
        <v>99437</v>
      </c>
      <c r="H2369" s="49">
        <v>464.38</v>
      </c>
      <c r="I2369" s="49">
        <v>466.45</v>
      </c>
    </row>
    <row r="2370" spans="2:9" ht="30">
      <c r="B2370" s="51">
        <v>99438</v>
      </c>
      <c r="C2370" s="1108" t="s">
        <v>7282</v>
      </c>
      <c r="D2370" s="45" t="s">
        <v>1186</v>
      </c>
      <c r="E2370" s="46">
        <f t="shared" si="72"/>
        <v>471.44</v>
      </c>
      <c r="F2370" s="1105">
        <f t="shared" si="73"/>
        <v>99438</v>
      </c>
      <c r="H2370" s="46">
        <v>468.88</v>
      </c>
      <c r="I2370" s="46">
        <v>471.44</v>
      </c>
    </row>
    <row r="2371" spans="2:9" ht="30">
      <c r="B2371" s="50">
        <v>99439</v>
      </c>
      <c r="C2371" s="48" t="s">
        <v>7283</v>
      </c>
      <c r="D2371" s="47" t="s">
        <v>1186</v>
      </c>
      <c r="E2371" s="49">
        <f t="shared" ref="E2371:E2434" si="74">IF($K$2=$H$1,H2371,I2371)</f>
        <v>511.13</v>
      </c>
      <c r="F2371" s="1105">
        <f t="shared" ref="F2371:F2434" si="75">IF(LEN($B2371)=7,CONCATENATE(MID($B2371,1,6),"00",RIGHT($B2371,1)),IF(LEN($B2371)=8,CONCATENATE(MID($B2371,1,6),"0",RIGHT($B2371,2)),$B2371))</f>
        <v>99439</v>
      </c>
      <c r="H2371" s="49">
        <v>508.33</v>
      </c>
      <c r="I2371" s="49">
        <v>511.13</v>
      </c>
    </row>
    <row r="2372" spans="2:9" ht="30">
      <c r="B2372" s="51" t="s">
        <v>1919</v>
      </c>
      <c r="C2372" s="1108" t="s">
        <v>1920</v>
      </c>
      <c r="D2372" s="45" t="s">
        <v>266</v>
      </c>
      <c r="E2372" s="46">
        <f t="shared" si="74"/>
        <v>88.16</v>
      </c>
      <c r="F2372" s="1105" t="str">
        <f t="shared" si="75"/>
        <v>74141/001</v>
      </c>
      <c r="H2372" s="46">
        <v>85.73</v>
      </c>
      <c r="I2372" s="46">
        <v>88.16</v>
      </c>
    </row>
    <row r="2373" spans="2:9" ht="30">
      <c r="B2373" s="50" t="s">
        <v>1921</v>
      </c>
      <c r="C2373" s="48" t="s">
        <v>1922</v>
      </c>
      <c r="D2373" s="47" t="s">
        <v>266</v>
      </c>
      <c r="E2373" s="49">
        <f t="shared" si="74"/>
        <v>97.3</v>
      </c>
      <c r="F2373" s="1105" t="str">
        <f t="shared" si="75"/>
        <v>74141/002</v>
      </c>
      <c r="H2373" s="49">
        <v>94.55</v>
      </c>
      <c r="I2373" s="49">
        <v>97.3</v>
      </c>
    </row>
    <row r="2374" spans="2:9" ht="30">
      <c r="B2374" s="51" t="s">
        <v>1923</v>
      </c>
      <c r="C2374" s="1108" t="s">
        <v>1924</v>
      </c>
      <c r="D2374" s="45" t="s">
        <v>266</v>
      </c>
      <c r="E2374" s="46">
        <f t="shared" si="74"/>
        <v>117.14</v>
      </c>
      <c r="F2374" s="1105" t="str">
        <f t="shared" si="75"/>
        <v>74141/003</v>
      </c>
      <c r="H2374" s="46">
        <v>114</v>
      </c>
      <c r="I2374" s="46">
        <v>117.14</v>
      </c>
    </row>
    <row r="2375" spans="2:9" ht="30">
      <c r="B2375" s="50" t="s">
        <v>1925</v>
      </c>
      <c r="C2375" s="48" t="s">
        <v>1926</v>
      </c>
      <c r="D2375" s="47" t="s">
        <v>266</v>
      </c>
      <c r="E2375" s="49">
        <f t="shared" si="74"/>
        <v>135.46</v>
      </c>
      <c r="F2375" s="1105" t="str">
        <f t="shared" si="75"/>
        <v>74141/004</v>
      </c>
      <c r="H2375" s="49">
        <v>132.13999999999999</v>
      </c>
      <c r="I2375" s="49">
        <v>135.46</v>
      </c>
    </row>
    <row r="2376" spans="2:9" ht="30">
      <c r="B2376" s="51" t="s">
        <v>1927</v>
      </c>
      <c r="C2376" s="1108" t="s">
        <v>1928</v>
      </c>
      <c r="D2376" s="45" t="s">
        <v>266</v>
      </c>
      <c r="E2376" s="46">
        <f t="shared" si="74"/>
        <v>79.38</v>
      </c>
      <c r="F2376" s="1105" t="str">
        <f t="shared" si="75"/>
        <v>74202/001</v>
      </c>
      <c r="H2376" s="46">
        <v>77.27</v>
      </c>
      <c r="I2376" s="46">
        <v>79.38</v>
      </c>
    </row>
    <row r="2377" spans="2:9" ht="30">
      <c r="B2377" s="50" t="s">
        <v>1929</v>
      </c>
      <c r="C2377" s="48" t="s">
        <v>1930</v>
      </c>
      <c r="D2377" s="47" t="s">
        <v>266</v>
      </c>
      <c r="E2377" s="49">
        <f t="shared" si="74"/>
        <v>86.65</v>
      </c>
      <c r="F2377" s="1105" t="str">
        <f t="shared" si="75"/>
        <v>74202/002</v>
      </c>
      <c r="H2377" s="49">
        <v>84.24</v>
      </c>
      <c r="I2377" s="49">
        <v>86.65</v>
      </c>
    </row>
    <row r="2378" spans="2:9">
      <c r="B2378" s="51" t="s">
        <v>1931</v>
      </c>
      <c r="C2378" s="1108" t="s">
        <v>1932</v>
      </c>
      <c r="D2378" s="45" t="s">
        <v>1186</v>
      </c>
      <c r="E2378" s="46">
        <f t="shared" si="74"/>
        <v>97.1</v>
      </c>
      <c r="F2378" s="1105" t="str">
        <f t="shared" si="75"/>
        <v>73817/001</v>
      </c>
      <c r="H2378" s="46">
        <v>95.11</v>
      </c>
      <c r="I2378" s="46">
        <v>97.1</v>
      </c>
    </row>
    <row r="2379" spans="2:9">
      <c r="B2379" s="50" t="s">
        <v>1933</v>
      </c>
      <c r="C2379" s="48" t="s">
        <v>1934</v>
      </c>
      <c r="D2379" s="47" t="s">
        <v>1186</v>
      </c>
      <c r="E2379" s="49">
        <f t="shared" si="74"/>
        <v>127.14</v>
      </c>
      <c r="F2379" s="1105" t="str">
        <f t="shared" si="75"/>
        <v>73817/002</v>
      </c>
      <c r="H2379" s="49">
        <v>123.32</v>
      </c>
      <c r="I2379" s="49">
        <v>127.14</v>
      </c>
    </row>
    <row r="2380" spans="2:9">
      <c r="B2380" s="51" t="s">
        <v>1935</v>
      </c>
      <c r="C2380" s="1108" t="s">
        <v>1936</v>
      </c>
      <c r="D2380" s="45" t="s">
        <v>266</v>
      </c>
      <c r="E2380" s="46">
        <f t="shared" si="74"/>
        <v>31.19</v>
      </c>
      <c r="F2380" s="1105" t="str">
        <f t="shared" si="75"/>
        <v>74078/001</v>
      </c>
      <c r="H2380" s="46">
        <v>28.9</v>
      </c>
      <c r="I2380" s="46">
        <v>31.19</v>
      </c>
    </row>
    <row r="2381" spans="2:9">
      <c r="B2381" s="50">
        <v>83518</v>
      </c>
      <c r="C2381" s="48" t="s">
        <v>1937</v>
      </c>
      <c r="D2381" s="47" t="s">
        <v>1186</v>
      </c>
      <c r="E2381" s="49">
        <f t="shared" si="74"/>
        <v>343.95</v>
      </c>
      <c r="F2381" s="1105">
        <f t="shared" si="75"/>
        <v>83518</v>
      </c>
      <c r="H2381" s="49">
        <v>329.78</v>
      </c>
      <c r="I2381" s="49">
        <v>343.95</v>
      </c>
    </row>
    <row r="2382" spans="2:9">
      <c r="B2382" s="51">
        <v>95467</v>
      </c>
      <c r="C2382" s="1108" t="s">
        <v>1938</v>
      </c>
      <c r="D2382" s="45" t="s">
        <v>1186</v>
      </c>
      <c r="E2382" s="46">
        <f t="shared" si="74"/>
        <v>383.41</v>
      </c>
      <c r="F2382" s="1105">
        <f t="shared" si="75"/>
        <v>95467</v>
      </c>
      <c r="H2382" s="46">
        <v>359.92</v>
      </c>
      <c r="I2382" s="46">
        <v>383.41</v>
      </c>
    </row>
    <row r="2383" spans="2:9">
      <c r="B2383" s="50">
        <v>68328</v>
      </c>
      <c r="C2383" s="48" t="s">
        <v>1939</v>
      </c>
      <c r="D2383" s="47" t="s">
        <v>266</v>
      </c>
      <c r="E2383" s="49">
        <f t="shared" si="74"/>
        <v>10.83</v>
      </c>
      <c r="F2383" s="1105">
        <f t="shared" si="75"/>
        <v>68328</v>
      </c>
      <c r="H2383" s="49">
        <v>10.62</v>
      </c>
      <c r="I2383" s="49">
        <v>10.83</v>
      </c>
    </row>
    <row r="2384" spans="2:9">
      <c r="B2384" s="51" t="s">
        <v>1940</v>
      </c>
      <c r="C2384" s="1108" t="s">
        <v>1941</v>
      </c>
      <c r="D2384" s="45" t="s">
        <v>85</v>
      </c>
      <c r="E2384" s="46">
        <f t="shared" si="74"/>
        <v>96.52</v>
      </c>
      <c r="F2384" s="1105" t="str">
        <f t="shared" si="75"/>
        <v>73898/001</v>
      </c>
      <c r="H2384" s="46">
        <v>96.09</v>
      </c>
      <c r="I2384" s="46">
        <v>96.52</v>
      </c>
    </row>
    <row r="2385" spans="2:9">
      <c r="B2385" s="50">
        <v>79471</v>
      </c>
      <c r="C2385" s="48" t="s">
        <v>1942</v>
      </c>
      <c r="D2385" s="47" t="s">
        <v>259</v>
      </c>
      <c r="E2385" s="49">
        <f t="shared" si="74"/>
        <v>56.89</v>
      </c>
      <c r="F2385" s="1105">
        <f t="shared" si="75"/>
        <v>79471</v>
      </c>
      <c r="H2385" s="49">
        <v>55.63</v>
      </c>
      <c r="I2385" s="49">
        <v>56.89</v>
      </c>
    </row>
    <row r="2386" spans="2:9">
      <c r="B2386" s="51">
        <v>98576</v>
      </c>
      <c r="C2386" s="1108" t="s">
        <v>5867</v>
      </c>
      <c r="D2386" s="45" t="s">
        <v>85</v>
      </c>
      <c r="E2386" s="46">
        <f t="shared" si="74"/>
        <v>19.02</v>
      </c>
      <c r="F2386" s="1105">
        <f t="shared" si="75"/>
        <v>98576</v>
      </c>
      <c r="H2386" s="46">
        <v>18.96</v>
      </c>
      <c r="I2386" s="46">
        <v>19.02</v>
      </c>
    </row>
    <row r="2387" spans="2:9">
      <c r="B2387" s="50">
        <v>93182</v>
      </c>
      <c r="C2387" s="48" t="s">
        <v>1943</v>
      </c>
      <c r="D2387" s="47" t="s">
        <v>85</v>
      </c>
      <c r="E2387" s="49">
        <f t="shared" si="74"/>
        <v>22.02</v>
      </c>
      <c r="F2387" s="1105">
        <f t="shared" si="75"/>
        <v>93182</v>
      </c>
      <c r="H2387" s="49">
        <v>21.35</v>
      </c>
      <c r="I2387" s="49">
        <v>22.02</v>
      </c>
    </row>
    <row r="2388" spans="2:9">
      <c r="B2388" s="51">
        <v>93183</v>
      </c>
      <c r="C2388" s="1108" t="s">
        <v>1944</v>
      </c>
      <c r="D2388" s="45" t="s">
        <v>85</v>
      </c>
      <c r="E2388" s="46">
        <f t="shared" si="74"/>
        <v>28.09</v>
      </c>
      <c r="F2388" s="1105">
        <f t="shared" si="75"/>
        <v>93183</v>
      </c>
      <c r="H2388" s="46">
        <v>27.39</v>
      </c>
      <c r="I2388" s="46">
        <v>28.09</v>
      </c>
    </row>
    <row r="2389" spans="2:9">
      <c r="B2389" s="50">
        <v>93184</v>
      </c>
      <c r="C2389" s="48" t="s">
        <v>1945</v>
      </c>
      <c r="D2389" s="47" t="s">
        <v>85</v>
      </c>
      <c r="E2389" s="49">
        <f t="shared" si="74"/>
        <v>17.010000000000002</v>
      </c>
      <c r="F2389" s="1105">
        <f t="shared" si="75"/>
        <v>93184</v>
      </c>
      <c r="H2389" s="49">
        <v>16.39</v>
      </c>
      <c r="I2389" s="49">
        <v>17.010000000000002</v>
      </c>
    </row>
    <row r="2390" spans="2:9">
      <c r="B2390" s="51">
        <v>93185</v>
      </c>
      <c r="C2390" s="1108" t="s">
        <v>1946</v>
      </c>
      <c r="D2390" s="45" t="s">
        <v>85</v>
      </c>
      <c r="E2390" s="46">
        <f t="shared" si="74"/>
        <v>27.62</v>
      </c>
      <c r="F2390" s="1105">
        <f t="shared" si="75"/>
        <v>93185</v>
      </c>
      <c r="H2390" s="46">
        <v>26.95</v>
      </c>
      <c r="I2390" s="46">
        <v>27.62</v>
      </c>
    </row>
    <row r="2391" spans="2:9">
      <c r="B2391" s="50">
        <v>93186</v>
      </c>
      <c r="C2391" s="48" t="s">
        <v>1947</v>
      </c>
      <c r="D2391" s="47" t="s">
        <v>85</v>
      </c>
      <c r="E2391" s="49">
        <f t="shared" si="74"/>
        <v>39.5</v>
      </c>
      <c r="F2391" s="1105">
        <f t="shared" si="75"/>
        <v>93186</v>
      </c>
      <c r="H2391" s="49">
        <v>37.9</v>
      </c>
      <c r="I2391" s="49">
        <v>39.5</v>
      </c>
    </row>
    <row r="2392" spans="2:9">
      <c r="B2392" s="51">
        <v>93187</v>
      </c>
      <c r="C2392" s="1108" t="s">
        <v>1948</v>
      </c>
      <c r="D2392" s="45" t="s">
        <v>85</v>
      </c>
      <c r="E2392" s="46">
        <f t="shared" si="74"/>
        <v>45.05</v>
      </c>
      <c r="F2392" s="1105">
        <f t="shared" si="75"/>
        <v>93187</v>
      </c>
      <c r="H2392" s="46">
        <v>43.4</v>
      </c>
      <c r="I2392" s="46">
        <v>45.05</v>
      </c>
    </row>
    <row r="2393" spans="2:9">
      <c r="B2393" s="50">
        <v>93188</v>
      </c>
      <c r="C2393" s="48" t="s">
        <v>1949</v>
      </c>
      <c r="D2393" s="47" t="s">
        <v>85</v>
      </c>
      <c r="E2393" s="49">
        <f t="shared" si="74"/>
        <v>38.92</v>
      </c>
      <c r="F2393" s="1105">
        <f t="shared" si="75"/>
        <v>93188</v>
      </c>
      <c r="H2393" s="49">
        <v>37.36</v>
      </c>
      <c r="I2393" s="49">
        <v>38.92</v>
      </c>
    </row>
    <row r="2394" spans="2:9">
      <c r="B2394" s="51">
        <v>93189</v>
      </c>
      <c r="C2394" s="1108" t="s">
        <v>1950</v>
      </c>
      <c r="D2394" s="45" t="s">
        <v>85</v>
      </c>
      <c r="E2394" s="46">
        <f t="shared" si="74"/>
        <v>45.59</v>
      </c>
      <c r="F2394" s="1105">
        <f t="shared" si="75"/>
        <v>93189</v>
      </c>
      <c r="H2394" s="46">
        <v>43.97</v>
      </c>
      <c r="I2394" s="46">
        <v>45.59</v>
      </c>
    </row>
    <row r="2395" spans="2:9">
      <c r="B2395" s="50">
        <v>93190</v>
      </c>
      <c r="C2395" s="48" t="s">
        <v>1951</v>
      </c>
      <c r="D2395" s="47" t="s">
        <v>85</v>
      </c>
      <c r="E2395" s="49">
        <f t="shared" si="74"/>
        <v>30.05</v>
      </c>
      <c r="F2395" s="1105">
        <f t="shared" si="75"/>
        <v>93190</v>
      </c>
      <c r="H2395" s="49">
        <v>29.18</v>
      </c>
      <c r="I2395" s="49">
        <v>30.05</v>
      </c>
    </row>
    <row r="2396" spans="2:9">
      <c r="B2396" s="51">
        <v>93191</v>
      </c>
      <c r="C2396" s="1108" t="s">
        <v>1952</v>
      </c>
      <c r="D2396" s="45" t="s">
        <v>85</v>
      </c>
      <c r="E2396" s="46">
        <f t="shared" si="74"/>
        <v>31.29</v>
      </c>
      <c r="F2396" s="1105">
        <f t="shared" si="75"/>
        <v>93191</v>
      </c>
      <c r="H2396" s="46">
        <v>30.47</v>
      </c>
      <c r="I2396" s="46">
        <v>31.29</v>
      </c>
    </row>
    <row r="2397" spans="2:9">
      <c r="B2397" s="50">
        <v>93192</v>
      </c>
      <c r="C2397" s="48" t="s">
        <v>1953</v>
      </c>
      <c r="D2397" s="47" t="s">
        <v>85</v>
      </c>
      <c r="E2397" s="49">
        <f t="shared" si="74"/>
        <v>33.78</v>
      </c>
      <c r="F2397" s="1105">
        <f t="shared" si="75"/>
        <v>93192</v>
      </c>
      <c r="H2397" s="49">
        <v>32.869999999999997</v>
      </c>
      <c r="I2397" s="49">
        <v>33.78</v>
      </c>
    </row>
    <row r="2398" spans="2:9">
      <c r="B2398" s="51">
        <v>93193</v>
      </c>
      <c r="C2398" s="1108" t="s">
        <v>1954</v>
      </c>
      <c r="D2398" s="45" t="s">
        <v>85</v>
      </c>
      <c r="E2398" s="46">
        <f t="shared" si="74"/>
        <v>31.88</v>
      </c>
      <c r="F2398" s="1105">
        <f t="shared" si="75"/>
        <v>93193</v>
      </c>
      <c r="H2398" s="46">
        <v>31.09</v>
      </c>
      <c r="I2398" s="46">
        <v>31.88</v>
      </c>
    </row>
    <row r="2399" spans="2:9">
      <c r="B2399" s="50">
        <v>93194</v>
      </c>
      <c r="C2399" s="48" t="s">
        <v>1955</v>
      </c>
      <c r="D2399" s="47" t="s">
        <v>85</v>
      </c>
      <c r="E2399" s="49">
        <f t="shared" si="74"/>
        <v>21.71</v>
      </c>
      <c r="F2399" s="1105">
        <f t="shared" si="75"/>
        <v>93194</v>
      </c>
      <c r="H2399" s="49">
        <v>21.05</v>
      </c>
      <c r="I2399" s="49">
        <v>21.71</v>
      </c>
    </row>
    <row r="2400" spans="2:9">
      <c r="B2400" s="51">
        <v>93195</v>
      </c>
      <c r="C2400" s="1108" t="s">
        <v>1956</v>
      </c>
      <c r="D2400" s="45" t="s">
        <v>85</v>
      </c>
      <c r="E2400" s="46">
        <f t="shared" si="74"/>
        <v>25.56</v>
      </c>
      <c r="F2400" s="1105">
        <f t="shared" si="75"/>
        <v>93195</v>
      </c>
      <c r="H2400" s="46">
        <v>24.85</v>
      </c>
      <c r="I2400" s="46">
        <v>25.56</v>
      </c>
    </row>
    <row r="2401" spans="2:9">
      <c r="B2401" s="50">
        <v>93196</v>
      </c>
      <c r="C2401" s="48" t="s">
        <v>1957</v>
      </c>
      <c r="D2401" s="47" t="s">
        <v>85</v>
      </c>
      <c r="E2401" s="49">
        <f t="shared" si="74"/>
        <v>37.68</v>
      </c>
      <c r="F2401" s="1105">
        <f t="shared" si="75"/>
        <v>93196</v>
      </c>
      <c r="H2401" s="49">
        <v>36.08</v>
      </c>
      <c r="I2401" s="49">
        <v>37.68</v>
      </c>
    </row>
    <row r="2402" spans="2:9">
      <c r="B2402" s="51">
        <v>93197</v>
      </c>
      <c r="C2402" s="1108" t="s">
        <v>1958</v>
      </c>
      <c r="D2402" s="45" t="s">
        <v>85</v>
      </c>
      <c r="E2402" s="46">
        <f t="shared" si="74"/>
        <v>41.58</v>
      </c>
      <c r="F2402" s="1105">
        <f t="shared" si="75"/>
        <v>93197</v>
      </c>
      <c r="H2402" s="46">
        <v>39.92</v>
      </c>
      <c r="I2402" s="46">
        <v>41.58</v>
      </c>
    </row>
    <row r="2403" spans="2:9" ht="30">
      <c r="B2403" s="50">
        <v>93198</v>
      </c>
      <c r="C2403" s="48" t="s">
        <v>1959</v>
      </c>
      <c r="D2403" s="47" t="s">
        <v>85</v>
      </c>
      <c r="E2403" s="49">
        <f t="shared" si="74"/>
        <v>27.23</v>
      </c>
      <c r="F2403" s="1105">
        <f t="shared" si="75"/>
        <v>93198</v>
      </c>
      <c r="H2403" s="49">
        <v>26.36</v>
      </c>
      <c r="I2403" s="49">
        <v>27.23</v>
      </c>
    </row>
    <row r="2404" spans="2:9" ht="30">
      <c r="B2404" s="51">
        <v>93199</v>
      </c>
      <c r="C2404" s="1108" t="s">
        <v>1960</v>
      </c>
      <c r="D2404" s="45" t="s">
        <v>85</v>
      </c>
      <c r="E2404" s="46">
        <f t="shared" si="74"/>
        <v>26.78</v>
      </c>
      <c r="F2404" s="1105">
        <f t="shared" si="75"/>
        <v>93199</v>
      </c>
      <c r="H2404" s="46">
        <v>25.95</v>
      </c>
      <c r="I2404" s="46">
        <v>26.78</v>
      </c>
    </row>
    <row r="2405" spans="2:9">
      <c r="B2405" s="50">
        <v>93200</v>
      </c>
      <c r="C2405" s="48" t="s">
        <v>1961</v>
      </c>
      <c r="D2405" s="47" t="s">
        <v>85</v>
      </c>
      <c r="E2405" s="49">
        <f t="shared" si="74"/>
        <v>2.12</v>
      </c>
      <c r="F2405" s="1105">
        <f t="shared" si="75"/>
        <v>93200</v>
      </c>
      <c r="H2405" s="49">
        <v>1.98</v>
      </c>
      <c r="I2405" s="49">
        <v>2.12</v>
      </c>
    </row>
    <row r="2406" spans="2:9">
      <c r="B2406" s="51">
        <v>93201</v>
      </c>
      <c r="C2406" s="1108" t="s">
        <v>1962</v>
      </c>
      <c r="D2406" s="45" t="s">
        <v>85</v>
      </c>
      <c r="E2406" s="46">
        <f t="shared" si="74"/>
        <v>4.58</v>
      </c>
      <c r="F2406" s="1105">
        <f t="shared" si="75"/>
        <v>93201</v>
      </c>
      <c r="H2406" s="46">
        <v>4.2</v>
      </c>
      <c r="I2406" s="46">
        <v>4.58</v>
      </c>
    </row>
    <row r="2407" spans="2:9">
      <c r="B2407" s="50">
        <v>93202</v>
      </c>
      <c r="C2407" s="48" t="s">
        <v>1963</v>
      </c>
      <c r="D2407" s="47" t="s">
        <v>85</v>
      </c>
      <c r="E2407" s="49">
        <f t="shared" si="74"/>
        <v>18.02</v>
      </c>
      <c r="F2407" s="1105">
        <f t="shared" si="75"/>
        <v>93202</v>
      </c>
      <c r="H2407" s="49">
        <v>16.72</v>
      </c>
      <c r="I2407" s="49">
        <v>18.02</v>
      </c>
    </row>
    <row r="2408" spans="2:9">
      <c r="B2408" s="51">
        <v>93203</v>
      </c>
      <c r="C2408" s="1108" t="s">
        <v>5112</v>
      </c>
      <c r="D2408" s="45" t="s">
        <v>85</v>
      </c>
      <c r="E2408" s="46">
        <f t="shared" si="74"/>
        <v>11.42</v>
      </c>
      <c r="F2408" s="1105">
        <f t="shared" si="75"/>
        <v>93203</v>
      </c>
      <c r="H2408" s="46">
        <v>11.24</v>
      </c>
      <c r="I2408" s="46">
        <v>11.42</v>
      </c>
    </row>
    <row r="2409" spans="2:9">
      <c r="B2409" s="50">
        <v>93204</v>
      </c>
      <c r="C2409" s="48" t="s">
        <v>1964</v>
      </c>
      <c r="D2409" s="47" t="s">
        <v>85</v>
      </c>
      <c r="E2409" s="49">
        <f t="shared" si="74"/>
        <v>31.18</v>
      </c>
      <c r="F2409" s="1105">
        <f t="shared" si="75"/>
        <v>93204</v>
      </c>
      <c r="H2409" s="49">
        <v>29.82</v>
      </c>
      <c r="I2409" s="49">
        <v>31.18</v>
      </c>
    </row>
    <row r="2410" spans="2:9">
      <c r="B2410" s="51">
        <v>93205</v>
      </c>
      <c r="C2410" s="1108" t="s">
        <v>1965</v>
      </c>
      <c r="D2410" s="45" t="s">
        <v>85</v>
      </c>
      <c r="E2410" s="46">
        <f t="shared" si="74"/>
        <v>24.41</v>
      </c>
      <c r="F2410" s="1105">
        <f t="shared" si="75"/>
        <v>93205</v>
      </c>
      <c r="H2410" s="46">
        <v>23.61</v>
      </c>
      <c r="I2410" s="46">
        <v>24.41</v>
      </c>
    </row>
    <row r="2411" spans="2:9" ht="30">
      <c r="B2411" s="50">
        <v>71623</v>
      </c>
      <c r="C2411" s="48" t="s">
        <v>1966</v>
      </c>
      <c r="D2411" s="47" t="s">
        <v>85</v>
      </c>
      <c r="E2411" s="49">
        <f t="shared" si="74"/>
        <v>26.72</v>
      </c>
      <c r="F2411" s="1105">
        <f t="shared" si="75"/>
        <v>71623</v>
      </c>
      <c r="H2411" s="49">
        <v>25.08</v>
      </c>
      <c r="I2411" s="49">
        <v>26.72</v>
      </c>
    </row>
    <row r="2412" spans="2:9">
      <c r="B2412" s="51" t="s">
        <v>1967</v>
      </c>
      <c r="C2412" s="1108" t="s">
        <v>1968</v>
      </c>
      <c r="D2412" s="45" t="s">
        <v>115</v>
      </c>
      <c r="E2412" s="46">
        <f t="shared" si="74"/>
        <v>13.3</v>
      </c>
      <c r="F2412" s="1105" t="str">
        <f t="shared" si="75"/>
        <v>74144/002</v>
      </c>
      <c r="H2412" s="46">
        <v>13.3</v>
      </c>
      <c r="I2412" s="46">
        <v>13.3</v>
      </c>
    </row>
    <row r="2413" spans="2:9">
      <c r="B2413" s="50">
        <v>83513</v>
      </c>
      <c r="C2413" s="48" t="s">
        <v>1969</v>
      </c>
      <c r="D2413" s="47" t="s">
        <v>259</v>
      </c>
      <c r="E2413" s="49">
        <f t="shared" si="74"/>
        <v>7.84</v>
      </c>
      <c r="F2413" s="1105">
        <f t="shared" si="75"/>
        <v>83513</v>
      </c>
      <c r="H2413" s="49">
        <v>7.76</v>
      </c>
      <c r="I2413" s="49">
        <v>7.84</v>
      </c>
    </row>
    <row r="2414" spans="2:9">
      <c r="B2414" s="51">
        <v>83514</v>
      </c>
      <c r="C2414" s="1108" t="s">
        <v>1970</v>
      </c>
      <c r="D2414" s="45" t="s">
        <v>259</v>
      </c>
      <c r="E2414" s="46">
        <f t="shared" si="74"/>
        <v>7.01</v>
      </c>
      <c r="F2414" s="1105">
        <f t="shared" si="75"/>
        <v>83514</v>
      </c>
      <c r="H2414" s="46">
        <v>6.99</v>
      </c>
      <c r="I2414" s="46">
        <v>7.01</v>
      </c>
    </row>
    <row r="2415" spans="2:9">
      <c r="B2415" s="50">
        <v>84153</v>
      </c>
      <c r="C2415" s="48" t="s">
        <v>1971</v>
      </c>
      <c r="D2415" s="47" t="s">
        <v>259</v>
      </c>
      <c r="E2415" s="49">
        <f t="shared" si="74"/>
        <v>66.73</v>
      </c>
      <c r="F2415" s="1105">
        <f t="shared" si="75"/>
        <v>84153</v>
      </c>
      <c r="H2415" s="49">
        <v>66.510000000000005</v>
      </c>
      <c r="I2415" s="49">
        <v>66.73</v>
      </c>
    </row>
    <row r="2416" spans="2:9">
      <c r="B2416" s="51">
        <v>84154</v>
      </c>
      <c r="C2416" s="1108" t="s">
        <v>1972</v>
      </c>
      <c r="D2416" s="45" t="s">
        <v>1973</v>
      </c>
      <c r="E2416" s="46">
        <f t="shared" si="74"/>
        <v>138.15</v>
      </c>
      <c r="F2416" s="1105">
        <f t="shared" si="75"/>
        <v>84154</v>
      </c>
      <c r="H2416" s="46">
        <v>137.93</v>
      </c>
      <c r="I2416" s="46">
        <v>138.15</v>
      </c>
    </row>
    <row r="2417" spans="2:9">
      <c r="B2417" s="50">
        <v>85233</v>
      </c>
      <c r="C2417" s="48" t="s">
        <v>1974</v>
      </c>
      <c r="D2417" s="47" t="s">
        <v>1186</v>
      </c>
      <c r="E2417" s="49">
        <f t="shared" si="74"/>
        <v>2263.33</v>
      </c>
      <c r="F2417" s="1105">
        <f t="shared" si="75"/>
        <v>85233</v>
      </c>
      <c r="H2417" s="49">
        <v>2145.8000000000002</v>
      </c>
      <c r="I2417" s="49">
        <v>2263.33</v>
      </c>
    </row>
    <row r="2418" spans="2:9" ht="30">
      <c r="B2418" s="51">
        <v>95952</v>
      </c>
      <c r="C2418" s="1108" t="s">
        <v>1975</v>
      </c>
      <c r="D2418" s="45" t="s">
        <v>1186</v>
      </c>
      <c r="E2418" s="46">
        <f t="shared" si="74"/>
        <v>1500.59</v>
      </c>
      <c r="F2418" s="1105">
        <f t="shared" si="75"/>
        <v>95952</v>
      </c>
      <c r="H2418" s="46">
        <v>1458.03</v>
      </c>
      <c r="I2418" s="46">
        <v>1500.59</v>
      </c>
    </row>
    <row r="2419" spans="2:9" ht="30">
      <c r="B2419" s="50">
        <v>95953</v>
      </c>
      <c r="C2419" s="48" t="s">
        <v>1976</v>
      </c>
      <c r="D2419" s="47" t="s">
        <v>1186</v>
      </c>
      <c r="E2419" s="49">
        <f t="shared" si="74"/>
        <v>2422.02</v>
      </c>
      <c r="F2419" s="1105">
        <f t="shared" si="75"/>
        <v>95953</v>
      </c>
      <c r="H2419" s="49">
        <v>2327.25</v>
      </c>
      <c r="I2419" s="49">
        <v>2422.02</v>
      </c>
    </row>
    <row r="2420" spans="2:9" ht="30">
      <c r="B2420" s="51">
        <v>95954</v>
      </c>
      <c r="C2420" s="1108" t="s">
        <v>1977</v>
      </c>
      <c r="D2420" s="45" t="s">
        <v>1186</v>
      </c>
      <c r="E2420" s="46">
        <f t="shared" si="74"/>
        <v>1729.76</v>
      </c>
      <c r="F2420" s="1105">
        <f t="shared" si="75"/>
        <v>95954</v>
      </c>
      <c r="H2420" s="46">
        <v>1668.15</v>
      </c>
      <c r="I2420" s="46">
        <v>1729.76</v>
      </c>
    </row>
    <row r="2421" spans="2:9" ht="30">
      <c r="B2421" s="50">
        <v>95955</v>
      </c>
      <c r="C2421" s="48" t="s">
        <v>1978</v>
      </c>
      <c r="D2421" s="47" t="s">
        <v>1186</v>
      </c>
      <c r="E2421" s="49">
        <f t="shared" si="74"/>
        <v>2116.5500000000002</v>
      </c>
      <c r="F2421" s="1105">
        <f t="shared" si="75"/>
        <v>95955</v>
      </c>
      <c r="H2421" s="49">
        <v>2035.61</v>
      </c>
      <c r="I2421" s="49">
        <v>2116.5500000000002</v>
      </c>
    </row>
    <row r="2422" spans="2:9" ht="30">
      <c r="B2422" s="51">
        <v>95956</v>
      </c>
      <c r="C2422" s="1108" t="s">
        <v>1979</v>
      </c>
      <c r="D2422" s="45" t="s">
        <v>1186</v>
      </c>
      <c r="E2422" s="46">
        <f t="shared" si="74"/>
        <v>1660.4</v>
      </c>
      <c r="F2422" s="1105">
        <f t="shared" si="75"/>
        <v>95956</v>
      </c>
      <c r="H2422" s="46">
        <v>1601.35</v>
      </c>
      <c r="I2422" s="46">
        <v>1660.4</v>
      </c>
    </row>
    <row r="2423" spans="2:9" ht="30">
      <c r="B2423" s="50">
        <v>95957</v>
      </c>
      <c r="C2423" s="48" t="s">
        <v>1980</v>
      </c>
      <c r="D2423" s="47" t="s">
        <v>1186</v>
      </c>
      <c r="E2423" s="49">
        <f t="shared" si="74"/>
        <v>2101.23</v>
      </c>
      <c r="F2423" s="1105">
        <f t="shared" si="75"/>
        <v>95957</v>
      </c>
      <c r="H2423" s="49">
        <v>2032</v>
      </c>
      <c r="I2423" s="49">
        <v>2101.23</v>
      </c>
    </row>
    <row r="2424" spans="2:9">
      <c r="B2424" s="51">
        <v>95969</v>
      </c>
      <c r="C2424" s="1108" t="s">
        <v>1981</v>
      </c>
      <c r="D2424" s="45" t="s">
        <v>1186</v>
      </c>
      <c r="E2424" s="46">
        <f t="shared" si="74"/>
        <v>2084.7600000000002</v>
      </c>
      <c r="F2424" s="1105">
        <f t="shared" si="75"/>
        <v>95969</v>
      </c>
      <c r="H2424" s="46">
        <v>2002.28</v>
      </c>
      <c r="I2424" s="46">
        <v>2084.7600000000002</v>
      </c>
    </row>
    <row r="2425" spans="2:9">
      <c r="B2425" s="50">
        <v>97733</v>
      </c>
      <c r="C2425" s="48" t="s">
        <v>5113</v>
      </c>
      <c r="D2425" s="47" t="s">
        <v>1186</v>
      </c>
      <c r="E2425" s="49">
        <f t="shared" si="74"/>
        <v>2399.94</v>
      </c>
      <c r="F2425" s="1105">
        <f t="shared" si="75"/>
        <v>97733</v>
      </c>
      <c r="H2425" s="49">
        <v>2225.58</v>
      </c>
      <c r="I2425" s="49">
        <v>2399.94</v>
      </c>
    </row>
    <row r="2426" spans="2:9">
      <c r="B2426" s="51">
        <v>97734</v>
      </c>
      <c r="C2426" s="1108" t="s">
        <v>5114</v>
      </c>
      <c r="D2426" s="45" t="s">
        <v>1186</v>
      </c>
      <c r="E2426" s="46">
        <f t="shared" si="74"/>
        <v>2093.98</v>
      </c>
      <c r="F2426" s="1105">
        <f t="shared" si="75"/>
        <v>97734</v>
      </c>
      <c r="H2426" s="46">
        <v>1940.21</v>
      </c>
      <c r="I2426" s="46">
        <v>2093.98</v>
      </c>
    </row>
    <row r="2427" spans="2:9">
      <c r="B2427" s="50">
        <v>97735</v>
      </c>
      <c r="C2427" s="48" t="s">
        <v>5115</v>
      </c>
      <c r="D2427" s="47" t="s">
        <v>1186</v>
      </c>
      <c r="E2427" s="49">
        <f t="shared" si="74"/>
        <v>1723.55</v>
      </c>
      <c r="F2427" s="1105">
        <f t="shared" si="75"/>
        <v>97735</v>
      </c>
      <c r="H2427" s="49">
        <v>1606.76</v>
      </c>
      <c r="I2427" s="49">
        <v>1723.55</v>
      </c>
    </row>
    <row r="2428" spans="2:9" ht="30">
      <c r="B2428" s="51">
        <v>97736</v>
      </c>
      <c r="C2428" s="1108" t="s">
        <v>5116</v>
      </c>
      <c r="D2428" s="45" t="s">
        <v>1186</v>
      </c>
      <c r="E2428" s="46">
        <f t="shared" si="74"/>
        <v>1057.19</v>
      </c>
      <c r="F2428" s="1105">
        <f t="shared" si="75"/>
        <v>97736</v>
      </c>
      <c r="H2428" s="46">
        <v>1010.16</v>
      </c>
      <c r="I2428" s="46">
        <v>1057.19</v>
      </c>
    </row>
    <row r="2429" spans="2:9">
      <c r="B2429" s="50">
        <v>97737</v>
      </c>
      <c r="C2429" s="48" t="s">
        <v>5117</v>
      </c>
      <c r="D2429" s="47" t="s">
        <v>1186</v>
      </c>
      <c r="E2429" s="49">
        <f t="shared" si="74"/>
        <v>2357.5100000000002</v>
      </c>
      <c r="F2429" s="1105">
        <f t="shared" si="75"/>
        <v>97737</v>
      </c>
      <c r="H2429" s="49">
        <v>2205.75</v>
      </c>
      <c r="I2429" s="49">
        <v>2357.5100000000002</v>
      </c>
    </row>
    <row r="2430" spans="2:9" ht="30">
      <c r="B2430" s="51">
        <v>97738</v>
      </c>
      <c r="C2430" s="1108" t="s">
        <v>5868</v>
      </c>
      <c r="D2430" s="45" t="s">
        <v>1186</v>
      </c>
      <c r="E2430" s="46">
        <f t="shared" si="74"/>
        <v>3147.26</v>
      </c>
      <c r="F2430" s="1105">
        <f t="shared" si="75"/>
        <v>97738</v>
      </c>
      <c r="H2430" s="46">
        <v>2965.61</v>
      </c>
      <c r="I2430" s="46">
        <v>3147.26</v>
      </c>
    </row>
    <row r="2431" spans="2:9">
      <c r="B2431" s="50">
        <v>97739</v>
      </c>
      <c r="C2431" s="48" t="s">
        <v>5118</v>
      </c>
      <c r="D2431" s="47" t="s">
        <v>1186</v>
      </c>
      <c r="E2431" s="49">
        <f t="shared" si="74"/>
        <v>1943.22</v>
      </c>
      <c r="F2431" s="1105">
        <f t="shared" si="75"/>
        <v>97739</v>
      </c>
      <c r="H2431" s="49">
        <v>1820.81</v>
      </c>
      <c r="I2431" s="49">
        <v>1943.22</v>
      </c>
    </row>
    <row r="2432" spans="2:9">
      <c r="B2432" s="51">
        <v>97740</v>
      </c>
      <c r="C2432" s="1108" t="s">
        <v>5119</v>
      </c>
      <c r="D2432" s="45" t="s">
        <v>1186</v>
      </c>
      <c r="E2432" s="46">
        <f t="shared" si="74"/>
        <v>1387.56</v>
      </c>
      <c r="F2432" s="1105">
        <f t="shared" si="75"/>
        <v>97740</v>
      </c>
      <c r="H2432" s="46">
        <v>1326.71</v>
      </c>
      <c r="I2432" s="46">
        <v>1387.56</v>
      </c>
    </row>
    <row r="2433" spans="2:9" ht="30">
      <c r="B2433" s="50">
        <v>98615</v>
      </c>
      <c r="C2433" s="48" t="s">
        <v>5869</v>
      </c>
      <c r="D2433" s="47" t="s">
        <v>266</v>
      </c>
      <c r="E2433" s="49">
        <f t="shared" si="74"/>
        <v>92.05</v>
      </c>
      <c r="F2433" s="1105">
        <f t="shared" si="75"/>
        <v>98615</v>
      </c>
      <c r="H2433" s="49">
        <v>90.67</v>
      </c>
      <c r="I2433" s="49">
        <v>92.05</v>
      </c>
    </row>
    <row r="2434" spans="2:9" ht="30">
      <c r="B2434" s="51">
        <v>98616</v>
      </c>
      <c r="C2434" s="1108" t="s">
        <v>5870</v>
      </c>
      <c r="D2434" s="45" t="s">
        <v>266</v>
      </c>
      <c r="E2434" s="46">
        <f t="shared" si="74"/>
        <v>73.33</v>
      </c>
      <c r="F2434" s="1105">
        <f t="shared" si="75"/>
        <v>98616</v>
      </c>
      <c r="H2434" s="46">
        <v>72.459999999999994</v>
      </c>
      <c r="I2434" s="46">
        <v>73.33</v>
      </c>
    </row>
    <row r="2435" spans="2:9">
      <c r="B2435" s="50">
        <v>98617</v>
      </c>
      <c r="C2435" s="48" t="s">
        <v>5871</v>
      </c>
      <c r="D2435" s="47" t="s">
        <v>266</v>
      </c>
      <c r="E2435" s="49">
        <f t="shared" ref="E2435:E2498" si="76">IF($K$2=$H$1,H2435,I2435)</f>
        <v>68.27</v>
      </c>
      <c r="F2435" s="1105">
        <f t="shared" ref="F2435:F2498" si="77">IF(LEN($B2435)=7,CONCATENATE(MID($B2435,1,6),"00",RIGHT($B2435,1)),IF(LEN($B2435)=8,CONCATENATE(MID($B2435,1,6),"0",RIGHT($B2435,2)),$B2435))</f>
        <v>98617</v>
      </c>
      <c r="H2435" s="49">
        <v>67.59</v>
      </c>
      <c r="I2435" s="49">
        <v>68.27</v>
      </c>
    </row>
    <row r="2436" spans="2:9" ht="30">
      <c r="B2436" s="51">
        <v>98618</v>
      </c>
      <c r="C2436" s="1108" t="s">
        <v>5872</v>
      </c>
      <c r="D2436" s="45" t="s">
        <v>266</v>
      </c>
      <c r="E2436" s="46">
        <f t="shared" si="76"/>
        <v>93.46</v>
      </c>
      <c r="F2436" s="1105">
        <f t="shared" si="77"/>
        <v>98618</v>
      </c>
      <c r="H2436" s="46">
        <v>92.48</v>
      </c>
      <c r="I2436" s="46">
        <v>93.46</v>
      </c>
    </row>
    <row r="2437" spans="2:9" ht="30">
      <c r="B2437" s="50">
        <v>98619</v>
      </c>
      <c r="C2437" s="48" t="s">
        <v>5873</v>
      </c>
      <c r="D2437" s="47" t="s">
        <v>266</v>
      </c>
      <c r="E2437" s="49">
        <f t="shared" si="76"/>
        <v>85.78</v>
      </c>
      <c r="F2437" s="1105">
        <f t="shared" si="77"/>
        <v>98619</v>
      </c>
      <c r="H2437" s="49">
        <v>85.06</v>
      </c>
      <c r="I2437" s="49">
        <v>85.78</v>
      </c>
    </row>
    <row r="2438" spans="2:9">
      <c r="B2438" s="51">
        <v>98620</v>
      </c>
      <c r="C2438" s="1108" t="s">
        <v>5874</v>
      </c>
      <c r="D2438" s="45" t="s">
        <v>266</v>
      </c>
      <c r="E2438" s="46">
        <f t="shared" si="76"/>
        <v>81.89</v>
      </c>
      <c r="F2438" s="1105">
        <f t="shared" si="77"/>
        <v>98620</v>
      </c>
      <c r="H2438" s="46">
        <v>81.319999999999993</v>
      </c>
      <c r="I2438" s="46">
        <v>81.89</v>
      </c>
    </row>
    <row r="2439" spans="2:9" ht="30">
      <c r="B2439" s="50">
        <v>98621</v>
      </c>
      <c r="C2439" s="48" t="s">
        <v>5875</v>
      </c>
      <c r="D2439" s="47" t="s">
        <v>266</v>
      </c>
      <c r="E2439" s="49">
        <f t="shared" si="76"/>
        <v>106.9</v>
      </c>
      <c r="F2439" s="1105">
        <f t="shared" si="77"/>
        <v>98621</v>
      </c>
      <c r="H2439" s="49">
        <v>106.04</v>
      </c>
      <c r="I2439" s="49">
        <v>106.9</v>
      </c>
    </row>
    <row r="2440" spans="2:9" ht="30">
      <c r="B2440" s="51">
        <v>98622</v>
      </c>
      <c r="C2440" s="1108" t="s">
        <v>5876</v>
      </c>
      <c r="D2440" s="45" t="s">
        <v>266</v>
      </c>
      <c r="E2440" s="46">
        <f t="shared" si="76"/>
        <v>100.71</v>
      </c>
      <c r="F2440" s="1105">
        <f t="shared" si="77"/>
        <v>98622</v>
      </c>
      <c r="H2440" s="46">
        <v>100.07</v>
      </c>
      <c r="I2440" s="46">
        <v>100.71</v>
      </c>
    </row>
    <row r="2441" spans="2:9">
      <c r="B2441" s="50">
        <v>98623</v>
      </c>
      <c r="C2441" s="48" t="s">
        <v>5877</v>
      </c>
      <c r="D2441" s="47" t="s">
        <v>266</v>
      </c>
      <c r="E2441" s="49">
        <f t="shared" si="76"/>
        <v>97.56</v>
      </c>
      <c r="F2441" s="1105">
        <f t="shared" si="77"/>
        <v>98623</v>
      </c>
      <c r="H2441" s="49">
        <v>97.04</v>
      </c>
      <c r="I2441" s="49">
        <v>97.56</v>
      </c>
    </row>
    <row r="2442" spans="2:9" ht="30">
      <c r="B2442" s="51">
        <v>98624</v>
      </c>
      <c r="C2442" s="1108" t="s">
        <v>5878</v>
      </c>
      <c r="D2442" s="45" t="s">
        <v>266</v>
      </c>
      <c r="E2442" s="46">
        <f t="shared" si="76"/>
        <v>121.35</v>
      </c>
      <c r="F2442" s="1105">
        <f t="shared" si="77"/>
        <v>98624</v>
      </c>
      <c r="H2442" s="46">
        <v>120.54</v>
      </c>
      <c r="I2442" s="46">
        <v>121.35</v>
      </c>
    </row>
    <row r="2443" spans="2:9" ht="30">
      <c r="B2443" s="50">
        <v>98625</v>
      </c>
      <c r="C2443" s="48" t="s">
        <v>5879</v>
      </c>
      <c r="D2443" s="47" t="s">
        <v>266</v>
      </c>
      <c r="E2443" s="49">
        <f t="shared" si="76"/>
        <v>116.1</v>
      </c>
      <c r="F2443" s="1105">
        <f t="shared" si="77"/>
        <v>98625</v>
      </c>
      <c r="H2443" s="49">
        <v>115.5</v>
      </c>
      <c r="I2443" s="49">
        <v>116.1</v>
      </c>
    </row>
    <row r="2444" spans="2:9">
      <c r="B2444" s="51">
        <v>98626</v>
      </c>
      <c r="C2444" s="1108" t="s">
        <v>5880</v>
      </c>
      <c r="D2444" s="45" t="s">
        <v>266</v>
      </c>
      <c r="E2444" s="46">
        <f t="shared" si="76"/>
        <v>113.39</v>
      </c>
      <c r="F2444" s="1105">
        <f t="shared" si="77"/>
        <v>98626</v>
      </c>
      <c r="H2444" s="46">
        <v>112.88</v>
      </c>
      <c r="I2444" s="46">
        <v>113.39</v>
      </c>
    </row>
    <row r="2445" spans="2:9">
      <c r="B2445" s="50">
        <v>98655</v>
      </c>
      <c r="C2445" s="48" t="s">
        <v>5881</v>
      </c>
      <c r="D2445" s="47" t="s">
        <v>85</v>
      </c>
      <c r="E2445" s="49">
        <f t="shared" si="76"/>
        <v>406.38</v>
      </c>
      <c r="F2445" s="1105">
        <f t="shared" si="77"/>
        <v>98655</v>
      </c>
      <c r="H2445" s="49">
        <v>391.13</v>
      </c>
      <c r="I2445" s="49">
        <v>406.38</v>
      </c>
    </row>
    <row r="2446" spans="2:9">
      <c r="B2446" s="51">
        <v>98656</v>
      </c>
      <c r="C2446" s="1108" t="s">
        <v>5882</v>
      </c>
      <c r="D2446" s="45" t="s">
        <v>85</v>
      </c>
      <c r="E2446" s="46">
        <f t="shared" si="76"/>
        <v>411.76</v>
      </c>
      <c r="F2446" s="1105">
        <f t="shared" si="77"/>
        <v>98656</v>
      </c>
      <c r="H2446" s="46">
        <v>396.39</v>
      </c>
      <c r="I2446" s="46">
        <v>411.76</v>
      </c>
    </row>
    <row r="2447" spans="2:9">
      <c r="B2447" s="50">
        <v>98657</v>
      </c>
      <c r="C2447" s="48" t="s">
        <v>5883</v>
      </c>
      <c r="D2447" s="47" t="s">
        <v>85</v>
      </c>
      <c r="E2447" s="49">
        <f t="shared" si="76"/>
        <v>417.16</v>
      </c>
      <c r="F2447" s="1105">
        <f t="shared" si="77"/>
        <v>98657</v>
      </c>
      <c r="H2447" s="49">
        <v>401.65</v>
      </c>
      <c r="I2447" s="49">
        <v>417.16</v>
      </c>
    </row>
    <row r="2448" spans="2:9">
      <c r="B2448" s="51">
        <v>98658</v>
      </c>
      <c r="C2448" s="1108" t="s">
        <v>5884</v>
      </c>
      <c r="D2448" s="45" t="s">
        <v>85</v>
      </c>
      <c r="E2448" s="46">
        <f t="shared" si="76"/>
        <v>422.55</v>
      </c>
      <c r="F2448" s="1105">
        <f t="shared" si="77"/>
        <v>98658</v>
      </c>
      <c r="H2448" s="46">
        <v>406.91</v>
      </c>
      <c r="I2448" s="46">
        <v>422.55</v>
      </c>
    </row>
    <row r="2449" spans="2:9">
      <c r="B2449" s="50">
        <v>98659</v>
      </c>
      <c r="C2449" s="48" t="s">
        <v>5885</v>
      </c>
      <c r="D2449" s="47" t="s">
        <v>85</v>
      </c>
      <c r="E2449" s="49">
        <f t="shared" si="76"/>
        <v>433.32</v>
      </c>
      <c r="F2449" s="1105">
        <f t="shared" si="77"/>
        <v>98659</v>
      </c>
      <c r="H2449" s="49">
        <v>417.43</v>
      </c>
      <c r="I2449" s="49">
        <v>433.32</v>
      </c>
    </row>
    <row r="2450" spans="2:9">
      <c r="B2450" s="51">
        <v>98746</v>
      </c>
      <c r="C2450" s="1108" t="s">
        <v>6721</v>
      </c>
      <c r="D2450" s="45" t="s">
        <v>85</v>
      </c>
      <c r="E2450" s="46">
        <f t="shared" si="76"/>
        <v>39.15</v>
      </c>
      <c r="F2450" s="1105">
        <f t="shared" si="77"/>
        <v>98746</v>
      </c>
      <c r="H2450" s="46">
        <v>36.07</v>
      </c>
      <c r="I2450" s="46">
        <v>39.15</v>
      </c>
    </row>
    <row r="2451" spans="2:9">
      <c r="B2451" s="50">
        <v>98749</v>
      </c>
      <c r="C2451" s="48" t="s">
        <v>6722</v>
      </c>
      <c r="D2451" s="47" t="s">
        <v>85</v>
      </c>
      <c r="E2451" s="49">
        <f t="shared" si="76"/>
        <v>44.39</v>
      </c>
      <c r="F2451" s="1105">
        <f t="shared" si="77"/>
        <v>98749</v>
      </c>
      <c r="H2451" s="49">
        <v>41.2</v>
      </c>
      <c r="I2451" s="49">
        <v>44.39</v>
      </c>
    </row>
    <row r="2452" spans="2:9">
      <c r="B2452" s="51">
        <v>98750</v>
      </c>
      <c r="C2452" s="1108" t="s">
        <v>6723</v>
      </c>
      <c r="D2452" s="45" t="s">
        <v>85</v>
      </c>
      <c r="E2452" s="46">
        <f t="shared" si="76"/>
        <v>50.49</v>
      </c>
      <c r="F2452" s="1105">
        <f t="shared" si="77"/>
        <v>98750</v>
      </c>
      <c r="H2452" s="46">
        <v>47.2</v>
      </c>
      <c r="I2452" s="46">
        <v>50.49</v>
      </c>
    </row>
    <row r="2453" spans="2:9">
      <c r="B2453" s="50">
        <v>98751</v>
      </c>
      <c r="C2453" s="48" t="s">
        <v>6724</v>
      </c>
      <c r="D2453" s="47" t="s">
        <v>85</v>
      </c>
      <c r="E2453" s="49">
        <f t="shared" si="76"/>
        <v>66.33</v>
      </c>
      <c r="F2453" s="1105">
        <f t="shared" si="77"/>
        <v>98751</v>
      </c>
      <c r="H2453" s="49">
        <v>62.8</v>
      </c>
      <c r="I2453" s="49">
        <v>66.33</v>
      </c>
    </row>
    <row r="2454" spans="2:9">
      <c r="B2454" s="51">
        <v>98752</v>
      </c>
      <c r="C2454" s="1108" t="s">
        <v>6725</v>
      </c>
      <c r="D2454" s="45" t="s">
        <v>85</v>
      </c>
      <c r="E2454" s="46">
        <f t="shared" si="76"/>
        <v>85.07</v>
      </c>
      <c r="F2454" s="1105">
        <f t="shared" si="77"/>
        <v>98752</v>
      </c>
      <c r="H2454" s="46">
        <v>81.33</v>
      </c>
      <c r="I2454" s="46">
        <v>85.07</v>
      </c>
    </row>
    <row r="2455" spans="2:9">
      <c r="B2455" s="50">
        <v>98753</v>
      </c>
      <c r="C2455" s="48" t="s">
        <v>6726</v>
      </c>
      <c r="D2455" s="47" t="s">
        <v>85</v>
      </c>
      <c r="E2455" s="49">
        <f t="shared" si="76"/>
        <v>108.11</v>
      </c>
      <c r="F2455" s="1105">
        <f t="shared" si="77"/>
        <v>98753</v>
      </c>
      <c r="H2455" s="49">
        <v>104.15</v>
      </c>
      <c r="I2455" s="49">
        <v>108.11</v>
      </c>
    </row>
    <row r="2456" spans="2:9">
      <c r="B2456" s="51">
        <v>98560</v>
      </c>
      <c r="C2456" s="1108" t="s">
        <v>5886</v>
      </c>
      <c r="D2456" s="45" t="s">
        <v>266</v>
      </c>
      <c r="E2456" s="46">
        <f t="shared" si="76"/>
        <v>34.46</v>
      </c>
      <c r="F2456" s="1105">
        <f t="shared" si="77"/>
        <v>98560</v>
      </c>
      <c r="H2456" s="46">
        <v>32</v>
      </c>
      <c r="I2456" s="46">
        <v>34.46</v>
      </c>
    </row>
    <row r="2457" spans="2:9">
      <c r="B2457" s="50">
        <v>98561</v>
      </c>
      <c r="C2457" s="48" t="s">
        <v>5887</v>
      </c>
      <c r="D2457" s="47" t="s">
        <v>266</v>
      </c>
      <c r="E2457" s="49">
        <f t="shared" si="76"/>
        <v>30.49</v>
      </c>
      <c r="F2457" s="1105">
        <f t="shared" si="77"/>
        <v>98561</v>
      </c>
      <c r="H2457" s="49">
        <v>28.25</v>
      </c>
      <c r="I2457" s="49">
        <v>30.49</v>
      </c>
    </row>
    <row r="2458" spans="2:9" ht="30">
      <c r="B2458" s="51">
        <v>98562</v>
      </c>
      <c r="C2458" s="1108" t="s">
        <v>5888</v>
      </c>
      <c r="D2458" s="45" t="s">
        <v>266</v>
      </c>
      <c r="E2458" s="46">
        <f t="shared" si="76"/>
        <v>30.1</v>
      </c>
      <c r="F2458" s="1105">
        <f t="shared" si="77"/>
        <v>98562</v>
      </c>
      <c r="H2458" s="46">
        <v>28.21</v>
      </c>
      <c r="I2458" s="46">
        <v>30.1</v>
      </c>
    </row>
    <row r="2459" spans="2:9">
      <c r="B2459" s="50">
        <v>83735</v>
      </c>
      <c r="C2459" s="48" t="s">
        <v>1982</v>
      </c>
      <c r="D2459" s="47" t="s">
        <v>266</v>
      </c>
      <c r="E2459" s="49">
        <f t="shared" si="76"/>
        <v>54.46</v>
      </c>
      <c r="F2459" s="1105">
        <f t="shared" si="77"/>
        <v>83735</v>
      </c>
      <c r="H2459" s="49">
        <v>52.31</v>
      </c>
      <c r="I2459" s="49">
        <v>54.46</v>
      </c>
    </row>
    <row r="2460" spans="2:9">
      <c r="B2460" s="51">
        <v>98555</v>
      </c>
      <c r="C2460" s="1108" t="s">
        <v>7284</v>
      </c>
      <c r="D2460" s="45" t="s">
        <v>266</v>
      </c>
      <c r="E2460" s="46">
        <f t="shared" si="76"/>
        <v>27.99</v>
      </c>
      <c r="F2460" s="1105">
        <f t="shared" si="77"/>
        <v>98555</v>
      </c>
      <c r="H2460" s="46">
        <v>26.61</v>
      </c>
      <c r="I2460" s="46">
        <v>27.99</v>
      </c>
    </row>
    <row r="2461" spans="2:9" ht="30">
      <c r="B2461" s="50">
        <v>98556</v>
      </c>
      <c r="C2461" s="48" t="s">
        <v>7285</v>
      </c>
      <c r="D2461" s="47" t="s">
        <v>266</v>
      </c>
      <c r="E2461" s="49">
        <f t="shared" si="76"/>
        <v>49.56</v>
      </c>
      <c r="F2461" s="1105">
        <f t="shared" si="77"/>
        <v>98556</v>
      </c>
      <c r="H2461" s="49">
        <v>47.3</v>
      </c>
      <c r="I2461" s="49">
        <v>49.56</v>
      </c>
    </row>
    <row r="2462" spans="2:9" ht="30">
      <c r="B2462" s="51">
        <v>98558</v>
      </c>
      <c r="C2462" s="1108" t="s">
        <v>7286</v>
      </c>
      <c r="D2462" s="45" t="s">
        <v>115</v>
      </c>
      <c r="E2462" s="46">
        <f t="shared" si="76"/>
        <v>7.7</v>
      </c>
      <c r="F2462" s="1105">
        <f t="shared" si="77"/>
        <v>98558</v>
      </c>
      <c r="H2462" s="46">
        <v>7.39</v>
      </c>
      <c r="I2462" s="46">
        <v>7.7</v>
      </c>
    </row>
    <row r="2463" spans="2:9">
      <c r="B2463" s="50">
        <v>98559</v>
      </c>
      <c r="C2463" s="48" t="s">
        <v>5889</v>
      </c>
      <c r="D2463" s="47" t="s">
        <v>85</v>
      </c>
      <c r="E2463" s="49">
        <f t="shared" si="76"/>
        <v>3.91</v>
      </c>
      <c r="F2463" s="1105">
        <f t="shared" si="77"/>
        <v>98559</v>
      </c>
      <c r="H2463" s="49">
        <v>3.75</v>
      </c>
      <c r="I2463" s="49">
        <v>3.91</v>
      </c>
    </row>
    <row r="2464" spans="2:9">
      <c r="B2464" s="51">
        <v>68053</v>
      </c>
      <c r="C2464" s="1108" t="s">
        <v>1983</v>
      </c>
      <c r="D2464" s="45" t="s">
        <v>266</v>
      </c>
      <c r="E2464" s="46">
        <f t="shared" si="76"/>
        <v>5.16</v>
      </c>
      <c r="F2464" s="1105">
        <f t="shared" si="77"/>
        <v>68053</v>
      </c>
      <c r="H2464" s="46">
        <v>4.72</v>
      </c>
      <c r="I2464" s="46">
        <v>5.16</v>
      </c>
    </row>
    <row r="2465" spans="2:9">
      <c r="B2465" s="50" t="s">
        <v>1984</v>
      </c>
      <c r="C2465" s="48" t="s">
        <v>1985</v>
      </c>
      <c r="D2465" s="47" t="s">
        <v>266</v>
      </c>
      <c r="E2465" s="49">
        <f t="shared" si="76"/>
        <v>44.3</v>
      </c>
      <c r="F2465" s="1105" t="str">
        <f t="shared" si="77"/>
        <v>74033/001</v>
      </c>
      <c r="H2465" s="49">
        <v>43.58</v>
      </c>
      <c r="I2465" s="49">
        <v>44.3</v>
      </c>
    </row>
    <row r="2466" spans="2:9" ht="30">
      <c r="B2466" s="51">
        <v>98546</v>
      </c>
      <c r="C2466" s="1108" t="s">
        <v>5890</v>
      </c>
      <c r="D2466" s="45" t="s">
        <v>266</v>
      </c>
      <c r="E2466" s="46">
        <f t="shared" si="76"/>
        <v>88.1</v>
      </c>
      <c r="F2466" s="1105">
        <f t="shared" si="77"/>
        <v>98546</v>
      </c>
      <c r="H2466" s="46">
        <v>85.66</v>
      </c>
      <c r="I2466" s="46">
        <v>88.1</v>
      </c>
    </row>
    <row r="2467" spans="2:9" ht="30">
      <c r="B2467" s="50">
        <v>98547</v>
      </c>
      <c r="C2467" s="48" t="s">
        <v>5891</v>
      </c>
      <c r="D2467" s="47" t="s">
        <v>266</v>
      </c>
      <c r="E2467" s="49">
        <f t="shared" si="76"/>
        <v>165.74</v>
      </c>
      <c r="F2467" s="1105">
        <f t="shared" si="77"/>
        <v>98547</v>
      </c>
      <c r="H2467" s="49">
        <v>162.21</v>
      </c>
      <c r="I2467" s="49">
        <v>165.74</v>
      </c>
    </row>
    <row r="2468" spans="2:9">
      <c r="B2468" s="51" t="s">
        <v>1986</v>
      </c>
      <c r="C2468" s="1108" t="s">
        <v>1987</v>
      </c>
      <c r="D2468" s="45" t="s">
        <v>266</v>
      </c>
      <c r="E2468" s="46">
        <f t="shared" si="76"/>
        <v>152.27000000000001</v>
      </c>
      <c r="F2468" s="1105" t="str">
        <f t="shared" si="77"/>
        <v>73762/004</v>
      </c>
      <c r="H2468" s="46">
        <v>147.82</v>
      </c>
      <c r="I2468" s="46">
        <v>152.27000000000001</v>
      </c>
    </row>
    <row r="2469" spans="2:9">
      <c r="B2469" s="50" t="s">
        <v>1988</v>
      </c>
      <c r="C2469" s="48" t="s">
        <v>1989</v>
      </c>
      <c r="D2469" s="47" t="s">
        <v>266</v>
      </c>
      <c r="E2469" s="49">
        <f t="shared" si="76"/>
        <v>75.69</v>
      </c>
      <c r="F2469" s="1105" t="str">
        <f t="shared" si="77"/>
        <v>74066/002</v>
      </c>
      <c r="H2469" s="49">
        <v>71.58</v>
      </c>
      <c r="I2469" s="49">
        <v>75.69</v>
      </c>
    </row>
    <row r="2470" spans="2:9">
      <c r="B2470" s="51" t="s">
        <v>1990</v>
      </c>
      <c r="C2470" s="1108" t="s">
        <v>1991</v>
      </c>
      <c r="D2470" s="45" t="s">
        <v>266</v>
      </c>
      <c r="E2470" s="46">
        <f t="shared" si="76"/>
        <v>9.67</v>
      </c>
      <c r="F2470" s="1105" t="str">
        <f t="shared" si="77"/>
        <v>74106/001</v>
      </c>
      <c r="H2470" s="46">
        <v>9.0500000000000007</v>
      </c>
      <c r="I2470" s="46">
        <v>9.67</v>
      </c>
    </row>
    <row r="2471" spans="2:9">
      <c r="B2471" s="50">
        <v>98557</v>
      </c>
      <c r="C2471" s="48" t="s">
        <v>5892</v>
      </c>
      <c r="D2471" s="47" t="s">
        <v>266</v>
      </c>
      <c r="E2471" s="49">
        <f t="shared" si="76"/>
        <v>29.8</v>
      </c>
      <c r="F2471" s="1105">
        <f t="shared" si="77"/>
        <v>98557</v>
      </c>
      <c r="H2471" s="49">
        <v>28.71</v>
      </c>
      <c r="I2471" s="49">
        <v>29.8</v>
      </c>
    </row>
    <row r="2472" spans="2:9">
      <c r="B2472" s="51" t="s">
        <v>1992</v>
      </c>
      <c r="C2472" s="1108" t="s">
        <v>1993</v>
      </c>
      <c r="D2472" s="45" t="s">
        <v>266</v>
      </c>
      <c r="E2472" s="46">
        <f t="shared" si="76"/>
        <v>27.51</v>
      </c>
      <c r="F2472" s="1105" t="str">
        <f t="shared" si="77"/>
        <v>73872/001</v>
      </c>
      <c r="H2472" s="46">
        <v>25.75</v>
      </c>
      <c r="I2472" s="46">
        <v>27.51</v>
      </c>
    </row>
    <row r="2473" spans="2:9">
      <c r="B2473" s="50" t="s">
        <v>1994</v>
      </c>
      <c r="C2473" s="48" t="s">
        <v>1995</v>
      </c>
      <c r="D2473" s="47" t="s">
        <v>266</v>
      </c>
      <c r="E2473" s="49">
        <f t="shared" si="76"/>
        <v>53.5</v>
      </c>
      <c r="F2473" s="1105" t="str">
        <f t="shared" si="77"/>
        <v>73872/002</v>
      </c>
      <c r="H2473" s="49">
        <v>49.97</v>
      </c>
      <c r="I2473" s="49">
        <v>53.5</v>
      </c>
    </row>
    <row r="2474" spans="2:9">
      <c r="B2474" s="51">
        <v>72124</v>
      </c>
      <c r="C2474" s="1108" t="s">
        <v>1996</v>
      </c>
      <c r="D2474" s="45" t="s">
        <v>1973</v>
      </c>
      <c r="E2474" s="46">
        <f t="shared" si="76"/>
        <v>97.95</v>
      </c>
      <c r="F2474" s="1105">
        <f t="shared" si="77"/>
        <v>72124</v>
      </c>
      <c r="H2474" s="46">
        <v>97.23</v>
      </c>
      <c r="I2474" s="46">
        <v>97.95</v>
      </c>
    </row>
    <row r="2475" spans="2:9">
      <c r="B2475" s="50" t="s">
        <v>1997</v>
      </c>
      <c r="C2475" s="48" t="s">
        <v>1998</v>
      </c>
      <c r="D2475" s="47" t="s">
        <v>85</v>
      </c>
      <c r="E2475" s="49">
        <f t="shared" si="76"/>
        <v>51.13</v>
      </c>
      <c r="F2475" s="1105" t="str">
        <f t="shared" si="77"/>
        <v>74025/001</v>
      </c>
      <c r="H2475" s="49">
        <v>49.07</v>
      </c>
      <c r="I2475" s="49">
        <v>51.13</v>
      </c>
    </row>
    <row r="2476" spans="2:9">
      <c r="B2476" s="51" t="s">
        <v>1999</v>
      </c>
      <c r="C2476" s="1108" t="s">
        <v>2000</v>
      </c>
      <c r="D2476" s="45" t="s">
        <v>266</v>
      </c>
      <c r="E2476" s="46">
        <f t="shared" si="76"/>
        <v>169.59</v>
      </c>
      <c r="F2476" s="1105" t="str">
        <f t="shared" si="77"/>
        <v>74190/001</v>
      </c>
      <c r="H2476" s="46">
        <v>162.78</v>
      </c>
      <c r="I2476" s="46">
        <v>169.59</v>
      </c>
    </row>
    <row r="2477" spans="2:9">
      <c r="B2477" s="50">
        <v>98563</v>
      </c>
      <c r="C2477" s="48" t="s">
        <v>5893</v>
      </c>
      <c r="D2477" s="47" t="s">
        <v>266</v>
      </c>
      <c r="E2477" s="49">
        <f t="shared" si="76"/>
        <v>25.07</v>
      </c>
      <c r="F2477" s="1105">
        <f t="shared" si="77"/>
        <v>98563</v>
      </c>
      <c r="H2477" s="49">
        <v>23.63</v>
      </c>
      <c r="I2477" s="49">
        <v>25.07</v>
      </c>
    </row>
    <row r="2478" spans="2:9">
      <c r="B2478" s="51">
        <v>98564</v>
      </c>
      <c r="C2478" s="1108" t="s">
        <v>5894</v>
      </c>
      <c r="D2478" s="45" t="s">
        <v>266</v>
      </c>
      <c r="E2478" s="46">
        <f t="shared" si="76"/>
        <v>35.909999999999997</v>
      </c>
      <c r="F2478" s="1105">
        <f t="shared" si="77"/>
        <v>98564</v>
      </c>
      <c r="H2478" s="46">
        <v>34.36</v>
      </c>
      <c r="I2478" s="46">
        <v>35.909999999999997</v>
      </c>
    </row>
    <row r="2479" spans="2:9">
      <c r="B2479" s="50">
        <v>98565</v>
      </c>
      <c r="C2479" s="48" t="s">
        <v>5895</v>
      </c>
      <c r="D2479" s="47" t="s">
        <v>266</v>
      </c>
      <c r="E2479" s="49">
        <f t="shared" si="76"/>
        <v>36.020000000000003</v>
      </c>
      <c r="F2479" s="1105">
        <f t="shared" si="77"/>
        <v>98565</v>
      </c>
      <c r="H2479" s="49">
        <v>33.82</v>
      </c>
      <c r="I2479" s="49">
        <v>36.020000000000003</v>
      </c>
    </row>
    <row r="2480" spans="2:9">
      <c r="B2480" s="51">
        <v>98566</v>
      </c>
      <c r="C2480" s="1108" t="s">
        <v>5896</v>
      </c>
      <c r="D2480" s="45" t="s">
        <v>266</v>
      </c>
      <c r="E2480" s="46">
        <f t="shared" si="76"/>
        <v>46.85</v>
      </c>
      <c r="F2480" s="1105">
        <f t="shared" si="77"/>
        <v>98566</v>
      </c>
      <c r="H2480" s="46">
        <v>44.55</v>
      </c>
      <c r="I2480" s="46">
        <v>46.85</v>
      </c>
    </row>
    <row r="2481" spans="2:9">
      <c r="B2481" s="50">
        <v>98567</v>
      </c>
      <c r="C2481" s="48" t="s">
        <v>5897</v>
      </c>
      <c r="D2481" s="47" t="s">
        <v>266</v>
      </c>
      <c r="E2481" s="49">
        <f t="shared" si="76"/>
        <v>46.43</v>
      </c>
      <c r="F2481" s="1105">
        <f t="shared" si="77"/>
        <v>98567</v>
      </c>
      <c r="H2481" s="49">
        <v>43.51</v>
      </c>
      <c r="I2481" s="49">
        <v>46.43</v>
      </c>
    </row>
    <row r="2482" spans="2:9">
      <c r="B2482" s="51">
        <v>98568</v>
      </c>
      <c r="C2482" s="1108" t="s">
        <v>5898</v>
      </c>
      <c r="D2482" s="45" t="s">
        <v>266</v>
      </c>
      <c r="E2482" s="46">
        <f t="shared" si="76"/>
        <v>57.24</v>
      </c>
      <c r="F2482" s="1105">
        <f t="shared" si="77"/>
        <v>98568</v>
      </c>
      <c r="H2482" s="46">
        <v>54.21</v>
      </c>
      <c r="I2482" s="46">
        <v>57.24</v>
      </c>
    </row>
    <row r="2483" spans="2:9">
      <c r="B2483" s="50">
        <v>98569</v>
      </c>
      <c r="C2483" s="48" t="s">
        <v>5899</v>
      </c>
      <c r="D2483" s="47" t="s">
        <v>266</v>
      </c>
      <c r="E2483" s="49">
        <f t="shared" si="76"/>
        <v>57.34</v>
      </c>
      <c r="F2483" s="1105">
        <f t="shared" si="77"/>
        <v>98569</v>
      </c>
      <c r="H2483" s="49">
        <v>53.68</v>
      </c>
      <c r="I2483" s="49">
        <v>57.34</v>
      </c>
    </row>
    <row r="2484" spans="2:9">
      <c r="B2484" s="51">
        <v>98570</v>
      </c>
      <c r="C2484" s="1108" t="s">
        <v>5900</v>
      </c>
      <c r="D2484" s="45" t="s">
        <v>266</v>
      </c>
      <c r="E2484" s="46">
        <f t="shared" si="76"/>
        <v>68.19</v>
      </c>
      <c r="F2484" s="1105">
        <f t="shared" si="77"/>
        <v>98570</v>
      </c>
      <c r="H2484" s="46">
        <v>64.430000000000007</v>
      </c>
      <c r="I2484" s="46">
        <v>68.19</v>
      </c>
    </row>
    <row r="2485" spans="2:9">
      <c r="B2485" s="50">
        <v>98571</v>
      </c>
      <c r="C2485" s="48" t="s">
        <v>5901</v>
      </c>
      <c r="D2485" s="47" t="s">
        <v>266</v>
      </c>
      <c r="E2485" s="49">
        <f t="shared" si="76"/>
        <v>31.12</v>
      </c>
      <c r="F2485" s="1105">
        <f t="shared" si="77"/>
        <v>98571</v>
      </c>
      <c r="H2485" s="49">
        <v>29.62</v>
      </c>
      <c r="I2485" s="49">
        <v>31.12</v>
      </c>
    </row>
    <row r="2486" spans="2:9">
      <c r="B2486" s="51">
        <v>98572</v>
      </c>
      <c r="C2486" s="1108" t="s">
        <v>5902</v>
      </c>
      <c r="D2486" s="45" t="s">
        <v>266</v>
      </c>
      <c r="E2486" s="46">
        <f t="shared" si="76"/>
        <v>38.299999999999997</v>
      </c>
      <c r="F2486" s="1105">
        <f t="shared" si="77"/>
        <v>98572</v>
      </c>
      <c r="H2486" s="46">
        <v>36.4</v>
      </c>
      <c r="I2486" s="46">
        <v>38.299999999999997</v>
      </c>
    </row>
    <row r="2487" spans="2:9">
      <c r="B2487" s="50">
        <v>98573</v>
      </c>
      <c r="C2487" s="48" t="s">
        <v>5903</v>
      </c>
      <c r="D2487" s="47" t="s">
        <v>266</v>
      </c>
      <c r="E2487" s="49">
        <f t="shared" si="76"/>
        <v>48.83</v>
      </c>
      <c r="F2487" s="1105">
        <f t="shared" si="77"/>
        <v>98573</v>
      </c>
      <c r="H2487" s="49">
        <v>46.85</v>
      </c>
      <c r="I2487" s="49">
        <v>48.83</v>
      </c>
    </row>
    <row r="2488" spans="2:9" ht="30">
      <c r="B2488" s="51" t="s">
        <v>2001</v>
      </c>
      <c r="C2488" s="1108" t="s">
        <v>2002</v>
      </c>
      <c r="D2488" s="45" t="s">
        <v>85</v>
      </c>
      <c r="E2488" s="46">
        <f t="shared" si="76"/>
        <v>23.42</v>
      </c>
      <c r="F2488" s="1105" t="str">
        <f t="shared" si="77"/>
        <v>73798/001</v>
      </c>
      <c r="H2488" s="46">
        <v>21.6</v>
      </c>
      <c r="I2488" s="46">
        <v>23.42</v>
      </c>
    </row>
    <row r="2489" spans="2:9" ht="30">
      <c r="B2489" s="50" t="s">
        <v>2003</v>
      </c>
      <c r="C2489" s="48" t="s">
        <v>2004</v>
      </c>
      <c r="D2489" s="47" t="s">
        <v>85</v>
      </c>
      <c r="E2489" s="49">
        <f t="shared" si="76"/>
        <v>36.450000000000003</v>
      </c>
      <c r="F2489" s="1105" t="str">
        <f t="shared" si="77"/>
        <v>73798/003</v>
      </c>
      <c r="H2489" s="49">
        <v>33.54</v>
      </c>
      <c r="I2489" s="49">
        <v>36.450000000000003</v>
      </c>
    </row>
    <row r="2490" spans="2:9" ht="30">
      <c r="B2490" s="51">
        <v>91831</v>
      </c>
      <c r="C2490" s="1108" t="s">
        <v>2005</v>
      </c>
      <c r="D2490" s="45" t="s">
        <v>85</v>
      </c>
      <c r="E2490" s="46">
        <f t="shared" si="76"/>
        <v>5.57</v>
      </c>
      <c r="F2490" s="1105">
        <f t="shared" si="77"/>
        <v>91831</v>
      </c>
      <c r="H2490" s="46">
        <v>5.21</v>
      </c>
      <c r="I2490" s="46">
        <v>5.57</v>
      </c>
    </row>
    <row r="2491" spans="2:9" ht="30">
      <c r="B2491" s="50">
        <v>91833</v>
      </c>
      <c r="C2491" s="48" t="s">
        <v>7287</v>
      </c>
      <c r="D2491" s="47" t="s">
        <v>85</v>
      </c>
      <c r="E2491" s="49">
        <f t="shared" si="76"/>
        <v>5.84</v>
      </c>
      <c r="F2491" s="1105">
        <f t="shared" si="77"/>
        <v>91833</v>
      </c>
      <c r="H2491" s="49">
        <v>5.48</v>
      </c>
      <c r="I2491" s="49">
        <v>5.84</v>
      </c>
    </row>
    <row r="2492" spans="2:9" ht="30">
      <c r="B2492" s="51">
        <v>91834</v>
      </c>
      <c r="C2492" s="1108" t="s">
        <v>2006</v>
      </c>
      <c r="D2492" s="45" t="s">
        <v>85</v>
      </c>
      <c r="E2492" s="46">
        <f t="shared" si="76"/>
        <v>6.23</v>
      </c>
      <c r="F2492" s="1105">
        <f t="shared" si="77"/>
        <v>91834</v>
      </c>
      <c r="H2492" s="46">
        <v>5.81</v>
      </c>
      <c r="I2492" s="46">
        <v>6.23</v>
      </c>
    </row>
    <row r="2493" spans="2:9" ht="30">
      <c r="B2493" s="50">
        <v>91835</v>
      </c>
      <c r="C2493" s="48" t="s">
        <v>7288</v>
      </c>
      <c r="D2493" s="47" t="s">
        <v>85</v>
      </c>
      <c r="E2493" s="49">
        <f t="shared" si="76"/>
        <v>6.92</v>
      </c>
      <c r="F2493" s="1105">
        <f t="shared" si="77"/>
        <v>91835</v>
      </c>
      <c r="H2493" s="49">
        <v>6.5</v>
      </c>
      <c r="I2493" s="49">
        <v>6.92</v>
      </c>
    </row>
    <row r="2494" spans="2:9" ht="30">
      <c r="B2494" s="51">
        <v>91836</v>
      </c>
      <c r="C2494" s="1108" t="s">
        <v>2007</v>
      </c>
      <c r="D2494" s="45" t="s">
        <v>85</v>
      </c>
      <c r="E2494" s="46">
        <f t="shared" si="76"/>
        <v>7.9</v>
      </c>
      <c r="F2494" s="1105">
        <f t="shared" si="77"/>
        <v>91836</v>
      </c>
      <c r="H2494" s="46">
        <v>7.41</v>
      </c>
      <c r="I2494" s="46">
        <v>7.9</v>
      </c>
    </row>
    <row r="2495" spans="2:9" ht="30">
      <c r="B2495" s="50">
        <v>91837</v>
      </c>
      <c r="C2495" s="48" t="s">
        <v>7289</v>
      </c>
      <c r="D2495" s="47" t="s">
        <v>85</v>
      </c>
      <c r="E2495" s="49">
        <f t="shared" si="76"/>
        <v>9.5299999999999994</v>
      </c>
      <c r="F2495" s="1105">
        <f t="shared" si="77"/>
        <v>91837</v>
      </c>
      <c r="H2495" s="49">
        <v>9.0399999999999991</v>
      </c>
      <c r="I2495" s="49">
        <v>9.5299999999999994</v>
      </c>
    </row>
    <row r="2496" spans="2:9" ht="30">
      <c r="B2496" s="51">
        <v>91839</v>
      </c>
      <c r="C2496" s="1108" t="s">
        <v>7290</v>
      </c>
      <c r="D2496" s="45" t="s">
        <v>85</v>
      </c>
      <c r="E2496" s="46">
        <f t="shared" si="76"/>
        <v>7.91</v>
      </c>
      <c r="F2496" s="1105">
        <f t="shared" si="77"/>
        <v>91839</v>
      </c>
      <c r="H2496" s="46">
        <v>7.42</v>
      </c>
      <c r="I2496" s="46">
        <v>7.91</v>
      </c>
    </row>
    <row r="2497" spans="2:9" ht="30">
      <c r="B2497" s="50">
        <v>91840</v>
      </c>
      <c r="C2497" s="48" t="s">
        <v>7291</v>
      </c>
      <c r="D2497" s="47" t="s">
        <v>85</v>
      </c>
      <c r="E2497" s="49">
        <f t="shared" si="76"/>
        <v>9.92</v>
      </c>
      <c r="F2497" s="1105">
        <f t="shared" si="77"/>
        <v>91840</v>
      </c>
      <c r="H2497" s="49">
        <v>9.35</v>
      </c>
      <c r="I2497" s="49">
        <v>9.92</v>
      </c>
    </row>
    <row r="2498" spans="2:9" ht="30">
      <c r="B2498" s="51">
        <v>91841</v>
      </c>
      <c r="C2498" s="1108" t="s">
        <v>7292</v>
      </c>
      <c r="D2498" s="45" t="s">
        <v>85</v>
      </c>
      <c r="E2498" s="46">
        <f t="shared" si="76"/>
        <v>9.39</v>
      </c>
      <c r="F2498" s="1105">
        <f t="shared" si="77"/>
        <v>91841</v>
      </c>
      <c r="H2498" s="46">
        <v>8.82</v>
      </c>
      <c r="I2498" s="46">
        <v>9.39</v>
      </c>
    </row>
    <row r="2499" spans="2:9" ht="30">
      <c r="B2499" s="50">
        <v>91842</v>
      </c>
      <c r="C2499" s="48" t="s">
        <v>2008</v>
      </c>
      <c r="D2499" s="47" t="s">
        <v>85</v>
      </c>
      <c r="E2499" s="49">
        <f t="shared" ref="E2499:E2562" si="78">IF($K$2=$H$1,H2499,I2499)</f>
        <v>3.85</v>
      </c>
      <c r="F2499" s="1105">
        <f t="shared" ref="F2499:F2562" si="79">IF(LEN($B2499)=7,CONCATENATE(MID($B2499,1,6),"00",RIGHT($B2499,1)),IF(LEN($B2499)=8,CONCATENATE(MID($B2499,1,6),"0",RIGHT($B2499,2)),$B2499))</f>
        <v>91842</v>
      </c>
      <c r="H2499" s="49">
        <v>3.58</v>
      </c>
      <c r="I2499" s="49">
        <v>3.85</v>
      </c>
    </row>
    <row r="2500" spans="2:9" ht="30">
      <c r="B2500" s="51">
        <v>91843</v>
      </c>
      <c r="C2500" s="1108" t="s">
        <v>7293</v>
      </c>
      <c r="D2500" s="45" t="s">
        <v>85</v>
      </c>
      <c r="E2500" s="46">
        <f t="shared" si="78"/>
        <v>4.12</v>
      </c>
      <c r="F2500" s="1105">
        <f t="shared" si="79"/>
        <v>91843</v>
      </c>
      <c r="H2500" s="46">
        <v>3.85</v>
      </c>
      <c r="I2500" s="46">
        <v>4.12</v>
      </c>
    </row>
    <row r="2501" spans="2:9" ht="30">
      <c r="B2501" s="50">
        <v>91844</v>
      </c>
      <c r="C2501" s="48" t="s">
        <v>2009</v>
      </c>
      <c r="D2501" s="47" t="s">
        <v>85</v>
      </c>
      <c r="E2501" s="49">
        <f t="shared" si="78"/>
        <v>4.5199999999999996</v>
      </c>
      <c r="F2501" s="1105">
        <f t="shared" si="79"/>
        <v>91844</v>
      </c>
      <c r="H2501" s="49">
        <v>4.2</v>
      </c>
      <c r="I2501" s="49">
        <v>4.5199999999999996</v>
      </c>
    </row>
    <row r="2502" spans="2:9" ht="30">
      <c r="B2502" s="51">
        <v>91845</v>
      </c>
      <c r="C2502" s="1108" t="s">
        <v>7294</v>
      </c>
      <c r="D2502" s="45" t="s">
        <v>85</v>
      </c>
      <c r="E2502" s="46">
        <f t="shared" si="78"/>
        <v>5.21</v>
      </c>
      <c r="F2502" s="1105">
        <f t="shared" si="79"/>
        <v>91845</v>
      </c>
      <c r="H2502" s="46">
        <v>4.8899999999999997</v>
      </c>
      <c r="I2502" s="46">
        <v>5.21</v>
      </c>
    </row>
    <row r="2503" spans="2:9" ht="30">
      <c r="B2503" s="50">
        <v>91846</v>
      </c>
      <c r="C2503" s="48" t="s">
        <v>2010</v>
      </c>
      <c r="D2503" s="47" t="s">
        <v>85</v>
      </c>
      <c r="E2503" s="49">
        <f t="shared" si="78"/>
        <v>6.19</v>
      </c>
      <c r="F2503" s="1105">
        <f t="shared" si="79"/>
        <v>91846</v>
      </c>
      <c r="H2503" s="49">
        <v>5.79</v>
      </c>
      <c r="I2503" s="49">
        <v>6.19</v>
      </c>
    </row>
    <row r="2504" spans="2:9" ht="30">
      <c r="B2504" s="51">
        <v>91847</v>
      </c>
      <c r="C2504" s="1108" t="s">
        <v>7295</v>
      </c>
      <c r="D2504" s="45" t="s">
        <v>85</v>
      </c>
      <c r="E2504" s="46">
        <f t="shared" si="78"/>
        <v>7.82</v>
      </c>
      <c r="F2504" s="1105">
        <f t="shared" si="79"/>
        <v>91847</v>
      </c>
      <c r="H2504" s="46">
        <v>7.42</v>
      </c>
      <c r="I2504" s="46">
        <v>7.82</v>
      </c>
    </row>
    <row r="2505" spans="2:9" ht="30">
      <c r="B2505" s="50">
        <v>91849</v>
      </c>
      <c r="C2505" s="48" t="s">
        <v>7296</v>
      </c>
      <c r="D2505" s="47" t="s">
        <v>85</v>
      </c>
      <c r="E2505" s="49">
        <f t="shared" si="78"/>
        <v>6.2</v>
      </c>
      <c r="F2505" s="1105">
        <f t="shared" si="79"/>
        <v>91849</v>
      </c>
      <c r="H2505" s="49">
        <v>5.8</v>
      </c>
      <c r="I2505" s="49">
        <v>6.2</v>
      </c>
    </row>
    <row r="2506" spans="2:9" ht="30">
      <c r="B2506" s="51">
        <v>91850</v>
      </c>
      <c r="C2506" s="1108" t="s">
        <v>7297</v>
      </c>
      <c r="D2506" s="45" t="s">
        <v>85</v>
      </c>
      <c r="E2506" s="46">
        <f t="shared" si="78"/>
        <v>8.25</v>
      </c>
      <c r="F2506" s="1105">
        <f t="shared" si="79"/>
        <v>91850</v>
      </c>
      <c r="H2506" s="46">
        <v>7.77</v>
      </c>
      <c r="I2506" s="46">
        <v>8.25</v>
      </c>
    </row>
    <row r="2507" spans="2:9" ht="30">
      <c r="B2507" s="50">
        <v>91851</v>
      </c>
      <c r="C2507" s="48" t="s">
        <v>7298</v>
      </c>
      <c r="D2507" s="47" t="s">
        <v>85</v>
      </c>
      <c r="E2507" s="49">
        <f t="shared" si="78"/>
        <v>7.72</v>
      </c>
      <c r="F2507" s="1105">
        <f t="shared" si="79"/>
        <v>91851</v>
      </c>
      <c r="H2507" s="49">
        <v>7.24</v>
      </c>
      <c r="I2507" s="49">
        <v>7.72</v>
      </c>
    </row>
    <row r="2508" spans="2:9" ht="30">
      <c r="B2508" s="51">
        <v>91852</v>
      </c>
      <c r="C2508" s="1108" t="s">
        <v>2011</v>
      </c>
      <c r="D2508" s="45" t="s">
        <v>85</v>
      </c>
      <c r="E2508" s="46">
        <f t="shared" si="78"/>
        <v>5.81</v>
      </c>
      <c r="F2508" s="1105">
        <f t="shared" si="79"/>
        <v>91852</v>
      </c>
      <c r="H2508" s="46">
        <v>5.35</v>
      </c>
      <c r="I2508" s="46">
        <v>5.81</v>
      </c>
    </row>
    <row r="2509" spans="2:9" ht="30">
      <c r="B2509" s="50">
        <v>91853</v>
      </c>
      <c r="C2509" s="48" t="s">
        <v>7299</v>
      </c>
      <c r="D2509" s="47" t="s">
        <v>85</v>
      </c>
      <c r="E2509" s="49">
        <f t="shared" si="78"/>
        <v>6.07</v>
      </c>
      <c r="F2509" s="1105">
        <f t="shared" si="79"/>
        <v>91853</v>
      </c>
      <c r="H2509" s="49">
        <v>5.61</v>
      </c>
      <c r="I2509" s="49">
        <v>6.07</v>
      </c>
    </row>
    <row r="2510" spans="2:9" ht="30">
      <c r="B2510" s="51">
        <v>91854</v>
      </c>
      <c r="C2510" s="1108" t="s">
        <v>2012</v>
      </c>
      <c r="D2510" s="45" t="s">
        <v>85</v>
      </c>
      <c r="E2510" s="46">
        <f t="shared" si="78"/>
        <v>6.47</v>
      </c>
      <c r="F2510" s="1105">
        <f t="shared" si="79"/>
        <v>91854</v>
      </c>
      <c r="H2510" s="46">
        <v>5.95</v>
      </c>
      <c r="I2510" s="46">
        <v>6.47</v>
      </c>
    </row>
    <row r="2511" spans="2:9" ht="30">
      <c r="B2511" s="50">
        <v>91855</v>
      </c>
      <c r="C2511" s="48" t="s">
        <v>7300</v>
      </c>
      <c r="D2511" s="47" t="s">
        <v>85</v>
      </c>
      <c r="E2511" s="49">
        <f t="shared" si="78"/>
        <v>7.11</v>
      </c>
      <c r="F2511" s="1105">
        <f t="shared" si="79"/>
        <v>91855</v>
      </c>
      <c r="H2511" s="49">
        <v>6.59</v>
      </c>
      <c r="I2511" s="49">
        <v>7.11</v>
      </c>
    </row>
    <row r="2512" spans="2:9" ht="30">
      <c r="B2512" s="51">
        <v>91856</v>
      </c>
      <c r="C2512" s="1108" t="s">
        <v>2013</v>
      </c>
      <c r="D2512" s="45" t="s">
        <v>85</v>
      </c>
      <c r="E2512" s="46">
        <f t="shared" si="78"/>
        <v>8.07</v>
      </c>
      <c r="F2512" s="1105">
        <f t="shared" si="79"/>
        <v>91856</v>
      </c>
      <c r="H2512" s="46">
        <v>7.47</v>
      </c>
      <c r="I2512" s="46">
        <v>8.07</v>
      </c>
    </row>
    <row r="2513" spans="2:9" ht="30">
      <c r="B2513" s="50">
        <v>91857</v>
      </c>
      <c r="C2513" s="48" t="s">
        <v>7301</v>
      </c>
      <c r="D2513" s="47" t="s">
        <v>85</v>
      </c>
      <c r="E2513" s="49">
        <f t="shared" si="78"/>
        <v>9.58</v>
      </c>
      <c r="F2513" s="1105">
        <f t="shared" si="79"/>
        <v>91857</v>
      </c>
      <c r="H2513" s="49">
        <v>8.98</v>
      </c>
      <c r="I2513" s="49">
        <v>9.58</v>
      </c>
    </row>
    <row r="2514" spans="2:9" ht="30">
      <c r="B2514" s="51">
        <v>91859</v>
      </c>
      <c r="C2514" s="1108" t="s">
        <v>7302</v>
      </c>
      <c r="D2514" s="45" t="s">
        <v>85</v>
      </c>
      <c r="E2514" s="46">
        <f t="shared" si="78"/>
        <v>8.08</v>
      </c>
      <c r="F2514" s="1105">
        <f t="shared" si="79"/>
        <v>91859</v>
      </c>
      <c r="H2514" s="46">
        <v>7.48</v>
      </c>
      <c r="I2514" s="46">
        <v>8.08</v>
      </c>
    </row>
    <row r="2515" spans="2:9" ht="30">
      <c r="B2515" s="50">
        <v>91860</v>
      </c>
      <c r="C2515" s="48" t="s">
        <v>7303</v>
      </c>
      <c r="D2515" s="47" t="s">
        <v>85</v>
      </c>
      <c r="E2515" s="49">
        <f t="shared" si="78"/>
        <v>10.050000000000001</v>
      </c>
      <c r="F2515" s="1105">
        <f t="shared" si="79"/>
        <v>91860</v>
      </c>
      <c r="H2515" s="49">
        <v>9.36</v>
      </c>
      <c r="I2515" s="49">
        <v>10.050000000000001</v>
      </c>
    </row>
    <row r="2516" spans="2:9" ht="30">
      <c r="B2516" s="51">
        <v>91861</v>
      </c>
      <c r="C2516" s="1108" t="s">
        <v>7304</v>
      </c>
      <c r="D2516" s="45" t="s">
        <v>85</v>
      </c>
      <c r="E2516" s="46">
        <f t="shared" si="78"/>
        <v>9.56</v>
      </c>
      <c r="F2516" s="1105">
        <f t="shared" si="79"/>
        <v>91861</v>
      </c>
      <c r="H2516" s="46">
        <v>8.8699999999999992</v>
      </c>
      <c r="I2516" s="46">
        <v>9.56</v>
      </c>
    </row>
    <row r="2517" spans="2:9" ht="30">
      <c r="B2517" s="50">
        <v>91862</v>
      </c>
      <c r="C2517" s="48" t="s">
        <v>2014</v>
      </c>
      <c r="D2517" s="47" t="s">
        <v>85</v>
      </c>
      <c r="E2517" s="49">
        <f t="shared" si="78"/>
        <v>6.59</v>
      </c>
      <c r="F2517" s="1105">
        <f t="shared" si="79"/>
        <v>91862</v>
      </c>
      <c r="H2517" s="49">
        <v>6.19</v>
      </c>
      <c r="I2517" s="49">
        <v>6.59</v>
      </c>
    </row>
    <row r="2518" spans="2:9" ht="30">
      <c r="B2518" s="51">
        <v>91863</v>
      </c>
      <c r="C2518" s="1108" t="s">
        <v>2015</v>
      </c>
      <c r="D2518" s="45" t="s">
        <v>85</v>
      </c>
      <c r="E2518" s="46">
        <f t="shared" si="78"/>
        <v>7.66</v>
      </c>
      <c r="F2518" s="1105">
        <f t="shared" si="79"/>
        <v>91863</v>
      </c>
      <c r="H2518" s="46">
        <v>7.2</v>
      </c>
      <c r="I2518" s="46">
        <v>7.66</v>
      </c>
    </row>
    <row r="2519" spans="2:9" ht="30">
      <c r="B2519" s="50">
        <v>91864</v>
      </c>
      <c r="C2519" s="48" t="s">
        <v>2016</v>
      </c>
      <c r="D2519" s="47" t="s">
        <v>85</v>
      </c>
      <c r="E2519" s="49">
        <f t="shared" si="78"/>
        <v>9.8699999999999992</v>
      </c>
      <c r="F2519" s="1105">
        <f t="shared" si="79"/>
        <v>91864</v>
      </c>
      <c r="H2519" s="49">
        <v>9.32</v>
      </c>
      <c r="I2519" s="49">
        <v>9.8699999999999992</v>
      </c>
    </row>
    <row r="2520" spans="2:9" ht="30">
      <c r="B2520" s="51">
        <v>91865</v>
      </c>
      <c r="C2520" s="1108" t="s">
        <v>2017</v>
      </c>
      <c r="D2520" s="45" t="s">
        <v>85</v>
      </c>
      <c r="E2520" s="46">
        <f t="shared" si="78"/>
        <v>12.09</v>
      </c>
      <c r="F2520" s="1105">
        <f t="shared" si="79"/>
        <v>91865</v>
      </c>
      <c r="H2520" s="46">
        <v>11.45</v>
      </c>
      <c r="I2520" s="46">
        <v>12.09</v>
      </c>
    </row>
    <row r="2521" spans="2:9" ht="30">
      <c r="B2521" s="50">
        <v>91866</v>
      </c>
      <c r="C2521" s="48" t="s">
        <v>2018</v>
      </c>
      <c r="D2521" s="47" t="s">
        <v>85</v>
      </c>
      <c r="E2521" s="49">
        <f t="shared" si="78"/>
        <v>4.99</v>
      </c>
      <c r="F2521" s="1105">
        <f t="shared" si="79"/>
        <v>91866</v>
      </c>
      <c r="H2521" s="49">
        <v>4.67</v>
      </c>
      <c r="I2521" s="49">
        <v>4.99</v>
      </c>
    </row>
    <row r="2522" spans="2:9" ht="30">
      <c r="B2522" s="51">
        <v>91867</v>
      </c>
      <c r="C2522" s="1108" t="s">
        <v>2019</v>
      </c>
      <c r="D2522" s="45" t="s">
        <v>85</v>
      </c>
      <c r="E2522" s="46">
        <f t="shared" si="78"/>
        <v>6.07</v>
      </c>
      <c r="F2522" s="1105">
        <f t="shared" si="79"/>
        <v>91867</v>
      </c>
      <c r="H2522" s="46">
        <v>5.69</v>
      </c>
      <c r="I2522" s="46">
        <v>6.07</v>
      </c>
    </row>
    <row r="2523" spans="2:9" ht="30">
      <c r="B2523" s="50">
        <v>91868</v>
      </c>
      <c r="C2523" s="48" t="s">
        <v>2020</v>
      </c>
      <c r="D2523" s="47" t="s">
        <v>85</v>
      </c>
      <c r="E2523" s="49">
        <f t="shared" si="78"/>
        <v>8.27</v>
      </c>
      <c r="F2523" s="1105">
        <f t="shared" si="79"/>
        <v>91868</v>
      </c>
      <c r="H2523" s="49">
        <v>7.81</v>
      </c>
      <c r="I2523" s="49">
        <v>8.27</v>
      </c>
    </row>
    <row r="2524" spans="2:9" ht="30">
      <c r="B2524" s="51">
        <v>91869</v>
      </c>
      <c r="C2524" s="1108" t="s">
        <v>2021</v>
      </c>
      <c r="D2524" s="45" t="s">
        <v>85</v>
      </c>
      <c r="E2524" s="46">
        <f t="shared" si="78"/>
        <v>10.5</v>
      </c>
      <c r="F2524" s="1105">
        <f t="shared" si="79"/>
        <v>91869</v>
      </c>
      <c r="H2524" s="46">
        <v>9.94</v>
      </c>
      <c r="I2524" s="46">
        <v>10.5</v>
      </c>
    </row>
    <row r="2525" spans="2:9" ht="30">
      <c r="B2525" s="50">
        <v>91870</v>
      </c>
      <c r="C2525" s="48" t="s">
        <v>2022</v>
      </c>
      <c r="D2525" s="47" t="s">
        <v>85</v>
      </c>
      <c r="E2525" s="49">
        <f t="shared" si="78"/>
        <v>7.41</v>
      </c>
      <c r="F2525" s="1105">
        <f t="shared" si="79"/>
        <v>91870</v>
      </c>
      <c r="H2525" s="49">
        <v>6.86</v>
      </c>
      <c r="I2525" s="49">
        <v>7.41</v>
      </c>
    </row>
    <row r="2526" spans="2:9" ht="30">
      <c r="B2526" s="51">
        <v>91871</v>
      </c>
      <c r="C2526" s="1108" t="s">
        <v>2023</v>
      </c>
      <c r="D2526" s="45" t="s">
        <v>85</v>
      </c>
      <c r="E2526" s="46">
        <f t="shared" si="78"/>
        <v>8.5299999999999994</v>
      </c>
      <c r="F2526" s="1105">
        <f t="shared" si="79"/>
        <v>91871</v>
      </c>
      <c r="H2526" s="46">
        <v>7.9</v>
      </c>
      <c r="I2526" s="46">
        <v>8.5299999999999994</v>
      </c>
    </row>
    <row r="2527" spans="2:9" ht="30">
      <c r="B2527" s="50">
        <v>91872</v>
      </c>
      <c r="C2527" s="48" t="s">
        <v>2024</v>
      </c>
      <c r="D2527" s="47" t="s">
        <v>85</v>
      </c>
      <c r="E2527" s="49">
        <f t="shared" si="78"/>
        <v>10.73</v>
      </c>
      <c r="F2527" s="1105">
        <f t="shared" si="79"/>
        <v>91872</v>
      </c>
      <c r="H2527" s="49">
        <v>10.02</v>
      </c>
      <c r="I2527" s="49">
        <v>10.73</v>
      </c>
    </row>
    <row r="2528" spans="2:9" ht="30">
      <c r="B2528" s="51">
        <v>91873</v>
      </c>
      <c r="C2528" s="1108" t="s">
        <v>2025</v>
      </c>
      <c r="D2528" s="45" t="s">
        <v>85</v>
      </c>
      <c r="E2528" s="46">
        <f t="shared" si="78"/>
        <v>12.93</v>
      </c>
      <c r="F2528" s="1105">
        <f t="shared" si="79"/>
        <v>91873</v>
      </c>
      <c r="H2528" s="46">
        <v>12.12</v>
      </c>
      <c r="I2528" s="46">
        <v>12.93</v>
      </c>
    </row>
    <row r="2529" spans="2:9">
      <c r="B2529" s="50">
        <v>93008</v>
      </c>
      <c r="C2529" s="48" t="s">
        <v>2026</v>
      </c>
      <c r="D2529" s="47" t="s">
        <v>85</v>
      </c>
      <c r="E2529" s="49">
        <f t="shared" si="78"/>
        <v>9.85</v>
      </c>
      <c r="F2529" s="1105">
        <f t="shared" si="79"/>
        <v>93008</v>
      </c>
      <c r="H2529" s="49">
        <v>9.4499999999999993</v>
      </c>
      <c r="I2529" s="49">
        <v>9.85</v>
      </c>
    </row>
    <row r="2530" spans="2:9">
      <c r="B2530" s="51">
        <v>93009</v>
      </c>
      <c r="C2530" s="1108" t="s">
        <v>2027</v>
      </c>
      <c r="D2530" s="45" t="s">
        <v>85</v>
      </c>
      <c r="E2530" s="46">
        <f t="shared" si="78"/>
        <v>14.16</v>
      </c>
      <c r="F2530" s="1105">
        <f t="shared" si="79"/>
        <v>93009</v>
      </c>
      <c r="H2530" s="46">
        <v>13.7</v>
      </c>
      <c r="I2530" s="46">
        <v>14.16</v>
      </c>
    </row>
    <row r="2531" spans="2:9">
      <c r="B2531" s="50">
        <v>93010</v>
      </c>
      <c r="C2531" s="48" t="s">
        <v>2028</v>
      </c>
      <c r="D2531" s="47" t="s">
        <v>85</v>
      </c>
      <c r="E2531" s="49">
        <f t="shared" si="78"/>
        <v>19.420000000000002</v>
      </c>
      <c r="F2531" s="1105">
        <f t="shared" si="79"/>
        <v>93010</v>
      </c>
      <c r="H2531" s="49">
        <v>18.86</v>
      </c>
      <c r="I2531" s="49">
        <v>19.420000000000002</v>
      </c>
    </row>
    <row r="2532" spans="2:9">
      <c r="B2532" s="51">
        <v>93011</v>
      </c>
      <c r="C2532" s="1108" t="s">
        <v>2029</v>
      </c>
      <c r="D2532" s="45" t="s">
        <v>85</v>
      </c>
      <c r="E2532" s="46">
        <f t="shared" si="78"/>
        <v>23.55</v>
      </c>
      <c r="F2532" s="1105">
        <f t="shared" si="79"/>
        <v>93011</v>
      </c>
      <c r="H2532" s="46">
        <v>22.93</v>
      </c>
      <c r="I2532" s="46">
        <v>23.55</v>
      </c>
    </row>
    <row r="2533" spans="2:9">
      <c r="B2533" s="50">
        <v>93012</v>
      </c>
      <c r="C2533" s="48" t="s">
        <v>2030</v>
      </c>
      <c r="D2533" s="47" t="s">
        <v>85</v>
      </c>
      <c r="E2533" s="49">
        <f t="shared" si="78"/>
        <v>35.049999999999997</v>
      </c>
      <c r="F2533" s="1105">
        <f t="shared" si="79"/>
        <v>93012</v>
      </c>
      <c r="H2533" s="49">
        <v>34.270000000000003</v>
      </c>
      <c r="I2533" s="49">
        <v>35.049999999999997</v>
      </c>
    </row>
    <row r="2534" spans="2:9" ht="30">
      <c r="B2534" s="51">
        <v>95726</v>
      </c>
      <c r="C2534" s="1108" t="s">
        <v>2031</v>
      </c>
      <c r="D2534" s="45" t="s">
        <v>85</v>
      </c>
      <c r="E2534" s="46">
        <f t="shared" si="78"/>
        <v>4.59</v>
      </c>
      <c r="F2534" s="1105">
        <f t="shared" si="79"/>
        <v>95726</v>
      </c>
      <c r="H2534" s="46">
        <v>4.32</v>
      </c>
      <c r="I2534" s="46">
        <v>4.59</v>
      </c>
    </row>
    <row r="2535" spans="2:9" ht="30">
      <c r="B2535" s="50">
        <v>95727</v>
      </c>
      <c r="C2535" s="48" t="s">
        <v>2032</v>
      </c>
      <c r="D2535" s="47" t="s">
        <v>85</v>
      </c>
      <c r="E2535" s="49">
        <f t="shared" si="78"/>
        <v>5.17</v>
      </c>
      <c r="F2535" s="1105">
        <f t="shared" si="79"/>
        <v>95727</v>
      </c>
      <c r="H2535" s="49">
        <v>4.87</v>
      </c>
      <c r="I2535" s="49">
        <v>5.17</v>
      </c>
    </row>
    <row r="2536" spans="2:9" ht="30">
      <c r="B2536" s="51">
        <v>95728</v>
      </c>
      <c r="C2536" s="1108" t="s">
        <v>2033</v>
      </c>
      <c r="D2536" s="45" t="s">
        <v>85</v>
      </c>
      <c r="E2536" s="46">
        <f t="shared" si="78"/>
        <v>6.35</v>
      </c>
      <c r="F2536" s="1105">
        <f t="shared" si="79"/>
        <v>95728</v>
      </c>
      <c r="H2536" s="46">
        <v>6</v>
      </c>
      <c r="I2536" s="46">
        <v>6.35</v>
      </c>
    </row>
    <row r="2537" spans="2:9" ht="30">
      <c r="B2537" s="50">
        <v>95729</v>
      </c>
      <c r="C2537" s="48" t="s">
        <v>2034</v>
      </c>
      <c r="D2537" s="47" t="s">
        <v>85</v>
      </c>
      <c r="E2537" s="49">
        <f t="shared" si="78"/>
        <v>6.13</v>
      </c>
      <c r="F2537" s="1105">
        <f t="shared" si="79"/>
        <v>95729</v>
      </c>
      <c r="H2537" s="49">
        <v>5.7</v>
      </c>
      <c r="I2537" s="49">
        <v>6.13</v>
      </c>
    </row>
    <row r="2538" spans="2:9" ht="30">
      <c r="B2538" s="51">
        <v>95730</v>
      </c>
      <c r="C2538" s="1108" t="s">
        <v>2035</v>
      </c>
      <c r="D2538" s="45" t="s">
        <v>85</v>
      </c>
      <c r="E2538" s="46">
        <f t="shared" si="78"/>
        <v>6.7</v>
      </c>
      <c r="F2538" s="1105">
        <f t="shared" si="79"/>
        <v>95730</v>
      </c>
      <c r="H2538" s="46">
        <v>6.25</v>
      </c>
      <c r="I2538" s="46">
        <v>6.7</v>
      </c>
    </row>
    <row r="2539" spans="2:9" ht="30">
      <c r="B2539" s="50">
        <v>95731</v>
      </c>
      <c r="C2539" s="48" t="s">
        <v>2036</v>
      </c>
      <c r="D2539" s="47" t="s">
        <v>85</v>
      </c>
      <c r="E2539" s="49">
        <f t="shared" si="78"/>
        <v>7.89</v>
      </c>
      <c r="F2539" s="1105">
        <f t="shared" si="79"/>
        <v>95731</v>
      </c>
      <c r="H2539" s="49">
        <v>7.39</v>
      </c>
      <c r="I2539" s="49">
        <v>7.89</v>
      </c>
    </row>
    <row r="2540" spans="2:9" ht="30">
      <c r="B2540" s="51">
        <v>95732</v>
      </c>
      <c r="C2540" s="1108" t="s">
        <v>2037</v>
      </c>
      <c r="D2540" s="45" t="s">
        <v>115</v>
      </c>
      <c r="E2540" s="46">
        <f t="shared" si="78"/>
        <v>3.33</v>
      </c>
      <c r="F2540" s="1105">
        <f t="shared" si="79"/>
        <v>95732</v>
      </c>
      <c r="H2540" s="46">
        <v>3.11</v>
      </c>
      <c r="I2540" s="46">
        <v>3.33</v>
      </c>
    </row>
    <row r="2541" spans="2:9" ht="30">
      <c r="B2541" s="50">
        <v>95745</v>
      </c>
      <c r="C2541" s="48" t="s">
        <v>2038</v>
      </c>
      <c r="D2541" s="47" t="s">
        <v>85</v>
      </c>
      <c r="E2541" s="49">
        <f t="shared" si="78"/>
        <v>16.78</v>
      </c>
      <c r="F2541" s="1105">
        <f t="shared" si="79"/>
        <v>95745</v>
      </c>
      <c r="H2541" s="49">
        <v>16.21</v>
      </c>
      <c r="I2541" s="49">
        <v>16.78</v>
      </c>
    </row>
    <row r="2542" spans="2:9" ht="30">
      <c r="B2542" s="51">
        <v>95746</v>
      </c>
      <c r="C2542" s="1108" t="s">
        <v>2039</v>
      </c>
      <c r="D2542" s="45" t="s">
        <v>85</v>
      </c>
      <c r="E2542" s="46">
        <f t="shared" si="78"/>
        <v>20.86</v>
      </c>
      <c r="F2542" s="1105">
        <f t="shared" si="79"/>
        <v>95746</v>
      </c>
      <c r="H2542" s="46">
        <v>20.16</v>
      </c>
      <c r="I2542" s="46">
        <v>20.86</v>
      </c>
    </row>
    <row r="2543" spans="2:9" ht="30">
      <c r="B2543" s="50">
        <v>95747</v>
      </c>
      <c r="C2543" s="48" t="s">
        <v>2040</v>
      </c>
      <c r="D2543" s="47" t="s">
        <v>85</v>
      </c>
      <c r="E2543" s="49">
        <f t="shared" si="78"/>
        <v>34.46</v>
      </c>
      <c r="F2543" s="1105">
        <f t="shared" si="79"/>
        <v>95747</v>
      </c>
      <c r="H2543" s="49">
        <v>33.61</v>
      </c>
      <c r="I2543" s="49">
        <v>34.46</v>
      </c>
    </row>
    <row r="2544" spans="2:9" ht="30">
      <c r="B2544" s="51">
        <v>95748</v>
      </c>
      <c r="C2544" s="1108" t="s">
        <v>2041</v>
      </c>
      <c r="D2544" s="45" t="s">
        <v>85</v>
      </c>
      <c r="E2544" s="46">
        <f t="shared" si="78"/>
        <v>37.229999999999997</v>
      </c>
      <c r="F2544" s="1105">
        <f t="shared" si="79"/>
        <v>95748</v>
      </c>
      <c r="H2544" s="46">
        <v>36.17</v>
      </c>
      <c r="I2544" s="46">
        <v>37.229999999999997</v>
      </c>
    </row>
    <row r="2545" spans="2:9" ht="30">
      <c r="B2545" s="50">
        <v>95749</v>
      </c>
      <c r="C2545" s="48" t="s">
        <v>2042</v>
      </c>
      <c r="D2545" s="47" t="s">
        <v>85</v>
      </c>
      <c r="E2545" s="49">
        <f t="shared" si="78"/>
        <v>21.82</v>
      </c>
      <c r="F2545" s="1105">
        <f t="shared" si="79"/>
        <v>95749</v>
      </c>
      <c r="H2545" s="49">
        <v>20.73</v>
      </c>
      <c r="I2545" s="49">
        <v>21.82</v>
      </c>
    </row>
    <row r="2546" spans="2:9" ht="30">
      <c r="B2546" s="51">
        <v>95750</v>
      </c>
      <c r="C2546" s="1108" t="s">
        <v>2043</v>
      </c>
      <c r="D2546" s="45" t="s">
        <v>85</v>
      </c>
      <c r="E2546" s="46">
        <f t="shared" si="78"/>
        <v>25.79</v>
      </c>
      <c r="F2546" s="1105">
        <f t="shared" si="79"/>
        <v>95750</v>
      </c>
      <c r="H2546" s="46">
        <v>24.6</v>
      </c>
      <c r="I2546" s="46">
        <v>25.79</v>
      </c>
    </row>
    <row r="2547" spans="2:9" ht="30">
      <c r="B2547" s="50">
        <v>95751</v>
      </c>
      <c r="C2547" s="48" t="s">
        <v>2044</v>
      </c>
      <c r="D2547" s="47" t="s">
        <v>85</v>
      </c>
      <c r="E2547" s="49">
        <f t="shared" si="78"/>
        <v>39.229999999999997</v>
      </c>
      <c r="F2547" s="1105">
        <f t="shared" si="79"/>
        <v>95751</v>
      </c>
      <c r="H2547" s="49">
        <v>37.89</v>
      </c>
      <c r="I2547" s="49">
        <v>39.229999999999997</v>
      </c>
    </row>
    <row r="2548" spans="2:9" ht="30">
      <c r="B2548" s="51">
        <v>95752</v>
      </c>
      <c r="C2548" s="1108" t="s">
        <v>2045</v>
      </c>
      <c r="D2548" s="45" t="s">
        <v>85</v>
      </c>
      <c r="E2548" s="46">
        <f t="shared" si="78"/>
        <v>41.81</v>
      </c>
      <c r="F2548" s="1105">
        <f t="shared" si="79"/>
        <v>95752</v>
      </c>
      <c r="H2548" s="46">
        <v>40.299999999999997</v>
      </c>
      <c r="I2548" s="46">
        <v>41.81</v>
      </c>
    </row>
    <row r="2549" spans="2:9">
      <c r="B2549" s="50">
        <v>97667</v>
      </c>
      <c r="C2549" s="48" t="s">
        <v>7305</v>
      </c>
      <c r="D2549" s="47" t="s">
        <v>85</v>
      </c>
      <c r="E2549" s="49">
        <f t="shared" si="78"/>
        <v>6.22</v>
      </c>
      <c r="F2549" s="1105">
        <f t="shared" si="79"/>
        <v>97667</v>
      </c>
      <c r="H2549" s="49">
        <v>6</v>
      </c>
      <c r="I2549" s="49">
        <v>6.22</v>
      </c>
    </row>
    <row r="2550" spans="2:9">
      <c r="B2550" s="51">
        <v>97668</v>
      </c>
      <c r="C2550" s="1108" t="s">
        <v>7306</v>
      </c>
      <c r="D2550" s="45" t="s">
        <v>85</v>
      </c>
      <c r="E2550" s="46">
        <f t="shared" si="78"/>
        <v>9.52</v>
      </c>
      <c r="F2550" s="1105">
        <f t="shared" si="79"/>
        <v>97668</v>
      </c>
      <c r="H2550" s="46">
        <v>9.14</v>
      </c>
      <c r="I2550" s="46">
        <v>9.52</v>
      </c>
    </row>
    <row r="2551" spans="2:9">
      <c r="B2551" s="50">
        <v>97669</v>
      </c>
      <c r="C2551" s="48" t="s">
        <v>7307</v>
      </c>
      <c r="D2551" s="47" t="s">
        <v>85</v>
      </c>
      <c r="E2551" s="49">
        <f t="shared" si="78"/>
        <v>15.13</v>
      </c>
      <c r="F2551" s="1105">
        <f t="shared" si="79"/>
        <v>97669</v>
      </c>
      <c r="H2551" s="49">
        <v>14.42</v>
      </c>
      <c r="I2551" s="49">
        <v>15.13</v>
      </c>
    </row>
    <row r="2552" spans="2:9">
      <c r="B2552" s="51">
        <v>97670</v>
      </c>
      <c r="C2552" s="1108" t="s">
        <v>7308</v>
      </c>
      <c r="D2552" s="45" t="s">
        <v>85</v>
      </c>
      <c r="E2552" s="46">
        <f t="shared" si="78"/>
        <v>19.52</v>
      </c>
      <c r="F2552" s="1105">
        <f t="shared" si="79"/>
        <v>97670</v>
      </c>
      <c r="H2552" s="46">
        <v>18.68</v>
      </c>
      <c r="I2552" s="46">
        <v>19.52</v>
      </c>
    </row>
    <row r="2553" spans="2:9">
      <c r="B2553" s="50">
        <v>72263</v>
      </c>
      <c r="C2553" s="48" t="s">
        <v>2046</v>
      </c>
      <c r="D2553" s="47" t="s">
        <v>115</v>
      </c>
      <c r="E2553" s="49">
        <f t="shared" si="78"/>
        <v>20.67</v>
      </c>
      <c r="F2553" s="1105">
        <f t="shared" si="79"/>
        <v>72263</v>
      </c>
      <c r="H2553" s="49">
        <v>19.22</v>
      </c>
      <c r="I2553" s="49">
        <v>20.67</v>
      </c>
    </row>
    <row r="2554" spans="2:9">
      <c r="B2554" s="51">
        <v>72271</v>
      </c>
      <c r="C2554" s="1108" t="s">
        <v>2047</v>
      </c>
      <c r="D2554" s="45" t="s">
        <v>115</v>
      </c>
      <c r="E2554" s="46">
        <f t="shared" si="78"/>
        <v>12.21</v>
      </c>
      <c r="F2554" s="1105">
        <f t="shared" si="79"/>
        <v>72271</v>
      </c>
      <c r="H2554" s="46">
        <v>11.49</v>
      </c>
      <c r="I2554" s="46">
        <v>12.21</v>
      </c>
    </row>
    <row r="2555" spans="2:9">
      <c r="B2555" s="50">
        <v>72272</v>
      </c>
      <c r="C2555" s="48" t="s">
        <v>2048</v>
      </c>
      <c r="D2555" s="47" t="s">
        <v>115</v>
      </c>
      <c r="E2555" s="49">
        <f t="shared" si="78"/>
        <v>13.78</v>
      </c>
      <c r="F2555" s="1105">
        <f t="shared" si="79"/>
        <v>72272</v>
      </c>
      <c r="H2555" s="49">
        <v>13.06</v>
      </c>
      <c r="I2555" s="49">
        <v>13.78</v>
      </c>
    </row>
    <row r="2556" spans="2:9" ht="30">
      <c r="B2556" s="51">
        <v>91874</v>
      </c>
      <c r="C2556" s="1108" t="s">
        <v>2049</v>
      </c>
      <c r="D2556" s="45" t="s">
        <v>115</v>
      </c>
      <c r="E2556" s="46">
        <f t="shared" si="78"/>
        <v>3.54</v>
      </c>
      <c r="F2556" s="1105">
        <f t="shared" si="79"/>
        <v>91874</v>
      </c>
      <c r="H2556" s="46">
        <v>3.25</v>
      </c>
      <c r="I2556" s="46">
        <v>3.54</v>
      </c>
    </row>
    <row r="2557" spans="2:9" ht="30">
      <c r="B2557" s="50">
        <v>91875</v>
      </c>
      <c r="C2557" s="48" t="s">
        <v>2050</v>
      </c>
      <c r="D2557" s="47" t="s">
        <v>115</v>
      </c>
      <c r="E2557" s="49">
        <f t="shared" si="78"/>
        <v>4.68</v>
      </c>
      <c r="F2557" s="1105">
        <f t="shared" si="79"/>
        <v>91875</v>
      </c>
      <c r="H2557" s="49">
        <v>4.28</v>
      </c>
      <c r="I2557" s="49">
        <v>4.68</v>
      </c>
    </row>
    <row r="2558" spans="2:9" ht="30">
      <c r="B2558" s="51">
        <v>91876</v>
      </c>
      <c r="C2558" s="1108" t="s">
        <v>2051</v>
      </c>
      <c r="D2558" s="45" t="s">
        <v>115</v>
      </c>
      <c r="E2558" s="46">
        <f t="shared" si="78"/>
        <v>6.15</v>
      </c>
      <c r="F2558" s="1105">
        <f t="shared" si="79"/>
        <v>91876</v>
      </c>
      <c r="H2558" s="46">
        <v>5.65</v>
      </c>
      <c r="I2558" s="46">
        <v>6.15</v>
      </c>
    </row>
    <row r="2559" spans="2:9" ht="30">
      <c r="B2559" s="50">
        <v>91877</v>
      </c>
      <c r="C2559" s="48" t="s">
        <v>2052</v>
      </c>
      <c r="D2559" s="47" t="s">
        <v>115</v>
      </c>
      <c r="E2559" s="49">
        <f t="shared" si="78"/>
        <v>8.11</v>
      </c>
      <c r="F2559" s="1105">
        <f t="shared" si="79"/>
        <v>91877</v>
      </c>
      <c r="H2559" s="49">
        <v>7.47</v>
      </c>
      <c r="I2559" s="49">
        <v>8.11</v>
      </c>
    </row>
    <row r="2560" spans="2:9" ht="30">
      <c r="B2560" s="51">
        <v>91878</v>
      </c>
      <c r="C2560" s="1108" t="s">
        <v>2053</v>
      </c>
      <c r="D2560" s="45" t="s">
        <v>115</v>
      </c>
      <c r="E2560" s="46">
        <f t="shared" si="78"/>
        <v>4.5999999999999996</v>
      </c>
      <c r="F2560" s="1105">
        <f t="shared" si="79"/>
        <v>91878</v>
      </c>
      <c r="H2560" s="46">
        <v>4.2</v>
      </c>
      <c r="I2560" s="46">
        <v>4.5999999999999996</v>
      </c>
    </row>
    <row r="2561" spans="2:9" ht="30">
      <c r="B2561" s="50">
        <v>91879</v>
      </c>
      <c r="C2561" s="48" t="s">
        <v>2054</v>
      </c>
      <c r="D2561" s="47" t="s">
        <v>115</v>
      </c>
      <c r="E2561" s="49">
        <f t="shared" si="78"/>
        <v>5.69</v>
      </c>
      <c r="F2561" s="1105">
        <f t="shared" si="79"/>
        <v>91879</v>
      </c>
      <c r="H2561" s="49">
        <v>5.21</v>
      </c>
      <c r="I2561" s="49">
        <v>5.69</v>
      </c>
    </row>
    <row r="2562" spans="2:9" ht="30">
      <c r="B2562" s="51">
        <v>91880</v>
      </c>
      <c r="C2562" s="1108" t="s">
        <v>2055</v>
      </c>
      <c r="D2562" s="45" t="s">
        <v>115</v>
      </c>
      <c r="E2562" s="46">
        <f t="shared" si="78"/>
        <v>7.2</v>
      </c>
      <c r="F2562" s="1105">
        <f t="shared" si="79"/>
        <v>91880</v>
      </c>
      <c r="H2562" s="46">
        <v>6.59</v>
      </c>
      <c r="I2562" s="46">
        <v>7.2</v>
      </c>
    </row>
    <row r="2563" spans="2:9" ht="30">
      <c r="B2563" s="50">
        <v>91881</v>
      </c>
      <c r="C2563" s="48" t="s">
        <v>2056</v>
      </c>
      <c r="D2563" s="47" t="s">
        <v>115</v>
      </c>
      <c r="E2563" s="49">
        <f t="shared" ref="E2563:E2626" si="80">IF($K$2=$H$1,H2563,I2563)</f>
        <v>9.17</v>
      </c>
      <c r="F2563" s="1105">
        <f t="shared" ref="F2563:F2626" si="81">IF(LEN($B2563)=7,CONCATENATE(MID($B2563,1,6),"00",RIGHT($B2563,1)),IF(LEN($B2563)=8,CONCATENATE(MID($B2563,1,6),"0",RIGHT($B2563,2)),$B2563))</f>
        <v>91881</v>
      </c>
      <c r="H2563" s="49">
        <v>8.42</v>
      </c>
      <c r="I2563" s="49">
        <v>9.17</v>
      </c>
    </row>
    <row r="2564" spans="2:9" ht="30">
      <c r="B2564" s="51">
        <v>91882</v>
      </c>
      <c r="C2564" s="1108" t="s">
        <v>2057</v>
      </c>
      <c r="D2564" s="45" t="s">
        <v>115</v>
      </c>
      <c r="E2564" s="46">
        <f t="shared" si="80"/>
        <v>5.74</v>
      </c>
      <c r="F2564" s="1105">
        <f t="shared" si="81"/>
        <v>91882</v>
      </c>
      <c r="H2564" s="46">
        <v>5.21</v>
      </c>
      <c r="I2564" s="46">
        <v>5.74</v>
      </c>
    </row>
    <row r="2565" spans="2:9" ht="30">
      <c r="B2565" s="50">
        <v>91884</v>
      </c>
      <c r="C2565" s="48" t="s">
        <v>2058</v>
      </c>
      <c r="D2565" s="47" t="s">
        <v>115</v>
      </c>
      <c r="E2565" s="49">
        <f t="shared" si="80"/>
        <v>6.57</v>
      </c>
      <c r="F2565" s="1105">
        <f t="shared" si="81"/>
        <v>91884</v>
      </c>
      <c r="H2565" s="49">
        <v>5.99</v>
      </c>
      <c r="I2565" s="49">
        <v>6.57</v>
      </c>
    </row>
    <row r="2566" spans="2:9" ht="30">
      <c r="B2566" s="51">
        <v>91885</v>
      </c>
      <c r="C2566" s="1108" t="s">
        <v>2059</v>
      </c>
      <c r="D2566" s="45" t="s">
        <v>115</v>
      </c>
      <c r="E2566" s="46">
        <f t="shared" si="80"/>
        <v>7.72</v>
      </c>
      <c r="F2566" s="1105">
        <f t="shared" si="81"/>
        <v>91885</v>
      </c>
      <c r="H2566" s="46">
        <v>7.05</v>
      </c>
      <c r="I2566" s="46">
        <v>7.72</v>
      </c>
    </row>
    <row r="2567" spans="2:9" ht="30">
      <c r="B2567" s="50">
        <v>91886</v>
      </c>
      <c r="C2567" s="48" t="s">
        <v>2060</v>
      </c>
      <c r="D2567" s="47" t="s">
        <v>115</v>
      </c>
      <c r="E2567" s="49">
        <f t="shared" si="80"/>
        <v>9.2799999999999994</v>
      </c>
      <c r="F2567" s="1105">
        <f t="shared" si="81"/>
        <v>91886</v>
      </c>
      <c r="H2567" s="49">
        <v>8.52</v>
      </c>
      <c r="I2567" s="49">
        <v>9.2799999999999994</v>
      </c>
    </row>
    <row r="2568" spans="2:9" ht="30">
      <c r="B2568" s="51">
        <v>91887</v>
      </c>
      <c r="C2568" s="1108" t="s">
        <v>2061</v>
      </c>
      <c r="D2568" s="45" t="s">
        <v>115</v>
      </c>
      <c r="E2568" s="46">
        <f t="shared" si="80"/>
        <v>6.34</v>
      </c>
      <c r="F2568" s="1105">
        <f t="shared" si="81"/>
        <v>91887</v>
      </c>
      <c r="H2568" s="46">
        <v>5.88</v>
      </c>
      <c r="I2568" s="46">
        <v>6.34</v>
      </c>
    </row>
    <row r="2569" spans="2:9" ht="30">
      <c r="B2569" s="50">
        <v>91889</v>
      </c>
      <c r="C2569" s="48" t="s">
        <v>2062</v>
      </c>
      <c r="D2569" s="47" t="s">
        <v>115</v>
      </c>
      <c r="E2569" s="49">
        <f t="shared" si="80"/>
        <v>6.14</v>
      </c>
      <c r="F2569" s="1105">
        <f t="shared" si="81"/>
        <v>91889</v>
      </c>
      <c r="H2569" s="49">
        <v>5.68</v>
      </c>
      <c r="I2569" s="49">
        <v>6.14</v>
      </c>
    </row>
    <row r="2570" spans="2:9" ht="30">
      <c r="B2570" s="51">
        <v>91890</v>
      </c>
      <c r="C2570" s="1108" t="s">
        <v>2063</v>
      </c>
      <c r="D2570" s="45" t="s">
        <v>115</v>
      </c>
      <c r="E2570" s="46">
        <f t="shared" si="80"/>
        <v>7.64</v>
      </c>
      <c r="F2570" s="1105">
        <f t="shared" si="81"/>
        <v>91890</v>
      </c>
      <c r="H2570" s="46">
        <v>7.06</v>
      </c>
      <c r="I2570" s="46">
        <v>7.64</v>
      </c>
    </row>
    <row r="2571" spans="2:9" ht="30">
      <c r="B2571" s="50">
        <v>91892</v>
      </c>
      <c r="C2571" s="48" t="s">
        <v>2064</v>
      </c>
      <c r="D2571" s="47" t="s">
        <v>115</v>
      </c>
      <c r="E2571" s="49">
        <f t="shared" si="80"/>
        <v>8.94</v>
      </c>
      <c r="F2571" s="1105">
        <f t="shared" si="81"/>
        <v>91892</v>
      </c>
      <c r="H2571" s="49">
        <v>8.36</v>
      </c>
      <c r="I2571" s="49">
        <v>8.94</v>
      </c>
    </row>
    <row r="2572" spans="2:9" ht="30">
      <c r="B2572" s="51">
        <v>91893</v>
      </c>
      <c r="C2572" s="1108" t="s">
        <v>2065</v>
      </c>
      <c r="D2572" s="45" t="s">
        <v>115</v>
      </c>
      <c r="E2572" s="46">
        <f t="shared" si="80"/>
        <v>10.36</v>
      </c>
      <c r="F2572" s="1105">
        <f t="shared" si="81"/>
        <v>91893</v>
      </c>
      <c r="H2572" s="46">
        <v>9.59</v>
      </c>
      <c r="I2572" s="46">
        <v>10.36</v>
      </c>
    </row>
    <row r="2573" spans="2:9" ht="30">
      <c r="B2573" s="50">
        <v>91895</v>
      </c>
      <c r="C2573" s="48" t="s">
        <v>7309</v>
      </c>
      <c r="D2573" s="47" t="s">
        <v>115</v>
      </c>
      <c r="E2573" s="49">
        <f t="shared" si="80"/>
        <v>11.68</v>
      </c>
      <c r="F2573" s="1105">
        <f t="shared" si="81"/>
        <v>91895</v>
      </c>
      <c r="H2573" s="49">
        <v>10.91</v>
      </c>
      <c r="I2573" s="49">
        <v>11.68</v>
      </c>
    </row>
    <row r="2574" spans="2:9" ht="30">
      <c r="B2574" s="51">
        <v>91896</v>
      </c>
      <c r="C2574" s="1108" t="s">
        <v>2066</v>
      </c>
      <c r="D2574" s="45" t="s">
        <v>115</v>
      </c>
      <c r="E2574" s="46">
        <f t="shared" si="80"/>
        <v>12.72</v>
      </c>
      <c r="F2574" s="1105">
        <f t="shared" si="81"/>
        <v>91896</v>
      </c>
      <c r="H2574" s="46">
        <v>11.76</v>
      </c>
      <c r="I2574" s="46">
        <v>12.72</v>
      </c>
    </row>
    <row r="2575" spans="2:9" ht="30">
      <c r="B2575" s="50">
        <v>91898</v>
      </c>
      <c r="C2575" s="48" t="s">
        <v>2067</v>
      </c>
      <c r="D2575" s="47" t="s">
        <v>115</v>
      </c>
      <c r="E2575" s="49">
        <f t="shared" si="80"/>
        <v>14.13</v>
      </c>
      <c r="F2575" s="1105">
        <f t="shared" si="81"/>
        <v>91898</v>
      </c>
      <c r="H2575" s="49">
        <v>13.17</v>
      </c>
      <c r="I2575" s="49">
        <v>14.13</v>
      </c>
    </row>
    <row r="2576" spans="2:9" ht="30">
      <c r="B2576" s="51">
        <v>91899</v>
      </c>
      <c r="C2576" s="1108" t="s">
        <v>2068</v>
      </c>
      <c r="D2576" s="45" t="s">
        <v>115</v>
      </c>
      <c r="E2576" s="46">
        <f t="shared" si="80"/>
        <v>7.87</v>
      </c>
      <c r="F2576" s="1105">
        <f t="shared" si="81"/>
        <v>91899</v>
      </c>
      <c r="H2576" s="46">
        <v>7.27</v>
      </c>
      <c r="I2576" s="46">
        <v>7.87</v>
      </c>
    </row>
    <row r="2577" spans="2:9" ht="30">
      <c r="B2577" s="50">
        <v>91901</v>
      </c>
      <c r="C2577" s="48" t="s">
        <v>2069</v>
      </c>
      <c r="D2577" s="47" t="s">
        <v>115</v>
      </c>
      <c r="E2577" s="49">
        <f t="shared" si="80"/>
        <v>7.67</v>
      </c>
      <c r="F2577" s="1105">
        <f t="shared" si="81"/>
        <v>91901</v>
      </c>
      <c r="H2577" s="49">
        <v>7.07</v>
      </c>
      <c r="I2577" s="49">
        <v>7.67</v>
      </c>
    </row>
    <row r="2578" spans="2:9" ht="30">
      <c r="B2578" s="51">
        <v>91902</v>
      </c>
      <c r="C2578" s="1108" t="s">
        <v>2070</v>
      </c>
      <c r="D2578" s="45" t="s">
        <v>115</v>
      </c>
      <c r="E2578" s="46">
        <f t="shared" si="80"/>
        <v>9.16</v>
      </c>
      <c r="F2578" s="1105">
        <f t="shared" si="81"/>
        <v>91902</v>
      </c>
      <c r="H2578" s="46">
        <v>8.43</v>
      </c>
      <c r="I2578" s="46">
        <v>9.16</v>
      </c>
    </row>
    <row r="2579" spans="2:9" ht="30">
      <c r="B2579" s="50">
        <v>91904</v>
      </c>
      <c r="C2579" s="48" t="s">
        <v>2071</v>
      </c>
      <c r="D2579" s="47" t="s">
        <v>115</v>
      </c>
      <c r="E2579" s="49">
        <f t="shared" si="80"/>
        <v>10.46</v>
      </c>
      <c r="F2579" s="1105">
        <f t="shared" si="81"/>
        <v>91904</v>
      </c>
      <c r="H2579" s="49">
        <v>9.73</v>
      </c>
      <c r="I2579" s="49">
        <v>10.46</v>
      </c>
    </row>
    <row r="2580" spans="2:9" ht="30">
      <c r="B2580" s="51">
        <v>91905</v>
      </c>
      <c r="C2580" s="1108" t="s">
        <v>2072</v>
      </c>
      <c r="D2580" s="45" t="s">
        <v>115</v>
      </c>
      <c r="E2580" s="46">
        <f t="shared" si="80"/>
        <v>11.88</v>
      </c>
      <c r="F2580" s="1105">
        <f t="shared" si="81"/>
        <v>91905</v>
      </c>
      <c r="H2580" s="46">
        <v>10.98</v>
      </c>
      <c r="I2580" s="46">
        <v>11.88</v>
      </c>
    </row>
    <row r="2581" spans="2:9" ht="30">
      <c r="B2581" s="50">
        <v>91907</v>
      </c>
      <c r="C2581" s="48" t="s">
        <v>7310</v>
      </c>
      <c r="D2581" s="47" t="s">
        <v>115</v>
      </c>
      <c r="E2581" s="49">
        <f t="shared" si="80"/>
        <v>13.2</v>
      </c>
      <c r="F2581" s="1105">
        <f t="shared" si="81"/>
        <v>91907</v>
      </c>
      <c r="H2581" s="49">
        <v>12.3</v>
      </c>
      <c r="I2581" s="49">
        <v>13.2</v>
      </c>
    </row>
    <row r="2582" spans="2:9" ht="30">
      <c r="B2582" s="51">
        <v>91908</v>
      </c>
      <c r="C2582" s="1108" t="s">
        <v>2073</v>
      </c>
      <c r="D2582" s="45" t="s">
        <v>115</v>
      </c>
      <c r="E2582" s="46">
        <f t="shared" si="80"/>
        <v>14.29</v>
      </c>
      <c r="F2582" s="1105">
        <f t="shared" si="81"/>
        <v>91908</v>
      </c>
      <c r="H2582" s="46">
        <v>13.17</v>
      </c>
      <c r="I2582" s="46">
        <v>14.29</v>
      </c>
    </row>
    <row r="2583" spans="2:9" ht="30">
      <c r="B2583" s="50">
        <v>91910</v>
      </c>
      <c r="C2583" s="48" t="s">
        <v>2074</v>
      </c>
      <c r="D2583" s="47" t="s">
        <v>115</v>
      </c>
      <c r="E2583" s="49">
        <f t="shared" si="80"/>
        <v>15.7</v>
      </c>
      <c r="F2583" s="1105">
        <f t="shared" si="81"/>
        <v>91910</v>
      </c>
      <c r="H2583" s="49">
        <v>14.58</v>
      </c>
      <c r="I2583" s="49">
        <v>15.7</v>
      </c>
    </row>
    <row r="2584" spans="2:9" ht="30">
      <c r="B2584" s="51">
        <v>91911</v>
      </c>
      <c r="C2584" s="1108" t="s">
        <v>2075</v>
      </c>
      <c r="D2584" s="45" t="s">
        <v>115</v>
      </c>
      <c r="E2584" s="46">
        <f t="shared" si="80"/>
        <v>9.6199999999999992</v>
      </c>
      <c r="F2584" s="1105">
        <f t="shared" si="81"/>
        <v>91911</v>
      </c>
      <c r="H2584" s="46">
        <v>8.84</v>
      </c>
      <c r="I2584" s="46">
        <v>9.6199999999999992</v>
      </c>
    </row>
    <row r="2585" spans="2:9" ht="30">
      <c r="B2585" s="50">
        <v>91913</v>
      </c>
      <c r="C2585" s="48" t="s">
        <v>2076</v>
      </c>
      <c r="D2585" s="47" t="s">
        <v>115</v>
      </c>
      <c r="E2585" s="49">
        <f t="shared" si="80"/>
        <v>9.42</v>
      </c>
      <c r="F2585" s="1105">
        <f t="shared" si="81"/>
        <v>91913</v>
      </c>
      <c r="H2585" s="49">
        <v>8.64</v>
      </c>
      <c r="I2585" s="49">
        <v>9.42</v>
      </c>
    </row>
    <row r="2586" spans="2:9" ht="30">
      <c r="B2586" s="51">
        <v>91914</v>
      </c>
      <c r="C2586" s="1108" t="s">
        <v>2077</v>
      </c>
      <c r="D2586" s="45" t="s">
        <v>115</v>
      </c>
      <c r="E2586" s="46">
        <f t="shared" si="80"/>
        <v>10.52</v>
      </c>
      <c r="F2586" s="1105">
        <f t="shared" si="81"/>
        <v>91914</v>
      </c>
      <c r="H2586" s="46">
        <v>9.64</v>
      </c>
      <c r="I2586" s="46">
        <v>10.52</v>
      </c>
    </row>
    <row r="2587" spans="2:9" ht="30">
      <c r="B2587" s="50">
        <v>91916</v>
      </c>
      <c r="C2587" s="48" t="s">
        <v>2078</v>
      </c>
      <c r="D2587" s="47" t="s">
        <v>115</v>
      </c>
      <c r="E2587" s="49">
        <f t="shared" si="80"/>
        <v>11.82</v>
      </c>
      <c r="F2587" s="1105">
        <f t="shared" si="81"/>
        <v>91916</v>
      </c>
      <c r="H2587" s="49">
        <v>10.94</v>
      </c>
      <c r="I2587" s="49">
        <v>11.82</v>
      </c>
    </row>
    <row r="2588" spans="2:9" ht="30">
      <c r="B2588" s="51">
        <v>91917</v>
      </c>
      <c r="C2588" s="1108" t="s">
        <v>2079</v>
      </c>
      <c r="D2588" s="45" t="s">
        <v>115</v>
      </c>
      <c r="E2588" s="46">
        <f t="shared" si="80"/>
        <v>12.69</v>
      </c>
      <c r="F2588" s="1105">
        <f t="shared" si="81"/>
        <v>91917</v>
      </c>
      <c r="H2588" s="46">
        <v>11.69</v>
      </c>
      <c r="I2588" s="46">
        <v>12.69</v>
      </c>
    </row>
    <row r="2589" spans="2:9" ht="30">
      <c r="B2589" s="50">
        <v>91919</v>
      </c>
      <c r="C2589" s="48" t="s">
        <v>7311</v>
      </c>
      <c r="D2589" s="47" t="s">
        <v>115</v>
      </c>
      <c r="E2589" s="49">
        <f t="shared" si="80"/>
        <v>14.01</v>
      </c>
      <c r="F2589" s="1105">
        <f t="shared" si="81"/>
        <v>91919</v>
      </c>
      <c r="H2589" s="49">
        <v>13.01</v>
      </c>
      <c r="I2589" s="49">
        <v>14.01</v>
      </c>
    </row>
    <row r="2590" spans="2:9" ht="30">
      <c r="B2590" s="51">
        <v>91920</v>
      </c>
      <c r="C2590" s="1108" t="s">
        <v>2080</v>
      </c>
      <c r="D2590" s="45" t="s">
        <v>115</v>
      </c>
      <c r="E2590" s="46">
        <f t="shared" si="80"/>
        <v>14.47</v>
      </c>
      <c r="F2590" s="1105">
        <f t="shared" si="81"/>
        <v>91920</v>
      </c>
      <c r="H2590" s="46">
        <v>13.33</v>
      </c>
      <c r="I2590" s="46">
        <v>14.47</v>
      </c>
    </row>
    <row r="2591" spans="2:9" ht="30">
      <c r="B2591" s="50">
        <v>91922</v>
      </c>
      <c r="C2591" s="48" t="s">
        <v>2081</v>
      </c>
      <c r="D2591" s="47" t="s">
        <v>115</v>
      </c>
      <c r="E2591" s="49">
        <f t="shared" si="80"/>
        <v>15.88</v>
      </c>
      <c r="F2591" s="1105">
        <f t="shared" si="81"/>
        <v>91922</v>
      </c>
      <c r="H2591" s="49">
        <v>14.74</v>
      </c>
      <c r="I2591" s="49">
        <v>15.88</v>
      </c>
    </row>
    <row r="2592" spans="2:9">
      <c r="B2592" s="51">
        <v>93013</v>
      </c>
      <c r="C2592" s="1108" t="s">
        <v>2082</v>
      </c>
      <c r="D2592" s="45" t="s">
        <v>115</v>
      </c>
      <c r="E2592" s="46">
        <f t="shared" si="80"/>
        <v>10.5</v>
      </c>
      <c r="F2592" s="1105">
        <f t="shared" si="81"/>
        <v>93013</v>
      </c>
      <c r="H2592" s="46">
        <v>9.69</v>
      </c>
      <c r="I2592" s="46">
        <v>10.5</v>
      </c>
    </row>
    <row r="2593" spans="2:9">
      <c r="B2593" s="50">
        <v>93014</v>
      </c>
      <c r="C2593" s="48" t="s">
        <v>2083</v>
      </c>
      <c r="D2593" s="47" t="s">
        <v>115</v>
      </c>
      <c r="E2593" s="49">
        <f t="shared" si="80"/>
        <v>12.79</v>
      </c>
      <c r="F2593" s="1105">
        <f t="shared" si="81"/>
        <v>93014</v>
      </c>
      <c r="H2593" s="49">
        <v>11.86</v>
      </c>
      <c r="I2593" s="49">
        <v>12.79</v>
      </c>
    </row>
    <row r="2594" spans="2:9">
      <c r="B2594" s="51">
        <v>93015</v>
      </c>
      <c r="C2594" s="1108" t="s">
        <v>2084</v>
      </c>
      <c r="D2594" s="45" t="s">
        <v>115</v>
      </c>
      <c r="E2594" s="46">
        <f t="shared" si="80"/>
        <v>18.77</v>
      </c>
      <c r="F2594" s="1105">
        <f t="shared" si="81"/>
        <v>93015</v>
      </c>
      <c r="H2594" s="46">
        <v>17.649999999999999</v>
      </c>
      <c r="I2594" s="46">
        <v>18.77</v>
      </c>
    </row>
    <row r="2595" spans="2:9">
      <c r="B2595" s="50">
        <v>93016</v>
      </c>
      <c r="C2595" s="48" t="s">
        <v>2085</v>
      </c>
      <c r="D2595" s="47" t="s">
        <v>115</v>
      </c>
      <c r="E2595" s="49">
        <f t="shared" si="80"/>
        <v>22.59</v>
      </c>
      <c r="F2595" s="1105">
        <f t="shared" si="81"/>
        <v>93016</v>
      </c>
      <c r="H2595" s="49">
        <v>21.34</v>
      </c>
      <c r="I2595" s="49">
        <v>22.59</v>
      </c>
    </row>
    <row r="2596" spans="2:9">
      <c r="B2596" s="51">
        <v>93017</v>
      </c>
      <c r="C2596" s="1108" t="s">
        <v>2086</v>
      </c>
      <c r="D2596" s="45" t="s">
        <v>115</v>
      </c>
      <c r="E2596" s="46">
        <f t="shared" si="80"/>
        <v>33.32</v>
      </c>
      <c r="F2596" s="1105">
        <f t="shared" si="81"/>
        <v>93017</v>
      </c>
      <c r="H2596" s="46">
        <v>31.77</v>
      </c>
      <c r="I2596" s="46">
        <v>33.32</v>
      </c>
    </row>
    <row r="2597" spans="2:9">
      <c r="B2597" s="50">
        <v>93018</v>
      </c>
      <c r="C2597" s="48" t="s">
        <v>2087</v>
      </c>
      <c r="D2597" s="47" t="s">
        <v>115</v>
      </c>
      <c r="E2597" s="49">
        <f t="shared" si="80"/>
        <v>15.99</v>
      </c>
      <c r="F2597" s="1105">
        <f t="shared" si="81"/>
        <v>93018</v>
      </c>
      <c r="H2597" s="49">
        <v>14.77</v>
      </c>
      <c r="I2597" s="49">
        <v>15.99</v>
      </c>
    </row>
    <row r="2598" spans="2:9">
      <c r="B2598" s="51">
        <v>93020</v>
      </c>
      <c r="C2598" s="1108" t="s">
        <v>2088</v>
      </c>
      <c r="D2598" s="45" t="s">
        <v>115</v>
      </c>
      <c r="E2598" s="46">
        <f t="shared" si="80"/>
        <v>20.2</v>
      </c>
      <c r="F2598" s="1105">
        <f t="shared" si="81"/>
        <v>93020</v>
      </c>
      <c r="H2598" s="46">
        <v>18.8</v>
      </c>
      <c r="I2598" s="46">
        <v>20.2</v>
      </c>
    </row>
    <row r="2599" spans="2:9">
      <c r="B2599" s="50">
        <v>93022</v>
      </c>
      <c r="C2599" s="48" t="s">
        <v>2089</v>
      </c>
      <c r="D2599" s="47" t="s">
        <v>115</v>
      </c>
      <c r="E2599" s="49">
        <f t="shared" si="80"/>
        <v>32.44</v>
      </c>
      <c r="F2599" s="1105">
        <f t="shared" si="81"/>
        <v>93022</v>
      </c>
      <c r="H2599" s="49">
        <v>30.76</v>
      </c>
      <c r="I2599" s="49">
        <v>32.44</v>
      </c>
    </row>
    <row r="2600" spans="2:9">
      <c r="B2600" s="51">
        <v>93024</v>
      </c>
      <c r="C2600" s="1108" t="s">
        <v>2090</v>
      </c>
      <c r="D2600" s="45" t="s">
        <v>115</v>
      </c>
      <c r="E2600" s="46">
        <f t="shared" si="80"/>
        <v>34.29</v>
      </c>
      <c r="F2600" s="1105">
        <f t="shared" si="81"/>
        <v>93024</v>
      </c>
      <c r="H2600" s="46">
        <v>32.42</v>
      </c>
      <c r="I2600" s="46">
        <v>34.29</v>
      </c>
    </row>
    <row r="2601" spans="2:9">
      <c r="B2601" s="50">
        <v>93026</v>
      </c>
      <c r="C2601" s="48" t="s">
        <v>2091</v>
      </c>
      <c r="D2601" s="47" t="s">
        <v>115</v>
      </c>
      <c r="E2601" s="49">
        <f t="shared" si="80"/>
        <v>54.61</v>
      </c>
      <c r="F2601" s="1105">
        <f t="shared" si="81"/>
        <v>93026</v>
      </c>
      <c r="H2601" s="49">
        <v>52.28</v>
      </c>
      <c r="I2601" s="49">
        <v>54.61</v>
      </c>
    </row>
    <row r="2602" spans="2:9" ht="30">
      <c r="B2602" s="51">
        <v>95733</v>
      </c>
      <c r="C2602" s="1108" t="s">
        <v>2092</v>
      </c>
      <c r="D2602" s="45" t="s">
        <v>115</v>
      </c>
      <c r="E2602" s="46">
        <f t="shared" si="80"/>
        <v>4.3099999999999996</v>
      </c>
      <c r="F2602" s="1105">
        <f t="shared" si="81"/>
        <v>95733</v>
      </c>
      <c r="H2602" s="46">
        <v>4.03</v>
      </c>
      <c r="I2602" s="46">
        <v>4.3099999999999996</v>
      </c>
    </row>
    <row r="2603" spans="2:9" ht="30">
      <c r="B2603" s="50">
        <v>95734</v>
      </c>
      <c r="C2603" s="48" t="s">
        <v>2093</v>
      </c>
      <c r="D2603" s="47" t="s">
        <v>115</v>
      </c>
      <c r="E2603" s="49">
        <f t="shared" si="80"/>
        <v>5.73</v>
      </c>
      <c r="F2603" s="1105">
        <f t="shared" si="81"/>
        <v>95734</v>
      </c>
      <c r="H2603" s="49">
        <v>5.36</v>
      </c>
      <c r="I2603" s="49">
        <v>5.73</v>
      </c>
    </row>
    <row r="2604" spans="2:9" ht="30">
      <c r="B2604" s="51">
        <v>95735</v>
      </c>
      <c r="C2604" s="1108" t="s">
        <v>2094</v>
      </c>
      <c r="D2604" s="45" t="s">
        <v>115</v>
      </c>
      <c r="E2604" s="46">
        <f t="shared" si="80"/>
        <v>4.95</v>
      </c>
      <c r="F2604" s="1105">
        <f t="shared" si="81"/>
        <v>95735</v>
      </c>
      <c r="H2604" s="46">
        <v>4.5599999999999996</v>
      </c>
      <c r="I2604" s="46">
        <v>4.95</v>
      </c>
    </row>
    <row r="2605" spans="2:9" ht="30">
      <c r="B2605" s="50">
        <v>95736</v>
      </c>
      <c r="C2605" s="48" t="s">
        <v>2095</v>
      </c>
      <c r="D2605" s="47" t="s">
        <v>115</v>
      </c>
      <c r="E2605" s="49">
        <f t="shared" si="80"/>
        <v>5.73</v>
      </c>
      <c r="F2605" s="1105">
        <f t="shared" si="81"/>
        <v>95736</v>
      </c>
      <c r="H2605" s="49">
        <v>5.31</v>
      </c>
      <c r="I2605" s="49">
        <v>5.73</v>
      </c>
    </row>
    <row r="2606" spans="2:9" ht="30">
      <c r="B2606" s="51">
        <v>95738</v>
      </c>
      <c r="C2606" s="1108" t="s">
        <v>2096</v>
      </c>
      <c r="D2606" s="45" t="s">
        <v>115</v>
      </c>
      <c r="E2606" s="46">
        <f t="shared" si="80"/>
        <v>6.9</v>
      </c>
      <c r="F2606" s="1105">
        <f t="shared" si="81"/>
        <v>95738</v>
      </c>
      <c r="H2606" s="46">
        <v>6.41</v>
      </c>
      <c r="I2606" s="46">
        <v>6.9</v>
      </c>
    </row>
    <row r="2607" spans="2:9" ht="30">
      <c r="B2607" s="50">
        <v>95753</v>
      </c>
      <c r="C2607" s="48" t="s">
        <v>2097</v>
      </c>
      <c r="D2607" s="47" t="s">
        <v>115</v>
      </c>
      <c r="E2607" s="49">
        <f t="shared" si="80"/>
        <v>5.52</v>
      </c>
      <c r="F2607" s="1105">
        <f t="shared" si="81"/>
        <v>95753</v>
      </c>
      <c r="H2607" s="49">
        <v>5.15</v>
      </c>
      <c r="I2607" s="49">
        <v>5.52</v>
      </c>
    </row>
    <row r="2608" spans="2:9" ht="30">
      <c r="B2608" s="51">
        <v>95754</v>
      </c>
      <c r="C2608" s="1108" t="s">
        <v>2098</v>
      </c>
      <c r="D2608" s="45" t="s">
        <v>115</v>
      </c>
      <c r="E2608" s="46">
        <f t="shared" si="80"/>
        <v>6.89</v>
      </c>
      <c r="F2608" s="1105">
        <f t="shared" si="81"/>
        <v>95754</v>
      </c>
      <c r="H2608" s="46">
        <v>6.39</v>
      </c>
      <c r="I2608" s="46">
        <v>6.89</v>
      </c>
    </row>
    <row r="2609" spans="2:9" ht="30">
      <c r="B2609" s="50">
        <v>95755</v>
      </c>
      <c r="C2609" s="48" t="s">
        <v>2099</v>
      </c>
      <c r="D2609" s="47" t="s">
        <v>115</v>
      </c>
      <c r="E2609" s="49">
        <f t="shared" si="80"/>
        <v>9.93</v>
      </c>
      <c r="F2609" s="1105">
        <f t="shared" si="81"/>
        <v>95755</v>
      </c>
      <c r="H2609" s="49">
        <v>9.2799999999999994</v>
      </c>
      <c r="I2609" s="49">
        <v>9.93</v>
      </c>
    </row>
    <row r="2610" spans="2:9" ht="30">
      <c r="B2610" s="51">
        <v>95756</v>
      </c>
      <c r="C2610" s="1108" t="s">
        <v>2100</v>
      </c>
      <c r="D2610" s="45" t="s">
        <v>115</v>
      </c>
      <c r="E2610" s="46">
        <f t="shared" si="80"/>
        <v>13.21</v>
      </c>
      <c r="F2610" s="1105">
        <f t="shared" si="81"/>
        <v>95756</v>
      </c>
      <c r="H2610" s="46">
        <v>12.4</v>
      </c>
      <c r="I2610" s="46">
        <v>13.21</v>
      </c>
    </row>
    <row r="2611" spans="2:9" ht="30">
      <c r="B2611" s="50">
        <v>95757</v>
      </c>
      <c r="C2611" s="48" t="s">
        <v>2101</v>
      </c>
      <c r="D2611" s="47" t="s">
        <v>115</v>
      </c>
      <c r="E2611" s="49">
        <f t="shared" si="80"/>
        <v>8.34</v>
      </c>
      <c r="F2611" s="1105">
        <f t="shared" si="81"/>
        <v>95757</v>
      </c>
      <c r="H2611" s="49">
        <v>7.67</v>
      </c>
      <c r="I2611" s="49">
        <v>8.34</v>
      </c>
    </row>
    <row r="2612" spans="2:9" ht="30">
      <c r="B2612" s="51">
        <v>95758</v>
      </c>
      <c r="C2612" s="1108" t="s">
        <v>2102</v>
      </c>
      <c r="D2612" s="45" t="s">
        <v>115</v>
      </c>
      <c r="E2612" s="46">
        <f t="shared" si="80"/>
        <v>9.3699999999999992</v>
      </c>
      <c r="F2612" s="1105">
        <f t="shared" si="81"/>
        <v>95758</v>
      </c>
      <c r="H2612" s="46">
        <v>8.6300000000000008</v>
      </c>
      <c r="I2612" s="46">
        <v>9.3699999999999992</v>
      </c>
    </row>
    <row r="2613" spans="2:9" ht="30">
      <c r="B2613" s="50">
        <v>95759</v>
      </c>
      <c r="C2613" s="48" t="s">
        <v>2103</v>
      </c>
      <c r="D2613" s="47" t="s">
        <v>115</v>
      </c>
      <c r="E2613" s="49">
        <f t="shared" si="80"/>
        <v>11.94</v>
      </c>
      <c r="F2613" s="1105">
        <f t="shared" si="81"/>
        <v>95759</v>
      </c>
      <c r="H2613" s="49">
        <v>11.1</v>
      </c>
      <c r="I2613" s="49">
        <v>11.94</v>
      </c>
    </row>
    <row r="2614" spans="2:9" ht="30">
      <c r="B2614" s="51">
        <v>95760</v>
      </c>
      <c r="C2614" s="1108" t="s">
        <v>2104</v>
      </c>
      <c r="D2614" s="45" t="s">
        <v>115</v>
      </c>
      <c r="E2614" s="46">
        <f t="shared" si="80"/>
        <v>14.69</v>
      </c>
      <c r="F2614" s="1105">
        <f t="shared" si="81"/>
        <v>95760</v>
      </c>
      <c r="H2614" s="46">
        <v>13.73</v>
      </c>
      <c r="I2614" s="46">
        <v>14.69</v>
      </c>
    </row>
    <row r="2615" spans="2:9" ht="30">
      <c r="B2615" s="50">
        <v>97559</v>
      </c>
      <c r="C2615" s="48" t="s">
        <v>7312</v>
      </c>
      <c r="D2615" s="47" t="s">
        <v>115</v>
      </c>
      <c r="E2615" s="49">
        <f t="shared" si="80"/>
        <v>7.5</v>
      </c>
      <c r="F2615" s="1105">
        <f t="shared" si="81"/>
        <v>97559</v>
      </c>
      <c r="H2615" s="49">
        <v>6.92</v>
      </c>
      <c r="I2615" s="49">
        <v>7.5</v>
      </c>
    </row>
    <row r="2616" spans="2:9" ht="30">
      <c r="B2616" s="51">
        <v>97562</v>
      </c>
      <c r="C2616" s="1108" t="s">
        <v>7313</v>
      </c>
      <c r="D2616" s="45" t="s">
        <v>115</v>
      </c>
      <c r="E2616" s="46">
        <f t="shared" si="80"/>
        <v>9.02</v>
      </c>
      <c r="F2616" s="1105">
        <f t="shared" si="81"/>
        <v>97562</v>
      </c>
      <c r="H2616" s="46">
        <v>8.2899999999999991</v>
      </c>
      <c r="I2616" s="46">
        <v>9.02</v>
      </c>
    </row>
    <row r="2617" spans="2:9" ht="30">
      <c r="B2617" s="50">
        <v>97564</v>
      </c>
      <c r="C2617" s="48" t="s">
        <v>7314</v>
      </c>
      <c r="D2617" s="47" t="s">
        <v>115</v>
      </c>
      <c r="E2617" s="49">
        <f t="shared" si="80"/>
        <v>10.38</v>
      </c>
      <c r="F2617" s="1105">
        <f t="shared" si="81"/>
        <v>97564</v>
      </c>
      <c r="H2617" s="49">
        <v>9.5</v>
      </c>
      <c r="I2617" s="49">
        <v>10.38</v>
      </c>
    </row>
    <row r="2618" spans="2:9" ht="30">
      <c r="B2618" s="51">
        <v>91924</v>
      </c>
      <c r="C2618" s="1108" t="s">
        <v>2105</v>
      </c>
      <c r="D2618" s="45" t="s">
        <v>85</v>
      </c>
      <c r="E2618" s="46">
        <f t="shared" si="80"/>
        <v>1.84</v>
      </c>
      <c r="F2618" s="1105">
        <f t="shared" si="81"/>
        <v>91924</v>
      </c>
      <c r="H2618" s="46">
        <v>1.75</v>
      </c>
      <c r="I2618" s="46">
        <v>1.84</v>
      </c>
    </row>
    <row r="2619" spans="2:9" ht="30">
      <c r="B2619" s="50">
        <v>91925</v>
      </c>
      <c r="C2619" s="48" t="s">
        <v>2106</v>
      </c>
      <c r="D2619" s="47" t="s">
        <v>85</v>
      </c>
      <c r="E2619" s="49">
        <f t="shared" si="80"/>
        <v>2.5099999999999998</v>
      </c>
      <c r="F2619" s="1105">
        <f t="shared" si="81"/>
        <v>91925</v>
      </c>
      <c r="H2619" s="49">
        <v>2.42</v>
      </c>
      <c r="I2619" s="49">
        <v>2.5099999999999998</v>
      </c>
    </row>
    <row r="2620" spans="2:9" ht="30">
      <c r="B2620" s="51">
        <v>91926</v>
      </c>
      <c r="C2620" s="1108" t="s">
        <v>2107</v>
      </c>
      <c r="D2620" s="45" t="s">
        <v>85</v>
      </c>
      <c r="E2620" s="46">
        <f t="shared" si="80"/>
        <v>2.62</v>
      </c>
      <c r="F2620" s="1105">
        <f t="shared" si="81"/>
        <v>91926</v>
      </c>
      <c r="H2620" s="46">
        <v>2.52</v>
      </c>
      <c r="I2620" s="46">
        <v>2.62</v>
      </c>
    </row>
    <row r="2621" spans="2:9" ht="30">
      <c r="B2621" s="50">
        <v>91927</v>
      </c>
      <c r="C2621" s="48" t="s">
        <v>2108</v>
      </c>
      <c r="D2621" s="47" t="s">
        <v>85</v>
      </c>
      <c r="E2621" s="49">
        <f t="shared" si="80"/>
        <v>3.35</v>
      </c>
      <c r="F2621" s="1105">
        <f t="shared" si="81"/>
        <v>91927</v>
      </c>
      <c r="H2621" s="49">
        <v>3.25</v>
      </c>
      <c r="I2621" s="49">
        <v>3.35</v>
      </c>
    </row>
    <row r="2622" spans="2:9" ht="30">
      <c r="B2622" s="51">
        <v>91928</v>
      </c>
      <c r="C2622" s="1108" t="s">
        <v>2109</v>
      </c>
      <c r="D2622" s="45" t="s">
        <v>85</v>
      </c>
      <c r="E2622" s="46">
        <f t="shared" si="80"/>
        <v>4.18</v>
      </c>
      <c r="F2622" s="1105">
        <f t="shared" si="81"/>
        <v>91928</v>
      </c>
      <c r="H2622" s="46">
        <v>4.03</v>
      </c>
      <c r="I2622" s="46">
        <v>4.18</v>
      </c>
    </row>
    <row r="2623" spans="2:9" ht="30">
      <c r="B2623" s="50">
        <v>91929</v>
      </c>
      <c r="C2623" s="48" t="s">
        <v>2110</v>
      </c>
      <c r="D2623" s="47" t="s">
        <v>85</v>
      </c>
      <c r="E2623" s="49">
        <f t="shared" si="80"/>
        <v>4.6900000000000004</v>
      </c>
      <c r="F2623" s="1105">
        <f t="shared" si="81"/>
        <v>91929</v>
      </c>
      <c r="H2623" s="49">
        <v>4.54</v>
      </c>
      <c r="I2623" s="49">
        <v>4.6900000000000004</v>
      </c>
    </row>
    <row r="2624" spans="2:9" ht="30">
      <c r="B2624" s="51">
        <v>91930</v>
      </c>
      <c r="C2624" s="1108" t="s">
        <v>2111</v>
      </c>
      <c r="D2624" s="45" t="s">
        <v>85</v>
      </c>
      <c r="E2624" s="46">
        <f t="shared" si="80"/>
        <v>5.7</v>
      </c>
      <c r="F2624" s="1105">
        <f t="shared" si="81"/>
        <v>91930</v>
      </c>
      <c r="H2624" s="46">
        <v>5.5</v>
      </c>
      <c r="I2624" s="46">
        <v>5.7</v>
      </c>
    </row>
    <row r="2625" spans="2:9" ht="30">
      <c r="B2625" s="50">
        <v>91931</v>
      </c>
      <c r="C2625" s="48" t="s">
        <v>2112</v>
      </c>
      <c r="D2625" s="47" t="s">
        <v>85</v>
      </c>
      <c r="E2625" s="49">
        <f t="shared" si="80"/>
        <v>6.31</v>
      </c>
      <c r="F2625" s="1105">
        <f t="shared" si="81"/>
        <v>91931</v>
      </c>
      <c r="H2625" s="49">
        <v>6.11</v>
      </c>
      <c r="I2625" s="49">
        <v>6.31</v>
      </c>
    </row>
    <row r="2626" spans="2:9" ht="30">
      <c r="B2626" s="51">
        <v>91932</v>
      </c>
      <c r="C2626" s="1108" t="s">
        <v>2113</v>
      </c>
      <c r="D2626" s="45" t="s">
        <v>85</v>
      </c>
      <c r="E2626" s="46">
        <f t="shared" si="80"/>
        <v>9.2899999999999991</v>
      </c>
      <c r="F2626" s="1105">
        <f t="shared" si="81"/>
        <v>91932</v>
      </c>
      <c r="H2626" s="46">
        <v>9.01</v>
      </c>
      <c r="I2626" s="46">
        <v>9.2899999999999991</v>
      </c>
    </row>
    <row r="2627" spans="2:9" ht="30">
      <c r="B2627" s="50">
        <v>91933</v>
      </c>
      <c r="C2627" s="48" t="s">
        <v>2114</v>
      </c>
      <c r="D2627" s="47" t="s">
        <v>85</v>
      </c>
      <c r="E2627" s="49">
        <f t="shared" ref="E2627:E2690" si="82">IF($K$2=$H$1,H2627,I2627)</f>
        <v>9.8699999999999992</v>
      </c>
      <c r="F2627" s="1105">
        <f t="shared" ref="F2627:F2690" si="83">IF(LEN($B2627)=7,CONCATENATE(MID($B2627,1,6),"00",RIGHT($B2627,1)),IF(LEN($B2627)=8,CONCATENATE(MID($B2627,1,6),"0",RIGHT($B2627,2)),$B2627))</f>
        <v>91933</v>
      </c>
      <c r="H2627" s="49">
        <v>9.59</v>
      </c>
      <c r="I2627" s="49">
        <v>9.8699999999999992</v>
      </c>
    </row>
    <row r="2628" spans="2:9" ht="30">
      <c r="B2628" s="51">
        <v>91934</v>
      </c>
      <c r="C2628" s="1108" t="s">
        <v>2115</v>
      </c>
      <c r="D2628" s="45" t="s">
        <v>85</v>
      </c>
      <c r="E2628" s="46">
        <f t="shared" si="82"/>
        <v>14.17</v>
      </c>
      <c r="F2628" s="1105">
        <f t="shared" si="83"/>
        <v>91934</v>
      </c>
      <c r="H2628" s="46">
        <v>13.76</v>
      </c>
      <c r="I2628" s="46">
        <v>14.17</v>
      </c>
    </row>
    <row r="2629" spans="2:9" ht="30">
      <c r="B2629" s="50">
        <v>91935</v>
      </c>
      <c r="C2629" s="48" t="s">
        <v>2116</v>
      </c>
      <c r="D2629" s="47" t="s">
        <v>85</v>
      </c>
      <c r="E2629" s="49">
        <f t="shared" si="82"/>
        <v>15.01</v>
      </c>
      <c r="F2629" s="1105">
        <f t="shared" si="83"/>
        <v>91935</v>
      </c>
      <c r="H2629" s="49">
        <v>14.6</v>
      </c>
      <c r="I2629" s="49">
        <v>15.01</v>
      </c>
    </row>
    <row r="2630" spans="2:9" ht="30">
      <c r="B2630" s="51">
        <v>92979</v>
      </c>
      <c r="C2630" s="1108" t="s">
        <v>2117</v>
      </c>
      <c r="D2630" s="45" t="s">
        <v>85</v>
      </c>
      <c r="E2630" s="46">
        <f t="shared" si="82"/>
        <v>5.92</v>
      </c>
      <c r="F2630" s="1105">
        <f t="shared" si="83"/>
        <v>92979</v>
      </c>
      <c r="H2630" s="46">
        <v>5.88</v>
      </c>
      <c r="I2630" s="46">
        <v>5.92</v>
      </c>
    </row>
    <row r="2631" spans="2:9" ht="30">
      <c r="B2631" s="50">
        <v>92980</v>
      </c>
      <c r="C2631" s="48" t="s">
        <v>2118</v>
      </c>
      <c r="D2631" s="47" t="s">
        <v>85</v>
      </c>
      <c r="E2631" s="49">
        <f t="shared" si="82"/>
        <v>6.42</v>
      </c>
      <c r="F2631" s="1105">
        <f t="shared" si="83"/>
        <v>92980</v>
      </c>
      <c r="H2631" s="49">
        <v>6.38</v>
      </c>
      <c r="I2631" s="49">
        <v>6.42</v>
      </c>
    </row>
    <row r="2632" spans="2:9" ht="30">
      <c r="B2632" s="51">
        <v>92981</v>
      </c>
      <c r="C2632" s="1108" t="s">
        <v>2119</v>
      </c>
      <c r="D2632" s="45" t="s">
        <v>85</v>
      </c>
      <c r="E2632" s="46">
        <f t="shared" si="82"/>
        <v>9.08</v>
      </c>
      <c r="F2632" s="1105">
        <f t="shared" si="83"/>
        <v>92981</v>
      </c>
      <c r="H2632" s="46">
        <v>9.0299999999999994</v>
      </c>
      <c r="I2632" s="46">
        <v>9.08</v>
      </c>
    </row>
    <row r="2633" spans="2:9" ht="30">
      <c r="B2633" s="50">
        <v>92982</v>
      </c>
      <c r="C2633" s="48" t="s">
        <v>2120</v>
      </c>
      <c r="D2633" s="47" t="s">
        <v>85</v>
      </c>
      <c r="E2633" s="49">
        <f t="shared" si="82"/>
        <v>9.81</v>
      </c>
      <c r="F2633" s="1105">
        <f t="shared" si="83"/>
        <v>92982</v>
      </c>
      <c r="H2633" s="49">
        <v>9.76</v>
      </c>
      <c r="I2633" s="49">
        <v>9.81</v>
      </c>
    </row>
    <row r="2634" spans="2:9" ht="30">
      <c r="B2634" s="51">
        <v>92983</v>
      </c>
      <c r="C2634" s="1108" t="s">
        <v>2121</v>
      </c>
      <c r="D2634" s="45" t="s">
        <v>85</v>
      </c>
      <c r="E2634" s="46">
        <f t="shared" si="82"/>
        <v>15.98</v>
      </c>
      <c r="F2634" s="1105">
        <f t="shared" si="83"/>
        <v>92983</v>
      </c>
      <c r="H2634" s="46">
        <v>15.76</v>
      </c>
      <c r="I2634" s="46">
        <v>15.98</v>
      </c>
    </row>
    <row r="2635" spans="2:9" ht="30">
      <c r="B2635" s="50">
        <v>92984</v>
      </c>
      <c r="C2635" s="48" t="s">
        <v>2122</v>
      </c>
      <c r="D2635" s="47" t="s">
        <v>85</v>
      </c>
      <c r="E2635" s="49">
        <f t="shared" si="82"/>
        <v>16.37</v>
      </c>
      <c r="F2635" s="1105">
        <f t="shared" si="83"/>
        <v>92984</v>
      </c>
      <c r="H2635" s="49">
        <v>16.149999999999999</v>
      </c>
      <c r="I2635" s="49">
        <v>16.37</v>
      </c>
    </row>
    <row r="2636" spans="2:9" ht="30">
      <c r="B2636" s="51">
        <v>92985</v>
      </c>
      <c r="C2636" s="1108" t="s">
        <v>2123</v>
      </c>
      <c r="D2636" s="45" t="s">
        <v>85</v>
      </c>
      <c r="E2636" s="46">
        <f t="shared" si="82"/>
        <v>21.41</v>
      </c>
      <c r="F2636" s="1105">
        <f t="shared" si="83"/>
        <v>92985</v>
      </c>
      <c r="H2636" s="46">
        <v>21.15</v>
      </c>
      <c r="I2636" s="46">
        <v>21.41</v>
      </c>
    </row>
    <row r="2637" spans="2:9" ht="30">
      <c r="B2637" s="50">
        <v>92986</v>
      </c>
      <c r="C2637" s="48" t="s">
        <v>2124</v>
      </c>
      <c r="D2637" s="47" t="s">
        <v>85</v>
      </c>
      <c r="E2637" s="49">
        <f t="shared" si="82"/>
        <v>22.02</v>
      </c>
      <c r="F2637" s="1105">
        <f t="shared" si="83"/>
        <v>92986</v>
      </c>
      <c r="H2637" s="49">
        <v>21.76</v>
      </c>
      <c r="I2637" s="49">
        <v>22.02</v>
      </c>
    </row>
    <row r="2638" spans="2:9" ht="30">
      <c r="B2638" s="51">
        <v>92987</v>
      </c>
      <c r="C2638" s="1108" t="s">
        <v>2125</v>
      </c>
      <c r="D2638" s="45" t="s">
        <v>85</v>
      </c>
      <c r="E2638" s="46">
        <f t="shared" si="82"/>
        <v>30.69</v>
      </c>
      <c r="F2638" s="1105">
        <f t="shared" si="83"/>
        <v>92987</v>
      </c>
      <c r="H2638" s="46">
        <v>30.37</v>
      </c>
      <c r="I2638" s="46">
        <v>30.69</v>
      </c>
    </row>
    <row r="2639" spans="2:9" ht="30">
      <c r="B2639" s="50">
        <v>92988</v>
      </c>
      <c r="C2639" s="48" t="s">
        <v>2126</v>
      </c>
      <c r="D2639" s="47" t="s">
        <v>85</v>
      </c>
      <c r="E2639" s="49">
        <f t="shared" si="82"/>
        <v>30.76</v>
      </c>
      <c r="F2639" s="1105">
        <f t="shared" si="83"/>
        <v>92988</v>
      </c>
      <c r="H2639" s="49">
        <v>30.44</v>
      </c>
      <c r="I2639" s="49">
        <v>30.76</v>
      </c>
    </row>
    <row r="2640" spans="2:9" ht="30">
      <c r="B2640" s="51">
        <v>92989</v>
      </c>
      <c r="C2640" s="1108" t="s">
        <v>2127</v>
      </c>
      <c r="D2640" s="45" t="s">
        <v>85</v>
      </c>
      <c r="E2640" s="46">
        <f t="shared" si="82"/>
        <v>42.52</v>
      </c>
      <c r="F2640" s="1105">
        <f t="shared" si="83"/>
        <v>92989</v>
      </c>
      <c r="H2640" s="46">
        <v>42.14</v>
      </c>
      <c r="I2640" s="46">
        <v>42.52</v>
      </c>
    </row>
    <row r="2641" spans="2:9" ht="30">
      <c r="B2641" s="50">
        <v>92990</v>
      </c>
      <c r="C2641" s="48" t="s">
        <v>2128</v>
      </c>
      <c r="D2641" s="47" t="s">
        <v>85</v>
      </c>
      <c r="E2641" s="49">
        <f t="shared" si="82"/>
        <v>42.04</v>
      </c>
      <c r="F2641" s="1105">
        <f t="shared" si="83"/>
        <v>92990</v>
      </c>
      <c r="H2641" s="49">
        <v>41.66</v>
      </c>
      <c r="I2641" s="49">
        <v>42.04</v>
      </c>
    </row>
    <row r="2642" spans="2:9" ht="30">
      <c r="B2642" s="51">
        <v>92991</v>
      </c>
      <c r="C2642" s="1108" t="s">
        <v>2129</v>
      </c>
      <c r="D2642" s="45" t="s">
        <v>85</v>
      </c>
      <c r="E2642" s="46">
        <f t="shared" si="82"/>
        <v>55.38</v>
      </c>
      <c r="F2642" s="1105">
        <f t="shared" si="83"/>
        <v>92991</v>
      </c>
      <c r="H2642" s="46">
        <v>54.92</v>
      </c>
      <c r="I2642" s="46">
        <v>55.38</v>
      </c>
    </row>
    <row r="2643" spans="2:9" ht="30">
      <c r="B2643" s="50">
        <v>92992</v>
      </c>
      <c r="C2643" s="48" t="s">
        <v>2130</v>
      </c>
      <c r="D2643" s="47" t="s">
        <v>85</v>
      </c>
      <c r="E2643" s="49">
        <f t="shared" si="82"/>
        <v>55.42</v>
      </c>
      <c r="F2643" s="1105">
        <f t="shared" si="83"/>
        <v>92992</v>
      </c>
      <c r="H2643" s="49">
        <v>54.96</v>
      </c>
      <c r="I2643" s="49">
        <v>55.42</v>
      </c>
    </row>
    <row r="2644" spans="2:9" ht="30">
      <c r="B2644" s="51">
        <v>92993</v>
      </c>
      <c r="C2644" s="1108" t="s">
        <v>2131</v>
      </c>
      <c r="D2644" s="45" t="s">
        <v>85</v>
      </c>
      <c r="E2644" s="46">
        <f t="shared" si="82"/>
        <v>70.91</v>
      </c>
      <c r="F2644" s="1105">
        <f t="shared" si="83"/>
        <v>92993</v>
      </c>
      <c r="H2644" s="46">
        <v>70.36</v>
      </c>
      <c r="I2644" s="46">
        <v>70.91</v>
      </c>
    </row>
    <row r="2645" spans="2:9" ht="30">
      <c r="B2645" s="50">
        <v>92994</v>
      </c>
      <c r="C2645" s="48" t="s">
        <v>2132</v>
      </c>
      <c r="D2645" s="47" t="s">
        <v>85</v>
      </c>
      <c r="E2645" s="49">
        <f t="shared" si="82"/>
        <v>71.599999999999994</v>
      </c>
      <c r="F2645" s="1105">
        <f t="shared" si="83"/>
        <v>92994</v>
      </c>
      <c r="H2645" s="49">
        <v>71.05</v>
      </c>
      <c r="I2645" s="49">
        <v>71.599999999999994</v>
      </c>
    </row>
    <row r="2646" spans="2:9" ht="30">
      <c r="B2646" s="51">
        <v>92995</v>
      </c>
      <c r="C2646" s="1108" t="s">
        <v>2133</v>
      </c>
      <c r="D2646" s="45" t="s">
        <v>85</v>
      </c>
      <c r="E2646" s="46">
        <f t="shared" si="82"/>
        <v>88.14</v>
      </c>
      <c r="F2646" s="1105">
        <f t="shared" si="83"/>
        <v>92995</v>
      </c>
      <c r="H2646" s="46">
        <v>87.49</v>
      </c>
      <c r="I2646" s="46">
        <v>88.14</v>
      </c>
    </row>
    <row r="2647" spans="2:9" ht="30">
      <c r="B2647" s="50">
        <v>92996</v>
      </c>
      <c r="C2647" s="48" t="s">
        <v>2134</v>
      </c>
      <c r="D2647" s="47" t="s">
        <v>85</v>
      </c>
      <c r="E2647" s="49">
        <f t="shared" si="82"/>
        <v>88.38</v>
      </c>
      <c r="F2647" s="1105">
        <f t="shared" si="83"/>
        <v>92996</v>
      </c>
      <c r="H2647" s="49">
        <v>87.73</v>
      </c>
      <c r="I2647" s="49">
        <v>88.38</v>
      </c>
    </row>
    <row r="2648" spans="2:9" ht="30">
      <c r="B2648" s="51">
        <v>92997</v>
      </c>
      <c r="C2648" s="1108" t="s">
        <v>2135</v>
      </c>
      <c r="D2648" s="45" t="s">
        <v>85</v>
      </c>
      <c r="E2648" s="46">
        <f t="shared" si="82"/>
        <v>107.05</v>
      </c>
      <c r="F2648" s="1105">
        <f t="shared" si="83"/>
        <v>92997</v>
      </c>
      <c r="H2648" s="46">
        <v>106.29</v>
      </c>
      <c r="I2648" s="46">
        <v>107.05</v>
      </c>
    </row>
    <row r="2649" spans="2:9" ht="30">
      <c r="B2649" s="50">
        <v>92998</v>
      </c>
      <c r="C2649" s="48" t="s">
        <v>2136</v>
      </c>
      <c r="D2649" s="47" t="s">
        <v>85</v>
      </c>
      <c r="E2649" s="49">
        <f t="shared" si="82"/>
        <v>108.07</v>
      </c>
      <c r="F2649" s="1105">
        <f t="shared" si="83"/>
        <v>92998</v>
      </c>
      <c r="H2649" s="49">
        <v>107.31</v>
      </c>
      <c r="I2649" s="49">
        <v>108.07</v>
      </c>
    </row>
    <row r="2650" spans="2:9" ht="30">
      <c r="B2650" s="51">
        <v>92999</v>
      </c>
      <c r="C2650" s="1108" t="s">
        <v>2137</v>
      </c>
      <c r="D2650" s="45" t="s">
        <v>85</v>
      </c>
      <c r="E2650" s="46">
        <f t="shared" si="82"/>
        <v>140.86000000000001</v>
      </c>
      <c r="F2650" s="1105">
        <f t="shared" si="83"/>
        <v>92999</v>
      </c>
      <c r="H2650" s="46">
        <v>139.91</v>
      </c>
      <c r="I2650" s="46">
        <v>140.86000000000001</v>
      </c>
    </row>
    <row r="2651" spans="2:9" ht="30">
      <c r="B2651" s="50">
        <v>93000</v>
      </c>
      <c r="C2651" s="48" t="s">
        <v>2138</v>
      </c>
      <c r="D2651" s="47" t="s">
        <v>85</v>
      </c>
      <c r="E2651" s="49">
        <f t="shared" si="82"/>
        <v>141.71</v>
      </c>
      <c r="F2651" s="1105">
        <f t="shared" si="83"/>
        <v>93000</v>
      </c>
      <c r="H2651" s="49">
        <v>140.76</v>
      </c>
      <c r="I2651" s="49">
        <v>141.71</v>
      </c>
    </row>
    <row r="2652" spans="2:9" ht="30">
      <c r="B2652" s="51">
        <v>93001</v>
      </c>
      <c r="C2652" s="1108" t="s">
        <v>5120</v>
      </c>
      <c r="D2652" s="45" t="s">
        <v>85</v>
      </c>
      <c r="E2652" s="46">
        <f t="shared" si="82"/>
        <v>171.97</v>
      </c>
      <c r="F2652" s="1105">
        <f t="shared" si="83"/>
        <v>93001</v>
      </c>
      <c r="H2652" s="46">
        <v>170.83</v>
      </c>
      <c r="I2652" s="46">
        <v>171.97</v>
      </c>
    </row>
    <row r="2653" spans="2:9" ht="30">
      <c r="B2653" s="50">
        <v>93002</v>
      </c>
      <c r="C2653" s="48" t="s">
        <v>2139</v>
      </c>
      <c r="D2653" s="47" t="s">
        <v>85</v>
      </c>
      <c r="E2653" s="49">
        <f t="shared" si="82"/>
        <v>176.69</v>
      </c>
      <c r="F2653" s="1105">
        <f t="shared" si="83"/>
        <v>93002</v>
      </c>
      <c r="H2653" s="49">
        <v>175.55</v>
      </c>
      <c r="I2653" s="49">
        <v>176.69</v>
      </c>
    </row>
    <row r="2654" spans="2:9">
      <c r="B2654" s="51">
        <v>83446</v>
      </c>
      <c r="C2654" s="1108" t="s">
        <v>2140</v>
      </c>
      <c r="D2654" s="45" t="s">
        <v>115</v>
      </c>
      <c r="E2654" s="46">
        <f t="shared" si="82"/>
        <v>156.97999999999999</v>
      </c>
      <c r="F2654" s="1105">
        <f t="shared" si="83"/>
        <v>83446</v>
      </c>
      <c r="H2654" s="46">
        <v>146.66</v>
      </c>
      <c r="I2654" s="46">
        <v>156.97999999999999</v>
      </c>
    </row>
    <row r="2655" spans="2:9">
      <c r="B2655" s="50">
        <v>91936</v>
      </c>
      <c r="C2655" s="48" t="s">
        <v>2141</v>
      </c>
      <c r="D2655" s="47" t="s">
        <v>115</v>
      </c>
      <c r="E2655" s="49">
        <f t="shared" si="82"/>
        <v>9.25</v>
      </c>
      <c r="F2655" s="1105">
        <f t="shared" si="83"/>
        <v>91936</v>
      </c>
      <c r="H2655" s="49">
        <v>8.7200000000000006</v>
      </c>
      <c r="I2655" s="49">
        <v>9.25</v>
      </c>
    </row>
    <row r="2656" spans="2:9">
      <c r="B2656" s="51">
        <v>91937</v>
      </c>
      <c r="C2656" s="1108" t="s">
        <v>2142</v>
      </c>
      <c r="D2656" s="45" t="s">
        <v>115</v>
      </c>
      <c r="E2656" s="46">
        <f t="shared" si="82"/>
        <v>8.01</v>
      </c>
      <c r="F2656" s="1105">
        <f t="shared" si="83"/>
        <v>91937</v>
      </c>
      <c r="H2656" s="46">
        <v>7.48</v>
      </c>
      <c r="I2656" s="46">
        <v>8.01</v>
      </c>
    </row>
    <row r="2657" spans="2:9">
      <c r="B2657" s="50">
        <v>91939</v>
      </c>
      <c r="C2657" s="48" t="s">
        <v>2143</v>
      </c>
      <c r="D2657" s="47" t="s">
        <v>115</v>
      </c>
      <c r="E2657" s="49">
        <f t="shared" si="82"/>
        <v>20.87</v>
      </c>
      <c r="F2657" s="1105">
        <f t="shared" si="83"/>
        <v>91939</v>
      </c>
      <c r="H2657" s="49">
        <v>18.97</v>
      </c>
      <c r="I2657" s="49">
        <v>20.87</v>
      </c>
    </row>
    <row r="2658" spans="2:9">
      <c r="B2658" s="51">
        <v>91940</v>
      </c>
      <c r="C2658" s="1108" t="s">
        <v>2144</v>
      </c>
      <c r="D2658" s="45" t="s">
        <v>115</v>
      </c>
      <c r="E2658" s="46">
        <f t="shared" si="82"/>
        <v>10.95</v>
      </c>
      <c r="F2658" s="1105">
        <f t="shared" si="83"/>
        <v>91940</v>
      </c>
      <c r="H2658" s="46">
        <v>10.039999999999999</v>
      </c>
      <c r="I2658" s="46">
        <v>10.95</v>
      </c>
    </row>
    <row r="2659" spans="2:9">
      <c r="B2659" s="50">
        <v>91941</v>
      </c>
      <c r="C2659" s="48" t="s">
        <v>2145</v>
      </c>
      <c r="D2659" s="47" t="s">
        <v>115</v>
      </c>
      <c r="E2659" s="49">
        <f t="shared" si="82"/>
        <v>7.23</v>
      </c>
      <c r="F2659" s="1105">
        <f t="shared" si="83"/>
        <v>91941</v>
      </c>
      <c r="H2659" s="49">
        <v>6.69</v>
      </c>
      <c r="I2659" s="49">
        <v>7.23</v>
      </c>
    </row>
    <row r="2660" spans="2:9">
      <c r="B2660" s="51">
        <v>91942</v>
      </c>
      <c r="C2660" s="1108" t="s">
        <v>2146</v>
      </c>
      <c r="D2660" s="45" t="s">
        <v>115</v>
      </c>
      <c r="E2660" s="46">
        <f t="shared" si="82"/>
        <v>25.37</v>
      </c>
      <c r="F2660" s="1105">
        <f t="shared" si="83"/>
        <v>91942</v>
      </c>
      <c r="H2660" s="46">
        <v>23.18</v>
      </c>
      <c r="I2660" s="46">
        <v>25.37</v>
      </c>
    </row>
    <row r="2661" spans="2:9">
      <c r="B2661" s="50">
        <v>91943</v>
      </c>
      <c r="C2661" s="48" t="s">
        <v>2147</v>
      </c>
      <c r="D2661" s="47" t="s">
        <v>115</v>
      </c>
      <c r="E2661" s="49">
        <f t="shared" si="82"/>
        <v>13.94</v>
      </c>
      <c r="F2661" s="1105">
        <f t="shared" si="83"/>
        <v>91943</v>
      </c>
      <c r="H2661" s="49">
        <v>12.91</v>
      </c>
      <c r="I2661" s="49">
        <v>13.94</v>
      </c>
    </row>
    <row r="2662" spans="2:9">
      <c r="B2662" s="51">
        <v>91944</v>
      </c>
      <c r="C2662" s="1108" t="s">
        <v>2148</v>
      </c>
      <c r="D2662" s="45" t="s">
        <v>115</v>
      </c>
      <c r="E2662" s="46">
        <f t="shared" si="82"/>
        <v>9.67</v>
      </c>
      <c r="F2662" s="1105">
        <f t="shared" si="83"/>
        <v>91944</v>
      </c>
      <c r="H2662" s="46">
        <v>9.06</v>
      </c>
      <c r="I2662" s="46">
        <v>9.67</v>
      </c>
    </row>
    <row r="2663" spans="2:9">
      <c r="B2663" s="50">
        <v>92865</v>
      </c>
      <c r="C2663" s="48" t="s">
        <v>2149</v>
      </c>
      <c r="D2663" s="47" t="s">
        <v>115</v>
      </c>
      <c r="E2663" s="49">
        <f t="shared" si="82"/>
        <v>7.52</v>
      </c>
      <c r="F2663" s="1105">
        <f t="shared" si="83"/>
        <v>92865</v>
      </c>
      <c r="H2663" s="49">
        <v>6.99</v>
      </c>
      <c r="I2663" s="49">
        <v>7.52</v>
      </c>
    </row>
    <row r="2664" spans="2:9">
      <c r="B2664" s="51">
        <v>92866</v>
      </c>
      <c r="C2664" s="1108" t="s">
        <v>2150</v>
      </c>
      <c r="D2664" s="45" t="s">
        <v>115</v>
      </c>
      <c r="E2664" s="46">
        <f t="shared" si="82"/>
        <v>6.4</v>
      </c>
      <c r="F2664" s="1105">
        <f t="shared" si="83"/>
        <v>92866</v>
      </c>
      <c r="H2664" s="46">
        <v>5.87</v>
      </c>
      <c r="I2664" s="46">
        <v>6.4</v>
      </c>
    </row>
    <row r="2665" spans="2:9">
      <c r="B2665" s="50">
        <v>92867</v>
      </c>
      <c r="C2665" s="48" t="s">
        <v>2151</v>
      </c>
      <c r="D2665" s="47" t="s">
        <v>115</v>
      </c>
      <c r="E2665" s="49">
        <f t="shared" si="82"/>
        <v>20.41</v>
      </c>
      <c r="F2665" s="1105">
        <f t="shared" si="83"/>
        <v>92867</v>
      </c>
      <c r="H2665" s="49">
        <v>18.510000000000002</v>
      </c>
      <c r="I2665" s="49">
        <v>20.41</v>
      </c>
    </row>
    <row r="2666" spans="2:9" ht="30">
      <c r="B2666" s="51">
        <v>92868</v>
      </c>
      <c r="C2666" s="1108" t="s">
        <v>2152</v>
      </c>
      <c r="D2666" s="45" t="s">
        <v>115</v>
      </c>
      <c r="E2666" s="46">
        <f t="shared" si="82"/>
        <v>10.49</v>
      </c>
      <c r="F2666" s="1105">
        <f t="shared" si="83"/>
        <v>92868</v>
      </c>
      <c r="H2666" s="46">
        <v>9.58</v>
      </c>
      <c r="I2666" s="46">
        <v>10.49</v>
      </c>
    </row>
    <row r="2667" spans="2:9" ht="30">
      <c r="B2667" s="50">
        <v>92869</v>
      </c>
      <c r="C2667" s="48" t="s">
        <v>2153</v>
      </c>
      <c r="D2667" s="47" t="s">
        <v>115</v>
      </c>
      <c r="E2667" s="49">
        <f t="shared" si="82"/>
        <v>6.77</v>
      </c>
      <c r="F2667" s="1105">
        <f t="shared" si="83"/>
        <v>92869</v>
      </c>
      <c r="H2667" s="49">
        <v>6.23</v>
      </c>
      <c r="I2667" s="49">
        <v>6.77</v>
      </c>
    </row>
    <row r="2668" spans="2:9">
      <c r="B2668" s="51">
        <v>92870</v>
      </c>
      <c r="C2668" s="1108" t="s">
        <v>2154</v>
      </c>
      <c r="D2668" s="45" t="s">
        <v>115</v>
      </c>
      <c r="E2668" s="46">
        <f t="shared" si="82"/>
        <v>24.58</v>
      </c>
      <c r="F2668" s="1105">
        <f t="shared" si="83"/>
        <v>92870</v>
      </c>
      <c r="H2668" s="46">
        <v>22.39</v>
      </c>
      <c r="I2668" s="46">
        <v>24.58</v>
      </c>
    </row>
    <row r="2669" spans="2:9" ht="30">
      <c r="B2669" s="50">
        <v>92871</v>
      </c>
      <c r="C2669" s="48" t="s">
        <v>2155</v>
      </c>
      <c r="D2669" s="47" t="s">
        <v>115</v>
      </c>
      <c r="E2669" s="49">
        <f t="shared" si="82"/>
        <v>13.15</v>
      </c>
      <c r="F2669" s="1105">
        <f t="shared" si="83"/>
        <v>92871</v>
      </c>
      <c r="H2669" s="49">
        <v>12.12</v>
      </c>
      <c r="I2669" s="49">
        <v>13.15</v>
      </c>
    </row>
    <row r="2670" spans="2:9" ht="30">
      <c r="B2670" s="51">
        <v>92872</v>
      </c>
      <c r="C2670" s="1108" t="s">
        <v>2156</v>
      </c>
      <c r="D2670" s="45" t="s">
        <v>115</v>
      </c>
      <c r="E2670" s="46">
        <f t="shared" si="82"/>
        <v>8.8800000000000008</v>
      </c>
      <c r="F2670" s="1105">
        <f t="shared" si="83"/>
        <v>92872</v>
      </c>
      <c r="H2670" s="46">
        <v>8.27</v>
      </c>
      <c r="I2670" s="46">
        <v>8.8800000000000008</v>
      </c>
    </row>
    <row r="2671" spans="2:9" ht="30">
      <c r="B2671" s="50">
        <v>95777</v>
      </c>
      <c r="C2671" s="48" t="s">
        <v>2157</v>
      </c>
      <c r="D2671" s="47" t="s">
        <v>115</v>
      </c>
      <c r="E2671" s="49">
        <f t="shared" si="82"/>
        <v>19.23</v>
      </c>
      <c r="F2671" s="1105">
        <f t="shared" si="83"/>
        <v>95777</v>
      </c>
      <c r="H2671" s="49">
        <v>17.98</v>
      </c>
      <c r="I2671" s="49">
        <v>19.23</v>
      </c>
    </row>
    <row r="2672" spans="2:9" ht="30">
      <c r="B2672" s="51">
        <v>95778</v>
      </c>
      <c r="C2672" s="1108" t="s">
        <v>2158</v>
      </c>
      <c r="D2672" s="45" t="s">
        <v>115</v>
      </c>
      <c r="E2672" s="46">
        <f t="shared" si="82"/>
        <v>19.62</v>
      </c>
      <c r="F2672" s="1105">
        <f t="shared" si="83"/>
        <v>95778</v>
      </c>
      <c r="H2672" s="46">
        <v>18.37</v>
      </c>
      <c r="I2672" s="46">
        <v>19.62</v>
      </c>
    </row>
    <row r="2673" spans="2:9" ht="30">
      <c r="B2673" s="50">
        <v>95779</v>
      </c>
      <c r="C2673" s="48" t="s">
        <v>2159</v>
      </c>
      <c r="D2673" s="47" t="s">
        <v>115</v>
      </c>
      <c r="E2673" s="49">
        <f t="shared" si="82"/>
        <v>18.309999999999999</v>
      </c>
      <c r="F2673" s="1105">
        <f t="shared" si="83"/>
        <v>95779</v>
      </c>
      <c r="H2673" s="49">
        <v>17.059999999999999</v>
      </c>
      <c r="I2673" s="49">
        <v>18.309999999999999</v>
      </c>
    </row>
    <row r="2674" spans="2:9" ht="30">
      <c r="B2674" s="51">
        <v>95780</v>
      </c>
      <c r="C2674" s="1108" t="s">
        <v>2160</v>
      </c>
      <c r="D2674" s="45" t="s">
        <v>115</v>
      </c>
      <c r="E2674" s="46">
        <f t="shared" si="82"/>
        <v>21.55</v>
      </c>
      <c r="F2674" s="1105">
        <f t="shared" si="83"/>
        <v>95780</v>
      </c>
      <c r="H2674" s="46">
        <v>20.239999999999998</v>
      </c>
      <c r="I2674" s="46">
        <v>21.55</v>
      </c>
    </row>
    <row r="2675" spans="2:9" ht="30">
      <c r="B2675" s="50">
        <v>95781</v>
      </c>
      <c r="C2675" s="48" t="s">
        <v>2161</v>
      </c>
      <c r="D2675" s="47" t="s">
        <v>115</v>
      </c>
      <c r="E2675" s="49">
        <f t="shared" si="82"/>
        <v>21.84</v>
      </c>
      <c r="F2675" s="1105">
        <f t="shared" si="83"/>
        <v>95781</v>
      </c>
      <c r="H2675" s="49">
        <v>20.53</v>
      </c>
      <c r="I2675" s="49">
        <v>21.84</v>
      </c>
    </row>
    <row r="2676" spans="2:9" ht="30">
      <c r="B2676" s="51">
        <v>95782</v>
      </c>
      <c r="C2676" s="1108" t="s">
        <v>2162</v>
      </c>
      <c r="D2676" s="45" t="s">
        <v>115</v>
      </c>
      <c r="E2676" s="46">
        <f t="shared" si="82"/>
        <v>22.61</v>
      </c>
      <c r="F2676" s="1105">
        <f t="shared" si="83"/>
        <v>95782</v>
      </c>
      <c r="H2676" s="46">
        <v>21.3</v>
      </c>
      <c r="I2676" s="46">
        <v>22.61</v>
      </c>
    </row>
    <row r="2677" spans="2:9" ht="30">
      <c r="B2677" s="50">
        <v>95785</v>
      </c>
      <c r="C2677" s="48" t="s">
        <v>2163</v>
      </c>
      <c r="D2677" s="47" t="s">
        <v>115</v>
      </c>
      <c r="E2677" s="49">
        <f t="shared" si="82"/>
        <v>25.42</v>
      </c>
      <c r="F2677" s="1105">
        <f t="shared" si="83"/>
        <v>95785</v>
      </c>
      <c r="H2677" s="49">
        <v>24.06</v>
      </c>
      <c r="I2677" s="49">
        <v>25.42</v>
      </c>
    </row>
    <row r="2678" spans="2:9" ht="30">
      <c r="B2678" s="51">
        <v>95787</v>
      </c>
      <c r="C2678" s="1108" t="s">
        <v>2164</v>
      </c>
      <c r="D2678" s="45" t="s">
        <v>115</v>
      </c>
      <c r="E2678" s="46">
        <f t="shared" si="82"/>
        <v>19.71</v>
      </c>
      <c r="F2678" s="1105">
        <f t="shared" si="83"/>
        <v>95787</v>
      </c>
      <c r="H2678" s="46">
        <v>18.34</v>
      </c>
      <c r="I2678" s="46">
        <v>19.71</v>
      </c>
    </row>
    <row r="2679" spans="2:9" ht="30">
      <c r="B2679" s="50">
        <v>95789</v>
      </c>
      <c r="C2679" s="48" t="s">
        <v>2165</v>
      </c>
      <c r="D2679" s="47" t="s">
        <v>115</v>
      </c>
      <c r="E2679" s="49">
        <f t="shared" si="82"/>
        <v>23.79</v>
      </c>
      <c r="F2679" s="1105">
        <f t="shared" si="83"/>
        <v>95789</v>
      </c>
      <c r="H2679" s="49">
        <v>22.33</v>
      </c>
      <c r="I2679" s="49">
        <v>23.79</v>
      </c>
    </row>
    <row r="2680" spans="2:9" ht="30">
      <c r="B2680" s="51">
        <v>95791</v>
      </c>
      <c r="C2680" s="1108" t="s">
        <v>2166</v>
      </c>
      <c r="D2680" s="45" t="s">
        <v>115</v>
      </c>
      <c r="E2680" s="46">
        <f t="shared" si="82"/>
        <v>29.82</v>
      </c>
      <c r="F2680" s="1105">
        <f t="shared" si="83"/>
        <v>95791</v>
      </c>
      <c r="H2680" s="46">
        <v>28.26</v>
      </c>
      <c r="I2680" s="46">
        <v>29.82</v>
      </c>
    </row>
    <row r="2681" spans="2:9" ht="30">
      <c r="B2681" s="50">
        <v>95795</v>
      </c>
      <c r="C2681" s="48" t="s">
        <v>2167</v>
      </c>
      <c r="D2681" s="47" t="s">
        <v>115</v>
      </c>
      <c r="E2681" s="49">
        <f t="shared" si="82"/>
        <v>22.79</v>
      </c>
      <c r="F2681" s="1105">
        <f t="shared" si="83"/>
        <v>95795</v>
      </c>
      <c r="H2681" s="49">
        <v>21.19</v>
      </c>
      <c r="I2681" s="49">
        <v>22.79</v>
      </c>
    </row>
    <row r="2682" spans="2:9" ht="30">
      <c r="B2682" s="51">
        <v>95796</v>
      </c>
      <c r="C2682" s="1108" t="s">
        <v>2168</v>
      </c>
      <c r="D2682" s="45" t="s">
        <v>115</v>
      </c>
      <c r="E2682" s="46">
        <f t="shared" si="82"/>
        <v>27.99</v>
      </c>
      <c r="F2682" s="1105">
        <f t="shared" si="83"/>
        <v>95796</v>
      </c>
      <c r="H2682" s="46">
        <v>26.28</v>
      </c>
      <c r="I2682" s="46">
        <v>27.99</v>
      </c>
    </row>
    <row r="2683" spans="2:9" ht="30">
      <c r="B2683" s="50">
        <v>95797</v>
      </c>
      <c r="C2683" s="48" t="s">
        <v>2169</v>
      </c>
      <c r="D2683" s="47" t="s">
        <v>115</v>
      </c>
      <c r="E2683" s="49">
        <f t="shared" si="82"/>
        <v>34.799999999999997</v>
      </c>
      <c r="F2683" s="1105">
        <f t="shared" si="83"/>
        <v>95797</v>
      </c>
      <c r="H2683" s="49">
        <v>32.93</v>
      </c>
      <c r="I2683" s="49">
        <v>34.799999999999997</v>
      </c>
    </row>
    <row r="2684" spans="2:9" ht="30">
      <c r="B2684" s="51">
        <v>95801</v>
      </c>
      <c r="C2684" s="1108" t="s">
        <v>2170</v>
      </c>
      <c r="D2684" s="45" t="s">
        <v>115</v>
      </c>
      <c r="E2684" s="46">
        <f t="shared" si="82"/>
        <v>27.1</v>
      </c>
      <c r="F2684" s="1105">
        <f t="shared" si="83"/>
        <v>95801</v>
      </c>
      <c r="H2684" s="46">
        <v>25.29</v>
      </c>
      <c r="I2684" s="46">
        <v>27.1</v>
      </c>
    </row>
    <row r="2685" spans="2:9" ht="30">
      <c r="B2685" s="50">
        <v>95802</v>
      </c>
      <c r="C2685" s="48" t="s">
        <v>2171</v>
      </c>
      <c r="D2685" s="47" t="s">
        <v>115</v>
      </c>
      <c r="E2685" s="49">
        <f t="shared" si="82"/>
        <v>30.09</v>
      </c>
      <c r="F2685" s="1105">
        <f t="shared" si="83"/>
        <v>95802</v>
      </c>
      <c r="H2685" s="49">
        <v>28.13</v>
      </c>
      <c r="I2685" s="49">
        <v>30.09</v>
      </c>
    </row>
    <row r="2686" spans="2:9" ht="30">
      <c r="B2686" s="51">
        <v>95803</v>
      </c>
      <c r="C2686" s="1108" t="s">
        <v>2172</v>
      </c>
      <c r="D2686" s="45" t="s">
        <v>115</v>
      </c>
      <c r="E2686" s="46">
        <f t="shared" si="82"/>
        <v>38.82</v>
      </c>
      <c r="F2686" s="1105">
        <f t="shared" si="83"/>
        <v>95803</v>
      </c>
      <c r="H2686" s="46">
        <v>36.65</v>
      </c>
      <c r="I2686" s="46">
        <v>38.82</v>
      </c>
    </row>
    <row r="2687" spans="2:9" ht="30">
      <c r="B2687" s="50">
        <v>95804</v>
      </c>
      <c r="C2687" s="48" t="s">
        <v>2173</v>
      </c>
      <c r="D2687" s="47" t="s">
        <v>115</v>
      </c>
      <c r="E2687" s="49">
        <f t="shared" si="82"/>
        <v>17.13</v>
      </c>
      <c r="F2687" s="1105">
        <f t="shared" si="83"/>
        <v>95804</v>
      </c>
      <c r="H2687" s="49">
        <v>16.09</v>
      </c>
      <c r="I2687" s="49">
        <v>17.13</v>
      </c>
    </row>
    <row r="2688" spans="2:9" ht="30">
      <c r="B2688" s="51">
        <v>95805</v>
      </c>
      <c r="C2688" s="1108" t="s">
        <v>2174</v>
      </c>
      <c r="D2688" s="45" t="s">
        <v>115</v>
      </c>
      <c r="E2688" s="46">
        <f t="shared" si="82"/>
        <v>17.3</v>
      </c>
      <c r="F2688" s="1105">
        <f t="shared" si="83"/>
        <v>95805</v>
      </c>
      <c r="H2688" s="46">
        <v>16.25</v>
      </c>
      <c r="I2688" s="46">
        <v>17.3</v>
      </c>
    </row>
    <row r="2689" spans="2:9" ht="30">
      <c r="B2689" s="50">
        <v>95806</v>
      </c>
      <c r="C2689" s="48" t="s">
        <v>2175</v>
      </c>
      <c r="D2689" s="47" t="s">
        <v>115</v>
      </c>
      <c r="E2689" s="49">
        <f t="shared" si="82"/>
        <v>17.84</v>
      </c>
      <c r="F2689" s="1105">
        <f t="shared" si="83"/>
        <v>95806</v>
      </c>
      <c r="H2689" s="49">
        <v>16.77</v>
      </c>
      <c r="I2689" s="49">
        <v>17.84</v>
      </c>
    </row>
    <row r="2690" spans="2:9" ht="30">
      <c r="B2690" s="51">
        <v>95807</v>
      </c>
      <c r="C2690" s="1108" t="s">
        <v>2176</v>
      </c>
      <c r="D2690" s="45" t="s">
        <v>115</v>
      </c>
      <c r="E2690" s="46">
        <f t="shared" si="82"/>
        <v>19.77</v>
      </c>
      <c r="F2690" s="1105">
        <f t="shared" si="83"/>
        <v>95807</v>
      </c>
      <c r="H2690" s="46">
        <v>18.53</v>
      </c>
      <c r="I2690" s="46">
        <v>19.77</v>
      </c>
    </row>
    <row r="2691" spans="2:9" ht="30">
      <c r="B2691" s="50">
        <v>95808</v>
      </c>
      <c r="C2691" s="48" t="s">
        <v>2177</v>
      </c>
      <c r="D2691" s="47" t="s">
        <v>115</v>
      </c>
      <c r="E2691" s="49">
        <f t="shared" ref="E2691:E2754" si="84">IF($K$2=$H$1,H2691,I2691)</f>
        <v>20.28</v>
      </c>
      <c r="F2691" s="1105">
        <f t="shared" ref="F2691:F2754" si="85">IF(LEN($B2691)=7,CONCATENATE(MID($B2691,1,6),"00",RIGHT($B2691,1)),IF(LEN($B2691)=8,CONCATENATE(MID($B2691,1,6),"0",RIGHT($B2691,2)),$B2691))</f>
        <v>95808</v>
      </c>
      <c r="H2691" s="49">
        <v>18.989999999999998</v>
      </c>
      <c r="I2691" s="49">
        <v>20.28</v>
      </c>
    </row>
    <row r="2692" spans="2:9" ht="30">
      <c r="B2692" s="51">
        <v>95809</v>
      </c>
      <c r="C2692" s="1108" t="s">
        <v>2178</v>
      </c>
      <c r="D2692" s="45" t="s">
        <v>115</v>
      </c>
      <c r="E2692" s="46">
        <f t="shared" si="84"/>
        <v>22.2</v>
      </c>
      <c r="F2692" s="1105">
        <f t="shared" si="85"/>
        <v>95809</v>
      </c>
      <c r="H2692" s="46">
        <v>20.84</v>
      </c>
      <c r="I2692" s="46">
        <v>22.2</v>
      </c>
    </row>
    <row r="2693" spans="2:9" ht="30">
      <c r="B2693" s="50">
        <v>95810</v>
      </c>
      <c r="C2693" s="48" t="s">
        <v>2179</v>
      </c>
      <c r="D2693" s="47" t="s">
        <v>115</v>
      </c>
      <c r="E2693" s="49">
        <f t="shared" si="84"/>
        <v>10.18</v>
      </c>
      <c r="F2693" s="1105">
        <f t="shared" si="85"/>
        <v>95810</v>
      </c>
      <c r="H2693" s="49">
        <v>9.89</v>
      </c>
      <c r="I2693" s="49">
        <v>10.18</v>
      </c>
    </row>
    <row r="2694" spans="2:9" ht="30">
      <c r="B2694" s="51">
        <v>95811</v>
      </c>
      <c r="C2694" s="1108" t="s">
        <v>2180</v>
      </c>
      <c r="D2694" s="45" t="s">
        <v>115</v>
      </c>
      <c r="E2694" s="46">
        <f t="shared" si="84"/>
        <v>10.71</v>
      </c>
      <c r="F2694" s="1105">
        <f t="shared" si="85"/>
        <v>95811</v>
      </c>
      <c r="H2694" s="46">
        <v>10.35</v>
      </c>
      <c r="I2694" s="46">
        <v>10.71</v>
      </c>
    </row>
    <row r="2695" spans="2:9" ht="30">
      <c r="B2695" s="50">
        <v>95812</v>
      </c>
      <c r="C2695" s="48" t="s">
        <v>2181</v>
      </c>
      <c r="D2695" s="47" t="s">
        <v>115</v>
      </c>
      <c r="E2695" s="49">
        <f t="shared" si="84"/>
        <v>12.61</v>
      </c>
      <c r="F2695" s="1105">
        <f t="shared" si="85"/>
        <v>95812</v>
      </c>
      <c r="H2695" s="49">
        <v>12.2</v>
      </c>
      <c r="I2695" s="49">
        <v>12.61</v>
      </c>
    </row>
    <row r="2696" spans="2:9" ht="30">
      <c r="B2696" s="51">
        <v>95813</v>
      </c>
      <c r="C2696" s="1108" t="s">
        <v>2182</v>
      </c>
      <c r="D2696" s="45" t="s">
        <v>115</v>
      </c>
      <c r="E2696" s="46">
        <f t="shared" si="84"/>
        <v>12.42</v>
      </c>
      <c r="F2696" s="1105">
        <f t="shared" si="85"/>
        <v>95813</v>
      </c>
      <c r="H2696" s="46">
        <v>11.97</v>
      </c>
      <c r="I2696" s="46">
        <v>12.42</v>
      </c>
    </row>
    <row r="2697" spans="2:9" ht="30">
      <c r="B2697" s="50">
        <v>95814</v>
      </c>
      <c r="C2697" s="48" t="s">
        <v>2183</v>
      </c>
      <c r="D2697" s="47" t="s">
        <v>115</v>
      </c>
      <c r="E2697" s="49">
        <f t="shared" si="84"/>
        <v>13.19</v>
      </c>
      <c r="F2697" s="1105">
        <f t="shared" si="85"/>
        <v>95814</v>
      </c>
      <c r="H2697" s="49">
        <v>12.67</v>
      </c>
      <c r="I2697" s="49">
        <v>13.19</v>
      </c>
    </row>
    <row r="2698" spans="2:9" ht="30">
      <c r="B2698" s="51">
        <v>95815</v>
      </c>
      <c r="C2698" s="1108" t="s">
        <v>2184</v>
      </c>
      <c r="D2698" s="45" t="s">
        <v>115</v>
      </c>
      <c r="E2698" s="46">
        <f t="shared" si="84"/>
        <v>16.829999999999998</v>
      </c>
      <c r="F2698" s="1105">
        <f t="shared" si="85"/>
        <v>95815</v>
      </c>
      <c r="H2698" s="46">
        <v>16.2</v>
      </c>
      <c r="I2698" s="46">
        <v>16.829999999999998</v>
      </c>
    </row>
    <row r="2699" spans="2:9" ht="30">
      <c r="B2699" s="50">
        <v>95816</v>
      </c>
      <c r="C2699" s="48" t="s">
        <v>2185</v>
      </c>
      <c r="D2699" s="47" t="s">
        <v>115</v>
      </c>
      <c r="E2699" s="49">
        <f t="shared" si="84"/>
        <v>24.39</v>
      </c>
      <c r="F2699" s="1105">
        <f t="shared" si="85"/>
        <v>95816</v>
      </c>
      <c r="H2699" s="49">
        <v>22.86</v>
      </c>
      <c r="I2699" s="49">
        <v>24.39</v>
      </c>
    </row>
    <row r="2700" spans="2:9" ht="30">
      <c r="B2700" s="51">
        <v>95817</v>
      </c>
      <c r="C2700" s="1108" t="s">
        <v>2186</v>
      </c>
      <c r="D2700" s="45" t="s">
        <v>115</v>
      </c>
      <c r="E2700" s="46">
        <f t="shared" si="84"/>
        <v>25.12</v>
      </c>
      <c r="F2700" s="1105">
        <f t="shared" si="85"/>
        <v>95817</v>
      </c>
      <c r="H2700" s="46">
        <v>23.49</v>
      </c>
      <c r="I2700" s="46">
        <v>25.12</v>
      </c>
    </row>
    <row r="2701" spans="2:9" ht="30">
      <c r="B2701" s="50">
        <v>95818</v>
      </c>
      <c r="C2701" s="48" t="s">
        <v>2187</v>
      </c>
      <c r="D2701" s="47" t="s">
        <v>115</v>
      </c>
      <c r="E2701" s="49">
        <f t="shared" si="84"/>
        <v>30.01</v>
      </c>
      <c r="F2701" s="1105">
        <f t="shared" si="85"/>
        <v>95818</v>
      </c>
      <c r="H2701" s="49">
        <v>28.23</v>
      </c>
      <c r="I2701" s="49">
        <v>30.01</v>
      </c>
    </row>
    <row r="2702" spans="2:9" ht="30">
      <c r="B2702" s="51">
        <v>97886</v>
      </c>
      <c r="C2702" s="1108" t="s">
        <v>5904</v>
      </c>
      <c r="D2702" s="45" t="s">
        <v>115</v>
      </c>
      <c r="E2702" s="46">
        <f t="shared" si="84"/>
        <v>127.28</v>
      </c>
      <c r="F2702" s="1105">
        <f t="shared" si="85"/>
        <v>97886</v>
      </c>
      <c r="H2702" s="46">
        <v>118.54</v>
      </c>
      <c r="I2702" s="46">
        <v>127.28</v>
      </c>
    </row>
    <row r="2703" spans="2:9" ht="30">
      <c r="B2703" s="50">
        <v>97887</v>
      </c>
      <c r="C2703" s="48" t="s">
        <v>5905</v>
      </c>
      <c r="D2703" s="47" t="s">
        <v>115</v>
      </c>
      <c r="E2703" s="49">
        <f t="shared" si="84"/>
        <v>201</v>
      </c>
      <c r="F2703" s="1105">
        <f t="shared" si="85"/>
        <v>97887</v>
      </c>
      <c r="H2703" s="49">
        <v>187.21</v>
      </c>
      <c r="I2703" s="49">
        <v>201</v>
      </c>
    </row>
    <row r="2704" spans="2:9" ht="30">
      <c r="B2704" s="51">
        <v>97888</v>
      </c>
      <c r="C2704" s="1108" t="s">
        <v>5906</v>
      </c>
      <c r="D2704" s="45" t="s">
        <v>115</v>
      </c>
      <c r="E2704" s="46">
        <f t="shared" si="84"/>
        <v>387.27</v>
      </c>
      <c r="F2704" s="1105">
        <f t="shared" si="85"/>
        <v>97888</v>
      </c>
      <c r="H2704" s="46">
        <v>361.48</v>
      </c>
      <c r="I2704" s="46">
        <v>387.27</v>
      </c>
    </row>
    <row r="2705" spans="2:9" ht="30">
      <c r="B2705" s="50">
        <v>97889</v>
      </c>
      <c r="C2705" s="48" t="s">
        <v>5907</v>
      </c>
      <c r="D2705" s="47" t="s">
        <v>115</v>
      </c>
      <c r="E2705" s="49">
        <f t="shared" si="84"/>
        <v>518.85</v>
      </c>
      <c r="F2705" s="1105">
        <f t="shared" si="85"/>
        <v>97889</v>
      </c>
      <c r="H2705" s="49">
        <v>484.34</v>
      </c>
      <c r="I2705" s="49">
        <v>518.85</v>
      </c>
    </row>
    <row r="2706" spans="2:9" ht="30">
      <c r="B2706" s="51">
        <v>97890</v>
      </c>
      <c r="C2706" s="1108" t="s">
        <v>5908</v>
      </c>
      <c r="D2706" s="45" t="s">
        <v>115</v>
      </c>
      <c r="E2706" s="46">
        <f t="shared" si="84"/>
        <v>595.39</v>
      </c>
      <c r="F2706" s="1105">
        <f t="shared" si="85"/>
        <v>97890</v>
      </c>
      <c r="H2706" s="46">
        <v>558.46</v>
      </c>
      <c r="I2706" s="46">
        <v>595.39</v>
      </c>
    </row>
    <row r="2707" spans="2:9" ht="30">
      <c r="B2707" s="50">
        <v>97891</v>
      </c>
      <c r="C2707" s="48" t="s">
        <v>5909</v>
      </c>
      <c r="D2707" s="47" t="s">
        <v>115</v>
      </c>
      <c r="E2707" s="49">
        <f t="shared" si="84"/>
        <v>152.66</v>
      </c>
      <c r="F2707" s="1105">
        <f t="shared" si="85"/>
        <v>97891</v>
      </c>
      <c r="H2707" s="49">
        <v>142.19999999999999</v>
      </c>
      <c r="I2707" s="49">
        <v>152.66</v>
      </c>
    </row>
    <row r="2708" spans="2:9" ht="30">
      <c r="B2708" s="51">
        <v>97892</v>
      </c>
      <c r="C2708" s="1108" t="s">
        <v>5910</v>
      </c>
      <c r="D2708" s="45" t="s">
        <v>115</v>
      </c>
      <c r="E2708" s="46">
        <f t="shared" si="84"/>
        <v>285.02</v>
      </c>
      <c r="F2708" s="1105">
        <f t="shared" si="85"/>
        <v>97892</v>
      </c>
      <c r="H2708" s="46">
        <v>266.3</v>
      </c>
      <c r="I2708" s="46">
        <v>285.02</v>
      </c>
    </row>
    <row r="2709" spans="2:9" ht="30">
      <c r="B2709" s="50">
        <v>97893</v>
      </c>
      <c r="C2709" s="48" t="s">
        <v>5911</v>
      </c>
      <c r="D2709" s="47" t="s">
        <v>115</v>
      </c>
      <c r="E2709" s="49">
        <f t="shared" si="84"/>
        <v>388.46</v>
      </c>
      <c r="F2709" s="1105">
        <f t="shared" si="85"/>
        <v>97893</v>
      </c>
      <c r="H2709" s="49">
        <v>362.96</v>
      </c>
      <c r="I2709" s="49">
        <v>388.46</v>
      </c>
    </row>
    <row r="2710" spans="2:9" ht="30">
      <c r="B2710" s="51">
        <v>97894</v>
      </c>
      <c r="C2710" s="1108" t="s">
        <v>5912</v>
      </c>
      <c r="D2710" s="45" t="s">
        <v>115</v>
      </c>
      <c r="E2710" s="46">
        <f t="shared" si="84"/>
        <v>437.39</v>
      </c>
      <c r="F2710" s="1105">
        <f t="shared" si="85"/>
        <v>97894</v>
      </c>
      <c r="H2710" s="46">
        <v>411.36</v>
      </c>
      <c r="I2710" s="46">
        <v>437.39</v>
      </c>
    </row>
    <row r="2711" spans="2:9">
      <c r="B2711" s="50">
        <v>68066</v>
      </c>
      <c r="C2711" s="48" t="s">
        <v>2188</v>
      </c>
      <c r="D2711" s="47" t="s">
        <v>115</v>
      </c>
      <c r="E2711" s="49">
        <f t="shared" si="84"/>
        <v>119</v>
      </c>
      <c r="F2711" s="1105">
        <f t="shared" si="85"/>
        <v>68066</v>
      </c>
      <c r="H2711" s="49">
        <v>114.19</v>
      </c>
      <c r="I2711" s="49">
        <v>119</v>
      </c>
    </row>
    <row r="2712" spans="2:9">
      <c r="B2712" s="51">
        <v>72319</v>
      </c>
      <c r="C2712" s="1108" t="s">
        <v>2189</v>
      </c>
      <c r="D2712" s="45" t="s">
        <v>115</v>
      </c>
      <c r="E2712" s="46">
        <f t="shared" si="84"/>
        <v>3769.09</v>
      </c>
      <c r="F2712" s="1105">
        <f t="shared" si="85"/>
        <v>72319</v>
      </c>
      <c r="H2712" s="46">
        <v>3731.29</v>
      </c>
      <c r="I2712" s="46">
        <v>3769.09</v>
      </c>
    </row>
    <row r="2713" spans="2:9">
      <c r="B2713" s="50">
        <v>72341</v>
      </c>
      <c r="C2713" s="48" t="s">
        <v>2190</v>
      </c>
      <c r="D2713" s="47" t="s">
        <v>115</v>
      </c>
      <c r="E2713" s="49">
        <f t="shared" si="84"/>
        <v>223.3</v>
      </c>
      <c r="F2713" s="1105">
        <f t="shared" si="85"/>
        <v>72341</v>
      </c>
      <c r="H2713" s="49">
        <v>211.29</v>
      </c>
      <c r="I2713" s="49">
        <v>223.3</v>
      </c>
    </row>
    <row r="2714" spans="2:9">
      <c r="B2714" s="51">
        <v>72343</v>
      </c>
      <c r="C2714" s="1108" t="s">
        <v>2191</v>
      </c>
      <c r="D2714" s="45" t="s">
        <v>115</v>
      </c>
      <c r="E2714" s="46">
        <f t="shared" si="84"/>
        <v>264.95</v>
      </c>
      <c r="F2714" s="1105">
        <f t="shared" si="85"/>
        <v>72343</v>
      </c>
      <c r="H2714" s="46">
        <v>251.12</v>
      </c>
      <c r="I2714" s="46">
        <v>264.95</v>
      </c>
    </row>
    <row r="2715" spans="2:9">
      <c r="B2715" s="50">
        <v>72344</v>
      </c>
      <c r="C2715" s="48" t="s">
        <v>2192</v>
      </c>
      <c r="D2715" s="47" t="s">
        <v>115</v>
      </c>
      <c r="E2715" s="49">
        <f t="shared" si="84"/>
        <v>416.36</v>
      </c>
      <c r="F2715" s="1105">
        <f t="shared" si="85"/>
        <v>72344</v>
      </c>
      <c r="H2715" s="49">
        <v>401.44</v>
      </c>
      <c r="I2715" s="49">
        <v>416.36</v>
      </c>
    </row>
    <row r="2716" spans="2:9">
      <c r="B2716" s="51">
        <v>72345</v>
      </c>
      <c r="C2716" s="1108" t="s">
        <v>2193</v>
      </c>
      <c r="D2716" s="45" t="s">
        <v>115</v>
      </c>
      <c r="E2716" s="46">
        <f t="shared" si="84"/>
        <v>1191.6199999999999</v>
      </c>
      <c r="F2716" s="1105">
        <f t="shared" si="85"/>
        <v>72345</v>
      </c>
      <c r="H2716" s="46">
        <v>1174.1500000000001</v>
      </c>
      <c r="I2716" s="46">
        <v>1191.6199999999999</v>
      </c>
    </row>
    <row r="2717" spans="2:9">
      <c r="B2717" s="50" t="s">
        <v>2194</v>
      </c>
      <c r="C2717" s="48" t="s">
        <v>2195</v>
      </c>
      <c r="D2717" s="47" t="s">
        <v>115</v>
      </c>
      <c r="E2717" s="49">
        <f t="shared" si="84"/>
        <v>11.47</v>
      </c>
      <c r="F2717" s="1105" t="str">
        <f t="shared" si="85"/>
        <v>74130/001</v>
      </c>
      <c r="H2717" s="49">
        <v>11.2</v>
      </c>
      <c r="I2717" s="49">
        <v>11.47</v>
      </c>
    </row>
    <row r="2718" spans="2:9">
      <c r="B2718" s="51" t="s">
        <v>2196</v>
      </c>
      <c r="C2718" s="1108" t="s">
        <v>2197</v>
      </c>
      <c r="D2718" s="45" t="s">
        <v>115</v>
      </c>
      <c r="E2718" s="46">
        <f t="shared" si="84"/>
        <v>17.5</v>
      </c>
      <c r="F2718" s="1105" t="str">
        <f t="shared" si="85"/>
        <v>74130/002</v>
      </c>
      <c r="H2718" s="46">
        <v>17.23</v>
      </c>
      <c r="I2718" s="46">
        <v>17.5</v>
      </c>
    </row>
    <row r="2719" spans="2:9">
      <c r="B2719" s="50" t="s">
        <v>2198</v>
      </c>
      <c r="C2719" s="48" t="s">
        <v>2199</v>
      </c>
      <c r="D2719" s="47" t="s">
        <v>115</v>
      </c>
      <c r="E2719" s="49">
        <f t="shared" si="84"/>
        <v>50.98</v>
      </c>
      <c r="F2719" s="1105" t="str">
        <f t="shared" si="85"/>
        <v>74130/003</v>
      </c>
      <c r="H2719" s="49">
        <v>50.66</v>
      </c>
      <c r="I2719" s="49">
        <v>50.98</v>
      </c>
    </row>
    <row r="2720" spans="2:9">
      <c r="B2720" s="51" t="s">
        <v>2200</v>
      </c>
      <c r="C2720" s="1108" t="s">
        <v>2201</v>
      </c>
      <c r="D2720" s="45" t="s">
        <v>115</v>
      </c>
      <c r="E2720" s="46">
        <f t="shared" si="84"/>
        <v>74.319999999999993</v>
      </c>
      <c r="F2720" s="1105" t="str">
        <f t="shared" si="85"/>
        <v>74130/004</v>
      </c>
      <c r="H2720" s="46">
        <v>72.87</v>
      </c>
      <c r="I2720" s="46">
        <v>74.319999999999993</v>
      </c>
    </row>
    <row r="2721" spans="2:9">
      <c r="B2721" s="50" t="s">
        <v>2202</v>
      </c>
      <c r="C2721" s="48" t="s">
        <v>2203</v>
      </c>
      <c r="D2721" s="47" t="s">
        <v>115</v>
      </c>
      <c r="E2721" s="49">
        <f t="shared" si="84"/>
        <v>98.75</v>
      </c>
      <c r="F2721" s="1105" t="str">
        <f t="shared" si="85"/>
        <v>74130/005</v>
      </c>
      <c r="H2721" s="49">
        <v>97.3</v>
      </c>
      <c r="I2721" s="49">
        <v>98.75</v>
      </c>
    </row>
    <row r="2722" spans="2:9">
      <c r="B2722" s="51" t="s">
        <v>2204</v>
      </c>
      <c r="C2722" s="1108" t="s">
        <v>2205</v>
      </c>
      <c r="D2722" s="45" t="s">
        <v>115</v>
      </c>
      <c r="E2722" s="46">
        <f t="shared" si="84"/>
        <v>277.82</v>
      </c>
      <c r="F2722" s="1105" t="str">
        <f t="shared" si="85"/>
        <v>74130/006</v>
      </c>
      <c r="H2722" s="46">
        <v>276.37</v>
      </c>
      <c r="I2722" s="46">
        <v>277.82</v>
      </c>
    </row>
    <row r="2723" spans="2:9">
      <c r="B2723" s="50" t="s">
        <v>2206</v>
      </c>
      <c r="C2723" s="48" t="s">
        <v>2207</v>
      </c>
      <c r="D2723" s="47" t="s">
        <v>115</v>
      </c>
      <c r="E2723" s="49">
        <f t="shared" si="84"/>
        <v>716.43</v>
      </c>
      <c r="F2723" s="1105" t="str">
        <f t="shared" si="85"/>
        <v>74130/007</v>
      </c>
      <c r="H2723" s="49">
        <v>714.98</v>
      </c>
      <c r="I2723" s="49">
        <v>716.43</v>
      </c>
    </row>
    <row r="2724" spans="2:9">
      <c r="B2724" s="51" t="s">
        <v>2208</v>
      </c>
      <c r="C2724" s="1108" t="s">
        <v>2209</v>
      </c>
      <c r="D2724" s="45" t="s">
        <v>115</v>
      </c>
      <c r="E2724" s="46">
        <f t="shared" si="84"/>
        <v>978.67</v>
      </c>
      <c r="F2724" s="1105" t="str">
        <f t="shared" si="85"/>
        <v>74130/008</v>
      </c>
      <c r="H2724" s="46">
        <v>977.22</v>
      </c>
      <c r="I2724" s="46">
        <v>978.67</v>
      </c>
    </row>
    <row r="2725" spans="2:9">
      <c r="B2725" s="50" t="s">
        <v>2210</v>
      </c>
      <c r="C2725" s="48" t="s">
        <v>2211</v>
      </c>
      <c r="D2725" s="47" t="s">
        <v>115</v>
      </c>
      <c r="E2725" s="49">
        <f t="shared" si="84"/>
        <v>1602.43</v>
      </c>
      <c r="F2725" s="1105" t="str">
        <f t="shared" si="85"/>
        <v>74130/009</v>
      </c>
      <c r="H2725" s="49">
        <v>1600.98</v>
      </c>
      <c r="I2725" s="49">
        <v>1602.43</v>
      </c>
    </row>
    <row r="2726" spans="2:9">
      <c r="B2726" s="51" t="s">
        <v>2212</v>
      </c>
      <c r="C2726" s="1108" t="s">
        <v>2213</v>
      </c>
      <c r="D2726" s="45" t="s">
        <v>115</v>
      </c>
      <c r="E2726" s="46">
        <f t="shared" si="84"/>
        <v>433.69</v>
      </c>
      <c r="F2726" s="1105" t="str">
        <f t="shared" si="85"/>
        <v>74130/010</v>
      </c>
      <c r="H2726" s="46">
        <v>432.24</v>
      </c>
      <c r="I2726" s="46">
        <v>433.69</v>
      </c>
    </row>
    <row r="2727" spans="2:9" ht="30">
      <c r="B2727" s="50" t="s">
        <v>2214</v>
      </c>
      <c r="C2727" s="48" t="s">
        <v>2215</v>
      </c>
      <c r="D2727" s="47" t="s">
        <v>115</v>
      </c>
      <c r="E2727" s="49">
        <f t="shared" si="84"/>
        <v>57.71</v>
      </c>
      <c r="F2727" s="1105" t="str">
        <f t="shared" si="85"/>
        <v>74131/001</v>
      </c>
      <c r="H2727" s="49">
        <v>54.07</v>
      </c>
      <c r="I2727" s="49">
        <v>57.71</v>
      </c>
    </row>
    <row r="2728" spans="2:9" ht="30">
      <c r="B2728" s="51" t="s">
        <v>2216</v>
      </c>
      <c r="C2728" s="1108" t="s">
        <v>2217</v>
      </c>
      <c r="D2728" s="45" t="s">
        <v>115</v>
      </c>
      <c r="E2728" s="46">
        <f t="shared" si="84"/>
        <v>361.07</v>
      </c>
      <c r="F2728" s="1105" t="str">
        <f t="shared" si="85"/>
        <v>74131/004</v>
      </c>
      <c r="H2728" s="46">
        <v>351.97</v>
      </c>
      <c r="I2728" s="46">
        <v>361.07</v>
      </c>
    </row>
    <row r="2729" spans="2:9" ht="30">
      <c r="B2729" s="50" t="s">
        <v>2218</v>
      </c>
      <c r="C2729" s="48" t="s">
        <v>2219</v>
      </c>
      <c r="D2729" s="47" t="s">
        <v>115</v>
      </c>
      <c r="E2729" s="49">
        <f t="shared" si="84"/>
        <v>419.43</v>
      </c>
      <c r="F2729" s="1105" t="str">
        <f t="shared" si="85"/>
        <v>74131/005</v>
      </c>
      <c r="H2729" s="49">
        <v>408.51</v>
      </c>
      <c r="I2729" s="49">
        <v>419.43</v>
      </c>
    </row>
    <row r="2730" spans="2:9" ht="30">
      <c r="B2730" s="51" t="s">
        <v>2220</v>
      </c>
      <c r="C2730" s="1108" t="s">
        <v>2221</v>
      </c>
      <c r="D2730" s="45" t="s">
        <v>115</v>
      </c>
      <c r="E2730" s="46">
        <f t="shared" si="84"/>
        <v>805.85</v>
      </c>
      <c r="F2730" s="1105" t="str">
        <f t="shared" si="85"/>
        <v>74131/006</v>
      </c>
      <c r="H2730" s="46">
        <v>793.11</v>
      </c>
      <c r="I2730" s="46">
        <v>805.85</v>
      </c>
    </row>
    <row r="2731" spans="2:9" ht="30">
      <c r="B2731" s="50" t="s">
        <v>2222</v>
      </c>
      <c r="C2731" s="48" t="s">
        <v>2223</v>
      </c>
      <c r="D2731" s="47" t="s">
        <v>115</v>
      </c>
      <c r="E2731" s="49">
        <f t="shared" si="84"/>
        <v>674.38</v>
      </c>
      <c r="F2731" s="1105" t="str">
        <f t="shared" si="85"/>
        <v>74131/007</v>
      </c>
      <c r="H2731" s="49">
        <v>659.82</v>
      </c>
      <c r="I2731" s="49">
        <v>674.38</v>
      </c>
    </row>
    <row r="2732" spans="2:9" ht="30">
      <c r="B2732" s="51" t="s">
        <v>2224</v>
      </c>
      <c r="C2732" s="1108" t="s">
        <v>2225</v>
      </c>
      <c r="D2732" s="45" t="s">
        <v>115</v>
      </c>
      <c r="E2732" s="46">
        <f t="shared" si="84"/>
        <v>1000.88</v>
      </c>
      <c r="F2732" s="1105" t="str">
        <f t="shared" si="85"/>
        <v>74131/008</v>
      </c>
      <c r="H2732" s="46">
        <v>979.04</v>
      </c>
      <c r="I2732" s="46">
        <v>1000.88</v>
      </c>
    </row>
    <row r="2733" spans="2:9" ht="30">
      <c r="B2733" s="50">
        <v>83463</v>
      </c>
      <c r="C2733" s="48" t="s">
        <v>2226</v>
      </c>
      <c r="D2733" s="47" t="s">
        <v>115</v>
      </c>
      <c r="E2733" s="49">
        <f t="shared" si="84"/>
        <v>266.16000000000003</v>
      </c>
      <c r="F2733" s="1105">
        <f t="shared" si="85"/>
        <v>83463</v>
      </c>
      <c r="H2733" s="49">
        <v>258.88</v>
      </c>
      <c r="I2733" s="49">
        <v>266.16000000000003</v>
      </c>
    </row>
    <row r="2734" spans="2:9" ht="30">
      <c r="B2734" s="51">
        <v>84402</v>
      </c>
      <c r="C2734" s="1108" t="s">
        <v>2227</v>
      </c>
      <c r="D2734" s="45" t="s">
        <v>115</v>
      </c>
      <c r="E2734" s="46">
        <f t="shared" si="84"/>
        <v>65.67</v>
      </c>
      <c r="F2734" s="1105">
        <f t="shared" si="85"/>
        <v>84402</v>
      </c>
      <c r="H2734" s="46">
        <v>62.03</v>
      </c>
      <c r="I2734" s="46">
        <v>65.67</v>
      </c>
    </row>
    <row r="2735" spans="2:9">
      <c r="B2735" s="50">
        <v>93653</v>
      </c>
      <c r="C2735" s="48" t="s">
        <v>2228</v>
      </c>
      <c r="D2735" s="47" t="s">
        <v>115</v>
      </c>
      <c r="E2735" s="49">
        <f t="shared" si="84"/>
        <v>8.7799999999999994</v>
      </c>
      <c r="F2735" s="1105">
        <f t="shared" si="85"/>
        <v>93653</v>
      </c>
      <c r="H2735" s="49">
        <v>8.65</v>
      </c>
      <c r="I2735" s="49">
        <v>8.7799999999999994</v>
      </c>
    </row>
    <row r="2736" spans="2:9">
      <c r="B2736" s="51">
        <v>93654</v>
      </c>
      <c r="C2736" s="1108" t="s">
        <v>2229</v>
      </c>
      <c r="D2736" s="45" t="s">
        <v>115</v>
      </c>
      <c r="E2736" s="46">
        <f t="shared" si="84"/>
        <v>9.25</v>
      </c>
      <c r="F2736" s="1105">
        <f t="shared" si="85"/>
        <v>93654</v>
      </c>
      <c r="H2736" s="46">
        <v>9.08</v>
      </c>
      <c r="I2736" s="46">
        <v>9.25</v>
      </c>
    </row>
    <row r="2737" spans="2:9">
      <c r="B2737" s="50">
        <v>93655</v>
      </c>
      <c r="C2737" s="48" t="s">
        <v>2230</v>
      </c>
      <c r="D2737" s="47" t="s">
        <v>115</v>
      </c>
      <c r="E2737" s="49">
        <f t="shared" si="84"/>
        <v>10.09</v>
      </c>
      <c r="F2737" s="1105">
        <f t="shared" si="85"/>
        <v>93655</v>
      </c>
      <c r="H2737" s="49">
        <v>9.85</v>
      </c>
      <c r="I2737" s="49">
        <v>10.09</v>
      </c>
    </row>
    <row r="2738" spans="2:9">
      <c r="B2738" s="51">
        <v>93656</v>
      </c>
      <c r="C2738" s="1108" t="s">
        <v>2231</v>
      </c>
      <c r="D2738" s="45" t="s">
        <v>115</v>
      </c>
      <c r="E2738" s="46">
        <f t="shared" si="84"/>
        <v>10.09</v>
      </c>
      <c r="F2738" s="1105">
        <f t="shared" si="85"/>
        <v>93656</v>
      </c>
      <c r="H2738" s="46">
        <v>9.85</v>
      </c>
      <c r="I2738" s="46">
        <v>10.09</v>
      </c>
    </row>
    <row r="2739" spans="2:9">
      <c r="B2739" s="50">
        <v>93657</v>
      </c>
      <c r="C2739" s="48" t="s">
        <v>2232</v>
      </c>
      <c r="D2739" s="47" t="s">
        <v>115</v>
      </c>
      <c r="E2739" s="49">
        <f t="shared" si="84"/>
        <v>11.17</v>
      </c>
      <c r="F2739" s="1105">
        <f t="shared" si="85"/>
        <v>93657</v>
      </c>
      <c r="H2739" s="49">
        <v>10.83</v>
      </c>
      <c r="I2739" s="49">
        <v>11.17</v>
      </c>
    </row>
    <row r="2740" spans="2:9">
      <c r="B2740" s="51">
        <v>93658</v>
      </c>
      <c r="C2740" s="1108" t="s">
        <v>2233</v>
      </c>
      <c r="D2740" s="45" t="s">
        <v>115</v>
      </c>
      <c r="E2740" s="46">
        <f t="shared" si="84"/>
        <v>16.170000000000002</v>
      </c>
      <c r="F2740" s="1105">
        <f t="shared" si="85"/>
        <v>93658</v>
      </c>
      <c r="H2740" s="46">
        <v>15.69</v>
      </c>
      <c r="I2740" s="46">
        <v>16.170000000000002</v>
      </c>
    </row>
    <row r="2741" spans="2:9">
      <c r="B2741" s="50">
        <v>93659</v>
      </c>
      <c r="C2741" s="48" t="s">
        <v>2234</v>
      </c>
      <c r="D2741" s="47" t="s">
        <v>115</v>
      </c>
      <c r="E2741" s="49">
        <f t="shared" si="84"/>
        <v>18.350000000000001</v>
      </c>
      <c r="F2741" s="1105">
        <f t="shared" si="85"/>
        <v>93659</v>
      </c>
      <c r="H2741" s="49">
        <v>17.649999999999999</v>
      </c>
      <c r="I2741" s="49">
        <v>18.350000000000001</v>
      </c>
    </row>
    <row r="2742" spans="2:9">
      <c r="B2742" s="51">
        <v>93660</v>
      </c>
      <c r="C2742" s="1108" t="s">
        <v>2235</v>
      </c>
      <c r="D2742" s="45" t="s">
        <v>115</v>
      </c>
      <c r="E2742" s="46">
        <f t="shared" si="84"/>
        <v>43.22</v>
      </c>
      <c r="F2742" s="1105">
        <f t="shared" si="85"/>
        <v>93660</v>
      </c>
      <c r="H2742" s="46">
        <v>42.96</v>
      </c>
      <c r="I2742" s="46">
        <v>43.22</v>
      </c>
    </row>
    <row r="2743" spans="2:9">
      <c r="B2743" s="50">
        <v>93661</v>
      </c>
      <c r="C2743" s="48" t="s">
        <v>2236</v>
      </c>
      <c r="D2743" s="47" t="s">
        <v>115</v>
      </c>
      <c r="E2743" s="49">
        <f t="shared" si="84"/>
        <v>44.12</v>
      </c>
      <c r="F2743" s="1105">
        <f t="shared" si="85"/>
        <v>93661</v>
      </c>
      <c r="H2743" s="49">
        <v>43.78</v>
      </c>
      <c r="I2743" s="49">
        <v>44.12</v>
      </c>
    </row>
    <row r="2744" spans="2:9">
      <c r="B2744" s="51">
        <v>93662</v>
      </c>
      <c r="C2744" s="1108" t="s">
        <v>2237</v>
      </c>
      <c r="D2744" s="45" t="s">
        <v>115</v>
      </c>
      <c r="E2744" s="46">
        <f t="shared" si="84"/>
        <v>45.89</v>
      </c>
      <c r="F2744" s="1105">
        <f t="shared" si="85"/>
        <v>93662</v>
      </c>
      <c r="H2744" s="46">
        <v>45.41</v>
      </c>
      <c r="I2744" s="46">
        <v>45.89</v>
      </c>
    </row>
    <row r="2745" spans="2:9">
      <c r="B2745" s="50">
        <v>93663</v>
      </c>
      <c r="C2745" s="48" t="s">
        <v>2238</v>
      </c>
      <c r="D2745" s="47" t="s">
        <v>115</v>
      </c>
      <c r="E2745" s="49">
        <f t="shared" si="84"/>
        <v>45.89</v>
      </c>
      <c r="F2745" s="1105">
        <f t="shared" si="85"/>
        <v>93663</v>
      </c>
      <c r="H2745" s="49">
        <v>45.41</v>
      </c>
      <c r="I2745" s="49">
        <v>45.89</v>
      </c>
    </row>
    <row r="2746" spans="2:9">
      <c r="B2746" s="51">
        <v>93664</v>
      </c>
      <c r="C2746" s="1108" t="s">
        <v>2239</v>
      </c>
      <c r="D2746" s="45" t="s">
        <v>115</v>
      </c>
      <c r="E2746" s="46">
        <f t="shared" si="84"/>
        <v>48</v>
      </c>
      <c r="F2746" s="1105">
        <f t="shared" si="85"/>
        <v>93664</v>
      </c>
      <c r="H2746" s="46">
        <v>47.33</v>
      </c>
      <c r="I2746" s="46">
        <v>48</v>
      </c>
    </row>
    <row r="2747" spans="2:9">
      <c r="B2747" s="50">
        <v>93665</v>
      </c>
      <c r="C2747" s="48" t="s">
        <v>2240</v>
      </c>
      <c r="D2747" s="47" t="s">
        <v>115</v>
      </c>
      <c r="E2747" s="49">
        <f t="shared" si="84"/>
        <v>50.76</v>
      </c>
      <c r="F2747" s="1105">
        <f t="shared" si="85"/>
        <v>93665</v>
      </c>
      <c r="H2747" s="49">
        <v>49.78</v>
      </c>
      <c r="I2747" s="49">
        <v>50.76</v>
      </c>
    </row>
    <row r="2748" spans="2:9">
      <c r="B2748" s="51">
        <v>93666</v>
      </c>
      <c r="C2748" s="1108" t="s">
        <v>2241</v>
      </c>
      <c r="D2748" s="45" t="s">
        <v>115</v>
      </c>
      <c r="E2748" s="46">
        <f t="shared" si="84"/>
        <v>55.1</v>
      </c>
      <c r="F2748" s="1105">
        <f t="shared" si="85"/>
        <v>93666</v>
      </c>
      <c r="H2748" s="46">
        <v>53.72</v>
      </c>
      <c r="I2748" s="46">
        <v>55.1</v>
      </c>
    </row>
    <row r="2749" spans="2:9">
      <c r="B2749" s="50">
        <v>93667</v>
      </c>
      <c r="C2749" s="48" t="s">
        <v>2242</v>
      </c>
      <c r="D2749" s="47" t="s">
        <v>115</v>
      </c>
      <c r="E2749" s="49">
        <f t="shared" si="84"/>
        <v>54</v>
      </c>
      <c r="F2749" s="1105">
        <f t="shared" si="85"/>
        <v>93667</v>
      </c>
      <c r="H2749" s="49">
        <v>53.62</v>
      </c>
      <c r="I2749" s="49">
        <v>54</v>
      </c>
    </row>
    <row r="2750" spans="2:9">
      <c r="B2750" s="51">
        <v>93668</v>
      </c>
      <c r="C2750" s="1108" t="s">
        <v>2243</v>
      </c>
      <c r="D2750" s="45" t="s">
        <v>115</v>
      </c>
      <c r="E2750" s="46">
        <f t="shared" si="84"/>
        <v>55.39</v>
      </c>
      <c r="F2750" s="1105">
        <f t="shared" si="85"/>
        <v>93668</v>
      </c>
      <c r="H2750" s="46">
        <v>54.86</v>
      </c>
      <c r="I2750" s="46">
        <v>55.39</v>
      </c>
    </row>
    <row r="2751" spans="2:9">
      <c r="B2751" s="50">
        <v>93669</v>
      </c>
      <c r="C2751" s="48" t="s">
        <v>2244</v>
      </c>
      <c r="D2751" s="47" t="s">
        <v>115</v>
      </c>
      <c r="E2751" s="49">
        <f t="shared" si="84"/>
        <v>58</v>
      </c>
      <c r="F2751" s="1105">
        <f t="shared" si="85"/>
        <v>93669</v>
      </c>
      <c r="H2751" s="49">
        <v>57.28</v>
      </c>
      <c r="I2751" s="49">
        <v>58</v>
      </c>
    </row>
    <row r="2752" spans="2:9">
      <c r="B2752" s="51">
        <v>93670</v>
      </c>
      <c r="C2752" s="1108" t="s">
        <v>2245</v>
      </c>
      <c r="D2752" s="45" t="s">
        <v>115</v>
      </c>
      <c r="E2752" s="46">
        <f t="shared" si="84"/>
        <v>58</v>
      </c>
      <c r="F2752" s="1105">
        <f t="shared" si="85"/>
        <v>93670</v>
      </c>
      <c r="H2752" s="46">
        <v>57.28</v>
      </c>
      <c r="I2752" s="46">
        <v>58</v>
      </c>
    </row>
    <row r="2753" spans="2:9">
      <c r="B2753" s="50">
        <v>93671</v>
      </c>
      <c r="C2753" s="48" t="s">
        <v>2246</v>
      </c>
      <c r="D2753" s="47" t="s">
        <v>115</v>
      </c>
      <c r="E2753" s="49">
        <f t="shared" si="84"/>
        <v>61.18</v>
      </c>
      <c r="F2753" s="1105">
        <f t="shared" si="85"/>
        <v>93671</v>
      </c>
      <c r="H2753" s="49">
        <v>60.18</v>
      </c>
      <c r="I2753" s="49">
        <v>61.18</v>
      </c>
    </row>
    <row r="2754" spans="2:9">
      <c r="B2754" s="51">
        <v>93672</v>
      </c>
      <c r="C2754" s="1108" t="s">
        <v>2247</v>
      </c>
      <c r="D2754" s="45" t="s">
        <v>115</v>
      </c>
      <c r="E2754" s="46">
        <f t="shared" si="84"/>
        <v>66.27</v>
      </c>
      <c r="F2754" s="1105">
        <f t="shared" si="85"/>
        <v>93672</v>
      </c>
      <c r="H2754" s="46">
        <v>64.8</v>
      </c>
      <c r="I2754" s="46">
        <v>66.27</v>
      </c>
    </row>
    <row r="2755" spans="2:9">
      <c r="B2755" s="50">
        <v>93673</v>
      </c>
      <c r="C2755" s="48" t="s">
        <v>2248</v>
      </c>
      <c r="D2755" s="47" t="s">
        <v>115</v>
      </c>
      <c r="E2755" s="49">
        <f t="shared" ref="E2755:E2818" si="86">IF($K$2=$H$1,H2755,I2755)</f>
        <v>72.78</v>
      </c>
      <c r="F2755" s="1105">
        <f t="shared" ref="F2755:F2818" si="87">IF(LEN($B2755)=7,CONCATENATE(MID($B2755,1,6),"00",RIGHT($B2755,1)),IF(LEN($B2755)=8,CONCATENATE(MID($B2755,1,6),"0",RIGHT($B2755,2)),$B2755))</f>
        <v>93673</v>
      </c>
      <c r="H2755" s="49">
        <v>70.709999999999994</v>
      </c>
      <c r="I2755" s="49">
        <v>72.78</v>
      </c>
    </row>
    <row r="2756" spans="2:9">
      <c r="B2756" s="51">
        <v>72339</v>
      </c>
      <c r="C2756" s="1108" t="s">
        <v>2249</v>
      </c>
      <c r="D2756" s="45" t="s">
        <v>115</v>
      </c>
      <c r="E2756" s="46">
        <f t="shared" si="86"/>
        <v>47.73</v>
      </c>
      <c r="F2756" s="1105">
        <f t="shared" si="87"/>
        <v>72339</v>
      </c>
      <c r="H2756" s="46">
        <v>46.09</v>
      </c>
      <c r="I2756" s="46">
        <v>47.73</v>
      </c>
    </row>
    <row r="2757" spans="2:9">
      <c r="B2757" s="50">
        <v>83403</v>
      </c>
      <c r="C2757" s="48" t="s">
        <v>2250</v>
      </c>
      <c r="D2757" s="47" t="s">
        <v>115</v>
      </c>
      <c r="E2757" s="49">
        <f t="shared" si="86"/>
        <v>15.73</v>
      </c>
      <c r="F2757" s="1105">
        <f t="shared" si="87"/>
        <v>83403</v>
      </c>
      <c r="H2757" s="49">
        <v>14.97</v>
      </c>
      <c r="I2757" s="49">
        <v>15.73</v>
      </c>
    </row>
    <row r="2758" spans="2:9">
      <c r="B2758" s="51">
        <v>83465</v>
      </c>
      <c r="C2758" s="1108" t="s">
        <v>2251</v>
      </c>
      <c r="D2758" s="45" t="s">
        <v>115</v>
      </c>
      <c r="E2758" s="46">
        <f t="shared" si="86"/>
        <v>40.07</v>
      </c>
      <c r="F2758" s="1105">
        <f t="shared" si="87"/>
        <v>83465</v>
      </c>
      <c r="H2758" s="46">
        <v>38.130000000000003</v>
      </c>
      <c r="I2758" s="46">
        <v>40.07</v>
      </c>
    </row>
    <row r="2759" spans="2:9" ht="30">
      <c r="B2759" s="50">
        <v>91945</v>
      </c>
      <c r="C2759" s="48" t="s">
        <v>2252</v>
      </c>
      <c r="D2759" s="47" t="s">
        <v>115</v>
      </c>
      <c r="E2759" s="49">
        <f t="shared" si="86"/>
        <v>6.99</v>
      </c>
      <c r="F2759" s="1105">
        <f t="shared" si="87"/>
        <v>91945</v>
      </c>
      <c r="H2759" s="49">
        <v>6.6</v>
      </c>
      <c r="I2759" s="49">
        <v>6.99</v>
      </c>
    </row>
    <row r="2760" spans="2:9" ht="30">
      <c r="B2760" s="51">
        <v>91946</v>
      </c>
      <c r="C2760" s="1108" t="s">
        <v>2253</v>
      </c>
      <c r="D2760" s="45" t="s">
        <v>115</v>
      </c>
      <c r="E2760" s="46">
        <f t="shared" si="86"/>
        <v>5.8</v>
      </c>
      <c r="F2760" s="1105">
        <f t="shared" si="87"/>
        <v>91946</v>
      </c>
      <c r="H2760" s="46">
        <v>5.53</v>
      </c>
      <c r="I2760" s="46">
        <v>5.8</v>
      </c>
    </row>
    <row r="2761" spans="2:9" ht="30">
      <c r="B2761" s="50">
        <v>91947</v>
      </c>
      <c r="C2761" s="48" t="s">
        <v>2254</v>
      </c>
      <c r="D2761" s="47" t="s">
        <v>115</v>
      </c>
      <c r="E2761" s="49">
        <f t="shared" si="86"/>
        <v>5.0599999999999996</v>
      </c>
      <c r="F2761" s="1105">
        <f t="shared" si="87"/>
        <v>91947</v>
      </c>
      <c r="H2761" s="49">
        <v>4.87</v>
      </c>
      <c r="I2761" s="49">
        <v>5.0599999999999996</v>
      </c>
    </row>
    <row r="2762" spans="2:9" ht="30">
      <c r="B2762" s="51">
        <v>91949</v>
      </c>
      <c r="C2762" s="1108" t="s">
        <v>2255</v>
      </c>
      <c r="D2762" s="45" t="s">
        <v>115</v>
      </c>
      <c r="E2762" s="46">
        <f t="shared" si="86"/>
        <v>10.59</v>
      </c>
      <c r="F2762" s="1105">
        <f t="shared" si="87"/>
        <v>91949</v>
      </c>
      <c r="H2762" s="46">
        <v>10.130000000000001</v>
      </c>
      <c r="I2762" s="46">
        <v>10.59</v>
      </c>
    </row>
    <row r="2763" spans="2:9" ht="30">
      <c r="B2763" s="50">
        <v>91950</v>
      </c>
      <c r="C2763" s="48" t="s">
        <v>2256</v>
      </c>
      <c r="D2763" s="47" t="s">
        <v>115</v>
      </c>
      <c r="E2763" s="49">
        <f t="shared" si="86"/>
        <v>9.15</v>
      </c>
      <c r="F2763" s="1105">
        <f t="shared" si="87"/>
        <v>91950</v>
      </c>
      <c r="H2763" s="49">
        <v>8.84</v>
      </c>
      <c r="I2763" s="49">
        <v>9.15</v>
      </c>
    </row>
    <row r="2764" spans="2:9" ht="30">
      <c r="B2764" s="51">
        <v>91951</v>
      </c>
      <c r="C2764" s="1108" t="s">
        <v>2257</v>
      </c>
      <c r="D2764" s="45" t="s">
        <v>115</v>
      </c>
      <c r="E2764" s="46">
        <f t="shared" si="86"/>
        <v>8.2899999999999991</v>
      </c>
      <c r="F2764" s="1105">
        <f t="shared" si="87"/>
        <v>91951</v>
      </c>
      <c r="H2764" s="46">
        <v>8.06</v>
      </c>
      <c r="I2764" s="46">
        <v>8.2899999999999991</v>
      </c>
    </row>
    <row r="2765" spans="2:9">
      <c r="B2765" s="50">
        <v>91952</v>
      </c>
      <c r="C2765" s="48" t="s">
        <v>2258</v>
      </c>
      <c r="D2765" s="47" t="s">
        <v>115</v>
      </c>
      <c r="E2765" s="49">
        <f t="shared" si="86"/>
        <v>13.24</v>
      </c>
      <c r="F2765" s="1105">
        <f t="shared" si="87"/>
        <v>91952</v>
      </c>
      <c r="H2765" s="49">
        <v>12.42</v>
      </c>
      <c r="I2765" s="49">
        <v>13.24</v>
      </c>
    </row>
    <row r="2766" spans="2:9">
      <c r="B2766" s="51">
        <v>91953</v>
      </c>
      <c r="C2766" s="1108" t="s">
        <v>2259</v>
      </c>
      <c r="D2766" s="45" t="s">
        <v>115</v>
      </c>
      <c r="E2766" s="46">
        <f t="shared" si="86"/>
        <v>19.04</v>
      </c>
      <c r="F2766" s="1105">
        <f t="shared" si="87"/>
        <v>91953</v>
      </c>
      <c r="H2766" s="46">
        <v>17.95</v>
      </c>
      <c r="I2766" s="46">
        <v>19.04</v>
      </c>
    </row>
    <row r="2767" spans="2:9">
      <c r="B2767" s="50">
        <v>91954</v>
      </c>
      <c r="C2767" s="48" t="s">
        <v>2260</v>
      </c>
      <c r="D2767" s="47" t="s">
        <v>115</v>
      </c>
      <c r="E2767" s="49">
        <f t="shared" si="86"/>
        <v>17.8</v>
      </c>
      <c r="F2767" s="1105">
        <f t="shared" si="87"/>
        <v>91954</v>
      </c>
      <c r="H2767" s="49">
        <v>16.68</v>
      </c>
      <c r="I2767" s="49">
        <v>17.8</v>
      </c>
    </row>
    <row r="2768" spans="2:9">
      <c r="B2768" s="51">
        <v>91955</v>
      </c>
      <c r="C2768" s="1108" t="s">
        <v>2261</v>
      </c>
      <c r="D2768" s="45" t="s">
        <v>115</v>
      </c>
      <c r="E2768" s="46">
        <f t="shared" si="86"/>
        <v>23.6</v>
      </c>
      <c r="F2768" s="1105">
        <f t="shared" si="87"/>
        <v>91955</v>
      </c>
      <c r="H2768" s="46">
        <v>22.21</v>
      </c>
      <c r="I2768" s="46">
        <v>23.6</v>
      </c>
    </row>
    <row r="2769" spans="2:9" ht="30">
      <c r="B2769" s="50">
        <v>91956</v>
      </c>
      <c r="C2769" s="48" t="s">
        <v>2262</v>
      </c>
      <c r="D2769" s="47" t="s">
        <v>115</v>
      </c>
      <c r="E2769" s="49">
        <f t="shared" si="86"/>
        <v>28.82</v>
      </c>
      <c r="F2769" s="1105">
        <f t="shared" si="87"/>
        <v>91956</v>
      </c>
      <c r="H2769" s="49">
        <v>27.1</v>
      </c>
      <c r="I2769" s="49">
        <v>28.82</v>
      </c>
    </row>
    <row r="2770" spans="2:9" ht="30">
      <c r="B2770" s="51">
        <v>91957</v>
      </c>
      <c r="C2770" s="1108" t="s">
        <v>2263</v>
      </c>
      <c r="D2770" s="45" t="s">
        <v>115</v>
      </c>
      <c r="E2770" s="46">
        <f t="shared" si="86"/>
        <v>34.619999999999997</v>
      </c>
      <c r="F2770" s="1105">
        <f t="shared" si="87"/>
        <v>91957</v>
      </c>
      <c r="H2770" s="46">
        <v>32.630000000000003</v>
      </c>
      <c r="I2770" s="46">
        <v>34.619999999999997</v>
      </c>
    </row>
    <row r="2771" spans="2:9">
      <c r="B2771" s="50">
        <v>91958</v>
      </c>
      <c r="C2771" s="48" t="s">
        <v>2264</v>
      </c>
      <c r="D2771" s="47" t="s">
        <v>115</v>
      </c>
      <c r="E2771" s="49">
        <f t="shared" si="86"/>
        <v>24.3</v>
      </c>
      <c r="F2771" s="1105">
        <f t="shared" si="87"/>
        <v>91958</v>
      </c>
      <c r="H2771" s="49">
        <v>22.88</v>
      </c>
      <c r="I2771" s="49">
        <v>24.3</v>
      </c>
    </row>
    <row r="2772" spans="2:9">
      <c r="B2772" s="51">
        <v>91959</v>
      </c>
      <c r="C2772" s="1108" t="s">
        <v>2265</v>
      </c>
      <c r="D2772" s="45" t="s">
        <v>115</v>
      </c>
      <c r="E2772" s="46">
        <f t="shared" si="86"/>
        <v>30.1</v>
      </c>
      <c r="F2772" s="1105">
        <f t="shared" si="87"/>
        <v>91959</v>
      </c>
      <c r="H2772" s="46">
        <v>28.41</v>
      </c>
      <c r="I2772" s="46">
        <v>30.1</v>
      </c>
    </row>
    <row r="2773" spans="2:9">
      <c r="B2773" s="50">
        <v>91960</v>
      </c>
      <c r="C2773" s="48" t="s">
        <v>2266</v>
      </c>
      <c r="D2773" s="47" t="s">
        <v>115</v>
      </c>
      <c r="E2773" s="49">
        <f t="shared" si="86"/>
        <v>33.369999999999997</v>
      </c>
      <c r="F2773" s="1105">
        <f t="shared" si="87"/>
        <v>91960</v>
      </c>
      <c r="H2773" s="49">
        <v>31.35</v>
      </c>
      <c r="I2773" s="49">
        <v>33.369999999999997</v>
      </c>
    </row>
    <row r="2774" spans="2:9">
      <c r="B2774" s="51">
        <v>91961</v>
      </c>
      <c r="C2774" s="1108" t="s">
        <v>2267</v>
      </c>
      <c r="D2774" s="45" t="s">
        <v>115</v>
      </c>
      <c r="E2774" s="46">
        <f t="shared" si="86"/>
        <v>39.17</v>
      </c>
      <c r="F2774" s="1105">
        <f t="shared" si="87"/>
        <v>91961</v>
      </c>
      <c r="H2774" s="46">
        <v>36.880000000000003</v>
      </c>
      <c r="I2774" s="46">
        <v>39.17</v>
      </c>
    </row>
    <row r="2775" spans="2:9" ht="30">
      <c r="B2775" s="50">
        <v>91962</v>
      </c>
      <c r="C2775" s="48" t="s">
        <v>2268</v>
      </c>
      <c r="D2775" s="47" t="s">
        <v>115</v>
      </c>
      <c r="E2775" s="49">
        <f t="shared" si="86"/>
        <v>44.44</v>
      </c>
      <c r="F2775" s="1105">
        <f t="shared" si="87"/>
        <v>91962</v>
      </c>
      <c r="H2775" s="49">
        <v>41.82</v>
      </c>
      <c r="I2775" s="49">
        <v>44.44</v>
      </c>
    </row>
    <row r="2776" spans="2:9" ht="30">
      <c r="B2776" s="51">
        <v>91963</v>
      </c>
      <c r="C2776" s="1108" t="s">
        <v>2269</v>
      </c>
      <c r="D2776" s="45" t="s">
        <v>115</v>
      </c>
      <c r="E2776" s="46">
        <f t="shared" si="86"/>
        <v>50.24</v>
      </c>
      <c r="F2776" s="1105">
        <f t="shared" si="87"/>
        <v>91963</v>
      </c>
      <c r="H2776" s="46">
        <v>47.35</v>
      </c>
      <c r="I2776" s="46">
        <v>50.24</v>
      </c>
    </row>
    <row r="2777" spans="2:9" ht="30">
      <c r="B2777" s="50">
        <v>91964</v>
      </c>
      <c r="C2777" s="48" t="s">
        <v>2270</v>
      </c>
      <c r="D2777" s="47" t="s">
        <v>115</v>
      </c>
      <c r="E2777" s="49">
        <f t="shared" si="86"/>
        <v>39.880000000000003</v>
      </c>
      <c r="F2777" s="1105">
        <f t="shared" si="87"/>
        <v>91964</v>
      </c>
      <c r="H2777" s="49">
        <v>37.56</v>
      </c>
      <c r="I2777" s="49">
        <v>39.880000000000003</v>
      </c>
    </row>
    <row r="2778" spans="2:9" ht="30">
      <c r="B2778" s="51">
        <v>91965</v>
      </c>
      <c r="C2778" s="1108" t="s">
        <v>2271</v>
      </c>
      <c r="D2778" s="45" t="s">
        <v>115</v>
      </c>
      <c r="E2778" s="46">
        <f t="shared" si="86"/>
        <v>45.68</v>
      </c>
      <c r="F2778" s="1105">
        <f t="shared" si="87"/>
        <v>91965</v>
      </c>
      <c r="H2778" s="46">
        <v>43.09</v>
      </c>
      <c r="I2778" s="46">
        <v>45.68</v>
      </c>
    </row>
    <row r="2779" spans="2:9">
      <c r="B2779" s="50">
        <v>91966</v>
      </c>
      <c r="C2779" s="48" t="s">
        <v>2272</v>
      </c>
      <c r="D2779" s="47" t="s">
        <v>115</v>
      </c>
      <c r="E2779" s="49">
        <f t="shared" si="86"/>
        <v>35.35</v>
      </c>
      <c r="F2779" s="1105">
        <f t="shared" si="87"/>
        <v>91966</v>
      </c>
      <c r="H2779" s="49">
        <v>33.33</v>
      </c>
      <c r="I2779" s="49">
        <v>35.35</v>
      </c>
    </row>
    <row r="2780" spans="2:9">
      <c r="B2780" s="51">
        <v>91967</v>
      </c>
      <c r="C2780" s="1108" t="s">
        <v>2273</v>
      </c>
      <c r="D2780" s="45" t="s">
        <v>115</v>
      </c>
      <c r="E2780" s="46">
        <f t="shared" si="86"/>
        <v>41.15</v>
      </c>
      <c r="F2780" s="1105">
        <f t="shared" si="87"/>
        <v>91967</v>
      </c>
      <c r="H2780" s="46">
        <v>38.86</v>
      </c>
      <c r="I2780" s="46">
        <v>41.15</v>
      </c>
    </row>
    <row r="2781" spans="2:9">
      <c r="B2781" s="50">
        <v>91968</v>
      </c>
      <c r="C2781" s="48" t="s">
        <v>2274</v>
      </c>
      <c r="D2781" s="47" t="s">
        <v>115</v>
      </c>
      <c r="E2781" s="49">
        <f t="shared" si="86"/>
        <v>48.96</v>
      </c>
      <c r="F2781" s="1105">
        <f t="shared" si="87"/>
        <v>91968</v>
      </c>
      <c r="H2781" s="49">
        <v>46.04</v>
      </c>
      <c r="I2781" s="49">
        <v>48.96</v>
      </c>
    </row>
    <row r="2782" spans="2:9">
      <c r="B2782" s="51">
        <v>91969</v>
      </c>
      <c r="C2782" s="1108" t="s">
        <v>2275</v>
      </c>
      <c r="D2782" s="45" t="s">
        <v>115</v>
      </c>
      <c r="E2782" s="46">
        <f t="shared" si="86"/>
        <v>54.76</v>
      </c>
      <c r="F2782" s="1105">
        <f t="shared" si="87"/>
        <v>91969</v>
      </c>
      <c r="H2782" s="46">
        <v>51.57</v>
      </c>
      <c r="I2782" s="46">
        <v>54.76</v>
      </c>
    </row>
    <row r="2783" spans="2:9" ht="30">
      <c r="B2783" s="50">
        <v>91970</v>
      </c>
      <c r="C2783" s="48" t="s">
        <v>2276</v>
      </c>
      <c r="D2783" s="47" t="s">
        <v>115</v>
      </c>
      <c r="E2783" s="49">
        <f t="shared" si="86"/>
        <v>51.19</v>
      </c>
      <c r="F2783" s="1105">
        <f t="shared" si="87"/>
        <v>91970</v>
      </c>
      <c r="H2783" s="49">
        <v>48.25</v>
      </c>
      <c r="I2783" s="49">
        <v>51.19</v>
      </c>
    </row>
    <row r="2784" spans="2:9" ht="30">
      <c r="B2784" s="51">
        <v>91971</v>
      </c>
      <c r="C2784" s="1108" t="s">
        <v>2277</v>
      </c>
      <c r="D2784" s="45" t="s">
        <v>115</v>
      </c>
      <c r="E2784" s="46">
        <f t="shared" si="86"/>
        <v>60.34</v>
      </c>
      <c r="F2784" s="1105">
        <f t="shared" si="87"/>
        <v>91971</v>
      </c>
      <c r="H2784" s="46">
        <v>57.09</v>
      </c>
      <c r="I2784" s="46">
        <v>60.34</v>
      </c>
    </row>
    <row r="2785" spans="2:9" ht="30">
      <c r="B2785" s="50">
        <v>91972</v>
      </c>
      <c r="C2785" s="48" t="s">
        <v>2278</v>
      </c>
      <c r="D2785" s="47" t="s">
        <v>115</v>
      </c>
      <c r="E2785" s="49">
        <f t="shared" si="86"/>
        <v>55.75</v>
      </c>
      <c r="F2785" s="1105">
        <f t="shared" si="87"/>
        <v>91972</v>
      </c>
      <c r="H2785" s="49">
        <v>52.5</v>
      </c>
      <c r="I2785" s="49">
        <v>55.75</v>
      </c>
    </row>
    <row r="2786" spans="2:9" ht="30">
      <c r="B2786" s="51">
        <v>91973</v>
      </c>
      <c r="C2786" s="1108" t="s">
        <v>2279</v>
      </c>
      <c r="D2786" s="45" t="s">
        <v>115</v>
      </c>
      <c r="E2786" s="46">
        <f t="shared" si="86"/>
        <v>64.900000000000006</v>
      </c>
      <c r="F2786" s="1105">
        <f t="shared" si="87"/>
        <v>91973</v>
      </c>
      <c r="H2786" s="46">
        <v>61.34</v>
      </c>
      <c r="I2786" s="46">
        <v>64.900000000000006</v>
      </c>
    </row>
    <row r="2787" spans="2:9">
      <c r="B2787" s="50">
        <v>91974</v>
      </c>
      <c r="C2787" s="48" t="s">
        <v>2280</v>
      </c>
      <c r="D2787" s="47" t="s">
        <v>115</v>
      </c>
      <c r="E2787" s="49">
        <f t="shared" si="86"/>
        <v>46.63</v>
      </c>
      <c r="F2787" s="1105">
        <f t="shared" si="87"/>
        <v>91974</v>
      </c>
      <c r="H2787" s="49">
        <v>43.99</v>
      </c>
      <c r="I2787" s="49">
        <v>46.63</v>
      </c>
    </row>
    <row r="2788" spans="2:9">
      <c r="B2788" s="51">
        <v>91975</v>
      </c>
      <c r="C2788" s="1108" t="s">
        <v>2281</v>
      </c>
      <c r="D2788" s="45" t="s">
        <v>115</v>
      </c>
      <c r="E2788" s="46">
        <f t="shared" si="86"/>
        <v>55.78</v>
      </c>
      <c r="F2788" s="1105">
        <f t="shared" si="87"/>
        <v>91975</v>
      </c>
      <c r="H2788" s="46">
        <v>52.83</v>
      </c>
      <c r="I2788" s="46">
        <v>55.78</v>
      </c>
    </row>
    <row r="2789" spans="2:9">
      <c r="B2789" s="50">
        <v>91976</v>
      </c>
      <c r="C2789" s="48" t="s">
        <v>2282</v>
      </c>
      <c r="D2789" s="47" t="s">
        <v>115</v>
      </c>
      <c r="E2789" s="49">
        <f t="shared" si="86"/>
        <v>68.83</v>
      </c>
      <c r="F2789" s="1105">
        <f t="shared" si="87"/>
        <v>91976</v>
      </c>
      <c r="H2789" s="49">
        <v>64.98</v>
      </c>
      <c r="I2789" s="49">
        <v>68.83</v>
      </c>
    </row>
    <row r="2790" spans="2:9">
      <c r="B2790" s="51">
        <v>91977</v>
      </c>
      <c r="C2790" s="1108" t="s">
        <v>2283</v>
      </c>
      <c r="D2790" s="45" t="s">
        <v>115</v>
      </c>
      <c r="E2790" s="46">
        <f t="shared" si="86"/>
        <v>77.98</v>
      </c>
      <c r="F2790" s="1105">
        <f t="shared" si="87"/>
        <v>91977</v>
      </c>
      <c r="H2790" s="46">
        <v>73.819999999999993</v>
      </c>
      <c r="I2790" s="46">
        <v>77.98</v>
      </c>
    </row>
    <row r="2791" spans="2:9">
      <c r="B2791" s="50">
        <v>91978</v>
      </c>
      <c r="C2791" s="48" t="s">
        <v>5121</v>
      </c>
      <c r="D2791" s="47" t="s">
        <v>115</v>
      </c>
      <c r="E2791" s="49">
        <f t="shared" si="86"/>
        <v>28.18</v>
      </c>
      <c r="F2791" s="1105">
        <f t="shared" si="87"/>
        <v>91978</v>
      </c>
      <c r="H2791" s="49">
        <v>26.76</v>
      </c>
      <c r="I2791" s="49">
        <v>28.18</v>
      </c>
    </row>
    <row r="2792" spans="2:9">
      <c r="B2792" s="51">
        <v>91979</v>
      </c>
      <c r="C2792" s="1108" t="s">
        <v>5122</v>
      </c>
      <c r="D2792" s="45" t="s">
        <v>115</v>
      </c>
      <c r="E2792" s="46">
        <f t="shared" si="86"/>
        <v>33.979999999999997</v>
      </c>
      <c r="F2792" s="1105">
        <f t="shared" si="87"/>
        <v>91979</v>
      </c>
      <c r="H2792" s="46">
        <v>32.29</v>
      </c>
      <c r="I2792" s="46">
        <v>33.979999999999997</v>
      </c>
    </row>
    <row r="2793" spans="2:9">
      <c r="B2793" s="50">
        <v>91980</v>
      </c>
      <c r="C2793" s="48" t="s">
        <v>5123</v>
      </c>
      <c r="D2793" s="47" t="s">
        <v>115</v>
      </c>
      <c r="E2793" s="49">
        <f t="shared" si="86"/>
        <v>27.3</v>
      </c>
      <c r="F2793" s="1105">
        <f t="shared" si="87"/>
        <v>91980</v>
      </c>
      <c r="H2793" s="49">
        <v>25.88</v>
      </c>
      <c r="I2793" s="49">
        <v>27.3</v>
      </c>
    </row>
    <row r="2794" spans="2:9">
      <c r="B2794" s="51">
        <v>91981</v>
      </c>
      <c r="C2794" s="1108" t="s">
        <v>5124</v>
      </c>
      <c r="D2794" s="45" t="s">
        <v>115</v>
      </c>
      <c r="E2794" s="46">
        <f t="shared" si="86"/>
        <v>33.1</v>
      </c>
      <c r="F2794" s="1105">
        <f t="shared" si="87"/>
        <v>91981</v>
      </c>
      <c r="H2794" s="46">
        <v>31.41</v>
      </c>
      <c r="I2794" s="46">
        <v>33.1</v>
      </c>
    </row>
    <row r="2795" spans="2:9">
      <c r="B2795" s="50">
        <v>91982</v>
      </c>
      <c r="C2795" s="48" t="s">
        <v>5125</v>
      </c>
      <c r="D2795" s="47" t="s">
        <v>115</v>
      </c>
      <c r="E2795" s="49">
        <f t="shared" si="86"/>
        <v>64.38</v>
      </c>
      <c r="F2795" s="1105">
        <f t="shared" si="87"/>
        <v>91982</v>
      </c>
      <c r="H2795" s="49">
        <v>63.56</v>
      </c>
      <c r="I2795" s="49">
        <v>64.38</v>
      </c>
    </row>
    <row r="2796" spans="2:9">
      <c r="B2796" s="51">
        <v>91983</v>
      </c>
      <c r="C2796" s="1108" t="s">
        <v>5126</v>
      </c>
      <c r="D2796" s="45" t="s">
        <v>115</v>
      </c>
      <c r="E2796" s="46">
        <f t="shared" si="86"/>
        <v>70.180000000000007</v>
      </c>
      <c r="F2796" s="1105">
        <f t="shared" si="87"/>
        <v>91983</v>
      </c>
      <c r="H2796" s="46">
        <v>69.09</v>
      </c>
      <c r="I2796" s="46">
        <v>70.180000000000007</v>
      </c>
    </row>
    <row r="2797" spans="2:9" ht="30">
      <c r="B2797" s="50">
        <v>91984</v>
      </c>
      <c r="C2797" s="48" t="s">
        <v>5127</v>
      </c>
      <c r="D2797" s="47" t="s">
        <v>115</v>
      </c>
      <c r="E2797" s="49">
        <f t="shared" si="86"/>
        <v>12.43</v>
      </c>
      <c r="F2797" s="1105">
        <f t="shared" si="87"/>
        <v>91984</v>
      </c>
      <c r="H2797" s="49">
        <v>11.61</v>
      </c>
      <c r="I2797" s="49">
        <v>12.43</v>
      </c>
    </row>
    <row r="2798" spans="2:9" ht="30">
      <c r="B2798" s="51">
        <v>91985</v>
      </c>
      <c r="C2798" s="1108" t="s">
        <v>5128</v>
      </c>
      <c r="D2798" s="45" t="s">
        <v>115</v>
      </c>
      <c r="E2798" s="46">
        <f t="shared" si="86"/>
        <v>18.23</v>
      </c>
      <c r="F2798" s="1105">
        <f t="shared" si="87"/>
        <v>91985</v>
      </c>
      <c r="H2798" s="46">
        <v>17.14</v>
      </c>
      <c r="I2798" s="46">
        <v>18.23</v>
      </c>
    </row>
    <row r="2799" spans="2:9">
      <c r="B2799" s="50">
        <v>91986</v>
      </c>
      <c r="C2799" s="48" t="s">
        <v>5129</v>
      </c>
      <c r="D2799" s="47" t="s">
        <v>115</v>
      </c>
      <c r="E2799" s="49">
        <f t="shared" si="86"/>
        <v>26.31</v>
      </c>
      <c r="F2799" s="1105">
        <f t="shared" si="87"/>
        <v>91986</v>
      </c>
      <c r="H2799" s="49">
        <v>25.04</v>
      </c>
      <c r="I2799" s="49">
        <v>26.31</v>
      </c>
    </row>
    <row r="2800" spans="2:9">
      <c r="B2800" s="51">
        <v>91987</v>
      </c>
      <c r="C2800" s="1108" t="s">
        <v>5130</v>
      </c>
      <c r="D2800" s="45" t="s">
        <v>115</v>
      </c>
      <c r="E2800" s="46">
        <f t="shared" si="86"/>
        <v>32.11</v>
      </c>
      <c r="F2800" s="1105">
        <f t="shared" si="87"/>
        <v>91987</v>
      </c>
      <c r="H2800" s="46">
        <v>30.57</v>
      </c>
      <c r="I2800" s="46">
        <v>32.11</v>
      </c>
    </row>
    <row r="2801" spans="2:9" ht="30">
      <c r="B2801" s="50">
        <v>91988</v>
      </c>
      <c r="C2801" s="48" t="s">
        <v>5131</v>
      </c>
      <c r="D2801" s="47" t="s">
        <v>115</v>
      </c>
      <c r="E2801" s="49">
        <f t="shared" si="86"/>
        <v>15.4</v>
      </c>
      <c r="F2801" s="1105">
        <f t="shared" si="87"/>
        <v>91988</v>
      </c>
      <c r="H2801" s="49">
        <v>14.58</v>
      </c>
      <c r="I2801" s="49">
        <v>15.4</v>
      </c>
    </row>
    <row r="2802" spans="2:9" ht="30">
      <c r="B2802" s="51">
        <v>91989</v>
      </c>
      <c r="C2802" s="1108" t="s">
        <v>5132</v>
      </c>
      <c r="D2802" s="45" t="s">
        <v>115</v>
      </c>
      <c r="E2802" s="46">
        <f t="shared" si="86"/>
        <v>21.2</v>
      </c>
      <c r="F2802" s="1105">
        <f t="shared" si="87"/>
        <v>91989</v>
      </c>
      <c r="H2802" s="46">
        <v>20.11</v>
      </c>
      <c r="I2802" s="46">
        <v>21.2</v>
      </c>
    </row>
    <row r="2803" spans="2:9">
      <c r="B2803" s="50">
        <v>91990</v>
      </c>
      <c r="C2803" s="48" t="s">
        <v>2284</v>
      </c>
      <c r="D2803" s="47" t="s">
        <v>115</v>
      </c>
      <c r="E2803" s="49">
        <f t="shared" si="86"/>
        <v>23.83</v>
      </c>
      <c r="F2803" s="1105">
        <f t="shared" si="87"/>
        <v>91990</v>
      </c>
      <c r="H2803" s="49">
        <v>22.02</v>
      </c>
      <c r="I2803" s="49">
        <v>23.83</v>
      </c>
    </row>
    <row r="2804" spans="2:9">
      <c r="B2804" s="51">
        <v>91991</v>
      </c>
      <c r="C2804" s="1108" t="s">
        <v>2285</v>
      </c>
      <c r="D2804" s="45" t="s">
        <v>115</v>
      </c>
      <c r="E2804" s="46">
        <f t="shared" si="86"/>
        <v>25.44</v>
      </c>
      <c r="F2804" s="1105">
        <f t="shared" si="87"/>
        <v>91991</v>
      </c>
      <c r="H2804" s="46">
        <v>23.63</v>
      </c>
      <c r="I2804" s="46">
        <v>25.44</v>
      </c>
    </row>
    <row r="2805" spans="2:9">
      <c r="B2805" s="50">
        <v>91992</v>
      </c>
      <c r="C2805" s="48" t="s">
        <v>2286</v>
      </c>
      <c r="D2805" s="47" t="s">
        <v>115</v>
      </c>
      <c r="E2805" s="49">
        <f t="shared" si="86"/>
        <v>29.63</v>
      </c>
      <c r="F2805" s="1105">
        <f t="shared" si="87"/>
        <v>91992</v>
      </c>
      <c r="H2805" s="49">
        <v>27.55</v>
      </c>
      <c r="I2805" s="49">
        <v>29.63</v>
      </c>
    </row>
    <row r="2806" spans="2:9">
      <c r="B2806" s="51">
        <v>91993</v>
      </c>
      <c r="C2806" s="1108" t="s">
        <v>2287</v>
      </c>
      <c r="D2806" s="45" t="s">
        <v>115</v>
      </c>
      <c r="E2806" s="46">
        <f t="shared" si="86"/>
        <v>31.24</v>
      </c>
      <c r="F2806" s="1105">
        <f t="shared" si="87"/>
        <v>91993</v>
      </c>
      <c r="H2806" s="46">
        <v>29.16</v>
      </c>
      <c r="I2806" s="46">
        <v>31.24</v>
      </c>
    </row>
    <row r="2807" spans="2:9">
      <c r="B2807" s="50">
        <v>91994</v>
      </c>
      <c r="C2807" s="48" t="s">
        <v>2288</v>
      </c>
      <c r="D2807" s="47" t="s">
        <v>115</v>
      </c>
      <c r="E2807" s="49">
        <f t="shared" si="86"/>
        <v>16.97</v>
      </c>
      <c r="F2807" s="1105">
        <f t="shared" si="87"/>
        <v>91994</v>
      </c>
      <c r="H2807" s="49">
        <v>15.85</v>
      </c>
      <c r="I2807" s="49">
        <v>16.97</v>
      </c>
    </row>
    <row r="2808" spans="2:9">
      <c r="B2808" s="51">
        <v>91995</v>
      </c>
      <c r="C2808" s="1108" t="s">
        <v>2289</v>
      </c>
      <c r="D2808" s="45" t="s">
        <v>115</v>
      </c>
      <c r="E2808" s="46">
        <f t="shared" si="86"/>
        <v>18.579999999999998</v>
      </c>
      <c r="F2808" s="1105">
        <f t="shared" si="87"/>
        <v>91995</v>
      </c>
      <c r="H2808" s="46">
        <v>17.46</v>
      </c>
      <c r="I2808" s="46">
        <v>18.579999999999998</v>
      </c>
    </row>
    <row r="2809" spans="2:9">
      <c r="B2809" s="50">
        <v>91996</v>
      </c>
      <c r="C2809" s="48" t="s">
        <v>2290</v>
      </c>
      <c r="D2809" s="47" t="s">
        <v>115</v>
      </c>
      <c r="E2809" s="49">
        <f t="shared" si="86"/>
        <v>22.77</v>
      </c>
      <c r="F2809" s="1105">
        <f t="shared" si="87"/>
        <v>91996</v>
      </c>
      <c r="H2809" s="49">
        <v>21.38</v>
      </c>
      <c r="I2809" s="49">
        <v>22.77</v>
      </c>
    </row>
    <row r="2810" spans="2:9">
      <c r="B2810" s="51">
        <v>91997</v>
      </c>
      <c r="C2810" s="1108" t="s">
        <v>2291</v>
      </c>
      <c r="D2810" s="45" t="s">
        <v>115</v>
      </c>
      <c r="E2810" s="46">
        <f t="shared" si="86"/>
        <v>24.38</v>
      </c>
      <c r="F2810" s="1105">
        <f t="shared" si="87"/>
        <v>91997</v>
      </c>
      <c r="H2810" s="46">
        <v>22.99</v>
      </c>
      <c r="I2810" s="46">
        <v>24.38</v>
      </c>
    </row>
    <row r="2811" spans="2:9">
      <c r="B2811" s="50">
        <v>91998</v>
      </c>
      <c r="C2811" s="48" t="s">
        <v>2292</v>
      </c>
      <c r="D2811" s="47" t="s">
        <v>115</v>
      </c>
      <c r="E2811" s="49">
        <f t="shared" si="86"/>
        <v>14.3</v>
      </c>
      <c r="F2811" s="1105">
        <f t="shared" si="87"/>
        <v>91998</v>
      </c>
      <c r="H2811" s="49">
        <v>13.45</v>
      </c>
      <c r="I2811" s="49">
        <v>14.3</v>
      </c>
    </row>
    <row r="2812" spans="2:9">
      <c r="B2812" s="51">
        <v>91999</v>
      </c>
      <c r="C2812" s="1108" t="s">
        <v>2293</v>
      </c>
      <c r="D2812" s="45" t="s">
        <v>115</v>
      </c>
      <c r="E2812" s="46">
        <f t="shared" si="86"/>
        <v>15.91</v>
      </c>
      <c r="F2812" s="1105">
        <f t="shared" si="87"/>
        <v>91999</v>
      </c>
      <c r="H2812" s="46">
        <v>15.06</v>
      </c>
      <c r="I2812" s="46">
        <v>15.91</v>
      </c>
    </row>
    <row r="2813" spans="2:9">
      <c r="B2813" s="50">
        <v>92000</v>
      </c>
      <c r="C2813" s="48" t="s">
        <v>2294</v>
      </c>
      <c r="D2813" s="47" t="s">
        <v>115</v>
      </c>
      <c r="E2813" s="49">
        <f t="shared" si="86"/>
        <v>20.100000000000001</v>
      </c>
      <c r="F2813" s="1105">
        <f t="shared" si="87"/>
        <v>92000</v>
      </c>
      <c r="H2813" s="49">
        <v>18.98</v>
      </c>
      <c r="I2813" s="49">
        <v>20.100000000000001</v>
      </c>
    </row>
    <row r="2814" spans="2:9">
      <c r="B2814" s="51">
        <v>92001</v>
      </c>
      <c r="C2814" s="1108" t="s">
        <v>2295</v>
      </c>
      <c r="D2814" s="45" t="s">
        <v>115</v>
      </c>
      <c r="E2814" s="46">
        <f t="shared" si="86"/>
        <v>21.71</v>
      </c>
      <c r="F2814" s="1105">
        <f t="shared" si="87"/>
        <v>92001</v>
      </c>
      <c r="H2814" s="46">
        <v>20.59</v>
      </c>
      <c r="I2814" s="46">
        <v>21.71</v>
      </c>
    </row>
    <row r="2815" spans="2:9">
      <c r="B2815" s="50">
        <v>92002</v>
      </c>
      <c r="C2815" s="48" t="s">
        <v>2296</v>
      </c>
      <c r="D2815" s="47" t="s">
        <v>115</v>
      </c>
      <c r="E2815" s="49">
        <f t="shared" si="86"/>
        <v>31.71</v>
      </c>
      <c r="F2815" s="1105">
        <f t="shared" si="87"/>
        <v>92002</v>
      </c>
      <c r="H2815" s="49">
        <v>29.69</v>
      </c>
      <c r="I2815" s="49">
        <v>31.71</v>
      </c>
    </row>
    <row r="2816" spans="2:9">
      <c r="B2816" s="51">
        <v>92003</v>
      </c>
      <c r="C2816" s="1108" t="s">
        <v>2297</v>
      </c>
      <c r="D2816" s="45" t="s">
        <v>115</v>
      </c>
      <c r="E2816" s="46">
        <f t="shared" si="86"/>
        <v>34.93</v>
      </c>
      <c r="F2816" s="1105">
        <f t="shared" si="87"/>
        <v>92003</v>
      </c>
      <c r="H2816" s="46">
        <v>32.909999999999997</v>
      </c>
      <c r="I2816" s="46">
        <v>34.93</v>
      </c>
    </row>
    <row r="2817" spans="2:9">
      <c r="B2817" s="50">
        <v>92004</v>
      </c>
      <c r="C2817" s="48" t="s">
        <v>2298</v>
      </c>
      <c r="D2817" s="47" t="s">
        <v>115</v>
      </c>
      <c r="E2817" s="49">
        <f t="shared" si="86"/>
        <v>37.51</v>
      </c>
      <c r="F2817" s="1105">
        <f t="shared" si="87"/>
        <v>92004</v>
      </c>
      <c r="H2817" s="49">
        <v>35.22</v>
      </c>
      <c r="I2817" s="49">
        <v>37.51</v>
      </c>
    </row>
    <row r="2818" spans="2:9">
      <c r="B2818" s="51">
        <v>92005</v>
      </c>
      <c r="C2818" s="1108" t="s">
        <v>2299</v>
      </c>
      <c r="D2818" s="45" t="s">
        <v>115</v>
      </c>
      <c r="E2818" s="46">
        <f t="shared" si="86"/>
        <v>40.729999999999997</v>
      </c>
      <c r="F2818" s="1105">
        <f t="shared" si="87"/>
        <v>92005</v>
      </c>
      <c r="H2818" s="46">
        <v>38.44</v>
      </c>
      <c r="I2818" s="46">
        <v>40.729999999999997</v>
      </c>
    </row>
    <row r="2819" spans="2:9">
      <c r="B2819" s="50">
        <v>92006</v>
      </c>
      <c r="C2819" s="48" t="s">
        <v>2300</v>
      </c>
      <c r="D2819" s="47" t="s">
        <v>115</v>
      </c>
      <c r="E2819" s="49">
        <f t="shared" ref="E2819:E2882" si="88">IF($K$2=$H$1,H2819,I2819)</f>
        <v>26.39</v>
      </c>
      <c r="F2819" s="1105">
        <f t="shared" ref="F2819:F2882" si="89">IF(LEN($B2819)=7,CONCATENATE(MID($B2819,1,6),"00",RIGHT($B2819,1)),IF(LEN($B2819)=8,CONCATENATE(MID($B2819,1,6),"0",RIGHT($B2819,2)),$B2819))</f>
        <v>92006</v>
      </c>
      <c r="H2819" s="49">
        <v>24.9</v>
      </c>
      <c r="I2819" s="49">
        <v>26.39</v>
      </c>
    </row>
    <row r="2820" spans="2:9">
      <c r="B2820" s="51">
        <v>92007</v>
      </c>
      <c r="C2820" s="1108" t="s">
        <v>2301</v>
      </c>
      <c r="D2820" s="45" t="s">
        <v>115</v>
      </c>
      <c r="E2820" s="46">
        <f t="shared" si="88"/>
        <v>29.61</v>
      </c>
      <c r="F2820" s="1105">
        <f t="shared" si="89"/>
        <v>92007</v>
      </c>
      <c r="H2820" s="46">
        <v>28.12</v>
      </c>
      <c r="I2820" s="46">
        <v>29.61</v>
      </c>
    </row>
    <row r="2821" spans="2:9">
      <c r="B2821" s="50">
        <v>92008</v>
      </c>
      <c r="C2821" s="48" t="s">
        <v>2302</v>
      </c>
      <c r="D2821" s="47" t="s">
        <v>115</v>
      </c>
      <c r="E2821" s="49">
        <f t="shared" si="88"/>
        <v>32.19</v>
      </c>
      <c r="F2821" s="1105">
        <f t="shared" si="89"/>
        <v>92008</v>
      </c>
      <c r="H2821" s="49">
        <v>30.43</v>
      </c>
      <c r="I2821" s="49">
        <v>32.19</v>
      </c>
    </row>
    <row r="2822" spans="2:9">
      <c r="B2822" s="51">
        <v>92009</v>
      </c>
      <c r="C2822" s="1108" t="s">
        <v>2303</v>
      </c>
      <c r="D2822" s="45" t="s">
        <v>115</v>
      </c>
      <c r="E2822" s="46">
        <f t="shared" si="88"/>
        <v>35.409999999999997</v>
      </c>
      <c r="F2822" s="1105">
        <f t="shared" si="89"/>
        <v>92009</v>
      </c>
      <c r="H2822" s="46">
        <v>33.65</v>
      </c>
      <c r="I2822" s="46">
        <v>35.409999999999997</v>
      </c>
    </row>
    <row r="2823" spans="2:9">
      <c r="B2823" s="50">
        <v>92010</v>
      </c>
      <c r="C2823" s="48" t="s">
        <v>2304</v>
      </c>
      <c r="D2823" s="47" t="s">
        <v>115</v>
      </c>
      <c r="E2823" s="49">
        <f t="shared" si="88"/>
        <v>46.47</v>
      </c>
      <c r="F2823" s="1105">
        <f t="shared" si="89"/>
        <v>92010</v>
      </c>
      <c r="H2823" s="49">
        <v>43.55</v>
      </c>
      <c r="I2823" s="49">
        <v>46.47</v>
      </c>
    </row>
    <row r="2824" spans="2:9">
      <c r="B2824" s="51">
        <v>92011</v>
      </c>
      <c r="C2824" s="1108" t="s">
        <v>2305</v>
      </c>
      <c r="D2824" s="45" t="s">
        <v>115</v>
      </c>
      <c r="E2824" s="46">
        <f t="shared" si="88"/>
        <v>51.3</v>
      </c>
      <c r="F2824" s="1105">
        <f t="shared" si="89"/>
        <v>92011</v>
      </c>
      <c r="H2824" s="46">
        <v>48.38</v>
      </c>
      <c r="I2824" s="46">
        <v>51.3</v>
      </c>
    </row>
    <row r="2825" spans="2:9">
      <c r="B2825" s="50">
        <v>92012</v>
      </c>
      <c r="C2825" s="48" t="s">
        <v>2306</v>
      </c>
      <c r="D2825" s="47" t="s">
        <v>115</v>
      </c>
      <c r="E2825" s="49">
        <f t="shared" si="88"/>
        <v>52.27</v>
      </c>
      <c r="F2825" s="1105">
        <f t="shared" si="89"/>
        <v>92012</v>
      </c>
      <c r="H2825" s="49">
        <v>49.08</v>
      </c>
      <c r="I2825" s="49">
        <v>52.27</v>
      </c>
    </row>
    <row r="2826" spans="2:9">
      <c r="B2826" s="51">
        <v>92013</v>
      </c>
      <c r="C2826" s="1108" t="s">
        <v>2307</v>
      </c>
      <c r="D2826" s="45" t="s">
        <v>115</v>
      </c>
      <c r="E2826" s="46">
        <f t="shared" si="88"/>
        <v>57.1</v>
      </c>
      <c r="F2826" s="1105">
        <f t="shared" si="89"/>
        <v>92013</v>
      </c>
      <c r="H2826" s="46">
        <v>53.91</v>
      </c>
      <c r="I2826" s="46">
        <v>57.1</v>
      </c>
    </row>
    <row r="2827" spans="2:9">
      <c r="B2827" s="50">
        <v>92014</v>
      </c>
      <c r="C2827" s="48" t="s">
        <v>2308</v>
      </c>
      <c r="D2827" s="47" t="s">
        <v>115</v>
      </c>
      <c r="E2827" s="49">
        <f t="shared" si="88"/>
        <v>38.479999999999997</v>
      </c>
      <c r="F2827" s="1105">
        <f t="shared" si="89"/>
        <v>92014</v>
      </c>
      <c r="H2827" s="49">
        <v>36.35</v>
      </c>
      <c r="I2827" s="49">
        <v>38.479999999999997</v>
      </c>
    </row>
    <row r="2828" spans="2:9">
      <c r="B2828" s="51">
        <v>92015</v>
      </c>
      <c r="C2828" s="1108" t="s">
        <v>2309</v>
      </c>
      <c r="D2828" s="45" t="s">
        <v>115</v>
      </c>
      <c r="E2828" s="46">
        <f t="shared" si="88"/>
        <v>43.31</v>
      </c>
      <c r="F2828" s="1105">
        <f t="shared" si="89"/>
        <v>92015</v>
      </c>
      <c r="H2828" s="46">
        <v>41.18</v>
      </c>
      <c r="I2828" s="46">
        <v>43.31</v>
      </c>
    </row>
    <row r="2829" spans="2:9">
      <c r="B2829" s="50">
        <v>92016</v>
      </c>
      <c r="C2829" s="48" t="s">
        <v>2310</v>
      </c>
      <c r="D2829" s="47" t="s">
        <v>115</v>
      </c>
      <c r="E2829" s="49">
        <f t="shared" si="88"/>
        <v>44.28</v>
      </c>
      <c r="F2829" s="1105">
        <f t="shared" si="89"/>
        <v>92016</v>
      </c>
      <c r="H2829" s="49">
        <v>41.88</v>
      </c>
      <c r="I2829" s="49">
        <v>44.28</v>
      </c>
    </row>
    <row r="2830" spans="2:9">
      <c r="B2830" s="51">
        <v>92017</v>
      </c>
      <c r="C2830" s="1108" t="s">
        <v>2311</v>
      </c>
      <c r="D2830" s="45" t="s">
        <v>115</v>
      </c>
      <c r="E2830" s="46">
        <f t="shared" si="88"/>
        <v>49.11</v>
      </c>
      <c r="F2830" s="1105">
        <f t="shared" si="89"/>
        <v>92017</v>
      </c>
      <c r="H2830" s="46">
        <v>46.71</v>
      </c>
      <c r="I2830" s="46">
        <v>49.11</v>
      </c>
    </row>
    <row r="2831" spans="2:9">
      <c r="B2831" s="50">
        <v>92018</v>
      </c>
      <c r="C2831" s="48" t="s">
        <v>2312</v>
      </c>
      <c r="D2831" s="47" t="s">
        <v>115</v>
      </c>
      <c r="E2831" s="49">
        <f t="shared" si="88"/>
        <v>50.93</v>
      </c>
      <c r="F2831" s="1105">
        <f t="shared" si="89"/>
        <v>92018</v>
      </c>
      <c r="H2831" s="49">
        <v>48.14</v>
      </c>
      <c r="I2831" s="49">
        <v>50.93</v>
      </c>
    </row>
    <row r="2832" spans="2:9">
      <c r="B2832" s="51">
        <v>92019</v>
      </c>
      <c r="C2832" s="1108" t="s">
        <v>2313</v>
      </c>
      <c r="D2832" s="45" t="s">
        <v>115</v>
      </c>
      <c r="E2832" s="46">
        <f t="shared" si="88"/>
        <v>60.08</v>
      </c>
      <c r="F2832" s="1105">
        <f t="shared" si="89"/>
        <v>92019</v>
      </c>
      <c r="H2832" s="46">
        <v>56.98</v>
      </c>
      <c r="I2832" s="46">
        <v>60.08</v>
      </c>
    </row>
    <row r="2833" spans="2:9">
      <c r="B2833" s="50">
        <v>92020</v>
      </c>
      <c r="C2833" s="48" t="s">
        <v>2314</v>
      </c>
      <c r="D2833" s="47" t="s">
        <v>115</v>
      </c>
      <c r="E2833" s="49">
        <f t="shared" si="88"/>
        <v>75.290000000000006</v>
      </c>
      <c r="F2833" s="1105">
        <f t="shared" si="89"/>
        <v>92020</v>
      </c>
      <c r="H2833" s="49">
        <v>71.209999999999994</v>
      </c>
      <c r="I2833" s="49">
        <v>75.290000000000006</v>
      </c>
    </row>
    <row r="2834" spans="2:9">
      <c r="B2834" s="51">
        <v>92021</v>
      </c>
      <c r="C2834" s="1108" t="s">
        <v>2315</v>
      </c>
      <c r="D2834" s="45" t="s">
        <v>115</v>
      </c>
      <c r="E2834" s="46">
        <f t="shared" si="88"/>
        <v>84.44</v>
      </c>
      <c r="F2834" s="1105">
        <f t="shared" si="89"/>
        <v>92021</v>
      </c>
      <c r="H2834" s="46">
        <v>80.05</v>
      </c>
      <c r="I2834" s="46">
        <v>84.44</v>
      </c>
    </row>
    <row r="2835" spans="2:9" ht="30">
      <c r="B2835" s="50">
        <v>92022</v>
      </c>
      <c r="C2835" s="48" t="s">
        <v>2316</v>
      </c>
      <c r="D2835" s="47" t="s">
        <v>115</v>
      </c>
      <c r="E2835" s="49">
        <f t="shared" si="88"/>
        <v>27.99</v>
      </c>
      <c r="F2835" s="1105">
        <f t="shared" si="89"/>
        <v>92022</v>
      </c>
      <c r="H2835" s="49">
        <v>26.27</v>
      </c>
      <c r="I2835" s="49">
        <v>27.99</v>
      </c>
    </row>
    <row r="2836" spans="2:9" ht="30">
      <c r="B2836" s="51">
        <v>92023</v>
      </c>
      <c r="C2836" s="1108" t="s">
        <v>2317</v>
      </c>
      <c r="D2836" s="45" t="s">
        <v>115</v>
      </c>
      <c r="E2836" s="46">
        <f t="shared" si="88"/>
        <v>33.79</v>
      </c>
      <c r="F2836" s="1105">
        <f t="shared" si="89"/>
        <v>92023</v>
      </c>
      <c r="H2836" s="46">
        <v>31.8</v>
      </c>
      <c r="I2836" s="46">
        <v>33.79</v>
      </c>
    </row>
    <row r="2837" spans="2:9" ht="30">
      <c r="B2837" s="50">
        <v>92024</v>
      </c>
      <c r="C2837" s="48" t="s">
        <v>2318</v>
      </c>
      <c r="D2837" s="47" t="s">
        <v>115</v>
      </c>
      <c r="E2837" s="49">
        <f t="shared" si="88"/>
        <v>42.78</v>
      </c>
      <c r="F2837" s="1105">
        <f t="shared" si="89"/>
        <v>92024</v>
      </c>
      <c r="H2837" s="49">
        <v>40.159999999999997</v>
      </c>
      <c r="I2837" s="49">
        <v>42.78</v>
      </c>
    </row>
    <row r="2838" spans="2:9" ht="30">
      <c r="B2838" s="51">
        <v>92025</v>
      </c>
      <c r="C2838" s="1108" t="s">
        <v>2319</v>
      </c>
      <c r="D2838" s="45" t="s">
        <v>115</v>
      </c>
      <c r="E2838" s="46">
        <f t="shared" si="88"/>
        <v>48.58</v>
      </c>
      <c r="F2838" s="1105">
        <f t="shared" si="89"/>
        <v>92025</v>
      </c>
      <c r="H2838" s="46">
        <v>45.69</v>
      </c>
      <c r="I2838" s="46">
        <v>48.58</v>
      </c>
    </row>
    <row r="2839" spans="2:9" ht="30">
      <c r="B2839" s="50">
        <v>92026</v>
      </c>
      <c r="C2839" s="48" t="s">
        <v>2320</v>
      </c>
      <c r="D2839" s="47" t="s">
        <v>115</v>
      </c>
      <c r="E2839" s="49">
        <f t="shared" si="88"/>
        <v>39.049999999999997</v>
      </c>
      <c r="F2839" s="1105">
        <f t="shared" si="89"/>
        <v>92026</v>
      </c>
      <c r="H2839" s="49">
        <v>36.729999999999997</v>
      </c>
      <c r="I2839" s="49">
        <v>39.049999999999997</v>
      </c>
    </row>
    <row r="2840" spans="2:9" ht="30">
      <c r="B2840" s="51">
        <v>92027</v>
      </c>
      <c r="C2840" s="1108" t="s">
        <v>2321</v>
      </c>
      <c r="D2840" s="45" t="s">
        <v>115</v>
      </c>
      <c r="E2840" s="46">
        <f t="shared" si="88"/>
        <v>44.85</v>
      </c>
      <c r="F2840" s="1105">
        <f t="shared" si="89"/>
        <v>92027</v>
      </c>
      <c r="H2840" s="46">
        <v>42.26</v>
      </c>
      <c r="I2840" s="46">
        <v>44.85</v>
      </c>
    </row>
    <row r="2841" spans="2:9" ht="30">
      <c r="B2841" s="50">
        <v>92028</v>
      </c>
      <c r="C2841" s="48" t="s">
        <v>2322</v>
      </c>
      <c r="D2841" s="47" t="s">
        <v>115</v>
      </c>
      <c r="E2841" s="49">
        <f t="shared" si="88"/>
        <v>32.54</v>
      </c>
      <c r="F2841" s="1105">
        <f t="shared" si="89"/>
        <v>92028</v>
      </c>
      <c r="H2841" s="49">
        <v>30.52</v>
      </c>
      <c r="I2841" s="49">
        <v>32.54</v>
      </c>
    </row>
    <row r="2842" spans="2:9" ht="30">
      <c r="B2842" s="51">
        <v>92029</v>
      </c>
      <c r="C2842" s="1108" t="s">
        <v>2323</v>
      </c>
      <c r="D2842" s="45" t="s">
        <v>115</v>
      </c>
      <c r="E2842" s="46">
        <f t="shared" si="88"/>
        <v>38.340000000000003</v>
      </c>
      <c r="F2842" s="1105">
        <f t="shared" si="89"/>
        <v>92029</v>
      </c>
      <c r="H2842" s="46">
        <v>36.049999999999997</v>
      </c>
      <c r="I2842" s="46">
        <v>38.340000000000003</v>
      </c>
    </row>
    <row r="2843" spans="2:9" ht="30">
      <c r="B2843" s="50">
        <v>92030</v>
      </c>
      <c r="C2843" s="48" t="s">
        <v>2324</v>
      </c>
      <c r="D2843" s="47" t="s">
        <v>115</v>
      </c>
      <c r="E2843" s="49">
        <f t="shared" si="88"/>
        <v>47.3</v>
      </c>
      <c r="F2843" s="1105">
        <f t="shared" si="89"/>
        <v>92030</v>
      </c>
      <c r="H2843" s="49">
        <v>44.38</v>
      </c>
      <c r="I2843" s="49">
        <v>47.3</v>
      </c>
    </row>
    <row r="2844" spans="2:9" ht="30">
      <c r="B2844" s="51">
        <v>92031</v>
      </c>
      <c r="C2844" s="1108" t="s">
        <v>2325</v>
      </c>
      <c r="D2844" s="45" t="s">
        <v>115</v>
      </c>
      <c r="E2844" s="46">
        <f t="shared" si="88"/>
        <v>53.1</v>
      </c>
      <c r="F2844" s="1105">
        <f t="shared" si="89"/>
        <v>92031</v>
      </c>
      <c r="H2844" s="46">
        <v>49.91</v>
      </c>
      <c r="I2844" s="46">
        <v>53.1</v>
      </c>
    </row>
    <row r="2845" spans="2:9" ht="30">
      <c r="B2845" s="50">
        <v>92032</v>
      </c>
      <c r="C2845" s="48" t="s">
        <v>2326</v>
      </c>
      <c r="D2845" s="47" t="s">
        <v>115</v>
      </c>
      <c r="E2845" s="49">
        <f t="shared" si="88"/>
        <v>48.13</v>
      </c>
      <c r="F2845" s="1105">
        <f t="shared" si="89"/>
        <v>92032</v>
      </c>
      <c r="H2845" s="49">
        <v>45.21</v>
      </c>
      <c r="I2845" s="49">
        <v>48.13</v>
      </c>
    </row>
    <row r="2846" spans="2:9" ht="30">
      <c r="B2846" s="51">
        <v>92033</v>
      </c>
      <c r="C2846" s="1108" t="s">
        <v>2327</v>
      </c>
      <c r="D2846" s="45" t="s">
        <v>115</v>
      </c>
      <c r="E2846" s="46">
        <f t="shared" si="88"/>
        <v>53.93</v>
      </c>
      <c r="F2846" s="1105">
        <f t="shared" si="89"/>
        <v>92033</v>
      </c>
      <c r="H2846" s="46">
        <v>50.74</v>
      </c>
      <c r="I2846" s="46">
        <v>53.93</v>
      </c>
    </row>
    <row r="2847" spans="2:9" ht="30">
      <c r="B2847" s="50">
        <v>92034</v>
      </c>
      <c r="C2847" s="48" t="s">
        <v>2328</v>
      </c>
      <c r="D2847" s="47" t="s">
        <v>115</v>
      </c>
      <c r="E2847" s="49">
        <f t="shared" si="88"/>
        <v>43.61</v>
      </c>
      <c r="F2847" s="1105">
        <f t="shared" si="89"/>
        <v>92034</v>
      </c>
      <c r="H2847" s="49">
        <v>40.99</v>
      </c>
      <c r="I2847" s="49">
        <v>43.61</v>
      </c>
    </row>
    <row r="2848" spans="2:9" ht="30">
      <c r="B2848" s="51">
        <v>92035</v>
      </c>
      <c r="C2848" s="1108" t="s">
        <v>2329</v>
      </c>
      <c r="D2848" s="45" t="s">
        <v>115</v>
      </c>
      <c r="E2848" s="46">
        <f t="shared" si="88"/>
        <v>49.41</v>
      </c>
      <c r="F2848" s="1105">
        <f t="shared" si="89"/>
        <v>92035</v>
      </c>
      <c r="H2848" s="46">
        <v>46.52</v>
      </c>
      <c r="I2848" s="46">
        <v>49.41</v>
      </c>
    </row>
    <row r="2849" spans="2:9">
      <c r="B2849" s="50">
        <v>72278</v>
      </c>
      <c r="C2849" s="48" t="s">
        <v>2330</v>
      </c>
      <c r="D2849" s="47" t="s">
        <v>115</v>
      </c>
      <c r="E2849" s="49">
        <f t="shared" si="88"/>
        <v>61.54</v>
      </c>
      <c r="F2849" s="1105">
        <f t="shared" si="89"/>
        <v>72278</v>
      </c>
      <c r="H2849" s="49">
        <v>60.45</v>
      </c>
      <c r="I2849" s="49">
        <v>61.54</v>
      </c>
    </row>
    <row r="2850" spans="2:9">
      <c r="B2850" s="51">
        <v>72280</v>
      </c>
      <c r="C2850" s="1108" t="s">
        <v>2331</v>
      </c>
      <c r="D2850" s="45" t="s">
        <v>115</v>
      </c>
      <c r="E2850" s="46">
        <f t="shared" si="88"/>
        <v>41.51</v>
      </c>
      <c r="F2850" s="1105">
        <f t="shared" si="89"/>
        <v>72280</v>
      </c>
      <c r="H2850" s="46">
        <v>39.69</v>
      </c>
      <c r="I2850" s="46">
        <v>41.51</v>
      </c>
    </row>
    <row r="2851" spans="2:9" ht="30">
      <c r="B2851" s="50" t="s">
        <v>2332</v>
      </c>
      <c r="C2851" s="48" t="s">
        <v>2333</v>
      </c>
      <c r="D2851" s="47" t="s">
        <v>115</v>
      </c>
      <c r="E2851" s="49">
        <f t="shared" si="88"/>
        <v>137.9</v>
      </c>
      <c r="F2851" s="1105" t="str">
        <f t="shared" si="89"/>
        <v>73953/004</v>
      </c>
      <c r="H2851" s="49">
        <v>133.5</v>
      </c>
      <c r="I2851" s="49">
        <v>137.9</v>
      </c>
    </row>
    <row r="2852" spans="2:9" ht="30">
      <c r="B2852" s="51" t="s">
        <v>2334</v>
      </c>
      <c r="C2852" s="1108" t="s">
        <v>2335</v>
      </c>
      <c r="D2852" s="45" t="s">
        <v>115</v>
      </c>
      <c r="E2852" s="46">
        <f t="shared" si="88"/>
        <v>182.34</v>
      </c>
      <c r="F2852" s="1105" t="str">
        <f t="shared" si="89"/>
        <v>73953/008</v>
      </c>
      <c r="H2852" s="46">
        <v>177.38</v>
      </c>
      <c r="I2852" s="46">
        <v>182.34</v>
      </c>
    </row>
    <row r="2853" spans="2:9" ht="30">
      <c r="B2853" s="50" t="s">
        <v>2336</v>
      </c>
      <c r="C2853" s="48" t="s">
        <v>2337</v>
      </c>
      <c r="D2853" s="47" t="s">
        <v>115</v>
      </c>
      <c r="E2853" s="49">
        <f t="shared" si="88"/>
        <v>52.19</v>
      </c>
      <c r="F2853" s="1105" t="str">
        <f t="shared" si="89"/>
        <v>73953/009</v>
      </c>
      <c r="H2853" s="49">
        <v>50.36</v>
      </c>
      <c r="I2853" s="49">
        <v>52.19</v>
      </c>
    </row>
    <row r="2854" spans="2:9">
      <c r="B2854" s="51">
        <v>83391</v>
      </c>
      <c r="C2854" s="1108" t="s">
        <v>2338</v>
      </c>
      <c r="D2854" s="45" t="s">
        <v>115</v>
      </c>
      <c r="E2854" s="46">
        <f t="shared" si="88"/>
        <v>28.2</v>
      </c>
      <c r="F2854" s="1105">
        <f t="shared" si="89"/>
        <v>83391</v>
      </c>
      <c r="H2854" s="46">
        <v>27.24</v>
      </c>
      <c r="I2854" s="46">
        <v>28.2</v>
      </c>
    </row>
    <row r="2855" spans="2:9">
      <c r="B2855" s="50">
        <v>83392</v>
      </c>
      <c r="C2855" s="48" t="s">
        <v>2339</v>
      </c>
      <c r="D2855" s="47" t="s">
        <v>115</v>
      </c>
      <c r="E2855" s="49">
        <f t="shared" si="88"/>
        <v>20.75</v>
      </c>
      <c r="F2855" s="1105">
        <f t="shared" si="89"/>
        <v>83392</v>
      </c>
      <c r="H2855" s="49">
        <v>20.04</v>
      </c>
      <c r="I2855" s="49">
        <v>20.75</v>
      </c>
    </row>
    <row r="2856" spans="2:9">
      <c r="B2856" s="51">
        <v>83393</v>
      </c>
      <c r="C2856" s="1108" t="s">
        <v>2340</v>
      </c>
      <c r="D2856" s="45" t="s">
        <v>115</v>
      </c>
      <c r="E2856" s="46">
        <f t="shared" si="88"/>
        <v>26.7</v>
      </c>
      <c r="F2856" s="1105">
        <f t="shared" si="89"/>
        <v>83393</v>
      </c>
      <c r="H2856" s="46">
        <v>25.74</v>
      </c>
      <c r="I2856" s="46">
        <v>26.7</v>
      </c>
    </row>
    <row r="2857" spans="2:9">
      <c r="B2857" s="50">
        <v>83470</v>
      </c>
      <c r="C2857" s="48" t="s">
        <v>2341</v>
      </c>
      <c r="D2857" s="47" t="s">
        <v>115</v>
      </c>
      <c r="E2857" s="49">
        <f t="shared" si="88"/>
        <v>56.68</v>
      </c>
      <c r="F2857" s="1105">
        <f t="shared" si="89"/>
        <v>83470</v>
      </c>
      <c r="H2857" s="49">
        <v>56.47</v>
      </c>
      <c r="I2857" s="49">
        <v>56.68</v>
      </c>
    </row>
    <row r="2858" spans="2:9">
      <c r="B2858" s="51">
        <v>93040</v>
      </c>
      <c r="C2858" s="1108" t="s">
        <v>2342</v>
      </c>
      <c r="D2858" s="45" t="s">
        <v>115</v>
      </c>
      <c r="E2858" s="46">
        <f t="shared" si="88"/>
        <v>9.41</v>
      </c>
      <c r="F2858" s="1105">
        <f t="shared" si="89"/>
        <v>93040</v>
      </c>
      <c r="H2858" s="46">
        <v>9.26</v>
      </c>
      <c r="I2858" s="46">
        <v>9.41</v>
      </c>
    </row>
    <row r="2859" spans="2:9">
      <c r="B2859" s="50">
        <v>93041</v>
      </c>
      <c r="C2859" s="48" t="s">
        <v>2343</v>
      </c>
      <c r="D2859" s="47" t="s">
        <v>115</v>
      </c>
      <c r="E2859" s="49">
        <f t="shared" si="88"/>
        <v>56.21</v>
      </c>
      <c r="F2859" s="1105">
        <f t="shared" si="89"/>
        <v>93041</v>
      </c>
      <c r="H2859" s="49">
        <v>56.06</v>
      </c>
      <c r="I2859" s="49">
        <v>56.21</v>
      </c>
    </row>
    <row r="2860" spans="2:9">
      <c r="B2860" s="51">
        <v>93044</v>
      </c>
      <c r="C2860" s="1108" t="s">
        <v>2344</v>
      </c>
      <c r="D2860" s="45" t="s">
        <v>115</v>
      </c>
      <c r="E2860" s="46">
        <f t="shared" si="88"/>
        <v>10.52</v>
      </c>
      <c r="F2860" s="1105">
        <f t="shared" si="89"/>
        <v>93044</v>
      </c>
      <c r="H2860" s="46">
        <v>10.37</v>
      </c>
      <c r="I2860" s="46">
        <v>10.52</v>
      </c>
    </row>
    <row r="2861" spans="2:9">
      <c r="B2861" s="50">
        <v>93045</v>
      </c>
      <c r="C2861" s="48" t="s">
        <v>2345</v>
      </c>
      <c r="D2861" s="47" t="s">
        <v>115</v>
      </c>
      <c r="E2861" s="49">
        <f t="shared" si="88"/>
        <v>31.77</v>
      </c>
      <c r="F2861" s="1105">
        <f t="shared" si="89"/>
        <v>93045</v>
      </c>
      <c r="H2861" s="49">
        <v>31.62</v>
      </c>
      <c r="I2861" s="49">
        <v>31.77</v>
      </c>
    </row>
    <row r="2862" spans="2:9">
      <c r="B2862" s="51">
        <v>97583</v>
      </c>
      <c r="C2862" s="1108" t="s">
        <v>5133</v>
      </c>
      <c r="D2862" s="45" t="s">
        <v>115</v>
      </c>
      <c r="E2862" s="46">
        <f t="shared" si="88"/>
        <v>43.84</v>
      </c>
      <c r="F2862" s="1105">
        <f t="shared" si="89"/>
        <v>97583</v>
      </c>
      <c r="H2862" s="46">
        <v>42.83</v>
      </c>
      <c r="I2862" s="46">
        <v>43.84</v>
      </c>
    </row>
    <row r="2863" spans="2:9">
      <c r="B2863" s="50">
        <v>97584</v>
      </c>
      <c r="C2863" s="48" t="s">
        <v>5134</v>
      </c>
      <c r="D2863" s="47" t="s">
        <v>115</v>
      </c>
      <c r="E2863" s="49">
        <f t="shared" si="88"/>
        <v>59.98</v>
      </c>
      <c r="F2863" s="1105">
        <f t="shared" si="89"/>
        <v>97584</v>
      </c>
      <c r="H2863" s="49">
        <v>58.97</v>
      </c>
      <c r="I2863" s="49">
        <v>59.98</v>
      </c>
    </row>
    <row r="2864" spans="2:9">
      <c r="B2864" s="51">
        <v>97585</v>
      </c>
      <c r="C2864" s="1108" t="s">
        <v>5135</v>
      </c>
      <c r="D2864" s="45" t="s">
        <v>115</v>
      </c>
      <c r="E2864" s="46">
        <f t="shared" si="88"/>
        <v>59.83</v>
      </c>
      <c r="F2864" s="1105">
        <f t="shared" si="89"/>
        <v>97585</v>
      </c>
      <c r="H2864" s="46">
        <v>58.53</v>
      </c>
      <c r="I2864" s="46">
        <v>59.83</v>
      </c>
    </row>
    <row r="2865" spans="2:9">
      <c r="B2865" s="50">
        <v>97586</v>
      </c>
      <c r="C2865" s="48" t="s">
        <v>5136</v>
      </c>
      <c r="D2865" s="47" t="s">
        <v>115</v>
      </c>
      <c r="E2865" s="49">
        <f t="shared" si="88"/>
        <v>79.31</v>
      </c>
      <c r="F2865" s="1105">
        <f t="shared" si="89"/>
        <v>97586</v>
      </c>
      <c r="H2865" s="49">
        <v>78.010000000000005</v>
      </c>
      <c r="I2865" s="49">
        <v>79.31</v>
      </c>
    </row>
    <row r="2866" spans="2:9">
      <c r="B2866" s="51">
        <v>97587</v>
      </c>
      <c r="C2866" s="1108" t="s">
        <v>5137</v>
      </c>
      <c r="D2866" s="45" t="s">
        <v>115</v>
      </c>
      <c r="E2866" s="46">
        <f t="shared" si="88"/>
        <v>136.94</v>
      </c>
      <c r="F2866" s="1105">
        <f t="shared" si="89"/>
        <v>97587</v>
      </c>
      <c r="H2866" s="46">
        <v>136.08000000000001</v>
      </c>
      <c r="I2866" s="46">
        <v>136.94</v>
      </c>
    </row>
    <row r="2867" spans="2:9">
      <c r="B2867" s="50">
        <v>97589</v>
      </c>
      <c r="C2867" s="48" t="s">
        <v>5138</v>
      </c>
      <c r="D2867" s="47" t="s">
        <v>115</v>
      </c>
      <c r="E2867" s="49">
        <f t="shared" si="88"/>
        <v>25.58</v>
      </c>
      <c r="F2867" s="1105">
        <f t="shared" si="89"/>
        <v>97589</v>
      </c>
      <c r="H2867" s="49">
        <v>24.1</v>
      </c>
      <c r="I2867" s="49">
        <v>25.58</v>
      </c>
    </row>
    <row r="2868" spans="2:9" ht="30">
      <c r="B2868" s="51">
        <v>97590</v>
      </c>
      <c r="C2868" s="1108" t="s">
        <v>5139</v>
      </c>
      <c r="D2868" s="45" t="s">
        <v>115</v>
      </c>
      <c r="E2868" s="46">
        <f t="shared" si="88"/>
        <v>52.5</v>
      </c>
      <c r="F2868" s="1105">
        <f t="shared" si="89"/>
        <v>97590</v>
      </c>
      <c r="H2868" s="46">
        <v>51.02</v>
      </c>
      <c r="I2868" s="46">
        <v>52.5</v>
      </c>
    </row>
    <row r="2869" spans="2:9" ht="30">
      <c r="B2869" s="50">
        <v>97591</v>
      </c>
      <c r="C2869" s="48" t="s">
        <v>5140</v>
      </c>
      <c r="D2869" s="47" t="s">
        <v>115</v>
      </c>
      <c r="E2869" s="49">
        <f t="shared" si="88"/>
        <v>69.349999999999994</v>
      </c>
      <c r="F2869" s="1105">
        <f t="shared" si="89"/>
        <v>97591</v>
      </c>
      <c r="H2869" s="49">
        <v>67.430000000000007</v>
      </c>
      <c r="I2869" s="49">
        <v>69.349999999999994</v>
      </c>
    </row>
    <row r="2870" spans="2:9">
      <c r="B2870" s="51">
        <v>97592</v>
      </c>
      <c r="C2870" s="1108" t="s">
        <v>5141</v>
      </c>
      <c r="D2870" s="45" t="s">
        <v>115</v>
      </c>
      <c r="E2870" s="46">
        <f t="shared" si="88"/>
        <v>97.38</v>
      </c>
      <c r="F2870" s="1105">
        <f t="shared" si="89"/>
        <v>97592</v>
      </c>
      <c r="H2870" s="46">
        <v>95.46</v>
      </c>
      <c r="I2870" s="46">
        <v>97.38</v>
      </c>
    </row>
    <row r="2871" spans="2:9">
      <c r="B2871" s="50">
        <v>97593</v>
      </c>
      <c r="C2871" s="48" t="s">
        <v>5142</v>
      </c>
      <c r="D2871" s="47" t="s">
        <v>115</v>
      </c>
      <c r="E2871" s="49">
        <f t="shared" si="88"/>
        <v>72.34</v>
      </c>
      <c r="F2871" s="1105">
        <f t="shared" si="89"/>
        <v>97593</v>
      </c>
      <c r="H2871" s="49">
        <v>71.09</v>
      </c>
      <c r="I2871" s="49">
        <v>72.34</v>
      </c>
    </row>
    <row r="2872" spans="2:9">
      <c r="B2872" s="51">
        <v>97594</v>
      </c>
      <c r="C2872" s="1108" t="s">
        <v>5143</v>
      </c>
      <c r="D2872" s="45" t="s">
        <v>115</v>
      </c>
      <c r="E2872" s="46">
        <f t="shared" si="88"/>
        <v>68.62</v>
      </c>
      <c r="F2872" s="1105">
        <f t="shared" si="89"/>
        <v>97594</v>
      </c>
      <c r="H2872" s="46">
        <v>67.010000000000005</v>
      </c>
      <c r="I2872" s="46">
        <v>68.62</v>
      </c>
    </row>
    <row r="2873" spans="2:9">
      <c r="B2873" s="50">
        <v>97595</v>
      </c>
      <c r="C2873" s="48" t="s">
        <v>5144</v>
      </c>
      <c r="D2873" s="47" t="s">
        <v>115</v>
      </c>
      <c r="E2873" s="49">
        <f t="shared" si="88"/>
        <v>48.32</v>
      </c>
      <c r="F2873" s="1105">
        <f t="shared" si="89"/>
        <v>97595</v>
      </c>
      <c r="H2873" s="49">
        <v>47.29</v>
      </c>
      <c r="I2873" s="49">
        <v>48.32</v>
      </c>
    </row>
    <row r="2874" spans="2:9">
      <c r="B2874" s="51">
        <v>97596</v>
      </c>
      <c r="C2874" s="1108" t="s">
        <v>5145</v>
      </c>
      <c r="D2874" s="45" t="s">
        <v>115</v>
      </c>
      <c r="E2874" s="46">
        <f t="shared" si="88"/>
        <v>33.78</v>
      </c>
      <c r="F2874" s="1105">
        <f t="shared" si="89"/>
        <v>97596</v>
      </c>
      <c r="H2874" s="46">
        <v>32.75</v>
      </c>
      <c r="I2874" s="46">
        <v>33.78</v>
      </c>
    </row>
    <row r="2875" spans="2:9">
      <c r="B2875" s="50">
        <v>97597</v>
      </c>
      <c r="C2875" s="48" t="s">
        <v>5146</v>
      </c>
      <c r="D2875" s="47" t="s">
        <v>115</v>
      </c>
      <c r="E2875" s="49">
        <f t="shared" si="88"/>
        <v>41.88</v>
      </c>
      <c r="F2875" s="1105">
        <f t="shared" si="89"/>
        <v>97597</v>
      </c>
      <c r="H2875" s="49">
        <v>40.32</v>
      </c>
      <c r="I2875" s="49">
        <v>41.88</v>
      </c>
    </row>
    <row r="2876" spans="2:9">
      <c r="B2876" s="51">
        <v>97598</v>
      </c>
      <c r="C2876" s="1108" t="s">
        <v>5147</v>
      </c>
      <c r="D2876" s="45" t="s">
        <v>115</v>
      </c>
      <c r="E2876" s="46">
        <f t="shared" si="88"/>
        <v>40.020000000000003</v>
      </c>
      <c r="F2876" s="1105">
        <f t="shared" si="89"/>
        <v>97598</v>
      </c>
      <c r="H2876" s="46">
        <v>38.46</v>
      </c>
      <c r="I2876" s="46">
        <v>40.020000000000003</v>
      </c>
    </row>
    <row r="2877" spans="2:9">
      <c r="B2877" s="50">
        <v>97599</v>
      </c>
      <c r="C2877" s="48" t="s">
        <v>5148</v>
      </c>
      <c r="D2877" s="47" t="s">
        <v>115</v>
      </c>
      <c r="E2877" s="49">
        <f t="shared" si="88"/>
        <v>37.06</v>
      </c>
      <c r="F2877" s="1105">
        <f t="shared" si="89"/>
        <v>97599</v>
      </c>
      <c r="H2877" s="49">
        <v>36.57</v>
      </c>
      <c r="I2877" s="49">
        <v>37.06</v>
      </c>
    </row>
    <row r="2878" spans="2:9">
      <c r="B2878" s="51">
        <v>97609</v>
      </c>
      <c r="C2878" s="1108" t="s">
        <v>5149</v>
      </c>
      <c r="D2878" s="45" t="s">
        <v>115</v>
      </c>
      <c r="E2878" s="46">
        <f t="shared" si="88"/>
        <v>24.1</v>
      </c>
      <c r="F2878" s="1105">
        <f t="shared" si="89"/>
        <v>97609</v>
      </c>
      <c r="H2878" s="46">
        <v>23.65</v>
      </c>
      <c r="I2878" s="46">
        <v>24.1</v>
      </c>
    </row>
    <row r="2879" spans="2:9">
      <c r="B2879" s="50">
        <v>97610</v>
      </c>
      <c r="C2879" s="48" t="s">
        <v>5150</v>
      </c>
      <c r="D2879" s="47" t="s">
        <v>115</v>
      </c>
      <c r="E2879" s="49">
        <f t="shared" si="88"/>
        <v>30.08</v>
      </c>
      <c r="F2879" s="1105">
        <f t="shared" si="89"/>
        <v>97610</v>
      </c>
      <c r="H2879" s="49">
        <v>29.63</v>
      </c>
      <c r="I2879" s="49">
        <v>30.08</v>
      </c>
    </row>
    <row r="2880" spans="2:9">
      <c r="B2880" s="51">
        <v>97611</v>
      </c>
      <c r="C2880" s="1108" t="s">
        <v>5151</v>
      </c>
      <c r="D2880" s="45" t="s">
        <v>115</v>
      </c>
      <c r="E2880" s="46">
        <f t="shared" si="88"/>
        <v>14.96</v>
      </c>
      <c r="F2880" s="1105">
        <f t="shared" si="89"/>
        <v>97611</v>
      </c>
      <c r="H2880" s="46">
        <v>14.51</v>
      </c>
      <c r="I2880" s="46">
        <v>14.96</v>
      </c>
    </row>
    <row r="2881" spans="2:9">
      <c r="B2881" s="50">
        <v>97612</v>
      </c>
      <c r="C2881" s="48" t="s">
        <v>5152</v>
      </c>
      <c r="D2881" s="47" t="s">
        <v>115</v>
      </c>
      <c r="E2881" s="49">
        <f t="shared" si="88"/>
        <v>16.07</v>
      </c>
      <c r="F2881" s="1105">
        <f t="shared" si="89"/>
        <v>97612</v>
      </c>
      <c r="H2881" s="49">
        <v>15.62</v>
      </c>
      <c r="I2881" s="49">
        <v>16.07</v>
      </c>
    </row>
    <row r="2882" spans="2:9">
      <c r="B2882" s="51">
        <v>97613</v>
      </c>
      <c r="C2882" s="1108" t="s">
        <v>5153</v>
      </c>
      <c r="D2882" s="45" t="s">
        <v>115</v>
      </c>
      <c r="E2882" s="46">
        <f t="shared" si="88"/>
        <v>19.739999999999998</v>
      </c>
      <c r="F2882" s="1105">
        <f t="shared" si="89"/>
        <v>97613</v>
      </c>
      <c r="H2882" s="46">
        <v>19.29</v>
      </c>
      <c r="I2882" s="46">
        <v>19.739999999999998</v>
      </c>
    </row>
    <row r="2883" spans="2:9">
      <c r="B2883" s="50">
        <v>97614</v>
      </c>
      <c r="C2883" s="48" t="s">
        <v>5154</v>
      </c>
      <c r="D2883" s="47" t="s">
        <v>115</v>
      </c>
      <c r="E2883" s="49">
        <f t="shared" ref="E2883:E2946" si="90">IF($K$2=$H$1,H2883,I2883)</f>
        <v>32.99</v>
      </c>
      <c r="F2883" s="1105">
        <f t="shared" ref="F2883:F2946" si="91">IF(LEN($B2883)=7,CONCATENATE(MID($B2883,1,6),"00",RIGHT($B2883,1)),IF(LEN($B2883)=8,CONCATENATE(MID($B2883,1,6),"0",RIGHT($B2883,2)),$B2883))</f>
        <v>97614</v>
      </c>
      <c r="H2883" s="49">
        <v>32.54</v>
      </c>
      <c r="I2883" s="49">
        <v>32.99</v>
      </c>
    </row>
    <row r="2884" spans="2:9">
      <c r="B2884" s="51">
        <v>97615</v>
      </c>
      <c r="C2884" s="1108" t="s">
        <v>5155</v>
      </c>
      <c r="D2884" s="45" t="s">
        <v>115</v>
      </c>
      <c r="E2884" s="46">
        <f t="shared" si="90"/>
        <v>30.65</v>
      </c>
      <c r="F2884" s="1105">
        <f t="shared" si="91"/>
        <v>97615</v>
      </c>
      <c r="H2884" s="46">
        <v>29.96</v>
      </c>
      <c r="I2884" s="46">
        <v>30.65</v>
      </c>
    </row>
    <row r="2885" spans="2:9">
      <c r="B2885" s="50">
        <v>97616</v>
      </c>
      <c r="C2885" s="48" t="s">
        <v>5156</v>
      </c>
      <c r="D2885" s="47" t="s">
        <v>115</v>
      </c>
      <c r="E2885" s="49">
        <f t="shared" si="90"/>
        <v>34.409999999999997</v>
      </c>
      <c r="F2885" s="1105">
        <f t="shared" si="91"/>
        <v>97616</v>
      </c>
      <c r="H2885" s="49">
        <v>33.72</v>
      </c>
      <c r="I2885" s="49">
        <v>34.409999999999997</v>
      </c>
    </row>
    <row r="2886" spans="2:9">
      <c r="B2886" s="51">
        <v>97617</v>
      </c>
      <c r="C2886" s="1108" t="s">
        <v>5157</v>
      </c>
      <c r="D2886" s="45" t="s">
        <v>115</v>
      </c>
      <c r="E2886" s="46">
        <f t="shared" si="90"/>
        <v>34.24</v>
      </c>
      <c r="F2886" s="1105">
        <f t="shared" si="91"/>
        <v>97617</v>
      </c>
      <c r="H2886" s="46">
        <v>33.549999999999997</v>
      </c>
      <c r="I2886" s="46">
        <v>34.24</v>
      </c>
    </row>
    <row r="2887" spans="2:9">
      <c r="B2887" s="50">
        <v>97618</v>
      </c>
      <c r="C2887" s="48" t="s">
        <v>5158</v>
      </c>
      <c r="D2887" s="47" t="s">
        <v>115</v>
      </c>
      <c r="E2887" s="49">
        <f t="shared" si="90"/>
        <v>32.200000000000003</v>
      </c>
      <c r="F2887" s="1105">
        <f t="shared" si="91"/>
        <v>97618</v>
      </c>
      <c r="H2887" s="49">
        <v>31.51</v>
      </c>
      <c r="I2887" s="49">
        <v>32.200000000000003</v>
      </c>
    </row>
    <row r="2888" spans="2:9">
      <c r="B2888" s="51">
        <v>41598</v>
      </c>
      <c r="C2888" s="1108" t="s">
        <v>2346</v>
      </c>
      <c r="D2888" s="45" t="s">
        <v>115</v>
      </c>
      <c r="E2888" s="46">
        <f t="shared" si="90"/>
        <v>1415.04</v>
      </c>
      <c r="F2888" s="1105">
        <f t="shared" si="91"/>
        <v>41598</v>
      </c>
      <c r="H2888" s="46">
        <v>1385.68</v>
      </c>
      <c r="I2888" s="46">
        <v>1415.04</v>
      </c>
    </row>
    <row r="2889" spans="2:9">
      <c r="B2889" s="50">
        <v>72941</v>
      </c>
      <c r="C2889" s="48" t="s">
        <v>2347</v>
      </c>
      <c r="D2889" s="47" t="s">
        <v>115</v>
      </c>
      <c r="E2889" s="49">
        <f t="shared" si="90"/>
        <v>176.53</v>
      </c>
      <c r="F2889" s="1105">
        <f t="shared" si="91"/>
        <v>72941</v>
      </c>
      <c r="H2889" s="49">
        <v>171.07</v>
      </c>
      <c r="I2889" s="49">
        <v>176.53</v>
      </c>
    </row>
    <row r="2890" spans="2:9">
      <c r="B2890" s="51">
        <v>73624</v>
      </c>
      <c r="C2890" s="1108" t="s">
        <v>2348</v>
      </c>
      <c r="D2890" s="45" t="s">
        <v>115</v>
      </c>
      <c r="E2890" s="46">
        <f t="shared" si="90"/>
        <v>80.599999999999994</v>
      </c>
      <c r="F2890" s="1105">
        <f t="shared" si="91"/>
        <v>73624</v>
      </c>
      <c r="H2890" s="46">
        <v>75.14</v>
      </c>
      <c r="I2890" s="46">
        <v>80.599999999999994</v>
      </c>
    </row>
    <row r="2891" spans="2:9" ht="30">
      <c r="B2891" s="50" t="s">
        <v>2349</v>
      </c>
      <c r="C2891" s="48" t="s">
        <v>2350</v>
      </c>
      <c r="D2891" s="47" t="s">
        <v>115</v>
      </c>
      <c r="E2891" s="49">
        <f t="shared" si="90"/>
        <v>9.19</v>
      </c>
      <c r="F2891" s="1105" t="str">
        <f t="shared" si="91"/>
        <v>73767/001</v>
      </c>
      <c r="H2891" s="49">
        <v>8.89</v>
      </c>
      <c r="I2891" s="49">
        <v>9.19</v>
      </c>
    </row>
    <row r="2892" spans="2:9" ht="30">
      <c r="B2892" s="51" t="s">
        <v>2351</v>
      </c>
      <c r="C2892" s="1108" t="s">
        <v>2352</v>
      </c>
      <c r="D2892" s="45" t="s">
        <v>115</v>
      </c>
      <c r="E2892" s="46">
        <f t="shared" si="90"/>
        <v>10.53</v>
      </c>
      <c r="F2892" s="1105" t="str">
        <f t="shared" si="91"/>
        <v>73767/002</v>
      </c>
      <c r="H2892" s="46">
        <v>10.23</v>
      </c>
      <c r="I2892" s="46">
        <v>10.53</v>
      </c>
    </row>
    <row r="2893" spans="2:9" ht="30">
      <c r="B2893" s="50" t="s">
        <v>2353</v>
      </c>
      <c r="C2893" s="48" t="s">
        <v>2354</v>
      </c>
      <c r="D2893" s="47" t="s">
        <v>115</v>
      </c>
      <c r="E2893" s="49">
        <f t="shared" si="90"/>
        <v>7.5</v>
      </c>
      <c r="F2893" s="1105" t="str">
        <f t="shared" si="91"/>
        <v>73767/003</v>
      </c>
      <c r="H2893" s="49">
        <v>7.2</v>
      </c>
      <c r="I2893" s="49">
        <v>7.5</v>
      </c>
    </row>
    <row r="2894" spans="2:9" ht="30">
      <c r="B2894" s="51" t="s">
        <v>2355</v>
      </c>
      <c r="C2894" s="1108" t="s">
        <v>2356</v>
      </c>
      <c r="D2894" s="45" t="s">
        <v>115</v>
      </c>
      <c r="E2894" s="46">
        <f t="shared" si="90"/>
        <v>4.7300000000000004</v>
      </c>
      <c r="F2894" s="1105" t="str">
        <f t="shared" si="91"/>
        <v>73767/004</v>
      </c>
      <c r="H2894" s="46">
        <v>4.43</v>
      </c>
      <c r="I2894" s="46">
        <v>4.7300000000000004</v>
      </c>
    </row>
    <row r="2895" spans="2:9" ht="30">
      <c r="B2895" s="50" t="s">
        <v>2357</v>
      </c>
      <c r="C2895" s="48" t="s">
        <v>2358</v>
      </c>
      <c r="D2895" s="47" t="s">
        <v>115</v>
      </c>
      <c r="E2895" s="49">
        <f t="shared" si="90"/>
        <v>4.29</v>
      </c>
      <c r="F2895" s="1105" t="str">
        <f t="shared" si="91"/>
        <v>73767/005</v>
      </c>
      <c r="H2895" s="49">
        <v>3.99</v>
      </c>
      <c r="I2895" s="49">
        <v>4.29</v>
      </c>
    </row>
    <row r="2896" spans="2:9">
      <c r="B2896" s="51" t="s">
        <v>2359</v>
      </c>
      <c r="C2896" s="1108" t="s">
        <v>2360</v>
      </c>
      <c r="D2896" s="45" t="s">
        <v>115</v>
      </c>
      <c r="E2896" s="46">
        <f t="shared" si="90"/>
        <v>26.66</v>
      </c>
      <c r="F2896" s="1105" t="str">
        <f t="shared" si="91"/>
        <v>73781/002</v>
      </c>
      <c r="H2896" s="46">
        <v>25.93</v>
      </c>
      <c r="I2896" s="46">
        <v>26.66</v>
      </c>
    </row>
    <row r="2897" spans="2:9">
      <c r="B2897" s="50" t="s">
        <v>2361</v>
      </c>
      <c r="C2897" s="48" t="s">
        <v>2362</v>
      </c>
      <c r="D2897" s="47" t="s">
        <v>115</v>
      </c>
      <c r="E2897" s="49">
        <f t="shared" si="90"/>
        <v>81.510000000000005</v>
      </c>
      <c r="F2897" s="1105" t="str">
        <f t="shared" si="91"/>
        <v>73781/003</v>
      </c>
      <c r="H2897" s="49">
        <v>79.680000000000007</v>
      </c>
      <c r="I2897" s="49">
        <v>81.510000000000005</v>
      </c>
    </row>
    <row r="2898" spans="2:9">
      <c r="B2898" s="51">
        <v>88543</v>
      </c>
      <c r="C2898" s="1108" t="s">
        <v>2363</v>
      </c>
      <c r="D2898" s="45" t="s">
        <v>115</v>
      </c>
      <c r="E2898" s="46">
        <f t="shared" si="90"/>
        <v>150.84</v>
      </c>
      <c r="F2898" s="1105">
        <f t="shared" si="91"/>
        <v>88543</v>
      </c>
      <c r="H2898" s="46">
        <v>144.22999999999999</v>
      </c>
      <c r="I2898" s="46">
        <v>150.84</v>
      </c>
    </row>
    <row r="2899" spans="2:9">
      <c r="B2899" s="50">
        <v>88544</v>
      </c>
      <c r="C2899" s="48" t="s">
        <v>2364</v>
      </c>
      <c r="D2899" s="47" t="s">
        <v>115</v>
      </c>
      <c r="E2899" s="49">
        <f t="shared" si="90"/>
        <v>93.32</v>
      </c>
      <c r="F2899" s="1105">
        <f t="shared" si="91"/>
        <v>88544</v>
      </c>
      <c r="H2899" s="49">
        <v>87.82</v>
      </c>
      <c r="I2899" s="49">
        <v>93.32</v>
      </c>
    </row>
    <row r="2900" spans="2:9">
      <c r="B2900" s="51">
        <v>88545</v>
      </c>
      <c r="C2900" s="1108" t="s">
        <v>2365</v>
      </c>
      <c r="D2900" s="45" t="s">
        <v>115</v>
      </c>
      <c r="E2900" s="46">
        <f t="shared" si="90"/>
        <v>174.31</v>
      </c>
      <c r="F2900" s="1105">
        <f t="shared" si="91"/>
        <v>88545</v>
      </c>
      <c r="H2900" s="46">
        <v>166.97</v>
      </c>
      <c r="I2900" s="46">
        <v>174.31</v>
      </c>
    </row>
    <row r="2901" spans="2:9" ht="30">
      <c r="B2901" s="50">
        <v>100578</v>
      </c>
      <c r="C2901" s="48" t="s">
        <v>7908</v>
      </c>
      <c r="D2901" s="47" t="s">
        <v>115</v>
      </c>
      <c r="E2901" s="49">
        <f t="shared" si="90"/>
        <v>265.77999999999997</v>
      </c>
      <c r="F2901" s="1105">
        <f t="shared" si="91"/>
        <v>100578</v>
      </c>
      <c r="H2901" s="49">
        <v>255.21</v>
      </c>
      <c r="I2901" s="49">
        <v>265.77999999999997</v>
      </c>
    </row>
    <row r="2902" spans="2:9" ht="30">
      <c r="B2902" s="51">
        <v>100579</v>
      </c>
      <c r="C2902" s="1108" t="s">
        <v>7909</v>
      </c>
      <c r="D2902" s="45" t="s">
        <v>115</v>
      </c>
      <c r="E2902" s="46">
        <f t="shared" si="90"/>
        <v>290.56</v>
      </c>
      <c r="F2902" s="1105">
        <f t="shared" si="91"/>
        <v>100579</v>
      </c>
      <c r="H2902" s="46">
        <v>279.19</v>
      </c>
      <c r="I2902" s="46">
        <v>290.56</v>
      </c>
    </row>
    <row r="2903" spans="2:9" ht="30">
      <c r="B2903" s="50">
        <v>100580</v>
      </c>
      <c r="C2903" s="48" t="s">
        <v>7910</v>
      </c>
      <c r="D2903" s="47" t="s">
        <v>115</v>
      </c>
      <c r="E2903" s="49">
        <f t="shared" si="90"/>
        <v>325.70999999999998</v>
      </c>
      <c r="F2903" s="1105">
        <f t="shared" si="91"/>
        <v>100580</v>
      </c>
      <c r="H2903" s="49">
        <v>310.89</v>
      </c>
      <c r="I2903" s="49">
        <v>325.70999999999998</v>
      </c>
    </row>
    <row r="2904" spans="2:9" ht="30">
      <c r="B2904" s="51">
        <v>100581</v>
      </c>
      <c r="C2904" s="1108" t="s">
        <v>7911</v>
      </c>
      <c r="D2904" s="45" t="s">
        <v>115</v>
      </c>
      <c r="E2904" s="46">
        <f t="shared" si="90"/>
        <v>302.81</v>
      </c>
      <c r="F2904" s="1105">
        <f t="shared" si="91"/>
        <v>100581</v>
      </c>
      <c r="H2904" s="46">
        <v>291.05</v>
      </c>
      <c r="I2904" s="46">
        <v>302.81</v>
      </c>
    </row>
    <row r="2905" spans="2:9" ht="30">
      <c r="B2905" s="50">
        <v>100582</v>
      </c>
      <c r="C2905" s="48" t="s">
        <v>7912</v>
      </c>
      <c r="D2905" s="47" t="s">
        <v>115</v>
      </c>
      <c r="E2905" s="49">
        <f t="shared" si="90"/>
        <v>366.22</v>
      </c>
      <c r="F2905" s="1105">
        <f t="shared" si="91"/>
        <v>100582</v>
      </c>
      <c r="H2905" s="49">
        <v>348.2</v>
      </c>
      <c r="I2905" s="49">
        <v>366.22</v>
      </c>
    </row>
    <row r="2906" spans="2:9" ht="30">
      <c r="B2906" s="51">
        <v>100583</v>
      </c>
      <c r="C2906" s="1108" t="s">
        <v>7913</v>
      </c>
      <c r="D2906" s="45" t="s">
        <v>115</v>
      </c>
      <c r="E2906" s="46">
        <f t="shared" si="90"/>
        <v>316.19</v>
      </c>
      <c r="F2906" s="1105">
        <f t="shared" si="91"/>
        <v>100583</v>
      </c>
      <c r="H2906" s="46">
        <v>303.95</v>
      </c>
      <c r="I2906" s="46">
        <v>316.19</v>
      </c>
    </row>
    <row r="2907" spans="2:9" ht="30">
      <c r="B2907" s="50">
        <v>100584</v>
      </c>
      <c r="C2907" s="48" t="s">
        <v>7914</v>
      </c>
      <c r="D2907" s="47" t="s">
        <v>115</v>
      </c>
      <c r="E2907" s="49">
        <f t="shared" si="90"/>
        <v>354.28</v>
      </c>
      <c r="F2907" s="1105">
        <f t="shared" si="91"/>
        <v>100584</v>
      </c>
      <c r="H2907" s="49">
        <v>338.29</v>
      </c>
      <c r="I2907" s="49">
        <v>354.28</v>
      </c>
    </row>
    <row r="2908" spans="2:9" ht="30">
      <c r="B2908" s="51">
        <v>100585</v>
      </c>
      <c r="C2908" s="1108" t="s">
        <v>7915</v>
      </c>
      <c r="D2908" s="45" t="s">
        <v>115</v>
      </c>
      <c r="E2908" s="46">
        <f t="shared" si="90"/>
        <v>342.01</v>
      </c>
      <c r="F2908" s="1105">
        <f t="shared" si="91"/>
        <v>100585</v>
      </c>
      <c r="H2908" s="46">
        <v>328.85</v>
      </c>
      <c r="I2908" s="46">
        <v>342.01</v>
      </c>
    </row>
    <row r="2909" spans="2:9" ht="30">
      <c r="B2909" s="50">
        <v>100586</v>
      </c>
      <c r="C2909" s="48" t="s">
        <v>7916</v>
      </c>
      <c r="D2909" s="47" t="s">
        <v>115</v>
      </c>
      <c r="E2909" s="49">
        <f t="shared" si="90"/>
        <v>402.66</v>
      </c>
      <c r="F2909" s="1105">
        <f t="shared" si="91"/>
        <v>100586</v>
      </c>
      <c r="H2909" s="49">
        <v>383.58</v>
      </c>
      <c r="I2909" s="49">
        <v>402.66</v>
      </c>
    </row>
    <row r="2910" spans="2:9" ht="30">
      <c r="B2910" s="51">
        <v>100587</v>
      </c>
      <c r="C2910" s="1108" t="s">
        <v>7917</v>
      </c>
      <c r="D2910" s="45" t="s">
        <v>115</v>
      </c>
      <c r="E2910" s="46">
        <f t="shared" si="90"/>
        <v>369.02</v>
      </c>
      <c r="F2910" s="1105">
        <f t="shared" si="91"/>
        <v>100587</v>
      </c>
      <c r="H2910" s="46">
        <v>354.85</v>
      </c>
      <c r="I2910" s="46">
        <v>369.02</v>
      </c>
    </row>
    <row r="2911" spans="2:9" ht="30">
      <c r="B2911" s="50">
        <v>100588</v>
      </c>
      <c r="C2911" s="48" t="s">
        <v>7918</v>
      </c>
      <c r="D2911" s="47" t="s">
        <v>115</v>
      </c>
      <c r="E2911" s="49">
        <f t="shared" si="90"/>
        <v>416.17</v>
      </c>
      <c r="F2911" s="1105">
        <f t="shared" si="91"/>
        <v>100588</v>
      </c>
      <c r="H2911" s="49">
        <v>397.39</v>
      </c>
      <c r="I2911" s="49">
        <v>416.17</v>
      </c>
    </row>
    <row r="2912" spans="2:9" ht="30">
      <c r="B2912" s="51">
        <v>100589</v>
      </c>
      <c r="C2912" s="1108" t="s">
        <v>7919</v>
      </c>
      <c r="D2912" s="45" t="s">
        <v>115</v>
      </c>
      <c r="E2912" s="46">
        <f t="shared" si="90"/>
        <v>415.36</v>
      </c>
      <c r="F2912" s="1105">
        <f t="shared" si="91"/>
        <v>100589</v>
      </c>
      <c r="H2912" s="46">
        <v>397.4</v>
      </c>
      <c r="I2912" s="46">
        <v>415.36</v>
      </c>
    </row>
    <row r="2913" spans="2:9" ht="30">
      <c r="B2913" s="50">
        <v>100590</v>
      </c>
      <c r="C2913" s="48" t="s">
        <v>7920</v>
      </c>
      <c r="D2913" s="47" t="s">
        <v>115</v>
      </c>
      <c r="E2913" s="49">
        <f t="shared" si="90"/>
        <v>462.06</v>
      </c>
      <c r="F2913" s="1105">
        <f t="shared" si="91"/>
        <v>100590</v>
      </c>
      <c r="H2913" s="49">
        <v>439.49</v>
      </c>
      <c r="I2913" s="49">
        <v>462.06</v>
      </c>
    </row>
    <row r="2914" spans="2:9" ht="30">
      <c r="B2914" s="51">
        <v>100591</v>
      </c>
      <c r="C2914" s="1108" t="s">
        <v>7921</v>
      </c>
      <c r="D2914" s="45" t="s">
        <v>115</v>
      </c>
      <c r="E2914" s="46">
        <f t="shared" si="90"/>
        <v>408.35</v>
      </c>
      <c r="F2914" s="1105">
        <f t="shared" si="91"/>
        <v>100591</v>
      </c>
      <c r="H2914" s="46">
        <v>391.98</v>
      </c>
      <c r="I2914" s="46">
        <v>408.35</v>
      </c>
    </row>
    <row r="2915" spans="2:9" ht="30">
      <c r="B2915" s="50">
        <v>100592</v>
      </c>
      <c r="C2915" s="48" t="s">
        <v>7922</v>
      </c>
      <c r="D2915" s="47" t="s">
        <v>115</v>
      </c>
      <c r="E2915" s="49">
        <f t="shared" si="90"/>
        <v>447.03</v>
      </c>
      <c r="F2915" s="1105">
        <f t="shared" si="91"/>
        <v>100592</v>
      </c>
      <c r="H2915" s="49">
        <v>426.84</v>
      </c>
      <c r="I2915" s="49">
        <v>447.03</v>
      </c>
    </row>
    <row r="2916" spans="2:9" ht="30">
      <c r="B2916" s="51">
        <v>100593</v>
      </c>
      <c r="C2916" s="1108" t="s">
        <v>7923</v>
      </c>
      <c r="D2916" s="45" t="s">
        <v>115</v>
      </c>
      <c r="E2916" s="46">
        <f t="shared" si="90"/>
        <v>437.47</v>
      </c>
      <c r="F2916" s="1105">
        <f t="shared" si="91"/>
        <v>100593</v>
      </c>
      <c r="H2916" s="46">
        <v>419.88</v>
      </c>
      <c r="I2916" s="46">
        <v>437.47</v>
      </c>
    </row>
    <row r="2917" spans="2:9" ht="30">
      <c r="B2917" s="50">
        <v>100594</v>
      </c>
      <c r="C2917" s="48" t="s">
        <v>7924</v>
      </c>
      <c r="D2917" s="47" t="s">
        <v>115</v>
      </c>
      <c r="E2917" s="49">
        <f t="shared" si="90"/>
        <v>502.95</v>
      </c>
      <c r="F2917" s="1105">
        <f t="shared" si="91"/>
        <v>100594</v>
      </c>
      <c r="H2917" s="49">
        <v>478.95</v>
      </c>
      <c r="I2917" s="49">
        <v>502.95</v>
      </c>
    </row>
    <row r="2918" spans="2:9" ht="30">
      <c r="B2918" s="51">
        <v>100595</v>
      </c>
      <c r="C2918" s="1108" t="s">
        <v>7925</v>
      </c>
      <c r="D2918" s="45" t="s">
        <v>115</v>
      </c>
      <c r="E2918" s="46">
        <f t="shared" si="90"/>
        <v>524.89</v>
      </c>
      <c r="F2918" s="1105">
        <f t="shared" si="91"/>
        <v>100595</v>
      </c>
      <c r="H2918" s="46">
        <v>503.61</v>
      </c>
      <c r="I2918" s="46">
        <v>524.89</v>
      </c>
    </row>
    <row r="2919" spans="2:9" ht="30">
      <c r="B2919" s="50">
        <v>100596</v>
      </c>
      <c r="C2919" s="48" t="s">
        <v>7926</v>
      </c>
      <c r="D2919" s="47" t="s">
        <v>115</v>
      </c>
      <c r="E2919" s="49">
        <f t="shared" si="90"/>
        <v>613.16</v>
      </c>
      <c r="F2919" s="1105">
        <f t="shared" si="91"/>
        <v>100596</v>
      </c>
      <c r="H2919" s="49">
        <v>583.27</v>
      </c>
      <c r="I2919" s="49">
        <v>613.16</v>
      </c>
    </row>
    <row r="2920" spans="2:9" ht="30">
      <c r="B2920" s="51">
        <v>100597</v>
      </c>
      <c r="C2920" s="1108" t="s">
        <v>7927</v>
      </c>
      <c r="D2920" s="45" t="s">
        <v>115</v>
      </c>
      <c r="E2920" s="46">
        <f t="shared" si="90"/>
        <v>613.22</v>
      </c>
      <c r="F2920" s="1105">
        <f t="shared" si="91"/>
        <v>100597</v>
      </c>
      <c r="H2920" s="46">
        <v>586.52</v>
      </c>
      <c r="I2920" s="46">
        <v>613.22</v>
      </c>
    </row>
    <row r="2921" spans="2:9" ht="30">
      <c r="B2921" s="50">
        <v>100598</v>
      </c>
      <c r="C2921" s="48" t="s">
        <v>7928</v>
      </c>
      <c r="D2921" s="47" t="s">
        <v>115</v>
      </c>
      <c r="E2921" s="49">
        <f t="shared" si="90"/>
        <v>685.98</v>
      </c>
      <c r="F2921" s="1105">
        <f t="shared" si="91"/>
        <v>100598</v>
      </c>
      <c r="H2921" s="49">
        <v>652.20000000000005</v>
      </c>
      <c r="I2921" s="49">
        <v>685.98</v>
      </c>
    </row>
    <row r="2922" spans="2:9" ht="30">
      <c r="B2922" s="51">
        <v>100599</v>
      </c>
      <c r="C2922" s="1108" t="s">
        <v>7929</v>
      </c>
      <c r="D2922" s="45" t="s">
        <v>115</v>
      </c>
      <c r="E2922" s="46">
        <f t="shared" si="90"/>
        <v>276.86</v>
      </c>
      <c r="F2922" s="1105">
        <f t="shared" si="91"/>
        <v>100599</v>
      </c>
      <c r="H2922" s="46">
        <v>268.07</v>
      </c>
      <c r="I2922" s="46">
        <v>276.86</v>
      </c>
    </row>
    <row r="2923" spans="2:9" ht="30">
      <c r="B2923" s="50">
        <v>100600</v>
      </c>
      <c r="C2923" s="48" t="s">
        <v>7930</v>
      </c>
      <c r="D2923" s="47" t="s">
        <v>115</v>
      </c>
      <c r="E2923" s="49">
        <f t="shared" si="90"/>
        <v>341.62</v>
      </c>
      <c r="F2923" s="1105">
        <f t="shared" si="91"/>
        <v>100600</v>
      </c>
      <c r="H2923" s="49">
        <v>328.8</v>
      </c>
      <c r="I2923" s="49">
        <v>341.62</v>
      </c>
    </row>
    <row r="2924" spans="2:9" ht="30">
      <c r="B2924" s="51">
        <v>100601</v>
      </c>
      <c r="C2924" s="1108" t="s">
        <v>7931</v>
      </c>
      <c r="D2924" s="45" t="s">
        <v>115</v>
      </c>
      <c r="E2924" s="46">
        <f t="shared" si="90"/>
        <v>450.96</v>
      </c>
      <c r="F2924" s="1105">
        <f t="shared" si="91"/>
        <v>100601</v>
      </c>
      <c r="H2924" s="46">
        <v>432.12</v>
      </c>
      <c r="I2924" s="46">
        <v>450.96</v>
      </c>
    </row>
    <row r="2925" spans="2:9" ht="30">
      <c r="B2925" s="50">
        <v>100602</v>
      </c>
      <c r="C2925" s="48" t="s">
        <v>7932</v>
      </c>
      <c r="D2925" s="47" t="s">
        <v>115</v>
      </c>
      <c r="E2925" s="49">
        <f t="shared" si="90"/>
        <v>587.35</v>
      </c>
      <c r="F2925" s="1105">
        <f t="shared" si="91"/>
        <v>100602</v>
      </c>
      <c r="H2925" s="49">
        <v>561.01</v>
      </c>
      <c r="I2925" s="49">
        <v>587.35</v>
      </c>
    </row>
    <row r="2926" spans="2:9" ht="30">
      <c r="B2926" s="51">
        <v>100603</v>
      </c>
      <c r="C2926" s="1108" t="s">
        <v>7933</v>
      </c>
      <c r="D2926" s="45" t="s">
        <v>115</v>
      </c>
      <c r="E2926" s="46">
        <f t="shared" si="90"/>
        <v>938.22</v>
      </c>
      <c r="F2926" s="1105">
        <f t="shared" si="91"/>
        <v>100603</v>
      </c>
      <c r="H2926" s="46">
        <v>892.27</v>
      </c>
      <c r="I2926" s="46">
        <v>938.22</v>
      </c>
    </row>
    <row r="2927" spans="2:9" ht="30">
      <c r="B2927" s="50">
        <v>100604</v>
      </c>
      <c r="C2927" s="48" t="s">
        <v>7934</v>
      </c>
      <c r="D2927" s="47" t="s">
        <v>115</v>
      </c>
      <c r="E2927" s="49">
        <f t="shared" si="90"/>
        <v>359.78</v>
      </c>
      <c r="F2927" s="1105">
        <f t="shared" si="91"/>
        <v>100604</v>
      </c>
      <c r="H2927" s="49">
        <v>346.56</v>
      </c>
      <c r="I2927" s="49">
        <v>359.78</v>
      </c>
    </row>
    <row r="2928" spans="2:9" ht="30">
      <c r="B2928" s="51">
        <v>100605</v>
      </c>
      <c r="C2928" s="1108" t="s">
        <v>7935</v>
      </c>
      <c r="D2928" s="45" t="s">
        <v>115</v>
      </c>
      <c r="E2928" s="46">
        <f t="shared" si="90"/>
        <v>611.98</v>
      </c>
      <c r="F2928" s="1105">
        <f t="shared" si="91"/>
        <v>100605</v>
      </c>
      <c r="H2928" s="46">
        <v>584.54999999999995</v>
      </c>
      <c r="I2928" s="46">
        <v>611.98</v>
      </c>
    </row>
    <row r="2929" spans="2:9" ht="30">
      <c r="B2929" s="50">
        <v>100606</v>
      </c>
      <c r="C2929" s="48" t="s">
        <v>7936</v>
      </c>
      <c r="D2929" s="47" t="s">
        <v>115</v>
      </c>
      <c r="E2929" s="49">
        <f t="shared" si="90"/>
        <v>971.24</v>
      </c>
      <c r="F2929" s="1105">
        <f t="shared" si="91"/>
        <v>100606</v>
      </c>
      <c r="H2929" s="49">
        <v>923.29</v>
      </c>
      <c r="I2929" s="49">
        <v>971.24</v>
      </c>
    </row>
    <row r="2930" spans="2:9" ht="30">
      <c r="B2930" s="51">
        <v>100607</v>
      </c>
      <c r="C2930" s="1108" t="s">
        <v>7937</v>
      </c>
      <c r="D2930" s="45" t="s">
        <v>115</v>
      </c>
      <c r="E2930" s="46">
        <f t="shared" si="90"/>
        <v>368.27</v>
      </c>
      <c r="F2930" s="1105">
        <f t="shared" si="91"/>
        <v>100607</v>
      </c>
      <c r="H2930" s="46">
        <v>354.85</v>
      </c>
      <c r="I2930" s="46">
        <v>368.27</v>
      </c>
    </row>
    <row r="2931" spans="2:9" ht="30">
      <c r="B2931" s="50">
        <v>100608</v>
      </c>
      <c r="C2931" s="48" t="s">
        <v>7938</v>
      </c>
      <c r="D2931" s="47" t="s">
        <v>115</v>
      </c>
      <c r="E2931" s="49">
        <f t="shared" si="90"/>
        <v>624.09</v>
      </c>
      <c r="F2931" s="1105">
        <f t="shared" si="91"/>
        <v>100608</v>
      </c>
      <c r="H2931" s="49">
        <v>596.13</v>
      </c>
      <c r="I2931" s="49">
        <v>624.09</v>
      </c>
    </row>
    <row r="2932" spans="2:9" ht="30">
      <c r="B2932" s="51">
        <v>100609</v>
      </c>
      <c r="C2932" s="1108" t="s">
        <v>7939</v>
      </c>
      <c r="D2932" s="45" t="s">
        <v>115</v>
      </c>
      <c r="E2932" s="46">
        <f t="shared" si="90"/>
        <v>989.12</v>
      </c>
      <c r="F2932" s="1105">
        <f t="shared" si="91"/>
        <v>100609</v>
      </c>
      <c r="H2932" s="46">
        <v>940.04</v>
      </c>
      <c r="I2932" s="46">
        <v>989.12</v>
      </c>
    </row>
    <row r="2933" spans="2:9" ht="30">
      <c r="B2933" s="50">
        <v>100610</v>
      </c>
      <c r="C2933" s="48" t="s">
        <v>7940</v>
      </c>
      <c r="D2933" s="47" t="s">
        <v>115</v>
      </c>
      <c r="E2933" s="49">
        <f t="shared" si="90"/>
        <v>376.69</v>
      </c>
      <c r="F2933" s="1105">
        <f t="shared" si="91"/>
        <v>100610</v>
      </c>
      <c r="H2933" s="49">
        <v>363.1</v>
      </c>
      <c r="I2933" s="49">
        <v>376.69</v>
      </c>
    </row>
    <row r="2934" spans="2:9" ht="30">
      <c r="B2934" s="51">
        <v>100611</v>
      </c>
      <c r="C2934" s="1108" t="s">
        <v>7941</v>
      </c>
      <c r="D2934" s="45" t="s">
        <v>115</v>
      </c>
      <c r="E2934" s="46">
        <f t="shared" si="90"/>
        <v>491.75</v>
      </c>
      <c r="F2934" s="1105">
        <f t="shared" si="91"/>
        <v>100611</v>
      </c>
      <c r="H2934" s="46">
        <v>471.55</v>
      </c>
      <c r="I2934" s="46">
        <v>491.75</v>
      </c>
    </row>
    <row r="2935" spans="2:9" ht="30">
      <c r="B2935" s="50">
        <v>100612</v>
      </c>
      <c r="C2935" s="48" t="s">
        <v>7942</v>
      </c>
      <c r="D2935" s="47" t="s">
        <v>115</v>
      </c>
      <c r="E2935" s="49">
        <f t="shared" si="90"/>
        <v>635.91</v>
      </c>
      <c r="F2935" s="1105">
        <f t="shared" si="91"/>
        <v>100612</v>
      </c>
      <c r="H2935" s="49">
        <v>607.41999999999996</v>
      </c>
      <c r="I2935" s="49">
        <v>635.91</v>
      </c>
    </row>
    <row r="2936" spans="2:9" ht="30">
      <c r="B2936" s="51">
        <v>100613</v>
      </c>
      <c r="C2936" s="1108" t="s">
        <v>7943</v>
      </c>
      <c r="D2936" s="45" t="s">
        <v>115</v>
      </c>
      <c r="E2936" s="46">
        <f t="shared" si="90"/>
        <v>1006.53</v>
      </c>
      <c r="F2936" s="1105">
        <f t="shared" si="91"/>
        <v>100613</v>
      </c>
      <c r="H2936" s="46">
        <v>956.36</v>
      </c>
      <c r="I2936" s="46">
        <v>1006.53</v>
      </c>
    </row>
    <row r="2937" spans="2:9" ht="30">
      <c r="B2937" s="50">
        <v>100614</v>
      </c>
      <c r="C2937" s="48" t="s">
        <v>7944</v>
      </c>
      <c r="D2937" s="47" t="s">
        <v>115</v>
      </c>
      <c r="E2937" s="49">
        <f t="shared" si="90"/>
        <v>511.64</v>
      </c>
      <c r="F2937" s="1105">
        <f t="shared" si="91"/>
        <v>100614</v>
      </c>
      <c r="H2937" s="49">
        <v>490.78</v>
      </c>
      <c r="I2937" s="49">
        <v>511.64</v>
      </c>
    </row>
    <row r="2938" spans="2:9" ht="30">
      <c r="B2938" s="51">
        <v>100615</v>
      </c>
      <c r="C2938" s="1108" t="s">
        <v>7945</v>
      </c>
      <c r="D2938" s="45" t="s">
        <v>115</v>
      </c>
      <c r="E2938" s="46">
        <f t="shared" si="90"/>
        <v>659.28</v>
      </c>
      <c r="F2938" s="1105">
        <f t="shared" si="91"/>
        <v>100615</v>
      </c>
      <c r="H2938" s="46">
        <v>629.76</v>
      </c>
      <c r="I2938" s="46">
        <v>659.28</v>
      </c>
    </row>
    <row r="2939" spans="2:9" ht="30">
      <c r="B2939" s="50">
        <v>100616</v>
      </c>
      <c r="C2939" s="48" t="s">
        <v>7946</v>
      </c>
      <c r="D2939" s="47" t="s">
        <v>115</v>
      </c>
      <c r="E2939" s="49">
        <f t="shared" si="90"/>
        <v>1043.46</v>
      </c>
      <c r="F2939" s="1105">
        <f t="shared" si="91"/>
        <v>100616</v>
      </c>
      <c r="H2939" s="49">
        <v>990.87</v>
      </c>
      <c r="I2939" s="49">
        <v>1043.46</v>
      </c>
    </row>
    <row r="2940" spans="2:9" ht="30">
      <c r="B2940" s="51">
        <v>100617</v>
      </c>
      <c r="C2940" s="1108" t="s">
        <v>7947</v>
      </c>
      <c r="D2940" s="45" t="s">
        <v>115</v>
      </c>
      <c r="E2940" s="46">
        <f t="shared" si="90"/>
        <v>682.53</v>
      </c>
      <c r="F2940" s="1105">
        <f t="shared" si="91"/>
        <v>100617</v>
      </c>
      <c r="H2940" s="46">
        <v>651.99</v>
      </c>
      <c r="I2940" s="46">
        <v>682.53</v>
      </c>
    </row>
    <row r="2941" spans="2:9" ht="30">
      <c r="B2941" s="50">
        <v>100618</v>
      </c>
      <c r="C2941" s="48" t="s">
        <v>7948</v>
      </c>
      <c r="D2941" s="47" t="s">
        <v>115</v>
      </c>
      <c r="E2941" s="49">
        <f t="shared" si="90"/>
        <v>1083.79</v>
      </c>
      <c r="F2941" s="1105">
        <f t="shared" si="91"/>
        <v>100618</v>
      </c>
      <c r="H2941" s="49">
        <v>1028.99</v>
      </c>
      <c r="I2941" s="49">
        <v>1083.79</v>
      </c>
    </row>
    <row r="2942" spans="2:9">
      <c r="B2942" s="51">
        <v>100619</v>
      </c>
      <c r="C2942" s="1108" t="s">
        <v>7949</v>
      </c>
      <c r="D2942" s="45" t="s">
        <v>115</v>
      </c>
      <c r="E2942" s="46">
        <f t="shared" si="90"/>
        <v>339.32</v>
      </c>
      <c r="F2942" s="1105">
        <f t="shared" si="91"/>
        <v>100619</v>
      </c>
      <c r="H2942" s="46">
        <v>330.38</v>
      </c>
      <c r="I2942" s="46">
        <v>339.32</v>
      </c>
    </row>
    <row r="2943" spans="2:9" ht="30">
      <c r="B2943" s="50">
        <v>100620</v>
      </c>
      <c r="C2943" s="48" t="s">
        <v>7950</v>
      </c>
      <c r="D2943" s="47" t="s">
        <v>115</v>
      </c>
      <c r="E2943" s="49">
        <f t="shared" si="90"/>
        <v>1998.67</v>
      </c>
      <c r="F2943" s="1105">
        <f t="shared" si="91"/>
        <v>100620</v>
      </c>
      <c r="H2943" s="49">
        <v>1992.91</v>
      </c>
      <c r="I2943" s="49">
        <v>1998.67</v>
      </c>
    </row>
    <row r="2944" spans="2:9" ht="30">
      <c r="B2944" s="51">
        <v>100621</v>
      </c>
      <c r="C2944" s="1108" t="s">
        <v>7951</v>
      </c>
      <c r="D2944" s="45" t="s">
        <v>115</v>
      </c>
      <c r="E2944" s="46">
        <f t="shared" si="90"/>
        <v>2330.1799999999998</v>
      </c>
      <c r="F2944" s="1105">
        <f t="shared" si="91"/>
        <v>100621</v>
      </c>
      <c r="H2944" s="46">
        <v>2321.9699999999998</v>
      </c>
      <c r="I2944" s="46">
        <v>2330.1799999999998</v>
      </c>
    </row>
    <row r="2945" spans="2:9" ht="30">
      <c r="B2945" s="50">
        <v>100622</v>
      </c>
      <c r="C2945" s="48" t="s">
        <v>7952</v>
      </c>
      <c r="D2945" s="47" t="s">
        <v>115</v>
      </c>
      <c r="E2945" s="49">
        <f t="shared" si="90"/>
        <v>1309.27</v>
      </c>
      <c r="F2945" s="1105">
        <f t="shared" si="91"/>
        <v>100622</v>
      </c>
      <c r="H2945" s="49">
        <v>1299.54</v>
      </c>
      <c r="I2945" s="49">
        <v>1309.27</v>
      </c>
    </row>
    <row r="2946" spans="2:9" ht="30">
      <c r="B2946" s="51">
        <v>100623</v>
      </c>
      <c r="C2946" s="1108" t="s">
        <v>7953</v>
      </c>
      <c r="D2946" s="45" t="s">
        <v>115</v>
      </c>
      <c r="E2946" s="46">
        <f t="shared" si="90"/>
        <v>1408.62</v>
      </c>
      <c r="F2946" s="1105">
        <f t="shared" si="91"/>
        <v>100623</v>
      </c>
      <c r="H2946" s="46">
        <v>1396.46</v>
      </c>
      <c r="I2946" s="46">
        <v>1408.62</v>
      </c>
    </row>
    <row r="2947" spans="2:9">
      <c r="B2947" s="50">
        <v>72281</v>
      </c>
      <c r="C2947" s="48" t="s">
        <v>2366</v>
      </c>
      <c r="D2947" s="47" t="s">
        <v>115</v>
      </c>
      <c r="E2947" s="49">
        <f t="shared" ref="E2947:E3010" si="92">IF($K$2=$H$1,H2947,I2947)</f>
        <v>104.18</v>
      </c>
      <c r="F2947" s="1105">
        <f t="shared" ref="F2947:F3010" si="93">IF(LEN($B2947)=7,CONCATENATE(MID($B2947,1,6),"00",RIGHT($B2947,1)),IF(LEN($B2947)=8,CONCATENATE(MID($B2947,1,6),"0",RIGHT($B2947,2)),$B2947))</f>
        <v>72281</v>
      </c>
      <c r="H2947" s="49">
        <v>101.27</v>
      </c>
      <c r="I2947" s="49">
        <v>104.18</v>
      </c>
    </row>
    <row r="2948" spans="2:9">
      <c r="B2948" s="51">
        <v>72282</v>
      </c>
      <c r="C2948" s="1108" t="s">
        <v>2367</v>
      </c>
      <c r="D2948" s="45" t="s">
        <v>115</v>
      </c>
      <c r="E2948" s="46">
        <f t="shared" si="92"/>
        <v>140.99</v>
      </c>
      <c r="F2948" s="1105">
        <f t="shared" si="93"/>
        <v>72282</v>
      </c>
      <c r="H2948" s="46">
        <v>138.81</v>
      </c>
      <c r="I2948" s="46">
        <v>140.99</v>
      </c>
    </row>
    <row r="2949" spans="2:9">
      <c r="B2949" s="50" t="s">
        <v>2368</v>
      </c>
      <c r="C2949" s="48" t="s">
        <v>2369</v>
      </c>
      <c r="D2949" s="47" t="s">
        <v>115</v>
      </c>
      <c r="E2949" s="49">
        <f t="shared" si="92"/>
        <v>26.59</v>
      </c>
      <c r="F2949" s="1105" t="str">
        <f t="shared" si="93"/>
        <v>73831/002</v>
      </c>
      <c r="H2949" s="49">
        <v>26.17</v>
      </c>
      <c r="I2949" s="49">
        <v>26.59</v>
      </c>
    </row>
    <row r="2950" spans="2:9">
      <c r="B2950" s="51" t="s">
        <v>2370</v>
      </c>
      <c r="C2950" s="1108" t="s">
        <v>2371</v>
      </c>
      <c r="D2950" s="45" t="s">
        <v>115</v>
      </c>
      <c r="E2950" s="46">
        <f t="shared" si="92"/>
        <v>34.79</v>
      </c>
      <c r="F2950" s="1105" t="str">
        <f t="shared" si="93"/>
        <v>73831/003</v>
      </c>
      <c r="H2950" s="46">
        <v>34.369999999999997</v>
      </c>
      <c r="I2950" s="46">
        <v>34.79</v>
      </c>
    </row>
    <row r="2951" spans="2:9">
      <c r="B2951" s="50" t="s">
        <v>2372</v>
      </c>
      <c r="C2951" s="48" t="s">
        <v>2373</v>
      </c>
      <c r="D2951" s="47" t="s">
        <v>115</v>
      </c>
      <c r="E2951" s="49">
        <f t="shared" si="92"/>
        <v>17.22</v>
      </c>
      <c r="F2951" s="1105" t="str">
        <f t="shared" si="93"/>
        <v>73831/004</v>
      </c>
      <c r="H2951" s="49">
        <v>16.899999999999999</v>
      </c>
      <c r="I2951" s="49">
        <v>17.22</v>
      </c>
    </row>
    <row r="2952" spans="2:9">
      <c r="B2952" s="51" t="s">
        <v>2374</v>
      </c>
      <c r="C2952" s="1108" t="s">
        <v>2375</v>
      </c>
      <c r="D2952" s="45" t="s">
        <v>115</v>
      </c>
      <c r="E2952" s="46">
        <f t="shared" si="92"/>
        <v>22.09</v>
      </c>
      <c r="F2952" s="1105" t="str">
        <f t="shared" si="93"/>
        <v>73831/005</v>
      </c>
      <c r="H2952" s="46">
        <v>21.77</v>
      </c>
      <c r="I2952" s="46">
        <v>22.09</v>
      </c>
    </row>
    <row r="2953" spans="2:9">
      <c r="B2953" s="50" t="s">
        <v>2376</v>
      </c>
      <c r="C2953" s="48" t="s">
        <v>2377</v>
      </c>
      <c r="D2953" s="47" t="s">
        <v>115</v>
      </c>
      <c r="E2953" s="49">
        <f t="shared" si="92"/>
        <v>38.61</v>
      </c>
      <c r="F2953" s="1105" t="str">
        <f t="shared" si="93"/>
        <v>73831/006</v>
      </c>
      <c r="H2953" s="49">
        <v>38.29</v>
      </c>
      <c r="I2953" s="49">
        <v>38.61</v>
      </c>
    </row>
    <row r="2954" spans="2:9">
      <c r="B2954" s="51" t="s">
        <v>2378</v>
      </c>
      <c r="C2954" s="1108" t="s">
        <v>2379</v>
      </c>
      <c r="D2954" s="45" t="s">
        <v>115</v>
      </c>
      <c r="E2954" s="46">
        <f t="shared" si="92"/>
        <v>31.43</v>
      </c>
      <c r="F2954" s="1105" t="str">
        <f t="shared" si="93"/>
        <v>73831/007</v>
      </c>
      <c r="H2954" s="46">
        <v>31.01</v>
      </c>
      <c r="I2954" s="46">
        <v>31.43</v>
      </c>
    </row>
    <row r="2955" spans="2:9">
      <c r="B2955" s="50" t="s">
        <v>2380</v>
      </c>
      <c r="C2955" s="48" t="s">
        <v>2381</v>
      </c>
      <c r="D2955" s="47" t="s">
        <v>115</v>
      </c>
      <c r="E2955" s="49">
        <f t="shared" si="92"/>
        <v>35.700000000000003</v>
      </c>
      <c r="F2955" s="1105" t="str">
        <f t="shared" si="93"/>
        <v>73831/008</v>
      </c>
      <c r="H2955" s="49">
        <v>35.28</v>
      </c>
      <c r="I2955" s="49">
        <v>35.700000000000003</v>
      </c>
    </row>
    <row r="2956" spans="2:9">
      <c r="B2956" s="51" t="s">
        <v>2382</v>
      </c>
      <c r="C2956" s="1108" t="s">
        <v>2383</v>
      </c>
      <c r="D2956" s="45" t="s">
        <v>115</v>
      </c>
      <c r="E2956" s="46">
        <f t="shared" si="92"/>
        <v>40.94</v>
      </c>
      <c r="F2956" s="1105" t="str">
        <f t="shared" si="93"/>
        <v>73831/009</v>
      </c>
      <c r="H2956" s="46">
        <v>40.520000000000003</v>
      </c>
      <c r="I2956" s="46">
        <v>40.94</v>
      </c>
    </row>
    <row r="2957" spans="2:9" ht="30">
      <c r="B2957" s="50" t="s">
        <v>2384</v>
      </c>
      <c r="C2957" s="48" t="s">
        <v>2385</v>
      </c>
      <c r="D2957" s="47" t="s">
        <v>115</v>
      </c>
      <c r="E2957" s="49">
        <f t="shared" si="92"/>
        <v>132.71</v>
      </c>
      <c r="F2957" s="1105" t="str">
        <f t="shared" si="93"/>
        <v>74231/001</v>
      </c>
      <c r="H2957" s="49">
        <v>125.37</v>
      </c>
      <c r="I2957" s="49">
        <v>132.71</v>
      </c>
    </row>
    <row r="2958" spans="2:9">
      <c r="B2958" s="51" t="s">
        <v>2386</v>
      </c>
      <c r="C2958" s="1108" t="s">
        <v>2387</v>
      </c>
      <c r="D2958" s="45" t="s">
        <v>115</v>
      </c>
      <c r="E2958" s="46">
        <f t="shared" si="92"/>
        <v>251.12</v>
      </c>
      <c r="F2958" s="1105" t="str">
        <f t="shared" si="93"/>
        <v>74246/001</v>
      </c>
      <c r="H2958" s="46">
        <v>243.84</v>
      </c>
      <c r="I2958" s="46">
        <v>251.12</v>
      </c>
    </row>
    <row r="2959" spans="2:9">
      <c r="B2959" s="50">
        <v>83399</v>
      </c>
      <c r="C2959" s="48" t="s">
        <v>2388</v>
      </c>
      <c r="D2959" s="47" t="s">
        <v>115</v>
      </c>
      <c r="E2959" s="49">
        <f t="shared" si="92"/>
        <v>30.03</v>
      </c>
      <c r="F2959" s="1105">
        <f t="shared" si="93"/>
        <v>83399</v>
      </c>
      <c r="H2959" s="49">
        <v>28.74</v>
      </c>
      <c r="I2959" s="49">
        <v>30.03</v>
      </c>
    </row>
    <row r="2960" spans="2:9" ht="30">
      <c r="B2960" s="51">
        <v>83400</v>
      </c>
      <c r="C2960" s="1108" t="s">
        <v>2389</v>
      </c>
      <c r="D2960" s="45" t="s">
        <v>115</v>
      </c>
      <c r="E2960" s="46">
        <f t="shared" si="92"/>
        <v>96.39</v>
      </c>
      <c r="F2960" s="1105">
        <f t="shared" si="93"/>
        <v>83400</v>
      </c>
      <c r="H2960" s="46">
        <v>91.01</v>
      </c>
      <c r="I2960" s="46">
        <v>96.39</v>
      </c>
    </row>
    <row r="2961" spans="2:9" ht="30">
      <c r="B2961" s="50">
        <v>83401</v>
      </c>
      <c r="C2961" s="48" t="s">
        <v>2390</v>
      </c>
      <c r="D2961" s="47" t="s">
        <v>115</v>
      </c>
      <c r="E2961" s="49">
        <f t="shared" si="92"/>
        <v>96.39</v>
      </c>
      <c r="F2961" s="1105">
        <f t="shared" si="93"/>
        <v>83401</v>
      </c>
      <c r="H2961" s="49">
        <v>91.01</v>
      </c>
      <c r="I2961" s="49">
        <v>96.39</v>
      </c>
    </row>
    <row r="2962" spans="2:9">
      <c r="B2962" s="51">
        <v>83402</v>
      </c>
      <c r="C2962" s="1108" t="s">
        <v>2391</v>
      </c>
      <c r="D2962" s="45" t="s">
        <v>115</v>
      </c>
      <c r="E2962" s="46">
        <f t="shared" si="92"/>
        <v>53.53</v>
      </c>
      <c r="F2962" s="1105">
        <f t="shared" si="93"/>
        <v>83402</v>
      </c>
      <c r="H2962" s="46">
        <v>51.44</v>
      </c>
      <c r="I2962" s="46">
        <v>53.53</v>
      </c>
    </row>
    <row r="2963" spans="2:9" ht="30">
      <c r="B2963" s="50">
        <v>83475</v>
      </c>
      <c r="C2963" s="48" t="s">
        <v>2392</v>
      </c>
      <c r="D2963" s="47" t="s">
        <v>115</v>
      </c>
      <c r="E2963" s="49">
        <f t="shared" si="92"/>
        <v>365.45</v>
      </c>
      <c r="F2963" s="1105">
        <f t="shared" si="93"/>
        <v>83475</v>
      </c>
      <c r="H2963" s="49">
        <v>363.1</v>
      </c>
      <c r="I2963" s="49">
        <v>365.45</v>
      </c>
    </row>
    <row r="2964" spans="2:9" ht="30">
      <c r="B2964" s="51">
        <v>83478</v>
      </c>
      <c r="C2964" s="1108" t="s">
        <v>2393</v>
      </c>
      <c r="D2964" s="45" t="s">
        <v>115</v>
      </c>
      <c r="E2964" s="46">
        <f t="shared" si="92"/>
        <v>268.12</v>
      </c>
      <c r="F2964" s="1105">
        <f t="shared" si="93"/>
        <v>83478</v>
      </c>
      <c r="H2964" s="46">
        <v>263.27999999999997</v>
      </c>
      <c r="I2964" s="46">
        <v>268.12</v>
      </c>
    </row>
    <row r="2965" spans="2:9">
      <c r="B2965" s="50">
        <v>83479</v>
      </c>
      <c r="C2965" s="48" t="s">
        <v>2394</v>
      </c>
      <c r="D2965" s="47" t="s">
        <v>115</v>
      </c>
      <c r="E2965" s="49">
        <f t="shared" si="92"/>
        <v>106.43</v>
      </c>
      <c r="F2965" s="1105">
        <f t="shared" si="93"/>
        <v>83479</v>
      </c>
      <c r="H2965" s="49">
        <v>103.52</v>
      </c>
      <c r="I2965" s="49">
        <v>106.43</v>
      </c>
    </row>
    <row r="2966" spans="2:9">
      <c r="B2966" s="51">
        <v>83480</v>
      </c>
      <c r="C2966" s="1108" t="s">
        <v>2395</v>
      </c>
      <c r="D2966" s="45" t="s">
        <v>115</v>
      </c>
      <c r="E2966" s="46">
        <f t="shared" si="92"/>
        <v>83.77</v>
      </c>
      <c r="F2966" s="1105">
        <f t="shared" si="93"/>
        <v>83480</v>
      </c>
      <c r="H2966" s="46">
        <v>80.86</v>
      </c>
      <c r="I2966" s="46">
        <v>83.77</v>
      </c>
    </row>
    <row r="2967" spans="2:9">
      <c r="B2967" s="50">
        <v>83481</v>
      </c>
      <c r="C2967" s="48" t="s">
        <v>2396</v>
      </c>
      <c r="D2967" s="47" t="s">
        <v>115</v>
      </c>
      <c r="E2967" s="49">
        <f t="shared" si="92"/>
        <v>94.28</v>
      </c>
      <c r="F2967" s="1105">
        <f t="shared" si="93"/>
        <v>83481</v>
      </c>
      <c r="H2967" s="49">
        <v>91.37</v>
      </c>
      <c r="I2967" s="49">
        <v>94.28</v>
      </c>
    </row>
    <row r="2968" spans="2:9">
      <c r="B2968" s="51">
        <v>97600</v>
      </c>
      <c r="C2968" s="1108" t="s">
        <v>5159</v>
      </c>
      <c r="D2968" s="45" t="s">
        <v>115</v>
      </c>
      <c r="E2968" s="46">
        <f t="shared" si="92"/>
        <v>189.49</v>
      </c>
      <c r="F2968" s="1105">
        <f t="shared" si="93"/>
        <v>97600</v>
      </c>
      <c r="H2968" s="46">
        <v>188.34</v>
      </c>
      <c r="I2968" s="46">
        <v>189.49</v>
      </c>
    </row>
    <row r="2969" spans="2:9">
      <c r="B2969" s="50">
        <v>97601</v>
      </c>
      <c r="C2969" s="48" t="s">
        <v>5160</v>
      </c>
      <c r="D2969" s="47" t="s">
        <v>115</v>
      </c>
      <c r="E2969" s="49">
        <f t="shared" si="92"/>
        <v>199.36</v>
      </c>
      <c r="F2969" s="1105">
        <f t="shared" si="93"/>
        <v>97601</v>
      </c>
      <c r="H2969" s="49">
        <v>198.21</v>
      </c>
      <c r="I2969" s="49">
        <v>199.36</v>
      </c>
    </row>
    <row r="2970" spans="2:9">
      <c r="B2970" s="51">
        <v>97605</v>
      </c>
      <c r="C2970" s="1108" t="s">
        <v>5161</v>
      </c>
      <c r="D2970" s="45" t="s">
        <v>115</v>
      </c>
      <c r="E2970" s="46">
        <f t="shared" si="92"/>
        <v>61.59</v>
      </c>
      <c r="F2970" s="1105">
        <f t="shared" si="93"/>
        <v>97605</v>
      </c>
      <c r="H2970" s="46">
        <v>60.28</v>
      </c>
      <c r="I2970" s="46">
        <v>61.59</v>
      </c>
    </row>
    <row r="2971" spans="2:9">
      <c r="B2971" s="50">
        <v>97606</v>
      </c>
      <c r="C2971" s="48" t="s">
        <v>5162</v>
      </c>
      <c r="D2971" s="47" t="s">
        <v>115</v>
      </c>
      <c r="E2971" s="49">
        <f t="shared" si="92"/>
        <v>52.45</v>
      </c>
      <c r="F2971" s="1105">
        <f t="shared" si="93"/>
        <v>97606</v>
      </c>
      <c r="H2971" s="49">
        <v>51.14</v>
      </c>
      <c r="I2971" s="49">
        <v>52.45</v>
      </c>
    </row>
    <row r="2972" spans="2:9">
      <c r="B2972" s="51">
        <v>97607</v>
      </c>
      <c r="C2972" s="1108" t="s">
        <v>5163</v>
      </c>
      <c r="D2972" s="45" t="s">
        <v>115</v>
      </c>
      <c r="E2972" s="46">
        <f t="shared" si="92"/>
        <v>71.290000000000006</v>
      </c>
      <c r="F2972" s="1105">
        <f t="shared" si="93"/>
        <v>97607</v>
      </c>
      <c r="H2972" s="46">
        <v>69.760000000000005</v>
      </c>
      <c r="I2972" s="46">
        <v>71.290000000000006</v>
      </c>
    </row>
    <row r="2973" spans="2:9">
      <c r="B2973" s="50">
        <v>97608</v>
      </c>
      <c r="C2973" s="48" t="s">
        <v>5164</v>
      </c>
      <c r="D2973" s="47" t="s">
        <v>115</v>
      </c>
      <c r="E2973" s="49">
        <f t="shared" si="92"/>
        <v>62.15</v>
      </c>
      <c r="F2973" s="1105">
        <f t="shared" si="93"/>
        <v>97608</v>
      </c>
      <c r="H2973" s="49">
        <v>60.62</v>
      </c>
      <c r="I2973" s="49">
        <v>62.15</v>
      </c>
    </row>
    <row r="2974" spans="2:9">
      <c r="B2974" s="51" t="s">
        <v>2397</v>
      </c>
      <c r="C2974" s="1108" t="s">
        <v>2398</v>
      </c>
      <c r="D2974" s="45" t="s">
        <v>115</v>
      </c>
      <c r="E2974" s="46">
        <f t="shared" si="92"/>
        <v>7319.08</v>
      </c>
      <c r="F2974" s="1105" t="str">
        <f t="shared" si="93"/>
        <v>73857/001</v>
      </c>
      <c r="H2974" s="46">
        <v>7311.74</v>
      </c>
      <c r="I2974" s="46">
        <v>7319.08</v>
      </c>
    </row>
    <row r="2975" spans="2:9">
      <c r="B2975" s="50" t="s">
        <v>2399</v>
      </c>
      <c r="C2975" s="48" t="s">
        <v>2400</v>
      </c>
      <c r="D2975" s="47" t="s">
        <v>115</v>
      </c>
      <c r="E2975" s="49">
        <f t="shared" si="92"/>
        <v>9044.69</v>
      </c>
      <c r="F2975" s="1105" t="str">
        <f t="shared" si="93"/>
        <v>73857/002</v>
      </c>
      <c r="H2975" s="49">
        <v>9035.52</v>
      </c>
      <c r="I2975" s="49">
        <v>9044.69</v>
      </c>
    </row>
    <row r="2976" spans="2:9">
      <c r="B2976" s="51" t="s">
        <v>2401</v>
      </c>
      <c r="C2976" s="1108" t="s">
        <v>2402</v>
      </c>
      <c r="D2976" s="45" t="s">
        <v>115</v>
      </c>
      <c r="E2976" s="46">
        <f t="shared" si="92"/>
        <v>11401.93</v>
      </c>
      <c r="F2976" s="1105" t="str">
        <f t="shared" si="93"/>
        <v>73857/003</v>
      </c>
      <c r="H2976" s="46">
        <v>11390.92</v>
      </c>
      <c r="I2976" s="46">
        <v>11401.93</v>
      </c>
    </row>
    <row r="2977" spans="2:9">
      <c r="B2977" s="50" t="s">
        <v>2403</v>
      </c>
      <c r="C2977" s="48" t="s">
        <v>2404</v>
      </c>
      <c r="D2977" s="47" t="s">
        <v>115</v>
      </c>
      <c r="E2977" s="49">
        <f t="shared" si="92"/>
        <v>15969.33</v>
      </c>
      <c r="F2977" s="1105" t="str">
        <f t="shared" si="93"/>
        <v>73857/004</v>
      </c>
      <c r="H2977" s="49">
        <v>15956.49</v>
      </c>
      <c r="I2977" s="49">
        <v>15969.33</v>
      </c>
    </row>
    <row r="2978" spans="2:9">
      <c r="B2978" s="51" t="s">
        <v>2405</v>
      </c>
      <c r="C2978" s="1108" t="s">
        <v>2406</v>
      </c>
      <c r="D2978" s="45" t="s">
        <v>115</v>
      </c>
      <c r="E2978" s="46">
        <f t="shared" si="92"/>
        <v>18627.849999999999</v>
      </c>
      <c r="F2978" s="1105" t="str">
        <f t="shared" si="93"/>
        <v>73857/005</v>
      </c>
      <c r="H2978" s="46">
        <v>18613.169999999998</v>
      </c>
      <c r="I2978" s="46">
        <v>18627.849999999999</v>
      </c>
    </row>
    <row r="2979" spans="2:9">
      <c r="B2979" s="50" t="s">
        <v>2407</v>
      </c>
      <c r="C2979" s="48" t="s">
        <v>2408</v>
      </c>
      <c r="D2979" s="47" t="s">
        <v>115</v>
      </c>
      <c r="E2979" s="49">
        <f t="shared" si="92"/>
        <v>30323.62</v>
      </c>
      <c r="F2979" s="1105" t="str">
        <f t="shared" si="93"/>
        <v>73857/006</v>
      </c>
      <c r="H2979" s="49">
        <v>30307.11</v>
      </c>
      <c r="I2979" s="49">
        <v>30323.62</v>
      </c>
    </row>
    <row r="2980" spans="2:9">
      <c r="B2980" s="51" t="s">
        <v>2409</v>
      </c>
      <c r="C2980" s="1108" t="s">
        <v>2410</v>
      </c>
      <c r="D2980" s="45" t="s">
        <v>115</v>
      </c>
      <c r="E2980" s="46">
        <f t="shared" si="92"/>
        <v>5053</v>
      </c>
      <c r="F2980" s="1105" t="str">
        <f t="shared" si="93"/>
        <v>73857/007</v>
      </c>
      <c r="H2980" s="46">
        <v>5049.33</v>
      </c>
      <c r="I2980" s="46">
        <v>5053</v>
      </c>
    </row>
    <row r="2981" spans="2:9">
      <c r="B2981" s="50" t="s">
        <v>2411</v>
      </c>
      <c r="C2981" s="48" t="s">
        <v>2412</v>
      </c>
      <c r="D2981" s="47" t="s">
        <v>115</v>
      </c>
      <c r="E2981" s="49">
        <f t="shared" si="92"/>
        <v>5657.98</v>
      </c>
      <c r="F2981" s="1105" t="str">
        <f t="shared" si="93"/>
        <v>73857/008</v>
      </c>
      <c r="H2981" s="49">
        <v>5652.48</v>
      </c>
      <c r="I2981" s="49">
        <v>5657.98</v>
      </c>
    </row>
    <row r="2982" spans="2:9">
      <c r="B2982" s="51" t="s">
        <v>2413</v>
      </c>
      <c r="C2982" s="1108" t="s">
        <v>2414</v>
      </c>
      <c r="D2982" s="45" t="s">
        <v>115</v>
      </c>
      <c r="E2982" s="46">
        <f t="shared" si="92"/>
        <v>41551.19</v>
      </c>
      <c r="F2982" s="1105" t="str">
        <f t="shared" si="93"/>
        <v>73857/009</v>
      </c>
      <c r="H2982" s="46">
        <v>41532.839999999997</v>
      </c>
      <c r="I2982" s="46">
        <v>41551.19</v>
      </c>
    </row>
    <row r="2983" spans="2:9">
      <c r="B2983" s="50" t="s">
        <v>2415</v>
      </c>
      <c r="C2983" s="48" t="s">
        <v>2416</v>
      </c>
      <c r="D2983" s="47" t="s">
        <v>115</v>
      </c>
      <c r="E2983" s="49">
        <f t="shared" si="92"/>
        <v>58122.02</v>
      </c>
      <c r="F2983" s="1105" t="str">
        <f t="shared" si="93"/>
        <v>73857/010</v>
      </c>
      <c r="H2983" s="49">
        <v>58101.84</v>
      </c>
      <c r="I2983" s="49">
        <v>58122.02</v>
      </c>
    </row>
    <row r="2984" spans="2:9" ht="30">
      <c r="B2984" s="51">
        <v>93128</v>
      </c>
      <c r="C2984" s="1108" t="s">
        <v>2417</v>
      </c>
      <c r="D2984" s="45" t="s">
        <v>115</v>
      </c>
      <c r="E2984" s="46">
        <f t="shared" si="92"/>
        <v>105.02</v>
      </c>
      <c r="F2984" s="1105">
        <f t="shared" si="93"/>
        <v>93128</v>
      </c>
      <c r="H2984" s="46">
        <v>96.96</v>
      </c>
      <c r="I2984" s="46">
        <v>105.02</v>
      </c>
    </row>
    <row r="2985" spans="2:9" ht="30">
      <c r="B2985" s="50">
        <v>93137</v>
      </c>
      <c r="C2985" s="48" t="s">
        <v>2418</v>
      </c>
      <c r="D2985" s="47" t="s">
        <v>115</v>
      </c>
      <c r="E2985" s="49">
        <f t="shared" si="92"/>
        <v>123.81</v>
      </c>
      <c r="F2985" s="1105">
        <f t="shared" si="93"/>
        <v>93137</v>
      </c>
      <c r="H2985" s="49">
        <v>114.77</v>
      </c>
      <c r="I2985" s="49">
        <v>123.81</v>
      </c>
    </row>
    <row r="2986" spans="2:9" ht="30">
      <c r="B2986" s="51">
        <v>93138</v>
      </c>
      <c r="C2986" s="1108" t="s">
        <v>2419</v>
      </c>
      <c r="D2986" s="45" t="s">
        <v>115</v>
      </c>
      <c r="E2986" s="46">
        <f t="shared" si="92"/>
        <v>117.31</v>
      </c>
      <c r="F2986" s="1105">
        <f t="shared" si="93"/>
        <v>93138</v>
      </c>
      <c r="H2986" s="46">
        <v>108.57</v>
      </c>
      <c r="I2986" s="46">
        <v>117.31</v>
      </c>
    </row>
    <row r="2987" spans="2:9" ht="30">
      <c r="B2987" s="50">
        <v>93139</v>
      </c>
      <c r="C2987" s="48" t="s">
        <v>2420</v>
      </c>
      <c r="D2987" s="47" t="s">
        <v>115</v>
      </c>
      <c r="E2987" s="49">
        <f t="shared" si="92"/>
        <v>148.34</v>
      </c>
      <c r="F2987" s="1105">
        <f t="shared" si="93"/>
        <v>93139</v>
      </c>
      <c r="H2987" s="49">
        <v>137.94</v>
      </c>
      <c r="I2987" s="49">
        <v>148.34</v>
      </c>
    </row>
    <row r="2988" spans="2:9" ht="30">
      <c r="B2988" s="51">
        <v>93140</v>
      </c>
      <c r="C2988" s="1108" t="s">
        <v>2421</v>
      </c>
      <c r="D2988" s="45" t="s">
        <v>115</v>
      </c>
      <c r="E2988" s="46">
        <f t="shared" si="92"/>
        <v>139.91999999999999</v>
      </c>
      <c r="F2988" s="1105">
        <f t="shared" si="93"/>
        <v>93140</v>
      </c>
      <c r="H2988" s="46">
        <v>130.01</v>
      </c>
      <c r="I2988" s="46">
        <v>139.91999999999999</v>
      </c>
    </row>
    <row r="2989" spans="2:9" ht="30">
      <c r="B2989" s="50">
        <v>93141</v>
      </c>
      <c r="C2989" s="48" t="s">
        <v>2422</v>
      </c>
      <c r="D2989" s="47" t="s">
        <v>115</v>
      </c>
      <c r="E2989" s="49">
        <f t="shared" si="92"/>
        <v>126.31</v>
      </c>
      <c r="F2989" s="1105">
        <f t="shared" si="93"/>
        <v>93141</v>
      </c>
      <c r="H2989" s="49">
        <v>117.44</v>
      </c>
      <c r="I2989" s="49">
        <v>126.31</v>
      </c>
    </row>
    <row r="2990" spans="2:9" ht="30">
      <c r="B2990" s="51">
        <v>93142</v>
      </c>
      <c r="C2990" s="1108" t="s">
        <v>2423</v>
      </c>
      <c r="D2990" s="45" t="s">
        <v>115</v>
      </c>
      <c r="E2990" s="46">
        <f t="shared" si="92"/>
        <v>141.05000000000001</v>
      </c>
      <c r="F2990" s="1105">
        <f t="shared" si="93"/>
        <v>93142</v>
      </c>
      <c r="H2990" s="46">
        <v>131.28</v>
      </c>
      <c r="I2990" s="46">
        <v>141.05000000000001</v>
      </c>
    </row>
    <row r="2991" spans="2:9" ht="30">
      <c r="B2991" s="50">
        <v>93143</v>
      </c>
      <c r="C2991" s="48" t="s">
        <v>2424</v>
      </c>
      <c r="D2991" s="47" t="s">
        <v>115</v>
      </c>
      <c r="E2991" s="49">
        <f t="shared" si="92"/>
        <v>127.92</v>
      </c>
      <c r="F2991" s="1105">
        <f t="shared" si="93"/>
        <v>93143</v>
      </c>
      <c r="H2991" s="49">
        <v>119.05</v>
      </c>
      <c r="I2991" s="49">
        <v>127.92</v>
      </c>
    </row>
    <row r="2992" spans="2:9" ht="30">
      <c r="B2992" s="51">
        <v>93144</v>
      </c>
      <c r="C2992" s="1108" t="s">
        <v>2425</v>
      </c>
      <c r="D2992" s="45" t="s">
        <v>115</v>
      </c>
      <c r="E2992" s="46">
        <f t="shared" si="92"/>
        <v>160.46</v>
      </c>
      <c r="F2992" s="1105">
        <f t="shared" si="93"/>
        <v>93144</v>
      </c>
      <c r="H2992" s="46">
        <v>150.61000000000001</v>
      </c>
      <c r="I2992" s="46">
        <v>160.46</v>
      </c>
    </row>
    <row r="2993" spans="2:9" ht="30">
      <c r="B2993" s="50">
        <v>93145</v>
      </c>
      <c r="C2993" s="48" t="s">
        <v>2426</v>
      </c>
      <c r="D2993" s="47" t="s">
        <v>115</v>
      </c>
      <c r="E2993" s="49">
        <f t="shared" si="92"/>
        <v>152.78</v>
      </c>
      <c r="F2993" s="1105">
        <f t="shared" si="93"/>
        <v>93145</v>
      </c>
      <c r="H2993" s="49">
        <v>142.56</v>
      </c>
      <c r="I2993" s="49">
        <v>152.78</v>
      </c>
    </row>
    <row r="2994" spans="2:9" ht="30">
      <c r="B2994" s="51">
        <v>93146</v>
      </c>
      <c r="C2994" s="1108" t="s">
        <v>2427</v>
      </c>
      <c r="D2994" s="45" t="s">
        <v>115</v>
      </c>
      <c r="E2994" s="46">
        <f t="shared" si="92"/>
        <v>165.06</v>
      </c>
      <c r="F2994" s="1105">
        <f t="shared" si="93"/>
        <v>93146</v>
      </c>
      <c r="H2994" s="46">
        <v>154.16</v>
      </c>
      <c r="I2994" s="46">
        <v>165.06</v>
      </c>
    </row>
    <row r="2995" spans="2:9" ht="45">
      <c r="B2995" s="50">
        <v>93147</v>
      </c>
      <c r="C2995" s="48" t="s">
        <v>2428</v>
      </c>
      <c r="D2995" s="47" t="s">
        <v>115</v>
      </c>
      <c r="E2995" s="49">
        <f t="shared" si="92"/>
        <v>187.72</v>
      </c>
      <c r="F2995" s="1105">
        <f t="shared" si="93"/>
        <v>93147</v>
      </c>
      <c r="H2995" s="49">
        <v>175.65</v>
      </c>
      <c r="I2995" s="49">
        <v>187.72</v>
      </c>
    </row>
    <row r="2996" spans="2:9">
      <c r="B2996" s="51">
        <v>8260</v>
      </c>
      <c r="C2996" s="1108" t="s">
        <v>2429</v>
      </c>
      <c r="D2996" s="45" t="s">
        <v>115</v>
      </c>
      <c r="E2996" s="46">
        <f t="shared" si="92"/>
        <v>2963.88</v>
      </c>
      <c r="F2996" s="1105">
        <f t="shared" si="93"/>
        <v>8260</v>
      </c>
      <c r="H2996" s="46">
        <v>2934.76</v>
      </c>
      <c r="I2996" s="46">
        <v>2963.88</v>
      </c>
    </row>
    <row r="2997" spans="2:9">
      <c r="B2997" s="50">
        <v>72315</v>
      </c>
      <c r="C2997" s="48" t="s">
        <v>2430</v>
      </c>
      <c r="D2997" s="47" t="s">
        <v>115</v>
      </c>
      <c r="E2997" s="49">
        <f t="shared" si="92"/>
        <v>28.69</v>
      </c>
      <c r="F2997" s="1105">
        <f t="shared" si="93"/>
        <v>72315</v>
      </c>
      <c r="H2997" s="49">
        <v>26.87</v>
      </c>
      <c r="I2997" s="49">
        <v>28.69</v>
      </c>
    </row>
    <row r="2998" spans="2:9">
      <c r="B2998" s="51">
        <v>96971</v>
      </c>
      <c r="C2998" s="1108" t="s">
        <v>5165</v>
      </c>
      <c r="D2998" s="45" t="s">
        <v>85</v>
      </c>
      <c r="E2998" s="46">
        <f t="shared" si="92"/>
        <v>22.02</v>
      </c>
      <c r="F2998" s="1105">
        <f t="shared" si="93"/>
        <v>96971</v>
      </c>
      <c r="H2998" s="46">
        <v>21.08</v>
      </c>
      <c r="I2998" s="46">
        <v>22.02</v>
      </c>
    </row>
    <row r="2999" spans="2:9">
      <c r="B2999" s="50">
        <v>96972</v>
      </c>
      <c r="C2999" s="48" t="s">
        <v>5166</v>
      </c>
      <c r="D2999" s="47" t="s">
        <v>85</v>
      </c>
      <c r="E2999" s="49">
        <f t="shared" si="92"/>
        <v>29.8</v>
      </c>
      <c r="F2999" s="1105">
        <f t="shared" si="93"/>
        <v>96972</v>
      </c>
      <c r="H2999" s="49">
        <v>28.55</v>
      </c>
      <c r="I2999" s="49">
        <v>29.8</v>
      </c>
    </row>
    <row r="3000" spans="2:9">
      <c r="B3000" s="51">
        <v>96973</v>
      </c>
      <c r="C3000" s="1108" t="s">
        <v>5167</v>
      </c>
      <c r="D3000" s="45" t="s">
        <v>85</v>
      </c>
      <c r="E3000" s="46">
        <f t="shared" si="92"/>
        <v>37.17</v>
      </c>
      <c r="F3000" s="1105">
        <f t="shared" si="93"/>
        <v>96973</v>
      </c>
      <c r="H3000" s="46">
        <v>35.67</v>
      </c>
      <c r="I3000" s="46">
        <v>37.17</v>
      </c>
    </row>
    <row r="3001" spans="2:9">
      <c r="B3001" s="50">
        <v>96974</v>
      </c>
      <c r="C3001" s="48" t="s">
        <v>5168</v>
      </c>
      <c r="D3001" s="47" t="s">
        <v>85</v>
      </c>
      <c r="E3001" s="49">
        <f t="shared" si="92"/>
        <v>46.75</v>
      </c>
      <c r="F3001" s="1105">
        <f t="shared" si="93"/>
        <v>96974</v>
      </c>
      <c r="H3001" s="49">
        <v>44.98</v>
      </c>
      <c r="I3001" s="49">
        <v>46.75</v>
      </c>
    </row>
    <row r="3002" spans="2:9">
      <c r="B3002" s="51">
        <v>96975</v>
      </c>
      <c r="C3002" s="1108" t="s">
        <v>5169</v>
      </c>
      <c r="D3002" s="45" t="s">
        <v>85</v>
      </c>
      <c r="E3002" s="46">
        <f t="shared" si="92"/>
        <v>59.31</v>
      </c>
      <c r="F3002" s="1105">
        <f t="shared" si="93"/>
        <v>96975</v>
      </c>
      <c r="H3002" s="46">
        <v>57.3</v>
      </c>
      <c r="I3002" s="46">
        <v>59.31</v>
      </c>
    </row>
    <row r="3003" spans="2:9">
      <c r="B3003" s="50">
        <v>96976</v>
      </c>
      <c r="C3003" s="48" t="s">
        <v>5170</v>
      </c>
      <c r="D3003" s="47" t="s">
        <v>85</v>
      </c>
      <c r="E3003" s="49">
        <f t="shared" si="92"/>
        <v>75.760000000000005</v>
      </c>
      <c r="F3003" s="1105">
        <f t="shared" si="93"/>
        <v>96976</v>
      </c>
      <c r="H3003" s="49">
        <v>73.53</v>
      </c>
      <c r="I3003" s="49">
        <v>75.760000000000005</v>
      </c>
    </row>
    <row r="3004" spans="2:9">
      <c r="B3004" s="51">
        <v>96977</v>
      </c>
      <c r="C3004" s="1108" t="s">
        <v>5171</v>
      </c>
      <c r="D3004" s="45" t="s">
        <v>85</v>
      </c>
      <c r="E3004" s="46">
        <f t="shared" si="92"/>
        <v>27.07</v>
      </c>
      <c r="F3004" s="1105">
        <f t="shared" si="93"/>
        <v>96977</v>
      </c>
      <c r="H3004" s="46">
        <v>26.95</v>
      </c>
      <c r="I3004" s="46">
        <v>27.07</v>
      </c>
    </row>
    <row r="3005" spans="2:9">
      <c r="B3005" s="50">
        <v>96978</v>
      </c>
      <c r="C3005" s="48" t="s">
        <v>5172</v>
      </c>
      <c r="D3005" s="47" t="s">
        <v>85</v>
      </c>
      <c r="E3005" s="49">
        <f t="shared" si="92"/>
        <v>37.89</v>
      </c>
      <c r="F3005" s="1105">
        <f t="shared" si="93"/>
        <v>96978</v>
      </c>
      <c r="H3005" s="49">
        <v>37.75</v>
      </c>
      <c r="I3005" s="49">
        <v>37.89</v>
      </c>
    </row>
    <row r="3006" spans="2:9">
      <c r="B3006" s="51">
        <v>96979</v>
      </c>
      <c r="C3006" s="1108" t="s">
        <v>5173</v>
      </c>
      <c r="D3006" s="45" t="s">
        <v>85</v>
      </c>
      <c r="E3006" s="46">
        <f t="shared" si="92"/>
        <v>53</v>
      </c>
      <c r="F3006" s="1105">
        <f t="shared" si="93"/>
        <v>96979</v>
      </c>
      <c r="H3006" s="46">
        <v>52.83</v>
      </c>
      <c r="I3006" s="46">
        <v>53</v>
      </c>
    </row>
    <row r="3007" spans="2:9">
      <c r="B3007" s="50">
        <v>96984</v>
      </c>
      <c r="C3007" s="48" t="s">
        <v>5175</v>
      </c>
      <c r="D3007" s="47" t="s">
        <v>115</v>
      </c>
      <c r="E3007" s="49">
        <f t="shared" si="92"/>
        <v>40.04</v>
      </c>
      <c r="F3007" s="1105">
        <f t="shared" si="93"/>
        <v>96984</v>
      </c>
      <c r="H3007" s="49">
        <v>37.03</v>
      </c>
      <c r="I3007" s="49">
        <v>40.04</v>
      </c>
    </row>
    <row r="3008" spans="2:9">
      <c r="B3008" s="51">
        <v>96985</v>
      </c>
      <c r="C3008" s="1108" t="s">
        <v>5176</v>
      </c>
      <c r="D3008" s="45" t="s">
        <v>115</v>
      </c>
      <c r="E3008" s="46">
        <f t="shared" si="92"/>
        <v>41.68</v>
      </c>
      <c r="F3008" s="1105">
        <f t="shared" si="93"/>
        <v>96985</v>
      </c>
      <c r="H3008" s="46">
        <v>40.75</v>
      </c>
      <c r="I3008" s="46">
        <v>41.68</v>
      </c>
    </row>
    <row r="3009" spans="2:9">
      <c r="B3009" s="50">
        <v>96986</v>
      </c>
      <c r="C3009" s="48" t="s">
        <v>5177</v>
      </c>
      <c r="D3009" s="47" t="s">
        <v>115</v>
      </c>
      <c r="E3009" s="49">
        <f t="shared" si="92"/>
        <v>62.43</v>
      </c>
      <c r="F3009" s="1105">
        <f t="shared" si="93"/>
        <v>96986</v>
      </c>
      <c r="H3009" s="49">
        <v>60.99</v>
      </c>
      <c r="I3009" s="49">
        <v>62.43</v>
      </c>
    </row>
    <row r="3010" spans="2:9">
      <c r="B3010" s="51">
        <v>96987</v>
      </c>
      <c r="C3010" s="1108" t="s">
        <v>5178</v>
      </c>
      <c r="D3010" s="45" t="s">
        <v>115</v>
      </c>
      <c r="E3010" s="46">
        <f t="shared" si="92"/>
        <v>107.67</v>
      </c>
      <c r="F3010" s="1105">
        <f t="shared" si="93"/>
        <v>96987</v>
      </c>
      <c r="H3010" s="46">
        <v>103.55</v>
      </c>
      <c r="I3010" s="46">
        <v>107.67</v>
      </c>
    </row>
    <row r="3011" spans="2:9">
      <c r="B3011" s="50">
        <v>96988</v>
      </c>
      <c r="C3011" s="48" t="s">
        <v>5179</v>
      </c>
      <c r="D3011" s="47" t="s">
        <v>115</v>
      </c>
      <c r="E3011" s="49">
        <f t="shared" ref="E3011:E3074" si="94">IF($K$2=$H$1,H3011,I3011)</f>
        <v>157.82</v>
      </c>
      <c r="F3011" s="1105">
        <f t="shared" ref="F3011:F3074" si="95">IF(LEN($B3011)=7,CONCATENATE(MID($B3011,1,6),"00",RIGHT($B3011,1)),IF(LEN($B3011)=8,CONCATENATE(MID($B3011,1,6),"0",RIGHT($B3011,2)),$B3011))</f>
        <v>96988</v>
      </c>
      <c r="H3011" s="49">
        <v>157.24</v>
      </c>
      <c r="I3011" s="49">
        <v>157.82</v>
      </c>
    </row>
    <row r="3012" spans="2:9">
      <c r="B3012" s="51">
        <v>96989</v>
      </c>
      <c r="C3012" s="1108" t="s">
        <v>5180</v>
      </c>
      <c r="D3012" s="45" t="s">
        <v>115</v>
      </c>
      <c r="E3012" s="46">
        <f t="shared" si="94"/>
        <v>103.86</v>
      </c>
      <c r="F3012" s="1105">
        <f t="shared" si="95"/>
        <v>96989</v>
      </c>
      <c r="H3012" s="46">
        <v>103.4</v>
      </c>
      <c r="I3012" s="46">
        <v>103.86</v>
      </c>
    </row>
    <row r="3013" spans="2:9">
      <c r="B3013" s="50">
        <v>98463</v>
      </c>
      <c r="C3013" s="48" t="s">
        <v>5174</v>
      </c>
      <c r="D3013" s="47" t="s">
        <v>115</v>
      </c>
      <c r="E3013" s="49">
        <f t="shared" si="94"/>
        <v>20.46</v>
      </c>
      <c r="F3013" s="1105">
        <f t="shared" si="95"/>
        <v>98463</v>
      </c>
      <c r="H3013" s="49">
        <v>19.309999999999999</v>
      </c>
      <c r="I3013" s="49">
        <v>20.46</v>
      </c>
    </row>
    <row r="3014" spans="2:9">
      <c r="B3014" s="51">
        <v>9535</v>
      </c>
      <c r="C3014" s="1108" t="s">
        <v>2431</v>
      </c>
      <c r="D3014" s="45" t="s">
        <v>115</v>
      </c>
      <c r="E3014" s="46">
        <f t="shared" si="94"/>
        <v>73.09</v>
      </c>
      <c r="F3014" s="1105">
        <f t="shared" si="95"/>
        <v>9535</v>
      </c>
      <c r="H3014" s="46">
        <v>71.67</v>
      </c>
      <c r="I3014" s="46">
        <v>73.09</v>
      </c>
    </row>
    <row r="3015" spans="2:9">
      <c r="B3015" s="50">
        <v>88547</v>
      </c>
      <c r="C3015" s="48" t="s">
        <v>2432</v>
      </c>
      <c r="D3015" s="47" t="s">
        <v>115</v>
      </c>
      <c r="E3015" s="49">
        <f t="shared" si="94"/>
        <v>65.53</v>
      </c>
      <c r="F3015" s="1105">
        <f t="shared" si="95"/>
        <v>88547</v>
      </c>
      <c r="H3015" s="49">
        <v>61.89</v>
      </c>
      <c r="I3015" s="49">
        <v>65.53</v>
      </c>
    </row>
    <row r="3016" spans="2:9" ht="30">
      <c r="B3016" s="51">
        <v>72283</v>
      </c>
      <c r="C3016" s="1108" t="s">
        <v>2433</v>
      </c>
      <c r="D3016" s="45" t="s">
        <v>115</v>
      </c>
      <c r="E3016" s="46">
        <f t="shared" si="94"/>
        <v>816.29</v>
      </c>
      <c r="F3016" s="1105">
        <f t="shared" si="95"/>
        <v>72283</v>
      </c>
      <c r="H3016" s="46">
        <v>803.52</v>
      </c>
      <c r="I3016" s="46">
        <v>816.29</v>
      </c>
    </row>
    <row r="3017" spans="2:9">
      <c r="B3017" s="50">
        <v>72287</v>
      </c>
      <c r="C3017" s="48" t="s">
        <v>2434</v>
      </c>
      <c r="D3017" s="47" t="s">
        <v>115</v>
      </c>
      <c r="E3017" s="49">
        <f t="shared" si="94"/>
        <v>210.39</v>
      </c>
      <c r="F3017" s="1105">
        <f t="shared" si="95"/>
        <v>72287</v>
      </c>
      <c r="H3017" s="49">
        <v>207.8</v>
      </c>
      <c r="I3017" s="49">
        <v>210.39</v>
      </c>
    </row>
    <row r="3018" spans="2:9">
      <c r="B3018" s="51">
        <v>72288</v>
      </c>
      <c r="C3018" s="1108" t="s">
        <v>2435</v>
      </c>
      <c r="D3018" s="45" t="s">
        <v>115</v>
      </c>
      <c r="E3018" s="46">
        <f t="shared" si="94"/>
        <v>261.26</v>
      </c>
      <c r="F3018" s="1105">
        <f t="shared" si="95"/>
        <v>72288</v>
      </c>
      <c r="H3018" s="46">
        <v>258.38</v>
      </c>
      <c r="I3018" s="46">
        <v>261.26</v>
      </c>
    </row>
    <row r="3019" spans="2:9">
      <c r="B3019" s="50">
        <v>72553</v>
      </c>
      <c r="C3019" s="48" t="s">
        <v>2436</v>
      </c>
      <c r="D3019" s="47" t="s">
        <v>115</v>
      </c>
      <c r="E3019" s="49">
        <f t="shared" si="94"/>
        <v>130.16</v>
      </c>
      <c r="F3019" s="1105">
        <f t="shared" si="95"/>
        <v>72553</v>
      </c>
      <c r="H3019" s="49">
        <v>129.06</v>
      </c>
      <c r="I3019" s="49">
        <v>130.16</v>
      </c>
    </row>
    <row r="3020" spans="2:9">
      <c r="B3020" s="51">
        <v>72554</v>
      </c>
      <c r="C3020" s="1108" t="s">
        <v>2437</v>
      </c>
      <c r="D3020" s="45" t="s">
        <v>115</v>
      </c>
      <c r="E3020" s="46">
        <f t="shared" si="94"/>
        <v>432.95</v>
      </c>
      <c r="F3020" s="1105">
        <f t="shared" si="95"/>
        <v>72554</v>
      </c>
      <c r="H3020" s="46">
        <v>431.85</v>
      </c>
      <c r="I3020" s="46">
        <v>432.95</v>
      </c>
    </row>
    <row r="3021" spans="2:9">
      <c r="B3021" s="50" t="s">
        <v>2438</v>
      </c>
      <c r="C3021" s="48" t="s">
        <v>2439</v>
      </c>
      <c r="D3021" s="47" t="s">
        <v>115</v>
      </c>
      <c r="E3021" s="49">
        <f t="shared" si="94"/>
        <v>136.86000000000001</v>
      </c>
      <c r="F3021" s="1105" t="str">
        <f t="shared" si="95"/>
        <v>73775/001</v>
      </c>
      <c r="H3021" s="49">
        <v>135.07</v>
      </c>
      <c r="I3021" s="49">
        <v>136.86000000000001</v>
      </c>
    </row>
    <row r="3022" spans="2:9">
      <c r="B3022" s="51" t="s">
        <v>2440</v>
      </c>
      <c r="C3022" s="1108" t="s">
        <v>2441</v>
      </c>
      <c r="D3022" s="45" t="s">
        <v>115</v>
      </c>
      <c r="E3022" s="46">
        <f t="shared" si="94"/>
        <v>140.91</v>
      </c>
      <c r="F3022" s="1105" t="str">
        <f t="shared" si="95"/>
        <v>73775/002</v>
      </c>
      <c r="H3022" s="46">
        <v>139.12</v>
      </c>
      <c r="I3022" s="46">
        <v>140.91</v>
      </c>
    </row>
    <row r="3023" spans="2:9">
      <c r="B3023" s="50">
        <v>83633</v>
      </c>
      <c r="C3023" s="48" t="s">
        <v>2442</v>
      </c>
      <c r="D3023" s="47" t="s">
        <v>115</v>
      </c>
      <c r="E3023" s="49">
        <f t="shared" si="94"/>
        <v>2121.65</v>
      </c>
      <c r="F3023" s="1105">
        <f t="shared" si="95"/>
        <v>83633</v>
      </c>
      <c r="H3023" s="49">
        <v>2117.48</v>
      </c>
      <c r="I3023" s="49">
        <v>2121.65</v>
      </c>
    </row>
    <row r="3024" spans="2:9">
      <c r="B3024" s="51">
        <v>83634</v>
      </c>
      <c r="C3024" s="1108" t="s">
        <v>2443</v>
      </c>
      <c r="D3024" s="45" t="s">
        <v>115</v>
      </c>
      <c r="E3024" s="46">
        <f t="shared" si="94"/>
        <v>407.2</v>
      </c>
      <c r="F3024" s="1105">
        <f t="shared" si="95"/>
        <v>83634</v>
      </c>
      <c r="H3024" s="46">
        <v>405.41</v>
      </c>
      <c r="I3024" s="46">
        <v>407.2</v>
      </c>
    </row>
    <row r="3025" spans="2:9">
      <c r="B3025" s="50">
        <v>83635</v>
      </c>
      <c r="C3025" s="48" t="s">
        <v>2444</v>
      </c>
      <c r="D3025" s="47" t="s">
        <v>115</v>
      </c>
      <c r="E3025" s="49">
        <f t="shared" si="94"/>
        <v>158.49</v>
      </c>
      <c r="F3025" s="1105">
        <f t="shared" si="95"/>
        <v>83635</v>
      </c>
      <c r="H3025" s="49">
        <v>156.69999999999999</v>
      </c>
      <c r="I3025" s="49">
        <v>158.49</v>
      </c>
    </row>
    <row r="3026" spans="2:9" ht="30">
      <c r="B3026" s="51">
        <v>96765</v>
      </c>
      <c r="C3026" s="1108" t="s">
        <v>5913</v>
      </c>
      <c r="D3026" s="45" t="s">
        <v>115</v>
      </c>
      <c r="E3026" s="46">
        <f t="shared" si="94"/>
        <v>955.58</v>
      </c>
      <c r="F3026" s="1105">
        <f t="shared" si="95"/>
        <v>96765</v>
      </c>
      <c r="H3026" s="46">
        <v>944.59</v>
      </c>
      <c r="I3026" s="46">
        <v>955.58</v>
      </c>
    </row>
    <row r="3027" spans="2:9">
      <c r="B3027" s="50" t="s">
        <v>2445</v>
      </c>
      <c r="C3027" s="48" t="s">
        <v>2446</v>
      </c>
      <c r="D3027" s="47" t="s">
        <v>115</v>
      </c>
      <c r="E3027" s="49">
        <f t="shared" si="94"/>
        <v>181.05</v>
      </c>
      <c r="F3027" s="1105" t="str">
        <f t="shared" si="95"/>
        <v>73749/001</v>
      </c>
      <c r="H3027" s="49">
        <v>171.82</v>
      </c>
      <c r="I3027" s="49">
        <v>181.05</v>
      </c>
    </row>
    <row r="3028" spans="2:9">
      <c r="B3028" s="51" t="s">
        <v>2447</v>
      </c>
      <c r="C3028" s="1108" t="s">
        <v>2448</v>
      </c>
      <c r="D3028" s="45" t="s">
        <v>115</v>
      </c>
      <c r="E3028" s="46">
        <f t="shared" si="94"/>
        <v>329.19</v>
      </c>
      <c r="F3028" s="1105" t="str">
        <f t="shared" si="95"/>
        <v>73749/002</v>
      </c>
      <c r="H3028" s="46">
        <v>313.45999999999998</v>
      </c>
      <c r="I3028" s="46">
        <v>329.19</v>
      </c>
    </row>
    <row r="3029" spans="2:9">
      <c r="B3029" s="50" t="s">
        <v>2449</v>
      </c>
      <c r="C3029" s="48" t="s">
        <v>2450</v>
      </c>
      <c r="D3029" s="47" t="s">
        <v>115</v>
      </c>
      <c r="E3029" s="49">
        <f t="shared" si="94"/>
        <v>1075.58</v>
      </c>
      <c r="F3029" s="1105" t="str">
        <f t="shared" si="95"/>
        <v>73749/003</v>
      </c>
      <c r="H3029" s="49">
        <v>1022.16</v>
      </c>
      <c r="I3029" s="49">
        <v>1075.58</v>
      </c>
    </row>
    <row r="3030" spans="2:9">
      <c r="B3030" s="51">
        <v>84796</v>
      </c>
      <c r="C3030" s="1108" t="s">
        <v>2451</v>
      </c>
      <c r="D3030" s="45" t="s">
        <v>115</v>
      </c>
      <c r="E3030" s="46">
        <f t="shared" si="94"/>
        <v>472.29</v>
      </c>
      <c r="F3030" s="1105">
        <f t="shared" si="95"/>
        <v>84796</v>
      </c>
      <c r="H3030" s="46">
        <v>466.14</v>
      </c>
      <c r="I3030" s="46">
        <v>472.29</v>
      </c>
    </row>
    <row r="3031" spans="2:9">
      <c r="B3031" s="50">
        <v>84798</v>
      </c>
      <c r="C3031" s="48" t="s">
        <v>2452</v>
      </c>
      <c r="D3031" s="47" t="s">
        <v>115</v>
      </c>
      <c r="E3031" s="49">
        <f t="shared" si="94"/>
        <v>216.39</v>
      </c>
      <c r="F3031" s="1105">
        <f t="shared" si="95"/>
        <v>84798</v>
      </c>
      <c r="H3031" s="49">
        <v>210.98</v>
      </c>
      <c r="I3031" s="49">
        <v>216.39</v>
      </c>
    </row>
    <row r="3032" spans="2:9">
      <c r="B3032" s="51">
        <v>98261</v>
      </c>
      <c r="C3032" s="1108" t="s">
        <v>7954</v>
      </c>
      <c r="D3032" s="45" t="s">
        <v>85</v>
      </c>
      <c r="E3032" s="46">
        <f t="shared" si="94"/>
        <v>2.87</v>
      </c>
      <c r="F3032" s="1105">
        <f t="shared" si="95"/>
        <v>98261</v>
      </c>
      <c r="H3032" s="46">
        <v>2.65</v>
      </c>
      <c r="I3032" s="46">
        <v>2.87</v>
      </c>
    </row>
    <row r="3033" spans="2:9" ht="30">
      <c r="B3033" s="50">
        <v>98262</v>
      </c>
      <c r="C3033" s="48" t="s">
        <v>7955</v>
      </c>
      <c r="D3033" s="47" t="s">
        <v>85</v>
      </c>
      <c r="E3033" s="49">
        <f t="shared" si="94"/>
        <v>3.43</v>
      </c>
      <c r="F3033" s="1105">
        <f t="shared" si="95"/>
        <v>98262</v>
      </c>
      <c r="H3033" s="49">
        <v>3.21</v>
      </c>
      <c r="I3033" s="49">
        <v>3.43</v>
      </c>
    </row>
    <row r="3034" spans="2:9" ht="30">
      <c r="B3034" s="51">
        <v>98263</v>
      </c>
      <c r="C3034" s="1108" t="s">
        <v>7956</v>
      </c>
      <c r="D3034" s="45" t="s">
        <v>85</v>
      </c>
      <c r="E3034" s="46">
        <f t="shared" si="94"/>
        <v>4.1399999999999997</v>
      </c>
      <c r="F3034" s="1105">
        <f t="shared" si="95"/>
        <v>98263</v>
      </c>
      <c r="H3034" s="46">
        <v>3.89</v>
      </c>
      <c r="I3034" s="46">
        <v>4.1399999999999997</v>
      </c>
    </row>
    <row r="3035" spans="2:9" ht="30">
      <c r="B3035" s="50">
        <v>98264</v>
      </c>
      <c r="C3035" s="48" t="s">
        <v>7957</v>
      </c>
      <c r="D3035" s="47" t="s">
        <v>85</v>
      </c>
      <c r="E3035" s="49">
        <f t="shared" si="94"/>
        <v>4.6900000000000004</v>
      </c>
      <c r="F3035" s="1105">
        <f t="shared" si="95"/>
        <v>98264</v>
      </c>
      <c r="H3035" s="49">
        <v>4.43</v>
      </c>
      <c r="I3035" s="49">
        <v>4.6900000000000004</v>
      </c>
    </row>
    <row r="3036" spans="2:9" ht="30">
      <c r="B3036" s="51">
        <v>98265</v>
      </c>
      <c r="C3036" s="1108" t="s">
        <v>7958</v>
      </c>
      <c r="D3036" s="45" t="s">
        <v>85</v>
      </c>
      <c r="E3036" s="46">
        <f t="shared" si="94"/>
        <v>5.5</v>
      </c>
      <c r="F3036" s="1105">
        <f t="shared" si="95"/>
        <v>98265</v>
      </c>
      <c r="H3036" s="46">
        <v>5.25</v>
      </c>
      <c r="I3036" s="46">
        <v>5.5</v>
      </c>
    </row>
    <row r="3037" spans="2:9" ht="30">
      <c r="B3037" s="50">
        <v>98266</v>
      </c>
      <c r="C3037" s="48" t="s">
        <v>7959</v>
      </c>
      <c r="D3037" s="47" t="s">
        <v>85</v>
      </c>
      <c r="E3037" s="49">
        <f t="shared" si="94"/>
        <v>5.98</v>
      </c>
      <c r="F3037" s="1105">
        <f t="shared" si="95"/>
        <v>98266</v>
      </c>
      <c r="H3037" s="49">
        <v>5.73</v>
      </c>
      <c r="I3037" s="49">
        <v>5.98</v>
      </c>
    </row>
    <row r="3038" spans="2:9">
      <c r="B3038" s="51">
        <v>98267</v>
      </c>
      <c r="C3038" s="1108" t="s">
        <v>7960</v>
      </c>
      <c r="D3038" s="45" t="s">
        <v>85</v>
      </c>
      <c r="E3038" s="46">
        <f t="shared" si="94"/>
        <v>10.01</v>
      </c>
      <c r="F3038" s="1105">
        <f t="shared" si="95"/>
        <v>98267</v>
      </c>
      <c r="H3038" s="46">
        <v>9.67</v>
      </c>
      <c r="I3038" s="46">
        <v>10.01</v>
      </c>
    </row>
    <row r="3039" spans="2:9">
      <c r="B3039" s="50">
        <v>98268</v>
      </c>
      <c r="C3039" s="48" t="s">
        <v>7961</v>
      </c>
      <c r="D3039" s="47" t="s">
        <v>85</v>
      </c>
      <c r="E3039" s="49">
        <f t="shared" si="94"/>
        <v>16.71</v>
      </c>
      <c r="F3039" s="1105">
        <f t="shared" si="95"/>
        <v>98268</v>
      </c>
      <c r="H3039" s="49">
        <v>16.329999999999998</v>
      </c>
      <c r="I3039" s="49">
        <v>16.71</v>
      </c>
    </row>
    <row r="3040" spans="2:9">
      <c r="B3040" s="51">
        <v>98269</v>
      </c>
      <c r="C3040" s="1108" t="s">
        <v>7962</v>
      </c>
      <c r="D3040" s="45" t="s">
        <v>85</v>
      </c>
      <c r="E3040" s="46">
        <f t="shared" si="94"/>
        <v>21.75</v>
      </c>
      <c r="F3040" s="1105">
        <f t="shared" si="95"/>
        <v>98269</v>
      </c>
      <c r="H3040" s="46">
        <v>21.33</v>
      </c>
      <c r="I3040" s="46">
        <v>21.75</v>
      </c>
    </row>
    <row r="3041" spans="2:9">
      <c r="B3041" s="50">
        <v>98270</v>
      </c>
      <c r="C3041" s="48" t="s">
        <v>7963</v>
      </c>
      <c r="D3041" s="47" t="s">
        <v>85</v>
      </c>
      <c r="E3041" s="49">
        <f t="shared" si="94"/>
        <v>35.840000000000003</v>
      </c>
      <c r="F3041" s="1105">
        <f t="shared" si="95"/>
        <v>98270</v>
      </c>
      <c r="H3041" s="49">
        <v>35.380000000000003</v>
      </c>
      <c r="I3041" s="49">
        <v>35.840000000000003</v>
      </c>
    </row>
    <row r="3042" spans="2:9">
      <c r="B3042" s="51">
        <v>98271</v>
      </c>
      <c r="C3042" s="1108" t="s">
        <v>7964</v>
      </c>
      <c r="D3042" s="45" t="s">
        <v>85</v>
      </c>
      <c r="E3042" s="46">
        <f t="shared" si="94"/>
        <v>56.06</v>
      </c>
      <c r="F3042" s="1105">
        <f t="shared" si="95"/>
        <v>98271</v>
      </c>
      <c r="H3042" s="46">
        <v>55.56</v>
      </c>
      <c r="I3042" s="46">
        <v>56.06</v>
      </c>
    </row>
    <row r="3043" spans="2:9">
      <c r="B3043" s="50">
        <v>98272</v>
      </c>
      <c r="C3043" s="48" t="s">
        <v>7965</v>
      </c>
      <c r="D3043" s="47" t="s">
        <v>85</v>
      </c>
      <c r="E3043" s="49">
        <f t="shared" si="94"/>
        <v>132.6</v>
      </c>
      <c r="F3043" s="1105">
        <f t="shared" si="95"/>
        <v>98272</v>
      </c>
      <c r="H3043" s="49">
        <v>131.91999999999999</v>
      </c>
      <c r="I3043" s="49">
        <v>132.6</v>
      </c>
    </row>
    <row r="3044" spans="2:9">
      <c r="B3044" s="51">
        <v>98273</v>
      </c>
      <c r="C3044" s="1108" t="s">
        <v>7966</v>
      </c>
      <c r="D3044" s="45" t="s">
        <v>85</v>
      </c>
      <c r="E3044" s="46">
        <f t="shared" si="94"/>
        <v>2.4900000000000002</v>
      </c>
      <c r="F3044" s="1105">
        <f t="shared" si="95"/>
        <v>98273</v>
      </c>
      <c r="H3044" s="46">
        <v>2.46</v>
      </c>
      <c r="I3044" s="46">
        <v>2.4900000000000002</v>
      </c>
    </row>
    <row r="3045" spans="2:9">
      <c r="B3045" s="50">
        <v>98274</v>
      </c>
      <c r="C3045" s="48" t="s">
        <v>7967</v>
      </c>
      <c r="D3045" s="47" t="s">
        <v>85</v>
      </c>
      <c r="E3045" s="49">
        <f t="shared" si="94"/>
        <v>3.3</v>
      </c>
      <c r="F3045" s="1105">
        <f t="shared" si="95"/>
        <v>98274</v>
      </c>
      <c r="H3045" s="49">
        <v>3.27</v>
      </c>
      <c r="I3045" s="49">
        <v>3.3</v>
      </c>
    </row>
    <row r="3046" spans="2:9">
      <c r="B3046" s="51">
        <v>98275</v>
      </c>
      <c r="C3046" s="1108" t="s">
        <v>7968</v>
      </c>
      <c r="D3046" s="45" t="s">
        <v>85</v>
      </c>
      <c r="E3046" s="46">
        <f t="shared" si="94"/>
        <v>3.79</v>
      </c>
      <c r="F3046" s="1105">
        <f t="shared" si="95"/>
        <v>98275</v>
      </c>
      <c r="H3046" s="46">
        <v>3.74</v>
      </c>
      <c r="I3046" s="46">
        <v>3.79</v>
      </c>
    </row>
    <row r="3047" spans="2:9">
      <c r="B3047" s="50">
        <v>98276</v>
      </c>
      <c r="C3047" s="48" t="s">
        <v>7969</v>
      </c>
      <c r="D3047" s="47" t="s">
        <v>85</v>
      </c>
      <c r="E3047" s="49">
        <f t="shared" si="94"/>
        <v>7.81</v>
      </c>
      <c r="F3047" s="1105">
        <f t="shared" si="95"/>
        <v>98276</v>
      </c>
      <c r="H3047" s="49">
        <v>7.69</v>
      </c>
      <c r="I3047" s="49">
        <v>7.81</v>
      </c>
    </row>
    <row r="3048" spans="2:9">
      <c r="B3048" s="51">
        <v>98277</v>
      </c>
      <c r="C3048" s="1108" t="s">
        <v>7970</v>
      </c>
      <c r="D3048" s="45" t="s">
        <v>85</v>
      </c>
      <c r="E3048" s="46">
        <f t="shared" si="94"/>
        <v>14.51</v>
      </c>
      <c r="F3048" s="1105">
        <f t="shared" si="95"/>
        <v>98277</v>
      </c>
      <c r="H3048" s="46">
        <v>14.35</v>
      </c>
      <c r="I3048" s="46">
        <v>14.51</v>
      </c>
    </row>
    <row r="3049" spans="2:9">
      <c r="B3049" s="50">
        <v>98278</v>
      </c>
      <c r="C3049" s="48" t="s">
        <v>7971</v>
      </c>
      <c r="D3049" s="47" t="s">
        <v>85</v>
      </c>
      <c r="E3049" s="49">
        <f t="shared" si="94"/>
        <v>19.55</v>
      </c>
      <c r="F3049" s="1105">
        <f t="shared" si="95"/>
        <v>98278</v>
      </c>
      <c r="H3049" s="49">
        <v>19.350000000000001</v>
      </c>
      <c r="I3049" s="49">
        <v>19.55</v>
      </c>
    </row>
    <row r="3050" spans="2:9">
      <c r="B3050" s="51">
        <v>98279</v>
      </c>
      <c r="C3050" s="1108" t="s">
        <v>7972</v>
      </c>
      <c r="D3050" s="45" t="s">
        <v>85</v>
      </c>
      <c r="E3050" s="46">
        <f t="shared" si="94"/>
        <v>33.64</v>
      </c>
      <c r="F3050" s="1105">
        <f t="shared" si="95"/>
        <v>98279</v>
      </c>
      <c r="H3050" s="46">
        <v>33.4</v>
      </c>
      <c r="I3050" s="46">
        <v>33.64</v>
      </c>
    </row>
    <row r="3051" spans="2:9" ht="30">
      <c r="B3051" s="50">
        <v>98280</v>
      </c>
      <c r="C3051" s="48" t="s">
        <v>7973</v>
      </c>
      <c r="D3051" s="47" t="s">
        <v>85</v>
      </c>
      <c r="E3051" s="49">
        <f t="shared" si="94"/>
        <v>5.69</v>
      </c>
      <c r="F3051" s="1105">
        <f t="shared" si="95"/>
        <v>98280</v>
      </c>
      <c r="H3051" s="49">
        <v>5.19</v>
      </c>
      <c r="I3051" s="49">
        <v>5.69</v>
      </c>
    </row>
    <row r="3052" spans="2:9" ht="30">
      <c r="B3052" s="51">
        <v>98281</v>
      </c>
      <c r="C3052" s="1108" t="s">
        <v>7974</v>
      </c>
      <c r="D3052" s="45" t="s">
        <v>85</v>
      </c>
      <c r="E3052" s="46">
        <f t="shared" si="94"/>
        <v>6.27</v>
      </c>
      <c r="F3052" s="1105">
        <f t="shared" si="95"/>
        <v>98281</v>
      </c>
      <c r="H3052" s="46">
        <v>5.75</v>
      </c>
      <c r="I3052" s="46">
        <v>6.27</v>
      </c>
    </row>
    <row r="3053" spans="2:9" ht="30">
      <c r="B3053" s="50">
        <v>98282</v>
      </c>
      <c r="C3053" s="48" t="s">
        <v>7975</v>
      </c>
      <c r="D3053" s="47" t="s">
        <v>85</v>
      </c>
      <c r="E3053" s="49">
        <f t="shared" si="94"/>
        <v>6.96</v>
      </c>
      <c r="F3053" s="1105">
        <f t="shared" si="95"/>
        <v>98282</v>
      </c>
      <c r="H3053" s="49">
        <v>6.44</v>
      </c>
      <c r="I3053" s="49">
        <v>6.96</v>
      </c>
    </row>
    <row r="3054" spans="2:9" ht="30">
      <c r="B3054" s="51">
        <v>98283</v>
      </c>
      <c r="C3054" s="1108" t="s">
        <v>7976</v>
      </c>
      <c r="D3054" s="45" t="s">
        <v>85</v>
      </c>
      <c r="E3054" s="46">
        <f t="shared" si="94"/>
        <v>7.51</v>
      </c>
      <c r="F3054" s="1105">
        <f t="shared" si="95"/>
        <v>98283</v>
      </c>
      <c r="H3054" s="46">
        <v>6.98</v>
      </c>
      <c r="I3054" s="46">
        <v>7.51</v>
      </c>
    </row>
    <row r="3055" spans="2:9" ht="30">
      <c r="B3055" s="50">
        <v>98284</v>
      </c>
      <c r="C3055" s="48" t="s">
        <v>7977</v>
      </c>
      <c r="D3055" s="47" t="s">
        <v>85</v>
      </c>
      <c r="E3055" s="49">
        <f t="shared" si="94"/>
        <v>8.33</v>
      </c>
      <c r="F3055" s="1105">
        <f t="shared" si="95"/>
        <v>98284</v>
      </c>
      <c r="H3055" s="49">
        <v>7.79</v>
      </c>
      <c r="I3055" s="49">
        <v>8.33</v>
      </c>
    </row>
    <row r="3056" spans="2:9" ht="30">
      <c r="B3056" s="51">
        <v>98285</v>
      </c>
      <c r="C3056" s="1108" t="s">
        <v>7978</v>
      </c>
      <c r="D3056" s="45" t="s">
        <v>85</v>
      </c>
      <c r="E3056" s="46">
        <f t="shared" si="94"/>
        <v>8.81</v>
      </c>
      <c r="F3056" s="1105">
        <f t="shared" si="95"/>
        <v>98285</v>
      </c>
      <c r="H3056" s="46">
        <v>8.27</v>
      </c>
      <c r="I3056" s="46">
        <v>8.81</v>
      </c>
    </row>
    <row r="3057" spans="2:9" ht="30">
      <c r="B3057" s="50">
        <v>98286</v>
      </c>
      <c r="C3057" s="48" t="s">
        <v>7979</v>
      </c>
      <c r="D3057" s="47" t="s">
        <v>85</v>
      </c>
      <c r="E3057" s="49">
        <f t="shared" si="94"/>
        <v>12.83</v>
      </c>
      <c r="F3057" s="1105">
        <f t="shared" si="95"/>
        <v>98286</v>
      </c>
      <c r="H3057" s="49">
        <v>12.21</v>
      </c>
      <c r="I3057" s="49">
        <v>12.83</v>
      </c>
    </row>
    <row r="3058" spans="2:9" ht="30">
      <c r="B3058" s="51">
        <v>98287</v>
      </c>
      <c r="C3058" s="1108" t="s">
        <v>7980</v>
      </c>
      <c r="D3058" s="45" t="s">
        <v>85</v>
      </c>
      <c r="E3058" s="46">
        <f t="shared" si="94"/>
        <v>1.17</v>
      </c>
      <c r="F3058" s="1105">
        <f t="shared" si="95"/>
        <v>98287</v>
      </c>
      <c r="H3058" s="46">
        <v>1.1200000000000001</v>
      </c>
      <c r="I3058" s="46">
        <v>1.17</v>
      </c>
    </row>
    <row r="3059" spans="2:9" ht="30">
      <c r="B3059" s="50">
        <v>98288</v>
      </c>
      <c r="C3059" s="48" t="s">
        <v>7981</v>
      </c>
      <c r="D3059" s="47" t="s">
        <v>85</v>
      </c>
      <c r="E3059" s="49">
        <f t="shared" si="94"/>
        <v>1.74</v>
      </c>
      <c r="F3059" s="1105">
        <f t="shared" si="95"/>
        <v>98288</v>
      </c>
      <c r="H3059" s="49">
        <v>1.68</v>
      </c>
      <c r="I3059" s="49">
        <v>1.74</v>
      </c>
    </row>
    <row r="3060" spans="2:9" ht="30">
      <c r="B3060" s="51">
        <v>98289</v>
      </c>
      <c r="C3060" s="1108" t="s">
        <v>7982</v>
      </c>
      <c r="D3060" s="45" t="s">
        <v>85</v>
      </c>
      <c r="E3060" s="46">
        <f t="shared" si="94"/>
        <v>2.44</v>
      </c>
      <c r="F3060" s="1105">
        <f t="shared" si="95"/>
        <v>98289</v>
      </c>
      <c r="H3060" s="46">
        <v>2.37</v>
      </c>
      <c r="I3060" s="46">
        <v>2.44</v>
      </c>
    </row>
    <row r="3061" spans="2:9" ht="30">
      <c r="B3061" s="50">
        <v>98290</v>
      </c>
      <c r="C3061" s="48" t="s">
        <v>7983</v>
      </c>
      <c r="D3061" s="47" t="s">
        <v>85</v>
      </c>
      <c r="E3061" s="49">
        <f t="shared" si="94"/>
        <v>2.99</v>
      </c>
      <c r="F3061" s="1105">
        <f t="shared" si="95"/>
        <v>98290</v>
      </c>
      <c r="H3061" s="49">
        <v>2.9</v>
      </c>
      <c r="I3061" s="49">
        <v>2.99</v>
      </c>
    </row>
    <row r="3062" spans="2:9" ht="30">
      <c r="B3062" s="51">
        <v>98291</v>
      </c>
      <c r="C3062" s="1108" t="s">
        <v>7984</v>
      </c>
      <c r="D3062" s="45" t="s">
        <v>85</v>
      </c>
      <c r="E3062" s="46">
        <f t="shared" si="94"/>
        <v>3.81</v>
      </c>
      <c r="F3062" s="1105">
        <f t="shared" si="95"/>
        <v>98291</v>
      </c>
      <c r="H3062" s="46">
        <v>3.72</v>
      </c>
      <c r="I3062" s="46">
        <v>3.81</v>
      </c>
    </row>
    <row r="3063" spans="2:9" ht="30">
      <c r="B3063" s="50">
        <v>98292</v>
      </c>
      <c r="C3063" s="48" t="s">
        <v>7985</v>
      </c>
      <c r="D3063" s="47" t="s">
        <v>85</v>
      </c>
      <c r="E3063" s="49">
        <f t="shared" si="94"/>
        <v>4.29</v>
      </c>
      <c r="F3063" s="1105">
        <f t="shared" si="95"/>
        <v>98292</v>
      </c>
      <c r="H3063" s="49">
        <v>4.2</v>
      </c>
      <c r="I3063" s="49">
        <v>4.29</v>
      </c>
    </row>
    <row r="3064" spans="2:9" ht="30">
      <c r="B3064" s="51">
        <v>98293</v>
      </c>
      <c r="C3064" s="1108" t="s">
        <v>7986</v>
      </c>
      <c r="D3064" s="45" t="s">
        <v>85</v>
      </c>
      <c r="E3064" s="46">
        <f t="shared" si="94"/>
        <v>8.31</v>
      </c>
      <c r="F3064" s="1105">
        <f t="shared" si="95"/>
        <v>98293</v>
      </c>
      <c r="H3064" s="46">
        <v>8.14</v>
      </c>
      <c r="I3064" s="46">
        <v>8.31</v>
      </c>
    </row>
    <row r="3065" spans="2:9">
      <c r="B3065" s="50">
        <v>98400</v>
      </c>
      <c r="C3065" s="48" t="s">
        <v>7987</v>
      </c>
      <c r="D3065" s="47" t="s">
        <v>85</v>
      </c>
      <c r="E3065" s="49">
        <f t="shared" si="94"/>
        <v>12</v>
      </c>
      <c r="F3065" s="1105">
        <f t="shared" si="95"/>
        <v>98400</v>
      </c>
      <c r="H3065" s="49">
        <v>11.66</v>
      </c>
      <c r="I3065" s="49">
        <v>12</v>
      </c>
    </row>
    <row r="3066" spans="2:9">
      <c r="B3066" s="51">
        <v>98401</v>
      </c>
      <c r="C3066" s="1108" t="s">
        <v>7988</v>
      </c>
      <c r="D3066" s="45" t="s">
        <v>85</v>
      </c>
      <c r="E3066" s="46">
        <f t="shared" si="94"/>
        <v>18.850000000000001</v>
      </c>
      <c r="F3066" s="1105">
        <f t="shared" si="95"/>
        <v>98401</v>
      </c>
      <c r="H3066" s="46">
        <v>18.47</v>
      </c>
      <c r="I3066" s="46">
        <v>18.850000000000001</v>
      </c>
    </row>
    <row r="3067" spans="2:9">
      <c r="B3067" s="50">
        <v>98402</v>
      </c>
      <c r="C3067" s="48" t="s">
        <v>7989</v>
      </c>
      <c r="D3067" s="47" t="s">
        <v>85</v>
      </c>
      <c r="E3067" s="49">
        <f t="shared" si="94"/>
        <v>24.6</v>
      </c>
      <c r="F3067" s="1105">
        <f t="shared" si="95"/>
        <v>98402</v>
      </c>
      <c r="H3067" s="49">
        <v>24.18</v>
      </c>
      <c r="I3067" s="49">
        <v>24.6</v>
      </c>
    </row>
    <row r="3068" spans="2:9">
      <c r="B3068" s="51">
        <v>100556</v>
      </c>
      <c r="C3068" s="1108" t="s">
        <v>7990</v>
      </c>
      <c r="D3068" s="45" t="s">
        <v>115</v>
      </c>
      <c r="E3068" s="46">
        <f t="shared" si="94"/>
        <v>25.43</v>
      </c>
      <c r="F3068" s="1105">
        <f t="shared" si="95"/>
        <v>100556</v>
      </c>
      <c r="H3068" s="46">
        <v>24.17</v>
      </c>
      <c r="I3068" s="46">
        <v>25.43</v>
      </c>
    </row>
    <row r="3069" spans="2:9">
      <c r="B3069" s="50">
        <v>100557</v>
      </c>
      <c r="C3069" s="48" t="s">
        <v>7991</v>
      </c>
      <c r="D3069" s="47" t="s">
        <v>115</v>
      </c>
      <c r="E3069" s="49">
        <f t="shared" si="94"/>
        <v>330.66</v>
      </c>
      <c r="F3069" s="1105">
        <f t="shared" si="95"/>
        <v>100557</v>
      </c>
      <c r="H3069" s="49">
        <v>326.88</v>
      </c>
      <c r="I3069" s="49">
        <v>330.66</v>
      </c>
    </row>
    <row r="3070" spans="2:9">
      <c r="B3070" s="51">
        <v>100559</v>
      </c>
      <c r="C3070" s="1108" t="s">
        <v>7992</v>
      </c>
      <c r="D3070" s="45" t="s">
        <v>115</v>
      </c>
      <c r="E3070" s="46">
        <f t="shared" si="94"/>
        <v>959.16</v>
      </c>
      <c r="F3070" s="1105">
        <f t="shared" si="95"/>
        <v>100559</v>
      </c>
      <c r="H3070" s="46">
        <v>953.51</v>
      </c>
      <c r="I3070" s="46">
        <v>959.16</v>
      </c>
    </row>
    <row r="3071" spans="2:9" ht="30">
      <c r="B3071" s="50">
        <v>100560</v>
      </c>
      <c r="C3071" s="48" t="s">
        <v>7993</v>
      </c>
      <c r="D3071" s="47" t="s">
        <v>115</v>
      </c>
      <c r="E3071" s="49">
        <f t="shared" si="94"/>
        <v>72.02</v>
      </c>
      <c r="F3071" s="1105">
        <f t="shared" si="95"/>
        <v>100560</v>
      </c>
      <c r="H3071" s="49">
        <v>68.75</v>
      </c>
      <c r="I3071" s="49">
        <v>72.02</v>
      </c>
    </row>
    <row r="3072" spans="2:9" ht="30">
      <c r="B3072" s="51">
        <v>100561</v>
      </c>
      <c r="C3072" s="1108" t="s">
        <v>7994</v>
      </c>
      <c r="D3072" s="45" t="s">
        <v>115</v>
      </c>
      <c r="E3072" s="46">
        <f t="shared" si="94"/>
        <v>121.45</v>
      </c>
      <c r="F3072" s="1105">
        <f t="shared" si="95"/>
        <v>100561</v>
      </c>
      <c r="H3072" s="46">
        <v>117.7</v>
      </c>
      <c r="I3072" s="46">
        <v>121.45</v>
      </c>
    </row>
    <row r="3073" spans="2:9" ht="30">
      <c r="B3073" s="50">
        <v>100562</v>
      </c>
      <c r="C3073" s="48" t="s">
        <v>7995</v>
      </c>
      <c r="D3073" s="47" t="s">
        <v>115</v>
      </c>
      <c r="E3073" s="49">
        <f t="shared" si="94"/>
        <v>208.39</v>
      </c>
      <c r="F3073" s="1105">
        <f t="shared" si="95"/>
        <v>100562</v>
      </c>
      <c r="H3073" s="49">
        <v>204.09</v>
      </c>
      <c r="I3073" s="49">
        <v>208.39</v>
      </c>
    </row>
    <row r="3074" spans="2:9" ht="30">
      <c r="B3074" s="51">
        <v>100563</v>
      </c>
      <c r="C3074" s="1108" t="s">
        <v>7996</v>
      </c>
      <c r="D3074" s="45" t="s">
        <v>115</v>
      </c>
      <c r="E3074" s="46">
        <f t="shared" si="94"/>
        <v>318.83</v>
      </c>
      <c r="F3074" s="1105">
        <f t="shared" si="95"/>
        <v>100563</v>
      </c>
      <c r="H3074" s="46">
        <v>313.92</v>
      </c>
      <c r="I3074" s="46">
        <v>318.83</v>
      </c>
    </row>
    <row r="3075" spans="2:9">
      <c r="B3075" s="50">
        <v>98397</v>
      </c>
      <c r="C3075" s="48" t="s">
        <v>5914</v>
      </c>
      <c r="D3075" s="47" t="s">
        <v>266</v>
      </c>
      <c r="E3075" s="49">
        <f t="shared" ref="E3075:E3138" si="96">IF($K$2=$H$1,H3075,I3075)</f>
        <v>8.1199999999999992</v>
      </c>
      <c r="F3075" s="1105">
        <f t="shared" ref="F3075:F3138" si="97">IF(LEN($B3075)=7,CONCATENATE(MID($B3075,1,6),"00",RIGHT($B3075,1)),IF(LEN($B3075)=8,CONCATENATE(MID($B3075,1,6),"0",RIGHT($B3075,2)),$B3075))</f>
        <v>98397</v>
      </c>
      <c r="H3075" s="49">
        <v>7.61</v>
      </c>
      <c r="I3075" s="49">
        <v>8.1199999999999992</v>
      </c>
    </row>
    <row r="3076" spans="2:9">
      <c r="B3076" s="51" t="s">
        <v>2453</v>
      </c>
      <c r="C3076" s="1108" t="s">
        <v>2454</v>
      </c>
      <c r="D3076" s="45" t="s">
        <v>115</v>
      </c>
      <c r="E3076" s="46">
        <f t="shared" si="96"/>
        <v>5279.77</v>
      </c>
      <c r="F3076" s="1105" t="str">
        <f t="shared" si="97"/>
        <v>74003/001</v>
      </c>
      <c r="H3076" s="46">
        <v>5026.3</v>
      </c>
      <c r="I3076" s="46">
        <v>5279.77</v>
      </c>
    </row>
    <row r="3077" spans="2:9">
      <c r="B3077" s="50">
        <v>85120</v>
      </c>
      <c r="C3077" s="48" t="s">
        <v>2455</v>
      </c>
      <c r="D3077" s="47" t="s">
        <v>115</v>
      </c>
      <c r="E3077" s="49">
        <f t="shared" si="96"/>
        <v>112.91</v>
      </c>
      <c r="F3077" s="1105">
        <f t="shared" si="97"/>
        <v>85120</v>
      </c>
      <c r="H3077" s="49">
        <v>110.55</v>
      </c>
      <c r="I3077" s="49">
        <v>112.91</v>
      </c>
    </row>
    <row r="3078" spans="2:9">
      <c r="B3078" s="51">
        <v>83486</v>
      </c>
      <c r="C3078" s="1108" t="s">
        <v>2456</v>
      </c>
      <c r="D3078" s="45" t="s">
        <v>115</v>
      </c>
      <c r="E3078" s="46">
        <f t="shared" si="96"/>
        <v>1209.1199999999999</v>
      </c>
      <c r="F3078" s="1105">
        <f t="shared" si="97"/>
        <v>83486</v>
      </c>
      <c r="H3078" s="46">
        <v>1180.1600000000001</v>
      </c>
      <c r="I3078" s="46">
        <v>1209.1199999999999</v>
      </c>
    </row>
    <row r="3079" spans="2:9" ht="30">
      <c r="B3079" s="50">
        <v>83643</v>
      </c>
      <c r="C3079" s="48" t="s">
        <v>2457</v>
      </c>
      <c r="D3079" s="47" t="s">
        <v>115</v>
      </c>
      <c r="E3079" s="49">
        <f t="shared" si="96"/>
        <v>4227.29</v>
      </c>
      <c r="F3079" s="1105">
        <f t="shared" si="97"/>
        <v>83643</v>
      </c>
      <c r="H3079" s="49">
        <v>4202.21</v>
      </c>
      <c r="I3079" s="49">
        <v>4227.29</v>
      </c>
    </row>
    <row r="3080" spans="2:9">
      <c r="B3080" s="51">
        <v>83644</v>
      </c>
      <c r="C3080" s="1108" t="s">
        <v>2458</v>
      </c>
      <c r="D3080" s="45" t="s">
        <v>115</v>
      </c>
      <c r="E3080" s="46">
        <f t="shared" si="96"/>
        <v>5135.16</v>
      </c>
      <c r="F3080" s="1105">
        <f t="shared" si="97"/>
        <v>83644</v>
      </c>
      <c r="H3080" s="46">
        <v>5108.93</v>
      </c>
      <c r="I3080" s="46">
        <v>5135.16</v>
      </c>
    </row>
    <row r="3081" spans="2:9">
      <c r="B3081" s="50">
        <v>83645</v>
      </c>
      <c r="C3081" s="48" t="s">
        <v>2459</v>
      </c>
      <c r="D3081" s="47" t="s">
        <v>115</v>
      </c>
      <c r="E3081" s="49">
        <f t="shared" si="96"/>
        <v>1635.55</v>
      </c>
      <c r="F3081" s="1105">
        <f t="shared" si="97"/>
        <v>83645</v>
      </c>
      <c r="H3081" s="49">
        <v>1609.32</v>
      </c>
      <c r="I3081" s="49">
        <v>1635.55</v>
      </c>
    </row>
    <row r="3082" spans="2:9">
      <c r="B3082" s="51">
        <v>83646</v>
      </c>
      <c r="C3082" s="1108" t="s">
        <v>2460</v>
      </c>
      <c r="D3082" s="45" t="s">
        <v>115</v>
      </c>
      <c r="E3082" s="46">
        <f t="shared" si="96"/>
        <v>1897.74</v>
      </c>
      <c r="F3082" s="1105">
        <f t="shared" si="97"/>
        <v>83646</v>
      </c>
      <c r="H3082" s="46">
        <v>1871.51</v>
      </c>
      <c r="I3082" s="46">
        <v>1897.74</v>
      </c>
    </row>
    <row r="3083" spans="2:9">
      <c r="B3083" s="50">
        <v>83647</v>
      </c>
      <c r="C3083" s="48" t="s">
        <v>2461</v>
      </c>
      <c r="D3083" s="47" t="s">
        <v>115</v>
      </c>
      <c r="E3083" s="49">
        <f t="shared" si="96"/>
        <v>1243.1600000000001</v>
      </c>
      <c r="F3083" s="1105">
        <f t="shared" si="97"/>
        <v>83647</v>
      </c>
      <c r="H3083" s="49">
        <v>1216.93</v>
      </c>
      <c r="I3083" s="49">
        <v>1243.1600000000001</v>
      </c>
    </row>
    <row r="3084" spans="2:9">
      <c r="B3084" s="51">
        <v>83648</v>
      </c>
      <c r="C3084" s="1108" t="s">
        <v>2462</v>
      </c>
      <c r="D3084" s="45" t="s">
        <v>115</v>
      </c>
      <c r="E3084" s="46">
        <f t="shared" si="96"/>
        <v>799.87</v>
      </c>
      <c r="F3084" s="1105">
        <f t="shared" si="97"/>
        <v>83648</v>
      </c>
      <c r="H3084" s="46">
        <v>773.64</v>
      </c>
      <c r="I3084" s="46">
        <v>799.87</v>
      </c>
    </row>
    <row r="3085" spans="2:9">
      <c r="B3085" s="50">
        <v>83649</v>
      </c>
      <c r="C3085" s="48" t="s">
        <v>2463</v>
      </c>
      <c r="D3085" s="47" t="s">
        <v>115</v>
      </c>
      <c r="E3085" s="49">
        <f t="shared" si="96"/>
        <v>4798.6499999999996</v>
      </c>
      <c r="F3085" s="1105">
        <f t="shared" si="97"/>
        <v>83649</v>
      </c>
      <c r="H3085" s="49">
        <v>4686.2299999999996</v>
      </c>
      <c r="I3085" s="49">
        <v>4798.6499999999996</v>
      </c>
    </row>
    <row r="3086" spans="2:9">
      <c r="B3086" s="51">
        <v>83650</v>
      </c>
      <c r="C3086" s="1108" t="s">
        <v>2464</v>
      </c>
      <c r="D3086" s="45" t="s">
        <v>115</v>
      </c>
      <c r="E3086" s="46">
        <f t="shared" si="96"/>
        <v>4013.87</v>
      </c>
      <c r="F3086" s="1105">
        <f t="shared" si="97"/>
        <v>83650</v>
      </c>
      <c r="H3086" s="46">
        <v>3901.45</v>
      </c>
      <c r="I3086" s="46">
        <v>4013.87</v>
      </c>
    </row>
    <row r="3087" spans="2:9">
      <c r="B3087" s="50">
        <v>98294</v>
      </c>
      <c r="C3087" s="48" t="s">
        <v>7997</v>
      </c>
      <c r="D3087" s="47" t="s">
        <v>85</v>
      </c>
      <c r="E3087" s="49">
        <f t="shared" si="96"/>
        <v>1.69</v>
      </c>
      <c r="F3087" s="1105">
        <f t="shared" si="97"/>
        <v>98294</v>
      </c>
      <c r="H3087" s="49">
        <v>1.64</v>
      </c>
      <c r="I3087" s="49">
        <v>1.69</v>
      </c>
    </row>
    <row r="3088" spans="2:9">
      <c r="B3088" s="51">
        <v>98295</v>
      </c>
      <c r="C3088" s="1108" t="s">
        <v>7998</v>
      </c>
      <c r="D3088" s="45" t="s">
        <v>85</v>
      </c>
      <c r="E3088" s="46">
        <f t="shared" si="96"/>
        <v>1.18</v>
      </c>
      <c r="F3088" s="1105">
        <f t="shared" si="97"/>
        <v>98295</v>
      </c>
      <c r="H3088" s="46">
        <v>1.18</v>
      </c>
      <c r="I3088" s="46">
        <v>1.18</v>
      </c>
    </row>
    <row r="3089" spans="2:9">
      <c r="B3089" s="50">
        <v>98296</v>
      </c>
      <c r="C3089" s="48" t="s">
        <v>7999</v>
      </c>
      <c r="D3089" s="47" t="s">
        <v>85</v>
      </c>
      <c r="E3089" s="49">
        <f t="shared" si="96"/>
        <v>2.62</v>
      </c>
      <c r="F3089" s="1105">
        <f t="shared" si="97"/>
        <v>98296</v>
      </c>
      <c r="H3089" s="49">
        <v>2.52</v>
      </c>
      <c r="I3089" s="49">
        <v>2.62</v>
      </c>
    </row>
    <row r="3090" spans="2:9">
      <c r="B3090" s="51">
        <v>98297</v>
      </c>
      <c r="C3090" s="1108" t="s">
        <v>8000</v>
      </c>
      <c r="D3090" s="45" t="s">
        <v>85</v>
      </c>
      <c r="E3090" s="46">
        <f t="shared" si="96"/>
        <v>1.81</v>
      </c>
      <c r="F3090" s="1105">
        <f t="shared" si="97"/>
        <v>98297</v>
      </c>
      <c r="H3090" s="46">
        <v>1.79</v>
      </c>
      <c r="I3090" s="46">
        <v>1.81</v>
      </c>
    </row>
    <row r="3091" spans="2:9">
      <c r="B3091" s="50">
        <v>98301</v>
      </c>
      <c r="C3091" s="48" t="s">
        <v>8001</v>
      </c>
      <c r="D3091" s="47" t="s">
        <v>115</v>
      </c>
      <c r="E3091" s="49">
        <f t="shared" si="96"/>
        <v>395.19</v>
      </c>
      <c r="F3091" s="1105">
        <f t="shared" si="97"/>
        <v>98301</v>
      </c>
      <c r="H3091" s="49">
        <v>372.62</v>
      </c>
      <c r="I3091" s="49">
        <v>395.19</v>
      </c>
    </row>
    <row r="3092" spans="2:9">
      <c r="B3092" s="51">
        <v>98302</v>
      </c>
      <c r="C3092" s="1108" t="s">
        <v>8002</v>
      </c>
      <c r="D3092" s="45" t="s">
        <v>115</v>
      </c>
      <c r="E3092" s="46">
        <f t="shared" si="96"/>
        <v>520.75</v>
      </c>
      <c r="F3092" s="1105">
        <f t="shared" si="97"/>
        <v>98302</v>
      </c>
      <c r="H3092" s="46">
        <v>498.18</v>
      </c>
      <c r="I3092" s="46">
        <v>520.75</v>
      </c>
    </row>
    <row r="3093" spans="2:9">
      <c r="B3093" s="50">
        <v>98304</v>
      </c>
      <c r="C3093" s="48" t="s">
        <v>8003</v>
      </c>
      <c r="D3093" s="47" t="s">
        <v>115</v>
      </c>
      <c r="E3093" s="49">
        <f t="shared" si="96"/>
        <v>846.78</v>
      </c>
      <c r="F3093" s="1105">
        <f t="shared" si="97"/>
        <v>98304</v>
      </c>
      <c r="H3093" s="49">
        <v>801.92</v>
      </c>
      <c r="I3093" s="49">
        <v>846.78</v>
      </c>
    </row>
    <row r="3094" spans="2:9">
      <c r="B3094" s="51">
        <v>98307</v>
      </c>
      <c r="C3094" s="1108" t="s">
        <v>8004</v>
      </c>
      <c r="D3094" s="45" t="s">
        <v>115</v>
      </c>
      <c r="E3094" s="46">
        <f t="shared" si="96"/>
        <v>33.76</v>
      </c>
      <c r="F3094" s="1105">
        <f t="shared" si="97"/>
        <v>98307</v>
      </c>
      <c r="H3094" s="46">
        <v>33.01</v>
      </c>
      <c r="I3094" s="46">
        <v>33.76</v>
      </c>
    </row>
    <row r="3095" spans="2:9">
      <c r="B3095" s="50">
        <v>98308</v>
      </c>
      <c r="C3095" s="48" t="s">
        <v>8005</v>
      </c>
      <c r="D3095" s="47" t="s">
        <v>115</v>
      </c>
      <c r="E3095" s="49">
        <f t="shared" si="96"/>
        <v>22.39</v>
      </c>
      <c r="F3095" s="1105">
        <f t="shared" si="97"/>
        <v>98308</v>
      </c>
      <c r="H3095" s="49">
        <v>21.64</v>
      </c>
      <c r="I3095" s="49">
        <v>22.39</v>
      </c>
    </row>
    <row r="3096" spans="2:9">
      <c r="B3096" s="51">
        <v>98593</v>
      </c>
      <c r="C3096" s="1108" t="s">
        <v>8006</v>
      </c>
      <c r="D3096" s="45" t="s">
        <v>115</v>
      </c>
      <c r="E3096" s="46">
        <f t="shared" si="96"/>
        <v>696.82</v>
      </c>
      <c r="F3096" s="1105">
        <f t="shared" si="97"/>
        <v>98593</v>
      </c>
      <c r="H3096" s="46">
        <v>651.96</v>
      </c>
      <c r="I3096" s="46">
        <v>696.82</v>
      </c>
    </row>
    <row r="3097" spans="2:9">
      <c r="B3097" s="50">
        <v>89355</v>
      </c>
      <c r="C3097" s="48" t="s">
        <v>2465</v>
      </c>
      <c r="D3097" s="47" t="s">
        <v>85</v>
      </c>
      <c r="E3097" s="49">
        <f t="shared" si="96"/>
        <v>13.52</v>
      </c>
      <c r="F3097" s="1105">
        <f t="shared" si="97"/>
        <v>89355</v>
      </c>
      <c r="H3097" s="49">
        <v>12.37</v>
      </c>
      <c r="I3097" s="49">
        <v>13.52</v>
      </c>
    </row>
    <row r="3098" spans="2:9">
      <c r="B3098" s="51">
        <v>89356</v>
      </c>
      <c r="C3098" s="1108" t="s">
        <v>2466</v>
      </c>
      <c r="D3098" s="45" t="s">
        <v>85</v>
      </c>
      <c r="E3098" s="46">
        <f t="shared" si="96"/>
        <v>15.92</v>
      </c>
      <c r="F3098" s="1105">
        <f t="shared" si="97"/>
        <v>89356</v>
      </c>
      <c r="H3098" s="46">
        <v>14.59</v>
      </c>
      <c r="I3098" s="46">
        <v>15.92</v>
      </c>
    </row>
    <row r="3099" spans="2:9">
      <c r="B3099" s="50">
        <v>89357</v>
      </c>
      <c r="C3099" s="48" t="s">
        <v>2467</v>
      </c>
      <c r="D3099" s="47" t="s">
        <v>85</v>
      </c>
      <c r="E3099" s="49">
        <f t="shared" si="96"/>
        <v>21.79</v>
      </c>
      <c r="F3099" s="1105">
        <f t="shared" si="97"/>
        <v>89357</v>
      </c>
      <c r="H3099" s="49">
        <v>20.190000000000001</v>
      </c>
      <c r="I3099" s="49">
        <v>21.79</v>
      </c>
    </row>
    <row r="3100" spans="2:9">
      <c r="B3100" s="51">
        <v>89401</v>
      </c>
      <c r="C3100" s="1108" t="s">
        <v>2468</v>
      </c>
      <c r="D3100" s="45" t="s">
        <v>85</v>
      </c>
      <c r="E3100" s="46">
        <f t="shared" si="96"/>
        <v>5.53</v>
      </c>
      <c r="F3100" s="1105">
        <f t="shared" si="97"/>
        <v>89401</v>
      </c>
      <c r="H3100" s="46">
        <v>5.19</v>
      </c>
      <c r="I3100" s="46">
        <v>5.53</v>
      </c>
    </row>
    <row r="3101" spans="2:9">
      <c r="B3101" s="50">
        <v>89402</v>
      </c>
      <c r="C3101" s="48" t="s">
        <v>2469</v>
      </c>
      <c r="D3101" s="47" t="s">
        <v>85</v>
      </c>
      <c r="E3101" s="49">
        <f t="shared" si="96"/>
        <v>6.71</v>
      </c>
      <c r="F3101" s="1105">
        <f t="shared" si="97"/>
        <v>89402</v>
      </c>
      <c r="H3101" s="49">
        <v>6.3</v>
      </c>
      <c r="I3101" s="49">
        <v>6.71</v>
      </c>
    </row>
    <row r="3102" spans="2:9">
      <c r="B3102" s="51">
        <v>89403</v>
      </c>
      <c r="C3102" s="1108" t="s">
        <v>2470</v>
      </c>
      <c r="D3102" s="45" t="s">
        <v>85</v>
      </c>
      <c r="E3102" s="46">
        <f t="shared" si="96"/>
        <v>10.77</v>
      </c>
      <c r="F3102" s="1105">
        <f t="shared" si="97"/>
        <v>89403</v>
      </c>
      <c r="H3102" s="46">
        <v>10.29</v>
      </c>
      <c r="I3102" s="46">
        <v>10.77</v>
      </c>
    </row>
    <row r="3103" spans="2:9">
      <c r="B3103" s="50">
        <v>89446</v>
      </c>
      <c r="C3103" s="48" t="s">
        <v>2471</v>
      </c>
      <c r="D3103" s="47" t="s">
        <v>85</v>
      </c>
      <c r="E3103" s="49">
        <f t="shared" si="96"/>
        <v>3.21</v>
      </c>
      <c r="F3103" s="1105">
        <f t="shared" si="97"/>
        <v>89446</v>
      </c>
      <c r="H3103" s="49">
        <v>3.16</v>
      </c>
      <c r="I3103" s="49">
        <v>3.21</v>
      </c>
    </row>
    <row r="3104" spans="2:9">
      <c r="B3104" s="51">
        <v>89447</v>
      </c>
      <c r="C3104" s="1108" t="s">
        <v>2472</v>
      </c>
      <c r="D3104" s="45" t="s">
        <v>85</v>
      </c>
      <c r="E3104" s="46">
        <f t="shared" si="96"/>
        <v>6.66</v>
      </c>
      <c r="F3104" s="1105">
        <f t="shared" si="97"/>
        <v>89447</v>
      </c>
      <c r="H3104" s="46">
        <v>6.59</v>
      </c>
      <c r="I3104" s="46">
        <v>6.66</v>
      </c>
    </row>
    <row r="3105" spans="2:9">
      <c r="B3105" s="50">
        <v>89448</v>
      </c>
      <c r="C3105" s="48" t="s">
        <v>2473</v>
      </c>
      <c r="D3105" s="47" t="s">
        <v>85</v>
      </c>
      <c r="E3105" s="49">
        <f t="shared" si="96"/>
        <v>9.5500000000000007</v>
      </c>
      <c r="F3105" s="1105">
        <f t="shared" si="97"/>
        <v>89448</v>
      </c>
      <c r="H3105" s="49">
        <v>9.4600000000000009</v>
      </c>
      <c r="I3105" s="49">
        <v>9.5500000000000007</v>
      </c>
    </row>
    <row r="3106" spans="2:9">
      <c r="B3106" s="51">
        <v>89449</v>
      </c>
      <c r="C3106" s="1108" t="s">
        <v>2474</v>
      </c>
      <c r="D3106" s="45" t="s">
        <v>85</v>
      </c>
      <c r="E3106" s="46">
        <f t="shared" si="96"/>
        <v>10.99</v>
      </c>
      <c r="F3106" s="1105">
        <f t="shared" si="97"/>
        <v>89449</v>
      </c>
      <c r="H3106" s="46">
        <v>10.89</v>
      </c>
      <c r="I3106" s="46">
        <v>10.99</v>
      </c>
    </row>
    <row r="3107" spans="2:9">
      <c r="B3107" s="50">
        <v>89450</v>
      </c>
      <c r="C3107" s="48" t="s">
        <v>2475</v>
      </c>
      <c r="D3107" s="47" t="s">
        <v>85</v>
      </c>
      <c r="E3107" s="49">
        <f t="shared" si="96"/>
        <v>18.02</v>
      </c>
      <c r="F3107" s="1105">
        <f t="shared" si="97"/>
        <v>89450</v>
      </c>
      <c r="H3107" s="49">
        <v>17.899999999999999</v>
      </c>
      <c r="I3107" s="49">
        <v>18.02</v>
      </c>
    </row>
    <row r="3108" spans="2:9">
      <c r="B3108" s="51">
        <v>89451</v>
      </c>
      <c r="C3108" s="1108" t="s">
        <v>2476</v>
      </c>
      <c r="D3108" s="45" t="s">
        <v>85</v>
      </c>
      <c r="E3108" s="46">
        <f t="shared" si="96"/>
        <v>29.67</v>
      </c>
      <c r="F3108" s="1105">
        <f t="shared" si="97"/>
        <v>89451</v>
      </c>
      <c r="H3108" s="46">
        <v>29.53</v>
      </c>
      <c r="I3108" s="46">
        <v>29.67</v>
      </c>
    </row>
    <row r="3109" spans="2:9">
      <c r="B3109" s="50">
        <v>89452</v>
      </c>
      <c r="C3109" s="48" t="s">
        <v>2477</v>
      </c>
      <c r="D3109" s="47" t="s">
        <v>85</v>
      </c>
      <c r="E3109" s="49">
        <f t="shared" si="96"/>
        <v>36.880000000000003</v>
      </c>
      <c r="F3109" s="1105">
        <f t="shared" si="97"/>
        <v>89452</v>
      </c>
      <c r="H3109" s="49">
        <v>36.71</v>
      </c>
      <c r="I3109" s="49">
        <v>36.880000000000003</v>
      </c>
    </row>
    <row r="3110" spans="2:9">
      <c r="B3110" s="51">
        <v>89508</v>
      </c>
      <c r="C3110" s="1108" t="s">
        <v>2478</v>
      </c>
      <c r="D3110" s="45" t="s">
        <v>85</v>
      </c>
      <c r="E3110" s="46">
        <f t="shared" si="96"/>
        <v>13.79</v>
      </c>
      <c r="F3110" s="1105">
        <f t="shared" si="97"/>
        <v>89508</v>
      </c>
      <c r="H3110" s="46">
        <v>13.19</v>
      </c>
      <c r="I3110" s="46">
        <v>13.79</v>
      </c>
    </row>
    <row r="3111" spans="2:9">
      <c r="B3111" s="50">
        <v>89509</v>
      </c>
      <c r="C3111" s="48" t="s">
        <v>2479</v>
      </c>
      <c r="D3111" s="47" t="s">
        <v>85</v>
      </c>
      <c r="E3111" s="49">
        <f t="shared" si="96"/>
        <v>19.25</v>
      </c>
      <c r="F3111" s="1105">
        <f t="shared" si="97"/>
        <v>89509</v>
      </c>
      <c r="H3111" s="49">
        <v>18.5</v>
      </c>
      <c r="I3111" s="49">
        <v>19.25</v>
      </c>
    </row>
    <row r="3112" spans="2:9">
      <c r="B3112" s="51">
        <v>89511</v>
      </c>
      <c r="C3112" s="1108" t="s">
        <v>2480</v>
      </c>
      <c r="D3112" s="45" t="s">
        <v>85</v>
      </c>
      <c r="E3112" s="46">
        <f t="shared" si="96"/>
        <v>29.05</v>
      </c>
      <c r="F3112" s="1105">
        <f t="shared" si="97"/>
        <v>89511</v>
      </c>
      <c r="H3112" s="46">
        <v>27.87</v>
      </c>
      <c r="I3112" s="46">
        <v>29.05</v>
      </c>
    </row>
    <row r="3113" spans="2:9">
      <c r="B3113" s="50">
        <v>89512</v>
      </c>
      <c r="C3113" s="48" t="s">
        <v>2481</v>
      </c>
      <c r="D3113" s="47" t="s">
        <v>85</v>
      </c>
      <c r="E3113" s="49">
        <f t="shared" si="96"/>
        <v>45.37</v>
      </c>
      <c r="F3113" s="1105">
        <f t="shared" si="97"/>
        <v>89512</v>
      </c>
      <c r="H3113" s="49">
        <v>43.75</v>
      </c>
      <c r="I3113" s="49">
        <v>45.37</v>
      </c>
    </row>
    <row r="3114" spans="2:9" ht="30">
      <c r="B3114" s="51">
        <v>89576</v>
      </c>
      <c r="C3114" s="1108" t="s">
        <v>2482</v>
      </c>
      <c r="D3114" s="45" t="s">
        <v>85</v>
      </c>
      <c r="E3114" s="46">
        <f t="shared" si="96"/>
        <v>15.9</v>
      </c>
      <c r="F3114" s="1105">
        <f t="shared" si="97"/>
        <v>89576</v>
      </c>
      <c r="H3114" s="46">
        <v>15.66</v>
      </c>
      <c r="I3114" s="46">
        <v>15.9</v>
      </c>
    </row>
    <row r="3115" spans="2:9" ht="30">
      <c r="B3115" s="50">
        <v>89578</v>
      </c>
      <c r="C3115" s="48" t="s">
        <v>2483</v>
      </c>
      <c r="D3115" s="47" t="s">
        <v>85</v>
      </c>
      <c r="E3115" s="49">
        <f t="shared" si="96"/>
        <v>27.33</v>
      </c>
      <c r="F3115" s="1105">
        <f t="shared" si="97"/>
        <v>89578</v>
      </c>
      <c r="H3115" s="49">
        <v>26.94</v>
      </c>
      <c r="I3115" s="49">
        <v>27.33</v>
      </c>
    </row>
    <row r="3116" spans="2:9" ht="30">
      <c r="B3116" s="51">
        <v>89580</v>
      </c>
      <c r="C3116" s="1108" t="s">
        <v>2484</v>
      </c>
      <c r="D3116" s="45" t="s">
        <v>85</v>
      </c>
      <c r="E3116" s="46">
        <f t="shared" si="96"/>
        <v>53.39</v>
      </c>
      <c r="F3116" s="1105">
        <f t="shared" si="97"/>
        <v>89580</v>
      </c>
      <c r="H3116" s="46">
        <v>52.74</v>
      </c>
      <c r="I3116" s="46">
        <v>53.39</v>
      </c>
    </row>
    <row r="3117" spans="2:9">
      <c r="B3117" s="50">
        <v>89633</v>
      </c>
      <c r="C3117" s="48" t="s">
        <v>2485</v>
      </c>
      <c r="D3117" s="47" t="s">
        <v>85</v>
      </c>
      <c r="E3117" s="49">
        <f t="shared" si="96"/>
        <v>18.62</v>
      </c>
      <c r="F3117" s="1105">
        <f t="shared" si="97"/>
        <v>89633</v>
      </c>
      <c r="H3117" s="49">
        <v>17.649999999999999</v>
      </c>
      <c r="I3117" s="49">
        <v>18.62</v>
      </c>
    </row>
    <row r="3118" spans="2:9">
      <c r="B3118" s="51">
        <v>89634</v>
      </c>
      <c r="C3118" s="1108" t="s">
        <v>2486</v>
      </c>
      <c r="D3118" s="45" t="s">
        <v>85</v>
      </c>
      <c r="E3118" s="46">
        <f t="shared" si="96"/>
        <v>28.2</v>
      </c>
      <c r="F3118" s="1105">
        <f t="shared" si="97"/>
        <v>89634</v>
      </c>
      <c r="H3118" s="46">
        <v>26.97</v>
      </c>
      <c r="I3118" s="46">
        <v>28.2</v>
      </c>
    </row>
    <row r="3119" spans="2:9">
      <c r="B3119" s="50">
        <v>89635</v>
      </c>
      <c r="C3119" s="48" t="s">
        <v>2487</v>
      </c>
      <c r="D3119" s="47" t="s">
        <v>85</v>
      </c>
      <c r="E3119" s="49">
        <f t="shared" si="96"/>
        <v>40.17</v>
      </c>
      <c r="F3119" s="1105">
        <f t="shared" si="97"/>
        <v>89635</v>
      </c>
      <c r="H3119" s="49">
        <v>38.72</v>
      </c>
      <c r="I3119" s="49">
        <v>40.17</v>
      </c>
    </row>
    <row r="3120" spans="2:9">
      <c r="B3120" s="51">
        <v>89636</v>
      </c>
      <c r="C3120" s="1108" t="s">
        <v>2488</v>
      </c>
      <c r="D3120" s="45" t="s">
        <v>85</v>
      </c>
      <c r="E3120" s="46">
        <f t="shared" si="96"/>
        <v>48.89</v>
      </c>
      <c r="F3120" s="1105">
        <f t="shared" si="97"/>
        <v>89636</v>
      </c>
      <c r="H3120" s="46">
        <v>47.18</v>
      </c>
      <c r="I3120" s="46">
        <v>48.89</v>
      </c>
    </row>
    <row r="3121" spans="2:9" ht="30">
      <c r="B3121" s="50">
        <v>89711</v>
      </c>
      <c r="C3121" s="48" t="s">
        <v>2489</v>
      </c>
      <c r="D3121" s="47" t="s">
        <v>85</v>
      </c>
      <c r="E3121" s="49">
        <f t="shared" si="96"/>
        <v>14.11</v>
      </c>
      <c r="F3121" s="1105">
        <f t="shared" si="97"/>
        <v>89711</v>
      </c>
      <c r="H3121" s="49">
        <v>13.02</v>
      </c>
      <c r="I3121" s="49">
        <v>14.11</v>
      </c>
    </row>
    <row r="3122" spans="2:9" ht="30">
      <c r="B3122" s="51">
        <v>89712</v>
      </c>
      <c r="C3122" s="1108" t="s">
        <v>2490</v>
      </c>
      <c r="D3122" s="45" t="s">
        <v>85</v>
      </c>
      <c r="E3122" s="46">
        <f t="shared" si="96"/>
        <v>20.96</v>
      </c>
      <c r="F3122" s="1105">
        <f t="shared" si="97"/>
        <v>89712</v>
      </c>
      <c r="H3122" s="46">
        <v>19.579999999999998</v>
      </c>
      <c r="I3122" s="46">
        <v>20.96</v>
      </c>
    </row>
    <row r="3123" spans="2:9" ht="30">
      <c r="B3123" s="50">
        <v>89713</v>
      </c>
      <c r="C3123" s="48" t="s">
        <v>2491</v>
      </c>
      <c r="D3123" s="47" t="s">
        <v>85</v>
      </c>
      <c r="E3123" s="49">
        <f t="shared" si="96"/>
        <v>32.1</v>
      </c>
      <c r="F3123" s="1105">
        <f t="shared" si="97"/>
        <v>89713</v>
      </c>
      <c r="H3123" s="49">
        <v>30.08</v>
      </c>
      <c r="I3123" s="49">
        <v>32.1</v>
      </c>
    </row>
    <row r="3124" spans="2:9" ht="30">
      <c r="B3124" s="51">
        <v>89714</v>
      </c>
      <c r="C3124" s="1108" t="s">
        <v>2492</v>
      </c>
      <c r="D3124" s="45" t="s">
        <v>85</v>
      </c>
      <c r="E3124" s="46">
        <f t="shared" si="96"/>
        <v>41.58</v>
      </c>
      <c r="F3124" s="1105">
        <f t="shared" si="97"/>
        <v>89714</v>
      </c>
      <c r="H3124" s="46">
        <v>38.9</v>
      </c>
      <c r="I3124" s="46">
        <v>41.58</v>
      </c>
    </row>
    <row r="3125" spans="2:9">
      <c r="B3125" s="50">
        <v>89716</v>
      </c>
      <c r="C3125" s="48" t="s">
        <v>2493</v>
      </c>
      <c r="D3125" s="47" t="s">
        <v>85</v>
      </c>
      <c r="E3125" s="49">
        <f t="shared" si="96"/>
        <v>19.84</v>
      </c>
      <c r="F3125" s="1105">
        <f t="shared" si="97"/>
        <v>89716</v>
      </c>
      <c r="H3125" s="49">
        <v>19.47</v>
      </c>
      <c r="I3125" s="49">
        <v>19.84</v>
      </c>
    </row>
    <row r="3126" spans="2:9">
      <c r="B3126" s="51">
        <v>89717</v>
      </c>
      <c r="C3126" s="1108" t="s">
        <v>2494</v>
      </c>
      <c r="D3126" s="45" t="s">
        <v>85</v>
      </c>
      <c r="E3126" s="46">
        <f t="shared" si="96"/>
        <v>30.33</v>
      </c>
      <c r="F3126" s="1105">
        <f t="shared" si="97"/>
        <v>89717</v>
      </c>
      <c r="H3126" s="46">
        <v>29.88</v>
      </c>
      <c r="I3126" s="46">
        <v>30.33</v>
      </c>
    </row>
    <row r="3127" spans="2:9">
      <c r="B3127" s="50">
        <v>89770</v>
      </c>
      <c r="C3127" s="48" t="s">
        <v>2495</v>
      </c>
      <c r="D3127" s="47" t="s">
        <v>85</v>
      </c>
      <c r="E3127" s="49">
        <f t="shared" si="96"/>
        <v>32.950000000000003</v>
      </c>
      <c r="F3127" s="1105">
        <f t="shared" si="97"/>
        <v>89770</v>
      </c>
      <c r="H3127" s="49">
        <v>32.880000000000003</v>
      </c>
      <c r="I3127" s="49">
        <v>32.950000000000003</v>
      </c>
    </row>
    <row r="3128" spans="2:9">
      <c r="B3128" s="51">
        <v>89771</v>
      </c>
      <c r="C3128" s="1108" t="s">
        <v>2496</v>
      </c>
      <c r="D3128" s="45" t="s">
        <v>85</v>
      </c>
      <c r="E3128" s="46">
        <f t="shared" si="96"/>
        <v>45.02</v>
      </c>
      <c r="F3128" s="1105">
        <f t="shared" si="97"/>
        <v>89771</v>
      </c>
      <c r="H3128" s="46">
        <v>44.93</v>
      </c>
      <c r="I3128" s="46">
        <v>45.02</v>
      </c>
    </row>
    <row r="3129" spans="2:9">
      <c r="B3129" s="50">
        <v>89773</v>
      </c>
      <c r="C3129" s="48" t="s">
        <v>2497</v>
      </c>
      <c r="D3129" s="47" t="s">
        <v>85</v>
      </c>
      <c r="E3129" s="49">
        <f t="shared" si="96"/>
        <v>104.85</v>
      </c>
      <c r="F3129" s="1105">
        <f t="shared" si="97"/>
        <v>89773</v>
      </c>
      <c r="H3129" s="49">
        <v>104.71</v>
      </c>
      <c r="I3129" s="49">
        <v>104.85</v>
      </c>
    </row>
    <row r="3130" spans="2:9">
      <c r="B3130" s="51">
        <v>89775</v>
      </c>
      <c r="C3130" s="1108" t="s">
        <v>2498</v>
      </c>
      <c r="D3130" s="45" t="s">
        <v>85</v>
      </c>
      <c r="E3130" s="46">
        <f t="shared" si="96"/>
        <v>165.59</v>
      </c>
      <c r="F3130" s="1105">
        <f t="shared" si="97"/>
        <v>89775</v>
      </c>
      <c r="H3130" s="46">
        <v>165.42</v>
      </c>
      <c r="I3130" s="46">
        <v>165.59</v>
      </c>
    </row>
    <row r="3131" spans="2:9" ht="30">
      <c r="B3131" s="50">
        <v>89798</v>
      </c>
      <c r="C3131" s="48" t="s">
        <v>2499</v>
      </c>
      <c r="D3131" s="47" t="s">
        <v>85</v>
      </c>
      <c r="E3131" s="49">
        <f t="shared" si="96"/>
        <v>7.95</v>
      </c>
      <c r="F3131" s="1105">
        <f t="shared" si="97"/>
        <v>89798</v>
      </c>
      <c r="H3131" s="49">
        <v>7.77</v>
      </c>
      <c r="I3131" s="49">
        <v>7.95</v>
      </c>
    </row>
    <row r="3132" spans="2:9" ht="30">
      <c r="B3132" s="51">
        <v>89799</v>
      </c>
      <c r="C3132" s="1108" t="s">
        <v>2500</v>
      </c>
      <c r="D3132" s="45" t="s">
        <v>85</v>
      </c>
      <c r="E3132" s="46">
        <f t="shared" si="96"/>
        <v>13.36</v>
      </c>
      <c r="F3132" s="1105">
        <f t="shared" si="97"/>
        <v>89799</v>
      </c>
      <c r="H3132" s="46">
        <v>12.97</v>
      </c>
      <c r="I3132" s="46">
        <v>13.36</v>
      </c>
    </row>
    <row r="3133" spans="2:9" ht="30">
      <c r="B3133" s="50">
        <v>89800</v>
      </c>
      <c r="C3133" s="48" t="s">
        <v>2501</v>
      </c>
      <c r="D3133" s="47" t="s">
        <v>85</v>
      </c>
      <c r="E3133" s="49">
        <f t="shared" si="96"/>
        <v>16.829999999999998</v>
      </c>
      <c r="F3133" s="1105">
        <f t="shared" si="97"/>
        <v>89800</v>
      </c>
      <c r="H3133" s="49">
        <v>16.25</v>
      </c>
      <c r="I3133" s="49">
        <v>16.829999999999998</v>
      </c>
    </row>
    <row r="3134" spans="2:9" ht="30">
      <c r="B3134" s="51">
        <v>89848</v>
      </c>
      <c r="C3134" s="1108" t="s">
        <v>2502</v>
      </c>
      <c r="D3134" s="45" t="s">
        <v>85</v>
      </c>
      <c r="E3134" s="46">
        <f t="shared" si="96"/>
        <v>21.12</v>
      </c>
      <c r="F3134" s="1105">
        <f t="shared" si="97"/>
        <v>89848</v>
      </c>
      <c r="H3134" s="46">
        <v>20.14</v>
      </c>
      <c r="I3134" s="46">
        <v>21.12</v>
      </c>
    </row>
    <row r="3135" spans="2:9" ht="30">
      <c r="B3135" s="50">
        <v>89849</v>
      </c>
      <c r="C3135" s="48" t="s">
        <v>2503</v>
      </c>
      <c r="D3135" s="47" t="s">
        <v>85</v>
      </c>
      <c r="E3135" s="49">
        <f t="shared" si="96"/>
        <v>39.68</v>
      </c>
      <c r="F3135" s="1105">
        <f t="shared" si="97"/>
        <v>89849</v>
      </c>
      <c r="H3135" s="49">
        <v>38.340000000000003</v>
      </c>
      <c r="I3135" s="49">
        <v>39.68</v>
      </c>
    </row>
    <row r="3136" spans="2:9">
      <c r="B3136" s="51">
        <v>89865</v>
      </c>
      <c r="C3136" s="1108" t="s">
        <v>2504</v>
      </c>
      <c r="D3136" s="45" t="s">
        <v>85</v>
      </c>
      <c r="E3136" s="46">
        <f t="shared" si="96"/>
        <v>9.4499999999999993</v>
      </c>
      <c r="F3136" s="1105">
        <f t="shared" si="97"/>
        <v>89865</v>
      </c>
      <c r="H3136" s="46">
        <v>8.77</v>
      </c>
      <c r="I3136" s="46">
        <v>9.4499999999999993</v>
      </c>
    </row>
    <row r="3137" spans="2:9" ht="30">
      <c r="B3137" s="50">
        <v>91784</v>
      </c>
      <c r="C3137" s="48" t="s">
        <v>2505</v>
      </c>
      <c r="D3137" s="47" t="s">
        <v>85</v>
      </c>
      <c r="E3137" s="49">
        <f t="shared" si="96"/>
        <v>32.409999999999997</v>
      </c>
      <c r="F3137" s="1105">
        <f t="shared" si="97"/>
        <v>91784</v>
      </c>
      <c r="H3137" s="49">
        <v>29.81</v>
      </c>
      <c r="I3137" s="49">
        <v>32.409999999999997</v>
      </c>
    </row>
    <row r="3138" spans="2:9" ht="45">
      <c r="B3138" s="51">
        <v>91785</v>
      </c>
      <c r="C3138" s="1108" t="s">
        <v>2506</v>
      </c>
      <c r="D3138" s="45" t="s">
        <v>85</v>
      </c>
      <c r="E3138" s="46">
        <f t="shared" si="96"/>
        <v>32</v>
      </c>
      <c r="F3138" s="1105">
        <f t="shared" si="97"/>
        <v>91785</v>
      </c>
      <c r="H3138" s="46">
        <v>29.51</v>
      </c>
      <c r="I3138" s="46">
        <v>32</v>
      </c>
    </row>
    <row r="3139" spans="2:9" ht="45">
      <c r="B3139" s="50">
        <v>91786</v>
      </c>
      <c r="C3139" s="48" t="s">
        <v>2507</v>
      </c>
      <c r="D3139" s="47" t="s">
        <v>85</v>
      </c>
      <c r="E3139" s="49">
        <f t="shared" ref="E3139:E3202" si="98">IF($K$2=$H$1,H3139,I3139)</f>
        <v>20.420000000000002</v>
      </c>
      <c r="F3139" s="1105">
        <f t="shared" ref="F3139:F3202" si="99">IF(LEN($B3139)=7,CONCATENATE(MID($B3139,1,6),"00",RIGHT($B3139,1)),IF(LEN($B3139)=8,CONCATENATE(MID($B3139,1,6),"0",RIGHT($B3139,2)),$B3139))</f>
        <v>91786</v>
      </c>
      <c r="H3139" s="49">
        <v>19.46</v>
      </c>
      <c r="I3139" s="49">
        <v>20.420000000000002</v>
      </c>
    </row>
    <row r="3140" spans="2:9" ht="30">
      <c r="B3140" s="51">
        <v>91787</v>
      </c>
      <c r="C3140" s="1108" t="s">
        <v>2508</v>
      </c>
      <c r="D3140" s="45" t="s">
        <v>85</v>
      </c>
      <c r="E3140" s="46">
        <f t="shared" si="98"/>
        <v>21.47</v>
      </c>
      <c r="F3140" s="1105">
        <f t="shared" si="99"/>
        <v>91787</v>
      </c>
      <c r="H3140" s="46">
        <v>21.01</v>
      </c>
      <c r="I3140" s="46">
        <v>21.47</v>
      </c>
    </row>
    <row r="3141" spans="2:9" ht="30">
      <c r="B3141" s="50">
        <v>91788</v>
      </c>
      <c r="C3141" s="48" t="s">
        <v>2509</v>
      </c>
      <c r="D3141" s="47" t="s">
        <v>85</v>
      </c>
      <c r="E3141" s="49">
        <f t="shared" si="98"/>
        <v>27.89</v>
      </c>
      <c r="F3141" s="1105">
        <f t="shared" si="99"/>
        <v>91788</v>
      </c>
      <c r="H3141" s="49">
        <v>27.12</v>
      </c>
      <c r="I3141" s="49">
        <v>27.89</v>
      </c>
    </row>
    <row r="3142" spans="2:9" ht="45">
      <c r="B3142" s="51">
        <v>91789</v>
      </c>
      <c r="C3142" s="1108" t="s">
        <v>2510</v>
      </c>
      <c r="D3142" s="45" t="s">
        <v>85</v>
      </c>
      <c r="E3142" s="46">
        <f t="shared" si="98"/>
        <v>29.74</v>
      </c>
      <c r="F3142" s="1105">
        <f t="shared" si="99"/>
        <v>91789</v>
      </c>
      <c r="H3142" s="46">
        <v>29.08</v>
      </c>
      <c r="I3142" s="46">
        <v>29.74</v>
      </c>
    </row>
    <row r="3143" spans="2:9" ht="45">
      <c r="B3143" s="50">
        <v>91790</v>
      </c>
      <c r="C3143" s="48" t="s">
        <v>2511</v>
      </c>
      <c r="D3143" s="47" t="s">
        <v>85</v>
      </c>
      <c r="E3143" s="49">
        <f t="shared" si="98"/>
        <v>45.56</v>
      </c>
      <c r="F3143" s="1105">
        <f t="shared" si="99"/>
        <v>91790</v>
      </c>
      <c r="H3143" s="49">
        <v>44.28</v>
      </c>
      <c r="I3143" s="49">
        <v>45.56</v>
      </c>
    </row>
    <row r="3144" spans="2:9" ht="30">
      <c r="B3144" s="51">
        <v>91791</v>
      </c>
      <c r="C3144" s="1108" t="s">
        <v>2512</v>
      </c>
      <c r="D3144" s="45" t="s">
        <v>85</v>
      </c>
      <c r="E3144" s="46">
        <f t="shared" si="98"/>
        <v>57.13</v>
      </c>
      <c r="F3144" s="1105">
        <f t="shared" si="99"/>
        <v>91791</v>
      </c>
      <c r="H3144" s="46">
        <v>56.41</v>
      </c>
      <c r="I3144" s="46">
        <v>57.13</v>
      </c>
    </row>
    <row r="3145" spans="2:9" ht="45">
      <c r="B3145" s="50">
        <v>91792</v>
      </c>
      <c r="C3145" s="48" t="s">
        <v>2513</v>
      </c>
      <c r="D3145" s="47" t="s">
        <v>85</v>
      </c>
      <c r="E3145" s="49">
        <f t="shared" si="98"/>
        <v>42.7</v>
      </c>
      <c r="F3145" s="1105">
        <f t="shared" si="99"/>
        <v>91792</v>
      </c>
      <c r="H3145" s="49">
        <v>39.44</v>
      </c>
      <c r="I3145" s="49">
        <v>42.7</v>
      </c>
    </row>
    <row r="3146" spans="2:9" ht="45">
      <c r="B3146" s="51">
        <v>91793</v>
      </c>
      <c r="C3146" s="1108" t="s">
        <v>2514</v>
      </c>
      <c r="D3146" s="45" t="s">
        <v>85</v>
      </c>
      <c r="E3146" s="46">
        <f t="shared" si="98"/>
        <v>63.93</v>
      </c>
      <c r="F3146" s="1105">
        <f t="shared" si="99"/>
        <v>91793</v>
      </c>
      <c r="H3146" s="46">
        <v>59.87</v>
      </c>
      <c r="I3146" s="46">
        <v>63.93</v>
      </c>
    </row>
    <row r="3147" spans="2:9" ht="45">
      <c r="B3147" s="50">
        <v>91794</v>
      </c>
      <c r="C3147" s="48" t="s">
        <v>2515</v>
      </c>
      <c r="D3147" s="47" t="s">
        <v>85</v>
      </c>
      <c r="E3147" s="49">
        <f t="shared" si="98"/>
        <v>28.29</v>
      </c>
      <c r="F3147" s="1105">
        <f t="shared" si="99"/>
        <v>91794</v>
      </c>
      <c r="H3147" s="49">
        <v>27.06</v>
      </c>
      <c r="I3147" s="49">
        <v>28.29</v>
      </c>
    </row>
    <row r="3148" spans="2:9" ht="45">
      <c r="B3148" s="51">
        <v>91795</v>
      </c>
      <c r="C3148" s="1108" t="s">
        <v>2516</v>
      </c>
      <c r="D3148" s="45" t="s">
        <v>85</v>
      </c>
      <c r="E3148" s="46">
        <f t="shared" si="98"/>
        <v>48.46</v>
      </c>
      <c r="F3148" s="1105">
        <f t="shared" si="99"/>
        <v>91795</v>
      </c>
      <c r="H3148" s="46">
        <v>46.09</v>
      </c>
      <c r="I3148" s="46">
        <v>48.46</v>
      </c>
    </row>
    <row r="3149" spans="2:9" ht="30">
      <c r="B3149" s="50">
        <v>91796</v>
      </c>
      <c r="C3149" s="48" t="s">
        <v>2517</v>
      </c>
      <c r="D3149" s="47" t="s">
        <v>85</v>
      </c>
      <c r="E3149" s="49">
        <f t="shared" si="98"/>
        <v>50.04</v>
      </c>
      <c r="F3149" s="1105">
        <f t="shared" si="99"/>
        <v>91796</v>
      </c>
      <c r="H3149" s="49">
        <v>47.93</v>
      </c>
      <c r="I3149" s="49">
        <v>50.04</v>
      </c>
    </row>
    <row r="3150" spans="2:9" ht="30">
      <c r="B3150" s="51">
        <v>92275</v>
      </c>
      <c r="C3150" s="1108" t="s">
        <v>5915</v>
      </c>
      <c r="D3150" s="45" t="s">
        <v>85</v>
      </c>
      <c r="E3150" s="46">
        <f t="shared" si="98"/>
        <v>32.380000000000003</v>
      </c>
      <c r="F3150" s="1105">
        <f t="shared" si="99"/>
        <v>92275</v>
      </c>
      <c r="H3150" s="46">
        <v>32.21</v>
      </c>
      <c r="I3150" s="46">
        <v>32.380000000000003</v>
      </c>
    </row>
    <row r="3151" spans="2:9" ht="30">
      <c r="B3151" s="50">
        <v>92276</v>
      </c>
      <c r="C3151" s="48" t="s">
        <v>5916</v>
      </c>
      <c r="D3151" s="47" t="s">
        <v>85</v>
      </c>
      <c r="E3151" s="49">
        <f t="shared" si="98"/>
        <v>40.97</v>
      </c>
      <c r="F3151" s="1105">
        <f t="shared" si="99"/>
        <v>92276</v>
      </c>
      <c r="H3151" s="49">
        <v>40.770000000000003</v>
      </c>
      <c r="I3151" s="49">
        <v>40.97</v>
      </c>
    </row>
    <row r="3152" spans="2:9" ht="30">
      <c r="B3152" s="51">
        <v>92277</v>
      </c>
      <c r="C3152" s="1108" t="s">
        <v>5917</v>
      </c>
      <c r="D3152" s="45" t="s">
        <v>85</v>
      </c>
      <c r="E3152" s="46">
        <f t="shared" si="98"/>
        <v>58.97</v>
      </c>
      <c r="F3152" s="1105">
        <f t="shared" si="99"/>
        <v>92277</v>
      </c>
      <c r="H3152" s="46">
        <v>58.73</v>
      </c>
      <c r="I3152" s="46">
        <v>58.97</v>
      </c>
    </row>
    <row r="3153" spans="2:9" ht="30">
      <c r="B3153" s="50">
        <v>92278</v>
      </c>
      <c r="C3153" s="48" t="s">
        <v>5918</v>
      </c>
      <c r="D3153" s="47" t="s">
        <v>85</v>
      </c>
      <c r="E3153" s="49">
        <f t="shared" si="98"/>
        <v>79.180000000000007</v>
      </c>
      <c r="F3153" s="1105">
        <f t="shared" si="99"/>
        <v>92278</v>
      </c>
      <c r="H3153" s="49">
        <v>78.900000000000006</v>
      </c>
      <c r="I3153" s="49">
        <v>79.180000000000007</v>
      </c>
    </row>
    <row r="3154" spans="2:9" ht="30">
      <c r="B3154" s="51">
        <v>92279</v>
      </c>
      <c r="C3154" s="1108" t="s">
        <v>5919</v>
      </c>
      <c r="D3154" s="45" t="s">
        <v>85</v>
      </c>
      <c r="E3154" s="46">
        <f t="shared" si="98"/>
        <v>114.25</v>
      </c>
      <c r="F3154" s="1105">
        <f t="shared" si="99"/>
        <v>92279</v>
      </c>
      <c r="H3154" s="46">
        <v>113.91</v>
      </c>
      <c r="I3154" s="46">
        <v>114.25</v>
      </c>
    </row>
    <row r="3155" spans="2:9" ht="30">
      <c r="B3155" s="50">
        <v>92280</v>
      </c>
      <c r="C3155" s="48" t="s">
        <v>5920</v>
      </c>
      <c r="D3155" s="47" t="s">
        <v>85</v>
      </c>
      <c r="E3155" s="49">
        <f t="shared" si="98"/>
        <v>160.21</v>
      </c>
      <c r="F3155" s="1105">
        <f t="shared" si="99"/>
        <v>92280</v>
      </c>
      <c r="H3155" s="49">
        <v>159.81</v>
      </c>
      <c r="I3155" s="49">
        <v>160.21</v>
      </c>
    </row>
    <row r="3156" spans="2:9" ht="30">
      <c r="B3156" s="51">
        <v>92281</v>
      </c>
      <c r="C3156" s="1108" t="s">
        <v>5921</v>
      </c>
      <c r="D3156" s="45" t="s">
        <v>85</v>
      </c>
      <c r="E3156" s="46">
        <f t="shared" si="98"/>
        <v>94.84</v>
      </c>
      <c r="F3156" s="1105">
        <f t="shared" si="99"/>
        <v>92281</v>
      </c>
      <c r="H3156" s="46">
        <v>94.6</v>
      </c>
      <c r="I3156" s="46">
        <v>94.84</v>
      </c>
    </row>
    <row r="3157" spans="2:9" ht="30">
      <c r="B3157" s="50">
        <v>92282</v>
      </c>
      <c r="C3157" s="48" t="s">
        <v>5922</v>
      </c>
      <c r="D3157" s="47" t="s">
        <v>85</v>
      </c>
      <c r="E3157" s="49">
        <f t="shared" si="98"/>
        <v>105.94</v>
      </c>
      <c r="F3157" s="1105">
        <f t="shared" si="99"/>
        <v>92282</v>
      </c>
      <c r="H3157" s="49">
        <v>105.67</v>
      </c>
      <c r="I3157" s="49">
        <v>105.94</v>
      </c>
    </row>
    <row r="3158" spans="2:9" ht="30">
      <c r="B3158" s="51">
        <v>92283</v>
      </c>
      <c r="C3158" s="1108" t="s">
        <v>5923</v>
      </c>
      <c r="D3158" s="45" t="s">
        <v>85</v>
      </c>
      <c r="E3158" s="46">
        <f t="shared" si="98"/>
        <v>141.11000000000001</v>
      </c>
      <c r="F3158" s="1105">
        <f t="shared" si="99"/>
        <v>92283</v>
      </c>
      <c r="H3158" s="46">
        <v>140.80000000000001</v>
      </c>
      <c r="I3158" s="46">
        <v>141.11000000000001</v>
      </c>
    </row>
    <row r="3159" spans="2:9" ht="30">
      <c r="B3159" s="50">
        <v>92284</v>
      </c>
      <c r="C3159" s="48" t="s">
        <v>5924</v>
      </c>
      <c r="D3159" s="47" t="s">
        <v>85</v>
      </c>
      <c r="E3159" s="49">
        <f t="shared" si="98"/>
        <v>172.84</v>
      </c>
      <c r="F3159" s="1105">
        <f t="shared" si="99"/>
        <v>92284</v>
      </c>
      <c r="H3159" s="49">
        <v>172.49</v>
      </c>
      <c r="I3159" s="49">
        <v>172.84</v>
      </c>
    </row>
    <row r="3160" spans="2:9" ht="30">
      <c r="B3160" s="51">
        <v>92285</v>
      </c>
      <c r="C3160" s="1108" t="s">
        <v>5925</v>
      </c>
      <c r="D3160" s="45" t="s">
        <v>85</v>
      </c>
      <c r="E3160" s="46">
        <f t="shared" si="98"/>
        <v>226.16</v>
      </c>
      <c r="F3160" s="1105">
        <f t="shared" si="99"/>
        <v>92285</v>
      </c>
      <c r="H3160" s="46">
        <v>225.75</v>
      </c>
      <c r="I3160" s="46">
        <v>226.16</v>
      </c>
    </row>
    <row r="3161" spans="2:9" ht="30">
      <c r="B3161" s="50">
        <v>92286</v>
      </c>
      <c r="C3161" s="48" t="s">
        <v>5926</v>
      </c>
      <c r="D3161" s="47" t="s">
        <v>85</v>
      </c>
      <c r="E3161" s="49">
        <f t="shared" si="98"/>
        <v>273.68</v>
      </c>
      <c r="F3161" s="1105">
        <f t="shared" si="99"/>
        <v>92286</v>
      </c>
      <c r="H3161" s="49">
        <v>273.2</v>
      </c>
      <c r="I3161" s="49">
        <v>273.68</v>
      </c>
    </row>
    <row r="3162" spans="2:9" ht="30">
      <c r="B3162" s="51">
        <v>92305</v>
      </c>
      <c r="C3162" s="1108" t="s">
        <v>5927</v>
      </c>
      <c r="D3162" s="45" t="s">
        <v>85</v>
      </c>
      <c r="E3162" s="46">
        <f t="shared" si="98"/>
        <v>22.27</v>
      </c>
      <c r="F3162" s="1105">
        <f t="shared" si="99"/>
        <v>92305</v>
      </c>
      <c r="H3162" s="46">
        <v>21.83</v>
      </c>
      <c r="I3162" s="46">
        <v>22.27</v>
      </c>
    </row>
    <row r="3163" spans="2:9" ht="30">
      <c r="B3163" s="50">
        <v>92306</v>
      </c>
      <c r="C3163" s="48" t="s">
        <v>5928</v>
      </c>
      <c r="D3163" s="47" t="s">
        <v>85</v>
      </c>
      <c r="E3163" s="49">
        <f t="shared" si="98"/>
        <v>35.82</v>
      </c>
      <c r="F3163" s="1105">
        <f t="shared" si="99"/>
        <v>92306</v>
      </c>
      <c r="H3163" s="49">
        <v>35.299999999999997</v>
      </c>
      <c r="I3163" s="49">
        <v>35.82</v>
      </c>
    </row>
    <row r="3164" spans="2:9" ht="30">
      <c r="B3164" s="51">
        <v>92307</v>
      </c>
      <c r="C3164" s="1108" t="s">
        <v>5929</v>
      </c>
      <c r="D3164" s="45" t="s">
        <v>85</v>
      </c>
      <c r="E3164" s="46">
        <f t="shared" si="98"/>
        <v>44.65</v>
      </c>
      <c r="F3164" s="1105">
        <f t="shared" si="99"/>
        <v>92307</v>
      </c>
      <c r="H3164" s="46">
        <v>44.07</v>
      </c>
      <c r="I3164" s="46">
        <v>44.65</v>
      </c>
    </row>
    <row r="3165" spans="2:9" ht="30">
      <c r="B3165" s="50">
        <v>92308</v>
      </c>
      <c r="C3165" s="48" t="s">
        <v>5930</v>
      </c>
      <c r="D3165" s="47" t="s">
        <v>85</v>
      </c>
      <c r="E3165" s="49">
        <f t="shared" si="98"/>
        <v>37.229999999999997</v>
      </c>
      <c r="F3165" s="1105">
        <f t="shared" si="99"/>
        <v>92308</v>
      </c>
      <c r="H3165" s="49">
        <v>36.53</v>
      </c>
      <c r="I3165" s="49">
        <v>37.229999999999997</v>
      </c>
    </row>
    <row r="3166" spans="2:9" ht="30">
      <c r="B3166" s="51">
        <v>92309</v>
      </c>
      <c r="C3166" s="1108" t="s">
        <v>5931</v>
      </c>
      <c r="D3166" s="45" t="s">
        <v>85</v>
      </c>
      <c r="E3166" s="46">
        <f t="shared" si="98"/>
        <v>100.01</v>
      </c>
      <c r="F3166" s="1105">
        <f t="shared" si="99"/>
        <v>92309</v>
      </c>
      <c r="H3166" s="46">
        <v>99.23</v>
      </c>
      <c r="I3166" s="46">
        <v>100.01</v>
      </c>
    </row>
    <row r="3167" spans="2:9" ht="30">
      <c r="B3167" s="50">
        <v>92310</v>
      </c>
      <c r="C3167" s="48" t="s">
        <v>5932</v>
      </c>
      <c r="D3167" s="47" t="s">
        <v>85</v>
      </c>
      <c r="E3167" s="49">
        <f t="shared" si="98"/>
        <v>111.4</v>
      </c>
      <c r="F3167" s="1105">
        <f t="shared" si="99"/>
        <v>92310</v>
      </c>
      <c r="H3167" s="49">
        <v>110.56</v>
      </c>
      <c r="I3167" s="49">
        <v>111.4</v>
      </c>
    </row>
    <row r="3168" spans="2:9" ht="30">
      <c r="B3168" s="51">
        <v>92320</v>
      </c>
      <c r="C3168" s="1108" t="s">
        <v>5933</v>
      </c>
      <c r="D3168" s="45" t="s">
        <v>85</v>
      </c>
      <c r="E3168" s="46">
        <f t="shared" si="98"/>
        <v>29.82</v>
      </c>
      <c r="F3168" s="1105">
        <f t="shared" si="99"/>
        <v>92320</v>
      </c>
      <c r="H3168" s="46">
        <v>28.59</v>
      </c>
      <c r="I3168" s="46">
        <v>29.82</v>
      </c>
    </row>
    <row r="3169" spans="2:9" ht="30">
      <c r="B3169" s="50">
        <v>92321</v>
      </c>
      <c r="C3169" s="48" t="s">
        <v>5934</v>
      </c>
      <c r="D3169" s="47" t="s">
        <v>85</v>
      </c>
      <c r="E3169" s="49">
        <f t="shared" si="98"/>
        <v>48.77</v>
      </c>
      <c r="F3169" s="1105">
        <f t="shared" si="99"/>
        <v>92321</v>
      </c>
      <c r="H3169" s="49">
        <v>46.92</v>
      </c>
      <c r="I3169" s="49">
        <v>48.77</v>
      </c>
    </row>
    <row r="3170" spans="2:9" ht="30">
      <c r="B3170" s="51">
        <v>92322</v>
      </c>
      <c r="C3170" s="1108" t="s">
        <v>5935</v>
      </c>
      <c r="D3170" s="45" t="s">
        <v>85</v>
      </c>
      <c r="E3170" s="46">
        <f t="shared" si="98"/>
        <v>62.32</v>
      </c>
      <c r="F3170" s="1105">
        <f t="shared" si="99"/>
        <v>92322</v>
      </c>
      <c r="H3170" s="46">
        <v>59.93</v>
      </c>
      <c r="I3170" s="46">
        <v>62.32</v>
      </c>
    </row>
    <row r="3171" spans="2:9" ht="30">
      <c r="B3171" s="50">
        <v>92323</v>
      </c>
      <c r="C3171" s="48" t="s">
        <v>5936</v>
      </c>
      <c r="D3171" s="47" t="s">
        <v>85</v>
      </c>
      <c r="E3171" s="49">
        <f t="shared" si="98"/>
        <v>42.97</v>
      </c>
      <c r="F3171" s="1105">
        <f t="shared" si="99"/>
        <v>92323</v>
      </c>
      <c r="H3171" s="49">
        <v>41.67</v>
      </c>
      <c r="I3171" s="49">
        <v>42.97</v>
      </c>
    </row>
    <row r="3172" spans="2:9" ht="30">
      <c r="B3172" s="51">
        <v>92324</v>
      </c>
      <c r="C3172" s="1108" t="s">
        <v>5937</v>
      </c>
      <c r="D3172" s="45" t="s">
        <v>85</v>
      </c>
      <c r="E3172" s="46">
        <f t="shared" si="98"/>
        <v>111.16</v>
      </c>
      <c r="F3172" s="1105">
        <f t="shared" si="99"/>
        <v>92324</v>
      </c>
      <c r="H3172" s="46">
        <v>109.24</v>
      </c>
      <c r="I3172" s="46">
        <v>111.16</v>
      </c>
    </row>
    <row r="3173" spans="2:9" ht="30">
      <c r="B3173" s="50">
        <v>92325</v>
      </c>
      <c r="C3173" s="48" t="s">
        <v>5938</v>
      </c>
      <c r="D3173" s="47" t="s">
        <v>85</v>
      </c>
      <c r="E3173" s="49">
        <f t="shared" si="98"/>
        <v>127.22</v>
      </c>
      <c r="F3173" s="1105">
        <f t="shared" si="99"/>
        <v>92325</v>
      </c>
      <c r="H3173" s="49">
        <v>124.76</v>
      </c>
      <c r="I3173" s="49">
        <v>127.22</v>
      </c>
    </row>
    <row r="3174" spans="2:9" ht="30">
      <c r="B3174" s="51">
        <v>92335</v>
      </c>
      <c r="C3174" s="1108" t="s">
        <v>2518</v>
      </c>
      <c r="D3174" s="45" t="s">
        <v>85</v>
      </c>
      <c r="E3174" s="46">
        <f t="shared" si="98"/>
        <v>56.15</v>
      </c>
      <c r="F3174" s="1105">
        <f t="shared" si="99"/>
        <v>92335</v>
      </c>
      <c r="H3174" s="46">
        <v>55.19</v>
      </c>
      <c r="I3174" s="46">
        <v>56.15</v>
      </c>
    </row>
    <row r="3175" spans="2:9" ht="30">
      <c r="B3175" s="50">
        <v>92336</v>
      </c>
      <c r="C3175" s="48" t="s">
        <v>2519</v>
      </c>
      <c r="D3175" s="47" t="s">
        <v>85</v>
      </c>
      <c r="E3175" s="49">
        <f t="shared" si="98"/>
        <v>68.87</v>
      </c>
      <c r="F3175" s="1105">
        <f t="shared" si="99"/>
        <v>92336</v>
      </c>
      <c r="H3175" s="49">
        <v>67.760000000000005</v>
      </c>
      <c r="I3175" s="49">
        <v>68.87</v>
      </c>
    </row>
    <row r="3176" spans="2:9" ht="30">
      <c r="B3176" s="51">
        <v>92337</v>
      </c>
      <c r="C3176" s="1108" t="s">
        <v>2520</v>
      </c>
      <c r="D3176" s="45" t="s">
        <v>85</v>
      </c>
      <c r="E3176" s="46">
        <f t="shared" si="98"/>
        <v>90.37</v>
      </c>
      <c r="F3176" s="1105">
        <f t="shared" si="99"/>
        <v>92337</v>
      </c>
      <c r="H3176" s="46">
        <v>89.11</v>
      </c>
      <c r="I3176" s="46">
        <v>90.37</v>
      </c>
    </row>
    <row r="3177" spans="2:9" ht="30">
      <c r="B3177" s="50">
        <v>92338</v>
      </c>
      <c r="C3177" s="48" t="s">
        <v>2521</v>
      </c>
      <c r="D3177" s="47" t="s">
        <v>85</v>
      </c>
      <c r="E3177" s="49">
        <f t="shared" si="98"/>
        <v>75.709999999999994</v>
      </c>
      <c r="F3177" s="1105">
        <f t="shared" si="99"/>
        <v>92338</v>
      </c>
      <c r="H3177" s="49">
        <v>73.61</v>
      </c>
      <c r="I3177" s="49">
        <v>75.709999999999994</v>
      </c>
    </row>
    <row r="3178" spans="2:9" ht="30">
      <c r="B3178" s="51">
        <v>92339</v>
      </c>
      <c r="C3178" s="1108" t="s">
        <v>2522</v>
      </c>
      <c r="D3178" s="45" t="s">
        <v>85</v>
      </c>
      <c r="E3178" s="46">
        <f t="shared" si="98"/>
        <v>111.97</v>
      </c>
      <c r="F3178" s="1105">
        <f t="shared" si="99"/>
        <v>92339</v>
      </c>
      <c r="H3178" s="46">
        <v>109.63</v>
      </c>
      <c r="I3178" s="46">
        <v>111.97</v>
      </c>
    </row>
    <row r="3179" spans="2:9" ht="30">
      <c r="B3179" s="50">
        <v>92341</v>
      </c>
      <c r="C3179" s="48" t="s">
        <v>2523</v>
      </c>
      <c r="D3179" s="47" t="s">
        <v>85</v>
      </c>
      <c r="E3179" s="49">
        <f t="shared" si="98"/>
        <v>63.7</v>
      </c>
      <c r="F3179" s="1105">
        <f t="shared" si="99"/>
        <v>92341</v>
      </c>
      <c r="H3179" s="49">
        <v>61.96</v>
      </c>
      <c r="I3179" s="49">
        <v>63.7</v>
      </c>
    </row>
    <row r="3180" spans="2:9" ht="30">
      <c r="B3180" s="51">
        <v>92342</v>
      </c>
      <c r="C3180" s="1108" t="s">
        <v>2524</v>
      </c>
      <c r="D3180" s="45" t="s">
        <v>85</v>
      </c>
      <c r="E3180" s="46">
        <f t="shared" si="98"/>
        <v>76.44</v>
      </c>
      <c r="F3180" s="1105">
        <f t="shared" si="99"/>
        <v>92342</v>
      </c>
      <c r="H3180" s="46">
        <v>74.56</v>
      </c>
      <c r="I3180" s="46">
        <v>76.44</v>
      </c>
    </row>
    <row r="3181" spans="2:9" ht="30">
      <c r="B3181" s="50">
        <v>92343</v>
      </c>
      <c r="C3181" s="48" t="s">
        <v>2525</v>
      </c>
      <c r="D3181" s="47" t="s">
        <v>85</v>
      </c>
      <c r="E3181" s="49">
        <f t="shared" si="98"/>
        <v>98.01</v>
      </c>
      <c r="F3181" s="1105">
        <f t="shared" si="99"/>
        <v>92343</v>
      </c>
      <c r="H3181" s="49">
        <v>95.98</v>
      </c>
      <c r="I3181" s="49">
        <v>98.01</v>
      </c>
    </row>
    <row r="3182" spans="2:9" ht="30">
      <c r="B3182" s="51">
        <v>92361</v>
      </c>
      <c r="C3182" s="1108" t="s">
        <v>2526</v>
      </c>
      <c r="D3182" s="45" t="s">
        <v>85</v>
      </c>
      <c r="E3182" s="46">
        <f t="shared" si="98"/>
        <v>60.31</v>
      </c>
      <c r="F3182" s="1105">
        <f t="shared" si="99"/>
        <v>92361</v>
      </c>
      <c r="H3182" s="46">
        <v>59.75</v>
      </c>
      <c r="I3182" s="46">
        <v>60.31</v>
      </c>
    </row>
    <row r="3183" spans="2:9" ht="30">
      <c r="B3183" s="50">
        <v>92362</v>
      </c>
      <c r="C3183" s="48" t="s">
        <v>2527</v>
      </c>
      <c r="D3183" s="47" t="s">
        <v>85</v>
      </c>
      <c r="E3183" s="49">
        <f t="shared" si="98"/>
        <v>95.95</v>
      </c>
      <c r="F3183" s="1105">
        <f t="shared" si="99"/>
        <v>92362</v>
      </c>
      <c r="H3183" s="49">
        <v>95.22</v>
      </c>
      <c r="I3183" s="49">
        <v>95.95</v>
      </c>
    </row>
    <row r="3184" spans="2:9" ht="30">
      <c r="B3184" s="51">
        <v>92364</v>
      </c>
      <c r="C3184" s="1108" t="s">
        <v>2528</v>
      </c>
      <c r="D3184" s="45" t="s">
        <v>85</v>
      </c>
      <c r="E3184" s="46">
        <f t="shared" si="98"/>
        <v>34.21</v>
      </c>
      <c r="F3184" s="1105">
        <f t="shared" si="99"/>
        <v>92364</v>
      </c>
      <c r="H3184" s="46">
        <v>33.56</v>
      </c>
      <c r="I3184" s="46">
        <v>34.21</v>
      </c>
    </row>
    <row r="3185" spans="2:9" ht="30">
      <c r="B3185" s="50">
        <v>92365</v>
      </c>
      <c r="C3185" s="48" t="s">
        <v>2529</v>
      </c>
      <c r="D3185" s="47" t="s">
        <v>85</v>
      </c>
      <c r="E3185" s="49">
        <f t="shared" si="98"/>
        <v>39.299999999999997</v>
      </c>
      <c r="F3185" s="1105">
        <f t="shared" si="99"/>
        <v>92365</v>
      </c>
      <c r="H3185" s="49">
        <v>38.6</v>
      </c>
      <c r="I3185" s="49">
        <v>39.299999999999997</v>
      </c>
    </row>
    <row r="3186" spans="2:9" ht="30">
      <c r="B3186" s="51">
        <v>92366</v>
      </c>
      <c r="C3186" s="1108" t="s">
        <v>2530</v>
      </c>
      <c r="D3186" s="45" t="s">
        <v>85</v>
      </c>
      <c r="E3186" s="46">
        <f t="shared" si="98"/>
        <v>54.38</v>
      </c>
      <c r="F3186" s="1105">
        <f t="shared" si="99"/>
        <v>92366</v>
      </c>
      <c r="H3186" s="46">
        <v>53.6</v>
      </c>
      <c r="I3186" s="46">
        <v>54.38</v>
      </c>
    </row>
    <row r="3187" spans="2:9" ht="30">
      <c r="B3187" s="50">
        <v>92367</v>
      </c>
      <c r="C3187" s="48" t="s">
        <v>2531</v>
      </c>
      <c r="D3187" s="47" t="s">
        <v>85</v>
      </c>
      <c r="E3187" s="49">
        <f t="shared" si="98"/>
        <v>66.709999999999994</v>
      </c>
      <c r="F3187" s="1105">
        <f t="shared" si="99"/>
        <v>92367</v>
      </c>
      <c r="H3187" s="49">
        <v>65.83</v>
      </c>
      <c r="I3187" s="49">
        <v>66.709999999999994</v>
      </c>
    </row>
    <row r="3188" spans="2:9" ht="30">
      <c r="B3188" s="51">
        <v>92368</v>
      </c>
      <c r="C3188" s="1108" t="s">
        <v>2532</v>
      </c>
      <c r="D3188" s="45" t="s">
        <v>85</v>
      </c>
      <c r="E3188" s="46">
        <f t="shared" si="98"/>
        <v>87.89</v>
      </c>
      <c r="F3188" s="1105">
        <f t="shared" si="99"/>
        <v>92368</v>
      </c>
      <c r="H3188" s="46">
        <v>86.89</v>
      </c>
      <c r="I3188" s="46">
        <v>87.89</v>
      </c>
    </row>
    <row r="3189" spans="2:9" ht="30">
      <c r="B3189" s="50">
        <v>92648</v>
      </c>
      <c r="C3189" s="48" t="s">
        <v>2533</v>
      </c>
      <c r="D3189" s="47" t="s">
        <v>85</v>
      </c>
      <c r="E3189" s="49">
        <f t="shared" si="98"/>
        <v>51.83</v>
      </c>
      <c r="F3189" s="1105">
        <f t="shared" si="99"/>
        <v>92648</v>
      </c>
      <c r="H3189" s="49">
        <v>51.1</v>
      </c>
      <c r="I3189" s="49">
        <v>51.83</v>
      </c>
    </row>
    <row r="3190" spans="2:9" ht="30">
      <c r="B3190" s="51">
        <v>92649</v>
      </c>
      <c r="C3190" s="1108" t="s">
        <v>2534</v>
      </c>
      <c r="D3190" s="45" t="s">
        <v>85</v>
      </c>
      <c r="E3190" s="46">
        <f t="shared" si="98"/>
        <v>63.08</v>
      </c>
      <c r="F3190" s="1105">
        <f t="shared" si="99"/>
        <v>92649</v>
      </c>
      <c r="H3190" s="46">
        <v>62.23</v>
      </c>
      <c r="I3190" s="46">
        <v>63.08</v>
      </c>
    </row>
    <row r="3191" spans="2:9" ht="30">
      <c r="B3191" s="50">
        <v>92650</v>
      </c>
      <c r="C3191" s="48" t="s">
        <v>2535</v>
      </c>
      <c r="D3191" s="47" t="s">
        <v>85</v>
      </c>
      <c r="E3191" s="49">
        <f t="shared" si="98"/>
        <v>98.72</v>
      </c>
      <c r="F3191" s="1105">
        <f t="shared" si="99"/>
        <v>92650</v>
      </c>
      <c r="H3191" s="49">
        <v>97.71</v>
      </c>
      <c r="I3191" s="49">
        <v>98.72</v>
      </c>
    </row>
    <row r="3192" spans="2:9" ht="30">
      <c r="B3192" s="51">
        <v>92652</v>
      </c>
      <c r="C3192" s="1108" t="s">
        <v>2536</v>
      </c>
      <c r="D3192" s="45" t="s">
        <v>85</v>
      </c>
      <c r="E3192" s="46">
        <f t="shared" si="98"/>
        <v>37.65</v>
      </c>
      <c r="F3192" s="1105">
        <f t="shared" si="99"/>
        <v>92652</v>
      </c>
      <c r="H3192" s="46">
        <v>36.65</v>
      </c>
      <c r="I3192" s="46">
        <v>37.65</v>
      </c>
    </row>
    <row r="3193" spans="2:9" ht="30">
      <c r="B3193" s="50">
        <v>92653</v>
      </c>
      <c r="C3193" s="48" t="s">
        <v>2537</v>
      </c>
      <c r="D3193" s="47" t="s">
        <v>85</v>
      </c>
      <c r="E3193" s="49">
        <f t="shared" si="98"/>
        <v>42.77</v>
      </c>
      <c r="F3193" s="1105">
        <f t="shared" si="99"/>
        <v>92653</v>
      </c>
      <c r="H3193" s="49">
        <v>41.71</v>
      </c>
      <c r="I3193" s="49">
        <v>42.77</v>
      </c>
    </row>
    <row r="3194" spans="2:9" ht="30">
      <c r="B3194" s="51">
        <v>92654</v>
      </c>
      <c r="C3194" s="1108" t="s">
        <v>2538</v>
      </c>
      <c r="D3194" s="45" t="s">
        <v>85</v>
      </c>
      <c r="E3194" s="46">
        <f t="shared" si="98"/>
        <v>57.85</v>
      </c>
      <c r="F3194" s="1105">
        <f t="shared" si="99"/>
        <v>92654</v>
      </c>
      <c r="H3194" s="46">
        <v>56.72</v>
      </c>
      <c r="I3194" s="46">
        <v>57.85</v>
      </c>
    </row>
    <row r="3195" spans="2:9" ht="30">
      <c r="B3195" s="50">
        <v>92655</v>
      </c>
      <c r="C3195" s="48" t="s">
        <v>2539</v>
      </c>
      <c r="D3195" s="47" t="s">
        <v>85</v>
      </c>
      <c r="E3195" s="49">
        <f t="shared" si="98"/>
        <v>70.25</v>
      </c>
      <c r="F3195" s="1105">
        <f t="shared" si="99"/>
        <v>92655</v>
      </c>
      <c r="H3195" s="49">
        <v>69.010000000000005</v>
      </c>
      <c r="I3195" s="49">
        <v>70.25</v>
      </c>
    </row>
    <row r="3196" spans="2:9" ht="30">
      <c r="B3196" s="51">
        <v>92656</v>
      </c>
      <c r="C3196" s="1108" t="s">
        <v>2540</v>
      </c>
      <c r="D3196" s="45" t="s">
        <v>85</v>
      </c>
      <c r="E3196" s="46">
        <f t="shared" si="98"/>
        <v>91.43</v>
      </c>
      <c r="F3196" s="1105">
        <f t="shared" si="99"/>
        <v>92656</v>
      </c>
      <c r="H3196" s="46">
        <v>90.07</v>
      </c>
      <c r="I3196" s="46">
        <v>91.43</v>
      </c>
    </row>
    <row r="3197" spans="2:9" ht="30">
      <c r="B3197" s="50">
        <v>92687</v>
      </c>
      <c r="C3197" s="48" t="s">
        <v>2541</v>
      </c>
      <c r="D3197" s="47" t="s">
        <v>85</v>
      </c>
      <c r="E3197" s="49">
        <f t="shared" si="98"/>
        <v>17.91</v>
      </c>
      <c r="F3197" s="1105">
        <f t="shared" si="99"/>
        <v>92687</v>
      </c>
      <c r="H3197" s="49">
        <v>17.28</v>
      </c>
      <c r="I3197" s="49">
        <v>17.91</v>
      </c>
    </row>
    <row r="3198" spans="2:9" ht="30">
      <c r="B3198" s="51">
        <v>92688</v>
      </c>
      <c r="C3198" s="1108" t="s">
        <v>2542</v>
      </c>
      <c r="D3198" s="45" t="s">
        <v>85</v>
      </c>
      <c r="E3198" s="46">
        <f t="shared" si="98"/>
        <v>25.42</v>
      </c>
      <c r="F3198" s="1105">
        <f t="shared" si="99"/>
        <v>92688</v>
      </c>
      <c r="H3198" s="46">
        <v>24.35</v>
      </c>
      <c r="I3198" s="46">
        <v>25.42</v>
      </c>
    </row>
    <row r="3199" spans="2:9" ht="30">
      <c r="B3199" s="50">
        <v>92689</v>
      </c>
      <c r="C3199" s="48" t="s">
        <v>2543</v>
      </c>
      <c r="D3199" s="47" t="s">
        <v>85</v>
      </c>
      <c r="E3199" s="49">
        <f t="shared" si="98"/>
        <v>26.2</v>
      </c>
      <c r="F3199" s="1105">
        <f t="shared" si="99"/>
        <v>92689</v>
      </c>
      <c r="H3199" s="49">
        <v>25.56</v>
      </c>
      <c r="I3199" s="49">
        <v>26.2</v>
      </c>
    </row>
    <row r="3200" spans="2:9" ht="30">
      <c r="B3200" s="51">
        <v>92690</v>
      </c>
      <c r="C3200" s="1108" t="s">
        <v>2544</v>
      </c>
      <c r="D3200" s="45" t="s">
        <v>85</v>
      </c>
      <c r="E3200" s="46">
        <f t="shared" si="98"/>
        <v>38</v>
      </c>
      <c r="F3200" s="1105">
        <f t="shared" si="99"/>
        <v>92690</v>
      </c>
      <c r="H3200" s="46">
        <v>36.9</v>
      </c>
      <c r="I3200" s="46">
        <v>38</v>
      </c>
    </row>
    <row r="3201" spans="2:9" ht="30">
      <c r="B3201" s="50">
        <v>94462</v>
      </c>
      <c r="C3201" s="48" t="s">
        <v>2545</v>
      </c>
      <c r="D3201" s="47" t="s">
        <v>85</v>
      </c>
      <c r="E3201" s="49">
        <f t="shared" si="98"/>
        <v>63.65</v>
      </c>
      <c r="F3201" s="1105">
        <f t="shared" si="99"/>
        <v>94462</v>
      </c>
      <c r="H3201" s="49">
        <v>61.55</v>
      </c>
      <c r="I3201" s="49">
        <v>63.65</v>
      </c>
    </row>
    <row r="3202" spans="2:9" ht="30">
      <c r="B3202" s="51">
        <v>94463</v>
      </c>
      <c r="C3202" s="1108" t="s">
        <v>2546</v>
      </c>
      <c r="D3202" s="45" t="s">
        <v>85</v>
      </c>
      <c r="E3202" s="46">
        <f t="shared" si="98"/>
        <v>74.05</v>
      </c>
      <c r="F3202" s="1105">
        <f t="shared" si="99"/>
        <v>94463</v>
      </c>
      <c r="H3202" s="46">
        <v>71.95</v>
      </c>
      <c r="I3202" s="46">
        <v>74.05</v>
      </c>
    </row>
    <row r="3203" spans="2:9" ht="30">
      <c r="B3203" s="50">
        <v>94464</v>
      </c>
      <c r="C3203" s="48" t="s">
        <v>2547</v>
      </c>
      <c r="D3203" s="47" t="s">
        <v>85</v>
      </c>
      <c r="E3203" s="49">
        <f t="shared" ref="E3203:E3266" si="100">IF($K$2=$H$1,H3203,I3203)</f>
        <v>103.78</v>
      </c>
      <c r="F3203" s="1105">
        <f t="shared" ref="F3203:F3266" si="101">IF(LEN($B3203)=7,CONCATENATE(MID($B3203,1,6),"00",RIGHT($B3203,1)),IF(LEN($B3203)=8,CONCATENATE(MID($B3203,1,6),"0",RIGHT($B3203,2)),$B3203))</f>
        <v>94464</v>
      </c>
      <c r="H3203" s="49">
        <v>101.16</v>
      </c>
      <c r="I3203" s="49">
        <v>103.78</v>
      </c>
    </row>
    <row r="3204" spans="2:9" ht="30">
      <c r="B3204" s="51">
        <v>94602</v>
      </c>
      <c r="C3204" s="1108" t="s">
        <v>5939</v>
      </c>
      <c r="D3204" s="45" t="s">
        <v>85</v>
      </c>
      <c r="E3204" s="46">
        <f t="shared" si="100"/>
        <v>127.56</v>
      </c>
      <c r="F3204" s="1105">
        <f t="shared" si="101"/>
        <v>94602</v>
      </c>
      <c r="H3204" s="46">
        <v>125.1</v>
      </c>
      <c r="I3204" s="46">
        <v>127.56</v>
      </c>
    </row>
    <row r="3205" spans="2:9" ht="30">
      <c r="B3205" s="50">
        <v>94603</v>
      </c>
      <c r="C3205" s="48" t="s">
        <v>5940</v>
      </c>
      <c r="D3205" s="47" t="s">
        <v>85</v>
      </c>
      <c r="E3205" s="49">
        <f t="shared" si="100"/>
        <v>169.85</v>
      </c>
      <c r="F3205" s="1105">
        <f t="shared" si="101"/>
        <v>94603</v>
      </c>
      <c r="H3205" s="49">
        <v>167.39</v>
      </c>
      <c r="I3205" s="49">
        <v>169.85</v>
      </c>
    </row>
    <row r="3206" spans="2:9" ht="30">
      <c r="B3206" s="51">
        <v>94604</v>
      </c>
      <c r="C3206" s="1108" t="s">
        <v>5941</v>
      </c>
      <c r="D3206" s="45" t="s">
        <v>85</v>
      </c>
      <c r="E3206" s="46">
        <f t="shared" si="100"/>
        <v>230.81</v>
      </c>
      <c r="F3206" s="1105">
        <f t="shared" si="101"/>
        <v>94604</v>
      </c>
      <c r="H3206" s="46">
        <v>228.12</v>
      </c>
      <c r="I3206" s="46">
        <v>230.81</v>
      </c>
    </row>
    <row r="3207" spans="2:9" ht="30">
      <c r="B3207" s="50">
        <v>94605</v>
      </c>
      <c r="C3207" s="48" t="s">
        <v>5942</v>
      </c>
      <c r="D3207" s="47" t="s">
        <v>85</v>
      </c>
      <c r="E3207" s="49">
        <f t="shared" si="100"/>
        <v>327.87</v>
      </c>
      <c r="F3207" s="1105">
        <f t="shared" si="101"/>
        <v>94605</v>
      </c>
      <c r="H3207" s="49">
        <v>325.18</v>
      </c>
      <c r="I3207" s="49">
        <v>327.87</v>
      </c>
    </row>
    <row r="3208" spans="2:9" ht="30">
      <c r="B3208" s="51">
        <v>94648</v>
      </c>
      <c r="C3208" s="1108" t="s">
        <v>2548</v>
      </c>
      <c r="D3208" s="45" t="s">
        <v>85</v>
      </c>
      <c r="E3208" s="46">
        <f t="shared" si="100"/>
        <v>7.31</v>
      </c>
      <c r="F3208" s="1105">
        <f t="shared" si="101"/>
        <v>94648</v>
      </c>
      <c r="H3208" s="46">
        <v>6.83</v>
      </c>
      <c r="I3208" s="46">
        <v>7.31</v>
      </c>
    </row>
    <row r="3209" spans="2:9" ht="30">
      <c r="B3209" s="50">
        <v>94649</v>
      </c>
      <c r="C3209" s="48" t="s">
        <v>2549</v>
      </c>
      <c r="D3209" s="47" t="s">
        <v>85</v>
      </c>
      <c r="E3209" s="49">
        <f t="shared" si="100"/>
        <v>10.57</v>
      </c>
      <c r="F3209" s="1105">
        <f t="shared" si="101"/>
        <v>94649</v>
      </c>
      <c r="H3209" s="49">
        <v>10.09</v>
      </c>
      <c r="I3209" s="49">
        <v>10.57</v>
      </c>
    </row>
    <row r="3210" spans="2:9" ht="30">
      <c r="B3210" s="51">
        <v>94650</v>
      </c>
      <c r="C3210" s="1108" t="s">
        <v>2550</v>
      </c>
      <c r="D3210" s="45" t="s">
        <v>85</v>
      </c>
      <c r="E3210" s="46">
        <f t="shared" si="100"/>
        <v>15.11</v>
      </c>
      <c r="F3210" s="1105">
        <f t="shared" si="101"/>
        <v>94650</v>
      </c>
      <c r="H3210" s="46">
        <v>14.43</v>
      </c>
      <c r="I3210" s="46">
        <v>15.11</v>
      </c>
    </row>
    <row r="3211" spans="2:9" ht="30">
      <c r="B3211" s="50">
        <v>94651</v>
      </c>
      <c r="C3211" s="48" t="s">
        <v>2551</v>
      </c>
      <c r="D3211" s="47" t="s">
        <v>85</v>
      </c>
      <c r="E3211" s="49">
        <f t="shared" si="100"/>
        <v>16.34</v>
      </c>
      <c r="F3211" s="1105">
        <f t="shared" si="101"/>
        <v>94651</v>
      </c>
      <c r="H3211" s="49">
        <v>15.66</v>
      </c>
      <c r="I3211" s="49">
        <v>16.34</v>
      </c>
    </row>
    <row r="3212" spans="2:9" ht="30">
      <c r="B3212" s="51">
        <v>94652</v>
      </c>
      <c r="C3212" s="1108" t="s">
        <v>2552</v>
      </c>
      <c r="D3212" s="45" t="s">
        <v>85</v>
      </c>
      <c r="E3212" s="46">
        <f t="shared" si="100"/>
        <v>26.59</v>
      </c>
      <c r="F3212" s="1105">
        <f t="shared" si="101"/>
        <v>94652</v>
      </c>
      <c r="H3212" s="46">
        <v>25.48</v>
      </c>
      <c r="I3212" s="46">
        <v>26.59</v>
      </c>
    </row>
    <row r="3213" spans="2:9" ht="30">
      <c r="B3213" s="50">
        <v>94653</v>
      </c>
      <c r="C3213" s="48" t="s">
        <v>2553</v>
      </c>
      <c r="D3213" s="47" t="s">
        <v>85</v>
      </c>
      <c r="E3213" s="49">
        <f t="shared" si="100"/>
        <v>37.200000000000003</v>
      </c>
      <c r="F3213" s="1105">
        <f t="shared" si="101"/>
        <v>94653</v>
      </c>
      <c r="H3213" s="49">
        <v>36.090000000000003</v>
      </c>
      <c r="I3213" s="49">
        <v>37.200000000000003</v>
      </c>
    </row>
    <row r="3214" spans="2:9" ht="30">
      <c r="B3214" s="51">
        <v>94654</v>
      </c>
      <c r="C3214" s="1108" t="s">
        <v>2554</v>
      </c>
      <c r="D3214" s="45" t="s">
        <v>85</v>
      </c>
      <c r="E3214" s="46">
        <f t="shared" si="100"/>
        <v>50.34</v>
      </c>
      <c r="F3214" s="1105">
        <f t="shared" si="101"/>
        <v>94654</v>
      </c>
      <c r="H3214" s="46">
        <v>48.39</v>
      </c>
      <c r="I3214" s="46">
        <v>50.34</v>
      </c>
    </row>
    <row r="3215" spans="2:9" ht="30">
      <c r="B3215" s="50">
        <v>94655</v>
      </c>
      <c r="C3215" s="48" t="s">
        <v>2555</v>
      </c>
      <c r="D3215" s="47" t="s">
        <v>85</v>
      </c>
      <c r="E3215" s="49">
        <f t="shared" si="100"/>
        <v>69.239999999999995</v>
      </c>
      <c r="F3215" s="1105">
        <f t="shared" si="101"/>
        <v>94655</v>
      </c>
      <c r="H3215" s="49">
        <v>67.290000000000006</v>
      </c>
      <c r="I3215" s="49">
        <v>69.239999999999995</v>
      </c>
    </row>
    <row r="3216" spans="2:9" ht="30">
      <c r="B3216" s="51">
        <v>94716</v>
      </c>
      <c r="C3216" s="1108" t="s">
        <v>2556</v>
      </c>
      <c r="D3216" s="45" t="s">
        <v>85</v>
      </c>
      <c r="E3216" s="46">
        <f t="shared" si="100"/>
        <v>20.07</v>
      </c>
      <c r="F3216" s="1105">
        <f t="shared" si="101"/>
        <v>94716</v>
      </c>
      <c r="H3216" s="46">
        <v>19.62</v>
      </c>
      <c r="I3216" s="46">
        <v>20.07</v>
      </c>
    </row>
    <row r="3217" spans="2:9" ht="30">
      <c r="B3217" s="50">
        <v>94717</v>
      </c>
      <c r="C3217" s="48" t="s">
        <v>2557</v>
      </c>
      <c r="D3217" s="47" t="s">
        <v>85</v>
      </c>
      <c r="E3217" s="49">
        <f t="shared" si="100"/>
        <v>29.57</v>
      </c>
      <c r="F3217" s="1105">
        <f t="shared" si="101"/>
        <v>94717</v>
      </c>
      <c r="H3217" s="49">
        <v>29.12</v>
      </c>
      <c r="I3217" s="49">
        <v>29.57</v>
      </c>
    </row>
    <row r="3218" spans="2:9" ht="30">
      <c r="B3218" s="51">
        <v>94718</v>
      </c>
      <c r="C3218" s="1108" t="s">
        <v>2558</v>
      </c>
      <c r="D3218" s="45" t="s">
        <v>85</v>
      </c>
      <c r="E3218" s="46">
        <f t="shared" si="100"/>
        <v>36.549999999999997</v>
      </c>
      <c r="F3218" s="1105">
        <f t="shared" si="101"/>
        <v>94718</v>
      </c>
      <c r="H3218" s="46">
        <v>35.96</v>
      </c>
      <c r="I3218" s="46">
        <v>36.549999999999997</v>
      </c>
    </row>
    <row r="3219" spans="2:9" ht="30">
      <c r="B3219" s="50">
        <v>94719</v>
      </c>
      <c r="C3219" s="48" t="s">
        <v>2559</v>
      </c>
      <c r="D3219" s="47" t="s">
        <v>85</v>
      </c>
      <c r="E3219" s="49">
        <f t="shared" si="100"/>
        <v>47.95</v>
      </c>
      <c r="F3219" s="1105">
        <f t="shared" si="101"/>
        <v>94719</v>
      </c>
      <c r="H3219" s="49">
        <v>47.36</v>
      </c>
      <c r="I3219" s="49">
        <v>47.95</v>
      </c>
    </row>
    <row r="3220" spans="2:9" ht="30">
      <c r="B3220" s="51">
        <v>94720</v>
      </c>
      <c r="C3220" s="1108" t="s">
        <v>2560</v>
      </c>
      <c r="D3220" s="45" t="s">
        <v>85</v>
      </c>
      <c r="E3220" s="46">
        <f t="shared" si="100"/>
        <v>72.34</v>
      </c>
      <c r="F3220" s="1105">
        <f t="shared" si="101"/>
        <v>94720</v>
      </c>
      <c r="H3220" s="46">
        <v>71.319999999999993</v>
      </c>
      <c r="I3220" s="46">
        <v>72.34</v>
      </c>
    </row>
    <row r="3221" spans="2:9" ht="30">
      <c r="B3221" s="50">
        <v>94721</v>
      </c>
      <c r="C3221" s="48" t="s">
        <v>2561</v>
      </c>
      <c r="D3221" s="47" t="s">
        <v>85</v>
      </c>
      <c r="E3221" s="49">
        <f t="shared" si="100"/>
        <v>105.75</v>
      </c>
      <c r="F3221" s="1105">
        <f t="shared" si="101"/>
        <v>94721</v>
      </c>
      <c r="H3221" s="49">
        <v>104.73</v>
      </c>
      <c r="I3221" s="49">
        <v>105.75</v>
      </c>
    </row>
    <row r="3222" spans="2:9" ht="30">
      <c r="B3222" s="51">
        <v>94722</v>
      </c>
      <c r="C3222" s="1108" t="s">
        <v>2562</v>
      </c>
      <c r="D3222" s="45" t="s">
        <v>85</v>
      </c>
      <c r="E3222" s="46">
        <f t="shared" si="100"/>
        <v>184.21</v>
      </c>
      <c r="F3222" s="1105">
        <f t="shared" si="101"/>
        <v>94722</v>
      </c>
      <c r="H3222" s="46">
        <v>182.13</v>
      </c>
      <c r="I3222" s="46">
        <v>184.21</v>
      </c>
    </row>
    <row r="3223" spans="2:9" ht="30">
      <c r="B3223" s="50">
        <v>95697</v>
      </c>
      <c r="C3223" s="48" t="s">
        <v>5943</v>
      </c>
      <c r="D3223" s="47" t="s">
        <v>85</v>
      </c>
      <c r="E3223" s="49">
        <f t="shared" si="100"/>
        <v>49.06</v>
      </c>
      <c r="F3223" s="1105">
        <f t="shared" si="101"/>
        <v>95697</v>
      </c>
      <c r="H3223" s="49">
        <v>48.61</v>
      </c>
      <c r="I3223" s="49">
        <v>49.06</v>
      </c>
    </row>
    <row r="3224" spans="2:9">
      <c r="B3224" s="51">
        <v>96635</v>
      </c>
      <c r="C3224" s="1108" t="s">
        <v>5181</v>
      </c>
      <c r="D3224" s="45" t="s">
        <v>85</v>
      </c>
      <c r="E3224" s="46">
        <f t="shared" si="100"/>
        <v>21.42</v>
      </c>
      <c r="F3224" s="1105">
        <f t="shared" si="101"/>
        <v>96635</v>
      </c>
      <c r="H3224" s="46">
        <v>19.95</v>
      </c>
      <c r="I3224" s="46">
        <v>21.42</v>
      </c>
    </row>
    <row r="3225" spans="2:9">
      <c r="B3225" s="50">
        <v>96636</v>
      </c>
      <c r="C3225" s="48" t="s">
        <v>5182</v>
      </c>
      <c r="D3225" s="47" t="s">
        <v>85</v>
      </c>
      <c r="E3225" s="49">
        <f t="shared" si="100"/>
        <v>22.69</v>
      </c>
      <c r="F3225" s="1105">
        <f t="shared" si="101"/>
        <v>96636</v>
      </c>
      <c r="H3225" s="49">
        <v>21.09</v>
      </c>
      <c r="I3225" s="49">
        <v>22.69</v>
      </c>
    </row>
    <row r="3226" spans="2:9">
      <c r="B3226" s="51">
        <v>96644</v>
      </c>
      <c r="C3226" s="1108" t="s">
        <v>5183</v>
      </c>
      <c r="D3226" s="45" t="s">
        <v>85</v>
      </c>
      <c r="E3226" s="46">
        <f t="shared" si="100"/>
        <v>13.59</v>
      </c>
      <c r="F3226" s="1105">
        <f t="shared" si="101"/>
        <v>96644</v>
      </c>
      <c r="H3226" s="46">
        <v>12.92</v>
      </c>
      <c r="I3226" s="46">
        <v>13.59</v>
      </c>
    </row>
    <row r="3227" spans="2:9">
      <c r="B3227" s="50">
        <v>96645</v>
      </c>
      <c r="C3227" s="48" t="s">
        <v>5184</v>
      </c>
      <c r="D3227" s="47" t="s">
        <v>85</v>
      </c>
      <c r="E3227" s="49">
        <f t="shared" si="100"/>
        <v>17.63</v>
      </c>
      <c r="F3227" s="1105">
        <f t="shared" si="101"/>
        <v>96645</v>
      </c>
      <c r="H3227" s="49">
        <v>16.73</v>
      </c>
      <c r="I3227" s="49">
        <v>17.63</v>
      </c>
    </row>
    <row r="3228" spans="2:9">
      <c r="B3228" s="51">
        <v>96646</v>
      </c>
      <c r="C3228" s="1108" t="s">
        <v>5185</v>
      </c>
      <c r="D3228" s="45" t="s">
        <v>85</v>
      </c>
      <c r="E3228" s="46">
        <f t="shared" si="100"/>
        <v>27.4</v>
      </c>
      <c r="F3228" s="1105">
        <f t="shared" si="101"/>
        <v>96646</v>
      </c>
      <c r="H3228" s="46">
        <v>25.97</v>
      </c>
      <c r="I3228" s="46">
        <v>27.4</v>
      </c>
    </row>
    <row r="3229" spans="2:9">
      <c r="B3229" s="50">
        <v>96647</v>
      </c>
      <c r="C3229" s="48" t="s">
        <v>5186</v>
      </c>
      <c r="D3229" s="47" t="s">
        <v>85</v>
      </c>
      <c r="E3229" s="49">
        <f t="shared" si="100"/>
        <v>12.17</v>
      </c>
      <c r="F3229" s="1105">
        <f t="shared" si="101"/>
        <v>96647</v>
      </c>
      <c r="H3229" s="49">
        <v>11.64</v>
      </c>
      <c r="I3229" s="49">
        <v>12.17</v>
      </c>
    </row>
    <row r="3230" spans="2:9">
      <c r="B3230" s="51">
        <v>96648</v>
      </c>
      <c r="C3230" s="1108" t="s">
        <v>5187</v>
      </c>
      <c r="D3230" s="45" t="s">
        <v>85</v>
      </c>
      <c r="E3230" s="46">
        <f t="shared" si="100"/>
        <v>22.31</v>
      </c>
      <c r="F3230" s="1105">
        <f t="shared" si="101"/>
        <v>96648</v>
      </c>
      <c r="H3230" s="46">
        <v>21.23</v>
      </c>
      <c r="I3230" s="46">
        <v>22.31</v>
      </c>
    </row>
    <row r="3231" spans="2:9">
      <c r="B3231" s="50">
        <v>96649</v>
      </c>
      <c r="C3231" s="48" t="s">
        <v>5188</v>
      </c>
      <c r="D3231" s="47" t="s">
        <v>85</v>
      </c>
      <c r="E3231" s="49">
        <f t="shared" si="100"/>
        <v>33.049999999999997</v>
      </c>
      <c r="F3231" s="1105">
        <f t="shared" si="101"/>
        <v>96649</v>
      </c>
      <c r="H3231" s="49">
        <v>31.33</v>
      </c>
      <c r="I3231" s="49">
        <v>33.049999999999997</v>
      </c>
    </row>
    <row r="3232" spans="2:9">
      <c r="B3232" s="51">
        <v>96668</v>
      </c>
      <c r="C3232" s="1108" t="s">
        <v>5189</v>
      </c>
      <c r="D3232" s="45" t="s">
        <v>85</v>
      </c>
      <c r="E3232" s="46">
        <f t="shared" si="100"/>
        <v>8.1300000000000008</v>
      </c>
      <c r="F3232" s="1105">
        <f t="shared" si="101"/>
        <v>96668</v>
      </c>
      <c r="H3232" s="46">
        <v>8.0299999999999994</v>
      </c>
      <c r="I3232" s="46">
        <v>8.1300000000000008</v>
      </c>
    </row>
    <row r="3233" spans="2:9">
      <c r="B3233" s="50">
        <v>96669</v>
      </c>
      <c r="C3233" s="48" t="s">
        <v>5190</v>
      </c>
      <c r="D3233" s="47" t="s">
        <v>85</v>
      </c>
      <c r="E3233" s="49">
        <f t="shared" si="100"/>
        <v>10.09</v>
      </c>
      <c r="F3233" s="1105">
        <f t="shared" si="101"/>
        <v>96669</v>
      </c>
      <c r="H3233" s="49">
        <v>9.9700000000000006</v>
      </c>
      <c r="I3233" s="49">
        <v>10.09</v>
      </c>
    </row>
    <row r="3234" spans="2:9">
      <c r="B3234" s="51">
        <v>96670</v>
      </c>
      <c r="C3234" s="1108" t="s">
        <v>5191</v>
      </c>
      <c r="D3234" s="45" t="s">
        <v>85</v>
      </c>
      <c r="E3234" s="46">
        <f t="shared" si="100"/>
        <v>15.32</v>
      </c>
      <c r="F3234" s="1105">
        <f t="shared" si="101"/>
        <v>96670</v>
      </c>
      <c r="H3234" s="46">
        <v>15.13</v>
      </c>
      <c r="I3234" s="46">
        <v>15.32</v>
      </c>
    </row>
    <row r="3235" spans="2:9">
      <c r="B3235" s="50">
        <v>96671</v>
      </c>
      <c r="C3235" s="48" t="s">
        <v>5192</v>
      </c>
      <c r="D3235" s="47" t="s">
        <v>85</v>
      </c>
      <c r="E3235" s="49">
        <f t="shared" si="100"/>
        <v>20.55</v>
      </c>
      <c r="F3235" s="1105">
        <f t="shared" si="101"/>
        <v>96671</v>
      </c>
      <c r="H3235" s="49">
        <v>20.27</v>
      </c>
      <c r="I3235" s="49">
        <v>20.55</v>
      </c>
    </row>
    <row r="3236" spans="2:9">
      <c r="B3236" s="51">
        <v>96672</v>
      </c>
      <c r="C3236" s="1108" t="s">
        <v>5193</v>
      </c>
      <c r="D3236" s="45" t="s">
        <v>85</v>
      </c>
      <c r="E3236" s="46">
        <f t="shared" si="100"/>
        <v>30.2</v>
      </c>
      <c r="F3236" s="1105">
        <f t="shared" si="101"/>
        <v>96672</v>
      </c>
      <c r="H3236" s="46">
        <v>29.77</v>
      </c>
      <c r="I3236" s="46">
        <v>30.2</v>
      </c>
    </row>
    <row r="3237" spans="2:9">
      <c r="B3237" s="50">
        <v>96673</v>
      </c>
      <c r="C3237" s="48" t="s">
        <v>5194</v>
      </c>
      <c r="D3237" s="47" t="s">
        <v>85</v>
      </c>
      <c r="E3237" s="49">
        <f t="shared" si="100"/>
        <v>49.17</v>
      </c>
      <c r="F3237" s="1105">
        <f t="shared" si="101"/>
        <v>96673</v>
      </c>
      <c r="H3237" s="49">
        <v>48.57</v>
      </c>
      <c r="I3237" s="49">
        <v>49.17</v>
      </c>
    </row>
    <row r="3238" spans="2:9">
      <c r="B3238" s="51">
        <v>96674</v>
      </c>
      <c r="C3238" s="1108" t="s">
        <v>5195</v>
      </c>
      <c r="D3238" s="45" t="s">
        <v>85</v>
      </c>
      <c r="E3238" s="46">
        <f t="shared" si="100"/>
        <v>69.099999999999994</v>
      </c>
      <c r="F3238" s="1105">
        <f t="shared" si="101"/>
        <v>96674</v>
      </c>
      <c r="H3238" s="46">
        <v>68.25</v>
      </c>
      <c r="I3238" s="46">
        <v>69.099999999999994</v>
      </c>
    </row>
    <row r="3239" spans="2:9">
      <c r="B3239" s="50">
        <v>96675</v>
      </c>
      <c r="C3239" s="48" t="s">
        <v>5196</v>
      </c>
      <c r="D3239" s="47" t="s">
        <v>85</v>
      </c>
      <c r="E3239" s="49">
        <f t="shared" si="100"/>
        <v>119.73</v>
      </c>
      <c r="F3239" s="1105">
        <f t="shared" si="101"/>
        <v>96675</v>
      </c>
      <c r="H3239" s="49">
        <v>118.45</v>
      </c>
      <c r="I3239" s="49">
        <v>119.73</v>
      </c>
    </row>
    <row r="3240" spans="2:9">
      <c r="B3240" s="51">
        <v>96676</v>
      </c>
      <c r="C3240" s="1108" t="s">
        <v>5197</v>
      </c>
      <c r="D3240" s="45" t="s">
        <v>85</v>
      </c>
      <c r="E3240" s="46">
        <f t="shared" si="100"/>
        <v>8.1</v>
      </c>
      <c r="F3240" s="1105">
        <f t="shared" si="101"/>
        <v>96676</v>
      </c>
      <c r="H3240" s="46">
        <v>7.99</v>
      </c>
      <c r="I3240" s="46">
        <v>8.1</v>
      </c>
    </row>
    <row r="3241" spans="2:9">
      <c r="B3241" s="50">
        <v>96677</v>
      </c>
      <c r="C3241" s="48" t="s">
        <v>5198</v>
      </c>
      <c r="D3241" s="47" t="s">
        <v>85</v>
      </c>
      <c r="E3241" s="49">
        <f t="shared" si="100"/>
        <v>13.31</v>
      </c>
      <c r="F3241" s="1105">
        <f t="shared" si="101"/>
        <v>96677</v>
      </c>
      <c r="H3241" s="49">
        <v>13.16</v>
      </c>
      <c r="I3241" s="49">
        <v>13.31</v>
      </c>
    </row>
    <row r="3242" spans="2:9">
      <c r="B3242" s="51">
        <v>96678</v>
      </c>
      <c r="C3242" s="1108" t="s">
        <v>5199</v>
      </c>
      <c r="D3242" s="45" t="s">
        <v>85</v>
      </c>
      <c r="E3242" s="46">
        <f t="shared" si="100"/>
        <v>18.53</v>
      </c>
      <c r="F3242" s="1105">
        <f t="shared" si="101"/>
        <v>96678</v>
      </c>
      <c r="H3242" s="46">
        <v>18.3</v>
      </c>
      <c r="I3242" s="46">
        <v>18.53</v>
      </c>
    </row>
    <row r="3243" spans="2:9">
      <c r="B3243" s="50">
        <v>96679</v>
      </c>
      <c r="C3243" s="48" t="s">
        <v>5200</v>
      </c>
      <c r="D3243" s="47" t="s">
        <v>85</v>
      </c>
      <c r="E3243" s="49">
        <f t="shared" si="100"/>
        <v>27.05</v>
      </c>
      <c r="F3243" s="1105">
        <f t="shared" si="101"/>
        <v>96679</v>
      </c>
      <c r="H3243" s="49">
        <v>26.71</v>
      </c>
      <c r="I3243" s="49">
        <v>27.05</v>
      </c>
    </row>
    <row r="3244" spans="2:9">
      <c r="B3244" s="51">
        <v>96680</v>
      </c>
      <c r="C3244" s="1108" t="s">
        <v>5201</v>
      </c>
      <c r="D3244" s="45" t="s">
        <v>85</v>
      </c>
      <c r="E3244" s="46">
        <f t="shared" si="100"/>
        <v>36.57</v>
      </c>
      <c r="F3244" s="1105">
        <f t="shared" si="101"/>
        <v>96680</v>
      </c>
      <c r="H3244" s="46">
        <v>36.049999999999997</v>
      </c>
      <c r="I3244" s="46">
        <v>36.57</v>
      </c>
    </row>
    <row r="3245" spans="2:9">
      <c r="B3245" s="50">
        <v>96681</v>
      </c>
      <c r="C3245" s="48" t="s">
        <v>5202</v>
      </c>
      <c r="D3245" s="47" t="s">
        <v>85</v>
      </c>
      <c r="E3245" s="49">
        <f t="shared" si="100"/>
        <v>67.819999999999993</v>
      </c>
      <c r="F3245" s="1105">
        <f t="shared" si="101"/>
        <v>96681</v>
      </c>
      <c r="H3245" s="49">
        <v>67.09</v>
      </c>
      <c r="I3245" s="49">
        <v>67.819999999999993</v>
      </c>
    </row>
    <row r="3246" spans="2:9">
      <c r="B3246" s="51">
        <v>96682</v>
      </c>
      <c r="C3246" s="1108" t="s">
        <v>5203</v>
      </c>
      <c r="D3246" s="45" t="s">
        <v>85</v>
      </c>
      <c r="E3246" s="46">
        <f t="shared" si="100"/>
        <v>99.98</v>
      </c>
      <c r="F3246" s="1105">
        <f t="shared" si="101"/>
        <v>96682</v>
      </c>
      <c r="H3246" s="46">
        <v>98.95</v>
      </c>
      <c r="I3246" s="46">
        <v>99.98</v>
      </c>
    </row>
    <row r="3247" spans="2:9">
      <c r="B3247" s="50">
        <v>96683</v>
      </c>
      <c r="C3247" s="48" t="s">
        <v>5204</v>
      </c>
      <c r="D3247" s="47" t="s">
        <v>85</v>
      </c>
      <c r="E3247" s="49">
        <f t="shared" si="100"/>
        <v>137.06</v>
      </c>
      <c r="F3247" s="1105">
        <f t="shared" si="101"/>
        <v>96683</v>
      </c>
      <c r="H3247" s="49">
        <v>135.53</v>
      </c>
      <c r="I3247" s="49">
        <v>137.06</v>
      </c>
    </row>
    <row r="3248" spans="2:9" ht="30">
      <c r="B3248" s="51">
        <v>96718</v>
      </c>
      <c r="C3248" s="1108" t="s">
        <v>5205</v>
      </c>
      <c r="D3248" s="45" t="s">
        <v>85</v>
      </c>
      <c r="E3248" s="46">
        <f t="shared" si="100"/>
        <v>5.24</v>
      </c>
      <c r="F3248" s="1105">
        <f t="shared" si="101"/>
        <v>96718</v>
      </c>
      <c r="H3248" s="46">
        <v>5.22</v>
      </c>
      <c r="I3248" s="46">
        <v>5.24</v>
      </c>
    </row>
    <row r="3249" spans="2:9" ht="30">
      <c r="B3249" s="50">
        <v>96719</v>
      </c>
      <c r="C3249" s="48" t="s">
        <v>5206</v>
      </c>
      <c r="D3249" s="47" t="s">
        <v>85</v>
      </c>
      <c r="E3249" s="49">
        <f t="shared" si="100"/>
        <v>11.43</v>
      </c>
      <c r="F3249" s="1105">
        <f t="shared" si="101"/>
        <v>96719</v>
      </c>
      <c r="H3249" s="49">
        <v>10.95</v>
      </c>
      <c r="I3249" s="49">
        <v>11.43</v>
      </c>
    </row>
    <row r="3250" spans="2:9" ht="30">
      <c r="B3250" s="51">
        <v>96720</v>
      </c>
      <c r="C3250" s="1108" t="s">
        <v>5207</v>
      </c>
      <c r="D3250" s="45" t="s">
        <v>85</v>
      </c>
      <c r="E3250" s="46">
        <f t="shared" si="100"/>
        <v>13.84</v>
      </c>
      <c r="F3250" s="1105">
        <f t="shared" si="101"/>
        <v>96720</v>
      </c>
      <c r="H3250" s="46">
        <v>13.29</v>
      </c>
      <c r="I3250" s="46">
        <v>13.84</v>
      </c>
    </row>
    <row r="3251" spans="2:9" ht="30">
      <c r="B3251" s="50">
        <v>96721</v>
      </c>
      <c r="C3251" s="48" t="s">
        <v>5208</v>
      </c>
      <c r="D3251" s="47" t="s">
        <v>85</v>
      </c>
      <c r="E3251" s="49">
        <f t="shared" si="100"/>
        <v>18.260000000000002</v>
      </c>
      <c r="F3251" s="1105">
        <f t="shared" si="101"/>
        <v>96721</v>
      </c>
      <c r="H3251" s="49">
        <v>17.71</v>
      </c>
      <c r="I3251" s="49">
        <v>18.260000000000002</v>
      </c>
    </row>
    <row r="3252" spans="2:9" ht="30">
      <c r="B3252" s="51">
        <v>96722</v>
      </c>
      <c r="C3252" s="1108" t="s">
        <v>5209</v>
      </c>
      <c r="D3252" s="45" t="s">
        <v>85</v>
      </c>
      <c r="E3252" s="46">
        <f t="shared" si="100"/>
        <v>25.11</v>
      </c>
      <c r="F3252" s="1105">
        <f t="shared" si="101"/>
        <v>96722</v>
      </c>
      <c r="H3252" s="46">
        <v>24.27</v>
      </c>
      <c r="I3252" s="46">
        <v>25.11</v>
      </c>
    </row>
    <row r="3253" spans="2:9" ht="30">
      <c r="B3253" s="50">
        <v>96723</v>
      </c>
      <c r="C3253" s="48" t="s">
        <v>5210</v>
      </c>
      <c r="D3253" s="47" t="s">
        <v>85</v>
      </c>
      <c r="E3253" s="49">
        <f t="shared" si="100"/>
        <v>32.83</v>
      </c>
      <c r="F3253" s="1105">
        <f t="shared" si="101"/>
        <v>96723</v>
      </c>
      <c r="H3253" s="49">
        <v>31.99</v>
      </c>
      <c r="I3253" s="49">
        <v>32.83</v>
      </c>
    </row>
    <row r="3254" spans="2:9" ht="30">
      <c r="B3254" s="51">
        <v>96724</v>
      </c>
      <c r="C3254" s="1108" t="s">
        <v>5211</v>
      </c>
      <c r="D3254" s="45" t="s">
        <v>85</v>
      </c>
      <c r="E3254" s="46">
        <f t="shared" si="100"/>
        <v>53.65</v>
      </c>
      <c r="F3254" s="1105">
        <f t="shared" si="101"/>
        <v>96724</v>
      </c>
      <c r="H3254" s="46">
        <v>52.25</v>
      </c>
      <c r="I3254" s="46">
        <v>53.65</v>
      </c>
    </row>
    <row r="3255" spans="2:9" ht="30">
      <c r="B3255" s="50">
        <v>96725</v>
      </c>
      <c r="C3255" s="48" t="s">
        <v>5212</v>
      </c>
      <c r="D3255" s="47" t="s">
        <v>85</v>
      </c>
      <c r="E3255" s="49">
        <f t="shared" si="100"/>
        <v>69.78</v>
      </c>
      <c r="F3255" s="1105">
        <f t="shared" si="101"/>
        <v>96725</v>
      </c>
      <c r="H3255" s="49">
        <v>68.38</v>
      </c>
      <c r="I3255" s="49">
        <v>69.78</v>
      </c>
    </row>
    <row r="3256" spans="2:9" ht="30">
      <c r="B3256" s="51">
        <v>96726</v>
      </c>
      <c r="C3256" s="1108" t="s">
        <v>5213</v>
      </c>
      <c r="D3256" s="45" t="s">
        <v>85</v>
      </c>
      <c r="E3256" s="46">
        <f t="shared" si="100"/>
        <v>113.6</v>
      </c>
      <c r="F3256" s="1105">
        <f t="shared" si="101"/>
        <v>96726</v>
      </c>
      <c r="H3256" s="46">
        <v>111.42</v>
      </c>
      <c r="I3256" s="46">
        <v>113.6</v>
      </c>
    </row>
    <row r="3257" spans="2:9" ht="30">
      <c r="B3257" s="50">
        <v>96727</v>
      </c>
      <c r="C3257" s="48" t="s">
        <v>5214</v>
      </c>
      <c r="D3257" s="47" t="s">
        <v>85</v>
      </c>
      <c r="E3257" s="49">
        <f t="shared" si="100"/>
        <v>10.06</v>
      </c>
      <c r="F3257" s="1105">
        <f t="shared" si="101"/>
        <v>96727</v>
      </c>
      <c r="H3257" s="49">
        <v>9.5500000000000007</v>
      </c>
      <c r="I3257" s="49">
        <v>10.06</v>
      </c>
    </row>
    <row r="3258" spans="2:9" ht="30">
      <c r="B3258" s="51">
        <v>96728</v>
      </c>
      <c r="C3258" s="1108" t="s">
        <v>5215</v>
      </c>
      <c r="D3258" s="45" t="s">
        <v>85</v>
      </c>
      <c r="E3258" s="46">
        <f t="shared" si="100"/>
        <v>11.85</v>
      </c>
      <c r="F3258" s="1105">
        <f t="shared" si="101"/>
        <v>96728</v>
      </c>
      <c r="H3258" s="46">
        <v>11.34</v>
      </c>
      <c r="I3258" s="46">
        <v>11.85</v>
      </c>
    </row>
    <row r="3259" spans="2:9" ht="30">
      <c r="B3259" s="50">
        <v>96729</v>
      </c>
      <c r="C3259" s="48" t="s">
        <v>5216</v>
      </c>
      <c r="D3259" s="47" t="s">
        <v>85</v>
      </c>
      <c r="E3259" s="49">
        <f t="shared" si="100"/>
        <v>17.72</v>
      </c>
      <c r="F3259" s="1105">
        <f t="shared" si="101"/>
        <v>96729</v>
      </c>
      <c r="H3259" s="49">
        <v>17.05</v>
      </c>
      <c r="I3259" s="49">
        <v>17.72</v>
      </c>
    </row>
    <row r="3260" spans="2:9" ht="30">
      <c r="B3260" s="51">
        <v>96730</v>
      </c>
      <c r="C3260" s="1108" t="s">
        <v>5217</v>
      </c>
      <c r="D3260" s="45" t="s">
        <v>85</v>
      </c>
      <c r="E3260" s="46">
        <f t="shared" si="100"/>
        <v>22.06</v>
      </c>
      <c r="F3260" s="1105">
        <f t="shared" si="101"/>
        <v>96730</v>
      </c>
      <c r="H3260" s="46">
        <v>21.39</v>
      </c>
      <c r="I3260" s="46">
        <v>22.06</v>
      </c>
    </row>
    <row r="3261" spans="2:9" ht="30">
      <c r="B3261" s="50">
        <v>96731</v>
      </c>
      <c r="C3261" s="48" t="s">
        <v>5218</v>
      </c>
      <c r="D3261" s="47" t="s">
        <v>85</v>
      </c>
      <c r="E3261" s="49">
        <f t="shared" si="100"/>
        <v>32.369999999999997</v>
      </c>
      <c r="F3261" s="1105">
        <f t="shared" si="101"/>
        <v>96731</v>
      </c>
      <c r="H3261" s="49">
        <v>31.36</v>
      </c>
      <c r="I3261" s="49">
        <v>32.369999999999997</v>
      </c>
    </row>
    <row r="3262" spans="2:9" ht="30">
      <c r="B3262" s="51">
        <v>96732</v>
      </c>
      <c r="C3262" s="1108" t="s">
        <v>5219</v>
      </c>
      <c r="D3262" s="45" t="s">
        <v>85</v>
      </c>
      <c r="E3262" s="46">
        <f t="shared" si="100"/>
        <v>39.69</v>
      </c>
      <c r="F3262" s="1105">
        <f t="shared" si="101"/>
        <v>96732</v>
      </c>
      <c r="H3262" s="46">
        <v>38.68</v>
      </c>
      <c r="I3262" s="46">
        <v>39.69</v>
      </c>
    </row>
    <row r="3263" spans="2:9" ht="30">
      <c r="B3263" s="50">
        <v>96733</v>
      </c>
      <c r="C3263" s="48" t="s">
        <v>5220</v>
      </c>
      <c r="D3263" s="47" t="s">
        <v>85</v>
      </c>
      <c r="E3263" s="49">
        <f t="shared" si="100"/>
        <v>72.53</v>
      </c>
      <c r="F3263" s="1105">
        <f t="shared" si="101"/>
        <v>96733</v>
      </c>
      <c r="H3263" s="49">
        <v>70.86</v>
      </c>
      <c r="I3263" s="49">
        <v>72.53</v>
      </c>
    </row>
    <row r="3264" spans="2:9" ht="30">
      <c r="B3264" s="51">
        <v>96734</v>
      </c>
      <c r="C3264" s="1108" t="s">
        <v>5221</v>
      </c>
      <c r="D3264" s="45" t="s">
        <v>85</v>
      </c>
      <c r="E3264" s="46">
        <f t="shared" si="100"/>
        <v>99.54</v>
      </c>
      <c r="F3264" s="1105">
        <f t="shared" si="101"/>
        <v>96734</v>
      </c>
      <c r="H3264" s="46">
        <v>97.87</v>
      </c>
      <c r="I3264" s="46">
        <v>99.54</v>
      </c>
    </row>
    <row r="3265" spans="2:9" ht="30">
      <c r="B3265" s="50">
        <v>96735</v>
      </c>
      <c r="C3265" s="48" t="s">
        <v>5222</v>
      </c>
      <c r="D3265" s="47" t="s">
        <v>85</v>
      </c>
      <c r="E3265" s="49">
        <f t="shared" si="100"/>
        <v>130.62</v>
      </c>
      <c r="F3265" s="1105">
        <f t="shared" si="101"/>
        <v>96735</v>
      </c>
      <c r="H3265" s="49">
        <v>128.01</v>
      </c>
      <c r="I3265" s="49">
        <v>130.62</v>
      </c>
    </row>
    <row r="3266" spans="2:9">
      <c r="B3266" s="51">
        <v>96794</v>
      </c>
      <c r="C3266" s="1108" t="s">
        <v>5223</v>
      </c>
      <c r="D3266" s="45" t="s">
        <v>85</v>
      </c>
      <c r="E3266" s="46">
        <f t="shared" si="100"/>
        <v>6.44</v>
      </c>
      <c r="F3266" s="1105">
        <f t="shared" si="101"/>
        <v>96794</v>
      </c>
      <c r="H3266" s="46">
        <v>6.22</v>
      </c>
      <c r="I3266" s="46">
        <v>6.44</v>
      </c>
    </row>
    <row r="3267" spans="2:9">
      <c r="B3267" s="50">
        <v>96795</v>
      </c>
      <c r="C3267" s="48" t="s">
        <v>5224</v>
      </c>
      <c r="D3267" s="47" t="s">
        <v>85</v>
      </c>
      <c r="E3267" s="49">
        <f t="shared" ref="E3267:E3330" si="102">IF($K$2=$H$1,H3267,I3267)</f>
        <v>8.16</v>
      </c>
      <c r="F3267" s="1105">
        <f t="shared" ref="F3267:F3330" si="103">IF(LEN($B3267)=7,CONCATENATE(MID($B3267,1,6),"00",RIGHT($B3267,1)),IF(LEN($B3267)=8,CONCATENATE(MID($B3267,1,6),"0",RIGHT($B3267,2)),$B3267))</f>
        <v>96795</v>
      </c>
      <c r="H3267" s="49">
        <v>7.89</v>
      </c>
      <c r="I3267" s="49">
        <v>8.16</v>
      </c>
    </row>
    <row r="3268" spans="2:9">
      <c r="B3268" s="51">
        <v>96796</v>
      </c>
      <c r="C3268" s="1108" t="s">
        <v>5225</v>
      </c>
      <c r="D3268" s="45" t="s">
        <v>85</v>
      </c>
      <c r="E3268" s="46">
        <f t="shared" si="102"/>
        <v>11.38</v>
      </c>
      <c r="F3268" s="1105">
        <f t="shared" si="103"/>
        <v>96796</v>
      </c>
      <c r="H3268" s="46">
        <v>11.06</v>
      </c>
      <c r="I3268" s="46">
        <v>11.38</v>
      </c>
    </row>
    <row r="3269" spans="2:9">
      <c r="B3269" s="50">
        <v>96797</v>
      </c>
      <c r="C3269" s="48" t="s">
        <v>5226</v>
      </c>
      <c r="D3269" s="47" t="s">
        <v>85</v>
      </c>
      <c r="E3269" s="49">
        <f t="shared" si="102"/>
        <v>17.09</v>
      </c>
      <c r="F3269" s="1105">
        <f t="shared" si="103"/>
        <v>96797</v>
      </c>
      <c r="H3269" s="49">
        <v>16.690000000000001</v>
      </c>
      <c r="I3269" s="49">
        <v>17.09</v>
      </c>
    </row>
    <row r="3270" spans="2:9">
      <c r="B3270" s="51">
        <v>96798</v>
      </c>
      <c r="C3270" s="1108" t="s">
        <v>5227</v>
      </c>
      <c r="D3270" s="45" t="s">
        <v>85</v>
      </c>
      <c r="E3270" s="46">
        <f t="shared" si="102"/>
        <v>6.55</v>
      </c>
      <c r="F3270" s="1105">
        <f t="shared" si="103"/>
        <v>96798</v>
      </c>
      <c r="H3270" s="46">
        <v>6.32</v>
      </c>
      <c r="I3270" s="46">
        <v>6.55</v>
      </c>
    </row>
    <row r="3271" spans="2:9">
      <c r="B3271" s="50">
        <v>96799</v>
      </c>
      <c r="C3271" s="48" t="s">
        <v>5228</v>
      </c>
      <c r="D3271" s="47" t="s">
        <v>85</v>
      </c>
      <c r="E3271" s="49">
        <f t="shared" si="102"/>
        <v>8.7899999999999991</v>
      </c>
      <c r="F3271" s="1105">
        <f t="shared" si="103"/>
        <v>96799</v>
      </c>
      <c r="H3271" s="49">
        <v>8.4499999999999993</v>
      </c>
      <c r="I3271" s="49">
        <v>8.7899999999999991</v>
      </c>
    </row>
    <row r="3272" spans="2:9">
      <c r="B3272" s="51">
        <v>96800</v>
      </c>
      <c r="C3272" s="1108" t="s">
        <v>5229</v>
      </c>
      <c r="D3272" s="45" t="s">
        <v>85</v>
      </c>
      <c r="E3272" s="46">
        <f t="shared" si="102"/>
        <v>12.66</v>
      </c>
      <c r="F3272" s="1105">
        <f t="shared" si="103"/>
        <v>96800</v>
      </c>
      <c r="H3272" s="46">
        <v>12.21</v>
      </c>
      <c r="I3272" s="46">
        <v>12.66</v>
      </c>
    </row>
    <row r="3273" spans="2:9">
      <c r="B3273" s="50">
        <v>96801</v>
      </c>
      <c r="C3273" s="48" t="s">
        <v>5230</v>
      </c>
      <c r="D3273" s="47" t="s">
        <v>85</v>
      </c>
      <c r="E3273" s="49">
        <f t="shared" si="102"/>
        <v>19.3</v>
      </c>
      <c r="F3273" s="1105">
        <f t="shared" si="103"/>
        <v>96801</v>
      </c>
      <c r="H3273" s="49">
        <v>18.670000000000002</v>
      </c>
      <c r="I3273" s="49">
        <v>19.3</v>
      </c>
    </row>
    <row r="3274" spans="2:9" ht="30">
      <c r="B3274" s="51">
        <v>97327</v>
      </c>
      <c r="C3274" s="1108" t="s">
        <v>6856</v>
      </c>
      <c r="D3274" s="45" t="s">
        <v>85</v>
      </c>
      <c r="E3274" s="46">
        <f t="shared" si="102"/>
        <v>17.62</v>
      </c>
      <c r="F3274" s="1105">
        <f t="shared" si="103"/>
        <v>97327</v>
      </c>
      <c r="H3274" s="46">
        <v>17.43</v>
      </c>
      <c r="I3274" s="46">
        <v>17.62</v>
      </c>
    </row>
    <row r="3275" spans="2:9" ht="30">
      <c r="B3275" s="50">
        <v>97328</v>
      </c>
      <c r="C3275" s="48" t="s">
        <v>5944</v>
      </c>
      <c r="D3275" s="47" t="s">
        <v>85</v>
      </c>
      <c r="E3275" s="49">
        <f t="shared" si="102"/>
        <v>30.71</v>
      </c>
      <c r="F3275" s="1105">
        <f t="shared" si="103"/>
        <v>97328</v>
      </c>
      <c r="H3275" s="49">
        <v>30.51</v>
      </c>
      <c r="I3275" s="49">
        <v>30.71</v>
      </c>
    </row>
    <row r="3276" spans="2:9" ht="30">
      <c r="B3276" s="51">
        <v>97329</v>
      </c>
      <c r="C3276" s="1108" t="s">
        <v>5945</v>
      </c>
      <c r="D3276" s="45" t="s">
        <v>85</v>
      </c>
      <c r="E3276" s="46">
        <f t="shared" si="102"/>
        <v>38.159999999999997</v>
      </c>
      <c r="F3276" s="1105">
        <f t="shared" si="103"/>
        <v>97329</v>
      </c>
      <c r="H3276" s="46">
        <v>37.93</v>
      </c>
      <c r="I3276" s="46">
        <v>38.159999999999997</v>
      </c>
    </row>
    <row r="3277" spans="2:9" ht="30">
      <c r="B3277" s="50">
        <v>97330</v>
      </c>
      <c r="C3277" s="48" t="s">
        <v>5946</v>
      </c>
      <c r="D3277" s="47" t="s">
        <v>85</v>
      </c>
      <c r="E3277" s="49">
        <f t="shared" si="102"/>
        <v>46.45</v>
      </c>
      <c r="F3277" s="1105">
        <f t="shared" si="103"/>
        <v>97330</v>
      </c>
      <c r="H3277" s="49">
        <v>46.23</v>
      </c>
      <c r="I3277" s="49">
        <v>46.45</v>
      </c>
    </row>
    <row r="3278" spans="2:9" ht="30">
      <c r="B3278" s="51">
        <v>97331</v>
      </c>
      <c r="C3278" s="1108" t="s">
        <v>5947</v>
      </c>
      <c r="D3278" s="45" t="s">
        <v>85</v>
      </c>
      <c r="E3278" s="46">
        <f t="shared" si="102"/>
        <v>17.86</v>
      </c>
      <c r="F3278" s="1105">
        <f t="shared" si="103"/>
        <v>97331</v>
      </c>
      <c r="H3278" s="46">
        <v>17.66</v>
      </c>
      <c r="I3278" s="46">
        <v>17.86</v>
      </c>
    </row>
    <row r="3279" spans="2:9" ht="30">
      <c r="B3279" s="50">
        <v>97332</v>
      </c>
      <c r="C3279" s="48" t="s">
        <v>5948</v>
      </c>
      <c r="D3279" s="47" t="s">
        <v>85</v>
      </c>
      <c r="E3279" s="49">
        <f t="shared" si="102"/>
        <v>31</v>
      </c>
      <c r="F3279" s="1105">
        <f t="shared" si="103"/>
        <v>97332</v>
      </c>
      <c r="H3279" s="49">
        <v>30.77</v>
      </c>
      <c r="I3279" s="49">
        <v>31</v>
      </c>
    </row>
    <row r="3280" spans="2:9" ht="30">
      <c r="B3280" s="51">
        <v>97333</v>
      </c>
      <c r="C3280" s="1108" t="s">
        <v>5949</v>
      </c>
      <c r="D3280" s="45" t="s">
        <v>85</v>
      </c>
      <c r="E3280" s="46">
        <f t="shared" si="102"/>
        <v>38.51</v>
      </c>
      <c r="F3280" s="1105">
        <f t="shared" si="103"/>
        <v>97333</v>
      </c>
      <c r="H3280" s="46">
        <v>38.25</v>
      </c>
      <c r="I3280" s="46">
        <v>38.51</v>
      </c>
    </row>
    <row r="3281" spans="2:9" ht="30">
      <c r="B3281" s="50">
        <v>97334</v>
      </c>
      <c r="C3281" s="48" t="s">
        <v>6857</v>
      </c>
      <c r="D3281" s="47" t="s">
        <v>85</v>
      </c>
      <c r="E3281" s="49">
        <f t="shared" si="102"/>
        <v>46.84</v>
      </c>
      <c r="F3281" s="1105">
        <f t="shared" si="103"/>
        <v>97334</v>
      </c>
      <c r="H3281" s="49">
        <v>46.57</v>
      </c>
      <c r="I3281" s="49">
        <v>46.84</v>
      </c>
    </row>
    <row r="3282" spans="2:9" ht="30">
      <c r="B3282" s="51">
        <v>97335</v>
      </c>
      <c r="C3282" s="1108" t="s">
        <v>5950</v>
      </c>
      <c r="D3282" s="45" t="s">
        <v>85</v>
      </c>
      <c r="E3282" s="46">
        <f t="shared" si="102"/>
        <v>46.41</v>
      </c>
      <c r="F3282" s="1105">
        <f t="shared" si="103"/>
        <v>97335</v>
      </c>
      <c r="H3282" s="46">
        <v>46.24</v>
      </c>
      <c r="I3282" s="46">
        <v>46.41</v>
      </c>
    </row>
    <row r="3283" spans="2:9" ht="30">
      <c r="B3283" s="50">
        <v>97336</v>
      </c>
      <c r="C3283" s="48" t="s">
        <v>5951</v>
      </c>
      <c r="D3283" s="47" t="s">
        <v>85</v>
      </c>
      <c r="E3283" s="49">
        <f t="shared" si="102"/>
        <v>58.91</v>
      </c>
      <c r="F3283" s="1105">
        <f t="shared" si="103"/>
        <v>97336</v>
      </c>
      <c r="H3283" s="49">
        <v>58.71</v>
      </c>
      <c r="I3283" s="49">
        <v>58.91</v>
      </c>
    </row>
    <row r="3284" spans="2:9" ht="30">
      <c r="B3284" s="51">
        <v>97337</v>
      </c>
      <c r="C3284" s="1108" t="s">
        <v>5952</v>
      </c>
      <c r="D3284" s="45" t="s">
        <v>85</v>
      </c>
      <c r="E3284" s="46">
        <f t="shared" si="102"/>
        <v>88.32</v>
      </c>
      <c r="F3284" s="1105">
        <f t="shared" si="103"/>
        <v>97337</v>
      </c>
      <c r="H3284" s="46">
        <v>88.08</v>
      </c>
      <c r="I3284" s="46">
        <v>88.32</v>
      </c>
    </row>
    <row r="3285" spans="2:9" ht="30">
      <c r="B3285" s="50">
        <v>97338</v>
      </c>
      <c r="C3285" s="48" t="s">
        <v>5953</v>
      </c>
      <c r="D3285" s="47" t="s">
        <v>85</v>
      </c>
      <c r="E3285" s="49">
        <f t="shared" si="102"/>
        <v>106.15</v>
      </c>
      <c r="F3285" s="1105">
        <f t="shared" si="103"/>
        <v>97338</v>
      </c>
      <c r="H3285" s="49">
        <v>105.87</v>
      </c>
      <c r="I3285" s="49">
        <v>106.15</v>
      </c>
    </row>
    <row r="3286" spans="2:9" ht="30">
      <c r="B3286" s="51">
        <v>97339</v>
      </c>
      <c r="C3286" s="1108" t="s">
        <v>5954</v>
      </c>
      <c r="D3286" s="45" t="s">
        <v>85</v>
      </c>
      <c r="E3286" s="46">
        <f t="shared" si="102"/>
        <v>114.25</v>
      </c>
      <c r="F3286" s="1105">
        <f t="shared" si="103"/>
        <v>97339</v>
      </c>
      <c r="H3286" s="46">
        <v>113.91</v>
      </c>
      <c r="I3286" s="46">
        <v>114.25</v>
      </c>
    </row>
    <row r="3287" spans="2:9" ht="30">
      <c r="B3287" s="50">
        <v>97340</v>
      </c>
      <c r="C3287" s="48" t="s">
        <v>5955</v>
      </c>
      <c r="D3287" s="47" t="s">
        <v>85</v>
      </c>
      <c r="E3287" s="49">
        <f t="shared" si="102"/>
        <v>114.86</v>
      </c>
      <c r="F3287" s="1105">
        <f t="shared" si="103"/>
        <v>97340</v>
      </c>
      <c r="H3287" s="49">
        <v>114.46</v>
      </c>
      <c r="I3287" s="49">
        <v>114.86</v>
      </c>
    </row>
    <row r="3288" spans="2:9" ht="30">
      <c r="B3288" s="51">
        <v>97341</v>
      </c>
      <c r="C3288" s="1108" t="s">
        <v>5956</v>
      </c>
      <c r="D3288" s="45" t="s">
        <v>85</v>
      </c>
      <c r="E3288" s="46">
        <f t="shared" si="102"/>
        <v>32.07</v>
      </c>
      <c r="F3288" s="1105">
        <f t="shared" si="103"/>
        <v>97341</v>
      </c>
      <c r="H3288" s="46">
        <v>31.63</v>
      </c>
      <c r="I3288" s="46">
        <v>32.07</v>
      </c>
    </row>
    <row r="3289" spans="2:9" ht="30">
      <c r="B3289" s="50">
        <v>97342</v>
      </c>
      <c r="C3289" s="48" t="s">
        <v>5957</v>
      </c>
      <c r="D3289" s="47" t="s">
        <v>85</v>
      </c>
      <c r="E3289" s="49">
        <f t="shared" si="102"/>
        <v>49.85</v>
      </c>
      <c r="F3289" s="1105">
        <f t="shared" si="103"/>
        <v>97342</v>
      </c>
      <c r="H3289" s="49">
        <v>49.33</v>
      </c>
      <c r="I3289" s="49">
        <v>49.85</v>
      </c>
    </row>
    <row r="3290" spans="2:9" ht="30">
      <c r="B3290" s="51">
        <v>97343</v>
      </c>
      <c r="C3290" s="1108" t="s">
        <v>5958</v>
      </c>
      <c r="D3290" s="45" t="s">
        <v>85</v>
      </c>
      <c r="E3290" s="46">
        <f t="shared" si="102"/>
        <v>62.59</v>
      </c>
      <c r="F3290" s="1105">
        <f t="shared" si="103"/>
        <v>97343</v>
      </c>
      <c r="H3290" s="46">
        <v>62.01</v>
      </c>
      <c r="I3290" s="46">
        <v>62.59</v>
      </c>
    </row>
    <row r="3291" spans="2:9" ht="30">
      <c r="B3291" s="50">
        <v>97344</v>
      </c>
      <c r="C3291" s="48" t="s">
        <v>5959</v>
      </c>
      <c r="D3291" s="47" t="s">
        <v>85</v>
      </c>
      <c r="E3291" s="49">
        <f t="shared" si="102"/>
        <v>39.619999999999997</v>
      </c>
      <c r="F3291" s="1105">
        <f t="shared" si="103"/>
        <v>97344</v>
      </c>
      <c r="H3291" s="49">
        <v>38.39</v>
      </c>
      <c r="I3291" s="49">
        <v>39.619999999999997</v>
      </c>
    </row>
    <row r="3292" spans="2:9" ht="30">
      <c r="B3292" s="51">
        <v>97345</v>
      </c>
      <c r="C3292" s="1108" t="s">
        <v>5960</v>
      </c>
      <c r="D3292" s="45" t="s">
        <v>85</v>
      </c>
      <c r="E3292" s="46">
        <f t="shared" si="102"/>
        <v>62.8</v>
      </c>
      <c r="F3292" s="1105">
        <f t="shared" si="103"/>
        <v>97345</v>
      </c>
      <c r="H3292" s="46">
        <v>60.95</v>
      </c>
      <c r="I3292" s="46">
        <v>62.8</v>
      </c>
    </row>
    <row r="3293" spans="2:9" ht="30">
      <c r="B3293" s="50">
        <v>97346</v>
      </c>
      <c r="C3293" s="48" t="s">
        <v>5961</v>
      </c>
      <c r="D3293" s="47" t="s">
        <v>85</v>
      </c>
      <c r="E3293" s="49">
        <f t="shared" si="102"/>
        <v>80.260000000000005</v>
      </c>
      <c r="F3293" s="1105">
        <f t="shared" si="103"/>
        <v>97346</v>
      </c>
      <c r="H3293" s="49">
        <v>77.87</v>
      </c>
      <c r="I3293" s="49">
        <v>80.260000000000005</v>
      </c>
    </row>
    <row r="3294" spans="2:9" ht="30">
      <c r="B3294" s="51">
        <v>97347</v>
      </c>
      <c r="C3294" s="1108" t="s">
        <v>5962</v>
      </c>
      <c r="D3294" s="45" t="s">
        <v>85</v>
      </c>
      <c r="E3294" s="46">
        <f t="shared" si="102"/>
        <v>55.81</v>
      </c>
      <c r="F3294" s="1105">
        <f t="shared" si="103"/>
        <v>97347</v>
      </c>
      <c r="H3294" s="46">
        <v>55.64</v>
      </c>
      <c r="I3294" s="46">
        <v>55.81</v>
      </c>
    </row>
    <row r="3295" spans="2:9" ht="30">
      <c r="B3295" s="50">
        <v>97348</v>
      </c>
      <c r="C3295" s="48" t="s">
        <v>5963</v>
      </c>
      <c r="D3295" s="47" t="s">
        <v>85</v>
      </c>
      <c r="E3295" s="49">
        <f t="shared" si="102"/>
        <v>77.02</v>
      </c>
      <c r="F3295" s="1105">
        <f t="shared" si="103"/>
        <v>97348</v>
      </c>
      <c r="H3295" s="49">
        <v>76.819999999999993</v>
      </c>
      <c r="I3295" s="49">
        <v>77.02</v>
      </c>
    </row>
    <row r="3296" spans="2:9" ht="30">
      <c r="B3296" s="51">
        <v>97349</v>
      </c>
      <c r="C3296" s="1108" t="s">
        <v>5964</v>
      </c>
      <c r="D3296" s="45" t="s">
        <v>85</v>
      </c>
      <c r="E3296" s="46">
        <f t="shared" si="102"/>
        <v>110.86</v>
      </c>
      <c r="F3296" s="1105">
        <f t="shared" si="103"/>
        <v>97349</v>
      </c>
      <c r="H3296" s="46">
        <v>110.62</v>
      </c>
      <c r="I3296" s="46">
        <v>110.86</v>
      </c>
    </row>
    <row r="3297" spans="2:9" ht="30">
      <c r="B3297" s="50">
        <v>97350</v>
      </c>
      <c r="C3297" s="48" t="s">
        <v>5965</v>
      </c>
      <c r="D3297" s="47" t="s">
        <v>85</v>
      </c>
      <c r="E3297" s="49">
        <f t="shared" si="102"/>
        <v>134.57</v>
      </c>
      <c r="F3297" s="1105">
        <f t="shared" si="103"/>
        <v>97350</v>
      </c>
      <c r="H3297" s="49">
        <v>134.29</v>
      </c>
      <c r="I3297" s="49">
        <v>134.57</v>
      </c>
    </row>
    <row r="3298" spans="2:9" ht="30">
      <c r="B3298" s="51">
        <v>97351</v>
      </c>
      <c r="C3298" s="1108" t="s">
        <v>5966</v>
      </c>
      <c r="D3298" s="45" t="s">
        <v>85</v>
      </c>
      <c r="E3298" s="46">
        <f t="shared" si="102"/>
        <v>185.96</v>
      </c>
      <c r="F3298" s="1105">
        <f t="shared" si="103"/>
        <v>97351</v>
      </c>
      <c r="H3298" s="46">
        <v>185.62</v>
      </c>
      <c r="I3298" s="46">
        <v>185.96</v>
      </c>
    </row>
    <row r="3299" spans="2:9" ht="30">
      <c r="B3299" s="50">
        <v>97352</v>
      </c>
      <c r="C3299" s="48" t="s">
        <v>5967</v>
      </c>
      <c r="D3299" s="47" t="s">
        <v>85</v>
      </c>
      <c r="E3299" s="49">
        <f t="shared" si="102"/>
        <v>240.9</v>
      </c>
      <c r="F3299" s="1105">
        <f t="shared" si="103"/>
        <v>97352</v>
      </c>
      <c r="H3299" s="49">
        <v>240.5</v>
      </c>
      <c r="I3299" s="49">
        <v>240.9</v>
      </c>
    </row>
    <row r="3300" spans="2:9" ht="30">
      <c r="B3300" s="51">
        <v>97353</v>
      </c>
      <c r="C3300" s="1108" t="s">
        <v>5968</v>
      </c>
      <c r="D3300" s="45" t="s">
        <v>85</v>
      </c>
      <c r="E3300" s="46">
        <f t="shared" si="102"/>
        <v>37.630000000000003</v>
      </c>
      <c r="F3300" s="1105">
        <f t="shared" si="103"/>
        <v>97353</v>
      </c>
      <c r="H3300" s="46">
        <v>37.19</v>
      </c>
      <c r="I3300" s="46">
        <v>37.630000000000003</v>
      </c>
    </row>
    <row r="3301" spans="2:9" ht="30">
      <c r="B3301" s="50">
        <v>97354</v>
      </c>
      <c r="C3301" s="48" t="s">
        <v>5969</v>
      </c>
      <c r="D3301" s="47" t="s">
        <v>85</v>
      </c>
      <c r="E3301" s="49">
        <f t="shared" si="102"/>
        <v>59.25</v>
      </c>
      <c r="F3301" s="1105">
        <f t="shared" si="103"/>
        <v>97354</v>
      </c>
      <c r="H3301" s="49">
        <v>58.73</v>
      </c>
      <c r="I3301" s="49">
        <v>59.25</v>
      </c>
    </row>
    <row r="3302" spans="2:9" ht="30">
      <c r="B3302" s="51">
        <v>97355</v>
      </c>
      <c r="C3302" s="1108" t="s">
        <v>5970</v>
      </c>
      <c r="D3302" s="45" t="s">
        <v>85</v>
      </c>
      <c r="E3302" s="46">
        <f t="shared" si="102"/>
        <v>80.7</v>
      </c>
      <c r="F3302" s="1105">
        <f t="shared" si="103"/>
        <v>97355</v>
      </c>
      <c r="H3302" s="46">
        <v>80.12</v>
      </c>
      <c r="I3302" s="46">
        <v>80.7</v>
      </c>
    </row>
    <row r="3303" spans="2:9" ht="30">
      <c r="B3303" s="50">
        <v>97356</v>
      </c>
      <c r="C3303" s="48" t="s">
        <v>5971</v>
      </c>
      <c r="D3303" s="47" t="s">
        <v>85</v>
      </c>
      <c r="E3303" s="49">
        <f t="shared" si="102"/>
        <v>45.18</v>
      </c>
      <c r="F3303" s="1105">
        <f t="shared" si="103"/>
        <v>97356</v>
      </c>
      <c r="H3303" s="49">
        <v>43.95</v>
      </c>
      <c r="I3303" s="49">
        <v>45.18</v>
      </c>
    </row>
    <row r="3304" spans="2:9" ht="30">
      <c r="B3304" s="51">
        <v>97357</v>
      </c>
      <c r="C3304" s="1108" t="s">
        <v>5972</v>
      </c>
      <c r="D3304" s="45" t="s">
        <v>85</v>
      </c>
      <c r="E3304" s="46">
        <f t="shared" si="102"/>
        <v>72.2</v>
      </c>
      <c r="F3304" s="1105">
        <f t="shared" si="103"/>
        <v>97357</v>
      </c>
      <c r="H3304" s="46">
        <v>70.349999999999994</v>
      </c>
      <c r="I3304" s="46">
        <v>72.2</v>
      </c>
    </row>
    <row r="3305" spans="2:9" ht="30">
      <c r="B3305" s="50">
        <v>97358</v>
      </c>
      <c r="C3305" s="48" t="s">
        <v>5973</v>
      </c>
      <c r="D3305" s="47" t="s">
        <v>85</v>
      </c>
      <c r="E3305" s="49">
        <f t="shared" si="102"/>
        <v>98.37</v>
      </c>
      <c r="F3305" s="1105">
        <f t="shared" si="103"/>
        <v>97358</v>
      </c>
      <c r="H3305" s="49">
        <v>95.98</v>
      </c>
      <c r="I3305" s="49">
        <v>98.37</v>
      </c>
    </row>
    <row r="3306" spans="2:9" ht="30">
      <c r="B3306" s="51">
        <v>97498</v>
      </c>
      <c r="C3306" s="1108" t="s">
        <v>5974</v>
      </c>
      <c r="D3306" s="45" t="s">
        <v>85</v>
      </c>
      <c r="E3306" s="46">
        <f t="shared" si="102"/>
        <v>27.9</v>
      </c>
      <c r="F3306" s="1105">
        <f t="shared" si="103"/>
        <v>97498</v>
      </c>
      <c r="H3306" s="46">
        <v>27.31</v>
      </c>
      <c r="I3306" s="46">
        <v>27.9</v>
      </c>
    </row>
    <row r="3307" spans="2:9" ht="30">
      <c r="B3307" s="50">
        <v>97535</v>
      </c>
      <c r="C3307" s="48" t="s">
        <v>5975</v>
      </c>
      <c r="D3307" s="47" t="s">
        <v>85</v>
      </c>
      <c r="E3307" s="49">
        <f t="shared" si="102"/>
        <v>31.33</v>
      </c>
      <c r="F3307" s="1105">
        <f t="shared" si="103"/>
        <v>97535</v>
      </c>
      <c r="H3307" s="49">
        <v>30.39</v>
      </c>
      <c r="I3307" s="49">
        <v>31.33</v>
      </c>
    </row>
    <row r="3308" spans="2:9" ht="30">
      <c r="B3308" s="51">
        <v>97536</v>
      </c>
      <c r="C3308" s="1108" t="s">
        <v>5976</v>
      </c>
      <c r="D3308" s="45" t="s">
        <v>85</v>
      </c>
      <c r="E3308" s="46">
        <f t="shared" si="102"/>
        <v>39.229999999999997</v>
      </c>
      <c r="F3308" s="1105">
        <f t="shared" si="103"/>
        <v>97536</v>
      </c>
      <c r="H3308" s="46">
        <v>37.479999999999997</v>
      </c>
      <c r="I3308" s="46">
        <v>39.229999999999997</v>
      </c>
    </row>
    <row r="3309" spans="2:9">
      <c r="B3309" s="50">
        <v>72293</v>
      </c>
      <c r="C3309" s="48" t="s">
        <v>2563</v>
      </c>
      <c r="D3309" s="47" t="s">
        <v>115</v>
      </c>
      <c r="E3309" s="49">
        <f t="shared" si="102"/>
        <v>5.52</v>
      </c>
      <c r="F3309" s="1105">
        <f t="shared" si="103"/>
        <v>72293</v>
      </c>
      <c r="H3309" s="49">
        <v>5.29</v>
      </c>
      <c r="I3309" s="49">
        <v>5.52</v>
      </c>
    </row>
    <row r="3310" spans="2:9">
      <c r="B3310" s="51">
        <v>72306</v>
      </c>
      <c r="C3310" s="1108" t="s">
        <v>2564</v>
      </c>
      <c r="D3310" s="45" t="s">
        <v>115</v>
      </c>
      <c r="E3310" s="46">
        <f t="shared" si="102"/>
        <v>146.11000000000001</v>
      </c>
      <c r="F3310" s="1105">
        <f t="shared" si="103"/>
        <v>72306</v>
      </c>
      <c r="H3310" s="46">
        <v>142.63</v>
      </c>
      <c r="I3310" s="46">
        <v>146.11000000000001</v>
      </c>
    </row>
    <row r="3311" spans="2:9">
      <c r="B3311" s="50">
        <v>72307</v>
      </c>
      <c r="C3311" s="48" t="s">
        <v>2565</v>
      </c>
      <c r="D3311" s="47" t="s">
        <v>115</v>
      </c>
      <c r="E3311" s="49">
        <f t="shared" si="102"/>
        <v>202.9</v>
      </c>
      <c r="F3311" s="1105">
        <f t="shared" si="103"/>
        <v>72307</v>
      </c>
      <c r="H3311" s="49">
        <v>198.89</v>
      </c>
      <c r="I3311" s="49">
        <v>202.9</v>
      </c>
    </row>
    <row r="3312" spans="2:9">
      <c r="B3312" s="51">
        <v>72313</v>
      </c>
      <c r="C3312" s="1108" t="s">
        <v>2566</v>
      </c>
      <c r="D3312" s="45" t="s">
        <v>115</v>
      </c>
      <c r="E3312" s="46">
        <f t="shared" si="102"/>
        <v>462.53</v>
      </c>
      <c r="F3312" s="1105">
        <f t="shared" si="103"/>
        <v>72313</v>
      </c>
      <c r="H3312" s="46">
        <v>457.97</v>
      </c>
      <c r="I3312" s="46">
        <v>462.53</v>
      </c>
    </row>
    <row r="3313" spans="2:9">
      <c r="B3313" s="50">
        <v>72482</v>
      </c>
      <c r="C3313" s="48" t="s">
        <v>2567</v>
      </c>
      <c r="D3313" s="47" t="s">
        <v>115</v>
      </c>
      <c r="E3313" s="49">
        <f t="shared" si="102"/>
        <v>201.91</v>
      </c>
      <c r="F3313" s="1105">
        <f t="shared" si="103"/>
        <v>72482</v>
      </c>
      <c r="H3313" s="49">
        <v>198.62</v>
      </c>
      <c r="I3313" s="49">
        <v>201.91</v>
      </c>
    </row>
    <row r="3314" spans="2:9">
      <c r="B3314" s="51">
        <v>72619</v>
      </c>
      <c r="C3314" s="1108" t="s">
        <v>2568</v>
      </c>
      <c r="D3314" s="45" t="s">
        <v>115</v>
      </c>
      <c r="E3314" s="46">
        <f t="shared" si="102"/>
        <v>84.45</v>
      </c>
      <c r="F3314" s="1105">
        <f t="shared" si="103"/>
        <v>72619</v>
      </c>
      <c r="H3314" s="46">
        <v>82.98</v>
      </c>
      <c r="I3314" s="46">
        <v>84.45</v>
      </c>
    </row>
    <row r="3315" spans="2:9">
      <c r="B3315" s="50">
        <v>72620</v>
      </c>
      <c r="C3315" s="48" t="s">
        <v>2569</v>
      </c>
      <c r="D3315" s="47" t="s">
        <v>115</v>
      </c>
      <c r="E3315" s="49">
        <f t="shared" si="102"/>
        <v>145.63</v>
      </c>
      <c r="F3315" s="1105">
        <f t="shared" si="103"/>
        <v>72620</v>
      </c>
      <c r="H3315" s="49">
        <v>143.81</v>
      </c>
      <c r="I3315" s="49">
        <v>145.63</v>
      </c>
    </row>
    <row r="3316" spans="2:9">
      <c r="B3316" s="51">
        <v>72621</v>
      </c>
      <c r="C3316" s="1108" t="s">
        <v>2570</v>
      </c>
      <c r="D3316" s="45" t="s">
        <v>115</v>
      </c>
      <c r="E3316" s="46">
        <f t="shared" si="102"/>
        <v>232.12</v>
      </c>
      <c r="F3316" s="1105">
        <f t="shared" si="103"/>
        <v>72621</v>
      </c>
      <c r="H3316" s="46">
        <v>229.93</v>
      </c>
      <c r="I3316" s="46">
        <v>232.12</v>
      </c>
    </row>
    <row r="3317" spans="2:9">
      <c r="B3317" s="50">
        <v>72667</v>
      </c>
      <c r="C3317" s="48" t="s">
        <v>2571</v>
      </c>
      <c r="D3317" s="47" t="s">
        <v>115</v>
      </c>
      <c r="E3317" s="49">
        <f t="shared" si="102"/>
        <v>120.19</v>
      </c>
      <c r="F3317" s="1105">
        <f t="shared" si="103"/>
        <v>72667</v>
      </c>
      <c r="H3317" s="49">
        <v>116.54</v>
      </c>
      <c r="I3317" s="49">
        <v>120.19</v>
      </c>
    </row>
    <row r="3318" spans="2:9">
      <c r="B3318" s="51">
        <v>72668</v>
      </c>
      <c r="C3318" s="1108" t="s">
        <v>2572</v>
      </c>
      <c r="D3318" s="45" t="s">
        <v>115</v>
      </c>
      <c r="E3318" s="46">
        <f t="shared" si="102"/>
        <v>119.43</v>
      </c>
      <c r="F3318" s="1105">
        <f t="shared" si="103"/>
        <v>72668</v>
      </c>
      <c r="H3318" s="46">
        <v>115.85</v>
      </c>
      <c r="I3318" s="46">
        <v>119.43</v>
      </c>
    </row>
    <row r="3319" spans="2:9">
      <c r="B3319" s="50">
        <v>72669</v>
      </c>
      <c r="C3319" s="48" t="s">
        <v>2573</v>
      </c>
      <c r="D3319" s="47" t="s">
        <v>115</v>
      </c>
      <c r="E3319" s="49">
        <f t="shared" si="102"/>
        <v>123.84</v>
      </c>
      <c r="F3319" s="1105">
        <f t="shared" si="103"/>
        <v>72669</v>
      </c>
      <c r="H3319" s="49">
        <v>119.83</v>
      </c>
      <c r="I3319" s="49">
        <v>123.84</v>
      </c>
    </row>
    <row r="3320" spans="2:9">
      <c r="B3320" s="51">
        <v>72681</v>
      </c>
      <c r="C3320" s="1108" t="s">
        <v>2574</v>
      </c>
      <c r="D3320" s="45" t="s">
        <v>115</v>
      </c>
      <c r="E3320" s="46">
        <f t="shared" si="102"/>
        <v>82.73</v>
      </c>
      <c r="F3320" s="1105">
        <f t="shared" si="103"/>
        <v>72681</v>
      </c>
      <c r="H3320" s="46">
        <v>80.91</v>
      </c>
      <c r="I3320" s="46">
        <v>82.73</v>
      </c>
    </row>
    <row r="3321" spans="2:9">
      <c r="B3321" s="50">
        <v>72682</v>
      </c>
      <c r="C3321" s="48" t="s">
        <v>2575</v>
      </c>
      <c r="D3321" s="47" t="s">
        <v>115</v>
      </c>
      <c r="E3321" s="49">
        <f t="shared" si="102"/>
        <v>162.72999999999999</v>
      </c>
      <c r="F3321" s="1105">
        <f t="shared" si="103"/>
        <v>72682</v>
      </c>
      <c r="H3321" s="49">
        <v>160.72999999999999</v>
      </c>
      <c r="I3321" s="49">
        <v>162.72999999999999</v>
      </c>
    </row>
    <row r="3322" spans="2:9">
      <c r="B3322" s="51">
        <v>72683</v>
      </c>
      <c r="C3322" s="1108" t="s">
        <v>2576</v>
      </c>
      <c r="D3322" s="45" t="s">
        <v>115</v>
      </c>
      <c r="E3322" s="46">
        <f t="shared" si="102"/>
        <v>259.13</v>
      </c>
      <c r="F3322" s="1105">
        <f t="shared" si="103"/>
        <v>72683</v>
      </c>
      <c r="H3322" s="46">
        <v>256.94</v>
      </c>
      <c r="I3322" s="46">
        <v>259.13</v>
      </c>
    </row>
    <row r="3323" spans="2:9">
      <c r="B3323" s="50">
        <v>72719</v>
      </c>
      <c r="C3323" s="48" t="s">
        <v>2577</v>
      </c>
      <c r="D3323" s="47" t="s">
        <v>115</v>
      </c>
      <c r="E3323" s="49">
        <f t="shared" si="102"/>
        <v>182.5</v>
      </c>
      <c r="F3323" s="1105">
        <f t="shared" si="103"/>
        <v>72719</v>
      </c>
      <c r="H3323" s="49">
        <v>178.49</v>
      </c>
      <c r="I3323" s="49">
        <v>182.5</v>
      </c>
    </row>
    <row r="3324" spans="2:9">
      <c r="B3324" s="51">
        <v>72720</v>
      </c>
      <c r="C3324" s="1108" t="s">
        <v>2578</v>
      </c>
      <c r="D3324" s="45" t="s">
        <v>115</v>
      </c>
      <c r="E3324" s="46">
        <f t="shared" si="102"/>
        <v>249.16</v>
      </c>
      <c r="F3324" s="1105">
        <f t="shared" si="103"/>
        <v>72720</v>
      </c>
      <c r="H3324" s="46">
        <v>244.6</v>
      </c>
      <c r="I3324" s="46">
        <v>249.16</v>
      </c>
    </row>
    <row r="3325" spans="2:9">
      <c r="B3325" s="50">
        <v>72721</v>
      </c>
      <c r="C3325" s="48" t="s">
        <v>2579</v>
      </c>
      <c r="D3325" s="47" t="s">
        <v>115</v>
      </c>
      <c r="E3325" s="49">
        <f t="shared" si="102"/>
        <v>529.05999999999995</v>
      </c>
      <c r="F3325" s="1105">
        <f t="shared" si="103"/>
        <v>72721</v>
      </c>
      <c r="H3325" s="49">
        <v>523.94000000000005</v>
      </c>
      <c r="I3325" s="49">
        <v>529.05999999999995</v>
      </c>
    </row>
    <row r="3326" spans="2:9" ht="30">
      <c r="B3326" s="51">
        <v>89358</v>
      </c>
      <c r="C3326" s="1108" t="s">
        <v>2580</v>
      </c>
      <c r="D3326" s="45" t="s">
        <v>115</v>
      </c>
      <c r="E3326" s="46">
        <f t="shared" si="102"/>
        <v>5.7</v>
      </c>
      <c r="F3326" s="1105">
        <f t="shared" si="103"/>
        <v>89358</v>
      </c>
      <c r="H3326" s="46">
        <v>5.24</v>
      </c>
      <c r="I3326" s="46">
        <v>5.7</v>
      </c>
    </row>
    <row r="3327" spans="2:9" ht="30">
      <c r="B3327" s="50">
        <v>89359</v>
      </c>
      <c r="C3327" s="48" t="s">
        <v>2581</v>
      </c>
      <c r="D3327" s="47" t="s">
        <v>115</v>
      </c>
      <c r="E3327" s="49">
        <f t="shared" si="102"/>
        <v>5.94</v>
      </c>
      <c r="F3327" s="1105">
        <f t="shared" si="103"/>
        <v>89359</v>
      </c>
      <c r="H3327" s="49">
        <v>5.48</v>
      </c>
      <c r="I3327" s="49">
        <v>5.94</v>
      </c>
    </row>
    <row r="3328" spans="2:9" ht="30">
      <c r="B3328" s="51">
        <v>89360</v>
      </c>
      <c r="C3328" s="1108" t="s">
        <v>2582</v>
      </c>
      <c r="D3328" s="45" t="s">
        <v>115</v>
      </c>
      <c r="E3328" s="46">
        <f t="shared" si="102"/>
        <v>6.95</v>
      </c>
      <c r="F3328" s="1105">
        <f t="shared" si="103"/>
        <v>89360</v>
      </c>
      <c r="H3328" s="46">
        <v>6.49</v>
      </c>
      <c r="I3328" s="46">
        <v>6.95</v>
      </c>
    </row>
    <row r="3329" spans="2:9" ht="30">
      <c r="B3329" s="50">
        <v>89361</v>
      </c>
      <c r="C3329" s="48" t="s">
        <v>2583</v>
      </c>
      <c r="D3329" s="47" t="s">
        <v>115</v>
      </c>
      <c r="E3329" s="49">
        <f t="shared" si="102"/>
        <v>6.55</v>
      </c>
      <c r="F3329" s="1105">
        <f t="shared" si="103"/>
        <v>89361</v>
      </c>
      <c r="H3329" s="49">
        <v>6.09</v>
      </c>
      <c r="I3329" s="49">
        <v>6.55</v>
      </c>
    </row>
    <row r="3330" spans="2:9" ht="30">
      <c r="B3330" s="51">
        <v>89362</v>
      </c>
      <c r="C3330" s="1108" t="s">
        <v>2584</v>
      </c>
      <c r="D3330" s="45" t="s">
        <v>115</v>
      </c>
      <c r="E3330" s="46">
        <f t="shared" si="102"/>
        <v>6.77</v>
      </c>
      <c r="F3330" s="1105">
        <f t="shared" si="103"/>
        <v>89362</v>
      </c>
      <c r="H3330" s="46">
        <v>6.22</v>
      </c>
      <c r="I3330" s="46">
        <v>6.77</v>
      </c>
    </row>
    <row r="3331" spans="2:9" ht="30">
      <c r="B3331" s="50">
        <v>89363</v>
      </c>
      <c r="C3331" s="48" t="s">
        <v>2585</v>
      </c>
      <c r="D3331" s="47" t="s">
        <v>115</v>
      </c>
      <c r="E3331" s="49">
        <f t="shared" ref="E3331:E3394" si="104">IF($K$2=$H$1,H3331,I3331)</f>
        <v>7.29</v>
      </c>
      <c r="F3331" s="1105">
        <f t="shared" ref="F3331:F3394" si="105">IF(LEN($B3331)=7,CONCATENATE(MID($B3331,1,6),"00",RIGHT($B3331,1)),IF(LEN($B3331)=8,CONCATENATE(MID($B3331,1,6),"0",RIGHT($B3331,2)),$B3331))</f>
        <v>89363</v>
      </c>
      <c r="H3331" s="49">
        <v>6.74</v>
      </c>
      <c r="I3331" s="49">
        <v>7.29</v>
      </c>
    </row>
    <row r="3332" spans="2:9" ht="30">
      <c r="B3332" s="51">
        <v>89364</v>
      </c>
      <c r="C3332" s="1108" t="s">
        <v>2586</v>
      </c>
      <c r="D3332" s="45" t="s">
        <v>115</v>
      </c>
      <c r="E3332" s="46">
        <f t="shared" si="104"/>
        <v>8.35</v>
      </c>
      <c r="F3332" s="1105">
        <f t="shared" si="105"/>
        <v>89364</v>
      </c>
      <c r="H3332" s="46">
        <v>7.8</v>
      </c>
      <c r="I3332" s="46">
        <v>8.35</v>
      </c>
    </row>
    <row r="3333" spans="2:9" ht="30">
      <c r="B3333" s="50">
        <v>89365</v>
      </c>
      <c r="C3333" s="48" t="s">
        <v>2587</v>
      </c>
      <c r="D3333" s="47" t="s">
        <v>115</v>
      </c>
      <c r="E3333" s="49">
        <f t="shared" si="104"/>
        <v>7.88</v>
      </c>
      <c r="F3333" s="1105">
        <f t="shared" si="105"/>
        <v>89365</v>
      </c>
      <c r="H3333" s="49">
        <v>7.33</v>
      </c>
      <c r="I3333" s="49">
        <v>7.88</v>
      </c>
    </row>
    <row r="3334" spans="2:9" ht="30">
      <c r="B3334" s="51">
        <v>89366</v>
      </c>
      <c r="C3334" s="1108" t="s">
        <v>2588</v>
      </c>
      <c r="D3334" s="45" t="s">
        <v>115</v>
      </c>
      <c r="E3334" s="46">
        <f t="shared" si="104"/>
        <v>11.18</v>
      </c>
      <c r="F3334" s="1105">
        <f t="shared" si="105"/>
        <v>89366</v>
      </c>
      <c r="H3334" s="46">
        <v>10.63</v>
      </c>
      <c r="I3334" s="46">
        <v>11.18</v>
      </c>
    </row>
    <row r="3335" spans="2:9" ht="30">
      <c r="B3335" s="50">
        <v>89367</v>
      </c>
      <c r="C3335" s="48" t="s">
        <v>2589</v>
      </c>
      <c r="D3335" s="47" t="s">
        <v>115</v>
      </c>
      <c r="E3335" s="49">
        <f t="shared" si="104"/>
        <v>9.1</v>
      </c>
      <c r="F3335" s="1105">
        <f t="shared" si="105"/>
        <v>89367</v>
      </c>
      <c r="H3335" s="49">
        <v>8.4499999999999993</v>
      </c>
      <c r="I3335" s="49">
        <v>9.1</v>
      </c>
    </row>
    <row r="3336" spans="2:9" ht="30">
      <c r="B3336" s="51">
        <v>89368</v>
      </c>
      <c r="C3336" s="1108" t="s">
        <v>2590</v>
      </c>
      <c r="D3336" s="45" t="s">
        <v>115</v>
      </c>
      <c r="E3336" s="46">
        <f t="shared" si="104"/>
        <v>10.55</v>
      </c>
      <c r="F3336" s="1105">
        <f t="shared" si="105"/>
        <v>89368</v>
      </c>
      <c r="H3336" s="46">
        <v>9.9</v>
      </c>
      <c r="I3336" s="46">
        <v>10.55</v>
      </c>
    </row>
    <row r="3337" spans="2:9" ht="30">
      <c r="B3337" s="50">
        <v>89369</v>
      </c>
      <c r="C3337" s="48" t="s">
        <v>2591</v>
      </c>
      <c r="D3337" s="47" t="s">
        <v>115</v>
      </c>
      <c r="E3337" s="49">
        <f t="shared" si="104"/>
        <v>12.35</v>
      </c>
      <c r="F3337" s="1105">
        <f t="shared" si="105"/>
        <v>89369</v>
      </c>
      <c r="H3337" s="49">
        <v>11.7</v>
      </c>
      <c r="I3337" s="49">
        <v>12.35</v>
      </c>
    </row>
    <row r="3338" spans="2:9" ht="30">
      <c r="B3338" s="51">
        <v>89370</v>
      </c>
      <c r="C3338" s="1108" t="s">
        <v>2592</v>
      </c>
      <c r="D3338" s="45" t="s">
        <v>115</v>
      </c>
      <c r="E3338" s="46">
        <f t="shared" si="104"/>
        <v>10.25</v>
      </c>
      <c r="F3338" s="1105">
        <f t="shared" si="105"/>
        <v>89370</v>
      </c>
      <c r="H3338" s="46">
        <v>9.6</v>
      </c>
      <c r="I3338" s="46">
        <v>10.25</v>
      </c>
    </row>
    <row r="3339" spans="2:9">
      <c r="B3339" s="50">
        <v>89371</v>
      </c>
      <c r="C3339" s="48" t="s">
        <v>2593</v>
      </c>
      <c r="D3339" s="47" t="s">
        <v>115</v>
      </c>
      <c r="E3339" s="49">
        <f t="shared" si="104"/>
        <v>4.25</v>
      </c>
      <c r="F3339" s="1105">
        <f t="shared" si="105"/>
        <v>89371</v>
      </c>
      <c r="H3339" s="49">
        <v>3.94</v>
      </c>
      <c r="I3339" s="49">
        <v>4.25</v>
      </c>
    </row>
    <row r="3340" spans="2:9" ht="30">
      <c r="B3340" s="51">
        <v>89372</v>
      </c>
      <c r="C3340" s="1108" t="s">
        <v>2594</v>
      </c>
      <c r="D3340" s="45" t="s">
        <v>115</v>
      </c>
      <c r="E3340" s="46">
        <f t="shared" si="104"/>
        <v>9.0299999999999994</v>
      </c>
      <c r="F3340" s="1105">
        <f t="shared" si="105"/>
        <v>89372</v>
      </c>
      <c r="H3340" s="46">
        <v>8.7200000000000006</v>
      </c>
      <c r="I3340" s="46">
        <v>9.0299999999999994</v>
      </c>
    </row>
    <row r="3341" spans="2:9" ht="30">
      <c r="B3341" s="50">
        <v>89373</v>
      </c>
      <c r="C3341" s="48" t="s">
        <v>2595</v>
      </c>
      <c r="D3341" s="47" t="s">
        <v>115</v>
      </c>
      <c r="E3341" s="49">
        <f t="shared" si="104"/>
        <v>4.6900000000000004</v>
      </c>
      <c r="F3341" s="1105">
        <f t="shared" si="105"/>
        <v>89373</v>
      </c>
      <c r="H3341" s="49">
        <v>4.38</v>
      </c>
      <c r="I3341" s="49">
        <v>4.6900000000000004</v>
      </c>
    </row>
    <row r="3342" spans="2:9" ht="30">
      <c r="B3342" s="51">
        <v>89374</v>
      </c>
      <c r="C3342" s="1108" t="s">
        <v>2596</v>
      </c>
      <c r="D3342" s="45" t="s">
        <v>115</v>
      </c>
      <c r="E3342" s="46">
        <f t="shared" si="104"/>
        <v>7.28</v>
      </c>
      <c r="F3342" s="1105">
        <f t="shared" si="105"/>
        <v>89374</v>
      </c>
      <c r="H3342" s="46">
        <v>6.97</v>
      </c>
      <c r="I3342" s="46">
        <v>7.28</v>
      </c>
    </row>
    <row r="3343" spans="2:9">
      <c r="B3343" s="50">
        <v>89375</v>
      </c>
      <c r="C3343" s="48" t="s">
        <v>2597</v>
      </c>
      <c r="D3343" s="47" t="s">
        <v>115</v>
      </c>
      <c r="E3343" s="49">
        <f t="shared" si="104"/>
        <v>8.84</v>
      </c>
      <c r="F3343" s="1105">
        <f t="shared" si="105"/>
        <v>89375</v>
      </c>
      <c r="H3343" s="49">
        <v>8.5299999999999994</v>
      </c>
      <c r="I3343" s="49">
        <v>8.84</v>
      </c>
    </row>
    <row r="3344" spans="2:9" ht="30">
      <c r="B3344" s="51">
        <v>89376</v>
      </c>
      <c r="C3344" s="1108" t="s">
        <v>2598</v>
      </c>
      <c r="D3344" s="45" t="s">
        <v>115</v>
      </c>
      <c r="E3344" s="46">
        <f t="shared" si="104"/>
        <v>4.3</v>
      </c>
      <c r="F3344" s="1105">
        <f t="shared" si="105"/>
        <v>89376</v>
      </c>
      <c r="H3344" s="46">
        <v>3.99</v>
      </c>
      <c r="I3344" s="46">
        <v>4.3</v>
      </c>
    </row>
    <row r="3345" spans="2:9" ht="30">
      <c r="B3345" s="50">
        <v>89377</v>
      </c>
      <c r="C3345" s="48" t="s">
        <v>2599</v>
      </c>
      <c r="D3345" s="47" t="s">
        <v>115</v>
      </c>
      <c r="E3345" s="49">
        <f t="shared" si="104"/>
        <v>6.61</v>
      </c>
      <c r="F3345" s="1105">
        <f t="shared" si="105"/>
        <v>89377</v>
      </c>
      <c r="H3345" s="49">
        <v>6.3</v>
      </c>
      <c r="I3345" s="49">
        <v>6.61</v>
      </c>
    </row>
    <row r="3346" spans="2:9">
      <c r="B3346" s="51">
        <v>89378</v>
      </c>
      <c r="C3346" s="1108" t="s">
        <v>2600</v>
      </c>
      <c r="D3346" s="45" t="s">
        <v>115</v>
      </c>
      <c r="E3346" s="46">
        <f t="shared" si="104"/>
        <v>5.04</v>
      </c>
      <c r="F3346" s="1105">
        <f t="shared" si="105"/>
        <v>89378</v>
      </c>
      <c r="H3346" s="46">
        <v>4.68</v>
      </c>
      <c r="I3346" s="46">
        <v>5.04</v>
      </c>
    </row>
    <row r="3347" spans="2:9" ht="30">
      <c r="B3347" s="50">
        <v>89379</v>
      </c>
      <c r="C3347" s="48" t="s">
        <v>2601</v>
      </c>
      <c r="D3347" s="47" t="s">
        <v>115</v>
      </c>
      <c r="E3347" s="49">
        <f t="shared" si="104"/>
        <v>11.41</v>
      </c>
      <c r="F3347" s="1105">
        <f t="shared" si="105"/>
        <v>89379</v>
      </c>
      <c r="H3347" s="49">
        <v>11.05</v>
      </c>
      <c r="I3347" s="49">
        <v>11.41</v>
      </c>
    </row>
    <row r="3348" spans="2:9" ht="30">
      <c r="B3348" s="51">
        <v>89380</v>
      </c>
      <c r="C3348" s="1108" t="s">
        <v>2602</v>
      </c>
      <c r="D3348" s="45" t="s">
        <v>115</v>
      </c>
      <c r="E3348" s="46">
        <f t="shared" si="104"/>
        <v>6.99</v>
      </c>
      <c r="F3348" s="1105">
        <f t="shared" si="105"/>
        <v>89380</v>
      </c>
      <c r="H3348" s="46">
        <v>6.63</v>
      </c>
      <c r="I3348" s="46">
        <v>6.99</v>
      </c>
    </row>
    <row r="3349" spans="2:9" ht="30">
      <c r="B3349" s="50">
        <v>89381</v>
      </c>
      <c r="C3349" s="48" t="s">
        <v>2603</v>
      </c>
      <c r="D3349" s="47" t="s">
        <v>115</v>
      </c>
      <c r="E3349" s="49">
        <f t="shared" si="104"/>
        <v>9.07</v>
      </c>
      <c r="F3349" s="1105">
        <f t="shared" si="105"/>
        <v>89381</v>
      </c>
      <c r="H3349" s="49">
        <v>8.7100000000000009</v>
      </c>
      <c r="I3349" s="49">
        <v>9.07</v>
      </c>
    </row>
    <row r="3350" spans="2:9">
      <c r="B3350" s="51">
        <v>89382</v>
      </c>
      <c r="C3350" s="1108" t="s">
        <v>2604</v>
      </c>
      <c r="D3350" s="45" t="s">
        <v>115</v>
      </c>
      <c r="E3350" s="46">
        <f t="shared" si="104"/>
        <v>10.53</v>
      </c>
      <c r="F3350" s="1105">
        <f t="shared" si="105"/>
        <v>89382</v>
      </c>
      <c r="H3350" s="46">
        <v>10.17</v>
      </c>
      <c r="I3350" s="46">
        <v>10.53</v>
      </c>
    </row>
    <row r="3351" spans="2:9" ht="30">
      <c r="B3351" s="50">
        <v>89383</v>
      </c>
      <c r="C3351" s="48" t="s">
        <v>2605</v>
      </c>
      <c r="D3351" s="47" t="s">
        <v>115</v>
      </c>
      <c r="E3351" s="49">
        <f t="shared" si="104"/>
        <v>5.0999999999999996</v>
      </c>
      <c r="F3351" s="1105">
        <f t="shared" si="105"/>
        <v>89383</v>
      </c>
      <c r="H3351" s="49">
        <v>4.74</v>
      </c>
      <c r="I3351" s="49">
        <v>5.0999999999999996</v>
      </c>
    </row>
    <row r="3352" spans="2:9" ht="30">
      <c r="B3352" s="51">
        <v>89384</v>
      </c>
      <c r="C3352" s="1108" t="s">
        <v>2606</v>
      </c>
      <c r="D3352" s="45" t="s">
        <v>115</v>
      </c>
      <c r="E3352" s="46">
        <f t="shared" si="104"/>
        <v>9.17</v>
      </c>
      <c r="F3352" s="1105">
        <f t="shared" si="105"/>
        <v>89384</v>
      </c>
      <c r="H3352" s="46">
        <v>8.81</v>
      </c>
      <c r="I3352" s="46">
        <v>9.17</v>
      </c>
    </row>
    <row r="3353" spans="2:9" ht="30">
      <c r="B3353" s="50">
        <v>89385</v>
      </c>
      <c r="C3353" s="48" t="s">
        <v>2607</v>
      </c>
      <c r="D3353" s="47" t="s">
        <v>115</v>
      </c>
      <c r="E3353" s="49">
        <f t="shared" si="104"/>
        <v>5.61</v>
      </c>
      <c r="F3353" s="1105">
        <f t="shared" si="105"/>
        <v>89385</v>
      </c>
      <c r="H3353" s="49">
        <v>5.25</v>
      </c>
      <c r="I3353" s="49">
        <v>5.61</v>
      </c>
    </row>
    <row r="3354" spans="2:9">
      <c r="B3354" s="51">
        <v>89386</v>
      </c>
      <c r="C3354" s="1108" t="s">
        <v>2608</v>
      </c>
      <c r="D3354" s="45" t="s">
        <v>115</v>
      </c>
      <c r="E3354" s="46">
        <f t="shared" si="104"/>
        <v>6.8</v>
      </c>
      <c r="F3354" s="1105">
        <f t="shared" si="105"/>
        <v>89386</v>
      </c>
      <c r="H3354" s="46">
        <v>6.37</v>
      </c>
      <c r="I3354" s="46">
        <v>6.8</v>
      </c>
    </row>
    <row r="3355" spans="2:9" ht="30">
      <c r="B3355" s="50">
        <v>89387</v>
      </c>
      <c r="C3355" s="48" t="s">
        <v>2609</v>
      </c>
      <c r="D3355" s="47" t="s">
        <v>115</v>
      </c>
      <c r="E3355" s="49">
        <f t="shared" si="104"/>
        <v>22</v>
      </c>
      <c r="F3355" s="1105">
        <f t="shared" si="105"/>
        <v>89387</v>
      </c>
      <c r="H3355" s="49">
        <v>21.57</v>
      </c>
      <c r="I3355" s="49">
        <v>22</v>
      </c>
    </row>
    <row r="3356" spans="2:9" ht="30">
      <c r="B3356" s="51">
        <v>89388</v>
      </c>
      <c r="C3356" s="1108" t="s">
        <v>2610</v>
      </c>
      <c r="D3356" s="45" t="s">
        <v>115</v>
      </c>
      <c r="E3356" s="46">
        <f t="shared" si="104"/>
        <v>8.52</v>
      </c>
      <c r="F3356" s="1105">
        <f t="shared" si="105"/>
        <v>89388</v>
      </c>
      <c r="H3356" s="46">
        <v>8.09</v>
      </c>
      <c r="I3356" s="46">
        <v>8.52</v>
      </c>
    </row>
    <row r="3357" spans="2:9" ht="30">
      <c r="B3357" s="50">
        <v>89389</v>
      </c>
      <c r="C3357" s="48" t="s">
        <v>2611</v>
      </c>
      <c r="D3357" s="47" t="s">
        <v>115</v>
      </c>
      <c r="E3357" s="49">
        <f t="shared" si="104"/>
        <v>9.11</v>
      </c>
      <c r="F3357" s="1105">
        <f t="shared" si="105"/>
        <v>89389</v>
      </c>
      <c r="H3357" s="49">
        <v>8.68</v>
      </c>
      <c r="I3357" s="49">
        <v>9.11</v>
      </c>
    </row>
    <row r="3358" spans="2:9">
      <c r="B3358" s="51">
        <v>89390</v>
      </c>
      <c r="C3358" s="1108" t="s">
        <v>2612</v>
      </c>
      <c r="D3358" s="45" t="s">
        <v>115</v>
      </c>
      <c r="E3358" s="46">
        <f t="shared" si="104"/>
        <v>15.37</v>
      </c>
      <c r="F3358" s="1105">
        <f t="shared" si="105"/>
        <v>89390</v>
      </c>
      <c r="H3358" s="46">
        <v>14.94</v>
      </c>
      <c r="I3358" s="46">
        <v>15.37</v>
      </c>
    </row>
    <row r="3359" spans="2:9" ht="30">
      <c r="B3359" s="50">
        <v>89391</v>
      </c>
      <c r="C3359" s="48" t="s">
        <v>2613</v>
      </c>
      <c r="D3359" s="47" t="s">
        <v>115</v>
      </c>
      <c r="E3359" s="49">
        <f t="shared" si="104"/>
        <v>6.73</v>
      </c>
      <c r="F3359" s="1105">
        <f t="shared" si="105"/>
        <v>89391</v>
      </c>
      <c r="H3359" s="49">
        <v>6.3</v>
      </c>
      <c r="I3359" s="49">
        <v>6.73</v>
      </c>
    </row>
    <row r="3360" spans="2:9" ht="30">
      <c r="B3360" s="51">
        <v>89392</v>
      </c>
      <c r="C3360" s="1108" t="s">
        <v>2614</v>
      </c>
      <c r="D3360" s="45" t="s">
        <v>115</v>
      </c>
      <c r="E3360" s="46">
        <f t="shared" si="104"/>
        <v>17.989999999999998</v>
      </c>
      <c r="F3360" s="1105">
        <f t="shared" si="105"/>
        <v>89392</v>
      </c>
      <c r="H3360" s="46">
        <v>17.559999999999999</v>
      </c>
      <c r="I3360" s="46">
        <v>17.989999999999998</v>
      </c>
    </row>
    <row r="3361" spans="2:9">
      <c r="B3361" s="50">
        <v>89393</v>
      </c>
      <c r="C3361" s="48" t="s">
        <v>2615</v>
      </c>
      <c r="D3361" s="47" t="s">
        <v>115</v>
      </c>
      <c r="E3361" s="49">
        <f t="shared" si="104"/>
        <v>7.91</v>
      </c>
      <c r="F3361" s="1105">
        <f t="shared" si="105"/>
        <v>89393</v>
      </c>
      <c r="H3361" s="49">
        <v>7.29</v>
      </c>
      <c r="I3361" s="49">
        <v>7.91</v>
      </c>
    </row>
    <row r="3362" spans="2:9" ht="30">
      <c r="B3362" s="51">
        <v>89394</v>
      </c>
      <c r="C3362" s="1108" t="s">
        <v>2616</v>
      </c>
      <c r="D3362" s="45" t="s">
        <v>115</v>
      </c>
      <c r="E3362" s="46">
        <f t="shared" si="104"/>
        <v>13.87</v>
      </c>
      <c r="F3362" s="1105">
        <f t="shared" si="105"/>
        <v>89394</v>
      </c>
      <c r="H3362" s="46">
        <v>13.25</v>
      </c>
      <c r="I3362" s="46">
        <v>13.87</v>
      </c>
    </row>
    <row r="3363" spans="2:9">
      <c r="B3363" s="50">
        <v>89395</v>
      </c>
      <c r="C3363" s="48" t="s">
        <v>2617</v>
      </c>
      <c r="D3363" s="47" t="s">
        <v>115</v>
      </c>
      <c r="E3363" s="49">
        <f t="shared" si="104"/>
        <v>9.42</v>
      </c>
      <c r="F3363" s="1105">
        <f t="shared" si="105"/>
        <v>89395</v>
      </c>
      <c r="H3363" s="49">
        <v>8.6999999999999993</v>
      </c>
      <c r="I3363" s="49">
        <v>9.42</v>
      </c>
    </row>
    <row r="3364" spans="2:9" ht="30">
      <c r="B3364" s="51">
        <v>89396</v>
      </c>
      <c r="C3364" s="1108" t="s">
        <v>2618</v>
      </c>
      <c r="D3364" s="45" t="s">
        <v>115</v>
      </c>
      <c r="E3364" s="46">
        <f t="shared" si="104"/>
        <v>14.52</v>
      </c>
      <c r="F3364" s="1105">
        <f t="shared" si="105"/>
        <v>89396</v>
      </c>
      <c r="H3364" s="46">
        <v>13.8</v>
      </c>
      <c r="I3364" s="46">
        <v>14.52</v>
      </c>
    </row>
    <row r="3365" spans="2:9" ht="30">
      <c r="B3365" s="50">
        <v>89397</v>
      </c>
      <c r="C3365" s="48" t="s">
        <v>2619</v>
      </c>
      <c r="D3365" s="47" t="s">
        <v>115</v>
      </c>
      <c r="E3365" s="49">
        <f t="shared" si="104"/>
        <v>10.78</v>
      </c>
      <c r="F3365" s="1105">
        <f t="shared" si="105"/>
        <v>89397</v>
      </c>
      <c r="H3365" s="49">
        <v>10.06</v>
      </c>
      <c r="I3365" s="49">
        <v>10.78</v>
      </c>
    </row>
    <row r="3366" spans="2:9">
      <c r="B3366" s="51">
        <v>89398</v>
      </c>
      <c r="C3366" s="1108" t="s">
        <v>2620</v>
      </c>
      <c r="D3366" s="45" t="s">
        <v>115</v>
      </c>
      <c r="E3366" s="46">
        <f t="shared" si="104"/>
        <v>13.22</v>
      </c>
      <c r="F3366" s="1105">
        <f t="shared" si="105"/>
        <v>89398</v>
      </c>
      <c r="H3366" s="46">
        <v>12.37</v>
      </c>
      <c r="I3366" s="46">
        <v>13.22</v>
      </c>
    </row>
    <row r="3367" spans="2:9" ht="30">
      <c r="B3367" s="50">
        <v>89399</v>
      </c>
      <c r="C3367" s="48" t="s">
        <v>2621</v>
      </c>
      <c r="D3367" s="47" t="s">
        <v>115</v>
      </c>
      <c r="E3367" s="49">
        <f t="shared" si="104"/>
        <v>21.89</v>
      </c>
      <c r="F3367" s="1105">
        <f t="shared" si="105"/>
        <v>89399</v>
      </c>
      <c r="H3367" s="49">
        <v>21.04</v>
      </c>
      <c r="I3367" s="49">
        <v>21.89</v>
      </c>
    </row>
    <row r="3368" spans="2:9" ht="30">
      <c r="B3368" s="51">
        <v>89400</v>
      </c>
      <c r="C3368" s="1108" t="s">
        <v>2622</v>
      </c>
      <c r="D3368" s="45" t="s">
        <v>115</v>
      </c>
      <c r="E3368" s="46">
        <f t="shared" si="104"/>
        <v>14.57</v>
      </c>
      <c r="F3368" s="1105">
        <f t="shared" si="105"/>
        <v>89400</v>
      </c>
      <c r="H3368" s="46">
        <v>13.72</v>
      </c>
      <c r="I3368" s="46">
        <v>14.57</v>
      </c>
    </row>
    <row r="3369" spans="2:9" ht="30">
      <c r="B3369" s="50">
        <v>89404</v>
      </c>
      <c r="C3369" s="48" t="s">
        <v>2623</v>
      </c>
      <c r="D3369" s="47" t="s">
        <v>115</v>
      </c>
      <c r="E3369" s="49">
        <f t="shared" si="104"/>
        <v>3.83</v>
      </c>
      <c r="F3369" s="1105">
        <f t="shared" si="105"/>
        <v>89404</v>
      </c>
      <c r="H3369" s="49">
        <v>3.56</v>
      </c>
      <c r="I3369" s="49">
        <v>3.83</v>
      </c>
    </row>
    <row r="3370" spans="2:9" ht="30">
      <c r="B3370" s="51">
        <v>89405</v>
      </c>
      <c r="C3370" s="1108" t="s">
        <v>2624</v>
      </c>
      <c r="D3370" s="45" t="s">
        <v>115</v>
      </c>
      <c r="E3370" s="46">
        <f t="shared" si="104"/>
        <v>4.07</v>
      </c>
      <c r="F3370" s="1105">
        <f t="shared" si="105"/>
        <v>89405</v>
      </c>
      <c r="H3370" s="46">
        <v>3.8</v>
      </c>
      <c r="I3370" s="46">
        <v>4.07</v>
      </c>
    </row>
    <row r="3371" spans="2:9" ht="30">
      <c r="B3371" s="50">
        <v>89406</v>
      </c>
      <c r="C3371" s="48" t="s">
        <v>2625</v>
      </c>
      <c r="D3371" s="47" t="s">
        <v>115</v>
      </c>
      <c r="E3371" s="49">
        <f t="shared" si="104"/>
        <v>5.08</v>
      </c>
      <c r="F3371" s="1105">
        <f t="shared" si="105"/>
        <v>89406</v>
      </c>
      <c r="H3371" s="49">
        <v>4.8099999999999996</v>
      </c>
      <c r="I3371" s="49">
        <v>5.08</v>
      </c>
    </row>
    <row r="3372" spans="2:9" ht="30">
      <c r="B3372" s="51">
        <v>89407</v>
      </c>
      <c r="C3372" s="1108" t="s">
        <v>2626</v>
      </c>
      <c r="D3372" s="45" t="s">
        <v>115</v>
      </c>
      <c r="E3372" s="46">
        <f t="shared" si="104"/>
        <v>4.68</v>
      </c>
      <c r="F3372" s="1105">
        <f t="shared" si="105"/>
        <v>89407</v>
      </c>
      <c r="H3372" s="46">
        <v>4.41</v>
      </c>
      <c r="I3372" s="46">
        <v>4.68</v>
      </c>
    </row>
    <row r="3373" spans="2:9" ht="30">
      <c r="B3373" s="50">
        <v>89408</v>
      </c>
      <c r="C3373" s="48" t="s">
        <v>2627</v>
      </c>
      <c r="D3373" s="47" t="s">
        <v>115</v>
      </c>
      <c r="E3373" s="49">
        <f t="shared" si="104"/>
        <v>4.6100000000000003</v>
      </c>
      <c r="F3373" s="1105">
        <f t="shared" si="105"/>
        <v>89408</v>
      </c>
      <c r="H3373" s="49">
        <v>4.29</v>
      </c>
      <c r="I3373" s="49">
        <v>4.6100000000000003</v>
      </c>
    </row>
    <row r="3374" spans="2:9" ht="30">
      <c r="B3374" s="51">
        <v>89409</v>
      </c>
      <c r="C3374" s="1108" t="s">
        <v>2628</v>
      </c>
      <c r="D3374" s="45" t="s">
        <v>115</v>
      </c>
      <c r="E3374" s="46">
        <f t="shared" si="104"/>
        <v>5.13</v>
      </c>
      <c r="F3374" s="1105">
        <f t="shared" si="105"/>
        <v>89409</v>
      </c>
      <c r="H3374" s="46">
        <v>4.8099999999999996</v>
      </c>
      <c r="I3374" s="46">
        <v>5.13</v>
      </c>
    </row>
    <row r="3375" spans="2:9" ht="30">
      <c r="B3375" s="50">
        <v>89410</v>
      </c>
      <c r="C3375" s="48" t="s">
        <v>2629</v>
      </c>
      <c r="D3375" s="47" t="s">
        <v>115</v>
      </c>
      <c r="E3375" s="49">
        <f t="shared" si="104"/>
        <v>6.19</v>
      </c>
      <c r="F3375" s="1105">
        <f t="shared" si="105"/>
        <v>89410</v>
      </c>
      <c r="H3375" s="49">
        <v>5.87</v>
      </c>
      <c r="I3375" s="49">
        <v>6.19</v>
      </c>
    </row>
    <row r="3376" spans="2:9" ht="30">
      <c r="B3376" s="51">
        <v>89411</v>
      </c>
      <c r="C3376" s="1108" t="s">
        <v>2630</v>
      </c>
      <c r="D3376" s="45" t="s">
        <v>115</v>
      </c>
      <c r="E3376" s="46">
        <f t="shared" si="104"/>
        <v>5.72</v>
      </c>
      <c r="F3376" s="1105">
        <f t="shared" si="105"/>
        <v>89411</v>
      </c>
      <c r="H3376" s="46">
        <v>5.4</v>
      </c>
      <c r="I3376" s="46">
        <v>5.72</v>
      </c>
    </row>
    <row r="3377" spans="2:9" ht="30">
      <c r="B3377" s="50">
        <v>89412</v>
      </c>
      <c r="C3377" s="48" t="s">
        <v>2631</v>
      </c>
      <c r="D3377" s="47" t="s">
        <v>115</v>
      </c>
      <c r="E3377" s="49">
        <f t="shared" si="104"/>
        <v>6.37</v>
      </c>
      <c r="F3377" s="1105">
        <f t="shared" si="105"/>
        <v>89412</v>
      </c>
      <c r="H3377" s="49">
        <v>6.05</v>
      </c>
      <c r="I3377" s="49">
        <v>6.37</v>
      </c>
    </row>
    <row r="3378" spans="2:9" ht="30">
      <c r="B3378" s="51">
        <v>89413</v>
      </c>
      <c r="C3378" s="1108" t="s">
        <v>2632</v>
      </c>
      <c r="D3378" s="45" t="s">
        <v>115</v>
      </c>
      <c r="E3378" s="46">
        <f t="shared" si="104"/>
        <v>6.5</v>
      </c>
      <c r="F3378" s="1105">
        <f t="shared" si="105"/>
        <v>89413</v>
      </c>
      <c r="H3378" s="46">
        <v>6.12</v>
      </c>
      <c r="I3378" s="46">
        <v>6.5</v>
      </c>
    </row>
    <row r="3379" spans="2:9" ht="30">
      <c r="B3379" s="50">
        <v>89414</v>
      </c>
      <c r="C3379" s="48" t="s">
        <v>2633</v>
      </c>
      <c r="D3379" s="47" t="s">
        <v>115</v>
      </c>
      <c r="E3379" s="49">
        <f t="shared" si="104"/>
        <v>7.95</v>
      </c>
      <c r="F3379" s="1105">
        <f t="shared" si="105"/>
        <v>89414</v>
      </c>
      <c r="H3379" s="49">
        <v>7.57</v>
      </c>
      <c r="I3379" s="49">
        <v>7.95</v>
      </c>
    </row>
    <row r="3380" spans="2:9" ht="30">
      <c r="B3380" s="51">
        <v>89415</v>
      </c>
      <c r="C3380" s="1108" t="s">
        <v>2634</v>
      </c>
      <c r="D3380" s="45" t="s">
        <v>115</v>
      </c>
      <c r="E3380" s="46">
        <f t="shared" si="104"/>
        <v>9.75</v>
      </c>
      <c r="F3380" s="1105">
        <f t="shared" si="105"/>
        <v>89415</v>
      </c>
      <c r="H3380" s="46">
        <v>9.3699999999999992</v>
      </c>
      <c r="I3380" s="46">
        <v>9.75</v>
      </c>
    </row>
    <row r="3381" spans="2:9" ht="30">
      <c r="B3381" s="50">
        <v>89416</v>
      </c>
      <c r="C3381" s="48" t="s">
        <v>2635</v>
      </c>
      <c r="D3381" s="47" t="s">
        <v>115</v>
      </c>
      <c r="E3381" s="49">
        <f t="shared" si="104"/>
        <v>7.65</v>
      </c>
      <c r="F3381" s="1105">
        <f t="shared" si="105"/>
        <v>89416</v>
      </c>
      <c r="H3381" s="49">
        <v>7.27</v>
      </c>
      <c r="I3381" s="49">
        <v>7.65</v>
      </c>
    </row>
    <row r="3382" spans="2:9">
      <c r="B3382" s="51">
        <v>89417</v>
      </c>
      <c r="C3382" s="1108" t="s">
        <v>2636</v>
      </c>
      <c r="D3382" s="45" t="s">
        <v>115</v>
      </c>
      <c r="E3382" s="46">
        <f t="shared" si="104"/>
        <v>3.02</v>
      </c>
      <c r="F3382" s="1105">
        <f t="shared" si="105"/>
        <v>89417</v>
      </c>
      <c r="H3382" s="46">
        <v>2.83</v>
      </c>
      <c r="I3382" s="46">
        <v>3.02</v>
      </c>
    </row>
    <row r="3383" spans="2:9" ht="30">
      <c r="B3383" s="50">
        <v>89418</v>
      </c>
      <c r="C3383" s="48" t="s">
        <v>2637</v>
      </c>
      <c r="D3383" s="47" t="s">
        <v>115</v>
      </c>
      <c r="E3383" s="49">
        <f t="shared" si="104"/>
        <v>7.8</v>
      </c>
      <c r="F3383" s="1105">
        <f t="shared" si="105"/>
        <v>89418</v>
      </c>
      <c r="H3383" s="49">
        <v>7.61</v>
      </c>
      <c r="I3383" s="49">
        <v>7.8</v>
      </c>
    </row>
    <row r="3384" spans="2:9" ht="30">
      <c r="B3384" s="51">
        <v>89419</v>
      </c>
      <c r="C3384" s="1108" t="s">
        <v>2638</v>
      </c>
      <c r="D3384" s="45" t="s">
        <v>115</v>
      </c>
      <c r="E3384" s="46">
        <f t="shared" si="104"/>
        <v>3.46</v>
      </c>
      <c r="F3384" s="1105">
        <f t="shared" si="105"/>
        <v>89419</v>
      </c>
      <c r="H3384" s="46">
        <v>3.27</v>
      </c>
      <c r="I3384" s="46">
        <v>3.46</v>
      </c>
    </row>
    <row r="3385" spans="2:9" ht="30">
      <c r="B3385" s="50">
        <v>89420</v>
      </c>
      <c r="C3385" s="48" t="s">
        <v>2639</v>
      </c>
      <c r="D3385" s="47" t="s">
        <v>115</v>
      </c>
      <c r="E3385" s="49">
        <f t="shared" si="104"/>
        <v>6.05</v>
      </c>
      <c r="F3385" s="1105">
        <f t="shared" si="105"/>
        <v>89420</v>
      </c>
      <c r="H3385" s="49">
        <v>5.86</v>
      </c>
      <c r="I3385" s="49">
        <v>6.05</v>
      </c>
    </row>
    <row r="3386" spans="2:9">
      <c r="B3386" s="51">
        <v>89421</v>
      </c>
      <c r="C3386" s="1108" t="s">
        <v>2640</v>
      </c>
      <c r="D3386" s="45" t="s">
        <v>115</v>
      </c>
      <c r="E3386" s="46">
        <f t="shared" si="104"/>
        <v>7.61</v>
      </c>
      <c r="F3386" s="1105">
        <f t="shared" si="105"/>
        <v>89421</v>
      </c>
      <c r="H3386" s="46">
        <v>7.42</v>
      </c>
      <c r="I3386" s="46">
        <v>7.61</v>
      </c>
    </row>
    <row r="3387" spans="2:9" ht="30">
      <c r="B3387" s="50">
        <v>89422</v>
      </c>
      <c r="C3387" s="48" t="s">
        <v>2641</v>
      </c>
      <c r="D3387" s="47" t="s">
        <v>115</v>
      </c>
      <c r="E3387" s="49">
        <f t="shared" si="104"/>
        <v>3.07</v>
      </c>
      <c r="F3387" s="1105">
        <f t="shared" si="105"/>
        <v>89422</v>
      </c>
      <c r="H3387" s="49">
        <v>2.88</v>
      </c>
      <c r="I3387" s="49">
        <v>3.07</v>
      </c>
    </row>
    <row r="3388" spans="2:9" ht="30">
      <c r="B3388" s="51">
        <v>89423</v>
      </c>
      <c r="C3388" s="1108" t="s">
        <v>2642</v>
      </c>
      <c r="D3388" s="45" t="s">
        <v>115</v>
      </c>
      <c r="E3388" s="46">
        <f t="shared" si="104"/>
        <v>5.79</v>
      </c>
      <c r="F3388" s="1105">
        <f t="shared" si="105"/>
        <v>89423</v>
      </c>
      <c r="H3388" s="46">
        <v>5.6</v>
      </c>
      <c r="I3388" s="46">
        <v>5.79</v>
      </c>
    </row>
    <row r="3389" spans="2:9">
      <c r="B3389" s="50">
        <v>89424</v>
      </c>
      <c r="C3389" s="48" t="s">
        <v>2643</v>
      </c>
      <c r="D3389" s="47" t="s">
        <v>115</v>
      </c>
      <c r="E3389" s="49">
        <f t="shared" si="104"/>
        <v>3.59</v>
      </c>
      <c r="F3389" s="1105">
        <f t="shared" si="105"/>
        <v>89424</v>
      </c>
      <c r="H3389" s="49">
        <v>3.38</v>
      </c>
      <c r="I3389" s="49">
        <v>3.59</v>
      </c>
    </row>
    <row r="3390" spans="2:9" ht="30">
      <c r="B3390" s="51">
        <v>89425</v>
      </c>
      <c r="C3390" s="1108" t="s">
        <v>2644</v>
      </c>
      <c r="D3390" s="45" t="s">
        <v>115</v>
      </c>
      <c r="E3390" s="46">
        <f t="shared" si="104"/>
        <v>9.9600000000000009</v>
      </c>
      <c r="F3390" s="1105">
        <f t="shared" si="105"/>
        <v>89425</v>
      </c>
      <c r="H3390" s="46">
        <v>9.75</v>
      </c>
      <c r="I3390" s="46">
        <v>9.9600000000000009</v>
      </c>
    </row>
    <row r="3391" spans="2:9" ht="30">
      <c r="B3391" s="50">
        <v>89426</v>
      </c>
      <c r="C3391" s="48" t="s">
        <v>2645</v>
      </c>
      <c r="D3391" s="47" t="s">
        <v>115</v>
      </c>
      <c r="E3391" s="49">
        <f t="shared" si="104"/>
        <v>5.54</v>
      </c>
      <c r="F3391" s="1105">
        <f t="shared" si="105"/>
        <v>89426</v>
      </c>
      <c r="H3391" s="49">
        <v>5.33</v>
      </c>
      <c r="I3391" s="49">
        <v>5.54</v>
      </c>
    </row>
    <row r="3392" spans="2:9" ht="30">
      <c r="B3392" s="51">
        <v>89427</v>
      </c>
      <c r="C3392" s="1108" t="s">
        <v>2646</v>
      </c>
      <c r="D3392" s="45" t="s">
        <v>115</v>
      </c>
      <c r="E3392" s="46">
        <f t="shared" si="104"/>
        <v>7.62</v>
      </c>
      <c r="F3392" s="1105">
        <f t="shared" si="105"/>
        <v>89427</v>
      </c>
      <c r="H3392" s="46">
        <v>7.41</v>
      </c>
      <c r="I3392" s="46">
        <v>7.62</v>
      </c>
    </row>
    <row r="3393" spans="2:9">
      <c r="B3393" s="50">
        <v>89428</v>
      </c>
      <c r="C3393" s="48" t="s">
        <v>2647</v>
      </c>
      <c r="D3393" s="47" t="s">
        <v>115</v>
      </c>
      <c r="E3393" s="49">
        <f t="shared" si="104"/>
        <v>9.08</v>
      </c>
      <c r="F3393" s="1105">
        <f t="shared" si="105"/>
        <v>89428</v>
      </c>
      <c r="H3393" s="49">
        <v>8.8699999999999992</v>
      </c>
      <c r="I3393" s="49">
        <v>9.08</v>
      </c>
    </row>
    <row r="3394" spans="2:9" ht="30">
      <c r="B3394" s="51">
        <v>89429</v>
      </c>
      <c r="C3394" s="1108" t="s">
        <v>2648</v>
      </c>
      <c r="D3394" s="45" t="s">
        <v>115</v>
      </c>
      <c r="E3394" s="46">
        <f t="shared" si="104"/>
        <v>3.65</v>
      </c>
      <c r="F3394" s="1105">
        <f t="shared" si="105"/>
        <v>89429</v>
      </c>
      <c r="H3394" s="46">
        <v>3.44</v>
      </c>
      <c r="I3394" s="46">
        <v>3.65</v>
      </c>
    </row>
    <row r="3395" spans="2:9" ht="30">
      <c r="B3395" s="50">
        <v>89430</v>
      </c>
      <c r="C3395" s="48" t="s">
        <v>2649</v>
      </c>
      <c r="D3395" s="47" t="s">
        <v>115</v>
      </c>
      <c r="E3395" s="49">
        <f t="shared" ref="E3395:E3458" si="106">IF($K$2=$H$1,H3395,I3395)</f>
        <v>7.72</v>
      </c>
      <c r="F3395" s="1105">
        <f t="shared" ref="F3395:F3458" si="107">IF(LEN($B3395)=7,CONCATENATE(MID($B3395,1,6),"00",RIGHT($B3395,1)),IF(LEN($B3395)=8,CONCATENATE(MID($B3395,1,6),"0",RIGHT($B3395,2)),$B3395))</f>
        <v>89430</v>
      </c>
      <c r="H3395" s="49">
        <v>7.51</v>
      </c>
      <c r="I3395" s="49">
        <v>7.72</v>
      </c>
    </row>
    <row r="3396" spans="2:9">
      <c r="B3396" s="51">
        <v>89431</v>
      </c>
      <c r="C3396" s="1108" t="s">
        <v>2650</v>
      </c>
      <c r="D3396" s="45" t="s">
        <v>115</v>
      </c>
      <c r="E3396" s="46">
        <f t="shared" si="106"/>
        <v>5.0599999999999996</v>
      </c>
      <c r="F3396" s="1105">
        <f t="shared" si="107"/>
        <v>89431</v>
      </c>
      <c r="H3396" s="46">
        <v>4.8</v>
      </c>
      <c r="I3396" s="46">
        <v>5.0599999999999996</v>
      </c>
    </row>
    <row r="3397" spans="2:9" ht="30">
      <c r="B3397" s="50">
        <v>89432</v>
      </c>
      <c r="C3397" s="48" t="s">
        <v>2651</v>
      </c>
      <c r="D3397" s="47" t="s">
        <v>115</v>
      </c>
      <c r="E3397" s="49">
        <f t="shared" si="106"/>
        <v>20.260000000000002</v>
      </c>
      <c r="F3397" s="1105">
        <f t="shared" si="107"/>
        <v>89432</v>
      </c>
      <c r="H3397" s="49">
        <v>20</v>
      </c>
      <c r="I3397" s="49">
        <v>20.260000000000002</v>
      </c>
    </row>
    <row r="3398" spans="2:9" ht="30">
      <c r="B3398" s="51">
        <v>89433</v>
      </c>
      <c r="C3398" s="1108" t="s">
        <v>2652</v>
      </c>
      <c r="D3398" s="45" t="s">
        <v>115</v>
      </c>
      <c r="E3398" s="46">
        <f t="shared" si="106"/>
        <v>6.78</v>
      </c>
      <c r="F3398" s="1105">
        <f t="shared" si="107"/>
        <v>89433</v>
      </c>
      <c r="H3398" s="46">
        <v>6.52</v>
      </c>
      <c r="I3398" s="46">
        <v>6.78</v>
      </c>
    </row>
    <row r="3399" spans="2:9" ht="30">
      <c r="B3399" s="50">
        <v>89434</v>
      </c>
      <c r="C3399" s="48" t="s">
        <v>2653</v>
      </c>
      <c r="D3399" s="47" t="s">
        <v>115</v>
      </c>
      <c r="E3399" s="49">
        <f t="shared" si="106"/>
        <v>7.37</v>
      </c>
      <c r="F3399" s="1105">
        <f t="shared" si="107"/>
        <v>89434</v>
      </c>
      <c r="H3399" s="49">
        <v>7.11</v>
      </c>
      <c r="I3399" s="49">
        <v>7.37</v>
      </c>
    </row>
    <row r="3400" spans="2:9">
      <c r="B3400" s="51">
        <v>89435</v>
      </c>
      <c r="C3400" s="1108" t="s">
        <v>2654</v>
      </c>
      <c r="D3400" s="45" t="s">
        <v>115</v>
      </c>
      <c r="E3400" s="46">
        <f t="shared" si="106"/>
        <v>13.63</v>
      </c>
      <c r="F3400" s="1105">
        <f t="shared" si="107"/>
        <v>89435</v>
      </c>
      <c r="H3400" s="46">
        <v>13.37</v>
      </c>
      <c r="I3400" s="46">
        <v>13.63</v>
      </c>
    </row>
    <row r="3401" spans="2:9" ht="30">
      <c r="B3401" s="50">
        <v>89436</v>
      </c>
      <c r="C3401" s="48" t="s">
        <v>2655</v>
      </c>
      <c r="D3401" s="47" t="s">
        <v>115</v>
      </c>
      <c r="E3401" s="49">
        <f t="shared" si="106"/>
        <v>4.99</v>
      </c>
      <c r="F3401" s="1105">
        <f t="shared" si="107"/>
        <v>89436</v>
      </c>
      <c r="H3401" s="49">
        <v>4.7300000000000004</v>
      </c>
      <c r="I3401" s="49">
        <v>4.99</v>
      </c>
    </row>
    <row r="3402" spans="2:9" ht="30">
      <c r="B3402" s="51">
        <v>89437</v>
      </c>
      <c r="C3402" s="1108" t="s">
        <v>2656</v>
      </c>
      <c r="D3402" s="45" t="s">
        <v>115</v>
      </c>
      <c r="E3402" s="46">
        <f t="shared" si="106"/>
        <v>16.25</v>
      </c>
      <c r="F3402" s="1105">
        <f t="shared" si="107"/>
        <v>89437</v>
      </c>
      <c r="H3402" s="46">
        <v>15.99</v>
      </c>
      <c r="I3402" s="46">
        <v>16.25</v>
      </c>
    </row>
    <row r="3403" spans="2:9">
      <c r="B3403" s="50">
        <v>89438</v>
      </c>
      <c r="C3403" s="48" t="s">
        <v>2657</v>
      </c>
      <c r="D3403" s="47" t="s">
        <v>115</v>
      </c>
      <c r="E3403" s="49">
        <f t="shared" si="106"/>
        <v>5.41</v>
      </c>
      <c r="F3403" s="1105">
        <f t="shared" si="107"/>
        <v>89438</v>
      </c>
      <c r="H3403" s="49">
        <v>5.04</v>
      </c>
      <c r="I3403" s="49">
        <v>5.41</v>
      </c>
    </row>
    <row r="3404" spans="2:9" ht="30">
      <c r="B3404" s="51">
        <v>89439</v>
      </c>
      <c r="C3404" s="1108" t="s">
        <v>2658</v>
      </c>
      <c r="D3404" s="45" t="s">
        <v>115</v>
      </c>
      <c r="E3404" s="46">
        <f t="shared" si="106"/>
        <v>6.77</v>
      </c>
      <c r="F3404" s="1105">
        <f t="shared" si="107"/>
        <v>89439</v>
      </c>
      <c r="H3404" s="46">
        <v>6.4</v>
      </c>
      <c r="I3404" s="46">
        <v>6.77</v>
      </c>
    </row>
    <row r="3405" spans="2:9">
      <c r="B3405" s="50">
        <v>89440</v>
      </c>
      <c r="C3405" s="48" t="s">
        <v>2659</v>
      </c>
      <c r="D3405" s="47" t="s">
        <v>115</v>
      </c>
      <c r="E3405" s="49">
        <f t="shared" si="106"/>
        <v>6.53</v>
      </c>
      <c r="F3405" s="1105">
        <f t="shared" si="107"/>
        <v>89440</v>
      </c>
      <c r="H3405" s="49">
        <v>6.1</v>
      </c>
      <c r="I3405" s="49">
        <v>6.53</v>
      </c>
    </row>
    <row r="3406" spans="2:9" ht="30">
      <c r="B3406" s="51">
        <v>89441</v>
      </c>
      <c r="C3406" s="1108" t="s">
        <v>2660</v>
      </c>
      <c r="D3406" s="45" t="s">
        <v>115</v>
      </c>
      <c r="E3406" s="46">
        <f t="shared" si="106"/>
        <v>11.63</v>
      </c>
      <c r="F3406" s="1105">
        <f t="shared" si="107"/>
        <v>89441</v>
      </c>
      <c r="H3406" s="46">
        <v>11.2</v>
      </c>
      <c r="I3406" s="46">
        <v>11.63</v>
      </c>
    </row>
    <row r="3407" spans="2:9" ht="30">
      <c r="B3407" s="50">
        <v>89442</v>
      </c>
      <c r="C3407" s="48" t="s">
        <v>2661</v>
      </c>
      <c r="D3407" s="47" t="s">
        <v>115</v>
      </c>
      <c r="E3407" s="49">
        <f t="shared" si="106"/>
        <v>7.89</v>
      </c>
      <c r="F3407" s="1105">
        <f t="shared" si="107"/>
        <v>89442</v>
      </c>
      <c r="H3407" s="49">
        <v>7.46</v>
      </c>
      <c r="I3407" s="49">
        <v>7.89</v>
      </c>
    </row>
    <row r="3408" spans="2:9">
      <c r="B3408" s="51">
        <v>89443</v>
      </c>
      <c r="C3408" s="1108" t="s">
        <v>2662</v>
      </c>
      <c r="D3408" s="45" t="s">
        <v>115</v>
      </c>
      <c r="E3408" s="46">
        <f t="shared" si="106"/>
        <v>9.8000000000000007</v>
      </c>
      <c r="F3408" s="1105">
        <f t="shared" si="107"/>
        <v>89443</v>
      </c>
      <c r="H3408" s="46">
        <v>9.2899999999999991</v>
      </c>
      <c r="I3408" s="46">
        <v>9.8000000000000007</v>
      </c>
    </row>
    <row r="3409" spans="2:9" ht="30">
      <c r="B3409" s="50">
        <v>89444</v>
      </c>
      <c r="C3409" s="48" t="s">
        <v>2663</v>
      </c>
      <c r="D3409" s="47" t="s">
        <v>115</v>
      </c>
      <c r="E3409" s="49">
        <f t="shared" si="106"/>
        <v>18.47</v>
      </c>
      <c r="F3409" s="1105">
        <f t="shared" si="107"/>
        <v>89444</v>
      </c>
      <c r="H3409" s="49">
        <v>17.96</v>
      </c>
      <c r="I3409" s="49">
        <v>18.47</v>
      </c>
    </row>
    <row r="3410" spans="2:9" ht="30">
      <c r="B3410" s="51">
        <v>89445</v>
      </c>
      <c r="C3410" s="1108" t="s">
        <v>2664</v>
      </c>
      <c r="D3410" s="45" t="s">
        <v>115</v>
      </c>
      <c r="E3410" s="46">
        <f t="shared" si="106"/>
        <v>11.15</v>
      </c>
      <c r="F3410" s="1105">
        <f t="shared" si="107"/>
        <v>89445</v>
      </c>
      <c r="H3410" s="46">
        <v>10.64</v>
      </c>
      <c r="I3410" s="46">
        <v>11.15</v>
      </c>
    </row>
    <row r="3411" spans="2:9">
      <c r="B3411" s="50">
        <v>89481</v>
      </c>
      <c r="C3411" s="48" t="s">
        <v>2665</v>
      </c>
      <c r="D3411" s="47" t="s">
        <v>115</v>
      </c>
      <c r="E3411" s="49">
        <f t="shared" si="106"/>
        <v>3.52</v>
      </c>
      <c r="F3411" s="1105">
        <f t="shared" si="107"/>
        <v>89481</v>
      </c>
      <c r="H3411" s="49">
        <v>3.31</v>
      </c>
      <c r="I3411" s="49">
        <v>3.52</v>
      </c>
    </row>
    <row r="3412" spans="2:9">
      <c r="B3412" s="51">
        <v>89485</v>
      </c>
      <c r="C3412" s="1108" t="s">
        <v>2666</v>
      </c>
      <c r="D3412" s="45" t="s">
        <v>115</v>
      </c>
      <c r="E3412" s="46">
        <f t="shared" si="106"/>
        <v>4.04</v>
      </c>
      <c r="F3412" s="1105">
        <f t="shared" si="107"/>
        <v>89485</v>
      </c>
      <c r="H3412" s="46">
        <v>3.83</v>
      </c>
      <c r="I3412" s="46">
        <v>4.04</v>
      </c>
    </row>
    <row r="3413" spans="2:9">
      <c r="B3413" s="50">
        <v>89489</v>
      </c>
      <c r="C3413" s="48" t="s">
        <v>2667</v>
      </c>
      <c r="D3413" s="47" t="s">
        <v>115</v>
      </c>
      <c r="E3413" s="49">
        <f t="shared" si="106"/>
        <v>5.0999999999999996</v>
      </c>
      <c r="F3413" s="1105">
        <f t="shared" si="107"/>
        <v>89489</v>
      </c>
      <c r="H3413" s="49">
        <v>4.8899999999999997</v>
      </c>
      <c r="I3413" s="49">
        <v>5.0999999999999996</v>
      </c>
    </row>
    <row r="3414" spans="2:9">
      <c r="B3414" s="51">
        <v>89490</v>
      </c>
      <c r="C3414" s="1108" t="s">
        <v>2668</v>
      </c>
      <c r="D3414" s="45" t="s">
        <v>115</v>
      </c>
      <c r="E3414" s="46">
        <f t="shared" si="106"/>
        <v>4.63</v>
      </c>
      <c r="F3414" s="1105">
        <f t="shared" si="107"/>
        <v>89490</v>
      </c>
      <c r="H3414" s="46">
        <v>4.42</v>
      </c>
      <c r="I3414" s="46">
        <v>4.63</v>
      </c>
    </row>
    <row r="3415" spans="2:9">
      <c r="B3415" s="50">
        <v>89492</v>
      </c>
      <c r="C3415" s="48" t="s">
        <v>2669</v>
      </c>
      <c r="D3415" s="47" t="s">
        <v>115</v>
      </c>
      <c r="E3415" s="49">
        <f t="shared" si="106"/>
        <v>5.26</v>
      </c>
      <c r="F3415" s="1105">
        <f t="shared" si="107"/>
        <v>89492</v>
      </c>
      <c r="H3415" s="49">
        <v>5</v>
      </c>
      <c r="I3415" s="49">
        <v>5.26</v>
      </c>
    </row>
    <row r="3416" spans="2:9">
      <c r="B3416" s="51">
        <v>89493</v>
      </c>
      <c r="C3416" s="1108" t="s">
        <v>2670</v>
      </c>
      <c r="D3416" s="45" t="s">
        <v>115</v>
      </c>
      <c r="E3416" s="46">
        <f t="shared" si="106"/>
        <v>6.71</v>
      </c>
      <c r="F3416" s="1105">
        <f t="shared" si="107"/>
        <v>89493</v>
      </c>
      <c r="H3416" s="46">
        <v>6.45</v>
      </c>
      <c r="I3416" s="46">
        <v>6.71</v>
      </c>
    </row>
    <row r="3417" spans="2:9">
      <c r="B3417" s="50">
        <v>89494</v>
      </c>
      <c r="C3417" s="48" t="s">
        <v>2671</v>
      </c>
      <c r="D3417" s="47" t="s">
        <v>115</v>
      </c>
      <c r="E3417" s="49">
        <f t="shared" si="106"/>
        <v>8.51</v>
      </c>
      <c r="F3417" s="1105">
        <f t="shared" si="107"/>
        <v>89494</v>
      </c>
      <c r="H3417" s="49">
        <v>8.25</v>
      </c>
      <c r="I3417" s="49">
        <v>8.51</v>
      </c>
    </row>
    <row r="3418" spans="2:9">
      <c r="B3418" s="51">
        <v>89496</v>
      </c>
      <c r="C3418" s="1108" t="s">
        <v>2672</v>
      </c>
      <c r="D3418" s="45" t="s">
        <v>115</v>
      </c>
      <c r="E3418" s="46">
        <f t="shared" si="106"/>
        <v>6.41</v>
      </c>
      <c r="F3418" s="1105">
        <f t="shared" si="107"/>
        <v>89496</v>
      </c>
      <c r="H3418" s="46">
        <v>6.15</v>
      </c>
      <c r="I3418" s="46">
        <v>6.41</v>
      </c>
    </row>
    <row r="3419" spans="2:9">
      <c r="B3419" s="50">
        <v>89497</v>
      </c>
      <c r="C3419" s="48" t="s">
        <v>2673</v>
      </c>
      <c r="D3419" s="47" t="s">
        <v>115</v>
      </c>
      <c r="E3419" s="49">
        <f t="shared" si="106"/>
        <v>8.24</v>
      </c>
      <c r="F3419" s="1105">
        <f t="shared" si="107"/>
        <v>89497</v>
      </c>
      <c r="H3419" s="49">
        <v>7.91</v>
      </c>
      <c r="I3419" s="49">
        <v>8.24</v>
      </c>
    </row>
    <row r="3420" spans="2:9">
      <c r="B3420" s="51">
        <v>89498</v>
      </c>
      <c r="C3420" s="1108" t="s">
        <v>2674</v>
      </c>
      <c r="D3420" s="45" t="s">
        <v>115</v>
      </c>
      <c r="E3420" s="46">
        <f t="shared" si="106"/>
        <v>8.9</v>
      </c>
      <c r="F3420" s="1105">
        <f t="shared" si="107"/>
        <v>89498</v>
      </c>
      <c r="H3420" s="46">
        <v>8.57</v>
      </c>
      <c r="I3420" s="46">
        <v>8.9</v>
      </c>
    </row>
    <row r="3421" spans="2:9">
      <c r="B3421" s="50">
        <v>89499</v>
      </c>
      <c r="C3421" s="48" t="s">
        <v>2675</v>
      </c>
      <c r="D3421" s="47" t="s">
        <v>115</v>
      </c>
      <c r="E3421" s="49">
        <f t="shared" si="106"/>
        <v>13.12</v>
      </c>
      <c r="F3421" s="1105">
        <f t="shared" si="107"/>
        <v>89499</v>
      </c>
      <c r="H3421" s="49">
        <v>12.79</v>
      </c>
      <c r="I3421" s="49">
        <v>13.12</v>
      </c>
    </row>
    <row r="3422" spans="2:9">
      <c r="B3422" s="51">
        <v>89500</v>
      </c>
      <c r="C3422" s="1108" t="s">
        <v>2676</v>
      </c>
      <c r="D3422" s="45" t="s">
        <v>115</v>
      </c>
      <c r="E3422" s="46">
        <f t="shared" si="106"/>
        <v>9.0299999999999994</v>
      </c>
      <c r="F3422" s="1105">
        <f t="shared" si="107"/>
        <v>89500</v>
      </c>
      <c r="H3422" s="46">
        <v>8.6999999999999993</v>
      </c>
      <c r="I3422" s="46">
        <v>9.0299999999999994</v>
      </c>
    </row>
    <row r="3423" spans="2:9">
      <c r="B3423" s="50">
        <v>89501</v>
      </c>
      <c r="C3423" s="48" t="s">
        <v>2677</v>
      </c>
      <c r="D3423" s="47" t="s">
        <v>115</v>
      </c>
      <c r="E3423" s="49">
        <f t="shared" si="106"/>
        <v>10.050000000000001</v>
      </c>
      <c r="F3423" s="1105">
        <f t="shared" si="107"/>
        <v>89501</v>
      </c>
      <c r="H3423" s="49">
        <v>9.66</v>
      </c>
      <c r="I3423" s="49">
        <v>10.050000000000001</v>
      </c>
    </row>
    <row r="3424" spans="2:9">
      <c r="B3424" s="51">
        <v>89502</v>
      </c>
      <c r="C3424" s="1108" t="s">
        <v>2678</v>
      </c>
      <c r="D3424" s="45" t="s">
        <v>115</v>
      </c>
      <c r="E3424" s="46">
        <f t="shared" si="106"/>
        <v>11.25</v>
      </c>
      <c r="F3424" s="1105">
        <f t="shared" si="107"/>
        <v>89502</v>
      </c>
      <c r="H3424" s="46">
        <v>10.86</v>
      </c>
      <c r="I3424" s="46">
        <v>11.25</v>
      </c>
    </row>
    <row r="3425" spans="2:9">
      <c r="B3425" s="50">
        <v>89503</v>
      </c>
      <c r="C3425" s="48" t="s">
        <v>2679</v>
      </c>
      <c r="D3425" s="47" t="s">
        <v>115</v>
      </c>
      <c r="E3425" s="49">
        <f t="shared" si="106"/>
        <v>16.48</v>
      </c>
      <c r="F3425" s="1105">
        <f t="shared" si="107"/>
        <v>89503</v>
      </c>
      <c r="H3425" s="49">
        <v>16.09</v>
      </c>
      <c r="I3425" s="49">
        <v>16.48</v>
      </c>
    </row>
    <row r="3426" spans="2:9">
      <c r="B3426" s="51">
        <v>89504</v>
      </c>
      <c r="C3426" s="1108" t="s">
        <v>2680</v>
      </c>
      <c r="D3426" s="45" t="s">
        <v>115</v>
      </c>
      <c r="E3426" s="46">
        <f t="shared" si="106"/>
        <v>14.58</v>
      </c>
      <c r="F3426" s="1105">
        <f t="shared" si="107"/>
        <v>89504</v>
      </c>
      <c r="H3426" s="46">
        <v>14.19</v>
      </c>
      <c r="I3426" s="46">
        <v>14.58</v>
      </c>
    </row>
    <row r="3427" spans="2:9">
      <c r="B3427" s="50">
        <v>89505</v>
      </c>
      <c r="C3427" s="48" t="s">
        <v>2681</v>
      </c>
      <c r="D3427" s="47" t="s">
        <v>115</v>
      </c>
      <c r="E3427" s="49">
        <f t="shared" si="106"/>
        <v>24.27</v>
      </c>
      <c r="F3427" s="1105">
        <f t="shared" si="107"/>
        <v>89505</v>
      </c>
      <c r="H3427" s="49">
        <v>23.81</v>
      </c>
      <c r="I3427" s="49">
        <v>24.27</v>
      </c>
    </row>
    <row r="3428" spans="2:9">
      <c r="B3428" s="51">
        <v>89506</v>
      </c>
      <c r="C3428" s="1108" t="s">
        <v>2682</v>
      </c>
      <c r="D3428" s="45" t="s">
        <v>115</v>
      </c>
      <c r="E3428" s="46">
        <f t="shared" si="106"/>
        <v>27.13</v>
      </c>
      <c r="F3428" s="1105">
        <f t="shared" si="107"/>
        <v>89506</v>
      </c>
      <c r="H3428" s="46">
        <v>26.67</v>
      </c>
      <c r="I3428" s="46">
        <v>27.13</v>
      </c>
    </row>
    <row r="3429" spans="2:9">
      <c r="B3429" s="50">
        <v>89507</v>
      </c>
      <c r="C3429" s="48" t="s">
        <v>2683</v>
      </c>
      <c r="D3429" s="47" t="s">
        <v>115</v>
      </c>
      <c r="E3429" s="49">
        <f t="shared" si="106"/>
        <v>33.08</v>
      </c>
      <c r="F3429" s="1105">
        <f t="shared" si="107"/>
        <v>89507</v>
      </c>
      <c r="H3429" s="49">
        <v>32.619999999999997</v>
      </c>
      <c r="I3429" s="49">
        <v>33.08</v>
      </c>
    </row>
    <row r="3430" spans="2:9">
      <c r="B3430" s="51">
        <v>89510</v>
      </c>
      <c r="C3430" s="1108" t="s">
        <v>2684</v>
      </c>
      <c r="D3430" s="45" t="s">
        <v>115</v>
      </c>
      <c r="E3430" s="46">
        <f t="shared" si="106"/>
        <v>22.16</v>
      </c>
      <c r="F3430" s="1105">
        <f t="shared" si="107"/>
        <v>89510</v>
      </c>
      <c r="H3430" s="46">
        <v>21.7</v>
      </c>
      <c r="I3430" s="46">
        <v>22.16</v>
      </c>
    </row>
    <row r="3431" spans="2:9">
      <c r="B3431" s="50">
        <v>89513</v>
      </c>
      <c r="C3431" s="48" t="s">
        <v>2685</v>
      </c>
      <c r="D3431" s="47" t="s">
        <v>115</v>
      </c>
      <c r="E3431" s="49">
        <f t="shared" si="106"/>
        <v>72.94</v>
      </c>
      <c r="F3431" s="1105">
        <f t="shared" si="107"/>
        <v>89513</v>
      </c>
      <c r="H3431" s="49">
        <v>72.37</v>
      </c>
      <c r="I3431" s="49">
        <v>72.94</v>
      </c>
    </row>
    <row r="3432" spans="2:9" ht="30">
      <c r="B3432" s="51">
        <v>89514</v>
      </c>
      <c r="C3432" s="1108" t="s">
        <v>2686</v>
      </c>
      <c r="D3432" s="45" t="s">
        <v>115</v>
      </c>
      <c r="E3432" s="46">
        <f t="shared" si="106"/>
        <v>6.84</v>
      </c>
      <c r="F3432" s="1105">
        <f t="shared" si="107"/>
        <v>89514</v>
      </c>
      <c r="H3432" s="46">
        <v>6.66</v>
      </c>
      <c r="I3432" s="46">
        <v>6.84</v>
      </c>
    </row>
    <row r="3433" spans="2:9">
      <c r="B3433" s="50">
        <v>89515</v>
      </c>
      <c r="C3433" s="48" t="s">
        <v>2687</v>
      </c>
      <c r="D3433" s="47" t="s">
        <v>115</v>
      </c>
      <c r="E3433" s="49">
        <f t="shared" si="106"/>
        <v>55.53</v>
      </c>
      <c r="F3433" s="1105">
        <f t="shared" si="107"/>
        <v>89515</v>
      </c>
      <c r="H3433" s="49">
        <v>54.96</v>
      </c>
      <c r="I3433" s="49">
        <v>55.53</v>
      </c>
    </row>
    <row r="3434" spans="2:9" ht="30">
      <c r="B3434" s="51">
        <v>89516</v>
      </c>
      <c r="C3434" s="1108" t="s">
        <v>2688</v>
      </c>
      <c r="D3434" s="45" t="s">
        <v>115</v>
      </c>
      <c r="E3434" s="46">
        <f t="shared" si="106"/>
        <v>6.04</v>
      </c>
      <c r="F3434" s="1105">
        <f t="shared" si="107"/>
        <v>89516</v>
      </c>
      <c r="H3434" s="46">
        <v>5.86</v>
      </c>
      <c r="I3434" s="46">
        <v>6.04</v>
      </c>
    </row>
    <row r="3435" spans="2:9">
      <c r="B3435" s="50">
        <v>89517</v>
      </c>
      <c r="C3435" s="48" t="s">
        <v>2689</v>
      </c>
      <c r="D3435" s="47" t="s">
        <v>115</v>
      </c>
      <c r="E3435" s="49">
        <f t="shared" si="106"/>
        <v>47.07</v>
      </c>
      <c r="F3435" s="1105">
        <f t="shared" si="107"/>
        <v>89517</v>
      </c>
      <c r="H3435" s="49">
        <v>46.5</v>
      </c>
      <c r="I3435" s="49">
        <v>47.07</v>
      </c>
    </row>
    <row r="3436" spans="2:9" ht="30">
      <c r="B3436" s="51">
        <v>89518</v>
      </c>
      <c r="C3436" s="1108" t="s">
        <v>2690</v>
      </c>
      <c r="D3436" s="45" t="s">
        <v>115</v>
      </c>
      <c r="E3436" s="46">
        <f t="shared" si="106"/>
        <v>9.59</v>
      </c>
      <c r="F3436" s="1105">
        <f t="shared" si="107"/>
        <v>89518</v>
      </c>
      <c r="H3436" s="46">
        <v>9.36</v>
      </c>
      <c r="I3436" s="46">
        <v>9.59</v>
      </c>
    </row>
    <row r="3437" spans="2:9">
      <c r="B3437" s="50">
        <v>89519</v>
      </c>
      <c r="C3437" s="48" t="s">
        <v>2691</v>
      </c>
      <c r="D3437" s="47" t="s">
        <v>115</v>
      </c>
      <c r="E3437" s="49">
        <f t="shared" si="106"/>
        <v>32.450000000000003</v>
      </c>
      <c r="F3437" s="1105">
        <f t="shared" si="107"/>
        <v>89519</v>
      </c>
      <c r="H3437" s="49">
        <v>31.88</v>
      </c>
      <c r="I3437" s="49">
        <v>32.450000000000003</v>
      </c>
    </row>
    <row r="3438" spans="2:9" ht="30">
      <c r="B3438" s="51">
        <v>89520</v>
      </c>
      <c r="C3438" s="1108" t="s">
        <v>2692</v>
      </c>
      <c r="D3438" s="45" t="s">
        <v>115</v>
      </c>
      <c r="E3438" s="46">
        <f t="shared" si="106"/>
        <v>8.5500000000000007</v>
      </c>
      <c r="F3438" s="1105">
        <f t="shared" si="107"/>
        <v>89520</v>
      </c>
      <c r="H3438" s="46">
        <v>8.32</v>
      </c>
      <c r="I3438" s="46">
        <v>8.5500000000000007</v>
      </c>
    </row>
    <row r="3439" spans="2:9">
      <c r="B3439" s="50">
        <v>89521</v>
      </c>
      <c r="C3439" s="48" t="s">
        <v>2693</v>
      </c>
      <c r="D3439" s="47" t="s">
        <v>115</v>
      </c>
      <c r="E3439" s="49">
        <f t="shared" si="106"/>
        <v>85.87</v>
      </c>
      <c r="F3439" s="1105">
        <f t="shared" si="107"/>
        <v>89521</v>
      </c>
      <c r="H3439" s="49">
        <v>85.23</v>
      </c>
      <c r="I3439" s="49">
        <v>85.87</v>
      </c>
    </row>
    <row r="3440" spans="2:9" ht="30">
      <c r="B3440" s="51">
        <v>89522</v>
      </c>
      <c r="C3440" s="1108" t="s">
        <v>2694</v>
      </c>
      <c r="D3440" s="45" t="s">
        <v>115</v>
      </c>
      <c r="E3440" s="46">
        <f t="shared" si="106"/>
        <v>18.95</v>
      </c>
      <c r="F3440" s="1105">
        <f t="shared" si="107"/>
        <v>89522</v>
      </c>
      <c r="H3440" s="46">
        <v>18.59</v>
      </c>
      <c r="I3440" s="46">
        <v>18.95</v>
      </c>
    </row>
    <row r="3441" spans="2:9">
      <c r="B3441" s="50">
        <v>89523</v>
      </c>
      <c r="C3441" s="48" t="s">
        <v>2695</v>
      </c>
      <c r="D3441" s="47" t="s">
        <v>115</v>
      </c>
      <c r="E3441" s="49">
        <f t="shared" si="106"/>
        <v>65.37</v>
      </c>
      <c r="F3441" s="1105">
        <f t="shared" si="107"/>
        <v>89523</v>
      </c>
      <c r="H3441" s="49">
        <v>64.73</v>
      </c>
      <c r="I3441" s="49">
        <v>65.37</v>
      </c>
    </row>
    <row r="3442" spans="2:9" ht="30">
      <c r="B3442" s="51">
        <v>89524</v>
      </c>
      <c r="C3442" s="1108" t="s">
        <v>2696</v>
      </c>
      <c r="D3442" s="45" t="s">
        <v>115</v>
      </c>
      <c r="E3442" s="46">
        <f t="shared" si="106"/>
        <v>16.96</v>
      </c>
      <c r="F3442" s="1105">
        <f t="shared" si="107"/>
        <v>89524</v>
      </c>
      <c r="H3442" s="46">
        <v>16.600000000000001</v>
      </c>
      <c r="I3442" s="46">
        <v>16.96</v>
      </c>
    </row>
    <row r="3443" spans="2:9">
      <c r="B3443" s="50">
        <v>89525</v>
      </c>
      <c r="C3443" s="48" t="s">
        <v>2697</v>
      </c>
      <c r="D3443" s="47" t="s">
        <v>115</v>
      </c>
      <c r="E3443" s="49">
        <f t="shared" si="106"/>
        <v>64.34</v>
      </c>
      <c r="F3443" s="1105">
        <f t="shared" si="107"/>
        <v>89525</v>
      </c>
      <c r="H3443" s="49">
        <v>63.7</v>
      </c>
      <c r="I3443" s="49">
        <v>64.34</v>
      </c>
    </row>
    <row r="3444" spans="2:9" ht="30">
      <c r="B3444" s="51">
        <v>89526</v>
      </c>
      <c r="C3444" s="1108" t="s">
        <v>2698</v>
      </c>
      <c r="D3444" s="45" t="s">
        <v>115</v>
      </c>
      <c r="E3444" s="46">
        <f t="shared" si="106"/>
        <v>24.23</v>
      </c>
      <c r="F3444" s="1105">
        <f t="shared" si="107"/>
        <v>89526</v>
      </c>
      <c r="H3444" s="46">
        <v>23.87</v>
      </c>
      <c r="I3444" s="46">
        <v>24.23</v>
      </c>
    </row>
    <row r="3445" spans="2:9">
      <c r="B3445" s="50">
        <v>89527</v>
      </c>
      <c r="C3445" s="48" t="s">
        <v>2699</v>
      </c>
      <c r="D3445" s="47" t="s">
        <v>115</v>
      </c>
      <c r="E3445" s="49">
        <f t="shared" si="106"/>
        <v>49.96</v>
      </c>
      <c r="F3445" s="1105">
        <f t="shared" si="107"/>
        <v>89527</v>
      </c>
      <c r="H3445" s="49">
        <v>49.32</v>
      </c>
      <c r="I3445" s="49">
        <v>49.96</v>
      </c>
    </row>
    <row r="3446" spans="2:9">
      <c r="B3446" s="51">
        <v>89528</v>
      </c>
      <c r="C3446" s="1108" t="s">
        <v>2700</v>
      </c>
      <c r="D3446" s="45" t="s">
        <v>115</v>
      </c>
      <c r="E3446" s="46">
        <f t="shared" si="106"/>
        <v>2.85</v>
      </c>
      <c r="F3446" s="1105">
        <f t="shared" si="107"/>
        <v>89528</v>
      </c>
      <c r="H3446" s="46">
        <v>2.71</v>
      </c>
      <c r="I3446" s="46">
        <v>2.85</v>
      </c>
    </row>
    <row r="3447" spans="2:9" ht="30">
      <c r="B3447" s="50">
        <v>89529</v>
      </c>
      <c r="C3447" s="48" t="s">
        <v>2701</v>
      </c>
      <c r="D3447" s="47" t="s">
        <v>115</v>
      </c>
      <c r="E3447" s="49">
        <f t="shared" si="106"/>
        <v>27.79</v>
      </c>
      <c r="F3447" s="1105">
        <f t="shared" si="107"/>
        <v>89529</v>
      </c>
      <c r="H3447" s="49">
        <v>27.29</v>
      </c>
      <c r="I3447" s="49">
        <v>27.79</v>
      </c>
    </row>
    <row r="3448" spans="2:9">
      <c r="B3448" s="51">
        <v>89530</v>
      </c>
      <c r="C3448" s="1108" t="s">
        <v>2702</v>
      </c>
      <c r="D3448" s="45" t="s">
        <v>115</v>
      </c>
      <c r="E3448" s="46">
        <f t="shared" si="106"/>
        <v>9.2200000000000006</v>
      </c>
      <c r="F3448" s="1105">
        <f t="shared" si="107"/>
        <v>89530</v>
      </c>
      <c r="H3448" s="46">
        <v>9.08</v>
      </c>
      <c r="I3448" s="46">
        <v>9.2200000000000006</v>
      </c>
    </row>
    <row r="3449" spans="2:9" ht="30">
      <c r="B3449" s="50">
        <v>89531</v>
      </c>
      <c r="C3449" s="48" t="s">
        <v>2703</v>
      </c>
      <c r="D3449" s="47" t="s">
        <v>115</v>
      </c>
      <c r="E3449" s="49">
        <f t="shared" si="106"/>
        <v>22.93</v>
      </c>
      <c r="F3449" s="1105">
        <f t="shared" si="107"/>
        <v>89531</v>
      </c>
      <c r="H3449" s="49">
        <v>22.43</v>
      </c>
      <c r="I3449" s="49">
        <v>22.93</v>
      </c>
    </row>
    <row r="3450" spans="2:9" ht="30">
      <c r="B3450" s="51">
        <v>89532</v>
      </c>
      <c r="C3450" s="1108" t="s">
        <v>2704</v>
      </c>
      <c r="D3450" s="45" t="s">
        <v>115</v>
      </c>
      <c r="E3450" s="46">
        <f t="shared" si="106"/>
        <v>4.8</v>
      </c>
      <c r="F3450" s="1105">
        <f t="shared" si="107"/>
        <v>89532</v>
      </c>
      <c r="H3450" s="46">
        <v>4.66</v>
      </c>
      <c r="I3450" s="46">
        <v>4.8</v>
      </c>
    </row>
    <row r="3451" spans="2:9" ht="30">
      <c r="B3451" s="50">
        <v>89533</v>
      </c>
      <c r="C3451" s="48" t="s">
        <v>2705</v>
      </c>
      <c r="D3451" s="47" t="s">
        <v>115</v>
      </c>
      <c r="E3451" s="49">
        <f t="shared" si="106"/>
        <v>22.93</v>
      </c>
      <c r="F3451" s="1105">
        <f t="shared" si="107"/>
        <v>89533</v>
      </c>
      <c r="H3451" s="49">
        <v>22.43</v>
      </c>
      <c r="I3451" s="49">
        <v>22.93</v>
      </c>
    </row>
    <row r="3452" spans="2:9" ht="30">
      <c r="B3452" s="51">
        <v>89534</v>
      </c>
      <c r="C3452" s="1108" t="s">
        <v>2706</v>
      </c>
      <c r="D3452" s="45" t="s">
        <v>115</v>
      </c>
      <c r="E3452" s="46">
        <f t="shared" si="106"/>
        <v>3.42</v>
      </c>
      <c r="F3452" s="1105">
        <f t="shared" si="107"/>
        <v>89534</v>
      </c>
      <c r="H3452" s="46">
        <v>3.28</v>
      </c>
      <c r="I3452" s="46">
        <v>3.42</v>
      </c>
    </row>
    <row r="3453" spans="2:9" ht="30">
      <c r="B3453" s="50">
        <v>89535</v>
      </c>
      <c r="C3453" s="48" t="s">
        <v>2707</v>
      </c>
      <c r="D3453" s="47" t="s">
        <v>115</v>
      </c>
      <c r="E3453" s="49">
        <f t="shared" si="106"/>
        <v>35.409999999999997</v>
      </c>
      <c r="F3453" s="1105">
        <f t="shared" si="107"/>
        <v>89535</v>
      </c>
      <c r="H3453" s="49">
        <v>34.909999999999997</v>
      </c>
      <c r="I3453" s="49">
        <v>35.409999999999997</v>
      </c>
    </row>
    <row r="3454" spans="2:9">
      <c r="B3454" s="51">
        <v>89536</v>
      </c>
      <c r="C3454" s="1108" t="s">
        <v>2708</v>
      </c>
      <c r="D3454" s="45" t="s">
        <v>115</v>
      </c>
      <c r="E3454" s="46">
        <f t="shared" si="106"/>
        <v>8.34</v>
      </c>
      <c r="F3454" s="1105">
        <f t="shared" si="107"/>
        <v>89536</v>
      </c>
      <c r="H3454" s="46">
        <v>8.1999999999999993</v>
      </c>
      <c r="I3454" s="46">
        <v>8.34</v>
      </c>
    </row>
    <row r="3455" spans="2:9" ht="30">
      <c r="B3455" s="50">
        <v>89538</v>
      </c>
      <c r="C3455" s="48" t="s">
        <v>2709</v>
      </c>
      <c r="D3455" s="47" t="s">
        <v>115</v>
      </c>
      <c r="E3455" s="49">
        <f t="shared" si="106"/>
        <v>2.91</v>
      </c>
      <c r="F3455" s="1105">
        <f t="shared" si="107"/>
        <v>89538</v>
      </c>
      <c r="H3455" s="49">
        <v>2.77</v>
      </c>
      <c r="I3455" s="49">
        <v>2.91</v>
      </c>
    </row>
    <row r="3456" spans="2:9" ht="30">
      <c r="B3456" s="51">
        <v>89540</v>
      </c>
      <c r="C3456" s="1108" t="s">
        <v>2710</v>
      </c>
      <c r="D3456" s="45" t="s">
        <v>115</v>
      </c>
      <c r="E3456" s="46">
        <f t="shared" si="106"/>
        <v>6.98</v>
      </c>
      <c r="F3456" s="1105">
        <f t="shared" si="107"/>
        <v>89540</v>
      </c>
      <c r="H3456" s="46">
        <v>6.84</v>
      </c>
      <c r="I3456" s="46">
        <v>6.98</v>
      </c>
    </row>
    <row r="3457" spans="2:9">
      <c r="B3457" s="50">
        <v>89541</v>
      </c>
      <c r="C3457" s="48" t="s">
        <v>2711</v>
      </c>
      <c r="D3457" s="47" t="s">
        <v>115</v>
      </c>
      <c r="E3457" s="49">
        <f t="shared" si="106"/>
        <v>4.24</v>
      </c>
      <c r="F3457" s="1105">
        <f t="shared" si="107"/>
        <v>89541</v>
      </c>
      <c r="H3457" s="49">
        <v>4.07</v>
      </c>
      <c r="I3457" s="49">
        <v>4.24</v>
      </c>
    </row>
    <row r="3458" spans="2:9">
      <c r="B3458" s="51">
        <v>89542</v>
      </c>
      <c r="C3458" s="1108" t="s">
        <v>2712</v>
      </c>
      <c r="D3458" s="45" t="s">
        <v>115</v>
      </c>
      <c r="E3458" s="46">
        <f t="shared" si="106"/>
        <v>19.440000000000001</v>
      </c>
      <c r="F3458" s="1105">
        <f t="shared" si="107"/>
        <v>89542</v>
      </c>
      <c r="H3458" s="46">
        <v>19.27</v>
      </c>
      <c r="I3458" s="46">
        <v>19.440000000000001</v>
      </c>
    </row>
    <row r="3459" spans="2:9" ht="30">
      <c r="B3459" s="50">
        <v>89544</v>
      </c>
      <c r="C3459" s="48" t="s">
        <v>2713</v>
      </c>
      <c r="D3459" s="47" t="s">
        <v>115</v>
      </c>
      <c r="E3459" s="49">
        <f t="shared" ref="E3459:E3522" si="108">IF($K$2=$H$1,H3459,I3459)</f>
        <v>5.99</v>
      </c>
      <c r="F3459" s="1105">
        <f t="shared" ref="F3459:F3522" si="109">IF(LEN($B3459)=7,CONCATENATE(MID($B3459,1,6),"00",RIGHT($B3459,1)),IF(LEN($B3459)=8,CONCATENATE(MID($B3459,1,6),"0",RIGHT($B3459,2)),$B3459))</f>
        <v>89544</v>
      </c>
      <c r="H3459" s="49">
        <v>5.87</v>
      </c>
      <c r="I3459" s="49">
        <v>5.99</v>
      </c>
    </row>
    <row r="3460" spans="2:9" ht="30">
      <c r="B3460" s="51">
        <v>89545</v>
      </c>
      <c r="C3460" s="1108" t="s">
        <v>2714</v>
      </c>
      <c r="D3460" s="45" t="s">
        <v>115</v>
      </c>
      <c r="E3460" s="46">
        <f t="shared" si="108"/>
        <v>8.66</v>
      </c>
      <c r="F3460" s="1105">
        <f t="shared" si="109"/>
        <v>89545</v>
      </c>
      <c r="H3460" s="46">
        <v>8.5</v>
      </c>
      <c r="I3460" s="46">
        <v>8.66</v>
      </c>
    </row>
    <row r="3461" spans="2:9" ht="30">
      <c r="B3461" s="50">
        <v>89546</v>
      </c>
      <c r="C3461" s="48" t="s">
        <v>2715</v>
      </c>
      <c r="D3461" s="47" t="s">
        <v>115</v>
      </c>
      <c r="E3461" s="49">
        <f t="shared" si="108"/>
        <v>7.6</v>
      </c>
      <c r="F3461" s="1105">
        <f t="shared" si="109"/>
        <v>89546</v>
      </c>
      <c r="H3461" s="49">
        <v>7.44</v>
      </c>
      <c r="I3461" s="49">
        <v>7.6</v>
      </c>
    </row>
    <row r="3462" spans="2:9" ht="30">
      <c r="B3462" s="51">
        <v>89547</v>
      </c>
      <c r="C3462" s="1108" t="s">
        <v>2716</v>
      </c>
      <c r="D3462" s="45" t="s">
        <v>115</v>
      </c>
      <c r="E3462" s="46">
        <f t="shared" si="108"/>
        <v>13.12</v>
      </c>
      <c r="F3462" s="1105">
        <f t="shared" si="109"/>
        <v>89547</v>
      </c>
      <c r="H3462" s="46">
        <v>12.88</v>
      </c>
      <c r="I3462" s="46">
        <v>13.12</v>
      </c>
    </row>
    <row r="3463" spans="2:9" ht="30">
      <c r="B3463" s="50">
        <v>89548</v>
      </c>
      <c r="C3463" s="48" t="s">
        <v>2717</v>
      </c>
      <c r="D3463" s="47" t="s">
        <v>115</v>
      </c>
      <c r="E3463" s="49">
        <f t="shared" si="108"/>
        <v>14.11</v>
      </c>
      <c r="F3463" s="1105">
        <f t="shared" si="109"/>
        <v>89548</v>
      </c>
      <c r="H3463" s="49">
        <v>13.87</v>
      </c>
      <c r="I3463" s="49">
        <v>14.11</v>
      </c>
    </row>
    <row r="3464" spans="2:9" ht="30">
      <c r="B3464" s="51">
        <v>89549</v>
      </c>
      <c r="C3464" s="1108" t="s">
        <v>2718</v>
      </c>
      <c r="D3464" s="45" t="s">
        <v>115</v>
      </c>
      <c r="E3464" s="46">
        <f t="shared" si="108"/>
        <v>10.46</v>
      </c>
      <c r="F3464" s="1105">
        <f t="shared" si="109"/>
        <v>89549</v>
      </c>
      <c r="H3464" s="46">
        <v>10.220000000000001</v>
      </c>
      <c r="I3464" s="46">
        <v>10.46</v>
      </c>
    </row>
    <row r="3465" spans="2:9" ht="30">
      <c r="B3465" s="50">
        <v>89550</v>
      </c>
      <c r="C3465" s="48" t="s">
        <v>2719</v>
      </c>
      <c r="D3465" s="47" t="s">
        <v>115</v>
      </c>
      <c r="E3465" s="49">
        <f t="shared" si="108"/>
        <v>24.02</v>
      </c>
      <c r="F3465" s="1105">
        <f t="shared" si="109"/>
        <v>89550</v>
      </c>
      <c r="H3465" s="49">
        <v>23.78</v>
      </c>
      <c r="I3465" s="49">
        <v>24.02</v>
      </c>
    </row>
    <row r="3466" spans="2:9" ht="30">
      <c r="B3466" s="51">
        <v>89551</v>
      </c>
      <c r="C3466" s="1108" t="s">
        <v>2720</v>
      </c>
      <c r="D3466" s="45" t="s">
        <v>115</v>
      </c>
      <c r="E3466" s="46">
        <f t="shared" si="108"/>
        <v>6.55</v>
      </c>
      <c r="F3466" s="1105">
        <f t="shared" si="109"/>
        <v>89551</v>
      </c>
      <c r="H3466" s="46">
        <v>6.38</v>
      </c>
      <c r="I3466" s="46">
        <v>6.55</v>
      </c>
    </row>
    <row r="3467" spans="2:9">
      <c r="B3467" s="50">
        <v>89552</v>
      </c>
      <c r="C3467" s="48" t="s">
        <v>2721</v>
      </c>
      <c r="D3467" s="47" t="s">
        <v>115</v>
      </c>
      <c r="E3467" s="49">
        <f t="shared" si="108"/>
        <v>12.81</v>
      </c>
      <c r="F3467" s="1105">
        <f t="shared" si="109"/>
        <v>89552</v>
      </c>
      <c r="H3467" s="49">
        <v>12.64</v>
      </c>
      <c r="I3467" s="49">
        <v>12.81</v>
      </c>
    </row>
    <row r="3468" spans="2:9" ht="30">
      <c r="B3468" s="51">
        <v>89553</v>
      </c>
      <c r="C3468" s="1108" t="s">
        <v>2722</v>
      </c>
      <c r="D3468" s="45" t="s">
        <v>115</v>
      </c>
      <c r="E3468" s="46">
        <f t="shared" si="108"/>
        <v>4.17</v>
      </c>
      <c r="F3468" s="1105">
        <f t="shared" si="109"/>
        <v>89553</v>
      </c>
      <c r="H3468" s="46">
        <v>4</v>
      </c>
      <c r="I3468" s="46">
        <v>4.17</v>
      </c>
    </row>
    <row r="3469" spans="2:9" ht="30">
      <c r="B3469" s="50">
        <v>89554</v>
      </c>
      <c r="C3469" s="48" t="s">
        <v>2723</v>
      </c>
      <c r="D3469" s="47" t="s">
        <v>115</v>
      </c>
      <c r="E3469" s="49">
        <f t="shared" si="108"/>
        <v>16.18</v>
      </c>
      <c r="F3469" s="1105">
        <f t="shared" si="109"/>
        <v>89554</v>
      </c>
      <c r="H3469" s="49">
        <v>15.84</v>
      </c>
      <c r="I3469" s="49">
        <v>16.18</v>
      </c>
    </row>
    <row r="3470" spans="2:9" ht="30">
      <c r="B3470" s="51">
        <v>89555</v>
      </c>
      <c r="C3470" s="1108" t="s">
        <v>2724</v>
      </c>
      <c r="D3470" s="45" t="s">
        <v>115</v>
      </c>
      <c r="E3470" s="46">
        <f t="shared" si="108"/>
        <v>15.43</v>
      </c>
      <c r="F3470" s="1105">
        <f t="shared" si="109"/>
        <v>89555</v>
      </c>
      <c r="H3470" s="46">
        <v>15.26</v>
      </c>
      <c r="I3470" s="46">
        <v>15.43</v>
      </c>
    </row>
    <row r="3471" spans="2:9" ht="30">
      <c r="B3471" s="50">
        <v>89556</v>
      </c>
      <c r="C3471" s="48" t="s">
        <v>2725</v>
      </c>
      <c r="D3471" s="47" t="s">
        <v>115</v>
      </c>
      <c r="E3471" s="49">
        <f t="shared" si="108"/>
        <v>22.98</v>
      </c>
      <c r="F3471" s="1105">
        <f t="shared" si="109"/>
        <v>89556</v>
      </c>
      <c r="H3471" s="49">
        <v>22.64</v>
      </c>
      <c r="I3471" s="49">
        <v>22.98</v>
      </c>
    </row>
    <row r="3472" spans="2:9" ht="30">
      <c r="B3472" s="51">
        <v>89557</v>
      </c>
      <c r="C3472" s="1108" t="s">
        <v>2726</v>
      </c>
      <c r="D3472" s="45" t="s">
        <v>115</v>
      </c>
      <c r="E3472" s="46">
        <f t="shared" si="108"/>
        <v>18.510000000000002</v>
      </c>
      <c r="F3472" s="1105">
        <f t="shared" si="109"/>
        <v>89557</v>
      </c>
      <c r="H3472" s="46">
        <v>18.170000000000002</v>
      </c>
      <c r="I3472" s="46">
        <v>18.510000000000002</v>
      </c>
    </row>
    <row r="3473" spans="2:9">
      <c r="B3473" s="50">
        <v>89558</v>
      </c>
      <c r="C3473" s="48" t="s">
        <v>2727</v>
      </c>
      <c r="D3473" s="47" t="s">
        <v>115</v>
      </c>
      <c r="E3473" s="49">
        <f t="shared" si="108"/>
        <v>6.32</v>
      </c>
      <c r="F3473" s="1105">
        <f t="shared" si="109"/>
        <v>89558</v>
      </c>
      <c r="H3473" s="49">
        <v>6.12</v>
      </c>
      <c r="I3473" s="49">
        <v>6.32</v>
      </c>
    </row>
    <row r="3474" spans="2:9" ht="30">
      <c r="B3474" s="51">
        <v>89559</v>
      </c>
      <c r="C3474" s="1108" t="s">
        <v>2728</v>
      </c>
      <c r="D3474" s="45" t="s">
        <v>115</v>
      </c>
      <c r="E3474" s="46">
        <f t="shared" si="108"/>
        <v>39.18</v>
      </c>
      <c r="F3474" s="1105">
        <f t="shared" si="109"/>
        <v>89559</v>
      </c>
      <c r="H3474" s="46">
        <v>38.840000000000003</v>
      </c>
      <c r="I3474" s="46">
        <v>39.18</v>
      </c>
    </row>
    <row r="3475" spans="2:9" ht="30">
      <c r="B3475" s="50">
        <v>89561</v>
      </c>
      <c r="C3475" s="48" t="s">
        <v>2729</v>
      </c>
      <c r="D3475" s="47" t="s">
        <v>115</v>
      </c>
      <c r="E3475" s="49">
        <f t="shared" si="108"/>
        <v>8.9600000000000009</v>
      </c>
      <c r="F3475" s="1105">
        <f t="shared" si="109"/>
        <v>89561</v>
      </c>
      <c r="H3475" s="49">
        <v>8.7200000000000006</v>
      </c>
      <c r="I3475" s="49">
        <v>8.9600000000000009</v>
      </c>
    </row>
    <row r="3476" spans="2:9" ht="30">
      <c r="B3476" s="51">
        <v>89562</v>
      </c>
      <c r="C3476" s="1108" t="s">
        <v>2730</v>
      </c>
      <c r="D3476" s="45" t="s">
        <v>115</v>
      </c>
      <c r="E3476" s="46">
        <f t="shared" si="108"/>
        <v>6.69</v>
      </c>
      <c r="F3476" s="1105">
        <f t="shared" si="109"/>
        <v>89562</v>
      </c>
      <c r="H3476" s="46">
        <v>6.49</v>
      </c>
      <c r="I3476" s="46">
        <v>6.69</v>
      </c>
    </row>
    <row r="3477" spans="2:9" ht="30">
      <c r="B3477" s="50">
        <v>89563</v>
      </c>
      <c r="C3477" s="48" t="s">
        <v>2731</v>
      </c>
      <c r="D3477" s="47" t="s">
        <v>115</v>
      </c>
      <c r="E3477" s="49">
        <f t="shared" si="108"/>
        <v>14.52</v>
      </c>
      <c r="F3477" s="1105">
        <f t="shared" si="109"/>
        <v>89563</v>
      </c>
      <c r="H3477" s="49">
        <v>14.2</v>
      </c>
      <c r="I3477" s="49">
        <v>14.52</v>
      </c>
    </row>
    <row r="3478" spans="2:9" ht="30">
      <c r="B3478" s="51">
        <v>89564</v>
      </c>
      <c r="C3478" s="1108" t="s">
        <v>2732</v>
      </c>
      <c r="D3478" s="45" t="s">
        <v>115</v>
      </c>
      <c r="E3478" s="46">
        <f t="shared" si="108"/>
        <v>11.65</v>
      </c>
      <c r="F3478" s="1105">
        <f t="shared" si="109"/>
        <v>89564</v>
      </c>
      <c r="H3478" s="46">
        <v>11.45</v>
      </c>
      <c r="I3478" s="46">
        <v>11.65</v>
      </c>
    </row>
    <row r="3479" spans="2:9" ht="30">
      <c r="B3479" s="50">
        <v>89565</v>
      </c>
      <c r="C3479" s="48" t="s">
        <v>2733</v>
      </c>
      <c r="D3479" s="47" t="s">
        <v>115</v>
      </c>
      <c r="E3479" s="49">
        <f t="shared" si="108"/>
        <v>34.25</v>
      </c>
      <c r="F3479" s="1105">
        <f t="shared" si="109"/>
        <v>89565</v>
      </c>
      <c r="H3479" s="49">
        <v>33.76</v>
      </c>
      <c r="I3479" s="49">
        <v>34.25</v>
      </c>
    </row>
    <row r="3480" spans="2:9" ht="30">
      <c r="B3480" s="51">
        <v>89566</v>
      </c>
      <c r="C3480" s="1108" t="s">
        <v>2734</v>
      </c>
      <c r="D3480" s="45" t="s">
        <v>115</v>
      </c>
      <c r="E3480" s="46">
        <f t="shared" si="108"/>
        <v>29.94</v>
      </c>
      <c r="F3480" s="1105">
        <f t="shared" si="109"/>
        <v>89566</v>
      </c>
      <c r="H3480" s="46">
        <v>29.45</v>
      </c>
      <c r="I3480" s="46">
        <v>29.94</v>
      </c>
    </row>
    <row r="3481" spans="2:9" ht="30">
      <c r="B3481" s="50">
        <v>89567</v>
      </c>
      <c r="C3481" s="48" t="s">
        <v>2735</v>
      </c>
      <c r="D3481" s="47" t="s">
        <v>115</v>
      </c>
      <c r="E3481" s="49">
        <f t="shared" si="108"/>
        <v>50.08</v>
      </c>
      <c r="F3481" s="1105">
        <f t="shared" si="109"/>
        <v>89567</v>
      </c>
      <c r="H3481" s="49">
        <v>49.41</v>
      </c>
      <c r="I3481" s="49">
        <v>50.08</v>
      </c>
    </row>
    <row r="3482" spans="2:9">
      <c r="B3482" s="51">
        <v>89568</v>
      </c>
      <c r="C3482" s="1108" t="s">
        <v>2736</v>
      </c>
      <c r="D3482" s="45" t="s">
        <v>115</v>
      </c>
      <c r="E3482" s="46">
        <f t="shared" si="108"/>
        <v>22.91</v>
      </c>
      <c r="F3482" s="1105">
        <f t="shared" si="109"/>
        <v>89568</v>
      </c>
      <c r="H3482" s="46">
        <v>22.71</v>
      </c>
      <c r="I3482" s="46">
        <v>22.91</v>
      </c>
    </row>
    <row r="3483" spans="2:9" ht="30">
      <c r="B3483" s="50">
        <v>89569</v>
      </c>
      <c r="C3483" s="48" t="s">
        <v>2737</v>
      </c>
      <c r="D3483" s="47" t="s">
        <v>115</v>
      </c>
      <c r="E3483" s="49">
        <f t="shared" si="108"/>
        <v>47.48</v>
      </c>
      <c r="F3483" s="1105">
        <f t="shared" si="109"/>
        <v>89569</v>
      </c>
      <c r="H3483" s="49">
        <v>46.81</v>
      </c>
      <c r="I3483" s="49">
        <v>47.48</v>
      </c>
    </row>
    <row r="3484" spans="2:9" ht="30">
      <c r="B3484" s="51">
        <v>89570</v>
      </c>
      <c r="C3484" s="1108" t="s">
        <v>2738</v>
      </c>
      <c r="D3484" s="45" t="s">
        <v>115</v>
      </c>
      <c r="E3484" s="46">
        <f t="shared" si="108"/>
        <v>8.43</v>
      </c>
      <c r="F3484" s="1105">
        <f t="shared" si="109"/>
        <v>89570</v>
      </c>
      <c r="H3484" s="46">
        <v>8.23</v>
      </c>
      <c r="I3484" s="46">
        <v>8.43</v>
      </c>
    </row>
    <row r="3485" spans="2:9" ht="30">
      <c r="B3485" s="50">
        <v>89571</v>
      </c>
      <c r="C3485" s="48" t="s">
        <v>2739</v>
      </c>
      <c r="D3485" s="47" t="s">
        <v>115</v>
      </c>
      <c r="E3485" s="49">
        <f t="shared" si="108"/>
        <v>46.3</v>
      </c>
      <c r="F3485" s="1105">
        <f t="shared" si="109"/>
        <v>89571</v>
      </c>
      <c r="H3485" s="49">
        <v>45.63</v>
      </c>
      <c r="I3485" s="49">
        <v>46.3</v>
      </c>
    </row>
    <row r="3486" spans="2:9" ht="30">
      <c r="B3486" s="51">
        <v>89572</v>
      </c>
      <c r="C3486" s="1108" t="s">
        <v>2740</v>
      </c>
      <c r="D3486" s="45" t="s">
        <v>115</v>
      </c>
      <c r="E3486" s="46">
        <f t="shared" si="108"/>
        <v>6.01</v>
      </c>
      <c r="F3486" s="1105">
        <f t="shared" si="109"/>
        <v>89572</v>
      </c>
      <c r="H3486" s="46">
        <v>5.81</v>
      </c>
      <c r="I3486" s="46">
        <v>6.01</v>
      </c>
    </row>
    <row r="3487" spans="2:9" ht="30">
      <c r="B3487" s="50">
        <v>89573</v>
      </c>
      <c r="C3487" s="48" t="s">
        <v>2741</v>
      </c>
      <c r="D3487" s="47" t="s">
        <v>115</v>
      </c>
      <c r="E3487" s="49">
        <f t="shared" si="108"/>
        <v>42.37</v>
      </c>
      <c r="F3487" s="1105">
        <f t="shared" si="109"/>
        <v>89573</v>
      </c>
      <c r="H3487" s="49">
        <v>41.7</v>
      </c>
      <c r="I3487" s="49">
        <v>42.37</v>
      </c>
    </row>
    <row r="3488" spans="2:9" ht="30">
      <c r="B3488" s="51">
        <v>89574</v>
      </c>
      <c r="C3488" s="1108" t="s">
        <v>2742</v>
      </c>
      <c r="D3488" s="45" t="s">
        <v>115</v>
      </c>
      <c r="E3488" s="46">
        <f t="shared" si="108"/>
        <v>81.180000000000007</v>
      </c>
      <c r="F3488" s="1105">
        <f t="shared" si="109"/>
        <v>89574</v>
      </c>
      <c r="H3488" s="46">
        <v>80.150000000000006</v>
      </c>
      <c r="I3488" s="46">
        <v>81.180000000000007</v>
      </c>
    </row>
    <row r="3489" spans="2:9">
      <c r="B3489" s="50">
        <v>89575</v>
      </c>
      <c r="C3489" s="48" t="s">
        <v>2743</v>
      </c>
      <c r="D3489" s="47" t="s">
        <v>115</v>
      </c>
      <c r="E3489" s="49">
        <f t="shared" si="108"/>
        <v>8.1</v>
      </c>
      <c r="F3489" s="1105">
        <f t="shared" si="109"/>
        <v>89575</v>
      </c>
      <c r="H3489" s="49">
        <v>7.84</v>
      </c>
      <c r="I3489" s="49">
        <v>8.1</v>
      </c>
    </row>
    <row r="3490" spans="2:9">
      <c r="B3490" s="51">
        <v>89577</v>
      </c>
      <c r="C3490" s="1108" t="s">
        <v>2744</v>
      </c>
      <c r="D3490" s="45" t="s">
        <v>115</v>
      </c>
      <c r="E3490" s="46">
        <f t="shared" si="108"/>
        <v>23.73</v>
      </c>
      <c r="F3490" s="1105">
        <f t="shared" si="109"/>
        <v>89577</v>
      </c>
      <c r="H3490" s="46">
        <v>23.47</v>
      </c>
      <c r="I3490" s="46">
        <v>23.73</v>
      </c>
    </row>
    <row r="3491" spans="2:9" ht="30">
      <c r="B3491" s="50">
        <v>89579</v>
      </c>
      <c r="C3491" s="48" t="s">
        <v>2745</v>
      </c>
      <c r="D3491" s="47" t="s">
        <v>115</v>
      </c>
      <c r="E3491" s="49">
        <f t="shared" si="108"/>
        <v>8.27</v>
      </c>
      <c r="F3491" s="1105">
        <f t="shared" si="109"/>
        <v>89579</v>
      </c>
      <c r="H3491" s="49">
        <v>8.01</v>
      </c>
      <c r="I3491" s="49">
        <v>8.27</v>
      </c>
    </row>
    <row r="3492" spans="2:9" ht="30">
      <c r="B3492" s="51">
        <v>89581</v>
      </c>
      <c r="C3492" s="1108" t="s">
        <v>2746</v>
      </c>
      <c r="D3492" s="45" t="s">
        <v>115</v>
      </c>
      <c r="E3492" s="46">
        <f t="shared" si="108"/>
        <v>17.53</v>
      </c>
      <c r="F3492" s="1105">
        <f t="shared" si="109"/>
        <v>89581</v>
      </c>
      <c r="H3492" s="46">
        <v>17.32</v>
      </c>
      <c r="I3492" s="46">
        <v>17.53</v>
      </c>
    </row>
    <row r="3493" spans="2:9" ht="30">
      <c r="B3493" s="50">
        <v>89582</v>
      </c>
      <c r="C3493" s="48" t="s">
        <v>2747</v>
      </c>
      <c r="D3493" s="47" t="s">
        <v>115</v>
      </c>
      <c r="E3493" s="49">
        <f t="shared" si="108"/>
        <v>15.54</v>
      </c>
      <c r="F3493" s="1105">
        <f t="shared" si="109"/>
        <v>89582</v>
      </c>
      <c r="H3493" s="49">
        <v>15.33</v>
      </c>
      <c r="I3493" s="49">
        <v>15.54</v>
      </c>
    </row>
    <row r="3494" spans="2:9" ht="30">
      <c r="B3494" s="51">
        <v>89583</v>
      </c>
      <c r="C3494" s="1108" t="s">
        <v>2748</v>
      </c>
      <c r="D3494" s="45" t="s">
        <v>115</v>
      </c>
      <c r="E3494" s="46">
        <f t="shared" si="108"/>
        <v>22.81</v>
      </c>
      <c r="F3494" s="1105">
        <f t="shared" si="109"/>
        <v>89583</v>
      </c>
      <c r="H3494" s="46">
        <v>22.6</v>
      </c>
      <c r="I3494" s="46">
        <v>22.81</v>
      </c>
    </row>
    <row r="3495" spans="2:9" ht="30">
      <c r="B3495" s="50">
        <v>89584</v>
      </c>
      <c r="C3495" s="48" t="s">
        <v>2749</v>
      </c>
      <c r="D3495" s="47" t="s">
        <v>115</v>
      </c>
      <c r="E3495" s="49">
        <f t="shared" si="108"/>
        <v>26.38</v>
      </c>
      <c r="F3495" s="1105">
        <f t="shared" si="109"/>
        <v>89584</v>
      </c>
      <c r="H3495" s="49">
        <v>26.02</v>
      </c>
      <c r="I3495" s="49">
        <v>26.38</v>
      </c>
    </row>
    <row r="3496" spans="2:9" ht="30">
      <c r="B3496" s="51">
        <v>89585</v>
      </c>
      <c r="C3496" s="1108" t="s">
        <v>2750</v>
      </c>
      <c r="D3496" s="45" t="s">
        <v>115</v>
      </c>
      <c r="E3496" s="46">
        <f t="shared" si="108"/>
        <v>21.52</v>
      </c>
      <c r="F3496" s="1105">
        <f t="shared" si="109"/>
        <v>89585</v>
      </c>
      <c r="H3496" s="46">
        <v>21.16</v>
      </c>
      <c r="I3496" s="46">
        <v>21.52</v>
      </c>
    </row>
    <row r="3497" spans="2:9" ht="30">
      <c r="B3497" s="50">
        <v>89586</v>
      </c>
      <c r="C3497" s="48" t="s">
        <v>2751</v>
      </c>
      <c r="D3497" s="47" t="s">
        <v>115</v>
      </c>
      <c r="E3497" s="49">
        <f t="shared" si="108"/>
        <v>21.52</v>
      </c>
      <c r="F3497" s="1105">
        <f t="shared" si="109"/>
        <v>89586</v>
      </c>
      <c r="H3497" s="49">
        <v>21.16</v>
      </c>
      <c r="I3497" s="49">
        <v>21.52</v>
      </c>
    </row>
    <row r="3498" spans="2:9" ht="30">
      <c r="B3498" s="51">
        <v>89587</v>
      </c>
      <c r="C3498" s="1108" t="s">
        <v>2752</v>
      </c>
      <c r="D3498" s="45" t="s">
        <v>115</v>
      </c>
      <c r="E3498" s="46">
        <f t="shared" si="108"/>
        <v>34</v>
      </c>
      <c r="F3498" s="1105">
        <f t="shared" si="109"/>
        <v>89587</v>
      </c>
      <c r="H3498" s="46">
        <v>33.64</v>
      </c>
      <c r="I3498" s="46">
        <v>34</v>
      </c>
    </row>
    <row r="3499" spans="2:9" ht="30">
      <c r="B3499" s="50">
        <v>89590</v>
      </c>
      <c r="C3499" s="48" t="s">
        <v>2753</v>
      </c>
      <c r="D3499" s="47" t="s">
        <v>115</v>
      </c>
      <c r="E3499" s="49">
        <f t="shared" si="108"/>
        <v>82.59</v>
      </c>
      <c r="F3499" s="1105">
        <f t="shared" si="109"/>
        <v>89590</v>
      </c>
      <c r="H3499" s="49">
        <v>81.97</v>
      </c>
      <c r="I3499" s="49">
        <v>82.59</v>
      </c>
    </row>
    <row r="3500" spans="2:9" ht="30">
      <c r="B3500" s="51">
        <v>89591</v>
      </c>
      <c r="C3500" s="1108" t="s">
        <v>2754</v>
      </c>
      <c r="D3500" s="45" t="s">
        <v>115</v>
      </c>
      <c r="E3500" s="46">
        <f t="shared" si="108"/>
        <v>68.64</v>
      </c>
      <c r="F3500" s="1105">
        <f t="shared" si="109"/>
        <v>89591</v>
      </c>
      <c r="H3500" s="46">
        <v>68.02</v>
      </c>
      <c r="I3500" s="46">
        <v>68.64</v>
      </c>
    </row>
    <row r="3501" spans="2:9" ht="30">
      <c r="B3501" s="50">
        <v>89592</v>
      </c>
      <c r="C3501" s="48" t="s">
        <v>2755</v>
      </c>
      <c r="D3501" s="47" t="s">
        <v>115</v>
      </c>
      <c r="E3501" s="49">
        <f t="shared" si="108"/>
        <v>109.21</v>
      </c>
      <c r="F3501" s="1105">
        <f t="shared" si="109"/>
        <v>89592</v>
      </c>
      <c r="H3501" s="49">
        <v>108.59</v>
      </c>
      <c r="I3501" s="49">
        <v>109.21</v>
      </c>
    </row>
    <row r="3502" spans="2:9" ht="30">
      <c r="B3502" s="51">
        <v>89593</v>
      </c>
      <c r="C3502" s="1108" t="s">
        <v>2756</v>
      </c>
      <c r="D3502" s="45" t="s">
        <v>115</v>
      </c>
      <c r="E3502" s="46">
        <f t="shared" si="108"/>
        <v>21.57</v>
      </c>
      <c r="F3502" s="1105">
        <f t="shared" si="109"/>
        <v>89593</v>
      </c>
      <c r="H3502" s="46">
        <v>21.31</v>
      </c>
      <c r="I3502" s="46">
        <v>21.57</v>
      </c>
    </row>
    <row r="3503" spans="2:9">
      <c r="B3503" s="50">
        <v>89594</v>
      </c>
      <c r="C3503" s="48" t="s">
        <v>2757</v>
      </c>
      <c r="D3503" s="47" t="s">
        <v>115</v>
      </c>
      <c r="E3503" s="49">
        <f t="shared" si="108"/>
        <v>25.82</v>
      </c>
      <c r="F3503" s="1105">
        <f t="shared" si="109"/>
        <v>89594</v>
      </c>
      <c r="H3503" s="49">
        <v>25.56</v>
      </c>
      <c r="I3503" s="49">
        <v>25.82</v>
      </c>
    </row>
    <row r="3504" spans="2:9" ht="30">
      <c r="B3504" s="51">
        <v>89595</v>
      </c>
      <c r="C3504" s="1108" t="s">
        <v>2758</v>
      </c>
      <c r="D3504" s="45" t="s">
        <v>115</v>
      </c>
      <c r="E3504" s="46">
        <f t="shared" si="108"/>
        <v>10.47</v>
      </c>
      <c r="F3504" s="1105">
        <f t="shared" si="109"/>
        <v>89595</v>
      </c>
      <c r="H3504" s="46">
        <v>10.210000000000001</v>
      </c>
      <c r="I3504" s="46">
        <v>10.47</v>
      </c>
    </row>
    <row r="3505" spans="2:9" ht="30">
      <c r="B3505" s="50">
        <v>89596</v>
      </c>
      <c r="C3505" s="48" t="s">
        <v>2759</v>
      </c>
      <c r="D3505" s="47" t="s">
        <v>115</v>
      </c>
      <c r="E3505" s="49">
        <f t="shared" si="108"/>
        <v>7.97</v>
      </c>
      <c r="F3505" s="1105">
        <f t="shared" si="109"/>
        <v>89596</v>
      </c>
      <c r="H3505" s="49">
        <v>7.71</v>
      </c>
      <c r="I3505" s="49">
        <v>7.97</v>
      </c>
    </row>
    <row r="3506" spans="2:9">
      <c r="B3506" s="51">
        <v>89597</v>
      </c>
      <c r="C3506" s="1108" t="s">
        <v>2760</v>
      </c>
      <c r="D3506" s="45" t="s">
        <v>115</v>
      </c>
      <c r="E3506" s="46">
        <f t="shared" si="108"/>
        <v>14.38</v>
      </c>
      <c r="F3506" s="1105">
        <f t="shared" si="109"/>
        <v>89597</v>
      </c>
      <c r="H3506" s="46">
        <v>14.07</v>
      </c>
      <c r="I3506" s="46">
        <v>14.38</v>
      </c>
    </row>
    <row r="3507" spans="2:9">
      <c r="B3507" s="50">
        <v>89598</v>
      </c>
      <c r="C3507" s="48" t="s">
        <v>2761</v>
      </c>
      <c r="D3507" s="47" t="s">
        <v>115</v>
      </c>
      <c r="E3507" s="49">
        <f t="shared" si="108"/>
        <v>35.56</v>
      </c>
      <c r="F3507" s="1105">
        <f t="shared" si="109"/>
        <v>89598</v>
      </c>
      <c r="H3507" s="49">
        <v>35.25</v>
      </c>
      <c r="I3507" s="49">
        <v>35.56</v>
      </c>
    </row>
    <row r="3508" spans="2:9" ht="30">
      <c r="B3508" s="51">
        <v>89599</v>
      </c>
      <c r="C3508" s="1108" t="s">
        <v>2762</v>
      </c>
      <c r="D3508" s="45" t="s">
        <v>115</v>
      </c>
      <c r="E3508" s="46">
        <f t="shared" si="108"/>
        <v>12.06</v>
      </c>
      <c r="F3508" s="1105">
        <f t="shared" si="109"/>
        <v>89599</v>
      </c>
      <c r="H3508" s="46">
        <v>11.92</v>
      </c>
      <c r="I3508" s="46">
        <v>12.06</v>
      </c>
    </row>
    <row r="3509" spans="2:9" ht="30">
      <c r="B3509" s="50">
        <v>89600</v>
      </c>
      <c r="C3509" s="48" t="s">
        <v>2763</v>
      </c>
      <c r="D3509" s="47" t="s">
        <v>115</v>
      </c>
      <c r="E3509" s="49">
        <f t="shared" si="108"/>
        <v>13.05</v>
      </c>
      <c r="F3509" s="1105">
        <f t="shared" si="109"/>
        <v>89600</v>
      </c>
      <c r="H3509" s="49">
        <v>12.91</v>
      </c>
      <c r="I3509" s="49">
        <v>13.05</v>
      </c>
    </row>
    <row r="3510" spans="2:9" ht="30">
      <c r="B3510" s="51">
        <v>89605</v>
      </c>
      <c r="C3510" s="1108" t="s">
        <v>2764</v>
      </c>
      <c r="D3510" s="45" t="s">
        <v>115</v>
      </c>
      <c r="E3510" s="46">
        <f t="shared" si="108"/>
        <v>14.07</v>
      </c>
      <c r="F3510" s="1105">
        <f t="shared" si="109"/>
        <v>89605</v>
      </c>
      <c r="H3510" s="46">
        <v>13.76</v>
      </c>
      <c r="I3510" s="46">
        <v>14.07</v>
      </c>
    </row>
    <row r="3511" spans="2:9">
      <c r="B3511" s="50">
        <v>89609</v>
      </c>
      <c r="C3511" s="48" t="s">
        <v>2765</v>
      </c>
      <c r="D3511" s="47" t="s">
        <v>115</v>
      </c>
      <c r="E3511" s="49">
        <f t="shared" si="108"/>
        <v>58.73</v>
      </c>
      <c r="F3511" s="1105">
        <f t="shared" si="109"/>
        <v>89609</v>
      </c>
      <c r="H3511" s="49">
        <v>58.42</v>
      </c>
      <c r="I3511" s="49">
        <v>58.73</v>
      </c>
    </row>
    <row r="3512" spans="2:9" ht="30">
      <c r="B3512" s="51">
        <v>89610</v>
      </c>
      <c r="C3512" s="1108" t="s">
        <v>2766</v>
      </c>
      <c r="D3512" s="45" t="s">
        <v>115</v>
      </c>
      <c r="E3512" s="46">
        <f t="shared" si="108"/>
        <v>14.39</v>
      </c>
      <c r="F3512" s="1105">
        <f t="shared" si="109"/>
        <v>89610</v>
      </c>
      <c r="H3512" s="46">
        <v>14.08</v>
      </c>
      <c r="I3512" s="46">
        <v>14.39</v>
      </c>
    </row>
    <row r="3513" spans="2:9">
      <c r="B3513" s="50">
        <v>89611</v>
      </c>
      <c r="C3513" s="48" t="s">
        <v>2767</v>
      </c>
      <c r="D3513" s="47" t="s">
        <v>115</v>
      </c>
      <c r="E3513" s="49">
        <f t="shared" si="108"/>
        <v>23.34</v>
      </c>
      <c r="F3513" s="1105">
        <f t="shared" si="109"/>
        <v>89611</v>
      </c>
      <c r="H3513" s="49">
        <v>22.96</v>
      </c>
      <c r="I3513" s="49">
        <v>23.34</v>
      </c>
    </row>
    <row r="3514" spans="2:9">
      <c r="B3514" s="51">
        <v>89612</v>
      </c>
      <c r="C3514" s="1108" t="s">
        <v>2768</v>
      </c>
      <c r="D3514" s="45" t="s">
        <v>115</v>
      </c>
      <c r="E3514" s="46">
        <f t="shared" si="108"/>
        <v>115.08</v>
      </c>
      <c r="F3514" s="1105">
        <f t="shared" si="109"/>
        <v>89612</v>
      </c>
      <c r="H3514" s="46">
        <v>114.7</v>
      </c>
      <c r="I3514" s="46">
        <v>115.08</v>
      </c>
    </row>
    <row r="3515" spans="2:9" ht="30">
      <c r="B3515" s="50">
        <v>89613</v>
      </c>
      <c r="C3515" s="48" t="s">
        <v>2769</v>
      </c>
      <c r="D3515" s="47" t="s">
        <v>115</v>
      </c>
      <c r="E3515" s="49">
        <f t="shared" si="108"/>
        <v>21.05</v>
      </c>
      <c r="F3515" s="1105">
        <f t="shared" si="109"/>
        <v>89613</v>
      </c>
      <c r="H3515" s="49">
        <v>20.67</v>
      </c>
      <c r="I3515" s="49">
        <v>21.05</v>
      </c>
    </row>
    <row r="3516" spans="2:9">
      <c r="B3516" s="51">
        <v>89614</v>
      </c>
      <c r="C3516" s="1108" t="s">
        <v>2770</v>
      </c>
      <c r="D3516" s="45" t="s">
        <v>115</v>
      </c>
      <c r="E3516" s="46">
        <f t="shared" si="108"/>
        <v>42.85</v>
      </c>
      <c r="F3516" s="1105">
        <f t="shared" si="109"/>
        <v>89614</v>
      </c>
      <c r="H3516" s="46">
        <v>42.42</v>
      </c>
      <c r="I3516" s="46">
        <v>42.85</v>
      </c>
    </row>
    <row r="3517" spans="2:9">
      <c r="B3517" s="50">
        <v>89615</v>
      </c>
      <c r="C3517" s="48" t="s">
        <v>2771</v>
      </c>
      <c r="D3517" s="47" t="s">
        <v>115</v>
      </c>
      <c r="E3517" s="49">
        <f t="shared" si="108"/>
        <v>173.33</v>
      </c>
      <c r="F3517" s="1105">
        <f t="shared" si="109"/>
        <v>89615</v>
      </c>
      <c r="H3517" s="49">
        <v>172.9</v>
      </c>
      <c r="I3517" s="49">
        <v>173.33</v>
      </c>
    </row>
    <row r="3518" spans="2:9" ht="30">
      <c r="B3518" s="51">
        <v>89616</v>
      </c>
      <c r="C3518" s="1108" t="s">
        <v>2772</v>
      </c>
      <c r="D3518" s="45" t="s">
        <v>115</v>
      </c>
      <c r="E3518" s="46">
        <f t="shared" si="108"/>
        <v>29.97</v>
      </c>
      <c r="F3518" s="1105">
        <f t="shared" si="109"/>
        <v>89616</v>
      </c>
      <c r="H3518" s="46">
        <v>29.54</v>
      </c>
      <c r="I3518" s="46">
        <v>29.97</v>
      </c>
    </row>
    <row r="3519" spans="2:9">
      <c r="B3519" s="50">
        <v>89617</v>
      </c>
      <c r="C3519" s="48" t="s">
        <v>2773</v>
      </c>
      <c r="D3519" s="47" t="s">
        <v>115</v>
      </c>
      <c r="E3519" s="49">
        <f t="shared" si="108"/>
        <v>5.07</v>
      </c>
      <c r="F3519" s="1105">
        <f t="shared" si="109"/>
        <v>89617</v>
      </c>
      <c r="H3519" s="49">
        <v>4.78</v>
      </c>
      <c r="I3519" s="49">
        <v>5.07</v>
      </c>
    </row>
    <row r="3520" spans="2:9" ht="30">
      <c r="B3520" s="51">
        <v>89618</v>
      </c>
      <c r="C3520" s="1108" t="s">
        <v>2774</v>
      </c>
      <c r="D3520" s="45" t="s">
        <v>115</v>
      </c>
      <c r="E3520" s="46">
        <f t="shared" si="108"/>
        <v>10.17</v>
      </c>
      <c r="F3520" s="1105">
        <f t="shared" si="109"/>
        <v>89618</v>
      </c>
      <c r="H3520" s="46">
        <v>9.8800000000000008</v>
      </c>
      <c r="I3520" s="46">
        <v>10.17</v>
      </c>
    </row>
    <row r="3521" spans="2:9" ht="30">
      <c r="B3521" s="50">
        <v>89619</v>
      </c>
      <c r="C3521" s="48" t="s">
        <v>2775</v>
      </c>
      <c r="D3521" s="47" t="s">
        <v>115</v>
      </c>
      <c r="E3521" s="49">
        <f t="shared" si="108"/>
        <v>6.43</v>
      </c>
      <c r="F3521" s="1105">
        <f t="shared" si="109"/>
        <v>89619</v>
      </c>
      <c r="H3521" s="49">
        <v>6.14</v>
      </c>
      <c r="I3521" s="49">
        <v>6.43</v>
      </c>
    </row>
    <row r="3522" spans="2:9">
      <c r="B3522" s="51">
        <v>89620</v>
      </c>
      <c r="C3522" s="1108" t="s">
        <v>2776</v>
      </c>
      <c r="D3522" s="45" t="s">
        <v>115</v>
      </c>
      <c r="E3522" s="46">
        <f t="shared" si="108"/>
        <v>8.16</v>
      </c>
      <c r="F3522" s="1105">
        <f t="shared" si="109"/>
        <v>89620</v>
      </c>
      <c r="H3522" s="46">
        <v>7.81</v>
      </c>
      <c r="I3522" s="46">
        <v>8.16</v>
      </c>
    </row>
    <row r="3523" spans="2:9" ht="30">
      <c r="B3523" s="50">
        <v>89621</v>
      </c>
      <c r="C3523" s="48" t="s">
        <v>2777</v>
      </c>
      <c r="D3523" s="47" t="s">
        <v>115</v>
      </c>
      <c r="E3523" s="49">
        <f t="shared" ref="E3523:E3586" si="110">IF($K$2=$H$1,H3523,I3523)</f>
        <v>16.829999999999998</v>
      </c>
      <c r="F3523" s="1105">
        <f t="shared" ref="F3523:F3586" si="111">IF(LEN($B3523)=7,CONCATENATE(MID($B3523,1,6),"00",RIGHT($B3523,1)),IF(LEN($B3523)=8,CONCATENATE(MID($B3523,1,6),"0",RIGHT($B3523,2)),$B3523))</f>
        <v>89621</v>
      </c>
      <c r="H3523" s="49">
        <v>16.48</v>
      </c>
      <c r="I3523" s="49">
        <v>16.829999999999998</v>
      </c>
    </row>
    <row r="3524" spans="2:9" ht="30">
      <c r="B3524" s="51">
        <v>89622</v>
      </c>
      <c r="C3524" s="1108" t="s">
        <v>2778</v>
      </c>
      <c r="D3524" s="45" t="s">
        <v>115</v>
      </c>
      <c r="E3524" s="46">
        <f t="shared" si="110"/>
        <v>9.51</v>
      </c>
      <c r="F3524" s="1105">
        <f t="shared" si="111"/>
        <v>89622</v>
      </c>
      <c r="H3524" s="46">
        <v>9.16</v>
      </c>
      <c r="I3524" s="46">
        <v>9.51</v>
      </c>
    </row>
    <row r="3525" spans="2:9">
      <c r="B3525" s="50">
        <v>89623</v>
      </c>
      <c r="C3525" s="48" t="s">
        <v>2779</v>
      </c>
      <c r="D3525" s="47" t="s">
        <v>115</v>
      </c>
      <c r="E3525" s="49">
        <f t="shared" si="110"/>
        <v>12.71</v>
      </c>
      <c r="F3525" s="1105">
        <f t="shared" si="111"/>
        <v>89623</v>
      </c>
      <c r="H3525" s="49">
        <v>12.28</v>
      </c>
      <c r="I3525" s="49">
        <v>12.71</v>
      </c>
    </row>
    <row r="3526" spans="2:9" ht="30">
      <c r="B3526" s="51">
        <v>89624</v>
      </c>
      <c r="C3526" s="1108" t="s">
        <v>2780</v>
      </c>
      <c r="D3526" s="45" t="s">
        <v>115</v>
      </c>
      <c r="E3526" s="46">
        <f t="shared" si="110"/>
        <v>13.39</v>
      </c>
      <c r="F3526" s="1105">
        <f t="shared" si="111"/>
        <v>89624</v>
      </c>
      <c r="H3526" s="46">
        <v>12.96</v>
      </c>
      <c r="I3526" s="46">
        <v>13.39</v>
      </c>
    </row>
    <row r="3527" spans="2:9">
      <c r="B3527" s="50">
        <v>89625</v>
      </c>
      <c r="C3527" s="48" t="s">
        <v>2781</v>
      </c>
      <c r="D3527" s="47" t="s">
        <v>115</v>
      </c>
      <c r="E3527" s="49">
        <f t="shared" si="110"/>
        <v>15.53</v>
      </c>
      <c r="F3527" s="1105">
        <f t="shared" si="111"/>
        <v>89625</v>
      </c>
      <c r="H3527" s="49">
        <v>15.01</v>
      </c>
      <c r="I3527" s="49">
        <v>15.53</v>
      </c>
    </row>
    <row r="3528" spans="2:9" ht="30">
      <c r="B3528" s="51">
        <v>89626</v>
      </c>
      <c r="C3528" s="1108" t="s">
        <v>2782</v>
      </c>
      <c r="D3528" s="45" t="s">
        <v>115</v>
      </c>
      <c r="E3528" s="46">
        <f t="shared" si="110"/>
        <v>20.78</v>
      </c>
      <c r="F3528" s="1105">
        <f t="shared" si="111"/>
        <v>89626</v>
      </c>
      <c r="H3528" s="46">
        <v>20.260000000000002</v>
      </c>
      <c r="I3528" s="46">
        <v>20.78</v>
      </c>
    </row>
    <row r="3529" spans="2:9" ht="30">
      <c r="B3529" s="50">
        <v>89627</v>
      </c>
      <c r="C3529" s="48" t="s">
        <v>2783</v>
      </c>
      <c r="D3529" s="47" t="s">
        <v>115</v>
      </c>
      <c r="E3529" s="49">
        <f t="shared" si="110"/>
        <v>14.74</v>
      </c>
      <c r="F3529" s="1105">
        <f t="shared" si="111"/>
        <v>89627</v>
      </c>
      <c r="H3529" s="49">
        <v>14.22</v>
      </c>
      <c r="I3529" s="49">
        <v>14.74</v>
      </c>
    </row>
    <row r="3530" spans="2:9">
      <c r="B3530" s="51">
        <v>89628</v>
      </c>
      <c r="C3530" s="1108" t="s">
        <v>2784</v>
      </c>
      <c r="D3530" s="45" t="s">
        <v>115</v>
      </c>
      <c r="E3530" s="46">
        <f t="shared" si="110"/>
        <v>31.24</v>
      </c>
      <c r="F3530" s="1105">
        <f t="shared" si="111"/>
        <v>89628</v>
      </c>
      <c r="H3530" s="46">
        <v>30.62</v>
      </c>
      <c r="I3530" s="46">
        <v>31.24</v>
      </c>
    </row>
    <row r="3531" spans="2:9">
      <c r="B3531" s="50">
        <v>89629</v>
      </c>
      <c r="C3531" s="48" t="s">
        <v>2785</v>
      </c>
      <c r="D3531" s="47" t="s">
        <v>115</v>
      </c>
      <c r="E3531" s="49">
        <f t="shared" si="110"/>
        <v>56.49</v>
      </c>
      <c r="F3531" s="1105">
        <f t="shared" si="111"/>
        <v>89629</v>
      </c>
      <c r="H3531" s="49">
        <v>55.73</v>
      </c>
      <c r="I3531" s="49">
        <v>56.49</v>
      </c>
    </row>
    <row r="3532" spans="2:9" ht="30">
      <c r="B3532" s="51">
        <v>89630</v>
      </c>
      <c r="C3532" s="1108" t="s">
        <v>2786</v>
      </c>
      <c r="D3532" s="45" t="s">
        <v>115</v>
      </c>
      <c r="E3532" s="46">
        <f t="shared" si="110"/>
        <v>49.33</v>
      </c>
      <c r="F3532" s="1105">
        <f t="shared" si="111"/>
        <v>89630</v>
      </c>
      <c r="H3532" s="46">
        <v>48.57</v>
      </c>
      <c r="I3532" s="46">
        <v>49.33</v>
      </c>
    </row>
    <row r="3533" spans="2:9">
      <c r="B3533" s="50">
        <v>89631</v>
      </c>
      <c r="C3533" s="48" t="s">
        <v>2787</v>
      </c>
      <c r="D3533" s="47" t="s">
        <v>115</v>
      </c>
      <c r="E3533" s="49">
        <f t="shared" si="110"/>
        <v>84.86</v>
      </c>
      <c r="F3533" s="1105">
        <f t="shared" si="111"/>
        <v>89631</v>
      </c>
      <c r="H3533" s="49">
        <v>84.01</v>
      </c>
      <c r="I3533" s="49">
        <v>84.86</v>
      </c>
    </row>
    <row r="3534" spans="2:9" ht="30">
      <c r="B3534" s="51">
        <v>89632</v>
      </c>
      <c r="C3534" s="1108" t="s">
        <v>2788</v>
      </c>
      <c r="D3534" s="45" t="s">
        <v>115</v>
      </c>
      <c r="E3534" s="46">
        <f t="shared" si="110"/>
        <v>70.209999999999994</v>
      </c>
      <c r="F3534" s="1105">
        <f t="shared" si="111"/>
        <v>89632</v>
      </c>
      <c r="H3534" s="46">
        <v>69.36</v>
      </c>
      <c r="I3534" s="46">
        <v>70.209999999999994</v>
      </c>
    </row>
    <row r="3535" spans="2:9" ht="30">
      <c r="B3535" s="50">
        <v>89637</v>
      </c>
      <c r="C3535" s="48" t="s">
        <v>2789</v>
      </c>
      <c r="D3535" s="47" t="s">
        <v>115</v>
      </c>
      <c r="E3535" s="49">
        <f t="shared" si="110"/>
        <v>8.0299999999999994</v>
      </c>
      <c r="F3535" s="1105">
        <f t="shared" si="111"/>
        <v>89637</v>
      </c>
      <c r="H3535" s="49">
        <v>7.63</v>
      </c>
      <c r="I3535" s="49">
        <v>8.0299999999999994</v>
      </c>
    </row>
    <row r="3536" spans="2:9" ht="30">
      <c r="B3536" s="51">
        <v>89638</v>
      </c>
      <c r="C3536" s="1108" t="s">
        <v>2790</v>
      </c>
      <c r="D3536" s="45" t="s">
        <v>115</v>
      </c>
      <c r="E3536" s="46">
        <f t="shared" si="110"/>
        <v>9.07</v>
      </c>
      <c r="F3536" s="1105">
        <f t="shared" si="111"/>
        <v>89638</v>
      </c>
      <c r="H3536" s="46">
        <v>8.67</v>
      </c>
      <c r="I3536" s="46">
        <v>9.07</v>
      </c>
    </row>
    <row r="3537" spans="2:9" ht="30">
      <c r="B3537" s="50">
        <v>89639</v>
      </c>
      <c r="C3537" s="48" t="s">
        <v>2791</v>
      </c>
      <c r="D3537" s="47" t="s">
        <v>115</v>
      </c>
      <c r="E3537" s="49">
        <f t="shared" si="110"/>
        <v>9.48</v>
      </c>
      <c r="F3537" s="1105">
        <f t="shared" si="111"/>
        <v>89639</v>
      </c>
      <c r="H3537" s="49">
        <v>9.08</v>
      </c>
      <c r="I3537" s="49">
        <v>9.48</v>
      </c>
    </row>
    <row r="3538" spans="2:9" ht="30">
      <c r="B3538" s="51">
        <v>89640</v>
      </c>
      <c r="C3538" s="1108" t="s">
        <v>7315</v>
      </c>
      <c r="D3538" s="45" t="s">
        <v>115</v>
      </c>
      <c r="E3538" s="46">
        <f t="shared" si="110"/>
        <v>15.68</v>
      </c>
      <c r="F3538" s="1105">
        <f t="shared" si="111"/>
        <v>89640</v>
      </c>
      <c r="H3538" s="46">
        <v>15.28</v>
      </c>
      <c r="I3538" s="46">
        <v>15.68</v>
      </c>
    </row>
    <row r="3539" spans="2:9" ht="30">
      <c r="B3539" s="50">
        <v>89641</v>
      </c>
      <c r="C3539" s="48" t="s">
        <v>2792</v>
      </c>
      <c r="D3539" s="47" t="s">
        <v>115</v>
      </c>
      <c r="E3539" s="49">
        <f t="shared" si="110"/>
        <v>11.43</v>
      </c>
      <c r="F3539" s="1105">
        <f t="shared" si="111"/>
        <v>89641</v>
      </c>
      <c r="H3539" s="49">
        <v>10.94</v>
      </c>
      <c r="I3539" s="49">
        <v>11.43</v>
      </c>
    </row>
    <row r="3540" spans="2:9" ht="30">
      <c r="B3540" s="51">
        <v>89642</v>
      </c>
      <c r="C3540" s="1108" t="s">
        <v>2793</v>
      </c>
      <c r="D3540" s="45" t="s">
        <v>115</v>
      </c>
      <c r="E3540" s="46">
        <f t="shared" si="110"/>
        <v>13.43</v>
      </c>
      <c r="F3540" s="1105">
        <f t="shared" si="111"/>
        <v>89642</v>
      </c>
      <c r="H3540" s="46">
        <v>12.94</v>
      </c>
      <c r="I3540" s="46">
        <v>13.43</v>
      </c>
    </row>
    <row r="3541" spans="2:9" ht="30">
      <c r="B3541" s="50">
        <v>89643</v>
      </c>
      <c r="C3541" s="48" t="s">
        <v>2794</v>
      </c>
      <c r="D3541" s="47" t="s">
        <v>115</v>
      </c>
      <c r="E3541" s="49">
        <f t="shared" si="110"/>
        <v>14.1</v>
      </c>
      <c r="F3541" s="1105">
        <f t="shared" si="111"/>
        <v>89643</v>
      </c>
      <c r="H3541" s="49">
        <v>13.61</v>
      </c>
      <c r="I3541" s="49">
        <v>14.1</v>
      </c>
    </row>
    <row r="3542" spans="2:9" ht="30">
      <c r="B3542" s="51">
        <v>89644</v>
      </c>
      <c r="C3542" s="1108" t="s">
        <v>7316</v>
      </c>
      <c r="D3542" s="45" t="s">
        <v>115</v>
      </c>
      <c r="E3542" s="46">
        <f t="shared" si="110"/>
        <v>23.56</v>
      </c>
      <c r="F3542" s="1105">
        <f t="shared" si="111"/>
        <v>89644</v>
      </c>
      <c r="H3542" s="46">
        <v>23.07</v>
      </c>
      <c r="I3542" s="46">
        <v>23.56</v>
      </c>
    </row>
    <row r="3543" spans="2:9" ht="30">
      <c r="B3543" s="50">
        <v>89645</v>
      </c>
      <c r="C3543" s="48" t="s">
        <v>2795</v>
      </c>
      <c r="D3543" s="47" t="s">
        <v>115</v>
      </c>
      <c r="E3543" s="49">
        <f t="shared" si="110"/>
        <v>26.82</v>
      </c>
      <c r="F3543" s="1105">
        <f t="shared" si="111"/>
        <v>89645</v>
      </c>
      <c r="H3543" s="49">
        <v>26.42</v>
      </c>
      <c r="I3543" s="49">
        <v>26.82</v>
      </c>
    </row>
    <row r="3544" spans="2:9" ht="30">
      <c r="B3544" s="51">
        <v>89646</v>
      </c>
      <c r="C3544" s="1108" t="s">
        <v>2796</v>
      </c>
      <c r="D3544" s="45" t="s">
        <v>115</v>
      </c>
      <c r="E3544" s="46">
        <f t="shared" si="110"/>
        <v>18.43</v>
      </c>
      <c r="F3544" s="1105">
        <f t="shared" si="111"/>
        <v>89646</v>
      </c>
      <c r="H3544" s="46">
        <v>17.850000000000001</v>
      </c>
      <c r="I3544" s="46">
        <v>18.43</v>
      </c>
    </row>
    <row r="3545" spans="2:9" ht="30">
      <c r="B3545" s="50">
        <v>89647</v>
      </c>
      <c r="C3545" s="48" t="s">
        <v>2797</v>
      </c>
      <c r="D3545" s="47" t="s">
        <v>115</v>
      </c>
      <c r="E3545" s="49">
        <f t="shared" si="110"/>
        <v>17.96</v>
      </c>
      <c r="F3545" s="1105">
        <f t="shared" si="111"/>
        <v>89647</v>
      </c>
      <c r="H3545" s="49">
        <v>17.38</v>
      </c>
      <c r="I3545" s="49">
        <v>17.96</v>
      </c>
    </row>
    <row r="3546" spans="2:9" ht="30">
      <c r="B3546" s="51">
        <v>89648</v>
      </c>
      <c r="C3546" s="1108" t="s">
        <v>2798</v>
      </c>
      <c r="D3546" s="45" t="s">
        <v>115</v>
      </c>
      <c r="E3546" s="46">
        <f t="shared" si="110"/>
        <v>20.11</v>
      </c>
      <c r="F3546" s="1105">
        <f t="shared" si="111"/>
        <v>89648</v>
      </c>
      <c r="H3546" s="46">
        <v>19.53</v>
      </c>
      <c r="I3546" s="46">
        <v>20.11</v>
      </c>
    </row>
    <row r="3547" spans="2:9" ht="30">
      <c r="B3547" s="50">
        <v>89649</v>
      </c>
      <c r="C3547" s="48" t="s">
        <v>2799</v>
      </c>
      <c r="D3547" s="47" t="s">
        <v>115</v>
      </c>
      <c r="E3547" s="49">
        <f t="shared" si="110"/>
        <v>27.82</v>
      </c>
      <c r="F3547" s="1105">
        <f t="shared" si="111"/>
        <v>89649</v>
      </c>
      <c r="H3547" s="49">
        <v>27.13</v>
      </c>
      <c r="I3547" s="49">
        <v>27.82</v>
      </c>
    </row>
    <row r="3548" spans="2:9" ht="30">
      <c r="B3548" s="51">
        <v>89650</v>
      </c>
      <c r="C3548" s="1108" t="s">
        <v>2800</v>
      </c>
      <c r="D3548" s="45" t="s">
        <v>115</v>
      </c>
      <c r="E3548" s="46">
        <f t="shared" si="110"/>
        <v>27.82</v>
      </c>
      <c r="F3548" s="1105">
        <f t="shared" si="111"/>
        <v>89650</v>
      </c>
      <c r="H3548" s="46">
        <v>27.13</v>
      </c>
      <c r="I3548" s="46">
        <v>27.82</v>
      </c>
    </row>
    <row r="3549" spans="2:9">
      <c r="B3549" s="50">
        <v>89651</v>
      </c>
      <c r="C3549" s="48" t="s">
        <v>2801</v>
      </c>
      <c r="D3549" s="47" t="s">
        <v>115</v>
      </c>
      <c r="E3549" s="49">
        <f t="shared" si="110"/>
        <v>5.44</v>
      </c>
      <c r="F3549" s="1105">
        <f t="shared" si="111"/>
        <v>89651</v>
      </c>
      <c r="H3549" s="49">
        <v>5.18</v>
      </c>
      <c r="I3549" s="49">
        <v>5.44</v>
      </c>
    </row>
    <row r="3550" spans="2:9" ht="30">
      <c r="B3550" s="51">
        <v>89652</v>
      </c>
      <c r="C3550" s="1108" t="s">
        <v>2802</v>
      </c>
      <c r="D3550" s="45" t="s">
        <v>115</v>
      </c>
      <c r="E3550" s="46">
        <f t="shared" si="110"/>
        <v>10.02</v>
      </c>
      <c r="F3550" s="1105">
        <f t="shared" si="111"/>
        <v>89652</v>
      </c>
      <c r="H3550" s="46">
        <v>9.76</v>
      </c>
      <c r="I3550" s="46">
        <v>10.02</v>
      </c>
    </row>
    <row r="3551" spans="2:9" ht="30">
      <c r="B3551" s="50">
        <v>89653</v>
      </c>
      <c r="C3551" s="48" t="s">
        <v>2803</v>
      </c>
      <c r="D3551" s="47" t="s">
        <v>115</v>
      </c>
      <c r="E3551" s="49">
        <f t="shared" si="110"/>
        <v>17.07</v>
      </c>
      <c r="F3551" s="1105">
        <f t="shared" si="111"/>
        <v>89653</v>
      </c>
      <c r="H3551" s="49">
        <v>16.809999999999999</v>
      </c>
      <c r="I3551" s="49">
        <v>17.07</v>
      </c>
    </row>
    <row r="3552" spans="2:9">
      <c r="B3552" s="51">
        <v>89654</v>
      </c>
      <c r="C3552" s="1108" t="s">
        <v>2804</v>
      </c>
      <c r="D3552" s="45" t="s">
        <v>115</v>
      </c>
      <c r="E3552" s="46">
        <f t="shared" si="110"/>
        <v>16.61</v>
      </c>
      <c r="F3552" s="1105">
        <f t="shared" si="111"/>
        <v>89654</v>
      </c>
      <c r="H3552" s="46">
        <v>16.350000000000001</v>
      </c>
      <c r="I3552" s="46">
        <v>16.61</v>
      </c>
    </row>
    <row r="3553" spans="2:9" ht="30">
      <c r="B3553" s="50">
        <v>89655</v>
      </c>
      <c r="C3553" s="48" t="s">
        <v>2805</v>
      </c>
      <c r="D3553" s="47" t="s">
        <v>115</v>
      </c>
      <c r="E3553" s="49">
        <f t="shared" si="110"/>
        <v>25.22</v>
      </c>
      <c r="F3553" s="1105">
        <f t="shared" si="111"/>
        <v>89655</v>
      </c>
      <c r="H3553" s="49">
        <v>24.96</v>
      </c>
      <c r="I3553" s="49">
        <v>25.22</v>
      </c>
    </row>
    <row r="3554" spans="2:9" ht="30">
      <c r="B3554" s="51">
        <v>89656</v>
      </c>
      <c r="C3554" s="1108" t="s">
        <v>2806</v>
      </c>
      <c r="D3554" s="45" t="s">
        <v>115</v>
      </c>
      <c r="E3554" s="46">
        <f t="shared" si="110"/>
        <v>10.75</v>
      </c>
      <c r="F3554" s="1105">
        <f t="shared" si="111"/>
        <v>89656</v>
      </c>
      <c r="H3554" s="46">
        <v>10.49</v>
      </c>
      <c r="I3554" s="46">
        <v>10.75</v>
      </c>
    </row>
    <row r="3555" spans="2:9" ht="30">
      <c r="B3555" s="50">
        <v>89657</v>
      </c>
      <c r="C3555" s="48" t="s">
        <v>2807</v>
      </c>
      <c r="D3555" s="47" t="s">
        <v>115</v>
      </c>
      <c r="E3555" s="49">
        <f t="shared" si="110"/>
        <v>10.98</v>
      </c>
      <c r="F3555" s="1105">
        <f t="shared" si="111"/>
        <v>89657</v>
      </c>
      <c r="H3555" s="49">
        <v>10.72</v>
      </c>
      <c r="I3555" s="49">
        <v>10.98</v>
      </c>
    </row>
    <row r="3556" spans="2:9">
      <c r="B3556" s="51">
        <v>89658</v>
      </c>
      <c r="C3556" s="1108" t="s">
        <v>2808</v>
      </c>
      <c r="D3556" s="45" t="s">
        <v>115</v>
      </c>
      <c r="E3556" s="46">
        <f t="shared" si="110"/>
        <v>7.54</v>
      </c>
      <c r="F3556" s="1105">
        <f t="shared" si="111"/>
        <v>89658</v>
      </c>
      <c r="H3556" s="46">
        <v>7.22</v>
      </c>
      <c r="I3556" s="46">
        <v>7.54</v>
      </c>
    </row>
    <row r="3557" spans="2:9" ht="30">
      <c r="B3557" s="50">
        <v>89659</v>
      </c>
      <c r="C3557" s="48" t="s">
        <v>2809</v>
      </c>
      <c r="D3557" s="47" t="s">
        <v>115</v>
      </c>
      <c r="E3557" s="49">
        <f t="shared" si="110"/>
        <v>14.56</v>
      </c>
      <c r="F3557" s="1105">
        <f t="shared" si="111"/>
        <v>89659</v>
      </c>
      <c r="H3557" s="49">
        <v>14.24</v>
      </c>
      <c r="I3557" s="49">
        <v>14.56</v>
      </c>
    </row>
    <row r="3558" spans="2:9" ht="30">
      <c r="B3558" s="51">
        <v>89660</v>
      </c>
      <c r="C3558" s="1108" t="s">
        <v>2810</v>
      </c>
      <c r="D3558" s="45" t="s">
        <v>115</v>
      </c>
      <c r="E3558" s="46">
        <f t="shared" si="110"/>
        <v>6.93</v>
      </c>
      <c r="F3558" s="1105">
        <f t="shared" si="111"/>
        <v>89660</v>
      </c>
      <c r="H3558" s="46">
        <v>6.61</v>
      </c>
      <c r="I3558" s="46">
        <v>6.93</v>
      </c>
    </row>
    <row r="3559" spans="2:9">
      <c r="B3559" s="50">
        <v>89661</v>
      </c>
      <c r="C3559" s="48" t="s">
        <v>2811</v>
      </c>
      <c r="D3559" s="47" t="s">
        <v>115</v>
      </c>
      <c r="E3559" s="49">
        <f t="shared" si="110"/>
        <v>19.899999999999999</v>
      </c>
      <c r="F3559" s="1105">
        <f t="shared" si="111"/>
        <v>89661</v>
      </c>
      <c r="H3559" s="49">
        <v>19.579999999999998</v>
      </c>
      <c r="I3559" s="49">
        <v>19.899999999999999</v>
      </c>
    </row>
    <row r="3560" spans="2:9" ht="30">
      <c r="B3560" s="51">
        <v>89662</v>
      </c>
      <c r="C3560" s="1108" t="s">
        <v>2812</v>
      </c>
      <c r="D3560" s="45" t="s">
        <v>115</v>
      </c>
      <c r="E3560" s="46">
        <f t="shared" si="110"/>
        <v>31.33</v>
      </c>
      <c r="F3560" s="1105">
        <f t="shared" si="111"/>
        <v>89662</v>
      </c>
      <c r="H3560" s="46">
        <v>31.01</v>
      </c>
      <c r="I3560" s="46">
        <v>31.33</v>
      </c>
    </row>
    <row r="3561" spans="2:9" ht="30">
      <c r="B3561" s="50">
        <v>89663</v>
      </c>
      <c r="C3561" s="48" t="s">
        <v>2813</v>
      </c>
      <c r="D3561" s="47" t="s">
        <v>115</v>
      </c>
      <c r="E3561" s="49">
        <f t="shared" si="110"/>
        <v>12.18</v>
      </c>
      <c r="F3561" s="1105">
        <f t="shared" si="111"/>
        <v>89663</v>
      </c>
      <c r="H3561" s="49">
        <v>11.86</v>
      </c>
      <c r="I3561" s="49">
        <v>12.18</v>
      </c>
    </row>
    <row r="3562" spans="2:9" ht="30">
      <c r="B3562" s="51">
        <v>89664</v>
      </c>
      <c r="C3562" s="1108" t="s">
        <v>2814</v>
      </c>
      <c r="D3562" s="45" t="s">
        <v>115</v>
      </c>
      <c r="E3562" s="46">
        <f t="shared" si="110"/>
        <v>14.56</v>
      </c>
      <c r="F3562" s="1105">
        <f t="shared" si="111"/>
        <v>89664</v>
      </c>
      <c r="H3562" s="46">
        <v>14.24</v>
      </c>
      <c r="I3562" s="46">
        <v>14.56</v>
      </c>
    </row>
    <row r="3563" spans="2:9" ht="30">
      <c r="B3563" s="50">
        <v>89665</v>
      </c>
      <c r="C3563" s="48" t="s">
        <v>2815</v>
      </c>
      <c r="D3563" s="47" t="s">
        <v>115</v>
      </c>
      <c r="E3563" s="49">
        <f t="shared" si="110"/>
        <v>9.4</v>
      </c>
      <c r="F3563" s="1105">
        <f t="shared" si="111"/>
        <v>89665</v>
      </c>
      <c r="H3563" s="49">
        <v>9.26</v>
      </c>
      <c r="I3563" s="49">
        <v>9.4</v>
      </c>
    </row>
    <row r="3564" spans="2:9" ht="30">
      <c r="B3564" s="51">
        <v>89666</v>
      </c>
      <c r="C3564" s="1108" t="s">
        <v>2816</v>
      </c>
      <c r="D3564" s="45" t="s">
        <v>115</v>
      </c>
      <c r="E3564" s="46">
        <f t="shared" si="110"/>
        <v>5.88</v>
      </c>
      <c r="F3564" s="1105">
        <f t="shared" si="111"/>
        <v>89666</v>
      </c>
      <c r="H3564" s="46">
        <v>5.56</v>
      </c>
      <c r="I3564" s="46">
        <v>5.88</v>
      </c>
    </row>
    <row r="3565" spans="2:9" ht="30">
      <c r="B3565" s="50">
        <v>89667</v>
      </c>
      <c r="C3565" s="48" t="s">
        <v>2817</v>
      </c>
      <c r="D3565" s="47" t="s">
        <v>115</v>
      </c>
      <c r="E3565" s="49">
        <f t="shared" si="110"/>
        <v>22.96</v>
      </c>
      <c r="F3565" s="1105">
        <f t="shared" si="111"/>
        <v>89667</v>
      </c>
      <c r="H3565" s="49">
        <v>22.82</v>
      </c>
      <c r="I3565" s="49">
        <v>22.96</v>
      </c>
    </row>
    <row r="3566" spans="2:9" ht="30">
      <c r="B3566" s="51">
        <v>89668</v>
      </c>
      <c r="C3566" s="1108" t="s">
        <v>2818</v>
      </c>
      <c r="D3566" s="45" t="s">
        <v>115</v>
      </c>
      <c r="E3566" s="46">
        <f t="shared" si="110"/>
        <v>29.64</v>
      </c>
      <c r="F3566" s="1105">
        <f t="shared" si="111"/>
        <v>89668</v>
      </c>
      <c r="H3566" s="46">
        <v>29.32</v>
      </c>
      <c r="I3566" s="46">
        <v>29.64</v>
      </c>
    </row>
    <row r="3567" spans="2:9" ht="30">
      <c r="B3567" s="50">
        <v>89669</v>
      </c>
      <c r="C3567" s="48" t="s">
        <v>2819</v>
      </c>
      <c r="D3567" s="47" t="s">
        <v>115</v>
      </c>
      <c r="E3567" s="49">
        <f t="shared" si="110"/>
        <v>15.29</v>
      </c>
      <c r="F3567" s="1105">
        <f t="shared" si="111"/>
        <v>89669</v>
      </c>
      <c r="H3567" s="49">
        <v>15.05</v>
      </c>
      <c r="I3567" s="49">
        <v>15.29</v>
      </c>
    </row>
    <row r="3568" spans="2:9">
      <c r="B3568" s="51">
        <v>89670</v>
      </c>
      <c r="C3568" s="1108" t="s">
        <v>2820</v>
      </c>
      <c r="D3568" s="45" t="s">
        <v>115</v>
      </c>
      <c r="E3568" s="46">
        <f t="shared" si="110"/>
        <v>11.53</v>
      </c>
      <c r="F3568" s="1105">
        <f t="shared" si="111"/>
        <v>89670</v>
      </c>
      <c r="H3568" s="46">
        <v>11.14</v>
      </c>
      <c r="I3568" s="46">
        <v>11.53</v>
      </c>
    </row>
    <row r="3569" spans="2:9" ht="30">
      <c r="B3569" s="50">
        <v>89671</v>
      </c>
      <c r="C3569" s="48" t="s">
        <v>2821</v>
      </c>
      <c r="D3569" s="47" t="s">
        <v>115</v>
      </c>
      <c r="E3569" s="49">
        <f t="shared" si="110"/>
        <v>22.09</v>
      </c>
      <c r="F3569" s="1105">
        <f t="shared" si="111"/>
        <v>89671</v>
      </c>
      <c r="H3569" s="49">
        <v>21.85</v>
      </c>
      <c r="I3569" s="49">
        <v>22.09</v>
      </c>
    </row>
    <row r="3570" spans="2:9" ht="30">
      <c r="B3570" s="51">
        <v>89672</v>
      </c>
      <c r="C3570" s="1108" t="s">
        <v>2822</v>
      </c>
      <c r="D3570" s="45" t="s">
        <v>115</v>
      </c>
      <c r="E3570" s="46">
        <f t="shared" si="110"/>
        <v>19.559999999999999</v>
      </c>
      <c r="F3570" s="1105">
        <f t="shared" si="111"/>
        <v>89672</v>
      </c>
      <c r="H3570" s="46">
        <v>19.170000000000002</v>
      </c>
      <c r="I3570" s="46">
        <v>19.559999999999999</v>
      </c>
    </row>
    <row r="3571" spans="2:9" ht="30">
      <c r="B3571" s="50">
        <v>89673</v>
      </c>
      <c r="C3571" s="48" t="s">
        <v>2823</v>
      </c>
      <c r="D3571" s="47" t="s">
        <v>115</v>
      </c>
      <c r="E3571" s="49">
        <f t="shared" si="110"/>
        <v>17.62</v>
      </c>
      <c r="F3571" s="1105">
        <f t="shared" si="111"/>
        <v>89673</v>
      </c>
      <c r="H3571" s="49">
        <v>17.38</v>
      </c>
      <c r="I3571" s="49">
        <v>17.62</v>
      </c>
    </row>
    <row r="3572" spans="2:9">
      <c r="B3572" s="51">
        <v>89674</v>
      </c>
      <c r="C3572" s="1108" t="s">
        <v>2824</v>
      </c>
      <c r="D3572" s="45" t="s">
        <v>115</v>
      </c>
      <c r="E3572" s="46">
        <f t="shared" si="110"/>
        <v>29.8</v>
      </c>
      <c r="F3572" s="1105">
        <f t="shared" si="111"/>
        <v>89674</v>
      </c>
      <c r="H3572" s="46">
        <v>29.41</v>
      </c>
      <c r="I3572" s="46">
        <v>29.8</v>
      </c>
    </row>
    <row r="3573" spans="2:9" ht="30">
      <c r="B3573" s="50">
        <v>89675</v>
      </c>
      <c r="C3573" s="48" t="s">
        <v>2825</v>
      </c>
      <c r="D3573" s="47" t="s">
        <v>115</v>
      </c>
      <c r="E3573" s="49">
        <f t="shared" si="110"/>
        <v>38.29</v>
      </c>
      <c r="F3573" s="1105">
        <f t="shared" si="111"/>
        <v>89675</v>
      </c>
      <c r="H3573" s="49">
        <v>38.049999999999997</v>
      </c>
      <c r="I3573" s="49">
        <v>38.29</v>
      </c>
    </row>
    <row r="3574" spans="2:9" ht="30">
      <c r="B3574" s="51">
        <v>89676</v>
      </c>
      <c r="C3574" s="1108" t="s">
        <v>2826</v>
      </c>
      <c r="D3574" s="45" t="s">
        <v>115</v>
      </c>
      <c r="E3574" s="46">
        <f t="shared" si="110"/>
        <v>46.51</v>
      </c>
      <c r="F3574" s="1105">
        <f t="shared" si="111"/>
        <v>89676</v>
      </c>
      <c r="H3574" s="46">
        <v>46.12</v>
      </c>
      <c r="I3574" s="46">
        <v>46.51</v>
      </c>
    </row>
    <row r="3575" spans="2:9" ht="30">
      <c r="B3575" s="50">
        <v>89677</v>
      </c>
      <c r="C3575" s="48" t="s">
        <v>2827</v>
      </c>
      <c r="D3575" s="47" t="s">
        <v>115</v>
      </c>
      <c r="E3575" s="49">
        <f t="shared" si="110"/>
        <v>44.1</v>
      </c>
      <c r="F3575" s="1105">
        <f t="shared" si="111"/>
        <v>89677</v>
      </c>
      <c r="H3575" s="49">
        <v>43.71</v>
      </c>
      <c r="I3575" s="49">
        <v>44.1</v>
      </c>
    </row>
    <row r="3576" spans="2:9" ht="30">
      <c r="B3576" s="51">
        <v>89678</v>
      </c>
      <c r="C3576" s="1108" t="s">
        <v>2828</v>
      </c>
      <c r="D3576" s="45" t="s">
        <v>115</v>
      </c>
      <c r="E3576" s="46">
        <f t="shared" si="110"/>
        <v>7.96</v>
      </c>
      <c r="F3576" s="1105">
        <f t="shared" si="111"/>
        <v>89678</v>
      </c>
      <c r="H3576" s="46">
        <v>7.57</v>
      </c>
      <c r="I3576" s="46">
        <v>7.96</v>
      </c>
    </row>
    <row r="3577" spans="2:9" ht="30">
      <c r="B3577" s="50">
        <v>89679</v>
      </c>
      <c r="C3577" s="48" t="s">
        <v>2829</v>
      </c>
      <c r="D3577" s="47" t="s">
        <v>115</v>
      </c>
      <c r="E3577" s="49">
        <f t="shared" si="110"/>
        <v>68.36</v>
      </c>
      <c r="F3577" s="1105">
        <f t="shared" si="111"/>
        <v>89679</v>
      </c>
      <c r="H3577" s="49">
        <v>67.97</v>
      </c>
      <c r="I3577" s="49">
        <v>68.36</v>
      </c>
    </row>
    <row r="3578" spans="2:9">
      <c r="B3578" s="51">
        <v>89680</v>
      </c>
      <c r="C3578" s="1108" t="s">
        <v>2830</v>
      </c>
      <c r="D3578" s="45" t="s">
        <v>115</v>
      </c>
      <c r="E3578" s="46">
        <f t="shared" si="110"/>
        <v>18.73</v>
      </c>
      <c r="F3578" s="1105">
        <f t="shared" si="111"/>
        <v>89680</v>
      </c>
      <c r="H3578" s="46">
        <v>18.27</v>
      </c>
      <c r="I3578" s="46">
        <v>18.73</v>
      </c>
    </row>
    <row r="3579" spans="2:9" ht="30">
      <c r="B3579" s="50">
        <v>89681</v>
      </c>
      <c r="C3579" s="48" t="s">
        <v>2831</v>
      </c>
      <c r="D3579" s="47" t="s">
        <v>115</v>
      </c>
      <c r="E3579" s="49">
        <f t="shared" si="110"/>
        <v>48.4</v>
      </c>
      <c r="F3579" s="1105">
        <f t="shared" si="111"/>
        <v>89681</v>
      </c>
      <c r="H3579" s="49">
        <v>48.01</v>
      </c>
      <c r="I3579" s="49">
        <v>48.4</v>
      </c>
    </row>
    <row r="3580" spans="2:9" ht="30">
      <c r="B3580" s="51">
        <v>89682</v>
      </c>
      <c r="C3580" s="1108" t="s">
        <v>2832</v>
      </c>
      <c r="D3580" s="45" t="s">
        <v>115</v>
      </c>
      <c r="E3580" s="46">
        <f t="shared" si="110"/>
        <v>30.74</v>
      </c>
      <c r="F3580" s="1105">
        <f t="shared" si="111"/>
        <v>89682</v>
      </c>
      <c r="H3580" s="46">
        <v>30.28</v>
      </c>
      <c r="I3580" s="46">
        <v>30.74</v>
      </c>
    </row>
    <row r="3581" spans="2:9">
      <c r="B3581" s="50">
        <v>89684</v>
      </c>
      <c r="C3581" s="48" t="s">
        <v>2833</v>
      </c>
      <c r="D3581" s="47" t="s">
        <v>115</v>
      </c>
      <c r="E3581" s="49">
        <f t="shared" si="110"/>
        <v>43.62</v>
      </c>
      <c r="F3581" s="1105">
        <f t="shared" si="111"/>
        <v>89684</v>
      </c>
      <c r="H3581" s="49">
        <v>43.16</v>
      </c>
      <c r="I3581" s="49">
        <v>43.62</v>
      </c>
    </row>
    <row r="3582" spans="2:9" ht="30">
      <c r="B3582" s="51">
        <v>89685</v>
      </c>
      <c r="C3582" s="1108" t="s">
        <v>2834</v>
      </c>
      <c r="D3582" s="45" t="s">
        <v>115</v>
      </c>
      <c r="E3582" s="46">
        <f t="shared" si="110"/>
        <v>32.299999999999997</v>
      </c>
      <c r="F3582" s="1105">
        <f t="shared" si="111"/>
        <v>89685</v>
      </c>
      <c r="H3582" s="46">
        <v>32.01</v>
      </c>
      <c r="I3582" s="46">
        <v>32.299999999999997</v>
      </c>
    </row>
    <row r="3583" spans="2:9" ht="30">
      <c r="B3583" s="50">
        <v>89686</v>
      </c>
      <c r="C3583" s="48" t="s">
        <v>2835</v>
      </c>
      <c r="D3583" s="47" t="s">
        <v>115</v>
      </c>
      <c r="E3583" s="49">
        <f t="shared" si="110"/>
        <v>171.03</v>
      </c>
      <c r="F3583" s="1105">
        <f t="shared" si="111"/>
        <v>89686</v>
      </c>
      <c r="H3583" s="49">
        <v>170.57</v>
      </c>
      <c r="I3583" s="49">
        <v>171.03</v>
      </c>
    </row>
    <row r="3584" spans="2:9" ht="30">
      <c r="B3584" s="51">
        <v>89687</v>
      </c>
      <c r="C3584" s="1108" t="s">
        <v>2836</v>
      </c>
      <c r="D3584" s="45" t="s">
        <v>115</v>
      </c>
      <c r="E3584" s="46">
        <f t="shared" si="110"/>
        <v>27.99</v>
      </c>
      <c r="F3584" s="1105">
        <f t="shared" si="111"/>
        <v>89687</v>
      </c>
      <c r="H3584" s="46">
        <v>27.7</v>
      </c>
      <c r="I3584" s="46">
        <v>27.99</v>
      </c>
    </row>
    <row r="3585" spans="2:9" ht="30">
      <c r="B3585" s="50">
        <v>89689</v>
      </c>
      <c r="C3585" s="48" t="s">
        <v>2837</v>
      </c>
      <c r="D3585" s="47" t="s">
        <v>115</v>
      </c>
      <c r="E3585" s="49">
        <f t="shared" si="110"/>
        <v>33.32</v>
      </c>
      <c r="F3585" s="1105">
        <f t="shared" si="111"/>
        <v>89689</v>
      </c>
      <c r="H3585" s="49">
        <v>32.86</v>
      </c>
      <c r="I3585" s="49">
        <v>33.32</v>
      </c>
    </row>
    <row r="3586" spans="2:9" ht="30">
      <c r="B3586" s="51">
        <v>89690</v>
      </c>
      <c r="C3586" s="1108" t="s">
        <v>2838</v>
      </c>
      <c r="D3586" s="45" t="s">
        <v>115</v>
      </c>
      <c r="E3586" s="46">
        <f t="shared" si="110"/>
        <v>48.13</v>
      </c>
      <c r="F3586" s="1105">
        <f t="shared" si="111"/>
        <v>89690</v>
      </c>
      <c r="H3586" s="46">
        <v>47.66</v>
      </c>
      <c r="I3586" s="46">
        <v>48.13</v>
      </c>
    </row>
    <row r="3587" spans="2:9">
      <c r="B3587" s="50">
        <v>89691</v>
      </c>
      <c r="C3587" s="48" t="s">
        <v>2839</v>
      </c>
      <c r="D3587" s="47" t="s">
        <v>115</v>
      </c>
      <c r="E3587" s="49">
        <f t="shared" ref="E3587:E3650" si="112">IF($K$2=$H$1,H3587,I3587)</f>
        <v>10.23</v>
      </c>
      <c r="F3587" s="1105">
        <f t="shared" ref="F3587:F3650" si="113">IF(LEN($B3587)=7,CONCATENATE(MID($B3587,1,6),"00",RIGHT($B3587,1)),IF(LEN($B3587)=8,CONCATENATE(MID($B3587,1,6),"0",RIGHT($B3587,2)),$B3587))</f>
        <v>89691</v>
      </c>
      <c r="H3587" s="49">
        <v>9.6999999999999993</v>
      </c>
      <c r="I3587" s="49">
        <v>10.23</v>
      </c>
    </row>
    <row r="3588" spans="2:9" ht="30">
      <c r="B3588" s="51">
        <v>89692</v>
      </c>
      <c r="C3588" s="1108" t="s">
        <v>2840</v>
      </c>
      <c r="D3588" s="45" t="s">
        <v>115</v>
      </c>
      <c r="E3588" s="46">
        <f t="shared" si="112"/>
        <v>45.53</v>
      </c>
      <c r="F3588" s="1105">
        <f t="shared" si="113"/>
        <v>89692</v>
      </c>
      <c r="H3588" s="46">
        <v>45.06</v>
      </c>
      <c r="I3588" s="46">
        <v>45.53</v>
      </c>
    </row>
    <row r="3589" spans="2:9" ht="30">
      <c r="B3589" s="50">
        <v>89693</v>
      </c>
      <c r="C3589" s="48" t="s">
        <v>2841</v>
      </c>
      <c r="D3589" s="47" t="s">
        <v>115</v>
      </c>
      <c r="E3589" s="49">
        <f t="shared" si="112"/>
        <v>44.35</v>
      </c>
      <c r="F3589" s="1105">
        <f t="shared" si="113"/>
        <v>89693</v>
      </c>
      <c r="H3589" s="49">
        <v>43.88</v>
      </c>
      <c r="I3589" s="49">
        <v>44.35</v>
      </c>
    </row>
    <row r="3590" spans="2:9" ht="30">
      <c r="B3590" s="51">
        <v>89694</v>
      </c>
      <c r="C3590" s="1108" t="s">
        <v>2842</v>
      </c>
      <c r="D3590" s="45" t="s">
        <v>115</v>
      </c>
      <c r="E3590" s="46">
        <f t="shared" si="112"/>
        <v>18.09</v>
      </c>
      <c r="F3590" s="1105">
        <f t="shared" si="113"/>
        <v>89694</v>
      </c>
      <c r="H3590" s="46">
        <v>17.559999999999999</v>
      </c>
      <c r="I3590" s="46">
        <v>18.09</v>
      </c>
    </row>
    <row r="3591" spans="2:9" ht="30">
      <c r="B3591" s="50">
        <v>89695</v>
      </c>
      <c r="C3591" s="48" t="s">
        <v>2843</v>
      </c>
      <c r="D3591" s="47" t="s">
        <v>115</v>
      </c>
      <c r="E3591" s="49">
        <f t="shared" si="112"/>
        <v>16.61</v>
      </c>
      <c r="F3591" s="1105">
        <f t="shared" si="113"/>
        <v>89695</v>
      </c>
      <c r="H3591" s="49">
        <v>16.079999999999998</v>
      </c>
      <c r="I3591" s="49">
        <v>16.61</v>
      </c>
    </row>
    <row r="3592" spans="2:9" ht="30">
      <c r="B3592" s="51">
        <v>89696</v>
      </c>
      <c r="C3592" s="1108" t="s">
        <v>2844</v>
      </c>
      <c r="D3592" s="45" t="s">
        <v>115</v>
      </c>
      <c r="E3592" s="46">
        <f t="shared" si="112"/>
        <v>40.42</v>
      </c>
      <c r="F3592" s="1105">
        <f t="shared" si="113"/>
        <v>89696</v>
      </c>
      <c r="H3592" s="46">
        <v>39.950000000000003</v>
      </c>
      <c r="I3592" s="46">
        <v>40.42</v>
      </c>
    </row>
    <row r="3593" spans="2:9">
      <c r="B3593" s="50">
        <v>89697</v>
      </c>
      <c r="C3593" s="48" t="s">
        <v>2845</v>
      </c>
      <c r="D3593" s="47" t="s">
        <v>115</v>
      </c>
      <c r="E3593" s="49">
        <f t="shared" si="112"/>
        <v>12.65</v>
      </c>
      <c r="F3593" s="1105">
        <f t="shared" si="113"/>
        <v>89697</v>
      </c>
      <c r="H3593" s="49">
        <v>11.98</v>
      </c>
      <c r="I3593" s="49">
        <v>12.65</v>
      </c>
    </row>
    <row r="3594" spans="2:9" ht="30">
      <c r="B3594" s="51">
        <v>89698</v>
      </c>
      <c r="C3594" s="1108" t="s">
        <v>2846</v>
      </c>
      <c r="D3594" s="45" t="s">
        <v>115</v>
      </c>
      <c r="E3594" s="46">
        <f t="shared" si="112"/>
        <v>142.28</v>
      </c>
      <c r="F3594" s="1105">
        <f t="shared" si="113"/>
        <v>89698</v>
      </c>
      <c r="H3594" s="46">
        <v>141.44999999999999</v>
      </c>
      <c r="I3594" s="46">
        <v>142.28</v>
      </c>
    </row>
    <row r="3595" spans="2:9" ht="30">
      <c r="B3595" s="50">
        <v>89699</v>
      </c>
      <c r="C3595" s="48" t="s">
        <v>2847</v>
      </c>
      <c r="D3595" s="47" t="s">
        <v>115</v>
      </c>
      <c r="E3595" s="49">
        <f t="shared" si="112"/>
        <v>120.75</v>
      </c>
      <c r="F3595" s="1105">
        <f t="shared" si="113"/>
        <v>89699</v>
      </c>
      <c r="H3595" s="49">
        <v>119.92</v>
      </c>
      <c r="I3595" s="49">
        <v>120.75</v>
      </c>
    </row>
    <row r="3596" spans="2:9" ht="30">
      <c r="B3596" s="51">
        <v>89700</v>
      </c>
      <c r="C3596" s="1108" t="s">
        <v>2848</v>
      </c>
      <c r="D3596" s="45" t="s">
        <v>115</v>
      </c>
      <c r="E3596" s="46">
        <f t="shared" si="112"/>
        <v>19.38</v>
      </c>
      <c r="F3596" s="1105">
        <f t="shared" si="113"/>
        <v>89700</v>
      </c>
      <c r="H3596" s="46">
        <v>18.71</v>
      </c>
      <c r="I3596" s="46">
        <v>19.38</v>
      </c>
    </row>
    <row r="3597" spans="2:9" ht="30">
      <c r="B3597" s="50">
        <v>89701</v>
      </c>
      <c r="C3597" s="48" t="s">
        <v>2849</v>
      </c>
      <c r="D3597" s="47" t="s">
        <v>115</v>
      </c>
      <c r="E3597" s="49">
        <f t="shared" si="112"/>
        <v>93.54</v>
      </c>
      <c r="F3597" s="1105">
        <f t="shared" si="113"/>
        <v>89701</v>
      </c>
      <c r="H3597" s="49">
        <v>92.71</v>
      </c>
      <c r="I3597" s="49">
        <v>93.54</v>
      </c>
    </row>
    <row r="3598" spans="2:9" ht="30">
      <c r="B3598" s="51">
        <v>89702</v>
      </c>
      <c r="C3598" s="1108" t="s">
        <v>2850</v>
      </c>
      <c r="D3598" s="45" t="s">
        <v>115</v>
      </c>
      <c r="E3598" s="46">
        <f t="shared" si="112"/>
        <v>19.38</v>
      </c>
      <c r="F3598" s="1105">
        <f t="shared" si="113"/>
        <v>89702</v>
      </c>
      <c r="H3598" s="46">
        <v>18.71</v>
      </c>
      <c r="I3598" s="46">
        <v>19.38</v>
      </c>
    </row>
    <row r="3599" spans="2:9" ht="30">
      <c r="B3599" s="50">
        <v>89703</v>
      </c>
      <c r="C3599" s="48" t="s">
        <v>2851</v>
      </c>
      <c r="D3599" s="47" t="s">
        <v>115</v>
      </c>
      <c r="E3599" s="49">
        <f t="shared" si="112"/>
        <v>46.71</v>
      </c>
      <c r="F3599" s="1105">
        <f t="shared" si="113"/>
        <v>89703</v>
      </c>
      <c r="H3599" s="49">
        <v>46.04</v>
      </c>
      <c r="I3599" s="49">
        <v>46.71</v>
      </c>
    </row>
    <row r="3600" spans="2:9" ht="30">
      <c r="B3600" s="51">
        <v>89704</v>
      </c>
      <c r="C3600" s="1108" t="s">
        <v>2852</v>
      </c>
      <c r="D3600" s="45" t="s">
        <v>115</v>
      </c>
      <c r="E3600" s="46">
        <f t="shared" si="112"/>
        <v>78.31</v>
      </c>
      <c r="F3600" s="1105">
        <f t="shared" si="113"/>
        <v>89704</v>
      </c>
      <c r="H3600" s="46">
        <v>77.48</v>
      </c>
      <c r="I3600" s="46">
        <v>78.31</v>
      </c>
    </row>
    <row r="3601" spans="2:9">
      <c r="B3601" s="50">
        <v>89705</v>
      </c>
      <c r="C3601" s="48" t="s">
        <v>2853</v>
      </c>
      <c r="D3601" s="47" t="s">
        <v>115</v>
      </c>
      <c r="E3601" s="49">
        <f t="shared" si="112"/>
        <v>21.58</v>
      </c>
      <c r="F3601" s="1105">
        <f t="shared" si="113"/>
        <v>89705</v>
      </c>
      <c r="H3601" s="49">
        <v>20.79</v>
      </c>
      <c r="I3601" s="49">
        <v>21.58</v>
      </c>
    </row>
    <row r="3602" spans="2:9">
      <c r="B3602" s="51">
        <v>89706</v>
      </c>
      <c r="C3602" s="1108" t="s">
        <v>2854</v>
      </c>
      <c r="D3602" s="45" t="s">
        <v>115</v>
      </c>
      <c r="E3602" s="46">
        <f t="shared" si="112"/>
        <v>50.32</v>
      </c>
      <c r="F3602" s="1105">
        <f t="shared" si="113"/>
        <v>89706</v>
      </c>
      <c r="H3602" s="46">
        <v>49.39</v>
      </c>
      <c r="I3602" s="46">
        <v>50.32</v>
      </c>
    </row>
    <row r="3603" spans="2:9">
      <c r="B3603" s="50">
        <v>89718</v>
      </c>
      <c r="C3603" s="48" t="s">
        <v>2855</v>
      </c>
      <c r="D3603" s="47" t="s">
        <v>85</v>
      </c>
      <c r="E3603" s="49">
        <f t="shared" si="112"/>
        <v>37.31</v>
      </c>
      <c r="F3603" s="1105">
        <f t="shared" si="113"/>
        <v>89718</v>
      </c>
      <c r="H3603" s="49">
        <v>36.79</v>
      </c>
      <c r="I3603" s="49">
        <v>37.31</v>
      </c>
    </row>
    <row r="3604" spans="2:9" ht="30">
      <c r="B3604" s="51">
        <v>89719</v>
      </c>
      <c r="C3604" s="1108" t="s">
        <v>2856</v>
      </c>
      <c r="D3604" s="45" t="s">
        <v>115</v>
      </c>
      <c r="E3604" s="46">
        <f t="shared" si="112"/>
        <v>9.4499999999999993</v>
      </c>
      <c r="F3604" s="1105">
        <f t="shared" si="113"/>
        <v>89719</v>
      </c>
      <c r="H3604" s="46">
        <v>9.16</v>
      </c>
      <c r="I3604" s="46">
        <v>9.4499999999999993</v>
      </c>
    </row>
    <row r="3605" spans="2:9" ht="30">
      <c r="B3605" s="50">
        <v>89720</v>
      </c>
      <c r="C3605" s="48" t="s">
        <v>2857</v>
      </c>
      <c r="D3605" s="47" t="s">
        <v>115</v>
      </c>
      <c r="E3605" s="49">
        <f t="shared" si="112"/>
        <v>11.45</v>
      </c>
      <c r="F3605" s="1105">
        <f t="shared" si="113"/>
        <v>89720</v>
      </c>
      <c r="H3605" s="49">
        <v>11.16</v>
      </c>
      <c r="I3605" s="49">
        <v>11.45</v>
      </c>
    </row>
    <row r="3606" spans="2:9" ht="30">
      <c r="B3606" s="51">
        <v>89721</v>
      </c>
      <c r="C3606" s="1108" t="s">
        <v>2858</v>
      </c>
      <c r="D3606" s="45" t="s">
        <v>115</v>
      </c>
      <c r="E3606" s="46">
        <f t="shared" si="112"/>
        <v>12.12</v>
      </c>
      <c r="F3606" s="1105">
        <f t="shared" si="113"/>
        <v>89721</v>
      </c>
      <c r="H3606" s="46">
        <v>11.83</v>
      </c>
      <c r="I3606" s="46">
        <v>12.12</v>
      </c>
    </row>
    <row r="3607" spans="2:9" ht="30">
      <c r="B3607" s="50">
        <v>89722</v>
      </c>
      <c r="C3607" s="48" t="s">
        <v>7317</v>
      </c>
      <c r="D3607" s="47" t="s">
        <v>115</v>
      </c>
      <c r="E3607" s="49">
        <f t="shared" si="112"/>
        <v>21.58</v>
      </c>
      <c r="F3607" s="1105">
        <f t="shared" si="113"/>
        <v>89722</v>
      </c>
      <c r="H3607" s="49">
        <v>21.29</v>
      </c>
      <c r="I3607" s="49">
        <v>21.58</v>
      </c>
    </row>
    <row r="3608" spans="2:9" ht="30">
      <c r="B3608" s="51">
        <v>89723</v>
      </c>
      <c r="C3608" s="1108" t="s">
        <v>2859</v>
      </c>
      <c r="D3608" s="45" t="s">
        <v>115</v>
      </c>
      <c r="E3608" s="46">
        <f t="shared" si="112"/>
        <v>16.13</v>
      </c>
      <c r="F3608" s="1105">
        <f t="shared" si="113"/>
        <v>89723</v>
      </c>
      <c r="H3608" s="46">
        <v>15.79</v>
      </c>
      <c r="I3608" s="46">
        <v>16.13</v>
      </c>
    </row>
    <row r="3609" spans="2:9" ht="30">
      <c r="B3609" s="50">
        <v>89724</v>
      </c>
      <c r="C3609" s="48" t="s">
        <v>2860</v>
      </c>
      <c r="D3609" s="47" t="s">
        <v>115</v>
      </c>
      <c r="E3609" s="49">
        <f t="shared" si="112"/>
        <v>7.24</v>
      </c>
      <c r="F3609" s="1105">
        <f t="shared" si="113"/>
        <v>89724</v>
      </c>
      <c r="H3609" s="49">
        <v>6.88</v>
      </c>
      <c r="I3609" s="49">
        <v>7.24</v>
      </c>
    </row>
    <row r="3610" spans="2:9" ht="30">
      <c r="B3610" s="51">
        <v>89725</v>
      </c>
      <c r="C3610" s="1108" t="s">
        <v>2861</v>
      </c>
      <c r="D3610" s="45" t="s">
        <v>115</v>
      </c>
      <c r="E3610" s="46">
        <f t="shared" si="112"/>
        <v>15.66</v>
      </c>
      <c r="F3610" s="1105">
        <f t="shared" si="113"/>
        <v>89725</v>
      </c>
      <c r="H3610" s="46">
        <v>15.32</v>
      </c>
      <c r="I3610" s="46">
        <v>15.66</v>
      </c>
    </row>
    <row r="3611" spans="2:9" ht="30">
      <c r="B3611" s="50">
        <v>89726</v>
      </c>
      <c r="C3611" s="48" t="s">
        <v>2862</v>
      </c>
      <c r="D3611" s="47" t="s">
        <v>115</v>
      </c>
      <c r="E3611" s="49">
        <f t="shared" si="112"/>
        <v>5.67</v>
      </c>
      <c r="F3611" s="1105">
        <f t="shared" si="113"/>
        <v>89726</v>
      </c>
      <c r="H3611" s="49">
        <v>5.31</v>
      </c>
      <c r="I3611" s="49">
        <v>5.67</v>
      </c>
    </row>
    <row r="3612" spans="2:9" ht="30">
      <c r="B3612" s="51">
        <v>89727</v>
      </c>
      <c r="C3612" s="1108" t="s">
        <v>2863</v>
      </c>
      <c r="D3612" s="45" t="s">
        <v>115</v>
      </c>
      <c r="E3612" s="46">
        <f t="shared" si="112"/>
        <v>17.809999999999999</v>
      </c>
      <c r="F3612" s="1105">
        <f t="shared" si="113"/>
        <v>89727</v>
      </c>
      <c r="H3612" s="46">
        <v>17.47</v>
      </c>
      <c r="I3612" s="46">
        <v>17.809999999999999</v>
      </c>
    </row>
    <row r="3613" spans="2:9" ht="30">
      <c r="B3613" s="50">
        <v>89728</v>
      </c>
      <c r="C3613" s="48" t="s">
        <v>2864</v>
      </c>
      <c r="D3613" s="47" t="s">
        <v>115</v>
      </c>
      <c r="E3613" s="49">
        <f t="shared" si="112"/>
        <v>7.63</v>
      </c>
      <c r="F3613" s="1105">
        <f t="shared" si="113"/>
        <v>89728</v>
      </c>
      <c r="H3613" s="49">
        <v>7.27</v>
      </c>
      <c r="I3613" s="49">
        <v>7.63</v>
      </c>
    </row>
    <row r="3614" spans="2:9" ht="30">
      <c r="B3614" s="51">
        <v>89729</v>
      </c>
      <c r="C3614" s="1108" t="s">
        <v>2865</v>
      </c>
      <c r="D3614" s="45" t="s">
        <v>115</v>
      </c>
      <c r="E3614" s="46">
        <f t="shared" si="112"/>
        <v>25.09</v>
      </c>
      <c r="F3614" s="1105">
        <f t="shared" si="113"/>
        <v>89729</v>
      </c>
      <c r="H3614" s="46">
        <v>24.68</v>
      </c>
      <c r="I3614" s="46">
        <v>25.09</v>
      </c>
    </row>
    <row r="3615" spans="2:9" ht="30">
      <c r="B3615" s="50">
        <v>89730</v>
      </c>
      <c r="C3615" s="48" t="s">
        <v>2866</v>
      </c>
      <c r="D3615" s="47" t="s">
        <v>115</v>
      </c>
      <c r="E3615" s="49">
        <f t="shared" si="112"/>
        <v>8.14</v>
      </c>
      <c r="F3615" s="1105">
        <f t="shared" si="113"/>
        <v>89730</v>
      </c>
      <c r="H3615" s="49">
        <v>7.78</v>
      </c>
      <c r="I3615" s="49">
        <v>8.14</v>
      </c>
    </row>
    <row r="3616" spans="2:9" ht="30">
      <c r="B3616" s="51">
        <v>89731</v>
      </c>
      <c r="C3616" s="1108" t="s">
        <v>2867</v>
      </c>
      <c r="D3616" s="45" t="s">
        <v>115</v>
      </c>
      <c r="E3616" s="46">
        <f t="shared" si="112"/>
        <v>8.26</v>
      </c>
      <c r="F3616" s="1105">
        <f t="shared" si="113"/>
        <v>89731</v>
      </c>
      <c r="H3616" s="46">
        <v>7.79</v>
      </c>
      <c r="I3616" s="46">
        <v>8.26</v>
      </c>
    </row>
    <row r="3617" spans="2:9" ht="30">
      <c r="B3617" s="50">
        <v>89732</v>
      </c>
      <c r="C3617" s="48" t="s">
        <v>2868</v>
      </c>
      <c r="D3617" s="47" t="s">
        <v>115</v>
      </c>
      <c r="E3617" s="49">
        <f t="shared" si="112"/>
        <v>8.64</v>
      </c>
      <c r="F3617" s="1105">
        <f t="shared" si="113"/>
        <v>89732</v>
      </c>
      <c r="H3617" s="49">
        <v>8.17</v>
      </c>
      <c r="I3617" s="49">
        <v>8.64</v>
      </c>
    </row>
    <row r="3618" spans="2:9" ht="30">
      <c r="B3618" s="51">
        <v>89733</v>
      </c>
      <c r="C3618" s="1108" t="s">
        <v>2869</v>
      </c>
      <c r="D3618" s="45" t="s">
        <v>115</v>
      </c>
      <c r="E3618" s="46">
        <f t="shared" si="112"/>
        <v>12.65</v>
      </c>
      <c r="F3618" s="1105">
        <f t="shared" si="113"/>
        <v>89733</v>
      </c>
      <c r="H3618" s="46">
        <v>12.18</v>
      </c>
      <c r="I3618" s="46">
        <v>12.65</v>
      </c>
    </row>
    <row r="3619" spans="2:9" ht="30">
      <c r="B3619" s="50">
        <v>89734</v>
      </c>
      <c r="C3619" s="48" t="s">
        <v>2870</v>
      </c>
      <c r="D3619" s="47" t="s">
        <v>115</v>
      </c>
      <c r="E3619" s="49">
        <f t="shared" si="112"/>
        <v>25.09</v>
      </c>
      <c r="F3619" s="1105">
        <f t="shared" si="113"/>
        <v>89734</v>
      </c>
      <c r="H3619" s="49">
        <v>24.68</v>
      </c>
      <c r="I3619" s="49">
        <v>25.09</v>
      </c>
    </row>
    <row r="3620" spans="2:9" ht="30">
      <c r="B3620" s="51">
        <v>89735</v>
      </c>
      <c r="C3620" s="1108" t="s">
        <v>2871</v>
      </c>
      <c r="D3620" s="45" t="s">
        <v>115</v>
      </c>
      <c r="E3620" s="46">
        <f t="shared" si="112"/>
        <v>13.26</v>
      </c>
      <c r="F3620" s="1105">
        <f t="shared" si="113"/>
        <v>89735</v>
      </c>
      <c r="H3620" s="46">
        <v>12.79</v>
      </c>
      <c r="I3620" s="46">
        <v>13.26</v>
      </c>
    </row>
    <row r="3621" spans="2:9">
      <c r="B3621" s="50">
        <v>89736</v>
      </c>
      <c r="C3621" s="48" t="s">
        <v>2872</v>
      </c>
      <c r="D3621" s="47" t="s">
        <v>115</v>
      </c>
      <c r="E3621" s="49">
        <f t="shared" si="112"/>
        <v>6.23</v>
      </c>
      <c r="F3621" s="1105">
        <f t="shared" si="113"/>
        <v>89736</v>
      </c>
      <c r="H3621" s="49">
        <v>6.04</v>
      </c>
      <c r="I3621" s="49">
        <v>6.23</v>
      </c>
    </row>
    <row r="3622" spans="2:9" ht="30">
      <c r="B3622" s="51">
        <v>89737</v>
      </c>
      <c r="C3622" s="1108" t="s">
        <v>2873</v>
      </c>
      <c r="D3622" s="45" t="s">
        <v>115</v>
      </c>
      <c r="E3622" s="46">
        <f t="shared" si="112"/>
        <v>13.74</v>
      </c>
      <c r="F3622" s="1105">
        <f t="shared" si="113"/>
        <v>89737</v>
      </c>
      <c r="H3622" s="46">
        <v>13.06</v>
      </c>
      <c r="I3622" s="46">
        <v>13.74</v>
      </c>
    </row>
    <row r="3623" spans="2:9" ht="30">
      <c r="B3623" s="50">
        <v>89738</v>
      </c>
      <c r="C3623" s="48" t="s">
        <v>2874</v>
      </c>
      <c r="D3623" s="47" t="s">
        <v>115</v>
      </c>
      <c r="E3623" s="49">
        <f t="shared" si="112"/>
        <v>13.25</v>
      </c>
      <c r="F3623" s="1105">
        <f t="shared" si="113"/>
        <v>89738</v>
      </c>
      <c r="H3623" s="49">
        <v>13.06</v>
      </c>
      <c r="I3623" s="49">
        <v>13.25</v>
      </c>
    </row>
    <row r="3624" spans="2:9" ht="30">
      <c r="B3624" s="51">
        <v>89739</v>
      </c>
      <c r="C3624" s="1108" t="s">
        <v>2875</v>
      </c>
      <c r="D3624" s="45" t="s">
        <v>115</v>
      </c>
      <c r="E3624" s="46">
        <f t="shared" si="112"/>
        <v>14.27</v>
      </c>
      <c r="F3624" s="1105">
        <f t="shared" si="113"/>
        <v>89739</v>
      </c>
      <c r="H3624" s="46">
        <v>13.59</v>
      </c>
      <c r="I3624" s="46">
        <v>14.27</v>
      </c>
    </row>
    <row r="3625" spans="2:9" ht="30">
      <c r="B3625" s="50">
        <v>89740</v>
      </c>
      <c r="C3625" s="48" t="s">
        <v>2876</v>
      </c>
      <c r="D3625" s="47" t="s">
        <v>115</v>
      </c>
      <c r="E3625" s="49">
        <f t="shared" si="112"/>
        <v>5.62</v>
      </c>
      <c r="F3625" s="1105">
        <f t="shared" si="113"/>
        <v>89740</v>
      </c>
      <c r="H3625" s="49">
        <v>5.43</v>
      </c>
      <c r="I3625" s="49">
        <v>5.62</v>
      </c>
    </row>
    <row r="3626" spans="2:9">
      <c r="B3626" s="51">
        <v>89741</v>
      </c>
      <c r="C3626" s="1108" t="s">
        <v>2877</v>
      </c>
      <c r="D3626" s="45" t="s">
        <v>115</v>
      </c>
      <c r="E3626" s="46">
        <f t="shared" si="112"/>
        <v>18.59</v>
      </c>
      <c r="F3626" s="1105">
        <f t="shared" si="113"/>
        <v>89741</v>
      </c>
      <c r="H3626" s="46">
        <v>18.399999999999999</v>
      </c>
      <c r="I3626" s="46">
        <v>18.59</v>
      </c>
    </row>
    <row r="3627" spans="2:9" ht="30">
      <c r="B3627" s="50">
        <v>89742</v>
      </c>
      <c r="C3627" s="48" t="s">
        <v>2878</v>
      </c>
      <c r="D3627" s="47" t="s">
        <v>115</v>
      </c>
      <c r="E3627" s="49">
        <f t="shared" si="112"/>
        <v>21.34</v>
      </c>
      <c r="F3627" s="1105">
        <f t="shared" si="113"/>
        <v>89742</v>
      </c>
      <c r="H3627" s="49">
        <v>20.66</v>
      </c>
      <c r="I3627" s="49">
        <v>21.34</v>
      </c>
    </row>
    <row r="3628" spans="2:9" ht="30">
      <c r="B3628" s="51">
        <v>89743</v>
      </c>
      <c r="C3628" s="1108" t="s">
        <v>2879</v>
      </c>
      <c r="D3628" s="45" t="s">
        <v>115</v>
      </c>
      <c r="E3628" s="46">
        <f t="shared" si="112"/>
        <v>28.96</v>
      </c>
      <c r="F3628" s="1105">
        <f t="shared" si="113"/>
        <v>89743</v>
      </c>
      <c r="H3628" s="46">
        <v>28.28</v>
      </c>
      <c r="I3628" s="46">
        <v>28.96</v>
      </c>
    </row>
    <row r="3629" spans="2:9" ht="30">
      <c r="B3629" s="50">
        <v>89744</v>
      </c>
      <c r="C3629" s="48" t="s">
        <v>2880</v>
      </c>
      <c r="D3629" s="47" t="s">
        <v>115</v>
      </c>
      <c r="E3629" s="49">
        <f t="shared" si="112"/>
        <v>17.93</v>
      </c>
      <c r="F3629" s="1105">
        <f t="shared" si="113"/>
        <v>89744</v>
      </c>
      <c r="H3629" s="49">
        <v>17.03</v>
      </c>
      <c r="I3629" s="49">
        <v>17.93</v>
      </c>
    </row>
    <row r="3630" spans="2:9" ht="30">
      <c r="B3630" s="51">
        <v>89745</v>
      </c>
      <c r="C3630" s="1108" t="s">
        <v>2881</v>
      </c>
      <c r="D3630" s="45" t="s">
        <v>115</v>
      </c>
      <c r="E3630" s="46">
        <f t="shared" si="112"/>
        <v>30.02</v>
      </c>
      <c r="F3630" s="1105">
        <f t="shared" si="113"/>
        <v>89745</v>
      </c>
      <c r="H3630" s="46">
        <v>29.83</v>
      </c>
      <c r="I3630" s="46">
        <v>30.02</v>
      </c>
    </row>
    <row r="3631" spans="2:9" ht="30">
      <c r="B3631" s="50">
        <v>89746</v>
      </c>
      <c r="C3631" s="48" t="s">
        <v>2882</v>
      </c>
      <c r="D3631" s="47" t="s">
        <v>115</v>
      </c>
      <c r="E3631" s="49">
        <f t="shared" si="112"/>
        <v>17.899999999999999</v>
      </c>
      <c r="F3631" s="1105">
        <f t="shared" si="113"/>
        <v>89746</v>
      </c>
      <c r="H3631" s="49">
        <v>17</v>
      </c>
      <c r="I3631" s="49">
        <v>17.899999999999999</v>
      </c>
    </row>
    <row r="3632" spans="2:9" ht="30">
      <c r="B3632" s="51">
        <v>89747</v>
      </c>
      <c r="C3632" s="1108" t="s">
        <v>2883</v>
      </c>
      <c r="D3632" s="45" t="s">
        <v>115</v>
      </c>
      <c r="E3632" s="46">
        <f t="shared" si="112"/>
        <v>10.87</v>
      </c>
      <c r="F3632" s="1105">
        <f t="shared" si="113"/>
        <v>89747</v>
      </c>
      <c r="H3632" s="46">
        <v>10.68</v>
      </c>
      <c r="I3632" s="46">
        <v>10.87</v>
      </c>
    </row>
    <row r="3633" spans="2:9" ht="30">
      <c r="B3633" s="50">
        <v>89748</v>
      </c>
      <c r="C3633" s="48" t="s">
        <v>2884</v>
      </c>
      <c r="D3633" s="47" t="s">
        <v>115</v>
      </c>
      <c r="E3633" s="49">
        <f t="shared" si="112"/>
        <v>26.19</v>
      </c>
      <c r="F3633" s="1105">
        <f t="shared" si="113"/>
        <v>89748</v>
      </c>
      <c r="H3633" s="49">
        <v>25.29</v>
      </c>
      <c r="I3633" s="49">
        <v>26.19</v>
      </c>
    </row>
    <row r="3634" spans="2:9" ht="30">
      <c r="B3634" s="51">
        <v>89749</v>
      </c>
      <c r="C3634" s="1108" t="s">
        <v>2885</v>
      </c>
      <c r="D3634" s="45" t="s">
        <v>115</v>
      </c>
      <c r="E3634" s="46">
        <f t="shared" si="112"/>
        <v>13.25</v>
      </c>
      <c r="F3634" s="1105">
        <f t="shared" si="113"/>
        <v>89749</v>
      </c>
      <c r="H3634" s="46">
        <v>13.06</v>
      </c>
      <c r="I3634" s="46">
        <v>13.25</v>
      </c>
    </row>
    <row r="3635" spans="2:9" ht="30">
      <c r="B3635" s="50">
        <v>89750</v>
      </c>
      <c r="C3635" s="48" t="s">
        <v>2886</v>
      </c>
      <c r="D3635" s="47" t="s">
        <v>115</v>
      </c>
      <c r="E3635" s="49">
        <f t="shared" si="112"/>
        <v>40.85</v>
      </c>
      <c r="F3635" s="1105">
        <f t="shared" si="113"/>
        <v>89750</v>
      </c>
      <c r="H3635" s="49">
        <v>39.950000000000003</v>
      </c>
      <c r="I3635" s="49">
        <v>40.85</v>
      </c>
    </row>
    <row r="3636" spans="2:9" ht="30">
      <c r="B3636" s="51">
        <v>89751</v>
      </c>
      <c r="C3636" s="1108" t="s">
        <v>2887</v>
      </c>
      <c r="D3636" s="45" t="s">
        <v>115</v>
      </c>
      <c r="E3636" s="46">
        <f t="shared" si="112"/>
        <v>4.57</v>
      </c>
      <c r="F3636" s="1105">
        <f t="shared" si="113"/>
        <v>89751</v>
      </c>
      <c r="H3636" s="46">
        <v>4.38</v>
      </c>
      <c r="I3636" s="46">
        <v>4.57</v>
      </c>
    </row>
    <row r="3637" spans="2:9" ht="30">
      <c r="B3637" s="50">
        <v>89752</v>
      </c>
      <c r="C3637" s="48" t="s">
        <v>2888</v>
      </c>
      <c r="D3637" s="47" t="s">
        <v>115</v>
      </c>
      <c r="E3637" s="49">
        <f t="shared" si="112"/>
        <v>4.74</v>
      </c>
      <c r="F3637" s="1105">
        <f t="shared" si="113"/>
        <v>89752</v>
      </c>
      <c r="H3637" s="49">
        <v>4.5</v>
      </c>
      <c r="I3637" s="49">
        <v>4.74</v>
      </c>
    </row>
    <row r="3638" spans="2:9" ht="30">
      <c r="B3638" s="51">
        <v>89753</v>
      </c>
      <c r="C3638" s="1108" t="s">
        <v>2889</v>
      </c>
      <c r="D3638" s="45" t="s">
        <v>115</v>
      </c>
      <c r="E3638" s="46">
        <f t="shared" si="112"/>
        <v>6.72</v>
      </c>
      <c r="F3638" s="1105">
        <f t="shared" si="113"/>
        <v>89753</v>
      </c>
      <c r="H3638" s="46">
        <v>6.43</v>
      </c>
      <c r="I3638" s="46">
        <v>6.72</v>
      </c>
    </row>
    <row r="3639" spans="2:9" ht="30">
      <c r="B3639" s="50">
        <v>89754</v>
      </c>
      <c r="C3639" s="48" t="s">
        <v>2890</v>
      </c>
      <c r="D3639" s="47" t="s">
        <v>115</v>
      </c>
      <c r="E3639" s="49">
        <f t="shared" si="112"/>
        <v>11.17</v>
      </c>
      <c r="F3639" s="1105">
        <f t="shared" si="113"/>
        <v>89754</v>
      </c>
      <c r="H3639" s="49">
        <v>10.88</v>
      </c>
      <c r="I3639" s="49">
        <v>11.17</v>
      </c>
    </row>
    <row r="3640" spans="2:9">
      <c r="B3640" s="51">
        <v>89755</v>
      </c>
      <c r="C3640" s="1108" t="s">
        <v>2891</v>
      </c>
      <c r="D3640" s="45" t="s">
        <v>115</v>
      </c>
      <c r="E3640" s="46">
        <f t="shared" si="112"/>
        <v>10.01</v>
      </c>
      <c r="F3640" s="1105">
        <f t="shared" si="113"/>
        <v>89755</v>
      </c>
      <c r="H3640" s="46">
        <v>9.7799999999999994</v>
      </c>
      <c r="I3640" s="46">
        <v>10.01</v>
      </c>
    </row>
    <row r="3641" spans="2:9" ht="30">
      <c r="B3641" s="50">
        <v>89756</v>
      </c>
      <c r="C3641" s="48" t="s">
        <v>2892</v>
      </c>
      <c r="D3641" s="47" t="s">
        <v>115</v>
      </c>
      <c r="E3641" s="49">
        <f t="shared" si="112"/>
        <v>18.04</v>
      </c>
      <c r="F3641" s="1105">
        <f t="shared" si="113"/>
        <v>89756</v>
      </c>
      <c r="H3641" s="49">
        <v>17.809999999999999</v>
      </c>
      <c r="I3641" s="49">
        <v>18.04</v>
      </c>
    </row>
    <row r="3642" spans="2:9">
      <c r="B3642" s="51">
        <v>89757</v>
      </c>
      <c r="C3642" s="1108" t="s">
        <v>2893</v>
      </c>
      <c r="D3642" s="45" t="s">
        <v>115</v>
      </c>
      <c r="E3642" s="46">
        <f t="shared" si="112"/>
        <v>28.28</v>
      </c>
      <c r="F3642" s="1105">
        <f t="shared" si="113"/>
        <v>89757</v>
      </c>
      <c r="H3642" s="46">
        <v>28.05</v>
      </c>
      <c r="I3642" s="46">
        <v>28.28</v>
      </c>
    </row>
    <row r="3643" spans="2:9" ht="30">
      <c r="B3643" s="50">
        <v>89758</v>
      </c>
      <c r="C3643" s="48" t="s">
        <v>2894</v>
      </c>
      <c r="D3643" s="47" t="s">
        <v>115</v>
      </c>
      <c r="E3643" s="49">
        <f t="shared" si="112"/>
        <v>44.99</v>
      </c>
      <c r="F3643" s="1105">
        <f t="shared" si="113"/>
        <v>89758</v>
      </c>
      <c r="H3643" s="49">
        <v>44.76</v>
      </c>
      <c r="I3643" s="49">
        <v>44.99</v>
      </c>
    </row>
    <row r="3644" spans="2:9" ht="30">
      <c r="B3644" s="51">
        <v>89759</v>
      </c>
      <c r="C3644" s="1108" t="s">
        <v>2895</v>
      </c>
      <c r="D3644" s="45" t="s">
        <v>115</v>
      </c>
      <c r="E3644" s="46">
        <f t="shared" si="112"/>
        <v>6.44</v>
      </c>
      <c r="F3644" s="1105">
        <f t="shared" si="113"/>
        <v>89759</v>
      </c>
      <c r="H3644" s="46">
        <v>6.21</v>
      </c>
      <c r="I3644" s="46">
        <v>6.44</v>
      </c>
    </row>
    <row r="3645" spans="2:9">
      <c r="B3645" s="50">
        <v>89760</v>
      </c>
      <c r="C3645" s="48" t="s">
        <v>2896</v>
      </c>
      <c r="D3645" s="47" t="s">
        <v>115</v>
      </c>
      <c r="E3645" s="49">
        <f t="shared" si="112"/>
        <v>16.93</v>
      </c>
      <c r="F3645" s="1105">
        <f t="shared" si="113"/>
        <v>89760</v>
      </c>
      <c r="H3645" s="49">
        <v>16.649999999999999</v>
      </c>
      <c r="I3645" s="49">
        <v>16.93</v>
      </c>
    </row>
    <row r="3646" spans="2:9" ht="30">
      <c r="B3646" s="51">
        <v>89761</v>
      </c>
      <c r="C3646" s="1108" t="s">
        <v>2897</v>
      </c>
      <c r="D3646" s="45" t="s">
        <v>115</v>
      </c>
      <c r="E3646" s="46">
        <f t="shared" si="112"/>
        <v>28.94</v>
      </c>
      <c r="F3646" s="1105">
        <f t="shared" si="113"/>
        <v>89761</v>
      </c>
      <c r="H3646" s="46">
        <v>28.66</v>
      </c>
      <c r="I3646" s="46">
        <v>28.94</v>
      </c>
    </row>
    <row r="3647" spans="2:9">
      <c r="B3647" s="50">
        <v>89762</v>
      </c>
      <c r="C3647" s="48" t="s">
        <v>2898</v>
      </c>
      <c r="D3647" s="47" t="s">
        <v>115</v>
      </c>
      <c r="E3647" s="49">
        <f t="shared" si="112"/>
        <v>41.82</v>
      </c>
      <c r="F3647" s="1105">
        <f t="shared" si="113"/>
        <v>89762</v>
      </c>
      <c r="H3647" s="49">
        <v>41.54</v>
      </c>
      <c r="I3647" s="49">
        <v>41.82</v>
      </c>
    </row>
    <row r="3648" spans="2:9" ht="30">
      <c r="B3648" s="51">
        <v>89763</v>
      </c>
      <c r="C3648" s="1108" t="s">
        <v>2899</v>
      </c>
      <c r="D3648" s="45" t="s">
        <v>115</v>
      </c>
      <c r="E3648" s="46">
        <f t="shared" si="112"/>
        <v>169.23</v>
      </c>
      <c r="F3648" s="1105">
        <f t="shared" si="113"/>
        <v>89763</v>
      </c>
      <c r="H3648" s="46">
        <v>168.95</v>
      </c>
      <c r="I3648" s="46">
        <v>169.23</v>
      </c>
    </row>
    <row r="3649" spans="2:9" ht="30">
      <c r="B3649" s="50">
        <v>89764</v>
      </c>
      <c r="C3649" s="48" t="s">
        <v>2900</v>
      </c>
      <c r="D3649" s="47" t="s">
        <v>115</v>
      </c>
      <c r="E3649" s="49">
        <f t="shared" si="112"/>
        <v>31.52</v>
      </c>
      <c r="F3649" s="1105">
        <f t="shared" si="113"/>
        <v>89764</v>
      </c>
      <c r="H3649" s="49">
        <v>31.24</v>
      </c>
      <c r="I3649" s="49">
        <v>31.52</v>
      </c>
    </row>
    <row r="3650" spans="2:9">
      <c r="B3650" s="51">
        <v>89765</v>
      </c>
      <c r="C3650" s="1108" t="s">
        <v>2901</v>
      </c>
      <c r="D3650" s="45" t="s">
        <v>115</v>
      </c>
      <c r="E3650" s="46">
        <f t="shared" si="112"/>
        <v>12.04</v>
      </c>
      <c r="F3650" s="1105">
        <f t="shared" si="113"/>
        <v>89765</v>
      </c>
      <c r="H3650" s="46">
        <v>11.65</v>
      </c>
      <c r="I3650" s="46">
        <v>12.04</v>
      </c>
    </row>
    <row r="3651" spans="2:9" ht="30">
      <c r="B3651" s="50">
        <v>89766</v>
      </c>
      <c r="C3651" s="48" t="s">
        <v>2902</v>
      </c>
      <c r="D3651" s="47" t="s">
        <v>115</v>
      </c>
      <c r="E3651" s="49">
        <f t="shared" ref="E3651:E3714" si="114">IF($K$2=$H$1,H3651,I3651)</f>
        <v>18.77</v>
      </c>
      <c r="F3651" s="1105">
        <f t="shared" ref="F3651:F3714" si="115">IF(LEN($B3651)=7,CONCATENATE(MID($B3651,1,6),"00",RIGHT($B3651,1)),IF(LEN($B3651)=8,CONCATENATE(MID($B3651,1,6),"0",RIGHT($B3651,2)),$B3651))</f>
        <v>89766</v>
      </c>
      <c r="H3651" s="49">
        <v>18.38</v>
      </c>
      <c r="I3651" s="49">
        <v>18.77</v>
      </c>
    </row>
    <row r="3652" spans="2:9" ht="30">
      <c r="B3652" s="51">
        <v>89767</v>
      </c>
      <c r="C3652" s="1108" t="s">
        <v>2903</v>
      </c>
      <c r="D3652" s="45" t="s">
        <v>115</v>
      </c>
      <c r="E3652" s="46">
        <f t="shared" si="114"/>
        <v>18.77</v>
      </c>
      <c r="F3652" s="1105">
        <f t="shared" si="115"/>
        <v>89767</v>
      </c>
      <c r="H3652" s="46">
        <v>18.38</v>
      </c>
      <c r="I3652" s="46">
        <v>18.77</v>
      </c>
    </row>
    <row r="3653" spans="2:9">
      <c r="B3653" s="50">
        <v>89768</v>
      </c>
      <c r="C3653" s="48" t="s">
        <v>2904</v>
      </c>
      <c r="D3653" s="47" t="s">
        <v>115</v>
      </c>
      <c r="E3653" s="49">
        <f t="shared" si="114"/>
        <v>18.489999999999998</v>
      </c>
      <c r="F3653" s="1105">
        <f t="shared" si="115"/>
        <v>89768</v>
      </c>
      <c r="H3653" s="49">
        <v>18.03</v>
      </c>
      <c r="I3653" s="49">
        <v>18.489999999999998</v>
      </c>
    </row>
    <row r="3654" spans="2:9">
      <c r="B3654" s="51">
        <v>89769</v>
      </c>
      <c r="C3654" s="1108" t="s">
        <v>2905</v>
      </c>
      <c r="D3654" s="45" t="s">
        <v>115</v>
      </c>
      <c r="E3654" s="46">
        <f t="shared" si="114"/>
        <v>46.67</v>
      </c>
      <c r="F3654" s="1105">
        <f t="shared" si="115"/>
        <v>89769</v>
      </c>
      <c r="H3654" s="46">
        <v>46.12</v>
      </c>
      <c r="I3654" s="46">
        <v>46.67</v>
      </c>
    </row>
    <row r="3655" spans="2:9">
      <c r="B3655" s="50">
        <v>89772</v>
      </c>
      <c r="C3655" s="48" t="s">
        <v>2906</v>
      </c>
      <c r="D3655" s="47" t="s">
        <v>85</v>
      </c>
      <c r="E3655" s="49">
        <f t="shared" si="114"/>
        <v>68.400000000000006</v>
      </c>
      <c r="F3655" s="1105">
        <f t="shared" si="115"/>
        <v>89772</v>
      </c>
      <c r="H3655" s="49">
        <v>68.3</v>
      </c>
      <c r="I3655" s="49">
        <v>68.400000000000006</v>
      </c>
    </row>
    <row r="3656" spans="2:9" ht="30">
      <c r="B3656" s="51">
        <v>89774</v>
      </c>
      <c r="C3656" s="1108" t="s">
        <v>2907</v>
      </c>
      <c r="D3656" s="45" t="s">
        <v>115</v>
      </c>
      <c r="E3656" s="46">
        <f t="shared" si="114"/>
        <v>10.97</v>
      </c>
      <c r="F3656" s="1105">
        <f t="shared" si="115"/>
        <v>89774</v>
      </c>
      <c r="H3656" s="46">
        <v>10.5</v>
      </c>
      <c r="I3656" s="46">
        <v>10.97</v>
      </c>
    </row>
    <row r="3657" spans="2:9" ht="30">
      <c r="B3657" s="50">
        <v>89776</v>
      </c>
      <c r="C3657" s="48" t="s">
        <v>2908</v>
      </c>
      <c r="D3657" s="47" t="s">
        <v>115</v>
      </c>
      <c r="E3657" s="49">
        <f t="shared" si="114"/>
        <v>14.41</v>
      </c>
      <c r="F3657" s="1105">
        <f t="shared" si="115"/>
        <v>89776</v>
      </c>
      <c r="H3657" s="49">
        <v>13.94</v>
      </c>
      <c r="I3657" s="49">
        <v>14.41</v>
      </c>
    </row>
    <row r="3658" spans="2:9">
      <c r="B3658" s="51">
        <v>89777</v>
      </c>
      <c r="C3658" s="1108" t="s">
        <v>2909</v>
      </c>
      <c r="D3658" s="45" t="s">
        <v>115</v>
      </c>
      <c r="E3658" s="46">
        <f t="shared" si="114"/>
        <v>23.85</v>
      </c>
      <c r="F3658" s="1105">
        <f t="shared" si="115"/>
        <v>89777</v>
      </c>
      <c r="H3658" s="46">
        <v>23.57</v>
      </c>
      <c r="I3658" s="46">
        <v>23.85</v>
      </c>
    </row>
    <row r="3659" spans="2:9" ht="30">
      <c r="B3659" s="50">
        <v>89778</v>
      </c>
      <c r="C3659" s="48" t="s">
        <v>2910</v>
      </c>
      <c r="D3659" s="47" t="s">
        <v>115</v>
      </c>
      <c r="E3659" s="49">
        <f t="shared" si="114"/>
        <v>13.91</v>
      </c>
      <c r="F3659" s="1105">
        <f t="shared" si="115"/>
        <v>89778</v>
      </c>
      <c r="H3659" s="49">
        <v>13.29</v>
      </c>
      <c r="I3659" s="49">
        <v>13.91</v>
      </c>
    </row>
    <row r="3660" spans="2:9" ht="30">
      <c r="B3660" s="51">
        <v>89779</v>
      </c>
      <c r="C3660" s="1108" t="s">
        <v>2911</v>
      </c>
      <c r="D3660" s="45" t="s">
        <v>115</v>
      </c>
      <c r="E3660" s="46">
        <f t="shared" si="114"/>
        <v>20.28</v>
      </c>
      <c r="F3660" s="1105">
        <f t="shared" si="115"/>
        <v>89779</v>
      </c>
      <c r="H3660" s="46">
        <v>19.66</v>
      </c>
      <c r="I3660" s="46">
        <v>20.28</v>
      </c>
    </row>
    <row r="3661" spans="2:9">
      <c r="B3661" s="50">
        <v>89780</v>
      </c>
      <c r="C3661" s="48" t="s">
        <v>2912</v>
      </c>
      <c r="D3661" s="47" t="s">
        <v>115</v>
      </c>
      <c r="E3661" s="49">
        <f t="shared" si="114"/>
        <v>23.85</v>
      </c>
      <c r="F3661" s="1105">
        <f t="shared" si="115"/>
        <v>89780</v>
      </c>
      <c r="H3661" s="49">
        <v>23.57</v>
      </c>
      <c r="I3661" s="49">
        <v>23.85</v>
      </c>
    </row>
    <row r="3662" spans="2:9">
      <c r="B3662" s="51">
        <v>89781</v>
      </c>
      <c r="C3662" s="1108" t="s">
        <v>2913</v>
      </c>
      <c r="D3662" s="45" t="s">
        <v>115</v>
      </c>
      <c r="E3662" s="46">
        <f t="shared" si="114"/>
        <v>36.1</v>
      </c>
      <c r="F3662" s="1105">
        <f t="shared" si="115"/>
        <v>89781</v>
      </c>
      <c r="H3662" s="46">
        <v>35.770000000000003</v>
      </c>
      <c r="I3662" s="46">
        <v>36.1</v>
      </c>
    </row>
    <row r="3663" spans="2:9" ht="30">
      <c r="B3663" s="50">
        <v>89782</v>
      </c>
      <c r="C3663" s="48" t="s">
        <v>2914</v>
      </c>
      <c r="D3663" s="47" t="s">
        <v>115</v>
      </c>
      <c r="E3663" s="49">
        <f t="shared" si="114"/>
        <v>8.86</v>
      </c>
      <c r="F3663" s="1105">
        <f t="shared" si="115"/>
        <v>89782</v>
      </c>
      <c r="H3663" s="49">
        <v>8.36</v>
      </c>
      <c r="I3663" s="49">
        <v>8.86</v>
      </c>
    </row>
    <row r="3664" spans="2:9" ht="30">
      <c r="B3664" s="51">
        <v>89783</v>
      </c>
      <c r="C3664" s="1108" t="s">
        <v>2915</v>
      </c>
      <c r="D3664" s="45" t="s">
        <v>115</v>
      </c>
      <c r="E3664" s="46">
        <f t="shared" si="114"/>
        <v>9.0299999999999994</v>
      </c>
      <c r="F3664" s="1105">
        <f t="shared" si="115"/>
        <v>89783</v>
      </c>
      <c r="H3664" s="46">
        <v>8.5299999999999994</v>
      </c>
      <c r="I3664" s="46">
        <v>9.0299999999999994</v>
      </c>
    </row>
    <row r="3665" spans="2:9" ht="30">
      <c r="B3665" s="50">
        <v>89784</v>
      </c>
      <c r="C3665" s="48" t="s">
        <v>2916</v>
      </c>
      <c r="D3665" s="47" t="s">
        <v>115</v>
      </c>
      <c r="E3665" s="49">
        <f t="shared" si="114"/>
        <v>14.61</v>
      </c>
      <c r="F3665" s="1105">
        <f t="shared" si="115"/>
        <v>89784</v>
      </c>
      <c r="H3665" s="49">
        <v>13.99</v>
      </c>
      <c r="I3665" s="49">
        <v>14.61</v>
      </c>
    </row>
    <row r="3666" spans="2:9" ht="30">
      <c r="B3666" s="51">
        <v>89785</v>
      </c>
      <c r="C3666" s="1108" t="s">
        <v>2917</v>
      </c>
      <c r="D3666" s="45" t="s">
        <v>115</v>
      </c>
      <c r="E3666" s="46">
        <f t="shared" si="114"/>
        <v>15.68</v>
      </c>
      <c r="F3666" s="1105">
        <f t="shared" si="115"/>
        <v>89785</v>
      </c>
      <c r="H3666" s="46">
        <v>15.06</v>
      </c>
      <c r="I3666" s="46">
        <v>15.68</v>
      </c>
    </row>
    <row r="3667" spans="2:9" ht="30">
      <c r="B3667" s="50">
        <v>89786</v>
      </c>
      <c r="C3667" s="48" t="s">
        <v>2918</v>
      </c>
      <c r="D3667" s="47" t="s">
        <v>115</v>
      </c>
      <c r="E3667" s="49">
        <f t="shared" si="114"/>
        <v>23.56</v>
      </c>
      <c r="F3667" s="1105">
        <f t="shared" si="115"/>
        <v>89786</v>
      </c>
      <c r="H3667" s="49">
        <v>22.66</v>
      </c>
      <c r="I3667" s="49">
        <v>23.56</v>
      </c>
    </row>
    <row r="3668" spans="2:9">
      <c r="B3668" s="51">
        <v>89787</v>
      </c>
      <c r="C3668" s="1108" t="s">
        <v>2919</v>
      </c>
      <c r="D3668" s="45" t="s">
        <v>115</v>
      </c>
      <c r="E3668" s="46">
        <f t="shared" si="114"/>
        <v>36.1</v>
      </c>
      <c r="F3668" s="1105">
        <f t="shared" si="115"/>
        <v>89787</v>
      </c>
      <c r="H3668" s="46">
        <v>35.770000000000003</v>
      </c>
      <c r="I3668" s="46">
        <v>36.1</v>
      </c>
    </row>
    <row r="3669" spans="2:9">
      <c r="B3669" s="50">
        <v>89788</v>
      </c>
      <c r="C3669" s="48" t="s">
        <v>2920</v>
      </c>
      <c r="D3669" s="47" t="s">
        <v>115</v>
      </c>
      <c r="E3669" s="49">
        <f t="shared" si="114"/>
        <v>72.14</v>
      </c>
      <c r="F3669" s="1105">
        <f t="shared" si="115"/>
        <v>89788</v>
      </c>
      <c r="H3669" s="49">
        <v>71.73</v>
      </c>
      <c r="I3669" s="49">
        <v>72.14</v>
      </c>
    </row>
    <row r="3670" spans="2:9">
      <c r="B3670" s="51">
        <v>89789</v>
      </c>
      <c r="C3670" s="1108" t="s">
        <v>2921</v>
      </c>
      <c r="D3670" s="45" t="s">
        <v>115</v>
      </c>
      <c r="E3670" s="46">
        <f t="shared" si="114"/>
        <v>73.319999999999993</v>
      </c>
      <c r="F3670" s="1105">
        <f t="shared" si="115"/>
        <v>89789</v>
      </c>
      <c r="H3670" s="46">
        <v>72.91</v>
      </c>
      <c r="I3670" s="46">
        <v>73.319999999999993</v>
      </c>
    </row>
    <row r="3671" spans="2:9">
      <c r="B3671" s="50">
        <v>89790</v>
      </c>
      <c r="C3671" s="48" t="s">
        <v>2922</v>
      </c>
      <c r="D3671" s="47" t="s">
        <v>115</v>
      </c>
      <c r="E3671" s="49">
        <f t="shared" si="114"/>
        <v>181.6</v>
      </c>
      <c r="F3671" s="1105">
        <f t="shared" si="115"/>
        <v>89790</v>
      </c>
      <c r="H3671" s="49">
        <v>181.05</v>
      </c>
      <c r="I3671" s="49">
        <v>181.6</v>
      </c>
    </row>
    <row r="3672" spans="2:9">
      <c r="B3672" s="51">
        <v>89791</v>
      </c>
      <c r="C3672" s="1108" t="s">
        <v>2923</v>
      </c>
      <c r="D3672" s="45" t="s">
        <v>115</v>
      </c>
      <c r="E3672" s="46">
        <f t="shared" si="114"/>
        <v>185.95</v>
      </c>
      <c r="F3672" s="1105">
        <f t="shared" si="115"/>
        <v>89791</v>
      </c>
      <c r="H3672" s="46">
        <v>185.4</v>
      </c>
      <c r="I3672" s="46">
        <v>185.95</v>
      </c>
    </row>
    <row r="3673" spans="2:9">
      <c r="B3673" s="50">
        <v>89792</v>
      </c>
      <c r="C3673" s="48" t="s">
        <v>2924</v>
      </c>
      <c r="D3673" s="47" t="s">
        <v>115</v>
      </c>
      <c r="E3673" s="49">
        <f t="shared" si="114"/>
        <v>212.82</v>
      </c>
      <c r="F3673" s="1105">
        <f t="shared" si="115"/>
        <v>89792</v>
      </c>
      <c r="H3673" s="49">
        <v>212.16</v>
      </c>
      <c r="I3673" s="49">
        <v>212.82</v>
      </c>
    </row>
    <row r="3674" spans="2:9">
      <c r="B3674" s="51">
        <v>89793</v>
      </c>
      <c r="C3674" s="1108" t="s">
        <v>2925</v>
      </c>
      <c r="D3674" s="45" t="s">
        <v>115</v>
      </c>
      <c r="E3674" s="46">
        <f t="shared" si="114"/>
        <v>218.68</v>
      </c>
      <c r="F3674" s="1105">
        <f t="shared" si="115"/>
        <v>89793</v>
      </c>
      <c r="H3674" s="46">
        <v>218.02</v>
      </c>
      <c r="I3674" s="46">
        <v>218.68</v>
      </c>
    </row>
    <row r="3675" spans="2:9">
      <c r="B3675" s="50">
        <v>89794</v>
      </c>
      <c r="C3675" s="48" t="s">
        <v>2926</v>
      </c>
      <c r="D3675" s="47" t="s">
        <v>115</v>
      </c>
      <c r="E3675" s="49">
        <f t="shared" si="114"/>
        <v>16.11</v>
      </c>
      <c r="F3675" s="1105">
        <f t="shared" si="115"/>
        <v>89794</v>
      </c>
      <c r="H3675" s="49">
        <v>15.92</v>
      </c>
      <c r="I3675" s="49">
        <v>16.11</v>
      </c>
    </row>
    <row r="3676" spans="2:9" ht="30">
      <c r="B3676" s="51">
        <v>89795</v>
      </c>
      <c r="C3676" s="1108" t="s">
        <v>2927</v>
      </c>
      <c r="D3676" s="45" t="s">
        <v>115</v>
      </c>
      <c r="E3676" s="46">
        <f t="shared" si="114"/>
        <v>25.02</v>
      </c>
      <c r="F3676" s="1105">
        <f t="shared" si="115"/>
        <v>89795</v>
      </c>
      <c r="H3676" s="46">
        <v>24.12</v>
      </c>
      <c r="I3676" s="46">
        <v>25.02</v>
      </c>
    </row>
    <row r="3677" spans="2:9" ht="30">
      <c r="B3677" s="50">
        <v>89796</v>
      </c>
      <c r="C3677" s="48" t="s">
        <v>2928</v>
      </c>
      <c r="D3677" s="47" t="s">
        <v>115</v>
      </c>
      <c r="E3677" s="49">
        <f t="shared" si="114"/>
        <v>29.47</v>
      </c>
      <c r="F3677" s="1105">
        <f t="shared" si="115"/>
        <v>89796</v>
      </c>
      <c r="H3677" s="49">
        <v>28.28</v>
      </c>
      <c r="I3677" s="49">
        <v>29.47</v>
      </c>
    </row>
    <row r="3678" spans="2:9" ht="30">
      <c r="B3678" s="51">
        <v>89797</v>
      </c>
      <c r="C3678" s="1108" t="s">
        <v>2929</v>
      </c>
      <c r="D3678" s="45" t="s">
        <v>115</v>
      </c>
      <c r="E3678" s="46">
        <f t="shared" si="114"/>
        <v>32.880000000000003</v>
      </c>
      <c r="F3678" s="1105">
        <f t="shared" si="115"/>
        <v>89797</v>
      </c>
      <c r="H3678" s="46">
        <v>31.69</v>
      </c>
      <c r="I3678" s="46">
        <v>32.880000000000003</v>
      </c>
    </row>
    <row r="3679" spans="2:9" ht="30">
      <c r="B3679" s="50">
        <v>89801</v>
      </c>
      <c r="C3679" s="48" t="s">
        <v>2930</v>
      </c>
      <c r="D3679" s="47" t="s">
        <v>115</v>
      </c>
      <c r="E3679" s="49">
        <f t="shared" si="114"/>
        <v>5.07</v>
      </c>
      <c r="F3679" s="1105">
        <f t="shared" si="115"/>
        <v>89801</v>
      </c>
      <c r="H3679" s="49">
        <v>4.93</v>
      </c>
      <c r="I3679" s="49">
        <v>5.07</v>
      </c>
    </row>
    <row r="3680" spans="2:9" ht="30">
      <c r="B3680" s="51">
        <v>89802</v>
      </c>
      <c r="C3680" s="1108" t="s">
        <v>2931</v>
      </c>
      <c r="D3680" s="45" t="s">
        <v>115</v>
      </c>
      <c r="E3680" s="46">
        <f t="shared" si="114"/>
        <v>5.45</v>
      </c>
      <c r="F3680" s="1105">
        <f t="shared" si="115"/>
        <v>89802</v>
      </c>
      <c r="H3680" s="46">
        <v>5.31</v>
      </c>
      <c r="I3680" s="46">
        <v>5.45</v>
      </c>
    </row>
    <row r="3681" spans="2:9" ht="30">
      <c r="B3681" s="50">
        <v>89803</v>
      </c>
      <c r="C3681" s="48" t="s">
        <v>2932</v>
      </c>
      <c r="D3681" s="47" t="s">
        <v>115</v>
      </c>
      <c r="E3681" s="49">
        <f t="shared" si="114"/>
        <v>9.4600000000000009</v>
      </c>
      <c r="F3681" s="1105">
        <f t="shared" si="115"/>
        <v>89803</v>
      </c>
      <c r="H3681" s="49">
        <v>9.32</v>
      </c>
      <c r="I3681" s="49">
        <v>9.4600000000000009</v>
      </c>
    </row>
    <row r="3682" spans="2:9" ht="30">
      <c r="B3682" s="51">
        <v>89804</v>
      </c>
      <c r="C3682" s="1108" t="s">
        <v>2933</v>
      </c>
      <c r="D3682" s="45" t="s">
        <v>115</v>
      </c>
      <c r="E3682" s="46">
        <f t="shared" si="114"/>
        <v>10.07</v>
      </c>
      <c r="F3682" s="1105">
        <f t="shared" si="115"/>
        <v>89804</v>
      </c>
      <c r="H3682" s="46">
        <v>9.93</v>
      </c>
      <c r="I3682" s="46">
        <v>10.07</v>
      </c>
    </row>
    <row r="3683" spans="2:9" ht="30">
      <c r="B3683" s="50">
        <v>89805</v>
      </c>
      <c r="C3683" s="48" t="s">
        <v>2934</v>
      </c>
      <c r="D3683" s="47" t="s">
        <v>115</v>
      </c>
      <c r="E3683" s="49">
        <f t="shared" si="114"/>
        <v>9.85</v>
      </c>
      <c r="F3683" s="1105">
        <f t="shared" si="115"/>
        <v>89805</v>
      </c>
      <c r="H3683" s="49">
        <v>9.56</v>
      </c>
      <c r="I3683" s="49">
        <v>9.85</v>
      </c>
    </row>
    <row r="3684" spans="2:9" ht="30">
      <c r="B3684" s="51">
        <v>89806</v>
      </c>
      <c r="C3684" s="1108" t="s">
        <v>2935</v>
      </c>
      <c r="D3684" s="45" t="s">
        <v>115</v>
      </c>
      <c r="E3684" s="46">
        <f t="shared" si="114"/>
        <v>10.38</v>
      </c>
      <c r="F3684" s="1105">
        <f t="shared" si="115"/>
        <v>89806</v>
      </c>
      <c r="H3684" s="46">
        <v>10.09</v>
      </c>
      <c r="I3684" s="46">
        <v>10.38</v>
      </c>
    </row>
    <row r="3685" spans="2:9" ht="30">
      <c r="B3685" s="50">
        <v>89807</v>
      </c>
      <c r="C3685" s="48" t="s">
        <v>2936</v>
      </c>
      <c r="D3685" s="47" t="s">
        <v>115</v>
      </c>
      <c r="E3685" s="49">
        <f t="shared" si="114"/>
        <v>17.45</v>
      </c>
      <c r="F3685" s="1105">
        <f t="shared" si="115"/>
        <v>89807</v>
      </c>
      <c r="H3685" s="49">
        <v>17.16</v>
      </c>
      <c r="I3685" s="49">
        <v>17.45</v>
      </c>
    </row>
    <row r="3686" spans="2:9" ht="30">
      <c r="B3686" s="51">
        <v>89808</v>
      </c>
      <c r="C3686" s="1108" t="s">
        <v>2937</v>
      </c>
      <c r="D3686" s="45" t="s">
        <v>115</v>
      </c>
      <c r="E3686" s="46">
        <f t="shared" si="114"/>
        <v>25.07</v>
      </c>
      <c r="F3686" s="1105">
        <f t="shared" si="115"/>
        <v>89808</v>
      </c>
      <c r="H3686" s="46">
        <v>24.78</v>
      </c>
      <c r="I3686" s="46">
        <v>25.07</v>
      </c>
    </row>
    <row r="3687" spans="2:9" ht="30">
      <c r="B3687" s="50">
        <v>89809</v>
      </c>
      <c r="C3687" s="48" t="s">
        <v>2938</v>
      </c>
      <c r="D3687" s="47" t="s">
        <v>115</v>
      </c>
      <c r="E3687" s="49">
        <f t="shared" si="114"/>
        <v>13.33</v>
      </c>
      <c r="F3687" s="1105">
        <f t="shared" si="115"/>
        <v>89809</v>
      </c>
      <c r="H3687" s="49">
        <v>12.9</v>
      </c>
      <c r="I3687" s="49">
        <v>13.33</v>
      </c>
    </row>
    <row r="3688" spans="2:9" ht="30">
      <c r="B3688" s="51">
        <v>89810</v>
      </c>
      <c r="C3688" s="1108" t="s">
        <v>2939</v>
      </c>
      <c r="D3688" s="45" t="s">
        <v>115</v>
      </c>
      <c r="E3688" s="46">
        <f t="shared" si="114"/>
        <v>13.3</v>
      </c>
      <c r="F3688" s="1105">
        <f t="shared" si="115"/>
        <v>89810</v>
      </c>
      <c r="H3688" s="46">
        <v>12.87</v>
      </c>
      <c r="I3688" s="46">
        <v>13.3</v>
      </c>
    </row>
    <row r="3689" spans="2:9" ht="30">
      <c r="B3689" s="50">
        <v>89811</v>
      </c>
      <c r="C3689" s="48" t="s">
        <v>2940</v>
      </c>
      <c r="D3689" s="47" t="s">
        <v>115</v>
      </c>
      <c r="E3689" s="49">
        <f t="shared" si="114"/>
        <v>21.59</v>
      </c>
      <c r="F3689" s="1105">
        <f t="shared" si="115"/>
        <v>89811</v>
      </c>
      <c r="H3689" s="49">
        <v>21.16</v>
      </c>
      <c r="I3689" s="49">
        <v>21.59</v>
      </c>
    </row>
    <row r="3690" spans="2:9" ht="30">
      <c r="B3690" s="51">
        <v>89812</v>
      </c>
      <c r="C3690" s="1108" t="s">
        <v>2941</v>
      </c>
      <c r="D3690" s="45" t="s">
        <v>115</v>
      </c>
      <c r="E3690" s="46">
        <f t="shared" si="114"/>
        <v>36.25</v>
      </c>
      <c r="F3690" s="1105">
        <f t="shared" si="115"/>
        <v>89812</v>
      </c>
      <c r="H3690" s="46">
        <v>35.82</v>
      </c>
      <c r="I3690" s="46">
        <v>36.25</v>
      </c>
    </row>
    <row r="3691" spans="2:9" ht="30">
      <c r="B3691" s="50">
        <v>89813</v>
      </c>
      <c r="C3691" s="48" t="s">
        <v>2942</v>
      </c>
      <c r="D3691" s="47" t="s">
        <v>115</v>
      </c>
      <c r="E3691" s="49">
        <f t="shared" si="114"/>
        <v>4.95</v>
      </c>
      <c r="F3691" s="1105">
        <f t="shared" si="115"/>
        <v>89813</v>
      </c>
      <c r="H3691" s="49">
        <v>4.84</v>
      </c>
      <c r="I3691" s="49">
        <v>4.95</v>
      </c>
    </row>
    <row r="3692" spans="2:9" ht="30">
      <c r="B3692" s="51">
        <v>89814</v>
      </c>
      <c r="C3692" s="1108" t="s">
        <v>2943</v>
      </c>
      <c r="D3692" s="45" t="s">
        <v>115</v>
      </c>
      <c r="E3692" s="46">
        <f t="shared" si="114"/>
        <v>9.4</v>
      </c>
      <c r="F3692" s="1105">
        <f t="shared" si="115"/>
        <v>89814</v>
      </c>
      <c r="H3692" s="46">
        <v>9.2899999999999991</v>
      </c>
      <c r="I3692" s="46">
        <v>9.4</v>
      </c>
    </row>
    <row r="3693" spans="2:9">
      <c r="B3693" s="50">
        <v>89815</v>
      </c>
      <c r="C3693" s="48" t="s">
        <v>2944</v>
      </c>
      <c r="D3693" s="47" t="s">
        <v>115</v>
      </c>
      <c r="E3693" s="49">
        <f t="shared" si="114"/>
        <v>28.12</v>
      </c>
      <c r="F3693" s="1105">
        <f t="shared" si="115"/>
        <v>89815</v>
      </c>
      <c r="H3693" s="49">
        <v>27.93</v>
      </c>
      <c r="I3693" s="49">
        <v>28.12</v>
      </c>
    </row>
    <row r="3694" spans="2:9">
      <c r="B3694" s="51">
        <v>89816</v>
      </c>
      <c r="C3694" s="1108" t="s">
        <v>2945</v>
      </c>
      <c r="D3694" s="45" t="s">
        <v>115</v>
      </c>
      <c r="E3694" s="46">
        <f t="shared" si="114"/>
        <v>41</v>
      </c>
      <c r="F3694" s="1105">
        <f t="shared" si="115"/>
        <v>89816</v>
      </c>
      <c r="H3694" s="46">
        <v>40.81</v>
      </c>
      <c r="I3694" s="46">
        <v>41</v>
      </c>
    </row>
    <row r="3695" spans="2:9" ht="30">
      <c r="B3695" s="50">
        <v>89817</v>
      </c>
      <c r="C3695" s="48" t="s">
        <v>2946</v>
      </c>
      <c r="D3695" s="47" t="s">
        <v>115</v>
      </c>
      <c r="E3695" s="49">
        <f t="shared" si="114"/>
        <v>8.49</v>
      </c>
      <c r="F3695" s="1105">
        <f t="shared" si="115"/>
        <v>89817</v>
      </c>
      <c r="H3695" s="49">
        <v>8.2799999999999994</v>
      </c>
      <c r="I3695" s="49">
        <v>8.49</v>
      </c>
    </row>
    <row r="3696" spans="2:9">
      <c r="B3696" s="51">
        <v>89818</v>
      </c>
      <c r="C3696" s="1108" t="s">
        <v>2947</v>
      </c>
      <c r="D3696" s="45" t="s">
        <v>115</v>
      </c>
      <c r="E3696" s="46">
        <f t="shared" si="114"/>
        <v>168.41</v>
      </c>
      <c r="F3696" s="1105">
        <f t="shared" si="115"/>
        <v>89818</v>
      </c>
      <c r="H3696" s="46">
        <v>168.22</v>
      </c>
      <c r="I3696" s="46">
        <v>168.41</v>
      </c>
    </row>
    <row r="3697" spans="2:9" ht="30">
      <c r="B3697" s="50">
        <v>89819</v>
      </c>
      <c r="C3697" s="48" t="s">
        <v>2948</v>
      </c>
      <c r="D3697" s="47" t="s">
        <v>115</v>
      </c>
      <c r="E3697" s="49">
        <f t="shared" si="114"/>
        <v>11.93</v>
      </c>
      <c r="F3697" s="1105">
        <f t="shared" si="115"/>
        <v>89819</v>
      </c>
      <c r="H3697" s="49">
        <v>11.72</v>
      </c>
      <c r="I3697" s="49">
        <v>11.93</v>
      </c>
    </row>
    <row r="3698" spans="2:9" ht="30">
      <c r="B3698" s="51">
        <v>89820</v>
      </c>
      <c r="C3698" s="1108" t="s">
        <v>2949</v>
      </c>
      <c r="D3698" s="45" t="s">
        <v>115</v>
      </c>
      <c r="E3698" s="46">
        <f t="shared" si="114"/>
        <v>30.7</v>
      </c>
      <c r="F3698" s="1105">
        <f t="shared" si="115"/>
        <v>89820</v>
      </c>
      <c r="H3698" s="46">
        <v>30.51</v>
      </c>
      <c r="I3698" s="46">
        <v>30.7</v>
      </c>
    </row>
    <row r="3699" spans="2:9" ht="30">
      <c r="B3699" s="50">
        <v>89821</v>
      </c>
      <c r="C3699" s="48" t="s">
        <v>2950</v>
      </c>
      <c r="D3699" s="47" t="s">
        <v>115</v>
      </c>
      <c r="E3699" s="49">
        <f t="shared" si="114"/>
        <v>10.72</v>
      </c>
      <c r="F3699" s="1105">
        <f t="shared" si="115"/>
        <v>89821</v>
      </c>
      <c r="H3699" s="49">
        <v>10.43</v>
      </c>
      <c r="I3699" s="49">
        <v>10.72</v>
      </c>
    </row>
    <row r="3700" spans="2:9">
      <c r="B3700" s="51">
        <v>89822</v>
      </c>
      <c r="C3700" s="1108" t="s">
        <v>2951</v>
      </c>
      <c r="D3700" s="45" t="s">
        <v>115</v>
      </c>
      <c r="E3700" s="46">
        <f t="shared" si="114"/>
        <v>21.37</v>
      </c>
      <c r="F3700" s="1105">
        <f t="shared" si="115"/>
        <v>89822</v>
      </c>
      <c r="H3700" s="46">
        <v>21.15</v>
      </c>
      <c r="I3700" s="46">
        <v>21.37</v>
      </c>
    </row>
    <row r="3701" spans="2:9" ht="30">
      <c r="B3701" s="50">
        <v>89823</v>
      </c>
      <c r="C3701" s="48" t="s">
        <v>2952</v>
      </c>
      <c r="D3701" s="47" t="s">
        <v>115</v>
      </c>
      <c r="E3701" s="49">
        <f t="shared" si="114"/>
        <v>17.09</v>
      </c>
      <c r="F3701" s="1105">
        <f t="shared" si="115"/>
        <v>89823</v>
      </c>
      <c r="H3701" s="49">
        <v>16.8</v>
      </c>
      <c r="I3701" s="49">
        <v>17.09</v>
      </c>
    </row>
    <row r="3702" spans="2:9">
      <c r="B3702" s="51">
        <v>89824</v>
      </c>
      <c r="C3702" s="1108" t="s">
        <v>2953</v>
      </c>
      <c r="D3702" s="45" t="s">
        <v>115</v>
      </c>
      <c r="E3702" s="46">
        <f t="shared" si="114"/>
        <v>38.479999999999997</v>
      </c>
      <c r="F3702" s="1105">
        <f t="shared" si="115"/>
        <v>89824</v>
      </c>
      <c r="H3702" s="46">
        <v>38.26</v>
      </c>
      <c r="I3702" s="46">
        <v>38.479999999999997</v>
      </c>
    </row>
    <row r="3703" spans="2:9" ht="30">
      <c r="B3703" s="50">
        <v>89825</v>
      </c>
      <c r="C3703" s="48" t="s">
        <v>2954</v>
      </c>
      <c r="D3703" s="47" t="s">
        <v>115</v>
      </c>
      <c r="E3703" s="49">
        <f t="shared" si="114"/>
        <v>10.71</v>
      </c>
      <c r="F3703" s="1105">
        <f t="shared" si="115"/>
        <v>89825</v>
      </c>
      <c r="H3703" s="49">
        <v>10.5</v>
      </c>
      <c r="I3703" s="49">
        <v>10.71</v>
      </c>
    </row>
    <row r="3704" spans="2:9" ht="30">
      <c r="B3704" s="51">
        <v>89826</v>
      </c>
      <c r="C3704" s="1108" t="s">
        <v>2955</v>
      </c>
      <c r="D3704" s="45" t="s">
        <v>115</v>
      </c>
      <c r="E3704" s="46">
        <f t="shared" si="114"/>
        <v>171.72</v>
      </c>
      <c r="F3704" s="1105">
        <f t="shared" si="115"/>
        <v>89826</v>
      </c>
      <c r="H3704" s="46">
        <v>171.5</v>
      </c>
      <c r="I3704" s="46">
        <v>171.72</v>
      </c>
    </row>
    <row r="3705" spans="2:9" ht="30">
      <c r="B3705" s="50">
        <v>89827</v>
      </c>
      <c r="C3705" s="48" t="s">
        <v>2956</v>
      </c>
      <c r="D3705" s="47" t="s">
        <v>115</v>
      </c>
      <c r="E3705" s="49">
        <f t="shared" si="114"/>
        <v>11.78</v>
      </c>
      <c r="F3705" s="1105">
        <f t="shared" si="115"/>
        <v>89827</v>
      </c>
      <c r="H3705" s="49">
        <v>11.57</v>
      </c>
      <c r="I3705" s="49">
        <v>11.78</v>
      </c>
    </row>
    <row r="3706" spans="2:9">
      <c r="B3706" s="51">
        <v>89828</v>
      </c>
      <c r="C3706" s="1108" t="s">
        <v>2957</v>
      </c>
      <c r="D3706" s="45" t="s">
        <v>115</v>
      </c>
      <c r="E3706" s="46">
        <f t="shared" si="114"/>
        <v>59.6</v>
      </c>
      <c r="F3706" s="1105">
        <f t="shared" si="115"/>
        <v>89828</v>
      </c>
      <c r="H3706" s="46">
        <v>59.38</v>
      </c>
      <c r="I3706" s="46">
        <v>59.6</v>
      </c>
    </row>
    <row r="3707" spans="2:9" ht="30">
      <c r="B3707" s="50">
        <v>89829</v>
      </c>
      <c r="C3707" s="48" t="s">
        <v>2958</v>
      </c>
      <c r="D3707" s="47" t="s">
        <v>115</v>
      </c>
      <c r="E3707" s="49">
        <f t="shared" si="114"/>
        <v>18.600000000000001</v>
      </c>
      <c r="F3707" s="1105">
        <f t="shared" si="115"/>
        <v>89829</v>
      </c>
      <c r="H3707" s="49">
        <v>18.21</v>
      </c>
      <c r="I3707" s="49">
        <v>18.600000000000001</v>
      </c>
    </row>
    <row r="3708" spans="2:9" ht="30">
      <c r="B3708" s="51">
        <v>89830</v>
      </c>
      <c r="C3708" s="1108" t="s">
        <v>2959</v>
      </c>
      <c r="D3708" s="45" t="s">
        <v>115</v>
      </c>
      <c r="E3708" s="46">
        <f t="shared" si="114"/>
        <v>20.059999999999999</v>
      </c>
      <c r="F3708" s="1105">
        <f t="shared" si="115"/>
        <v>89830</v>
      </c>
      <c r="H3708" s="46">
        <v>19.670000000000002</v>
      </c>
      <c r="I3708" s="46">
        <v>20.059999999999999</v>
      </c>
    </row>
    <row r="3709" spans="2:9">
      <c r="B3709" s="50">
        <v>89831</v>
      </c>
      <c r="C3709" s="48" t="s">
        <v>2960</v>
      </c>
      <c r="D3709" s="47" t="s">
        <v>115</v>
      </c>
      <c r="E3709" s="49">
        <f t="shared" si="114"/>
        <v>205.69</v>
      </c>
      <c r="F3709" s="1105">
        <f t="shared" si="115"/>
        <v>89831</v>
      </c>
      <c r="H3709" s="49">
        <v>205.47</v>
      </c>
      <c r="I3709" s="49">
        <v>205.69</v>
      </c>
    </row>
    <row r="3710" spans="2:9" ht="30">
      <c r="B3710" s="51">
        <v>89832</v>
      </c>
      <c r="C3710" s="1108" t="s">
        <v>2961</v>
      </c>
      <c r="D3710" s="45" t="s">
        <v>115</v>
      </c>
      <c r="E3710" s="46">
        <f t="shared" si="114"/>
        <v>40.43</v>
      </c>
      <c r="F3710" s="1105">
        <f t="shared" si="115"/>
        <v>89832</v>
      </c>
      <c r="H3710" s="46">
        <v>40.21</v>
      </c>
      <c r="I3710" s="46">
        <v>40.43</v>
      </c>
    </row>
    <row r="3711" spans="2:9" ht="30">
      <c r="B3711" s="50">
        <v>89833</v>
      </c>
      <c r="C3711" s="48" t="s">
        <v>2962</v>
      </c>
      <c r="D3711" s="47" t="s">
        <v>115</v>
      </c>
      <c r="E3711" s="49">
        <f t="shared" si="114"/>
        <v>23.45</v>
      </c>
      <c r="F3711" s="1105">
        <f t="shared" si="115"/>
        <v>89833</v>
      </c>
      <c r="H3711" s="49">
        <v>22.87</v>
      </c>
      <c r="I3711" s="49">
        <v>23.45</v>
      </c>
    </row>
    <row r="3712" spans="2:9" ht="30">
      <c r="B3712" s="51">
        <v>89834</v>
      </c>
      <c r="C3712" s="1108" t="s">
        <v>2963</v>
      </c>
      <c r="D3712" s="45" t="s">
        <v>115</v>
      </c>
      <c r="E3712" s="46">
        <f t="shared" si="114"/>
        <v>26.86</v>
      </c>
      <c r="F3712" s="1105">
        <f t="shared" si="115"/>
        <v>89834</v>
      </c>
      <c r="H3712" s="46">
        <v>26.28</v>
      </c>
      <c r="I3712" s="46">
        <v>26.86</v>
      </c>
    </row>
    <row r="3713" spans="2:9">
      <c r="B3713" s="50">
        <v>89835</v>
      </c>
      <c r="C3713" s="48" t="s">
        <v>2964</v>
      </c>
      <c r="D3713" s="47" t="s">
        <v>115</v>
      </c>
      <c r="E3713" s="49">
        <f t="shared" si="114"/>
        <v>39.340000000000003</v>
      </c>
      <c r="F3713" s="1105">
        <f t="shared" si="115"/>
        <v>89835</v>
      </c>
      <c r="H3713" s="49">
        <v>39.07</v>
      </c>
      <c r="I3713" s="49">
        <v>39.340000000000003</v>
      </c>
    </row>
    <row r="3714" spans="2:9" ht="30">
      <c r="B3714" s="51">
        <v>89836</v>
      </c>
      <c r="C3714" s="1108" t="s">
        <v>2965</v>
      </c>
      <c r="D3714" s="45" t="s">
        <v>115</v>
      </c>
      <c r="E3714" s="46">
        <f t="shared" si="114"/>
        <v>278.14</v>
      </c>
      <c r="F3714" s="1105">
        <f t="shared" si="115"/>
        <v>89836</v>
      </c>
      <c r="H3714" s="46">
        <v>277.87</v>
      </c>
      <c r="I3714" s="46">
        <v>278.14</v>
      </c>
    </row>
    <row r="3715" spans="2:9">
      <c r="B3715" s="50">
        <v>89837</v>
      </c>
      <c r="C3715" s="48" t="s">
        <v>2966</v>
      </c>
      <c r="D3715" s="47" t="s">
        <v>115</v>
      </c>
      <c r="E3715" s="49">
        <f t="shared" ref="E3715:E3778" si="116">IF($K$2=$H$1,H3715,I3715)</f>
        <v>137.33000000000001</v>
      </c>
      <c r="F3715" s="1105">
        <f t="shared" ref="F3715:F3778" si="117">IF(LEN($B3715)=7,CONCATENATE(MID($B3715,1,6),"00",RIGHT($B3715,1)),IF(LEN($B3715)=8,CONCATENATE(MID($B3715,1,6),"0",RIGHT($B3715,2)),$B3715))</f>
        <v>89837</v>
      </c>
      <c r="H3715" s="49">
        <v>137.06</v>
      </c>
      <c r="I3715" s="49">
        <v>137.33000000000001</v>
      </c>
    </row>
    <row r="3716" spans="2:9">
      <c r="B3716" s="51">
        <v>89838</v>
      </c>
      <c r="C3716" s="1108" t="s">
        <v>2967</v>
      </c>
      <c r="D3716" s="45" t="s">
        <v>115</v>
      </c>
      <c r="E3716" s="46">
        <f t="shared" si="116"/>
        <v>149.66</v>
      </c>
      <c r="F3716" s="1105">
        <f t="shared" si="117"/>
        <v>89838</v>
      </c>
      <c r="H3716" s="46">
        <v>149.29</v>
      </c>
      <c r="I3716" s="46">
        <v>149.66</v>
      </c>
    </row>
    <row r="3717" spans="2:9">
      <c r="B3717" s="50">
        <v>89839</v>
      </c>
      <c r="C3717" s="48" t="s">
        <v>2968</v>
      </c>
      <c r="D3717" s="47" t="s">
        <v>115</v>
      </c>
      <c r="E3717" s="49">
        <f t="shared" si="116"/>
        <v>199.03</v>
      </c>
      <c r="F3717" s="1105">
        <f t="shared" si="117"/>
        <v>89839</v>
      </c>
      <c r="H3717" s="49">
        <v>198.66</v>
      </c>
      <c r="I3717" s="49">
        <v>199.03</v>
      </c>
    </row>
    <row r="3718" spans="2:9">
      <c r="B3718" s="51">
        <v>89840</v>
      </c>
      <c r="C3718" s="1108" t="s">
        <v>2969</v>
      </c>
      <c r="D3718" s="45" t="s">
        <v>115</v>
      </c>
      <c r="E3718" s="46">
        <f t="shared" si="116"/>
        <v>171.36</v>
      </c>
      <c r="F3718" s="1105">
        <f t="shared" si="117"/>
        <v>89840</v>
      </c>
      <c r="H3718" s="46">
        <v>170.92</v>
      </c>
      <c r="I3718" s="46">
        <v>171.36</v>
      </c>
    </row>
    <row r="3719" spans="2:9">
      <c r="B3719" s="50">
        <v>89841</v>
      </c>
      <c r="C3719" s="48" t="s">
        <v>2970</v>
      </c>
      <c r="D3719" s="47" t="s">
        <v>115</v>
      </c>
      <c r="E3719" s="49">
        <f t="shared" si="116"/>
        <v>292.41000000000003</v>
      </c>
      <c r="F3719" s="1105">
        <f t="shared" si="117"/>
        <v>89841</v>
      </c>
      <c r="H3719" s="49">
        <v>291.97000000000003</v>
      </c>
      <c r="I3719" s="49">
        <v>292.41000000000003</v>
      </c>
    </row>
    <row r="3720" spans="2:9">
      <c r="B3720" s="51">
        <v>89842</v>
      </c>
      <c r="C3720" s="1108" t="s">
        <v>2971</v>
      </c>
      <c r="D3720" s="45" t="s">
        <v>115</v>
      </c>
      <c r="E3720" s="46">
        <f t="shared" si="116"/>
        <v>45.04</v>
      </c>
      <c r="F3720" s="1105">
        <f t="shared" si="117"/>
        <v>89842</v>
      </c>
      <c r="H3720" s="46">
        <v>44.66</v>
      </c>
      <c r="I3720" s="46">
        <v>45.04</v>
      </c>
    </row>
    <row r="3721" spans="2:9">
      <c r="B3721" s="50">
        <v>89844</v>
      </c>
      <c r="C3721" s="48" t="s">
        <v>2972</v>
      </c>
      <c r="D3721" s="47" t="s">
        <v>115</v>
      </c>
      <c r="E3721" s="49">
        <f t="shared" si="116"/>
        <v>57.64</v>
      </c>
      <c r="F3721" s="1105">
        <f t="shared" si="117"/>
        <v>89844</v>
      </c>
      <c r="H3721" s="49">
        <v>57.19</v>
      </c>
      <c r="I3721" s="49">
        <v>57.64</v>
      </c>
    </row>
    <row r="3722" spans="2:9">
      <c r="B3722" s="51">
        <v>89845</v>
      </c>
      <c r="C3722" s="1108" t="s">
        <v>2973</v>
      </c>
      <c r="D3722" s="45" t="s">
        <v>115</v>
      </c>
      <c r="E3722" s="46">
        <f t="shared" si="116"/>
        <v>90.49</v>
      </c>
      <c r="F3722" s="1105">
        <f t="shared" si="117"/>
        <v>89845</v>
      </c>
      <c r="H3722" s="46">
        <v>89.92</v>
      </c>
      <c r="I3722" s="46">
        <v>90.49</v>
      </c>
    </row>
    <row r="3723" spans="2:9">
      <c r="B3723" s="50">
        <v>89846</v>
      </c>
      <c r="C3723" s="48" t="s">
        <v>2974</v>
      </c>
      <c r="D3723" s="47" t="s">
        <v>115</v>
      </c>
      <c r="E3723" s="49">
        <f t="shared" si="116"/>
        <v>207.3</v>
      </c>
      <c r="F3723" s="1105">
        <f t="shared" si="117"/>
        <v>89846</v>
      </c>
      <c r="H3723" s="49">
        <v>206.56</v>
      </c>
      <c r="I3723" s="49">
        <v>207.3</v>
      </c>
    </row>
    <row r="3724" spans="2:9">
      <c r="B3724" s="51">
        <v>89847</v>
      </c>
      <c r="C3724" s="1108" t="s">
        <v>2975</v>
      </c>
      <c r="D3724" s="45" t="s">
        <v>115</v>
      </c>
      <c r="E3724" s="46">
        <f t="shared" si="116"/>
        <v>254.03</v>
      </c>
      <c r="F3724" s="1105">
        <f t="shared" si="117"/>
        <v>89847</v>
      </c>
      <c r="H3724" s="46">
        <v>253.15</v>
      </c>
      <c r="I3724" s="46">
        <v>254.03</v>
      </c>
    </row>
    <row r="3725" spans="2:9" ht="30">
      <c r="B3725" s="50">
        <v>89850</v>
      </c>
      <c r="C3725" s="48" t="s">
        <v>2976</v>
      </c>
      <c r="D3725" s="47" t="s">
        <v>115</v>
      </c>
      <c r="E3725" s="49">
        <f t="shared" si="116"/>
        <v>17.579999999999998</v>
      </c>
      <c r="F3725" s="1105">
        <f t="shared" si="117"/>
        <v>89850</v>
      </c>
      <c r="H3725" s="49">
        <v>16.71</v>
      </c>
      <c r="I3725" s="49">
        <v>17.579999999999998</v>
      </c>
    </row>
    <row r="3726" spans="2:9" ht="30">
      <c r="B3726" s="51">
        <v>89851</v>
      </c>
      <c r="C3726" s="1108" t="s">
        <v>2977</v>
      </c>
      <c r="D3726" s="45" t="s">
        <v>115</v>
      </c>
      <c r="E3726" s="46">
        <f t="shared" si="116"/>
        <v>17.55</v>
      </c>
      <c r="F3726" s="1105">
        <f t="shared" si="117"/>
        <v>89851</v>
      </c>
      <c r="H3726" s="46">
        <v>16.68</v>
      </c>
      <c r="I3726" s="46">
        <v>17.55</v>
      </c>
    </row>
    <row r="3727" spans="2:9" ht="30">
      <c r="B3727" s="50">
        <v>89852</v>
      </c>
      <c r="C3727" s="48" t="s">
        <v>2978</v>
      </c>
      <c r="D3727" s="47" t="s">
        <v>115</v>
      </c>
      <c r="E3727" s="49">
        <f t="shared" si="116"/>
        <v>25.84</v>
      </c>
      <c r="F3727" s="1105">
        <f t="shared" si="117"/>
        <v>89852</v>
      </c>
      <c r="H3727" s="49">
        <v>24.97</v>
      </c>
      <c r="I3727" s="49">
        <v>25.84</v>
      </c>
    </row>
    <row r="3728" spans="2:9" ht="30">
      <c r="B3728" s="51">
        <v>89853</v>
      </c>
      <c r="C3728" s="1108" t="s">
        <v>2979</v>
      </c>
      <c r="D3728" s="45" t="s">
        <v>115</v>
      </c>
      <c r="E3728" s="46">
        <f t="shared" si="116"/>
        <v>40.5</v>
      </c>
      <c r="F3728" s="1105">
        <f t="shared" si="117"/>
        <v>89853</v>
      </c>
      <c r="H3728" s="46">
        <v>39.630000000000003</v>
      </c>
      <c r="I3728" s="46">
        <v>40.5</v>
      </c>
    </row>
    <row r="3729" spans="2:9" ht="30">
      <c r="B3729" s="50">
        <v>89854</v>
      </c>
      <c r="C3729" s="48" t="s">
        <v>2980</v>
      </c>
      <c r="D3729" s="47" t="s">
        <v>115</v>
      </c>
      <c r="E3729" s="49">
        <f t="shared" si="116"/>
        <v>54.85</v>
      </c>
      <c r="F3729" s="1105">
        <f t="shared" si="117"/>
        <v>89854</v>
      </c>
      <c r="H3729" s="49">
        <v>53.66</v>
      </c>
      <c r="I3729" s="49">
        <v>54.85</v>
      </c>
    </row>
    <row r="3730" spans="2:9" ht="30">
      <c r="B3730" s="51">
        <v>89855</v>
      </c>
      <c r="C3730" s="1108" t="s">
        <v>2981</v>
      </c>
      <c r="D3730" s="45" t="s">
        <v>115</v>
      </c>
      <c r="E3730" s="46">
        <f t="shared" si="116"/>
        <v>57.8</v>
      </c>
      <c r="F3730" s="1105">
        <f t="shared" si="117"/>
        <v>89855</v>
      </c>
      <c r="H3730" s="46">
        <v>56.61</v>
      </c>
      <c r="I3730" s="46">
        <v>57.8</v>
      </c>
    </row>
    <row r="3731" spans="2:9" ht="30">
      <c r="B3731" s="50">
        <v>89856</v>
      </c>
      <c r="C3731" s="48" t="s">
        <v>2982</v>
      </c>
      <c r="D3731" s="47" t="s">
        <v>115</v>
      </c>
      <c r="E3731" s="49">
        <f t="shared" si="116"/>
        <v>13.55</v>
      </c>
      <c r="F3731" s="1105">
        <f t="shared" si="117"/>
        <v>89856</v>
      </c>
      <c r="H3731" s="49">
        <v>12.97</v>
      </c>
      <c r="I3731" s="49">
        <v>13.55</v>
      </c>
    </row>
    <row r="3732" spans="2:9" ht="30">
      <c r="B3732" s="51">
        <v>89857</v>
      </c>
      <c r="C3732" s="1108" t="s">
        <v>2983</v>
      </c>
      <c r="D3732" s="45" t="s">
        <v>115</v>
      </c>
      <c r="E3732" s="46">
        <f t="shared" si="116"/>
        <v>19.920000000000002</v>
      </c>
      <c r="F3732" s="1105">
        <f t="shared" si="117"/>
        <v>89857</v>
      </c>
      <c r="H3732" s="46">
        <v>19.34</v>
      </c>
      <c r="I3732" s="46">
        <v>19.920000000000002</v>
      </c>
    </row>
    <row r="3733" spans="2:9" ht="30">
      <c r="B3733" s="50">
        <v>89859</v>
      </c>
      <c r="C3733" s="48" t="s">
        <v>2984</v>
      </c>
      <c r="D3733" s="47" t="s">
        <v>115</v>
      </c>
      <c r="E3733" s="49">
        <f t="shared" si="116"/>
        <v>63.04</v>
      </c>
      <c r="F3733" s="1105">
        <f t="shared" si="117"/>
        <v>89859</v>
      </c>
      <c r="H3733" s="49">
        <v>62.24</v>
      </c>
      <c r="I3733" s="49">
        <v>63.04</v>
      </c>
    </row>
    <row r="3734" spans="2:9" ht="30">
      <c r="B3734" s="51">
        <v>89860</v>
      </c>
      <c r="C3734" s="1108" t="s">
        <v>2985</v>
      </c>
      <c r="D3734" s="45" t="s">
        <v>115</v>
      </c>
      <c r="E3734" s="46">
        <f t="shared" si="116"/>
        <v>29.12</v>
      </c>
      <c r="F3734" s="1105">
        <f t="shared" si="117"/>
        <v>89860</v>
      </c>
      <c r="H3734" s="46">
        <v>27.96</v>
      </c>
      <c r="I3734" s="46">
        <v>29.12</v>
      </c>
    </row>
    <row r="3735" spans="2:9" ht="30">
      <c r="B3735" s="50">
        <v>89861</v>
      </c>
      <c r="C3735" s="48" t="s">
        <v>2986</v>
      </c>
      <c r="D3735" s="47" t="s">
        <v>115</v>
      </c>
      <c r="E3735" s="49">
        <f t="shared" si="116"/>
        <v>32.53</v>
      </c>
      <c r="F3735" s="1105">
        <f t="shared" si="117"/>
        <v>89861</v>
      </c>
      <c r="H3735" s="49">
        <v>31.37</v>
      </c>
      <c r="I3735" s="49">
        <v>32.53</v>
      </c>
    </row>
    <row r="3736" spans="2:9" ht="30">
      <c r="B3736" s="51">
        <v>89862</v>
      </c>
      <c r="C3736" s="1108" t="s">
        <v>2987</v>
      </c>
      <c r="D3736" s="45" t="s">
        <v>115</v>
      </c>
      <c r="E3736" s="46">
        <f t="shared" si="116"/>
        <v>63.62</v>
      </c>
      <c r="F3736" s="1105">
        <f t="shared" si="117"/>
        <v>89862</v>
      </c>
      <c r="H3736" s="46">
        <v>62.02</v>
      </c>
      <c r="I3736" s="46">
        <v>63.62</v>
      </c>
    </row>
    <row r="3737" spans="2:9" ht="30">
      <c r="B3737" s="50">
        <v>89863</v>
      </c>
      <c r="C3737" s="48" t="s">
        <v>2988</v>
      </c>
      <c r="D3737" s="47" t="s">
        <v>115</v>
      </c>
      <c r="E3737" s="49">
        <f t="shared" si="116"/>
        <v>120.68</v>
      </c>
      <c r="F3737" s="1105">
        <f t="shared" si="117"/>
        <v>89863</v>
      </c>
      <c r="H3737" s="49">
        <v>119.08</v>
      </c>
      <c r="I3737" s="49">
        <v>120.68</v>
      </c>
    </row>
    <row r="3738" spans="2:9" ht="30">
      <c r="B3738" s="51">
        <v>89866</v>
      </c>
      <c r="C3738" s="1108" t="s">
        <v>2989</v>
      </c>
      <c r="D3738" s="45" t="s">
        <v>115</v>
      </c>
      <c r="E3738" s="46">
        <f t="shared" si="116"/>
        <v>3.89</v>
      </c>
      <c r="F3738" s="1105">
        <f t="shared" si="117"/>
        <v>89866</v>
      </c>
      <c r="H3738" s="46">
        <v>3.65</v>
      </c>
      <c r="I3738" s="46">
        <v>3.89</v>
      </c>
    </row>
    <row r="3739" spans="2:9" ht="30">
      <c r="B3739" s="50">
        <v>89867</v>
      </c>
      <c r="C3739" s="48" t="s">
        <v>2990</v>
      </c>
      <c r="D3739" s="47" t="s">
        <v>115</v>
      </c>
      <c r="E3739" s="49">
        <f t="shared" si="116"/>
        <v>4.41</v>
      </c>
      <c r="F3739" s="1105">
        <f t="shared" si="117"/>
        <v>89867</v>
      </c>
      <c r="H3739" s="49">
        <v>4.17</v>
      </c>
      <c r="I3739" s="49">
        <v>4.41</v>
      </c>
    </row>
    <row r="3740" spans="2:9">
      <c r="B3740" s="51">
        <v>89868</v>
      </c>
      <c r="C3740" s="1108" t="s">
        <v>2991</v>
      </c>
      <c r="D3740" s="45" t="s">
        <v>115</v>
      </c>
      <c r="E3740" s="46">
        <f t="shared" si="116"/>
        <v>2.87</v>
      </c>
      <c r="F3740" s="1105">
        <f t="shared" si="117"/>
        <v>89868</v>
      </c>
      <c r="H3740" s="46">
        <v>2.73</v>
      </c>
      <c r="I3740" s="46">
        <v>2.87</v>
      </c>
    </row>
    <row r="3741" spans="2:9">
      <c r="B3741" s="50">
        <v>89869</v>
      </c>
      <c r="C3741" s="48" t="s">
        <v>2992</v>
      </c>
      <c r="D3741" s="47" t="s">
        <v>115</v>
      </c>
      <c r="E3741" s="49">
        <f t="shared" si="116"/>
        <v>6.29</v>
      </c>
      <c r="F3741" s="1105">
        <f t="shared" si="117"/>
        <v>89869</v>
      </c>
      <c r="H3741" s="49">
        <v>5.97</v>
      </c>
      <c r="I3741" s="49">
        <v>6.29</v>
      </c>
    </row>
    <row r="3742" spans="2:9" ht="30">
      <c r="B3742" s="51">
        <v>89979</v>
      </c>
      <c r="C3742" s="1108" t="s">
        <v>2993</v>
      </c>
      <c r="D3742" s="45" t="s">
        <v>115</v>
      </c>
      <c r="E3742" s="46">
        <f t="shared" si="116"/>
        <v>17.91</v>
      </c>
      <c r="F3742" s="1105">
        <f t="shared" si="117"/>
        <v>89979</v>
      </c>
      <c r="H3742" s="46">
        <v>17.48</v>
      </c>
      <c r="I3742" s="46">
        <v>17.91</v>
      </c>
    </row>
    <row r="3743" spans="2:9" ht="30">
      <c r="B3743" s="50">
        <v>89980</v>
      </c>
      <c r="C3743" s="48" t="s">
        <v>2994</v>
      </c>
      <c r="D3743" s="47" t="s">
        <v>115</v>
      </c>
      <c r="E3743" s="49">
        <f t="shared" si="116"/>
        <v>6.88</v>
      </c>
      <c r="F3743" s="1105">
        <f t="shared" si="117"/>
        <v>89980</v>
      </c>
      <c r="H3743" s="49">
        <v>6.74</v>
      </c>
      <c r="I3743" s="49">
        <v>6.88</v>
      </c>
    </row>
    <row r="3744" spans="2:9" ht="30">
      <c r="B3744" s="51">
        <v>89981</v>
      </c>
      <c r="C3744" s="1108" t="s">
        <v>2995</v>
      </c>
      <c r="D3744" s="45" t="s">
        <v>115</v>
      </c>
      <c r="E3744" s="46">
        <f t="shared" si="116"/>
        <v>15.35</v>
      </c>
      <c r="F3744" s="1105">
        <f t="shared" si="117"/>
        <v>89981</v>
      </c>
      <c r="H3744" s="46">
        <v>15.18</v>
      </c>
      <c r="I3744" s="46">
        <v>15.35</v>
      </c>
    </row>
    <row r="3745" spans="2:9" ht="30">
      <c r="B3745" s="50">
        <v>90373</v>
      </c>
      <c r="C3745" s="48" t="s">
        <v>2996</v>
      </c>
      <c r="D3745" s="47" t="s">
        <v>115</v>
      </c>
      <c r="E3745" s="49">
        <f t="shared" si="116"/>
        <v>10.41</v>
      </c>
      <c r="F3745" s="1105">
        <f t="shared" si="117"/>
        <v>90373</v>
      </c>
      <c r="H3745" s="49">
        <v>9.86</v>
      </c>
      <c r="I3745" s="49">
        <v>10.41</v>
      </c>
    </row>
    <row r="3746" spans="2:9" ht="30">
      <c r="B3746" s="51">
        <v>90374</v>
      </c>
      <c r="C3746" s="1108" t="s">
        <v>2997</v>
      </c>
      <c r="D3746" s="45" t="s">
        <v>115</v>
      </c>
      <c r="E3746" s="46">
        <f t="shared" si="116"/>
        <v>16.010000000000002</v>
      </c>
      <c r="F3746" s="1105">
        <f t="shared" si="117"/>
        <v>90374</v>
      </c>
      <c r="H3746" s="46">
        <v>15.29</v>
      </c>
      <c r="I3746" s="46">
        <v>16.010000000000002</v>
      </c>
    </row>
    <row r="3747" spans="2:9" ht="30">
      <c r="B3747" s="50">
        <v>90375</v>
      </c>
      <c r="C3747" s="48" t="s">
        <v>2998</v>
      </c>
      <c r="D3747" s="47" t="s">
        <v>115</v>
      </c>
      <c r="E3747" s="49">
        <f t="shared" si="116"/>
        <v>6.82</v>
      </c>
      <c r="F3747" s="1105">
        <f t="shared" si="117"/>
        <v>90375</v>
      </c>
      <c r="H3747" s="49">
        <v>6.39</v>
      </c>
      <c r="I3747" s="49">
        <v>6.82</v>
      </c>
    </row>
    <row r="3748" spans="2:9" ht="30">
      <c r="B3748" s="51">
        <v>92287</v>
      </c>
      <c r="C3748" s="1108" t="s">
        <v>6727</v>
      </c>
      <c r="D3748" s="45" t="s">
        <v>115</v>
      </c>
      <c r="E3748" s="46">
        <f t="shared" si="116"/>
        <v>11.07</v>
      </c>
      <c r="F3748" s="1105">
        <f t="shared" si="117"/>
        <v>92287</v>
      </c>
      <c r="H3748" s="46">
        <v>10.72</v>
      </c>
      <c r="I3748" s="46">
        <v>11.07</v>
      </c>
    </row>
    <row r="3749" spans="2:9" ht="30">
      <c r="B3749" s="50">
        <v>92288</v>
      </c>
      <c r="C3749" s="48" t="s">
        <v>5977</v>
      </c>
      <c r="D3749" s="47" t="s">
        <v>115</v>
      </c>
      <c r="E3749" s="49">
        <f t="shared" si="116"/>
        <v>16.79</v>
      </c>
      <c r="F3749" s="1105">
        <f t="shared" si="117"/>
        <v>92288</v>
      </c>
      <c r="H3749" s="49">
        <v>16.38</v>
      </c>
      <c r="I3749" s="49">
        <v>16.79</v>
      </c>
    </row>
    <row r="3750" spans="2:9" ht="30">
      <c r="B3750" s="51">
        <v>92289</v>
      </c>
      <c r="C3750" s="1108" t="s">
        <v>5978</v>
      </c>
      <c r="D3750" s="45" t="s">
        <v>115</v>
      </c>
      <c r="E3750" s="46">
        <f t="shared" si="116"/>
        <v>28.93</v>
      </c>
      <c r="F3750" s="1105">
        <f t="shared" si="117"/>
        <v>92289</v>
      </c>
      <c r="H3750" s="46">
        <v>28.45</v>
      </c>
      <c r="I3750" s="46">
        <v>28.93</v>
      </c>
    </row>
    <row r="3751" spans="2:9" ht="30">
      <c r="B3751" s="50">
        <v>92290</v>
      </c>
      <c r="C3751" s="48" t="s">
        <v>5979</v>
      </c>
      <c r="D3751" s="47" t="s">
        <v>115</v>
      </c>
      <c r="E3751" s="49">
        <f t="shared" si="116"/>
        <v>43.57</v>
      </c>
      <c r="F3751" s="1105">
        <f t="shared" si="117"/>
        <v>92290</v>
      </c>
      <c r="H3751" s="49">
        <v>43</v>
      </c>
      <c r="I3751" s="49">
        <v>43.57</v>
      </c>
    </row>
    <row r="3752" spans="2:9" ht="30">
      <c r="B3752" s="51">
        <v>92291</v>
      </c>
      <c r="C3752" s="1108" t="s">
        <v>5980</v>
      </c>
      <c r="D3752" s="45" t="s">
        <v>115</v>
      </c>
      <c r="E3752" s="46">
        <f t="shared" si="116"/>
        <v>66.33</v>
      </c>
      <c r="F3752" s="1105">
        <f t="shared" si="117"/>
        <v>92291</v>
      </c>
      <c r="H3752" s="46">
        <v>65.650000000000006</v>
      </c>
      <c r="I3752" s="46">
        <v>66.33</v>
      </c>
    </row>
    <row r="3753" spans="2:9" ht="30">
      <c r="B3753" s="50">
        <v>92292</v>
      </c>
      <c r="C3753" s="48" t="s">
        <v>5981</v>
      </c>
      <c r="D3753" s="47" t="s">
        <v>115</v>
      </c>
      <c r="E3753" s="49">
        <f t="shared" si="116"/>
        <v>204.16</v>
      </c>
      <c r="F3753" s="1105">
        <f t="shared" si="117"/>
        <v>92292</v>
      </c>
      <c r="H3753" s="49">
        <v>203.35</v>
      </c>
      <c r="I3753" s="49">
        <v>204.16</v>
      </c>
    </row>
    <row r="3754" spans="2:9">
      <c r="B3754" s="51">
        <v>92293</v>
      </c>
      <c r="C3754" s="1108" t="s">
        <v>5982</v>
      </c>
      <c r="D3754" s="45" t="s">
        <v>115</v>
      </c>
      <c r="E3754" s="46">
        <f t="shared" si="116"/>
        <v>6.44</v>
      </c>
      <c r="F3754" s="1105">
        <f t="shared" si="117"/>
        <v>92293</v>
      </c>
      <c r="H3754" s="46">
        <v>6.22</v>
      </c>
      <c r="I3754" s="46">
        <v>6.44</v>
      </c>
    </row>
    <row r="3755" spans="2:9">
      <c r="B3755" s="50">
        <v>92294</v>
      </c>
      <c r="C3755" s="48" t="s">
        <v>5983</v>
      </c>
      <c r="D3755" s="47" t="s">
        <v>115</v>
      </c>
      <c r="E3755" s="49">
        <f t="shared" si="116"/>
        <v>10.36</v>
      </c>
      <c r="F3755" s="1105">
        <f t="shared" si="117"/>
        <v>92294</v>
      </c>
      <c r="H3755" s="49">
        <v>10.08</v>
      </c>
      <c r="I3755" s="49">
        <v>10.36</v>
      </c>
    </row>
    <row r="3756" spans="2:9">
      <c r="B3756" s="51">
        <v>92295</v>
      </c>
      <c r="C3756" s="1108" t="s">
        <v>5984</v>
      </c>
      <c r="D3756" s="45" t="s">
        <v>115</v>
      </c>
      <c r="E3756" s="46">
        <f t="shared" si="116"/>
        <v>18.850000000000001</v>
      </c>
      <c r="F3756" s="1105">
        <f t="shared" si="117"/>
        <v>92295</v>
      </c>
      <c r="H3756" s="46">
        <v>18.52</v>
      </c>
      <c r="I3756" s="46">
        <v>18.850000000000001</v>
      </c>
    </row>
    <row r="3757" spans="2:9">
      <c r="B3757" s="50">
        <v>92296</v>
      </c>
      <c r="C3757" s="48" t="s">
        <v>5985</v>
      </c>
      <c r="D3757" s="47" t="s">
        <v>115</v>
      </c>
      <c r="E3757" s="49">
        <f t="shared" si="116"/>
        <v>24.99</v>
      </c>
      <c r="F3757" s="1105">
        <f t="shared" si="117"/>
        <v>92296</v>
      </c>
      <c r="H3757" s="49">
        <v>24.62</v>
      </c>
      <c r="I3757" s="49">
        <v>24.99</v>
      </c>
    </row>
    <row r="3758" spans="2:9">
      <c r="B3758" s="51">
        <v>92297</v>
      </c>
      <c r="C3758" s="1108" t="s">
        <v>5986</v>
      </c>
      <c r="D3758" s="45" t="s">
        <v>115</v>
      </c>
      <c r="E3758" s="46">
        <f t="shared" si="116"/>
        <v>38.35</v>
      </c>
      <c r="F3758" s="1105">
        <f t="shared" si="117"/>
        <v>92297</v>
      </c>
      <c r="H3758" s="46">
        <v>37.89</v>
      </c>
      <c r="I3758" s="46">
        <v>38.35</v>
      </c>
    </row>
    <row r="3759" spans="2:9">
      <c r="B3759" s="50">
        <v>92298</v>
      </c>
      <c r="C3759" s="48" t="s">
        <v>5987</v>
      </c>
      <c r="D3759" s="47" t="s">
        <v>115</v>
      </c>
      <c r="E3759" s="49">
        <f t="shared" si="116"/>
        <v>105.97</v>
      </c>
      <c r="F3759" s="1105">
        <f t="shared" si="117"/>
        <v>92298</v>
      </c>
      <c r="H3759" s="49">
        <v>105.42</v>
      </c>
      <c r="I3759" s="49">
        <v>105.97</v>
      </c>
    </row>
    <row r="3760" spans="2:9">
      <c r="B3760" s="51">
        <v>92299</v>
      </c>
      <c r="C3760" s="1108" t="s">
        <v>5988</v>
      </c>
      <c r="D3760" s="45" t="s">
        <v>115</v>
      </c>
      <c r="E3760" s="46">
        <f t="shared" si="116"/>
        <v>14.62</v>
      </c>
      <c r="F3760" s="1105">
        <f t="shared" si="117"/>
        <v>92299</v>
      </c>
      <c r="H3760" s="46">
        <v>14.16</v>
      </c>
      <c r="I3760" s="46">
        <v>14.62</v>
      </c>
    </row>
    <row r="3761" spans="2:9">
      <c r="B3761" s="50">
        <v>92300</v>
      </c>
      <c r="C3761" s="48" t="s">
        <v>5989</v>
      </c>
      <c r="D3761" s="47" t="s">
        <v>115</v>
      </c>
      <c r="E3761" s="49">
        <f t="shared" si="116"/>
        <v>21.46</v>
      </c>
      <c r="F3761" s="1105">
        <f t="shared" si="117"/>
        <v>92300</v>
      </c>
      <c r="H3761" s="49">
        <v>20.91</v>
      </c>
      <c r="I3761" s="49">
        <v>21.46</v>
      </c>
    </row>
    <row r="3762" spans="2:9">
      <c r="B3762" s="51">
        <v>92301</v>
      </c>
      <c r="C3762" s="1108" t="s">
        <v>5990</v>
      </c>
      <c r="D3762" s="45" t="s">
        <v>115</v>
      </c>
      <c r="E3762" s="46">
        <f t="shared" si="116"/>
        <v>41.09</v>
      </c>
      <c r="F3762" s="1105">
        <f t="shared" si="117"/>
        <v>92301</v>
      </c>
      <c r="H3762" s="46">
        <v>40.44</v>
      </c>
      <c r="I3762" s="46">
        <v>41.09</v>
      </c>
    </row>
    <row r="3763" spans="2:9">
      <c r="B3763" s="50">
        <v>92302</v>
      </c>
      <c r="C3763" s="48" t="s">
        <v>5991</v>
      </c>
      <c r="D3763" s="47" t="s">
        <v>115</v>
      </c>
      <c r="E3763" s="49">
        <f t="shared" si="116"/>
        <v>54.14</v>
      </c>
      <c r="F3763" s="1105">
        <f t="shared" si="117"/>
        <v>92302</v>
      </c>
      <c r="H3763" s="49">
        <v>53.39</v>
      </c>
      <c r="I3763" s="49">
        <v>54.14</v>
      </c>
    </row>
    <row r="3764" spans="2:9">
      <c r="B3764" s="51">
        <v>92303</v>
      </c>
      <c r="C3764" s="1108" t="s">
        <v>5992</v>
      </c>
      <c r="D3764" s="45" t="s">
        <v>115</v>
      </c>
      <c r="E3764" s="46">
        <f t="shared" si="116"/>
        <v>98.12</v>
      </c>
      <c r="F3764" s="1105">
        <f t="shared" si="117"/>
        <v>92303</v>
      </c>
      <c r="H3764" s="46">
        <v>97.2</v>
      </c>
      <c r="I3764" s="46">
        <v>98.12</v>
      </c>
    </row>
    <row r="3765" spans="2:9">
      <c r="B3765" s="50">
        <v>92304</v>
      </c>
      <c r="C3765" s="48" t="s">
        <v>5993</v>
      </c>
      <c r="D3765" s="47" t="s">
        <v>115</v>
      </c>
      <c r="E3765" s="49">
        <f t="shared" si="116"/>
        <v>252.16</v>
      </c>
      <c r="F3765" s="1105">
        <f t="shared" si="117"/>
        <v>92304</v>
      </c>
      <c r="H3765" s="49">
        <v>251.07</v>
      </c>
      <c r="I3765" s="49">
        <v>252.16</v>
      </c>
    </row>
    <row r="3766" spans="2:9" ht="30">
      <c r="B3766" s="51">
        <v>92311</v>
      </c>
      <c r="C3766" s="1108" t="s">
        <v>5994</v>
      </c>
      <c r="D3766" s="45" t="s">
        <v>115</v>
      </c>
      <c r="E3766" s="46">
        <f t="shared" si="116"/>
        <v>8.43</v>
      </c>
      <c r="F3766" s="1105">
        <f t="shared" si="117"/>
        <v>92311</v>
      </c>
      <c r="H3766" s="46">
        <v>7.93</v>
      </c>
      <c r="I3766" s="46">
        <v>8.43</v>
      </c>
    </row>
    <row r="3767" spans="2:9" ht="30">
      <c r="B3767" s="50">
        <v>92312</v>
      </c>
      <c r="C3767" s="48" t="s">
        <v>5995</v>
      </c>
      <c r="D3767" s="47" t="s">
        <v>115</v>
      </c>
      <c r="E3767" s="49">
        <f t="shared" si="116"/>
        <v>13.28</v>
      </c>
      <c r="F3767" s="1105">
        <f t="shared" si="117"/>
        <v>92312</v>
      </c>
      <c r="H3767" s="49">
        <v>12.71</v>
      </c>
      <c r="I3767" s="49">
        <v>13.28</v>
      </c>
    </row>
    <row r="3768" spans="2:9" ht="30">
      <c r="B3768" s="51">
        <v>92313</v>
      </c>
      <c r="C3768" s="1108" t="s">
        <v>5996</v>
      </c>
      <c r="D3768" s="45" t="s">
        <v>115</v>
      </c>
      <c r="E3768" s="46">
        <f t="shared" si="116"/>
        <v>19.010000000000002</v>
      </c>
      <c r="F3768" s="1105">
        <f t="shared" si="117"/>
        <v>92313</v>
      </c>
      <c r="H3768" s="46">
        <v>18.37</v>
      </c>
      <c r="I3768" s="46">
        <v>19.010000000000002</v>
      </c>
    </row>
    <row r="3769" spans="2:9" ht="30">
      <c r="B3769" s="50">
        <v>92314</v>
      </c>
      <c r="C3769" s="48" t="s">
        <v>5997</v>
      </c>
      <c r="D3769" s="47" t="s">
        <v>115</v>
      </c>
      <c r="E3769" s="49">
        <f t="shared" si="116"/>
        <v>5.49</v>
      </c>
      <c r="F3769" s="1105">
        <f t="shared" si="117"/>
        <v>92314</v>
      </c>
      <c r="H3769" s="49">
        <v>5.16</v>
      </c>
      <c r="I3769" s="49">
        <v>5.49</v>
      </c>
    </row>
    <row r="3770" spans="2:9" ht="30">
      <c r="B3770" s="51">
        <v>92315</v>
      </c>
      <c r="C3770" s="1108" t="s">
        <v>5998</v>
      </c>
      <c r="D3770" s="45" t="s">
        <v>115</v>
      </c>
      <c r="E3770" s="46">
        <f t="shared" si="116"/>
        <v>7.95</v>
      </c>
      <c r="F3770" s="1105">
        <f t="shared" si="117"/>
        <v>92315</v>
      </c>
      <c r="H3770" s="46">
        <v>7.57</v>
      </c>
      <c r="I3770" s="46">
        <v>7.95</v>
      </c>
    </row>
    <row r="3771" spans="2:9" ht="30">
      <c r="B3771" s="50">
        <v>92316</v>
      </c>
      <c r="C3771" s="48" t="s">
        <v>5999</v>
      </c>
      <c r="D3771" s="47" t="s">
        <v>115</v>
      </c>
      <c r="E3771" s="49">
        <f t="shared" si="116"/>
        <v>11.86</v>
      </c>
      <c r="F3771" s="1105">
        <f t="shared" si="117"/>
        <v>92316</v>
      </c>
      <c r="H3771" s="49">
        <v>11.44</v>
      </c>
      <c r="I3771" s="49">
        <v>11.86</v>
      </c>
    </row>
    <row r="3772" spans="2:9">
      <c r="B3772" s="51">
        <v>92317</v>
      </c>
      <c r="C3772" s="1108" t="s">
        <v>6000</v>
      </c>
      <c r="D3772" s="45" t="s">
        <v>115</v>
      </c>
      <c r="E3772" s="46">
        <f t="shared" si="116"/>
        <v>11.43</v>
      </c>
      <c r="F3772" s="1105">
        <f t="shared" si="117"/>
        <v>92317</v>
      </c>
      <c r="H3772" s="46">
        <v>10.76</v>
      </c>
      <c r="I3772" s="46">
        <v>11.43</v>
      </c>
    </row>
    <row r="3773" spans="2:9">
      <c r="B3773" s="50">
        <v>92318</v>
      </c>
      <c r="C3773" s="48" t="s">
        <v>6001</v>
      </c>
      <c r="D3773" s="47" t="s">
        <v>115</v>
      </c>
      <c r="E3773" s="49">
        <f t="shared" si="116"/>
        <v>17.579999999999998</v>
      </c>
      <c r="F3773" s="1105">
        <f t="shared" si="117"/>
        <v>92318</v>
      </c>
      <c r="H3773" s="49">
        <v>16.809999999999999</v>
      </c>
      <c r="I3773" s="49">
        <v>17.579999999999998</v>
      </c>
    </row>
    <row r="3774" spans="2:9">
      <c r="B3774" s="51">
        <v>92319</v>
      </c>
      <c r="C3774" s="1108" t="s">
        <v>6002</v>
      </c>
      <c r="D3774" s="45" t="s">
        <v>115</v>
      </c>
      <c r="E3774" s="46">
        <f t="shared" si="116"/>
        <v>24.42</v>
      </c>
      <c r="F3774" s="1105">
        <f t="shared" si="117"/>
        <v>92319</v>
      </c>
      <c r="H3774" s="46">
        <v>23.57</v>
      </c>
      <c r="I3774" s="46">
        <v>24.42</v>
      </c>
    </row>
    <row r="3775" spans="2:9" ht="30">
      <c r="B3775" s="50">
        <v>92326</v>
      </c>
      <c r="C3775" s="48" t="s">
        <v>6003</v>
      </c>
      <c r="D3775" s="47" t="s">
        <v>115</v>
      </c>
      <c r="E3775" s="49">
        <f t="shared" si="116"/>
        <v>9.8000000000000007</v>
      </c>
      <c r="F3775" s="1105">
        <f t="shared" si="117"/>
        <v>92326</v>
      </c>
      <c r="H3775" s="49">
        <v>9.2899999999999991</v>
      </c>
      <c r="I3775" s="49">
        <v>9.8000000000000007</v>
      </c>
    </row>
    <row r="3776" spans="2:9" ht="30">
      <c r="B3776" s="51">
        <v>92327</v>
      </c>
      <c r="C3776" s="1108" t="s">
        <v>6004</v>
      </c>
      <c r="D3776" s="45" t="s">
        <v>115</v>
      </c>
      <c r="E3776" s="46">
        <f t="shared" si="116"/>
        <v>15.33</v>
      </c>
      <c r="F3776" s="1105">
        <f t="shared" si="117"/>
        <v>92327</v>
      </c>
      <c r="H3776" s="46">
        <v>14.55</v>
      </c>
      <c r="I3776" s="46">
        <v>15.33</v>
      </c>
    </row>
    <row r="3777" spans="2:9" ht="30">
      <c r="B3777" s="50">
        <v>92328</v>
      </c>
      <c r="C3777" s="48" t="s">
        <v>6005</v>
      </c>
      <c r="D3777" s="47" t="s">
        <v>115</v>
      </c>
      <c r="E3777" s="49">
        <f t="shared" si="116"/>
        <v>22.65</v>
      </c>
      <c r="F3777" s="1105">
        <f t="shared" si="117"/>
        <v>92328</v>
      </c>
      <c r="H3777" s="49">
        <v>21.64</v>
      </c>
      <c r="I3777" s="49">
        <v>22.65</v>
      </c>
    </row>
    <row r="3778" spans="2:9">
      <c r="B3778" s="51">
        <v>92329</v>
      </c>
      <c r="C3778" s="1108" t="s">
        <v>6006</v>
      </c>
      <c r="D3778" s="45" t="s">
        <v>115</v>
      </c>
      <c r="E3778" s="46">
        <f t="shared" si="116"/>
        <v>5.63</v>
      </c>
      <c r="F3778" s="1105">
        <f t="shared" si="117"/>
        <v>92329</v>
      </c>
      <c r="H3778" s="46">
        <v>5.29</v>
      </c>
      <c r="I3778" s="46">
        <v>5.63</v>
      </c>
    </row>
    <row r="3779" spans="2:9">
      <c r="B3779" s="50">
        <v>92330</v>
      </c>
      <c r="C3779" s="48" t="s">
        <v>6007</v>
      </c>
      <c r="D3779" s="47" t="s">
        <v>115</v>
      </c>
      <c r="E3779" s="49">
        <f t="shared" ref="E3779:E3842" si="118">IF($K$2=$H$1,H3779,I3779)</f>
        <v>9.2899999999999991</v>
      </c>
      <c r="F3779" s="1105">
        <f t="shared" ref="F3779:F3842" si="119">IF(LEN($B3779)=7,CONCATENATE(MID($B3779,1,6),"00",RIGHT($B3779,1)),IF(LEN($B3779)=8,CONCATENATE(MID($B3779,1,6),"0",RIGHT($B3779,2)),$B3779))</f>
        <v>92330</v>
      </c>
      <c r="H3779" s="49">
        <v>8.7799999999999994</v>
      </c>
      <c r="I3779" s="49">
        <v>9.2899999999999991</v>
      </c>
    </row>
    <row r="3780" spans="2:9">
      <c r="B3780" s="51">
        <v>92331</v>
      </c>
      <c r="C3780" s="1108" t="s">
        <v>6008</v>
      </c>
      <c r="D3780" s="45" t="s">
        <v>115</v>
      </c>
      <c r="E3780" s="46">
        <f t="shared" si="118"/>
        <v>14.3</v>
      </c>
      <c r="F3780" s="1105">
        <f t="shared" si="119"/>
        <v>92331</v>
      </c>
      <c r="H3780" s="46">
        <v>13.63</v>
      </c>
      <c r="I3780" s="46">
        <v>14.3</v>
      </c>
    </row>
    <row r="3781" spans="2:9">
      <c r="B3781" s="50">
        <v>92332</v>
      </c>
      <c r="C3781" s="48" t="s">
        <v>6009</v>
      </c>
      <c r="D3781" s="47" t="s">
        <v>115</v>
      </c>
      <c r="E3781" s="49">
        <f t="shared" si="118"/>
        <v>11.64</v>
      </c>
      <c r="F3781" s="1105">
        <f t="shared" si="119"/>
        <v>92332</v>
      </c>
      <c r="H3781" s="49">
        <v>10.96</v>
      </c>
      <c r="I3781" s="49">
        <v>11.64</v>
      </c>
    </row>
    <row r="3782" spans="2:9">
      <c r="B3782" s="51">
        <v>92333</v>
      </c>
      <c r="C3782" s="1108" t="s">
        <v>6010</v>
      </c>
      <c r="D3782" s="45" t="s">
        <v>115</v>
      </c>
      <c r="E3782" s="46">
        <f t="shared" si="118"/>
        <v>20.29</v>
      </c>
      <c r="F3782" s="1105">
        <f t="shared" si="119"/>
        <v>92333</v>
      </c>
      <c r="H3782" s="46">
        <v>19.25</v>
      </c>
      <c r="I3782" s="46">
        <v>20.29</v>
      </c>
    </row>
    <row r="3783" spans="2:9">
      <c r="B3783" s="50">
        <v>92334</v>
      </c>
      <c r="C3783" s="48" t="s">
        <v>6011</v>
      </c>
      <c r="D3783" s="47" t="s">
        <v>115</v>
      </c>
      <c r="E3783" s="49">
        <f t="shared" si="118"/>
        <v>29.25</v>
      </c>
      <c r="F3783" s="1105">
        <f t="shared" si="119"/>
        <v>92334</v>
      </c>
      <c r="H3783" s="49">
        <v>27.92</v>
      </c>
      <c r="I3783" s="49">
        <v>29.25</v>
      </c>
    </row>
    <row r="3784" spans="2:9" ht="30">
      <c r="B3784" s="51">
        <v>92344</v>
      </c>
      <c r="C3784" s="1108" t="s">
        <v>2999</v>
      </c>
      <c r="D3784" s="45" t="s">
        <v>115</v>
      </c>
      <c r="E3784" s="46">
        <f t="shared" si="118"/>
        <v>39.46</v>
      </c>
      <c r="F3784" s="1105">
        <f t="shared" si="119"/>
        <v>92344</v>
      </c>
      <c r="H3784" s="46">
        <v>37.119999999999997</v>
      </c>
      <c r="I3784" s="46">
        <v>39.46</v>
      </c>
    </row>
    <row r="3785" spans="2:9" ht="30">
      <c r="B3785" s="50">
        <v>92345</v>
      </c>
      <c r="C3785" s="48" t="s">
        <v>3000</v>
      </c>
      <c r="D3785" s="47" t="s">
        <v>115</v>
      </c>
      <c r="E3785" s="49">
        <f t="shared" si="118"/>
        <v>39.450000000000003</v>
      </c>
      <c r="F3785" s="1105">
        <f t="shared" si="119"/>
        <v>92345</v>
      </c>
      <c r="H3785" s="49">
        <v>37.11</v>
      </c>
      <c r="I3785" s="49">
        <v>39.450000000000003</v>
      </c>
    </row>
    <row r="3786" spans="2:9" ht="30">
      <c r="B3786" s="51">
        <v>92346</v>
      </c>
      <c r="C3786" s="1108" t="s">
        <v>3001</v>
      </c>
      <c r="D3786" s="45" t="s">
        <v>115</v>
      </c>
      <c r="E3786" s="46">
        <f t="shared" si="118"/>
        <v>50.17</v>
      </c>
      <c r="F3786" s="1105">
        <f t="shared" si="119"/>
        <v>92346</v>
      </c>
      <c r="H3786" s="46">
        <v>47.63</v>
      </c>
      <c r="I3786" s="46">
        <v>50.17</v>
      </c>
    </row>
    <row r="3787" spans="2:9" ht="30">
      <c r="B3787" s="50">
        <v>92347</v>
      </c>
      <c r="C3787" s="48" t="s">
        <v>3002</v>
      </c>
      <c r="D3787" s="47" t="s">
        <v>115</v>
      </c>
      <c r="E3787" s="49">
        <f t="shared" si="118"/>
        <v>54.9</v>
      </c>
      <c r="F3787" s="1105">
        <f t="shared" si="119"/>
        <v>92347</v>
      </c>
      <c r="H3787" s="49">
        <v>52.36</v>
      </c>
      <c r="I3787" s="49">
        <v>54.9</v>
      </c>
    </row>
    <row r="3788" spans="2:9" ht="30">
      <c r="B3788" s="51">
        <v>92348</v>
      </c>
      <c r="C3788" s="1108" t="s">
        <v>3003</v>
      </c>
      <c r="D3788" s="45" t="s">
        <v>115</v>
      </c>
      <c r="E3788" s="46">
        <f t="shared" si="118"/>
        <v>67.75</v>
      </c>
      <c r="F3788" s="1105">
        <f t="shared" si="119"/>
        <v>92348</v>
      </c>
      <c r="H3788" s="46">
        <v>65.010000000000005</v>
      </c>
      <c r="I3788" s="46">
        <v>67.75</v>
      </c>
    </row>
    <row r="3789" spans="2:9" ht="30">
      <c r="B3789" s="50">
        <v>92349</v>
      </c>
      <c r="C3789" s="48" t="s">
        <v>3004</v>
      </c>
      <c r="D3789" s="47" t="s">
        <v>115</v>
      </c>
      <c r="E3789" s="49">
        <f t="shared" si="118"/>
        <v>71.959999999999994</v>
      </c>
      <c r="F3789" s="1105">
        <f t="shared" si="119"/>
        <v>92349</v>
      </c>
      <c r="H3789" s="49">
        <v>69.22</v>
      </c>
      <c r="I3789" s="49">
        <v>71.959999999999994</v>
      </c>
    </row>
    <row r="3790" spans="2:9" ht="30">
      <c r="B3790" s="51">
        <v>92350</v>
      </c>
      <c r="C3790" s="1108" t="s">
        <v>3005</v>
      </c>
      <c r="D3790" s="45" t="s">
        <v>115</v>
      </c>
      <c r="E3790" s="46">
        <f t="shared" si="118"/>
        <v>58.7</v>
      </c>
      <c r="F3790" s="1105">
        <f t="shared" si="119"/>
        <v>92350</v>
      </c>
      <c r="H3790" s="46">
        <v>55.2</v>
      </c>
      <c r="I3790" s="46">
        <v>58.7</v>
      </c>
    </row>
    <row r="3791" spans="2:9" ht="30">
      <c r="B3791" s="50">
        <v>92351</v>
      </c>
      <c r="C3791" s="48" t="s">
        <v>3006</v>
      </c>
      <c r="D3791" s="47" t="s">
        <v>115</v>
      </c>
      <c r="E3791" s="49">
        <f t="shared" si="118"/>
        <v>57.65</v>
      </c>
      <c r="F3791" s="1105">
        <f t="shared" si="119"/>
        <v>92351</v>
      </c>
      <c r="H3791" s="49">
        <v>54.15</v>
      </c>
      <c r="I3791" s="49">
        <v>57.65</v>
      </c>
    </row>
    <row r="3792" spans="2:9" ht="30">
      <c r="B3792" s="51">
        <v>92352</v>
      </c>
      <c r="C3792" s="1108" t="s">
        <v>3007</v>
      </c>
      <c r="D3792" s="45" t="s">
        <v>115</v>
      </c>
      <c r="E3792" s="46">
        <f t="shared" si="118"/>
        <v>84.2</v>
      </c>
      <c r="F3792" s="1105">
        <f t="shared" si="119"/>
        <v>92352</v>
      </c>
      <c r="H3792" s="46">
        <v>80.39</v>
      </c>
      <c r="I3792" s="46">
        <v>84.2</v>
      </c>
    </row>
    <row r="3793" spans="2:9" ht="30">
      <c r="B3793" s="50">
        <v>92353</v>
      </c>
      <c r="C3793" s="48" t="s">
        <v>3008</v>
      </c>
      <c r="D3793" s="47" t="s">
        <v>115</v>
      </c>
      <c r="E3793" s="49">
        <f t="shared" si="118"/>
        <v>79.569999999999993</v>
      </c>
      <c r="F3793" s="1105">
        <f t="shared" si="119"/>
        <v>92353</v>
      </c>
      <c r="H3793" s="49">
        <v>75.760000000000005</v>
      </c>
      <c r="I3793" s="49">
        <v>79.569999999999993</v>
      </c>
    </row>
    <row r="3794" spans="2:9" ht="30">
      <c r="B3794" s="51">
        <v>92354</v>
      </c>
      <c r="C3794" s="1108" t="s">
        <v>3009</v>
      </c>
      <c r="D3794" s="45" t="s">
        <v>115</v>
      </c>
      <c r="E3794" s="46">
        <f t="shared" si="118"/>
        <v>108.73</v>
      </c>
      <c r="F3794" s="1105">
        <f t="shared" si="119"/>
        <v>92354</v>
      </c>
      <c r="H3794" s="46">
        <v>104.61</v>
      </c>
      <c r="I3794" s="46">
        <v>108.73</v>
      </c>
    </row>
    <row r="3795" spans="2:9" ht="30">
      <c r="B3795" s="50">
        <v>92355</v>
      </c>
      <c r="C3795" s="48" t="s">
        <v>3010</v>
      </c>
      <c r="D3795" s="47" t="s">
        <v>115</v>
      </c>
      <c r="E3795" s="49">
        <f t="shared" si="118"/>
        <v>99.82</v>
      </c>
      <c r="F3795" s="1105">
        <f t="shared" si="119"/>
        <v>92355</v>
      </c>
      <c r="H3795" s="49">
        <v>95.7</v>
      </c>
      <c r="I3795" s="49">
        <v>99.82</v>
      </c>
    </row>
    <row r="3796" spans="2:9" ht="30">
      <c r="B3796" s="51">
        <v>92356</v>
      </c>
      <c r="C3796" s="1108" t="s">
        <v>3011</v>
      </c>
      <c r="D3796" s="45" t="s">
        <v>115</v>
      </c>
      <c r="E3796" s="46">
        <f t="shared" si="118"/>
        <v>76.89</v>
      </c>
      <c r="F3796" s="1105">
        <f t="shared" si="119"/>
        <v>92356</v>
      </c>
      <c r="H3796" s="46">
        <v>72.209999999999994</v>
      </c>
      <c r="I3796" s="46">
        <v>76.89</v>
      </c>
    </row>
    <row r="3797" spans="2:9" ht="30">
      <c r="B3797" s="50">
        <v>92357</v>
      </c>
      <c r="C3797" s="48" t="s">
        <v>3012</v>
      </c>
      <c r="D3797" s="47" t="s">
        <v>115</v>
      </c>
      <c r="E3797" s="49">
        <f t="shared" si="118"/>
        <v>108.48</v>
      </c>
      <c r="F3797" s="1105">
        <f t="shared" si="119"/>
        <v>92357</v>
      </c>
      <c r="H3797" s="49">
        <v>103.39</v>
      </c>
      <c r="I3797" s="49">
        <v>108.48</v>
      </c>
    </row>
    <row r="3798" spans="2:9" ht="30">
      <c r="B3798" s="51">
        <v>92358</v>
      </c>
      <c r="C3798" s="1108" t="s">
        <v>3013</v>
      </c>
      <c r="D3798" s="45" t="s">
        <v>115</v>
      </c>
      <c r="E3798" s="46">
        <f t="shared" si="118"/>
        <v>132.29</v>
      </c>
      <c r="F3798" s="1105">
        <f t="shared" si="119"/>
        <v>92358</v>
      </c>
      <c r="H3798" s="46">
        <v>126.81</v>
      </c>
      <c r="I3798" s="46">
        <v>132.29</v>
      </c>
    </row>
    <row r="3799" spans="2:9" ht="30">
      <c r="B3799" s="50">
        <v>92369</v>
      </c>
      <c r="C3799" s="48" t="s">
        <v>3014</v>
      </c>
      <c r="D3799" s="47" t="s">
        <v>115</v>
      </c>
      <c r="E3799" s="49">
        <f t="shared" si="118"/>
        <v>22.9</v>
      </c>
      <c r="F3799" s="1105">
        <f t="shared" si="119"/>
        <v>92369</v>
      </c>
      <c r="H3799" s="49">
        <v>21.13</v>
      </c>
      <c r="I3799" s="49">
        <v>22.9</v>
      </c>
    </row>
    <row r="3800" spans="2:9" ht="30">
      <c r="B3800" s="51">
        <v>92370</v>
      </c>
      <c r="C3800" s="1108" t="s">
        <v>3015</v>
      </c>
      <c r="D3800" s="45" t="s">
        <v>115</v>
      </c>
      <c r="E3800" s="46">
        <f t="shared" si="118"/>
        <v>23.75</v>
      </c>
      <c r="F3800" s="1105">
        <f t="shared" si="119"/>
        <v>92370</v>
      </c>
      <c r="H3800" s="46">
        <v>21.98</v>
      </c>
      <c r="I3800" s="46">
        <v>23.75</v>
      </c>
    </row>
    <row r="3801" spans="2:9" ht="30">
      <c r="B3801" s="50">
        <v>92371</v>
      </c>
      <c r="C3801" s="48" t="s">
        <v>3016</v>
      </c>
      <c r="D3801" s="47" t="s">
        <v>115</v>
      </c>
      <c r="E3801" s="49">
        <f t="shared" si="118"/>
        <v>27.01</v>
      </c>
      <c r="F3801" s="1105">
        <f t="shared" si="119"/>
        <v>92371</v>
      </c>
      <c r="H3801" s="49">
        <v>25.08</v>
      </c>
      <c r="I3801" s="49">
        <v>27.01</v>
      </c>
    </row>
    <row r="3802" spans="2:9" ht="30">
      <c r="B3802" s="51">
        <v>92372</v>
      </c>
      <c r="C3802" s="1108" t="s">
        <v>3017</v>
      </c>
      <c r="D3802" s="45" t="s">
        <v>115</v>
      </c>
      <c r="E3802" s="46">
        <f t="shared" si="118"/>
        <v>27.8</v>
      </c>
      <c r="F3802" s="1105">
        <f t="shared" si="119"/>
        <v>92372</v>
      </c>
      <c r="H3802" s="46">
        <v>25.87</v>
      </c>
      <c r="I3802" s="46">
        <v>27.8</v>
      </c>
    </row>
    <row r="3803" spans="2:9" ht="30">
      <c r="B3803" s="50">
        <v>92373</v>
      </c>
      <c r="C3803" s="48" t="s">
        <v>3018</v>
      </c>
      <c r="D3803" s="47" t="s">
        <v>115</v>
      </c>
      <c r="E3803" s="49">
        <f t="shared" si="118"/>
        <v>31.37</v>
      </c>
      <c r="F3803" s="1105">
        <f t="shared" si="119"/>
        <v>92373</v>
      </c>
      <c r="H3803" s="49">
        <v>29.27</v>
      </c>
      <c r="I3803" s="49">
        <v>31.37</v>
      </c>
    </row>
    <row r="3804" spans="2:9" ht="30">
      <c r="B3804" s="51">
        <v>92374</v>
      </c>
      <c r="C3804" s="1108" t="s">
        <v>3019</v>
      </c>
      <c r="D3804" s="45" t="s">
        <v>115</v>
      </c>
      <c r="E3804" s="46">
        <f t="shared" si="118"/>
        <v>31.52</v>
      </c>
      <c r="F3804" s="1105">
        <f t="shared" si="119"/>
        <v>92374</v>
      </c>
      <c r="H3804" s="46">
        <v>29.42</v>
      </c>
      <c r="I3804" s="46">
        <v>31.52</v>
      </c>
    </row>
    <row r="3805" spans="2:9" ht="30">
      <c r="B3805" s="50">
        <v>92375</v>
      </c>
      <c r="C3805" s="48" t="s">
        <v>3020</v>
      </c>
      <c r="D3805" s="47" t="s">
        <v>115</v>
      </c>
      <c r="E3805" s="49">
        <f t="shared" si="118"/>
        <v>39.43</v>
      </c>
      <c r="F3805" s="1105">
        <f t="shared" si="119"/>
        <v>92375</v>
      </c>
      <c r="H3805" s="49">
        <v>37.1</v>
      </c>
      <c r="I3805" s="49">
        <v>39.43</v>
      </c>
    </row>
    <row r="3806" spans="2:9" ht="30">
      <c r="B3806" s="51">
        <v>92376</v>
      </c>
      <c r="C3806" s="1108" t="s">
        <v>3021</v>
      </c>
      <c r="D3806" s="45" t="s">
        <v>115</v>
      </c>
      <c r="E3806" s="46">
        <f t="shared" si="118"/>
        <v>39.42</v>
      </c>
      <c r="F3806" s="1105">
        <f t="shared" si="119"/>
        <v>92376</v>
      </c>
      <c r="H3806" s="46">
        <v>37.090000000000003</v>
      </c>
      <c r="I3806" s="46">
        <v>39.42</v>
      </c>
    </row>
    <row r="3807" spans="2:9" ht="30">
      <c r="B3807" s="50">
        <v>92377</v>
      </c>
      <c r="C3807" s="48" t="s">
        <v>3022</v>
      </c>
      <c r="D3807" s="47" t="s">
        <v>115</v>
      </c>
      <c r="E3807" s="49">
        <f t="shared" si="118"/>
        <v>51.37</v>
      </c>
      <c r="F3807" s="1105">
        <f t="shared" si="119"/>
        <v>92377</v>
      </c>
      <c r="H3807" s="49">
        <v>48.71</v>
      </c>
      <c r="I3807" s="49">
        <v>51.37</v>
      </c>
    </row>
    <row r="3808" spans="2:9" ht="30">
      <c r="B3808" s="51">
        <v>92378</v>
      </c>
      <c r="C3808" s="1108" t="s">
        <v>3023</v>
      </c>
      <c r="D3808" s="45" t="s">
        <v>115</v>
      </c>
      <c r="E3808" s="46">
        <f t="shared" si="118"/>
        <v>56.1</v>
      </c>
      <c r="F3808" s="1105">
        <f t="shared" si="119"/>
        <v>92378</v>
      </c>
      <c r="H3808" s="46">
        <v>53.44</v>
      </c>
      <c r="I3808" s="46">
        <v>56.1</v>
      </c>
    </row>
    <row r="3809" spans="2:9" ht="30">
      <c r="B3809" s="50">
        <v>92379</v>
      </c>
      <c r="C3809" s="48" t="s">
        <v>3024</v>
      </c>
      <c r="D3809" s="47" t="s">
        <v>115</v>
      </c>
      <c r="E3809" s="49">
        <f t="shared" si="118"/>
        <v>70.23</v>
      </c>
      <c r="F3809" s="1105">
        <f t="shared" si="119"/>
        <v>92379</v>
      </c>
      <c r="H3809" s="49">
        <v>67.23</v>
      </c>
      <c r="I3809" s="49">
        <v>70.23</v>
      </c>
    </row>
    <row r="3810" spans="2:9" ht="30">
      <c r="B3810" s="51">
        <v>92380</v>
      </c>
      <c r="C3810" s="1108" t="s">
        <v>3025</v>
      </c>
      <c r="D3810" s="45" t="s">
        <v>115</v>
      </c>
      <c r="E3810" s="46">
        <f t="shared" si="118"/>
        <v>74.44</v>
      </c>
      <c r="F3810" s="1105">
        <f t="shared" si="119"/>
        <v>92380</v>
      </c>
      <c r="H3810" s="46">
        <v>71.44</v>
      </c>
      <c r="I3810" s="46">
        <v>74.44</v>
      </c>
    </row>
    <row r="3811" spans="2:9" ht="30">
      <c r="B3811" s="50">
        <v>92381</v>
      </c>
      <c r="C3811" s="48" t="s">
        <v>3026</v>
      </c>
      <c r="D3811" s="47" t="s">
        <v>115</v>
      </c>
      <c r="E3811" s="49">
        <f t="shared" si="118"/>
        <v>34.549999999999997</v>
      </c>
      <c r="F3811" s="1105">
        <f t="shared" si="119"/>
        <v>92381</v>
      </c>
      <c r="H3811" s="49">
        <v>31.89</v>
      </c>
      <c r="I3811" s="49">
        <v>34.549999999999997</v>
      </c>
    </row>
    <row r="3812" spans="2:9" ht="30">
      <c r="B3812" s="51">
        <v>92382</v>
      </c>
      <c r="C3812" s="1108" t="s">
        <v>3027</v>
      </c>
      <c r="D3812" s="45" t="s">
        <v>115</v>
      </c>
      <c r="E3812" s="46">
        <f t="shared" si="118"/>
        <v>33.42</v>
      </c>
      <c r="F3812" s="1105">
        <f t="shared" si="119"/>
        <v>92382</v>
      </c>
      <c r="H3812" s="46">
        <v>30.76</v>
      </c>
      <c r="I3812" s="46">
        <v>33.42</v>
      </c>
    </row>
    <row r="3813" spans="2:9" ht="30">
      <c r="B3813" s="50">
        <v>92383</v>
      </c>
      <c r="C3813" s="48" t="s">
        <v>3028</v>
      </c>
      <c r="D3813" s="47" t="s">
        <v>115</v>
      </c>
      <c r="E3813" s="49">
        <f t="shared" si="118"/>
        <v>42.08</v>
      </c>
      <c r="F3813" s="1105">
        <f t="shared" si="119"/>
        <v>92383</v>
      </c>
      <c r="H3813" s="49">
        <v>39.19</v>
      </c>
      <c r="I3813" s="49">
        <v>42.08</v>
      </c>
    </row>
    <row r="3814" spans="2:9" ht="30">
      <c r="B3814" s="51">
        <v>92384</v>
      </c>
      <c r="C3814" s="1108" t="s">
        <v>3029</v>
      </c>
      <c r="D3814" s="45" t="s">
        <v>115</v>
      </c>
      <c r="E3814" s="46">
        <f t="shared" si="118"/>
        <v>39.840000000000003</v>
      </c>
      <c r="F3814" s="1105">
        <f t="shared" si="119"/>
        <v>92384</v>
      </c>
      <c r="H3814" s="46">
        <v>36.950000000000003</v>
      </c>
      <c r="I3814" s="46">
        <v>39.840000000000003</v>
      </c>
    </row>
    <row r="3815" spans="2:9" ht="30">
      <c r="B3815" s="50">
        <v>92385</v>
      </c>
      <c r="C3815" s="48" t="s">
        <v>3030</v>
      </c>
      <c r="D3815" s="47" t="s">
        <v>115</v>
      </c>
      <c r="E3815" s="49">
        <f t="shared" si="118"/>
        <v>47.73</v>
      </c>
      <c r="F3815" s="1105">
        <f t="shared" si="119"/>
        <v>92385</v>
      </c>
      <c r="H3815" s="49">
        <v>44.57</v>
      </c>
      <c r="I3815" s="49">
        <v>47.73</v>
      </c>
    </row>
    <row r="3816" spans="2:9" ht="30">
      <c r="B3816" s="51">
        <v>92386</v>
      </c>
      <c r="C3816" s="1108" t="s">
        <v>3031</v>
      </c>
      <c r="D3816" s="45" t="s">
        <v>115</v>
      </c>
      <c r="E3816" s="46">
        <f t="shared" si="118"/>
        <v>46.19</v>
      </c>
      <c r="F3816" s="1105">
        <f t="shared" si="119"/>
        <v>92386</v>
      </c>
      <c r="H3816" s="46">
        <v>43.03</v>
      </c>
      <c r="I3816" s="46">
        <v>46.19</v>
      </c>
    </row>
    <row r="3817" spans="2:9" ht="30">
      <c r="B3817" s="50">
        <v>92387</v>
      </c>
      <c r="C3817" s="48" t="s">
        <v>3032</v>
      </c>
      <c r="D3817" s="47" t="s">
        <v>115</v>
      </c>
      <c r="E3817" s="49">
        <f t="shared" si="118"/>
        <v>58.63</v>
      </c>
      <c r="F3817" s="1105">
        <f t="shared" si="119"/>
        <v>92387</v>
      </c>
      <c r="H3817" s="49">
        <v>55.13</v>
      </c>
      <c r="I3817" s="49">
        <v>58.63</v>
      </c>
    </row>
    <row r="3818" spans="2:9" ht="30">
      <c r="B3818" s="51">
        <v>92388</v>
      </c>
      <c r="C3818" s="1108" t="s">
        <v>3033</v>
      </c>
      <c r="D3818" s="45" t="s">
        <v>115</v>
      </c>
      <c r="E3818" s="46">
        <f t="shared" si="118"/>
        <v>57.58</v>
      </c>
      <c r="F3818" s="1105">
        <f t="shared" si="119"/>
        <v>92388</v>
      </c>
      <c r="H3818" s="46">
        <v>54.08</v>
      </c>
      <c r="I3818" s="46">
        <v>57.58</v>
      </c>
    </row>
    <row r="3819" spans="2:9" ht="30">
      <c r="B3819" s="50">
        <v>92389</v>
      </c>
      <c r="C3819" s="48" t="s">
        <v>3034</v>
      </c>
      <c r="D3819" s="47" t="s">
        <v>115</v>
      </c>
      <c r="E3819" s="49">
        <f t="shared" si="118"/>
        <v>86.04</v>
      </c>
      <c r="F3819" s="1105">
        <f t="shared" si="119"/>
        <v>92389</v>
      </c>
      <c r="H3819" s="49">
        <v>82.04</v>
      </c>
      <c r="I3819" s="49">
        <v>86.04</v>
      </c>
    </row>
    <row r="3820" spans="2:9" ht="30">
      <c r="B3820" s="51">
        <v>92390</v>
      </c>
      <c r="C3820" s="1108" t="s">
        <v>3035</v>
      </c>
      <c r="D3820" s="45" t="s">
        <v>115</v>
      </c>
      <c r="E3820" s="46">
        <f t="shared" si="118"/>
        <v>81.41</v>
      </c>
      <c r="F3820" s="1105">
        <f t="shared" si="119"/>
        <v>92390</v>
      </c>
      <c r="H3820" s="46">
        <v>77.41</v>
      </c>
      <c r="I3820" s="46">
        <v>81.41</v>
      </c>
    </row>
    <row r="3821" spans="2:9" ht="30">
      <c r="B3821" s="50">
        <v>92635</v>
      </c>
      <c r="C3821" s="48" t="s">
        <v>3036</v>
      </c>
      <c r="D3821" s="47" t="s">
        <v>115</v>
      </c>
      <c r="E3821" s="49">
        <f t="shared" si="118"/>
        <v>112.45</v>
      </c>
      <c r="F3821" s="1105">
        <f t="shared" si="119"/>
        <v>92635</v>
      </c>
      <c r="H3821" s="49">
        <v>107.95</v>
      </c>
      <c r="I3821" s="49">
        <v>112.45</v>
      </c>
    </row>
    <row r="3822" spans="2:9" ht="30">
      <c r="B3822" s="51">
        <v>92636</v>
      </c>
      <c r="C3822" s="1108" t="s">
        <v>3037</v>
      </c>
      <c r="D3822" s="45" t="s">
        <v>115</v>
      </c>
      <c r="E3822" s="46">
        <f t="shared" si="118"/>
        <v>103.54</v>
      </c>
      <c r="F3822" s="1105">
        <f t="shared" si="119"/>
        <v>92636</v>
      </c>
      <c r="H3822" s="46">
        <v>99.04</v>
      </c>
      <c r="I3822" s="46">
        <v>103.54</v>
      </c>
    </row>
    <row r="3823" spans="2:9" ht="30">
      <c r="B3823" s="50">
        <v>92637</v>
      </c>
      <c r="C3823" s="48" t="s">
        <v>3038</v>
      </c>
      <c r="D3823" s="47" t="s">
        <v>115</v>
      </c>
      <c r="E3823" s="49">
        <f t="shared" si="118"/>
        <v>45.02</v>
      </c>
      <c r="F3823" s="1105">
        <f t="shared" si="119"/>
        <v>92637</v>
      </c>
      <c r="H3823" s="49">
        <v>41.47</v>
      </c>
      <c r="I3823" s="49">
        <v>45.02</v>
      </c>
    </row>
    <row r="3824" spans="2:9" ht="30">
      <c r="B3824" s="51">
        <v>92638</v>
      </c>
      <c r="C3824" s="1108" t="s">
        <v>3039</v>
      </c>
      <c r="D3824" s="45" t="s">
        <v>115</v>
      </c>
      <c r="E3824" s="46">
        <f t="shared" si="118"/>
        <v>53.41</v>
      </c>
      <c r="F3824" s="1105">
        <f t="shared" si="119"/>
        <v>92638</v>
      </c>
      <c r="H3824" s="46">
        <v>49.55</v>
      </c>
      <c r="I3824" s="46">
        <v>53.41</v>
      </c>
    </row>
    <row r="3825" spans="2:9" ht="30">
      <c r="B3825" s="50">
        <v>92639</v>
      </c>
      <c r="C3825" s="48" t="s">
        <v>3040</v>
      </c>
      <c r="D3825" s="47" t="s">
        <v>115</v>
      </c>
      <c r="E3825" s="49">
        <f t="shared" si="118"/>
        <v>61.03</v>
      </c>
      <c r="F3825" s="1105">
        <f t="shared" si="119"/>
        <v>92639</v>
      </c>
      <c r="H3825" s="49">
        <v>56.82</v>
      </c>
      <c r="I3825" s="49">
        <v>61.03</v>
      </c>
    </row>
    <row r="3826" spans="2:9" ht="30">
      <c r="B3826" s="51">
        <v>92640</v>
      </c>
      <c r="C3826" s="1108" t="s">
        <v>3041</v>
      </c>
      <c r="D3826" s="45" t="s">
        <v>115</v>
      </c>
      <c r="E3826" s="46">
        <f t="shared" si="118"/>
        <v>76.78</v>
      </c>
      <c r="F3826" s="1105">
        <f t="shared" si="119"/>
        <v>92640</v>
      </c>
      <c r="H3826" s="46">
        <v>72.12</v>
      </c>
      <c r="I3826" s="46">
        <v>76.78</v>
      </c>
    </row>
    <row r="3827" spans="2:9" ht="30">
      <c r="B3827" s="50">
        <v>92642</v>
      </c>
      <c r="C3827" s="48" t="s">
        <v>3042</v>
      </c>
      <c r="D3827" s="47" t="s">
        <v>115</v>
      </c>
      <c r="E3827" s="49">
        <f t="shared" si="118"/>
        <v>110.89</v>
      </c>
      <c r="F3827" s="1105">
        <f t="shared" si="119"/>
        <v>92642</v>
      </c>
      <c r="H3827" s="49">
        <v>105.56</v>
      </c>
      <c r="I3827" s="49">
        <v>110.89</v>
      </c>
    </row>
    <row r="3828" spans="2:9" ht="30">
      <c r="B3828" s="51">
        <v>92644</v>
      </c>
      <c r="C3828" s="1108" t="s">
        <v>3043</v>
      </c>
      <c r="D3828" s="45" t="s">
        <v>115</v>
      </c>
      <c r="E3828" s="46">
        <f t="shared" si="118"/>
        <v>137.25</v>
      </c>
      <c r="F3828" s="1105">
        <f t="shared" si="119"/>
        <v>92644</v>
      </c>
      <c r="H3828" s="46">
        <v>131.26</v>
      </c>
      <c r="I3828" s="46">
        <v>137.25</v>
      </c>
    </row>
    <row r="3829" spans="2:9" ht="30">
      <c r="B3829" s="50">
        <v>92657</v>
      </c>
      <c r="C3829" s="48" t="s">
        <v>3044</v>
      </c>
      <c r="D3829" s="47" t="s">
        <v>115</v>
      </c>
      <c r="E3829" s="49">
        <f t="shared" si="118"/>
        <v>16.21</v>
      </c>
      <c r="F3829" s="1105">
        <f t="shared" si="119"/>
        <v>92657</v>
      </c>
      <c r="H3829" s="49">
        <v>15.11</v>
      </c>
      <c r="I3829" s="49">
        <v>16.21</v>
      </c>
    </row>
    <row r="3830" spans="2:9" ht="30">
      <c r="B3830" s="51">
        <v>92658</v>
      </c>
      <c r="C3830" s="1108" t="s">
        <v>3045</v>
      </c>
      <c r="D3830" s="45" t="s">
        <v>115</v>
      </c>
      <c r="E3830" s="46">
        <f t="shared" si="118"/>
        <v>17.059999999999999</v>
      </c>
      <c r="F3830" s="1105">
        <f t="shared" si="119"/>
        <v>92658</v>
      </c>
      <c r="H3830" s="46">
        <v>15.96</v>
      </c>
      <c r="I3830" s="46">
        <v>17.059999999999999</v>
      </c>
    </row>
    <row r="3831" spans="2:9" ht="30">
      <c r="B3831" s="50">
        <v>92659</v>
      </c>
      <c r="C3831" s="48" t="s">
        <v>3046</v>
      </c>
      <c r="D3831" s="47" t="s">
        <v>115</v>
      </c>
      <c r="E3831" s="49">
        <f t="shared" si="118"/>
        <v>19.41</v>
      </c>
      <c r="F3831" s="1105">
        <f t="shared" si="119"/>
        <v>92659</v>
      </c>
      <c r="H3831" s="49">
        <v>18.25</v>
      </c>
      <c r="I3831" s="49">
        <v>19.41</v>
      </c>
    </row>
    <row r="3832" spans="2:9" ht="30">
      <c r="B3832" s="51">
        <v>92660</v>
      </c>
      <c r="C3832" s="1108" t="s">
        <v>3047</v>
      </c>
      <c r="D3832" s="45" t="s">
        <v>115</v>
      </c>
      <c r="E3832" s="46">
        <f t="shared" si="118"/>
        <v>20.2</v>
      </c>
      <c r="F3832" s="1105">
        <f t="shared" si="119"/>
        <v>92660</v>
      </c>
      <c r="H3832" s="46">
        <v>19.04</v>
      </c>
      <c r="I3832" s="46">
        <v>20.2</v>
      </c>
    </row>
    <row r="3833" spans="2:9" ht="30">
      <c r="B3833" s="50">
        <v>92661</v>
      </c>
      <c r="C3833" s="48" t="s">
        <v>3048</v>
      </c>
      <c r="D3833" s="47" t="s">
        <v>115</v>
      </c>
      <c r="E3833" s="49">
        <f t="shared" si="118"/>
        <v>22.7</v>
      </c>
      <c r="F3833" s="1105">
        <f t="shared" si="119"/>
        <v>92661</v>
      </c>
      <c r="H3833" s="49">
        <v>21.48</v>
      </c>
      <c r="I3833" s="49">
        <v>22.7</v>
      </c>
    </row>
    <row r="3834" spans="2:9" ht="30">
      <c r="B3834" s="51">
        <v>92662</v>
      </c>
      <c r="C3834" s="1108" t="s">
        <v>3049</v>
      </c>
      <c r="D3834" s="45" t="s">
        <v>115</v>
      </c>
      <c r="E3834" s="46">
        <f t="shared" si="118"/>
        <v>22.85</v>
      </c>
      <c r="F3834" s="1105">
        <f t="shared" si="119"/>
        <v>92662</v>
      </c>
      <c r="H3834" s="46">
        <v>21.63</v>
      </c>
      <c r="I3834" s="46">
        <v>22.85</v>
      </c>
    </row>
    <row r="3835" spans="2:9" ht="30">
      <c r="B3835" s="50">
        <v>92663</v>
      </c>
      <c r="C3835" s="48" t="s">
        <v>3050</v>
      </c>
      <c r="D3835" s="47" t="s">
        <v>115</v>
      </c>
      <c r="E3835" s="49">
        <f t="shared" si="118"/>
        <v>29.45</v>
      </c>
      <c r="F3835" s="1105">
        <f t="shared" si="119"/>
        <v>92663</v>
      </c>
      <c r="H3835" s="49">
        <v>28.13</v>
      </c>
      <c r="I3835" s="49">
        <v>29.45</v>
      </c>
    </row>
    <row r="3836" spans="2:9" ht="30">
      <c r="B3836" s="51">
        <v>92664</v>
      </c>
      <c r="C3836" s="1108" t="s">
        <v>3051</v>
      </c>
      <c r="D3836" s="45" t="s">
        <v>115</v>
      </c>
      <c r="E3836" s="46">
        <f t="shared" si="118"/>
        <v>29.44</v>
      </c>
      <c r="F3836" s="1105">
        <f t="shared" si="119"/>
        <v>92664</v>
      </c>
      <c r="H3836" s="46">
        <v>28.12</v>
      </c>
      <c r="I3836" s="46">
        <v>29.44</v>
      </c>
    </row>
    <row r="3837" spans="2:9" ht="30">
      <c r="B3837" s="50">
        <v>92665</v>
      </c>
      <c r="C3837" s="48" t="s">
        <v>3052</v>
      </c>
      <c r="D3837" s="47" t="s">
        <v>115</v>
      </c>
      <c r="E3837" s="49">
        <f t="shared" si="118"/>
        <v>39.409999999999997</v>
      </c>
      <c r="F3837" s="1105">
        <f t="shared" si="119"/>
        <v>92665</v>
      </c>
      <c r="H3837" s="49">
        <v>37.97</v>
      </c>
      <c r="I3837" s="49">
        <v>39.409999999999997</v>
      </c>
    </row>
    <row r="3838" spans="2:9" ht="30">
      <c r="B3838" s="51">
        <v>92666</v>
      </c>
      <c r="C3838" s="1108" t="s">
        <v>3053</v>
      </c>
      <c r="D3838" s="45" t="s">
        <v>115</v>
      </c>
      <c r="E3838" s="46">
        <f t="shared" si="118"/>
        <v>44.14</v>
      </c>
      <c r="F3838" s="1105">
        <f t="shared" si="119"/>
        <v>92666</v>
      </c>
      <c r="H3838" s="46">
        <v>42.7</v>
      </c>
      <c r="I3838" s="46">
        <v>44.14</v>
      </c>
    </row>
    <row r="3839" spans="2:9" ht="30">
      <c r="B3839" s="50">
        <v>92667</v>
      </c>
      <c r="C3839" s="48" t="s">
        <v>3054</v>
      </c>
      <c r="D3839" s="47" t="s">
        <v>115</v>
      </c>
      <c r="E3839" s="49">
        <f t="shared" si="118"/>
        <v>56.32</v>
      </c>
      <c r="F3839" s="1105">
        <f t="shared" si="119"/>
        <v>92667</v>
      </c>
      <c r="H3839" s="49">
        <v>54.74</v>
      </c>
      <c r="I3839" s="49">
        <v>56.32</v>
      </c>
    </row>
    <row r="3840" spans="2:9" ht="30">
      <c r="B3840" s="51">
        <v>92668</v>
      </c>
      <c r="C3840" s="1108" t="s">
        <v>3055</v>
      </c>
      <c r="D3840" s="45" t="s">
        <v>115</v>
      </c>
      <c r="E3840" s="46">
        <f t="shared" si="118"/>
        <v>60.53</v>
      </c>
      <c r="F3840" s="1105">
        <f t="shared" si="119"/>
        <v>92668</v>
      </c>
      <c r="H3840" s="46">
        <v>58.95</v>
      </c>
      <c r="I3840" s="46">
        <v>60.53</v>
      </c>
    </row>
    <row r="3841" spans="2:9" ht="30">
      <c r="B3841" s="50">
        <v>92669</v>
      </c>
      <c r="C3841" s="48" t="s">
        <v>3056</v>
      </c>
      <c r="D3841" s="47" t="s">
        <v>115</v>
      </c>
      <c r="E3841" s="49">
        <f t="shared" si="118"/>
        <v>24.5</v>
      </c>
      <c r="F3841" s="1105">
        <f t="shared" si="119"/>
        <v>92669</v>
      </c>
      <c r="H3841" s="49">
        <v>22.86</v>
      </c>
      <c r="I3841" s="49">
        <v>24.5</v>
      </c>
    </row>
    <row r="3842" spans="2:9" ht="30">
      <c r="B3842" s="51">
        <v>92670</v>
      </c>
      <c r="C3842" s="1108" t="s">
        <v>3057</v>
      </c>
      <c r="D3842" s="45" t="s">
        <v>115</v>
      </c>
      <c r="E3842" s="46">
        <f t="shared" si="118"/>
        <v>23.37</v>
      </c>
      <c r="F3842" s="1105">
        <f t="shared" si="119"/>
        <v>92670</v>
      </c>
      <c r="H3842" s="46">
        <v>21.73</v>
      </c>
      <c r="I3842" s="46">
        <v>23.37</v>
      </c>
    </row>
    <row r="3843" spans="2:9" ht="30">
      <c r="B3843" s="50">
        <v>92671</v>
      </c>
      <c r="C3843" s="48" t="s">
        <v>3058</v>
      </c>
      <c r="D3843" s="47" t="s">
        <v>115</v>
      </c>
      <c r="E3843" s="49">
        <f t="shared" ref="E3843:E3906" si="120">IF($K$2=$H$1,H3843,I3843)</f>
        <v>30.68</v>
      </c>
      <c r="F3843" s="1105">
        <f t="shared" ref="F3843:F3906" si="121">IF(LEN($B3843)=7,CONCATENATE(MID($B3843,1,6),"00",RIGHT($B3843,1)),IF(LEN($B3843)=8,CONCATENATE(MID($B3843,1,6),"0",RIGHT($B3843,2)),$B3843))</f>
        <v>92671</v>
      </c>
      <c r="H3843" s="49">
        <v>28.94</v>
      </c>
      <c r="I3843" s="49">
        <v>30.68</v>
      </c>
    </row>
    <row r="3844" spans="2:9" ht="30">
      <c r="B3844" s="51">
        <v>92672</v>
      </c>
      <c r="C3844" s="1108" t="s">
        <v>3059</v>
      </c>
      <c r="D3844" s="45" t="s">
        <v>115</v>
      </c>
      <c r="E3844" s="46">
        <f t="shared" si="120"/>
        <v>28.44</v>
      </c>
      <c r="F3844" s="1105">
        <f t="shared" si="121"/>
        <v>92672</v>
      </c>
      <c r="H3844" s="46">
        <v>26.7</v>
      </c>
      <c r="I3844" s="46">
        <v>28.44</v>
      </c>
    </row>
    <row r="3845" spans="2:9" ht="30">
      <c r="B3845" s="50">
        <v>92673</v>
      </c>
      <c r="C3845" s="48" t="s">
        <v>3060</v>
      </c>
      <c r="D3845" s="47" t="s">
        <v>115</v>
      </c>
      <c r="E3845" s="49">
        <f t="shared" si="120"/>
        <v>34.729999999999997</v>
      </c>
      <c r="F3845" s="1105">
        <f t="shared" si="121"/>
        <v>92673</v>
      </c>
      <c r="H3845" s="49">
        <v>32.9</v>
      </c>
      <c r="I3845" s="49">
        <v>34.729999999999997</v>
      </c>
    </row>
    <row r="3846" spans="2:9" ht="30">
      <c r="B3846" s="51">
        <v>92674</v>
      </c>
      <c r="C3846" s="1108" t="s">
        <v>3061</v>
      </c>
      <c r="D3846" s="45" t="s">
        <v>115</v>
      </c>
      <c r="E3846" s="46">
        <f t="shared" si="120"/>
        <v>33.19</v>
      </c>
      <c r="F3846" s="1105">
        <f t="shared" si="121"/>
        <v>92674</v>
      </c>
      <c r="H3846" s="46">
        <v>31.36</v>
      </c>
      <c r="I3846" s="46">
        <v>33.19</v>
      </c>
    </row>
    <row r="3847" spans="2:9" ht="30">
      <c r="B3847" s="50">
        <v>92675</v>
      </c>
      <c r="C3847" s="48" t="s">
        <v>3062</v>
      </c>
      <c r="D3847" s="47" t="s">
        <v>115</v>
      </c>
      <c r="E3847" s="49">
        <f t="shared" si="120"/>
        <v>43.68</v>
      </c>
      <c r="F3847" s="1105">
        <f t="shared" si="121"/>
        <v>92675</v>
      </c>
      <c r="H3847" s="49">
        <v>41.71</v>
      </c>
      <c r="I3847" s="49">
        <v>43.68</v>
      </c>
    </row>
    <row r="3848" spans="2:9" ht="30">
      <c r="B3848" s="51">
        <v>92676</v>
      </c>
      <c r="C3848" s="1108" t="s">
        <v>3063</v>
      </c>
      <c r="D3848" s="45" t="s">
        <v>115</v>
      </c>
      <c r="E3848" s="46">
        <f t="shared" si="120"/>
        <v>42.63</v>
      </c>
      <c r="F3848" s="1105">
        <f t="shared" si="121"/>
        <v>92676</v>
      </c>
      <c r="H3848" s="46">
        <v>40.659999999999997</v>
      </c>
      <c r="I3848" s="46">
        <v>42.63</v>
      </c>
    </row>
    <row r="3849" spans="2:9" ht="30">
      <c r="B3849" s="50">
        <v>92677</v>
      </c>
      <c r="C3849" s="48" t="s">
        <v>3064</v>
      </c>
      <c r="D3849" s="47" t="s">
        <v>115</v>
      </c>
      <c r="E3849" s="49">
        <f t="shared" si="120"/>
        <v>68.13</v>
      </c>
      <c r="F3849" s="1105">
        <f t="shared" si="121"/>
        <v>92677</v>
      </c>
      <c r="H3849" s="49">
        <v>65.97</v>
      </c>
      <c r="I3849" s="49">
        <v>68.13</v>
      </c>
    </row>
    <row r="3850" spans="2:9" ht="30">
      <c r="B3850" s="51">
        <v>92678</v>
      </c>
      <c r="C3850" s="1108" t="s">
        <v>3065</v>
      </c>
      <c r="D3850" s="45" t="s">
        <v>115</v>
      </c>
      <c r="E3850" s="46">
        <f t="shared" si="120"/>
        <v>63.5</v>
      </c>
      <c r="F3850" s="1105">
        <f t="shared" si="121"/>
        <v>92678</v>
      </c>
      <c r="H3850" s="46">
        <v>61.34</v>
      </c>
      <c r="I3850" s="46">
        <v>63.5</v>
      </c>
    </row>
    <row r="3851" spans="2:9" ht="30">
      <c r="B3851" s="50">
        <v>92679</v>
      </c>
      <c r="C3851" s="48" t="s">
        <v>3066</v>
      </c>
      <c r="D3851" s="47" t="s">
        <v>115</v>
      </c>
      <c r="E3851" s="49">
        <f t="shared" si="120"/>
        <v>91.59</v>
      </c>
      <c r="F3851" s="1105">
        <f t="shared" si="121"/>
        <v>92679</v>
      </c>
      <c r="H3851" s="49">
        <v>89.23</v>
      </c>
      <c r="I3851" s="49">
        <v>91.59</v>
      </c>
    </row>
    <row r="3852" spans="2:9" ht="30">
      <c r="B3852" s="51">
        <v>92680</v>
      </c>
      <c r="C3852" s="1108" t="s">
        <v>3067</v>
      </c>
      <c r="D3852" s="45" t="s">
        <v>115</v>
      </c>
      <c r="E3852" s="46">
        <f t="shared" si="120"/>
        <v>82.68</v>
      </c>
      <c r="F3852" s="1105">
        <f t="shared" si="121"/>
        <v>92680</v>
      </c>
      <c r="H3852" s="46">
        <v>80.319999999999993</v>
      </c>
      <c r="I3852" s="46">
        <v>82.68</v>
      </c>
    </row>
    <row r="3853" spans="2:9" ht="30">
      <c r="B3853" s="50">
        <v>92681</v>
      </c>
      <c r="C3853" s="48" t="s">
        <v>3068</v>
      </c>
      <c r="D3853" s="47" t="s">
        <v>115</v>
      </c>
      <c r="E3853" s="49">
        <f t="shared" si="120"/>
        <v>31.59</v>
      </c>
      <c r="F3853" s="1105">
        <f t="shared" si="121"/>
        <v>92681</v>
      </c>
      <c r="H3853" s="49">
        <v>29.42</v>
      </c>
      <c r="I3853" s="49">
        <v>31.59</v>
      </c>
    </row>
    <row r="3854" spans="2:9" ht="30">
      <c r="B3854" s="51">
        <v>92682</v>
      </c>
      <c r="C3854" s="1108" t="s">
        <v>3069</v>
      </c>
      <c r="D3854" s="45" t="s">
        <v>115</v>
      </c>
      <c r="E3854" s="46">
        <f t="shared" si="120"/>
        <v>38.159999999999997</v>
      </c>
      <c r="F3854" s="1105">
        <f t="shared" si="121"/>
        <v>92682</v>
      </c>
      <c r="H3854" s="46">
        <v>35.86</v>
      </c>
      <c r="I3854" s="46">
        <v>38.159999999999997</v>
      </c>
    </row>
    <row r="3855" spans="2:9" ht="30">
      <c r="B3855" s="50">
        <v>92683</v>
      </c>
      <c r="C3855" s="48" t="s">
        <v>3070</v>
      </c>
      <c r="D3855" s="47" t="s">
        <v>115</v>
      </c>
      <c r="E3855" s="49">
        <f t="shared" si="120"/>
        <v>43.72</v>
      </c>
      <c r="F3855" s="1105">
        <f t="shared" si="121"/>
        <v>92683</v>
      </c>
      <c r="H3855" s="49">
        <v>41.28</v>
      </c>
      <c r="I3855" s="49">
        <v>43.72</v>
      </c>
    </row>
    <row r="3856" spans="2:9" ht="30">
      <c r="B3856" s="51">
        <v>92684</v>
      </c>
      <c r="C3856" s="1108" t="s">
        <v>3071</v>
      </c>
      <c r="D3856" s="45" t="s">
        <v>115</v>
      </c>
      <c r="E3856" s="46">
        <f t="shared" si="120"/>
        <v>56.85</v>
      </c>
      <c r="F3856" s="1105">
        <f t="shared" si="121"/>
        <v>92684</v>
      </c>
      <c r="H3856" s="46">
        <v>54.23</v>
      </c>
      <c r="I3856" s="46">
        <v>56.85</v>
      </c>
    </row>
    <row r="3857" spans="2:9" ht="30">
      <c r="B3857" s="50">
        <v>92685</v>
      </c>
      <c r="C3857" s="48" t="s">
        <v>3072</v>
      </c>
      <c r="D3857" s="47" t="s">
        <v>115</v>
      </c>
      <c r="E3857" s="49">
        <f t="shared" si="120"/>
        <v>87.02</v>
      </c>
      <c r="F3857" s="1105">
        <f t="shared" si="121"/>
        <v>92685</v>
      </c>
      <c r="H3857" s="49">
        <v>84.14</v>
      </c>
      <c r="I3857" s="49">
        <v>87.02</v>
      </c>
    </row>
    <row r="3858" spans="2:9" ht="30">
      <c r="B3858" s="51">
        <v>92686</v>
      </c>
      <c r="C3858" s="1108" t="s">
        <v>3073</v>
      </c>
      <c r="D3858" s="45" t="s">
        <v>115</v>
      </c>
      <c r="E3858" s="46">
        <f t="shared" si="120"/>
        <v>109.43</v>
      </c>
      <c r="F3858" s="1105">
        <f t="shared" si="121"/>
        <v>92686</v>
      </c>
      <c r="H3858" s="46">
        <v>106.28</v>
      </c>
      <c r="I3858" s="46">
        <v>109.43</v>
      </c>
    </row>
    <row r="3859" spans="2:9" ht="30">
      <c r="B3859" s="50">
        <v>92692</v>
      </c>
      <c r="C3859" s="48" t="s">
        <v>3074</v>
      </c>
      <c r="D3859" s="47" t="s">
        <v>115</v>
      </c>
      <c r="E3859" s="49">
        <f t="shared" si="120"/>
        <v>8.86</v>
      </c>
      <c r="F3859" s="1105">
        <f t="shared" si="121"/>
        <v>92692</v>
      </c>
      <c r="H3859" s="49">
        <v>8.23</v>
      </c>
      <c r="I3859" s="49">
        <v>8.86</v>
      </c>
    </row>
    <row r="3860" spans="2:9" ht="30">
      <c r="B3860" s="51">
        <v>92693</v>
      </c>
      <c r="C3860" s="1108" t="s">
        <v>3075</v>
      </c>
      <c r="D3860" s="45" t="s">
        <v>115</v>
      </c>
      <c r="E3860" s="46">
        <f t="shared" si="120"/>
        <v>9.0500000000000007</v>
      </c>
      <c r="F3860" s="1105">
        <f t="shared" si="121"/>
        <v>92693</v>
      </c>
      <c r="H3860" s="46">
        <v>8.42</v>
      </c>
      <c r="I3860" s="46">
        <v>9.0500000000000007</v>
      </c>
    </row>
    <row r="3861" spans="2:9" ht="30">
      <c r="B3861" s="50">
        <v>92694</v>
      </c>
      <c r="C3861" s="48" t="s">
        <v>3076</v>
      </c>
      <c r="D3861" s="47" t="s">
        <v>115</v>
      </c>
      <c r="E3861" s="49">
        <f t="shared" si="120"/>
        <v>14.32</v>
      </c>
      <c r="F3861" s="1105">
        <f t="shared" si="121"/>
        <v>92694</v>
      </c>
      <c r="H3861" s="49">
        <v>13.25</v>
      </c>
      <c r="I3861" s="49">
        <v>14.32</v>
      </c>
    </row>
    <row r="3862" spans="2:9" ht="30">
      <c r="B3862" s="51">
        <v>92695</v>
      </c>
      <c r="C3862" s="1108" t="s">
        <v>3077</v>
      </c>
      <c r="D3862" s="45" t="s">
        <v>115</v>
      </c>
      <c r="E3862" s="46">
        <f t="shared" si="120"/>
        <v>14.51</v>
      </c>
      <c r="F3862" s="1105">
        <f t="shared" si="121"/>
        <v>92695</v>
      </c>
      <c r="H3862" s="46">
        <v>13.44</v>
      </c>
      <c r="I3862" s="46">
        <v>14.51</v>
      </c>
    </row>
    <row r="3863" spans="2:9" ht="30">
      <c r="B3863" s="50">
        <v>92696</v>
      </c>
      <c r="C3863" s="48" t="s">
        <v>3078</v>
      </c>
      <c r="D3863" s="47" t="s">
        <v>115</v>
      </c>
      <c r="E3863" s="49">
        <f t="shared" si="120"/>
        <v>22.62</v>
      </c>
      <c r="F3863" s="1105">
        <f t="shared" si="121"/>
        <v>92696</v>
      </c>
      <c r="H3863" s="49">
        <v>20.86</v>
      </c>
      <c r="I3863" s="49">
        <v>22.62</v>
      </c>
    </row>
    <row r="3864" spans="2:9" ht="30">
      <c r="B3864" s="51">
        <v>92697</v>
      </c>
      <c r="C3864" s="1108" t="s">
        <v>3079</v>
      </c>
      <c r="D3864" s="45" t="s">
        <v>115</v>
      </c>
      <c r="E3864" s="46">
        <f t="shared" si="120"/>
        <v>23.47</v>
      </c>
      <c r="F3864" s="1105">
        <f t="shared" si="121"/>
        <v>92697</v>
      </c>
      <c r="H3864" s="46">
        <v>21.71</v>
      </c>
      <c r="I3864" s="46">
        <v>23.47</v>
      </c>
    </row>
    <row r="3865" spans="2:9" ht="30">
      <c r="B3865" s="50">
        <v>92698</v>
      </c>
      <c r="C3865" s="48" t="s">
        <v>3080</v>
      </c>
      <c r="D3865" s="47" t="s">
        <v>115</v>
      </c>
      <c r="E3865" s="49">
        <f t="shared" si="120"/>
        <v>13.12</v>
      </c>
      <c r="F3865" s="1105">
        <f t="shared" si="121"/>
        <v>92698</v>
      </c>
      <c r="H3865" s="49">
        <v>12.18</v>
      </c>
      <c r="I3865" s="49">
        <v>13.12</v>
      </c>
    </row>
    <row r="3866" spans="2:9" ht="30">
      <c r="B3866" s="51">
        <v>92699</v>
      </c>
      <c r="C3866" s="1108" t="s">
        <v>3081</v>
      </c>
      <c r="D3866" s="45" t="s">
        <v>115</v>
      </c>
      <c r="E3866" s="46">
        <f t="shared" si="120"/>
        <v>12.5</v>
      </c>
      <c r="F3866" s="1105">
        <f t="shared" si="121"/>
        <v>92699</v>
      </c>
      <c r="H3866" s="46">
        <v>11.56</v>
      </c>
      <c r="I3866" s="46">
        <v>12.5</v>
      </c>
    </row>
    <row r="3867" spans="2:9" ht="30">
      <c r="B3867" s="50">
        <v>92700</v>
      </c>
      <c r="C3867" s="48" t="s">
        <v>3082</v>
      </c>
      <c r="D3867" s="47" t="s">
        <v>115</v>
      </c>
      <c r="E3867" s="49">
        <f t="shared" si="120"/>
        <v>21.65</v>
      </c>
      <c r="F3867" s="1105">
        <f t="shared" si="121"/>
        <v>92700</v>
      </c>
      <c r="H3867" s="49">
        <v>20.03</v>
      </c>
      <c r="I3867" s="49">
        <v>21.65</v>
      </c>
    </row>
    <row r="3868" spans="2:9" ht="30">
      <c r="B3868" s="51">
        <v>92701</v>
      </c>
      <c r="C3868" s="1108" t="s">
        <v>3083</v>
      </c>
      <c r="D3868" s="45" t="s">
        <v>115</v>
      </c>
      <c r="E3868" s="46">
        <f t="shared" si="120"/>
        <v>20.74</v>
      </c>
      <c r="F3868" s="1105">
        <f t="shared" si="121"/>
        <v>92701</v>
      </c>
      <c r="H3868" s="46">
        <v>19.12</v>
      </c>
      <c r="I3868" s="46">
        <v>20.74</v>
      </c>
    </row>
    <row r="3869" spans="2:9" ht="30">
      <c r="B3869" s="50">
        <v>92702</v>
      </c>
      <c r="C3869" s="48" t="s">
        <v>3084</v>
      </c>
      <c r="D3869" s="47" t="s">
        <v>115</v>
      </c>
      <c r="E3869" s="49">
        <f t="shared" si="120"/>
        <v>34.159999999999997</v>
      </c>
      <c r="F3869" s="1105">
        <f t="shared" si="121"/>
        <v>92702</v>
      </c>
      <c r="H3869" s="49">
        <v>31.54</v>
      </c>
      <c r="I3869" s="49">
        <v>34.159999999999997</v>
      </c>
    </row>
    <row r="3870" spans="2:9" ht="30">
      <c r="B3870" s="51">
        <v>92703</v>
      </c>
      <c r="C3870" s="1108" t="s">
        <v>3085</v>
      </c>
      <c r="D3870" s="45" t="s">
        <v>115</v>
      </c>
      <c r="E3870" s="46">
        <f t="shared" si="120"/>
        <v>33.03</v>
      </c>
      <c r="F3870" s="1105">
        <f t="shared" si="121"/>
        <v>92703</v>
      </c>
      <c r="H3870" s="46">
        <v>30.41</v>
      </c>
      <c r="I3870" s="46">
        <v>33.03</v>
      </c>
    </row>
    <row r="3871" spans="2:9" ht="30">
      <c r="B3871" s="50">
        <v>92704</v>
      </c>
      <c r="C3871" s="48" t="s">
        <v>3086</v>
      </c>
      <c r="D3871" s="47" t="s">
        <v>115</v>
      </c>
      <c r="E3871" s="49">
        <f t="shared" si="120"/>
        <v>16.82</v>
      </c>
      <c r="F3871" s="1105">
        <f t="shared" si="121"/>
        <v>92704</v>
      </c>
      <c r="H3871" s="49">
        <v>15.56</v>
      </c>
      <c r="I3871" s="49">
        <v>16.82</v>
      </c>
    </row>
    <row r="3872" spans="2:9" ht="30">
      <c r="B3872" s="51">
        <v>92705</v>
      </c>
      <c r="C3872" s="1108" t="s">
        <v>3087</v>
      </c>
      <c r="D3872" s="45" t="s">
        <v>115</v>
      </c>
      <c r="E3872" s="46">
        <f t="shared" si="120"/>
        <v>27.47</v>
      </c>
      <c r="F3872" s="1105">
        <f t="shared" si="121"/>
        <v>92705</v>
      </c>
      <c r="H3872" s="46">
        <v>25.33</v>
      </c>
      <c r="I3872" s="46">
        <v>27.47</v>
      </c>
    </row>
    <row r="3873" spans="2:9" ht="30">
      <c r="B3873" s="50">
        <v>92706</v>
      </c>
      <c r="C3873" s="48" t="s">
        <v>3088</v>
      </c>
      <c r="D3873" s="47" t="s">
        <v>115</v>
      </c>
      <c r="E3873" s="49">
        <f t="shared" si="120"/>
        <v>44.49</v>
      </c>
      <c r="F3873" s="1105">
        <f t="shared" si="121"/>
        <v>92706</v>
      </c>
      <c r="H3873" s="49">
        <v>40.99</v>
      </c>
      <c r="I3873" s="49">
        <v>44.49</v>
      </c>
    </row>
    <row r="3874" spans="2:9" ht="30">
      <c r="B3874" s="51">
        <v>92889</v>
      </c>
      <c r="C3874" s="1108" t="s">
        <v>3089</v>
      </c>
      <c r="D3874" s="45" t="s">
        <v>115</v>
      </c>
      <c r="E3874" s="46">
        <f t="shared" si="120"/>
        <v>70.12</v>
      </c>
      <c r="F3874" s="1105">
        <f t="shared" si="121"/>
        <v>92889</v>
      </c>
      <c r="H3874" s="46">
        <v>67.78</v>
      </c>
      <c r="I3874" s="46">
        <v>70.12</v>
      </c>
    </row>
    <row r="3875" spans="2:9" ht="30">
      <c r="B3875" s="50">
        <v>92890</v>
      </c>
      <c r="C3875" s="48" t="s">
        <v>3090</v>
      </c>
      <c r="D3875" s="47" t="s">
        <v>115</v>
      </c>
      <c r="E3875" s="49">
        <f t="shared" si="120"/>
        <v>102.91</v>
      </c>
      <c r="F3875" s="1105">
        <f t="shared" si="121"/>
        <v>92890</v>
      </c>
      <c r="H3875" s="49">
        <v>100.37</v>
      </c>
      <c r="I3875" s="49">
        <v>102.91</v>
      </c>
    </row>
    <row r="3876" spans="2:9" ht="30">
      <c r="B3876" s="51">
        <v>92891</v>
      </c>
      <c r="C3876" s="1108" t="s">
        <v>3091</v>
      </c>
      <c r="D3876" s="45" t="s">
        <v>115</v>
      </c>
      <c r="E3876" s="46">
        <f t="shared" si="120"/>
        <v>147.54</v>
      </c>
      <c r="F3876" s="1105">
        <f t="shared" si="121"/>
        <v>92891</v>
      </c>
      <c r="H3876" s="46">
        <v>144.80000000000001</v>
      </c>
      <c r="I3876" s="46">
        <v>147.54</v>
      </c>
    </row>
    <row r="3877" spans="2:9" ht="30">
      <c r="B3877" s="50">
        <v>92892</v>
      </c>
      <c r="C3877" s="48" t="s">
        <v>3092</v>
      </c>
      <c r="D3877" s="47" t="s">
        <v>115</v>
      </c>
      <c r="E3877" s="49">
        <f t="shared" si="120"/>
        <v>32.880000000000003</v>
      </c>
      <c r="F3877" s="1105">
        <f t="shared" si="121"/>
        <v>92892</v>
      </c>
      <c r="H3877" s="49">
        <v>31.11</v>
      </c>
      <c r="I3877" s="49">
        <v>32.880000000000003</v>
      </c>
    </row>
    <row r="3878" spans="2:9" ht="30">
      <c r="B3878" s="51">
        <v>92893</v>
      </c>
      <c r="C3878" s="1108" t="s">
        <v>3093</v>
      </c>
      <c r="D3878" s="45" t="s">
        <v>115</v>
      </c>
      <c r="E3878" s="46">
        <f t="shared" si="120"/>
        <v>44.77</v>
      </c>
      <c r="F3878" s="1105">
        <f t="shared" si="121"/>
        <v>92893</v>
      </c>
      <c r="H3878" s="46">
        <v>42.84</v>
      </c>
      <c r="I3878" s="46">
        <v>44.77</v>
      </c>
    </row>
    <row r="3879" spans="2:9" ht="30">
      <c r="B3879" s="50">
        <v>92894</v>
      </c>
      <c r="C3879" s="48" t="s">
        <v>3094</v>
      </c>
      <c r="D3879" s="47" t="s">
        <v>115</v>
      </c>
      <c r="E3879" s="49">
        <f t="shared" si="120"/>
        <v>52.82</v>
      </c>
      <c r="F3879" s="1105">
        <f t="shared" si="121"/>
        <v>92894</v>
      </c>
      <c r="H3879" s="49">
        <v>50.72</v>
      </c>
      <c r="I3879" s="49">
        <v>52.82</v>
      </c>
    </row>
    <row r="3880" spans="2:9" ht="30">
      <c r="B3880" s="51">
        <v>92895</v>
      </c>
      <c r="C3880" s="1108" t="s">
        <v>3095</v>
      </c>
      <c r="D3880" s="45" t="s">
        <v>115</v>
      </c>
      <c r="E3880" s="46">
        <f t="shared" si="120"/>
        <v>70.09</v>
      </c>
      <c r="F3880" s="1105">
        <f t="shared" si="121"/>
        <v>92895</v>
      </c>
      <c r="H3880" s="46">
        <v>67.760000000000005</v>
      </c>
      <c r="I3880" s="46">
        <v>70.09</v>
      </c>
    </row>
    <row r="3881" spans="2:9" ht="30">
      <c r="B3881" s="50">
        <v>92896</v>
      </c>
      <c r="C3881" s="48" t="s">
        <v>3096</v>
      </c>
      <c r="D3881" s="47" t="s">
        <v>115</v>
      </c>
      <c r="E3881" s="49">
        <f t="shared" si="120"/>
        <v>104.11</v>
      </c>
      <c r="F3881" s="1105">
        <f t="shared" si="121"/>
        <v>92896</v>
      </c>
      <c r="H3881" s="49">
        <v>101.45</v>
      </c>
      <c r="I3881" s="49">
        <v>104.11</v>
      </c>
    </row>
    <row r="3882" spans="2:9" ht="30">
      <c r="B3882" s="51">
        <v>92897</v>
      </c>
      <c r="C3882" s="1108" t="s">
        <v>3097</v>
      </c>
      <c r="D3882" s="45" t="s">
        <v>115</v>
      </c>
      <c r="E3882" s="46">
        <f t="shared" si="120"/>
        <v>150.02000000000001</v>
      </c>
      <c r="F3882" s="1105">
        <f t="shared" si="121"/>
        <v>92897</v>
      </c>
      <c r="H3882" s="46">
        <v>147.02000000000001</v>
      </c>
      <c r="I3882" s="46">
        <v>150.02000000000001</v>
      </c>
    </row>
    <row r="3883" spans="2:9" ht="30">
      <c r="B3883" s="50">
        <v>92898</v>
      </c>
      <c r="C3883" s="48" t="s">
        <v>3098</v>
      </c>
      <c r="D3883" s="47" t="s">
        <v>115</v>
      </c>
      <c r="E3883" s="49">
        <f t="shared" si="120"/>
        <v>26.19</v>
      </c>
      <c r="F3883" s="1105">
        <f t="shared" si="121"/>
        <v>92898</v>
      </c>
      <c r="H3883" s="49">
        <v>25.09</v>
      </c>
      <c r="I3883" s="49">
        <v>26.19</v>
      </c>
    </row>
    <row r="3884" spans="2:9" ht="30">
      <c r="B3884" s="51">
        <v>92899</v>
      </c>
      <c r="C3884" s="1108" t="s">
        <v>3099</v>
      </c>
      <c r="D3884" s="45" t="s">
        <v>115</v>
      </c>
      <c r="E3884" s="46">
        <f t="shared" si="120"/>
        <v>37.17</v>
      </c>
      <c r="F3884" s="1105">
        <f t="shared" si="121"/>
        <v>92899</v>
      </c>
      <c r="H3884" s="46">
        <v>36.01</v>
      </c>
      <c r="I3884" s="46">
        <v>37.17</v>
      </c>
    </row>
    <row r="3885" spans="2:9" ht="30">
      <c r="B3885" s="50">
        <v>92900</v>
      </c>
      <c r="C3885" s="48" t="s">
        <v>3100</v>
      </c>
      <c r="D3885" s="47" t="s">
        <v>115</v>
      </c>
      <c r="E3885" s="49">
        <f t="shared" si="120"/>
        <v>44.15</v>
      </c>
      <c r="F3885" s="1105">
        <f t="shared" si="121"/>
        <v>92900</v>
      </c>
      <c r="H3885" s="49">
        <v>42.93</v>
      </c>
      <c r="I3885" s="49">
        <v>44.15</v>
      </c>
    </row>
    <row r="3886" spans="2:9" ht="30">
      <c r="B3886" s="51">
        <v>92901</v>
      </c>
      <c r="C3886" s="1108" t="s">
        <v>3101</v>
      </c>
      <c r="D3886" s="45" t="s">
        <v>115</v>
      </c>
      <c r="E3886" s="46">
        <f t="shared" si="120"/>
        <v>60.11</v>
      </c>
      <c r="F3886" s="1105">
        <f t="shared" si="121"/>
        <v>92901</v>
      </c>
      <c r="H3886" s="46">
        <v>58.79</v>
      </c>
      <c r="I3886" s="46">
        <v>60.11</v>
      </c>
    </row>
    <row r="3887" spans="2:9" ht="30">
      <c r="B3887" s="50">
        <v>92902</v>
      </c>
      <c r="C3887" s="48" t="s">
        <v>3102</v>
      </c>
      <c r="D3887" s="47" t="s">
        <v>115</v>
      </c>
      <c r="E3887" s="49">
        <f t="shared" si="120"/>
        <v>92.15</v>
      </c>
      <c r="F3887" s="1105">
        <f t="shared" si="121"/>
        <v>92902</v>
      </c>
      <c r="H3887" s="49">
        <v>90.71</v>
      </c>
      <c r="I3887" s="49">
        <v>92.15</v>
      </c>
    </row>
    <row r="3888" spans="2:9" ht="30">
      <c r="B3888" s="51">
        <v>92903</v>
      </c>
      <c r="C3888" s="1108" t="s">
        <v>3103</v>
      </c>
      <c r="D3888" s="45" t="s">
        <v>115</v>
      </c>
      <c r="E3888" s="46">
        <f t="shared" si="120"/>
        <v>136.11000000000001</v>
      </c>
      <c r="F3888" s="1105">
        <f t="shared" si="121"/>
        <v>92903</v>
      </c>
      <c r="H3888" s="46">
        <v>134.53</v>
      </c>
      <c r="I3888" s="46">
        <v>136.11000000000001</v>
      </c>
    </row>
    <row r="3889" spans="2:9" ht="30">
      <c r="B3889" s="50">
        <v>92904</v>
      </c>
      <c r="C3889" s="48" t="s">
        <v>3104</v>
      </c>
      <c r="D3889" s="47" t="s">
        <v>115</v>
      </c>
      <c r="E3889" s="49">
        <f t="shared" si="120"/>
        <v>17.43</v>
      </c>
      <c r="F3889" s="1105">
        <f t="shared" si="121"/>
        <v>92904</v>
      </c>
      <c r="H3889" s="49">
        <v>16.8</v>
      </c>
      <c r="I3889" s="49">
        <v>17.43</v>
      </c>
    </row>
    <row r="3890" spans="2:9" ht="30">
      <c r="B3890" s="51">
        <v>92905</v>
      </c>
      <c r="C3890" s="1108" t="s">
        <v>3105</v>
      </c>
      <c r="D3890" s="45" t="s">
        <v>115</v>
      </c>
      <c r="E3890" s="46">
        <f t="shared" si="120"/>
        <v>25.5</v>
      </c>
      <c r="F3890" s="1105">
        <f t="shared" si="121"/>
        <v>92905</v>
      </c>
      <c r="H3890" s="46">
        <v>24.43</v>
      </c>
      <c r="I3890" s="46">
        <v>25.5</v>
      </c>
    </row>
    <row r="3891" spans="2:9" ht="30">
      <c r="B3891" s="50">
        <v>92906</v>
      </c>
      <c r="C3891" s="48" t="s">
        <v>3106</v>
      </c>
      <c r="D3891" s="47" t="s">
        <v>115</v>
      </c>
      <c r="E3891" s="49">
        <f t="shared" si="120"/>
        <v>32.6</v>
      </c>
      <c r="F3891" s="1105">
        <f t="shared" si="121"/>
        <v>92906</v>
      </c>
      <c r="H3891" s="49">
        <v>30.84</v>
      </c>
      <c r="I3891" s="49">
        <v>32.6</v>
      </c>
    </row>
    <row r="3892" spans="2:9" ht="30">
      <c r="B3892" s="51">
        <v>92907</v>
      </c>
      <c r="C3892" s="1108" t="s">
        <v>6012</v>
      </c>
      <c r="D3892" s="45" t="s">
        <v>115</v>
      </c>
      <c r="E3892" s="46">
        <f t="shared" si="120"/>
        <v>41.23</v>
      </c>
      <c r="F3892" s="1105">
        <f t="shared" si="121"/>
        <v>92907</v>
      </c>
      <c r="H3892" s="46">
        <v>38.89</v>
      </c>
      <c r="I3892" s="46">
        <v>41.23</v>
      </c>
    </row>
    <row r="3893" spans="2:9" ht="30">
      <c r="B3893" s="50">
        <v>92908</v>
      </c>
      <c r="C3893" s="48" t="s">
        <v>6013</v>
      </c>
      <c r="D3893" s="47" t="s">
        <v>115</v>
      </c>
      <c r="E3893" s="49">
        <f t="shared" si="120"/>
        <v>41.23</v>
      </c>
      <c r="F3893" s="1105">
        <f t="shared" si="121"/>
        <v>92908</v>
      </c>
      <c r="H3893" s="49">
        <v>38.89</v>
      </c>
      <c r="I3893" s="49">
        <v>41.23</v>
      </c>
    </row>
    <row r="3894" spans="2:9" ht="30">
      <c r="B3894" s="51">
        <v>92909</v>
      </c>
      <c r="C3894" s="1108" t="s">
        <v>3107</v>
      </c>
      <c r="D3894" s="45" t="s">
        <v>115</v>
      </c>
      <c r="E3894" s="46">
        <f t="shared" si="120"/>
        <v>41.23</v>
      </c>
      <c r="F3894" s="1105">
        <f t="shared" si="121"/>
        <v>92909</v>
      </c>
      <c r="H3894" s="46">
        <v>38.89</v>
      </c>
      <c r="I3894" s="46">
        <v>41.23</v>
      </c>
    </row>
    <row r="3895" spans="2:9" ht="30">
      <c r="B3895" s="50">
        <v>92910</v>
      </c>
      <c r="C3895" s="48" t="s">
        <v>6014</v>
      </c>
      <c r="D3895" s="47" t="s">
        <v>115</v>
      </c>
      <c r="E3895" s="49">
        <f t="shared" si="120"/>
        <v>56.89</v>
      </c>
      <c r="F3895" s="1105">
        <f t="shared" si="121"/>
        <v>92910</v>
      </c>
      <c r="H3895" s="49">
        <v>54.35</v>
      </c>
      <c r="I3895" s="49">
        <v>56.89</v>
      </c>
    </row>
    <row r="3896" spans="2:9" ht="30">
      <c r="B3896" s="51">
        <v>92911</v>
      </c>
      <c r="C3896" s="1108" t="s">
        <v>6015</v>
      </c>
      <c r="D3896" s="45" t="s">
        <v>115</v>
      </c>
      <c r="E3896" s="46">
        <f t="shared" si="120"/>
        <v>56.89</v>
      </c>
      <c r="F3896" s="1105">
        <f t="shared" si="121"/>
        <v>92911</v>
      </c>
      <c r="H3896" s="46">
        <v>54.35</v>
      </c>
      <c r="I3896" s="46">
        <v>56.89</v>
      </c>
    </row>
    <row r="3897" spans="2:9" ht="30">
      <c r="B3897" s="50">
        <v>92912</v>
      </c>
      <c r="C3897" s="48" t="s">
        <v>6016</v>
      </c>
      <c r="D3897" s="47" t="s">
        <v>115</v>
      </c>
      <c r="E3897" s="49">
        <f t="shared" si="120"/>
        <v>73.36</v>
      </c>
      <c r="F3897" s="1105">
        <f t="shared" si="121"/>
        <v>92912</v>
      </c>
      <c r="H3897" s="49">
        <v>70.819999999999993</v>
      </c>
      <c r="I3897" s="49">
        <v>73.36</v>
      </c>
    </row>
    <row r="3898" spans="2:9" ht="30">
      <c r="B3898" s="51">
        <v>92913</v>
      </c>
      <c r="C3898" s="1108" t="s">
        <v>6017</v>
      </c>
      <c r="D3898" s="45" t="s">
        <v>115</v>
      </c>
      <c r="E3898" s="46">
        <f t="shared" si="120"/>
        <v>75.44</v>
      </c>
      <c r="F3898" s="1105">
        <f t="shared" si="121"/>
        <v>92913</v>
      </c>
      <c r="H3898" s="46">
        <v>72.7</v>
      </c>
      <c r="I3898" s="46">
        <v>75.44</v>
      </c>
    </row>
    <row r="3899" spans="2:9" ht="30">
      <c r="B3899" s="50">
        <v>92914</v>
      </c>
      <c r="C3899" s="48" t="s">
        <v>3108</v>
      </c>
      <c r="D3899" s="47" t="s">
        <v>115</v>
      </c>
      <c r="E3899" s="49">
        <f t="shared" si="120"/>
        <v>75.44</v>
      </c>
      <c r="F3899" s="1105">
        <f t="shared" si="121"/>
        <v>92914</v>
      </c>
      <c r="H3899" s="49">
        <v>72.7</v>
      </c>
      <c r="I3899" s="49">
        <v>75.44</v>
      </c>
    </row>
    <row r="3900" spans="2:9" ht="30">
      <c r="B3900" s="51">
        <v>92918</v>
      </c>
      <c r="C3900" s="1108" t="s">
        <v>3109</v>
      </c>
      <c r="D3900" s="45" t="s">
        <v>115</v>
      </c>
      <c r="E3900" s="46">
        <f t="shared" si="120"/>
        <v>23.68</v>
      </c>
      <c r="F3900" s="1105">
        <f t="shared" si="121"/>
        <v>92918</v>
      </c>
      <c r="H3900" s="46">
        <v>21.91</v>
      </c>
      <c r="I3900" s="46">
        <v>23.68</v>
      </c>
    </row>
    <row r="3901" spans="2:9" ht="30">
      <c r="B3901" s="50">
        <v>92920</v>
      </c>
      <c r="C3901" s="48" t="s">
        <v>3110</v>
      </c>
      <c r="D3901" s="47" t="s">
        <v>115</v>
      </c>
      <c r="E3901" s="49">
        <f t="shared" si="120"/>
        <v>23.8</v>
      </c>
      <c r="F3901" s="1105">
        <f t="shared" si="121"/>
        <v>92920</v>
      </c>
      <c r="H3901" s="49">
        <v>22.03</v>
      </c>
      <c r="I3901" s="49">
        <v>23.8</v>
      </c>
    </row>
    <row r="3902" spans="2:9" ht="30">
      <c r="B3902" s="51">
        <v>92925</v>
      </c>
      <c r="C3902" s="1108" t="s">
        <v>3111</v>
      </c>
      <c r="D3902" s="45" t="s">
        <v>115</v>
      </c>
      <c r="E3902" s="46">
        <f t="shared" si="120"/>
        <v>28.43</v>
      </c>
      <c r="F3902" s="1105">
        <f t="shared" si="121"/>
        <v>92925</v>
      </c>
      <c r="H3902" s="46">
        <v>26.5</v>
      </c>
      <c r="I3902" s="46">
        <v>28.43</v>
      </c>
    </row>
    <row r="3903" spans="2:9" ht="30">
      <c r="B3903" s="50">
        <v>92926</v>
      </c>
      <c r="C3903" s="48" t="s">
        <v>3112</v>
      </c>
      <c r="D3903" s="47" t="s">
        <v>115</v>
      </c>
      <c r="E3903" s="49">
        <f t="shared" si="120"/>
        <v>28.43</v>
      </c>
      <c r="F3903" s="1105">
        <f t="shared" si="121"/>
        <v>92926</v>
      </c>
      <c r="H3903" s="49">
        <v>26.5</v>
      </c>
      <c r="I3903" s="49">
        <v>28.43</v>
      </c>
    </row>
    <row r="3904" spans="2:9" ht="30">
      <c r="B3904" s="51">
        <v>92927</v>
      </c>
      <c r="C3904" s="1108" t="s">
        <v>3113</v>
      </c>
      <c r="D3904" s="45" t="s">
        <v>115</v>
      </c>
      <c r="E3904" s="46">
        <f t="shared" si="120"/>
        <v>28.43</v>
      </c>
      <c r="F3904" s="1105">
        <f t="shared" si="121"/>
        <v>92927</v>
      </c>
      <c r="H3904" s="46">
        <v>26.5</v>
      </c>
      <c r="I3904" s="46">
        <v>28.43</v>
      </c>
    </row>
    <row r="3905" spans="2:9" ht="30">
      <c r="B3905" s="50">
        <v>92928</v>
      </c>
      <c r="C3905" s="48" t="s">
        <v>6018</v>
      </c>
      <c r="D3905" s="47" t="s">
        <v>115</v>
      </c>
      <c r="E3905" s="49">
        <f t="shared" si="120"/>
        <v>32.18</v>
      </c>
      <c r="F3905" s="1105">
        <f t="shared" si="121"/>
        <v>92928</v>
      </c>
      <c r="H3905" s="49">
        <v>30.08</v>
      </c>
      <c r="I3905" s="49">
        <v>32.18</v>
      </c>
    </row>
    <row r="3906" spans="2:9" ht="30">
      <c r="B3906" s="51">
        <v>92929</v>
      </c>
      <c r="C3906" s="1108" t="s">
        <v>6019</v>
      </c>
      <c r="D3906" s="45" t="s">
        <v>115</v>
      </c>
      <c r="E3906" s="46">
        <f t="shared" si="120"/>
        <v>32.18</v>
      </c>
      <c r="F3906" s="1105">
        <f t="shared" si="121"/>
        <v>92929</v>
      </c>
      <c r="H3906" s="46">
        <v>30.08</v>
      </c>
      <c r="I3906" s="46">
        <v>32.18</v>
      </c>
    </row>
    <row r="3907" spans="2:9" ht="30">
      <c r="B3907" s="50">
        <v>92930</v>
      </c>
      <c r="C3907" s="48" t="s">
        <v>6020</v>
      </c>
      <c r="D3907" s="47" t="s">
        <v>115</v>
      </c>
      <c r="E3907" s="49">
        <f t="shared" ref="E3907:E3970" si="122">IF($K$2=$H$1,H3907,I3907)</f>
        <v>32.18</v>
      </c>
      <c r="F3907" s="1105">
        <f t="shared" ref="F3907:F3970" si="123">IF(LEN($B3907)=7,CONCATENATE(MID($B3907,1,6),"00",RIGHT($B3907,1)),IF(LEN($B3907)=8,CONCATENATE(MID($B3907,1,6),"0",RIGHT($B3907,2)),$B3907))</f>
        <v>92930</v>
      </c>
      <c r="H3907" s="49">
        <v>30.08</v>
      </c>
      <c r="I3907" s="49">
        <v>32.18</v>
      </c>
    </row>
    <row r="3908" spans="2:9" ht="30">
      <c r="B3908" s="51">
        <v>92931</v>
      </c>
      <c r="C3908" s="1108" t="s">
        <v>6021</v>
      </c>
      <c r="D3908" s="45" t="s">
        <v>115</v>
      </c>
      <c r="E3908" s="46">
        <f t="shared" si="122"/>
        <v>41.2</v>
      </c>
      <c r="F3908" s="1105">
        <f t="shared" si="123"/>
        <v>92931</v>
      </c>
      <c r="H3908" s="46">
        <v>38.869999999999997</v>
      </c>
      <c r="I3908" s="46">
        <v>41.2</v>
      </c>
    </row>
    <row r="3909" spans="2:9" ht="30">
      <c r="B3909" s="50">
        <v>92932</v>
      </c>
      <c r="C3909" s="48" t="s">
        <v>6022</v>
      </c>
      <c r="D3909" s="47" t="s">
        <v>115</v>
      </c>
      <c r="E3909" s="49">
        <f t="shared" si="122"/>
        <v>41.2</v>
      </c>
      <c r="F3909" s="1105">
        <f t="shared" si="123"/>
        <v>92932</v>
      </c>
      <c r="H3909" s="49">
        <v>38.869999999999997</v>
      </c>
      <c r="I3909" s="49">
        <v>41.2</v>
      </c>
    </row>
    <row r="3910" spans="2:9" ht="30">
      <c r="B3910" s="51">
        <v>92933</v>
      </c>
      <c r="C3910" s="1108" t="s">
        <v>3114</v>
      </c>
      <c r="D3910" s="45" t="s">
        <v>115</v>
      </c>
      <c r="E3910" s="46">
        <f t="shared" si="122"/>
        <v>41.2</v>
      </c>
      <c r="F3910" s="1105">
        <f t="shared" si="123"/>
        <v>92933</v>
      </c>
      <c r="H3910" s="46">
        <v>38.869999999999997</v>
      </c>
      <c r="I3910" s="46">
        <v>41.2</v>
      </c>
    </row>
    <row r="3911" spans="2:9" ht="30">
      <c r="B3911" s="50">
        <v>92934</v>
      </c>
      <c r="C3911" s="48" t="s">
        <v>6023</v>
      </c>
      <c r="D3911" s="47" t="s">
        <v>115</v>
      </c>
      <c r="E3911" s="49">
        <f t="shared" si="122"/>
        <v>58.09</v>
      </c>
      <c r="F3911" s="1105">
        <f t="shared" si="123"/>
        <v>92934</v>
      </c>
      <c r="H3911" s="49">
        <v>55.43</v>
      </c>
      <c r="I3911" s="49">
        <v>58.09</v>
      </c>
    </row>
    <row r="3912" spans="2:9" ht="30">
      <c r="B3912" s="51">
        <v>92935</v>
      </c>
      <c r="C3912" s="1108" t="s">
        <v>6024</v>
      </c>
      <c r="D3912" s="45" t="s">
        <v>115</v>
      </c>
      <c r="E3912" s="46">
        <f t="shared" si="122"/>
        <v>58.09</v>
      </c>
      <c r="F3912" s="1105">
        <f t="shared" si="123"/>
        <v>92935</v>
      </c>
      <c r="H3912" s="46">
        <v>55.43</v>
      </c>
      <c r="I3912" s="46">
        <v>58.09</v>
      </c>
    </row>
    <row r="3913" spans="2:9" ht="30">
      <c r="B3913" s="50">
        <v>92936</v>
      </c>
      <c r="C3913" s="48" t="s">
        <v>6025</v>
      </c>
      <c r="D3913" s="47" t="s">
        <v>115</v>
      </c>
      <c r="E3913" s="49">
        <f t="shared" si="122"/>
        <v>77.92</v>
      </c>
      <c r="F3913" s="1105">
        <f t="shared" si="123"/>
        <v>92936</v>
      </c>
      <c r="H3913" s="49">
        <v>74.92</v>
      </c>
      <c r="I3913" s="49">
        <v>77.92</v>
      </c>
    </row>
    <row r="3914" spans="2:9" ht="30">
      <c r="B3914" s="51">
        <v>92937</v>
      </c>
      <c r="C3914" s="1108" t="s">
        <v>3115</v>
      </c>
      <c r="D3914" s="45" t="s">
        <v>115</v>
      </c>
      <c r="E3914" s="46">
        <f t="shared" si="122"/>
        <v>77.92</v>
      </c>
      <c r="F3914" s="1105">
        <f t="shared" si="123"/>
        <v>92937</v>
      </c>
      <c r="H3914" s="46">
        <v>74.92</v>
      </c>
      <c r="I3914" s="46">
        <v>77.92</v>
      </c>
    </row>
    <row r="3915" spans="2:9" ht="30">
      <c r="B3915" s="50">
        <v>92938</v>
      </c>
      <c r="C3915" s="48" t="s">
        <v>3116</v>
      </c>
      <c r="D3915" s="47" t="s">
        <v>115</v>
      </c>
      <c r="E3915" s="49">
        <f t="shared" si="122"/>
        <v>16.989999999999998</v>
      </c>
      <c r="F3915" s="1105">
        <f t="shared" si="123"/>
        <v>92938</v>
      </c>
      <c r="H3915" s="49">
        <v>15.89</v>
      </c>
      <c r="I3915" s="49">
        <v>16.989999999999998</v>
      </c>
    </row>
    <row r="3916" spans="2:9" ht="30">
      <c r="B3916" s="51">
        <v>92939</v>
      </c>
      <c r="C3916" s="1108" t="s">
        <v>3117</v>
      </c>
      <c r="D3916" s="45" t="s">
        <v>115</v>
      </c>
      <c r="E3916" s="46">
        <f t="shared" si="122"/>
        <v>17.11</v>
      </c>
      <c r="F3916" s="1105">
        <f t="shared" si="123"/>
        <v>92939</v>
      </c>
      <c r="H3916" s="46">
        <v>16.010000000000002</v>
      </c>
      <c r="I3916" s="46">
        <v>17.11</v>
      </c>
    </row>
    <row r="3917" spans="2:9" ht="30">
      <c r="B3917" s="50">
        <v>92940</v>
      </c>
      <c r="C3917" s="48" t="s">
        <v>6026</v>
      </c>
      <c r="D3917" s="47" t="s">
        <v>115</v>
      </c>
      <c r="E3917" s="49">
        <f t="shared" si="122"/>
        <v>20.83</v>
      </c>
      <c r="F3917" s="1105">
        <f t="shared" si="123"/>
        <v>92940</v>
      </c>
      <c r="H3917" s="49">
        <v>19.670000000000002</v>
      </c>
      <c r="I3917" s="49">
        <v>20.83</v>
      </c>
    </row>
    <row r="3918" spans="2:9" ht="30">
      <c r="B3918" s="51">
        <v>92941</v>
      </c>
      <c r="C3918" s="1108" t="s">
        <v>6027</v>
      </c>
      <c r="D3918" s="45" t="s">
        <v>115</v>
      </c>
      <c r="E3918" s="46">
        <f t="shared" si="122"/>
        <v>20.83</v>
      </c>
      <c r="F3918" s="1105">
        <f t="shared" si="123"/>
        <v>92941</v>
      </c>
      <c r="H3918" s="46">
        <v>19.670000000000002</v>
      </c>
      <c r="I3918" s="46">
        <v>20.83</v>
      </c>
    </row>
    <row r="3919" spans="2:9" ht="30">
      <c r="B3919" s="50">
        <v>92942</v>
      </c>
      <c r="C3919" s="48" t="s">
        <v>6028</v>
      </c>
      <c r="D3919" s="47" t="s">
        <v>115</v>
      </c>
      <c r="E3919" s="49">
        <f t="shared" si="122"/>
        <v>20.83</v>
      </c>
      <c r="F3919" s="1105">
        <f t="shared" si="123"/>
        <v>92942</v>
      </c>
      <c r="H3919" s="49">
        <v>19.670000000000002</v>
      </c>
      <c r="I3919" s="49">
        <v>20.83</v>
      </c>
    </row>
    <row r="3920" spans="2:9" ht="30">
      <c r="B3920" s="51">
        <v>92943</v>
      </c>
      <c r="C3920" s="1108" t="s">
        <v>6029</v>
      </c>
      <c r="D3920" s="45" t="s">
        <v>115</v>
      </c>
      <c r="E3920" s="46">
        <f t="shared" si="122"/>
        <v>23.51</v>
      </c>
      <c r="F3920" s="1105">
        <f t="shared" si="123"/>
        <v>92943</v>
      </c>
      <c r="H3920" s="46">
        <v>22.29</v>
      </c>
      <c r="I3920" s="46">
        <v>23.51</v>
      </c>
    </row>
    <row r="3921" spans="2:9" ht="30">
      <c r="B3921" s="50">
        <v>92944</v>
      </c>
      <c r="C3921" s="48" t="s">
        <v>6030</v>
      </c>
      <c r="D3921" s="47" t="s">
        <v>115</v>
      </c>
      <c r="E3921" s="49">
        <f t="shared" si="122"/>
        <v>23.51</v>
      </c>
      <c r="F3921" s="1105">
        <f t="shared" si="123"/>
        <v>92944</v>
      </c>
      <c r="H3921" s="49">
        <v>22.29</v>
      </c>
      <c r="I3921" s="49">
        <v>23.51</v>
      </c>
    </row>
    <row r="3922" spans="2:9" ht="30">
      <c r="B3922" s="51">
        <v>92945</v>
      </c>
      <c r="C3922" s="1108" t="s">
        <v>6031</v>
      </c>
      <c r="D3922" s="45" t="s">
        <v>115</v>
      </c>
      <c r="E3922" s="46">
        <f t="shared" si="122"/>
        <v>23.51</v>
      </c>
      <c r="F3922" s="1105">
        <f t="shared" si="123"/>
        <v>92945</v>
      </c>
      <c r="H3922" s="46">
        <v>22.29</v>
      </c>
      <c r="I3922" s="46">
        <v>23.51</v>
      </c>
    </row>
    <row r="3923" spans="2:9" ht="30">
      <c r="B3923" s="50">
        <v>92946</v>
      </c>
      <c r="C3923" s="48" t="s">
        <v>6032</v>
      </c>
      <c r="D3923" s="47" t="s">
        <v>115</v>
      </c>
      <c r="E3923" s="49">
        <f t="shared" si="122"/>
        <v>31.22</v>
      </c>
      <c r="F3923" s="1105">
        <f t="shared" si="123"/>
        <v>92946</v>
      </c>
      <c r="H3923" s="49">
        <v>29.9</v>
      </c>
      <c r="I3923" s="49">
        <v>31.22</v>
      </c>
    </row>
    <row r="3924" spans="2:9" ht="30">
      <c r="B3924" s="51">
        <v>92947</v>
      </c>
      <c r="C3924" s="1108" t="s">
        <v>6033</v>
      </c>
      <c r="D3924" s="45" t="s">
        <v>115</v>
      </c>
      <c r="E3924" s="46">
        <f t="shared" si="122"/>
        <v>31.22</v>
      </c>
      <c r="F3924" s="1105">
        <f t="shared" si="123"/>
        <v>92947</v>
      </c>
      <c r="H3924" s="46">
        <v>29.9</v>
      </c>
      <c r="I3924" s="46">
        <v>31.22</v>
      </c>
    </row>
    <row r="3925" spans="2:9" ht="30">
      <c r="B3925" s="50">
        <v>92948</v>
      </c>
      <c r="C3925" s="48" t="s">
        <v>3118</v>
      </c>
      <c r="D3925" s="47" t="s">
        <v>115</v>
      </c>
      <c r="E3925" s="49">
        <f t="shared" si="122"/>
        <v>31.22</v>
      </c>
      <c r="F3925" s="1105">
        <f t="shared" si="123"/>
        <v>92948</v>
      </c>
      <c r="H3925" s="49">
        <v>29.9</v>
      </c>
      <c r="I3925" s="49">
        <v>31.22</v>
      </c>
    </row>
    <row r="3926" spans="2:9" ht="30">
      <c r="B3926" s="51">
        <v>92949</v>
      </c>
      <c r="C3926" s="1108" t="s">
        <v>6034</v>
      </c>
      <c r="D3926" s="45" t="s">
        <v>115</v>
      </c>
      <c r="E3926" s="46">
        <f t="shared" si="122"/>
        <v>46.13</v>
      </c>
      <c r="F3926" s="1105">
        <f t="shared" si="123"/>
        <v>92949</v>
      </c>
      <c r="H3926" s="46">
        <v>44.69</v>
      </c>
      <c r="I3926" s="46">
        <v>46.13</v>
      </c>
    </row>
    <row r="3927" spans="2:9" ht="30">
      <c r="B3927" s="50">
        <v>92950</v>
      </c>
      <c r="C3927" s="48" t="s">
        <v>3119</v>
      </c>
      <c r="D3927" s="47" t="s">
        <v>115</v>
      </c>
      <c r="E3927" s="49">
        <f t="shared" si="122"/>
        <v>46.13</v>
      </c>
      <c r="F3927" s="1105">
        <f t="shared" si="123"/>
        <v>92950</v>
      </c>
      <c r="H3927" s="49">
        <v>44.69</v>
      </c>
      <c r="I3927" s="49">
        <v>46.13</v>
      </c>
    </row>
    <row r="3928" spans="2:9" ht="30">
      <c r="B3928" s="51">
        <v>92951</v>
      </c>
      <c r="C3928" s="1108" t="s">
        <v>6035</v>
      </c>
      <c r="D3928" s="45" t="s">
        <v>115</v>
      </c>
      <c r="E3928" s="46">
        <f t="shared" si="122"/>
        <v>64.010000000000005</v>
      </c>
      <c r="F3928" s="1105">
        <f t="shared" si="123"/>
        <v>92951</v>
      </c>
      <c r="H3928" s="46">
        <v>62.43</v>
      </c>
      <c r="I3928" s="46">
        <v>64.010000000000005</v>
      </c>
    </row>
    <row r="3929" spans="2:9" ht="30">
      <c r="B3929" s="50">
        <v>92952</v>
      </c>
      <c r="C3929" s="48" t="s">
        <v>3120</v>
      </c>
      <c r="D3929" s="47" t="s">
        <v>115</v>
      </c>
      <c r="E3929" s="49">
        <f t="shared" si="122"/>
        <v>64.010000000000005</v>
      </c>
      <c r="F3929" s="1105">
        <f t="shared" si="123"/>
        <v>92952</v>
      </c>
      <c r="H3929" s="49">
        <v>62.43</v>
      </c>
      <c r="I3929" s="49">
        <v>64.010000000000005</v>
      </c>
    </row>
    <row r="3930" spans="2:9" ht="30">
      <c r="B3930" s="51">
        <v>92953</v>
      </c>
      <c r="C3930" s="1108" t="s">
        <v>3121</v>
      </c>
      <c r="D3930" s="45" t="s">
        <v>115</v>
      </c>
      <c r="E3930" s="46">
        <f t="shared" si="122"/>
        <v>15.12</v>
      </c>
      <c r="F3930" s="1105">
        <f t="shared" si="123"/>
        <v>92953</v>
      </c>
      <c r="H3930" s="46">
        <v>14.05</v>
      </c>
      <c r="I3930" s="46">
        <v>15.12</v>
      </c>
    </row>
    <row r="3931" spans="2:9">
      <c r="B3931" s="50">
        <v>93050</v>
      </c>
      <c r="C3931" s="48" t="s">
        <v>6036</v>
      </c>
      <c r="D3931" s="47" t="s">
        <v>115</v>
      </c>
      <c r="E3931" s="49">
        <f t="shared" si="122"/>
        <v>7.19</v>
      </c>
      <c r="F3931" s="1105">
        <f t="shared" si="123"/>
        <v>93050</v>
      </c>
      <c r="H3931" s="49">
        <v>6.97</v>
      </c>
      <c r="I3931" s="49">
        <v>7.19</v>
      </c>
    </row>
    <row r="3932" spans="2:9" ht="30">
      <c r="B3932" s="51">
        <v>93051</v>
      </c>
      <c r="C3932" s="1108" t="s">
        <v>6037</v>
      </c>
      <c r="D3932" s="45" t="s">
        <v>115</v>
      </c>
      <c r="E3932" s="46">
        <f t="shared" si="122"/>
        <v>6.68</v>
      </c>
      <c r="F3932" s="1105">
        <f t="shared" si="123"/>
        <v>93051</v>
      </c>
      <c r="H3932" s="46">
        <v>6.46</v>
      </c>
      <c r="I3932" s="46">
        <v>6.68</v>
      </c>
    </row>
    <row r="3933" spans="2:9" ht="30">
      <c r="B3933" s="50">
        <v>93052</v>
      </c>
      <c r="C3933" s="48" t="s">
        <v>6038</v>
      </c>
      <c r="D3933" s="47" t="s">
        <v>115</v>
      </c>
      <c r="E3933" s="49">
        <f t="shared" si="122"/>
        <v>297.29000000000002</v>
      </c>
      <c r="F3933" s="1105">
        <f t="shared" si="123"/>
        <v>93052</v>
      </c>
      <c r="H3933" s="49">
        <v>297.07</v>
      </c>
      <c r="I3933" s="49">
        <v>297.29000000000002</v>
      </c>
    </row>
    <row r="3934" spans="2:9" ht="30">
      <c r="B3934" s="51">
        <v>93054</v>
      </c>
      <c r="C3934" s="1108" t="s">
        <v>6039</v>
      </c>
      <c r="D3934" s="45" t="s">
        <v>115</v>
      </c>
      <c r="E3934" s="46">
        <f t="shared" si="122"/>
        <v>13.24</v>
      </c>
      <c r="F3934" s="1105">
        <f t="shared" si="123"/>
        <v>93054</v>
      </c>
      <c r="H3934" s="46">
        <v>13.02</v>
      </c>
      <c r="I3934" s="46">
        <v>13.24</v>
      </c>
    </row>
    <row r="3935" spans="2:9" ht="30">
      <c r="B3935" s="50">
        <v>93055</v>
      </c>
      <c r="C3935" s="48" t="s">
        <v>6040</v>
      </c>
      <c r="D3935" s="47" t="s">
        <v>115</v>
      </c>
      <c r="E3935" s="49">
        <f t="shared" si="122"/>
        <v>26.4</v>
      </c>
      <c r="F3935" s="1105">
        <f t="shared" si="123"/>
        <v>93055</v>
      </c>
      <c r="H3935" s="49">
        <v>26.18</v>
      </c>
      <c r="I3935" s="49">
        <v>26.4</v>
      </c>
    </row>
    <row r="3936" spans="2:9">
      <c r="B3936" s="51">
        <v>93056</v>
      </c>
      <c r="C3936" s="1108" t="s">
        <v>6041</v>
      </c>
      <c r="D3936" s="45" t="s">
        <v>115</v>
      </c>
      <c r="E3936" s="46">
        <f t="shared" si="122"/>
        <v>10.36</v>
      </c>
      <c r="F3936" s="1105">
        <f t="shared" si="123"/>
        <v>93056</v>
      </c>
      <c r="H3936" s="46">
        <v>10.08</v>
      </c>
      <c r="I3936" s="46">
        <v>10.36</v>
      </c>
    </row>
    <row r="3937" spans="2:9" ht="30">
      <c r="B3937" s="50">
        <v>93057</v>
      </c>
      <c r="C3937" s="48" t="s">
        <v>6042</v>
      </c>
      <c r="D3937" s="47" t="s">
        <v>115</v>
      </c>
      <c r="E3937" s="49">
        <f t="shared" si="122"/>
        <v>9.1300000000000008</v>
      </c>
      <c r="F3937" s="1105">
        <f t="shared" si="123"/>
        <v>93057</v>
      </c>
      <c r="H3937" s="49">
        <v>8.85</v>
      </c>
      <c r="I3937" s="49">
        <v>9.1300000000000008</v>
      </c>
    </row>
    <row r="3938" spans="2:9" ht="30">
      <c r="B3938" s="51">
        <v>93058</v>
      </c>
      <c r="C3938" s="1108" t="s">
        <v>6043</v>
      </c>
      <c r="D3938" s="45" t="s">
        <v>115</v>
      </c>
      <c r="E3938" s="46">
        <f t="shared" si="122"/>
        <v>326.97000000000003</v>
      </c>
      <c r="F3938" s="1105">
        <f t="shared" si="123"/>
        <v>93058</v>
      </c>
      <c r="H3938" s="46">
        <v>326.69</v>
      </c>
      <c r="I3938" s="46">
        <v>326.97000000000003</v>
      </c>
    </row>
    <row r="3939" spans="2:9" ht="30">
      <c r="B3939" s="50">
        <v>93059</v>
      </c>
      <c r="C3939" s="48" t="s">
        <v>6044</v>
      </c>
      <c r="D3939" s="47" t="s">
        <v>115</v>
      </c>
      <c r="E3939" s="49">
        <f t="shared" si="122"/>
        <v>18.07</v>
      </c>
      <c r="F3939" s="1105">
        <f t="shared" si="123"/>
        <v>93059</v>
      </c>
      <c r="H3939" s="49">
        <v>17.79</v>
      </c>
      <c r="I3939" s="49">
        <v>18.07</v>
      </c>
    </row>
    <row r="3940" spans="2:9" ht="30">
      <c r="B3940" s="51">
        <v>93060</v>
      </c>
      <c r="C3940" s="1108" t="s">
        <v>6045</v>
      </c>
      <c r="D3940" s="45" t="s">
        <v>115</v>
      </c>
      <c r="E3940" s="46">
        <f t="shared" si="122"/>
        <v>45.69</v>
      </c>
      <c r="F3940" s="1105">
        <f t="shared" si="123"/>
        <v>93060</v>
      </c>
      <c r="H3940" s="46">
        <v>45.41</v>
      </c>
      <c r="I3940" s="46">
        <v>45.69</v>
      </c>
    </row>
    <row r="3941" spans="2:9">
      <c r="B3941" s="50">
        <v>93061</v>
      </c>
      <c r="C3941" s="48" t="s">
        <v>6046</v>
      </c>
      <c r="D3941" s="47" t="s">
        <v>115</v>
      </c>
      <c r="E3941" s="49">
        <f t="shared" si="122"/>
        <v>18.93</v>
      </c>
      <c r="F3941" s="1105">
        <f t="shared" si="123"/>
        <v>93061</v>
      </c>
      <c r="H3941" s="49">
        <v>18.600000000000001</v>
      </c>
      <c r="I3941" s="49">
        <v>18.93</v>
      </c>
    </row>
    <row r="3942" spans="2:9" ht="30">
      <c r="B3942" s="51">
        <v>93062</v>
      </c>
      <c r="C3942" s="1108" t="s">
        <v>6047</v>
      </c>
      <c r="D3942" s="45" t="s">
        <v>115</v>
      </c>
      <c r="E3942" s="46">
        <f t="shared" si="122"/>
        <v>16.54</v>
      </c>
      <c r="F3942" s="1105">
        <f t="shared" si="123"/>
        <v>93062</v>
      </c>
      <c r="H3942" s="46">
        <v>16.21</v>
      </c>
      <c r="I3942" s="46">
        <v>16.54</v>
      </c>
    </row>
    <row r="3943" spans="2:9" ht="30">
      <c r="B3943" s="50">
        <v>93063</v>
      </c>
      <c r="C3943" s="48" t="s">
        <v>6048</v>
      </c>
      <c r="D3943" s="47" t="s">
        <v>115</v>
      </c>
      <c r="E3943" s="49">
        <f t="shared" si="122"/>
        <v>374.52</v>
      </c>
      <c r="F3943" s="1105">
        <f t="shared" si="123"/>
        <v>93063</v>
      </c>
      <c r="H3943" s="49">
        <v>374.19</v>
      </c>
      <c r="I3943" s="49">
        <v>374.52</v>
      </c>
    </row>
    <row r="3944" spans="2:9">
      <c r="B3944" s="51">
        <v>93064</v>
      </c>
      <c r="C3944" s="1108" t="s">
        <v>6049</v>
      </c>
      <c r="D3944" s="45" t="s">
        <v>115</v>
      </c>
      <c r="E3944" s="46">
        <f t="shared" si="122"/>
        <v>28.91</v>
      </c>
      <c r="F3944" s="1105">
        <f t="shared" si="123"/>
        <v>93064</v>
      </c>
      <c r="H3944" s="46">
        <v>28.54</v>
      </c>
      <c r="I3944" s="46">
        <v>28.91</v>
      </c>
    </row>
    <row r="3945" spans="2:9" ht="30">
      <c r="B3945" s="50">
        <v>93065</v>
      </c>
      <c r="C3945" s="48" t="s">
        <v>6050</v>
      </c>
      <c r="D3945" s="47" t="s">
        <v>115</v>
      </c>
      <c r="E3945" s="49">
        <f t="shared" si="122"/>
        <v>27.14</v>
      </c>
      <c r="F3945" s="1105">
        <f t="shared" si="123"/>
        <v>93065</v>
      </c>
      <c r="H3945" s="49">
        <v>26.77</v>
      </c>
      <c r="I3945" s="49">
        <v>27.14</v>
      </c>
    </row>
    <row r="3946" spans="2:9" ht="30">
      <c r="B3946" s="51">
        <v>93066</v>
      </c>
      <c r="C3946" s="1108" t="s">
        <v>6051</v>
      </c>
      <c r="D3946" s="45" t="s">
        <v>115</v>
      </c>
      <c r="E3946" s="46">
        <f t="shared" si="122"/>
        <v>470.07</v>
      </c>
      <c r="F3946" s="1105">
        <f t="shared" si="123"/>
        <v>93066</v>
      </c>
      <c r="H3946" s="46">
        <v>469.7</v>
      </c>
      <c r="I3946" s="46">
        <v>470.07</v>
      </c>
    </row>
    <row r="3947" spans="2:9">
      <c r="B3947" s="50">
        <v>93067</v>
      </c>
      <c r="C3947" s="48" t="s">
        <v>6052</v>
      </c>
      <c r="D3947" s="47" t="s">
        <v>115</v>
      </c>
      <c r="E3947" s="49">
        <f t="shared" si="122"/>
        <v>42.62</v>
      </c>
      <c r="F3947" s="1105">
        <f t="shared" si="123"/>
        <v>93067</v>
      </c>
      <c r="H3947" s="49">
        <v>42.16</v>
      </c>
      <c r="I3947" s="49">
        <v>42.62</v>
      </c>
    </row>
    <row r="3948" spans="2:9" ht="30">
      <c r="B3948" s="51">
        <v>93068</v>
      </c>
      <c r="C3948" s="1108" t="s">
        <v>6053</v>
      </c>
      <c r="D3948" s="45" t="s">
        <v>115</v>
      </c>
      <c r="E3948" s="46">
        <f t="shared" si="122"/>
        <v>37.44</v>
      </c>
      <c r="F3948" s="1105">
        <f t="shared" si="123"/>
        <v>93068</v>
      </c>
      <c r="H3948" s="46">
        <v>36.979999999999997</v>
      </c>
      <c r="I3948" s="46">
        <v>37.44</v>
      </c>
    </row>
    <row r="3949" spans="2:9" ht="30">
      <c r="B3949" s="50">
        <v>93069</v>
      </c>
      <c r="C3949" s="48" t="s">
        <v>6054</v>
      </c>
      <c r="D3949" s="47" t="s">
        <v>115</v>
      </c>
      <c r="E3949" s="49">
        <f t="shared" si="122"/>
        <v>651.29999999999995</v>
      </c>
      <c r="F3949" s="1105">
        <f t="shared" si="123"/>
        <v>93069</v>
      </c>
      <c r="H3949" s="49">
        <v>650.84</v>
      </c>
      <c r="I3949" s="49">
        <v>651.29999999999995</v>
      </c>
    </row>
    <row r="3950" spans="2:9">
      <c r="B3950" s="51">
        <v>93070</v>
      </c>
      <c r="C3950" s="1108" t="s">
        <v>6055</v>
      </c>
      <c r="D3950" s="45" t="s">
        <v>115</v>
      </c>
      <c r="E3950" s="46">
        <f t="shared" si="122"/>
        <v>105.97</v>
      </c>
      <c r="F3950" s="1105">
        <f t="shared" si="123"/>
        <v>93070</v>
      </c>
      <c r="H3950" s="46">
        <v>105.42</v>
      </c>
      <c r="I3950" s="46">
        <v>105.97</v>
      </c>
    </row>
    <row r="3951" spans="2:9" ht="30">
      <c r="B3951" s="50">
        <v>93071</v>
      </c>
      <c r="C3951" s="48" t="s">
        <v>6056</v>
      </c>
      <c r="D3951" s="47" t="s">
        <v>115</v>
      </c>
      <c r="E3951" s="49">
        <f t="shared" si="122"/>
        <v>98.51</v>
      </c>
      <c r="F3951" s="1105">
        <f t="shared" si="123"/>
        <v>93071</v>
      </c>
      <c r="H3951" s="49">
        <v>97.96</v>
      </c>
      <c r="I3951" s="49">
        <v>98.51</v>
      </c>
    </row>
    <row r="3952" spans="2:9" ht="30">
      <c r="B3952" s="51">
        <v>93072</v>
      </c>
      <c r="C3952" s="1108" t="s">
        <v>6057</v>
      </c>
      <c r="D3952" s="45" t="s">
        <v>115</v>
      </c>
      <c r="E3952" s="46">
        <f t="shared" si="122"/>
        <v>859.18</v>
      </c>
      <c r="F3952" s="1105">
        <f t="shared" si="123"/>
        <v>93072</v>
      </c>
      <c r="H3952" s="46">
        <v>858.63</v>
      </c>
      <c r="I3952" s="46">
        <v>859.18</v>
      </c>
    </row>
    <row r="3953" spans="2:9" ht="30">
      <c r="B3953" s="50">
        <v>93073</v>
      </c>
      <c r="C3953" s="48" t="s">
        <v>6058</v>
      </c>
      <c r="D3953" s="47" t="s">
        <v>115</v>
      </c>
      <c r="E3953" s="49">
        <f t="shared" si="122"/>
        <v>48.4</v>
      </c>
      <c r="F3953" s="1105">
        <f t="shared" si="123"/>
        <v>93073</v>
      </c>
      <c r="H3953" s="49">
        <v>47.94</v>
      </c>
      <c r="I3953" s="49">
        <v>48.4</v>
      </c>
    </row>
    <row r="3954" spans="2:9" ht="30">
      <c r="B3954" s="51">
        <v>93074</v>
      </c>
      <c r="C3954" s="1108" t="s">
        <v>6059</v>
      </c>
      <c r="D3954" s="45" t="s">
        <v>115</v>
      </c>
      <c r="E3954" s="46">
        <f t="shared" si="122"/>
        <v>8.41</v>
      </c>
      <c r="F3954" s="1105">
        <f t="shared" si="123"/>
        <v>93074</v>
      </c>
      <c r="H3954" s="46">
        <v>7.91</v>
      </c>
      <c r="I3954" s="46">
        <v>8.41</v>
      </c>
    </row>
    <row r="3955" spans="2:9" ht="30">
      <c r="B3955" s="50">
        <v>93075</v>
      </c>
      <c r="C3955" s="48" t="s">
        <v>6060</v>
      </c>
      <c r="D3955" s="47" t="s">
        <v>115</v>
      </c>
      <c r="E3955" s="49">
        <f t="shared" si="122"/>
        <v>13.34</v>
      </c>
      <c r="F3955" s="1105">
        <f t="shared" si="123"/>
        <v>93075</v>
      </c>
      <c r="H3955" s="49">
        <v>12.84</v>
      </c>
      <c r="I3955" s="49">
        <v>13.34</v>
      </c>
    </row>
    <row r="3956" spans="2:9" ht="30">
      <c r="B3956" s="51">
        <v>93076</v>
      </c>
      <c r="C3956" s="1108" t="s">
        <v>6061</v>
      </c>
      <c r="D3956" s="45" t="s">
        <v>115</v>
      </c>
      <c r="E3956" s="46">
        <f t="shared" si="122"/>
        <v>13.12</v>
      </c>
      <c r="F3956" s="1105">
        <f t="shared" si="123"/>
        <v>93076</v>
      </c>
      <c r="H3956" s="46">
        <v>12.55</v>
      </c>
      <c r="I3956" s="46">
        <v>13.12</v>
      </c>
    </row>
    <row r="3957" spans="2:9" ht="30">
      <c r="B3957" s="50">
        <v>93077</v>
      </c>
      <c r="C3957" s="48" t="s">
        <v>6062</v>
      </c>
      <c r="D3957" s="47" t="s">
        <v>115</v>
      </c>
      <c r="E3957" s="49">
        <f t="shared" si="122"/>
        <v>18.649999999999999</v>
      </c>
      <c r="F3957" s="1105">
        <f t="shared" si="123"/>
        <v>93077</v>
      </c>
      <c r="H3957" s="49">
        <v>18.079999999999998</v>
      </c>
      <c r="I3957" s="49">
        <v>18.649999999999999</v>
      </c>
    </row>
    <row r="3958" spans="2:9" ht="30">
      <c r="B3958" s="51">
        <v>93078</v>
      </c>
      <c r="C3958" s="1108" t="s">
        <v>6063</v>
      </c>
      <c r="D3958" s="45" t="s">
        <v>115</v>
      </c>
      <c r="E3958" s="46">
        <f t="shared" si="122"/>
        <v>20.100000000000001</v>
      </c>
      <c r="F3958" s="1105">
        <f t="shared" si="123"/>
        <v>93078</v>
      </c>
      <c r="H3958" s="46">
        <v>19.53</v>
      </c>
      <c r="I3958" s="46">
        <v>20.100000000000001</v>
      </c>
    </row>
    <row r="3959" spans="2:9" ht="30">
      <c r="B3959" s="50">
        <v>93079</v>
      </c>
      <c r="C3959" s="48" t="s">
        <v>6064</v>
      </c>
      <c r="D3959" s="47" t="s">
        <v>115</v>
      </c>
      <c r="E3959" s="49">
        <f t="shared" si="122"/>
        <v>18</v>
      </c>
      <c r="F3959" s="1105">
        <f t="shared" si="123"/>
        <v>93079</v>
      </c>
      <c r="H3959" s="49">
        <v>17.36</v>
      </c>
      <c r="I3959" s="49">
        <v>18</v>
      </c>
    </row>
    <row r="3960" spans="2:9" ht="30">
      <c r="B3960" s="51">
        <v>93080</v>
      </c>
      <c r="C3960" s="1108" t="s">
        <v>6065</v>
      </c>
      <c r="D3960" s="45" t="s">
        <v>115</v>
      </c>
      <c r="E3960" s="46">
        <f t="shared" si="122"/>
        <v>5.51</v>
      </c>
      <c r="F3960" s="1105">
        <f t="shared" si="123"/>
        <v>93080</v>
      </c>
      <c r="H3960" s="46">
        <v>5.18</v>
      </c>
      <c r="I3960" s="46">
        <v>5.51</v>
      </c>
    </row>
    <row r="3961" spans="2:9" ht="30">
      <c r="B3961" s="50">
        <v>93081</v>
      </c>
      <c r="C3961" s="48" t="s">
        <v>6066</v>
      </c>
      <c r="D3961" s="47" t="s">
        <v>115</v>
      </c>
      <c r="E3961" s="49">
        <f t="shared" si="122"/>
        <v>11.76</v>
      </c>
      <c r="F3961" s="1105">
        <f t="shared" si="123"/>
        <v>93081</v>
      </c>
      <c r="H3961" s="49">
        <v>11.43</v>
      </c>
      <c r="I3961" s="49">
        <v>11.76</v>
      </c>
    </row>
    <row r="3962" spans="2:9" ht="30">
      <c r="B3962" s="51">
        <v>93082</v>
      </c>
      <c r="C3962" s="1108" t="s">
        <v>6067</v>
      </c>
      <c r="D3962" s="45" t="s">
        <v>115</v>
      </c>
      <c r="E3962" s="46">
        <f t="shared" si="122"/>
        <v>14.25</v>
      </c>
      <c r="F3962" s="1105">
        <f t="shared" si="123"/>
        <v>93082</v>
      </c>
      <c r="H3962" s="46">
        <v>13.92</v>
      </c>
      <c r="I3962" s="46">
        <v>14.25</v>
      </c>
    </row>
    <row r="3963" spans="2:9" ht="30">
      <c r="B3963" s="50">
        <v>93083</v>
      </c>
      <c r="C3963" s="48" t="s">
        <v>6068</v>
      </c>
      <c r="D3963" s="47" t="s">
        <v>115</v>
      </c>
      <c r="E3963" s="49">
        <f t="shared" si="122"/>
        <v>257.31</v>
      </c>
      <c r="F3963" s="1105">
        <f t="shared" si="123"/>
        <v>93083</v>
      </c>
      <c r="H3963" s="49">
        <v>256.98</v>
      </c>
      <c r="I3963" s="49">
        <v>257.31</v>
      </c>
    </row>
    <row r="3964" spans="2:9" ht="30">
      <c r="B3964" s="51">
        <v>93084</v>
      </c>
      <c r="C3964" s="1108" t="s">
        <v>6069</v>
      </c>
      <c r="D3964" s="45" t="s">
        <v>115</v>
      </c>
      <c r="E3964" s="46">
        <f t="shared" si="122"/>
        <v>8.6999999999999993</v>
      </c>
      <c r="F3964" s="1105">
        <f t="shared" si="123"/>
        <v>93084</v>
      </c>
      <c r="H3964" s="46">
        <v>8.32</v>
      </c>
      <c r="I3964" s="46">
        <v>8.6999999999999993</v>
      </c>
    </row>
    <row r="3965" spans="2:9" ht="30">
      <c r="B3965" s="50">
        <v>93085</v>
      </c>
      <c r="C3965" s="48" t="s">
        <v>6070</v>
      </c>
      <c r="D3965" s="47" t="s">
        <v>115</v>
      </c>
      <c r="E3965" s="49">
        <f t="shared" si="122"/>
        <v>8.19</v>
      </c>
      <c r="F3965" s="1105">
        <f t="shared" si="123"/>
        <v>93085</v>
      </c>
      <c r="H3965" s="49">
        <v>7.81</v>
      </c>
      <c r="I3965" s="49">
        <v>8.19</v>
      </c>
    </row>
    <row r="3966" spans="2:9" ht="30">
      <c r="B3966" s="51">
        <v>93086</v>
      </c>
      <c r="C3966" s="1108" t="s">
        <v>6071</v>
      </c>
      <c r="D3966" s="45" t="s">
        <v>115</v>
      </c>
      <c r="E3966" s="46">
        <f t="shared" si="122"/>
        <v>298.8</v>
      </c>
      <c r="F3966" s="1105">
        <f t="shared" si="123"/>
        <v>93086</v>
      </c>
      <c r="H3966" s="46">
        <v>298.42</v>
      </c>
      <c r="I3966" s="46">
        <v>298.8</v>
      </c>
    </row>
    <row r="3967" spans="2:9" ht="30">
      <c r="B3967" s="50">
        <v>93087</v>
      </c>
      <c r="C3967" s="48" t="s">
        <v>6072</v>
      </c>
      <c r="D3967" s="47" t="s">
        <v>115</v>
      </c>
      <c r="E3967" s="49">
        <f t="shared" si="122"/>
        <v>12.82</v>
      </c>
      <c r="F3967" s="1105">
        <f t="shared" si="123"/>
        <v>93087</v>
      </c>
      <c r="H3967" s="49">
        <v>12.44</v>
      </c>
      <c r="I3967" s="49">
        <v>12.82</v>
      </c>
    </row>
    <row r="3968" spans="2:9" ht="30">
      <c r="B3968" s="51">
        <v>93088</v>
      </c>
      <c r="C3968" s="1108" t="s">
        <v>6073</v>
      </c>
      <c r="D3968" s="45" t="s">
        <v>115</v>
      </c>
      <c r="E3968" s="46">
        <f t="shared" si="122"/>
        <v>14.9</v>
      </c>
      <c r="F3968" s="1105">
        <f t="shared" si="123"/>
        <v>93088</v>
      </c>
      <c r="H3968" s="46">
        <v>14.52</v>
      </c>
      <c r="I3968" s="46">
        <v>14.9</v>
      </c>
    </row>
    <row r="3969" spans="2:9" ht="30">
      <c r="B3969" s="50">
        <v>93089</v>
      </c>
      <c r="C3969" s="48" t="s">
        <v>6074</v>
      </c>
      <c r="D3969" s="47" t="s">
        <v>115</v>
      </c>
      <c r="E3969" s="49">
        <f t="shared" si="122"/>
        <v>27.91</v>
      </c>
      <c r="F3969" s="1105">
        <f t="shared" si="123"/>
        <v>93089</v>
      </c>
      <c r="H3969" s="49">
        <v>27.53</v>
      </c>
      <c r="I3969" s="49">
        <v>27.91</v>
      </c>
    </row>
    <row r="3970" spans="2:9" ht="30">
      <c r="B3970" s="51">
        <v>93090</v>
      </c>
      <c r="C3970" s="1108" t="s">
        <v>6075</v>
      </c>
      <c r="D3970" s="45" t="s">
        <v>115</v>
      </c>
      <c r="E3970" s="46">
        <f t="shared" si="122"/>
        <v>11.86</v>
      </c>
      <c r="F3970" s="1105">
        <f t="shared" si="123"/>
        <v>93090</v>
      </c>
      <c r="H3970" s="46">
        <v>11.44</v>
      </c>
      <c r="I3970" s="46">
        <v>11.86</v>
      </c>
    </row>
    <row r="3971" spans="2:9" ht="30">
      <c r="B3971" s="50">
        <v>93091</v>
      </c>
      <c r="C3971" s="48" t="s">
        <v>6076</v>
      </c>
      <c r="D3971" s="47" t="s">
        <v>115</v>
      </c>
      <c r="E3971" s="49">
        <f t="shared" ref="E3971:E4034" si="124">IF($K$2=$H$1,H3971,I3971)</f>
        <v>10.63</v>
      </c>
      <c r="F3971" s="1105">
        <f t="shared" ref="F3971:F4034" si="125">IF(LEN($B3971)=7,CONCATENATE(MID($B3971,1,6),"00",RIGHT($B3971,1)),IF(LEN($B3971)=8,CONCATENATE(MID($B3971,1,6),"0",RIGHT($B3971,2)),$B3971))</f>
        <v>93091</v>
      </c>
      <c r="H3971" s="49">
        <v>10.210000000000001</v>
      </c>
      <c r="I3971" s="49">
        <v>10.63</v>
      </c>
    </row>
    <row r="3972" spans="2:9" ht="30">
      <c r="B3972" s="51">
        <v>93092</v>
      </c>
      <c r="C3972" s="1108" t="s">
        <v>6077</v>
      </c>
      <c r="D3972" s="45" t="s">
        <v>115</v>
      </c>
      <c r="E3972" s="46">
        <f t="shared" si="124"/>
        <v>328.47</v>
      </c>
      <c r="F3972" s="1105">
        <f t="shared" si="125"/>
        <v>93092</v>
      </c>
      <c r="H3972" s="46">
        <v>328.05</v>
      </c>
      <c r="I3972" s="46">
        <v>328.47</v>
      </c>
    </row>
    <row r="3973" spans="2:9" ht="30">
      <c r="B3973" s="50">
        <v>93093</v>
      </c>
      <c r="C3973" s="48" t="s">
        <v>6078</v>
      </c>
      <c r="D3973" s="47" t="s">
        <v>115</v>
      </c>
      <c r="E3973" s="49">
        <f t="shared" si="124"/>
        <v>19.57</v>
      </c>
      <c r="F3973" s="1105">
        <f t="shared" si="125"/>
        <v>93093</v>
      </c>
      <c r="H3973" s="49">
        <v>19.149999999999999</v>
      </c>
      <c r="I3973" s="49">
        <v>19.57</v>
      </c>
    </row>
    <row r="3974" spans="2:9" ht="30">
      <c r="B3974" s="51">
        <v>93094</v>
      </c>
      <c r="C3974" s="1108" t="s">
        <v>6079</v>
      </c>
      <c r="D3974" s="45" t="s">
        <v>115</v>
      </c>
      <c r="E3974" s="46">
        <f t="shared" si="124"/>
        <v>47.19</v>
      </c>
      <c r="F3974" s="1105">
        <f t="shared" si="125"/>
        <v>93094</v>
      </c>
      <c r="H3974" s="46">
        <v>46.77</v>
      </c>
      <c r="I3974" s="46">
        <v>47.19</v>
      </c>
    </row>
    <row r="3975" spans="2:9" ht="30">
      <c r="B3975" s="50">
        <v>93095</v>
      </c>
      <c r="C3975" s="48" t="s">
        <v>6080</v>
      </c>
      <c r="D3975" s="47" t="s">
        <v>115</v>
      </c>
      <c r="E3975" s="49">
        <f t="shared" si="124"/>
        <v>36.299999999999997</v>
      </c>
      <c r="F3975" s="1105">
        <f t="shared" si="125"/>
        <v>93095</v>
      </c>
      <c r="H3975" s="49">
        <v>35.630000000000003</v>
      </c>
      <c r="I3975" s="49">
        <v>36.299999999999997</v>
      </c>
    </row>
    <row r="3976" spans="2:9" ht="30">
      <c r="B3976" s="51">
        <v>93096</v>
      </c>
      <c r="C3976" s="1108" t="s">
        <v>6081</v>
      </c>
      <c r="D3976" s="45" t="s">
        <v>115</v>
      </c>
      <c r="E3976" s="46">
        <f t="shared" si="124"/>
        <v>51.36</v>
      </c>
      <c r="F3976" s="1105">
        <f t="shared" si="125"/>
        <v>93096</v>
      </c>
      <c r="H3976" s="46">
        <v>50.59</v>
      </c>
      <c r="I3976" s="46">
        <v>51.36</v>
      </c>
    </row>
    <row r="3977" spans="2:9" ht="30">
      <c r="B3977" s="50">
        <v>93097</v>
      </c>
      <c r="C3977" s="48" t="s">
        <v>6082</v>
      </c>
      <c r="D3977" s="47" t="s">
        <v>115</v>
      </c>
      <c r="E3977" s="49">
        <f t="shared" si="124"/>
        <v>8.58</v>
      </c>
      <c r="F3977" s="1105">
        <f t="shared" si="125"/>
        <v>93097</v>
      </c>
      <c r="H3977" s="49">
        <v>8.07</v>
      </c>
      <c r="I3977" s="49">
        <v>8.58</v>
      </c>
    </row>
    <row r="3978" spans="2:9" ht="30">
      <c r="B3978" s="51">
        <v>93098</v>
      </c>
      <c r="C3978" s="1108" t="s">
        <v>6083</v>
      </c>
      <c r="D3978" s="45" t="s">
        <v>115</v>
      </c>
      <c r="E3978" s="46">
        <f t="shared" si="124"/>
        <v>13.51</v>
      </c>
      <c r="F3978" s="1105">
        <f t="shared" si="125"/>
        <v>93098</v>
      </c>
      <c r="H3978" s="46">
        <v>13</v>
      </c>
      <c r="I3978" s="46">
        <v>13.51</v>
      </c>
    </row>
    <row r="3979" spans="2:9" ht="30">
      <c r="B3979" s="50">
        <v>93099</v>
      </c>
      <c r="C3979" s="48" t="s">
        <v>6084</v>
      </c>
      <c r="D3979" s="47" t="s">
        <v>115</v>
      </c>
      <c r="E3979" s="49">
        <f t="shared" si="124"/>
        <v>15.17</v>
      </c>
      <c r="F3979" s="1105">
        <f t="shared" si="125"/>
        <v>93099</v>
      </c>
      <c r="H3979" s="49">
        <v>14.39</v>
      </c>
      <c r="I3979" s="49">
        <v>15.17</v>
      </c>
    </row>
    <row r="3980" spans="2:9" ht="30">
      <c r="B3980" s="51">
        <v>93100</v>
      </c>
      <c r="C3980" s="1108" t="s">
        <v>6085</v>
      </c>
      <c r="D3980" s="45" t="s">
        <v>115</v>
      </c>
      <c r="E3980" s="46">
        <f t="shared" si="124"/>
        <v>20.7</v>
      </c>
      <c r="F3980" s="1105">
        <f t="shared" si="125"/>
        <v>93100</v>
      </c>
      <c r="H3980" s="46">
        <v>19.920000000000002</v>
      </c>
      <c r="I3980" s="46">
        <v>20.7</v>
      </c>
    </row>
    <row r="3981" spans="2:9" ht="30">
      <c r="B3981" s="50">
        <v>93101</v>
      </c>
      <c r="C3981" s="48" t="s">
        <v>6086</v>
      </c>
      <c r="D3981" s="47" t="s">
        <v>115</v>
      </c>
      <c r="E3981" s="49">
        <f t="shared" si="124"/>
        <v>22.15</v>
      </c>
      <c r="F3981" s="1105">
        <f t="shared" si="125"/>
        <v>93101</v>
      </c>
      <c r="H3981" s="49">
        <v>21.37</v>
      </c>
      <c r="I3981" s="49">
        <v>22.15</v>
      </c>
    </row>
    <row r="3982" spans="2:9" ht="30">
      <c r="B3982" s="51">
        <v>93102</v>
      </c>
      <c r="C3982" s="1108" t="s">
        <v>6087</v>
      </c>
      <c r="D3982" s="45" t="s">
        <v>115</v>
      </c>
      <c r="E3982" s="46">
        <f t="shared" si="124"/>
        <v>19.87</v>
      </c>
      <c r="F3982" s="1105">
        <f t="shared" si="125"/>
        <v>93102</v>
      </c>
      <c r="H3982" s="46">
        <v>19.04</v>
      </c>
      <c r="I3982" s="46">
        <v>19.87</v>
      </c>
    </row>
    <row r="3983" spans="2:9" ht="30">
      <c r="B3983" s="50">
        <v>93103</v>
      </c>
      <c r="C3983" s="48" t="s">
        <v>6088</v>
      </c>
      <c r="D3983" s="47" t="s">
        <v>115</v>
      </c>
      <c r="E3983" s="49">
        <f t="shared" si="124"/>
        <v>5.65</v>
      </c>
      <c r="F3983" s="1105">
        <f t="shared" si="125"/>
        <v>93103</v>
      </c>
      <c r="H3983" s="49">
        <v>5.31</v>
      </c>
      <c r="I3983" s="49">
        <v>5.65</v>
      </c>
    </row>
    <row r="3984" spans="2:9" ht="30">
      <c r="B3984" s="51">
        <v>93104</v>
      </c>
      <c r="C3984" s="1108" t="s">
        <v>6089</v>
      </c>
      <c r="D3984" s="45" t="s">
        <v>115</v>
      </c>
      <c r="E3984" s="46">
        <f t="shared" si="124"/>
        <v>11.9</v>
      </c>
      <c r="F3984" s="1105">
        <f t="shared" si="125"/>
        <v>93104</v>
      </c>
      <c r="H3984" s="46">
        <v>11.56</v>
      </c>
      <c r="I3984" s="46">
        <v>11.9</v>
      </c>
    </row>
    <row r="3985" spans="2:9" ht="30">
      <c r="B3985" s="50">
        <v>93105</v>
      </c>
      <c r="C3985" s="48" t="s">
        <v>6090</v>
      </c>
      <c r="D3985" s="47" t="s">
        <v>115</v>
      </c>
      <c r="E3985" s="49">
        <f t="shared" si="124"/>
        <v>14.39</v>
      </c>
      <c r="F3985" s="1105">
        <f t="shared" si="125"/>
        <v>93105</v>
      </c>
      <c r="H3985" s="49">
        <v>14.05</v>
      </c>
      <c r="I3985" s="49">
        <v>14.39</v>
      </c>
    </row>
    <row r="3986" spans="2:9" ht="30">
      <c r="B3986" s="51">
        <v>93106</v>
      </c>
      <c r="C3986" s="1108" t="s">
        <v>6091</v>
      </c>
      <c r="D3986" s="45" t="s">
        <v>115</v>
      </c>
      <c r="E3986" s="46">
        <f t="shared" si="124"/>
        <v>257.45</v>
      </c>
      <c r="F3986" s="1105">
        <f t="shared" si="125"/>
        <v>93106</v>
      </c>
      <c r="H3986" s="46">
        <v>257.11</v>
      </c>
      <c r="I3986" s="46">
        <v>257.45</v>
      </c>
    </row>
    <row r="3987" spans="2:9" ht="30">
      <c r="B3987" s="50">
        <v>93107</v>
      </c>
      <c r="C3987" s="48" t="s">
        <v>6092</v>
      </c>
      <c r="D3987" s="47" t="s">
        <v>115</v>
      </c>
      <c r="E3987" s="49">
        <f t="shared" si="124"/>
        <v>10.039999999999999</v>
      </c>
      <c r="F3987" s="1105">
        <f t="shared" si="125"/>
        <v>93107</v>
      </c>
      <c r="H3987" s="49">
        <v>9.5299999999999994</v>
      </c>
      <c r="I3987" s="49">
        <v>10.039999999999999</v>
      </c>
    </row>
    <row r="3988" spans="2:9" ht="30">
      <c r="B3988" s="51">
        <v>93108</v>
      </c>
      <c r="C3988" s="1108" t="s">
        <v>6093</v>
      </c>
      <c r="D3988" s="45" t="s">
        <v>115</v>
      </c>
      <c r="E3988" s="46">
        <f t="shared" si="124"/>
        <v>9.5299999999999994</v>
      </c>
      <c r="F3988" s="1105">
        <f t="shared" si="125"/>
        <v>93108</v>
      </c>
      <c r="H3988" s="46">
        <v>9.02</v>
      </c>
      <c r="I3988" s="46">
        <v>9.5299999999999994</v>
      </c>
    </row>
    <row r="3989" spans="2:9" ht="30">
      <c r="B3989" s="50">
        <v>93109</v>
      </c>
      <c r="C3989" s="48" t="s">
        <v>6094</v>
      </c>
      <c r="D3989" s="47" t="s">
        <v>115</v>
      </c>
      <c r="E3989" s="49">
        <f t="shared" si="124"/>
        <v>300.14</v>
      </c>
      <c r="F3989" s="1105">
        <f t="shared" si="125"/>
        <v>93109</v>
      </c>
      <c r="H3989" s="49">
        <v>299.63</v>
      </c>
      <c r="I3989" s="49">
        <v>300.14</v>
      </c>
    </row>
    <row r="3990" spans="2:9" ht="30">
      <c r="B3990" s="51">
        <v>93110</v>
      </c>
      <c r="C3990" s="1108" t="s">
        <v>6095</v>
      </c>
      <c r="D3990" s="45" t="s">
        <v>115</v>
      </c>
      <c r="E3990" s="46">
        <f t="shared" si="124"/>
        <v>14.16</v>
      </c>
      <c r="F3990" s="1105">
        <f t="shared" si="125"/>
        <v>93110</v>
      </c>
      <c r="H3990" s="46">
        <v>13.65</v>
      </c>
      <c r="I3990" s="46">
        <v>14.16</v>
      </c>
    </row>
    <row r="3991" spans="2:9" ht="30">
      <c r="B3991" s="50">
        <v>93111</v>
      </c>
      <c r="C3991" s="48" t="s">
        <v>6096</v>
      </c>
      <c r="D3991" s="47" t="s">
        <v>115</v>
      </c>
      <c r="E3991" s="49">
        <f t="shared" si="124"/>
        <v>16.09</v>
      </c>
      <c r="F3991" s="1105">
        <f t="shared" si="125"/>
        <v>93111</v>
      </c>
      <c r="H3991" s="49">
        <v>15.58</v>
      </c>
      <c r="I3991" s="49">
        <v>16.09</v>
      </c>
    </row>
    <row r="3992" spans="2:9" ht="30">
      <c r="B3992" s="51">
        <v>93112</v>
      </c>
      <c r="C3992" s="1108" t="s">
        <v>6097</v>
      </c>
      <c r="D3992" s="45" t="s">
        <v>115</v>
      </c>
      <c r="E3992" s="46">
        <f t="shared" si="124"/>
        <v>29.25</v>
      </c>
      <c r="F3992" s="1105">
        <f t="shared" si="125"/>
        <v>93112</v>
      </c>
      <c r="H3992" s="46">
        <v>28.74</v>
      </c>
      <c r="I3992" s="46">
        <v>29.25</v>
      </c>
    </row>
    <row r="3993" spans="2:9" ht="30">
      <c r="B3993" s="50">
        <v>93113</v>
      </c>
      <c r="C3993" s="48" t="s">
        <v>6098</v>
      </c>
      <c r="D3993" s="47" t="s">
        <v>115</v>
      </c>
      <c r="E3993" s="49">
        <f t="shared" si="124"/>
        <v>14.3</v>
      </c>
      <c r="F3993" s="1105">
        <f t="shared" si="125"/>
        <v>93113</v>
      </c>
      <c r="H3993" s="49">
        <v>13.63</v>
      </c>
      <c r="I3993" s="49">
        <v>14.3</v>
      </c>
    </row>
    <row r="3994" spans="2:9" ht="30">
      <c r="B3994" s="51">
        <v>93114</v>
      </c>
      <c r="C3994" s="1108" t="s">
        <v>6099</v>
      </c>
      <c r="D3994" s="45" t="s">
        <v>115</v>
      </c>
      <c r="E3994" s="46">
        <f t="shared" si="124"/>
        <v>22.01</v>
      </c>
      <c r="F3994" s="1105">
        <f t="shared" si="125"/>
        <v>93114</v>
      </c>
      <c r="H3994" s="46">
        <v>21.34</v>
      </c>
      <c r="I3994" s="46">
        <v>22.01</v>
      </c>
    </row>
    <row r="3995" spans="2:9" ht="30">
      <c r="B3995" s="50">
        <v>93115</v>
      </c>
      <c r="C3995" s="48" t="s">
        <v>6100</v>
      </c>
      <c r="D3995" s="47" t="s">
        <v>115</v>
      </c>
      <c r="E3995" s="49">
        <f t="shared" si="124"/>
        <v>49.63</v>
      </c>
      <c r="F3995" s="1105">
        <f t="shared" si="125"/>
        <v>93115</v>
      </c>
      <c r="H3995" s="49">
        <v>48.96</v>
      </c>
      <c r="I3995" s="49">
        <v>49.63</v>
      </c>
    </row>
    <row r="3996" spans="2:9" ht="30">
      <c r="B3996" s="51">
        <v>93116</v>
      </c>
      <c r="C3996" s="1108" t="s">
        <v>6101</v>
      </c>
      <c r="D3996" s="45" t="s">
        <v>115</v>
      </c>
      <c r="E3996" s="46">
        <f t="shared" si="124"/>
        <v>330.91</v>
      </c>
      <c r="F3996" s="1105">
        <f t="shared" si="125"/>
        <v>93116</v>
      </c>
      <c r="H3996" s="46">
        <v>330.24</v>
      </c>
      <c r="I3996" s="46">
        <v>330.91</v>
      </c>
    </row>
    <row r="3997" spans="2:9" ht="30">
      <c r="B3997" s="50">
        <v>93117</v>
      </c>
      <c r="C3997" s="48" t="s">
        <v>6102</v>
      </c>
      <c r="D3997" s="47" t="s">
        <v>115</v>
      </c>
      <c r="E3997" s="49">
        <f t="shared" si="124"/>
        <v>36.51</v>
      </c>
      <c r="F3997" s="1105">
        <f t="shared" si="125"/>
        <v>93117</v>
      </c>
      <c r="H3997" s="49">
        <v>35.83</v>
      </c>
      <c r="I3997" s="49">
        <v>36.51</v>
      </c>
    </row>
    <row r="3998" spans="2:9" ht="30">
      <c r="B3998" s="51">
        <v>93118</v>
      </c>
      <c r="C3998" s="1108" t="s">
        <v>6103</v>
      </c>
      <c r="D3998" s="45" t="s">
        <v>115</v>
      </c>
      <c r="E3998" s="46">
        <f t="shared" si="124"/>
        <v>54.07</v>
      </c>
      <c r="F3998" s="1105">
        <f t="shared" si="125"/>
        <v>93118</v>
      </c>
      <c r="H3998" s="46">
        <v>53.03</v>
      </c>
      <c r="I3998" s="46">
        <v>54.07</v>
      </c>
    </row>
    <row r="3999" spans="2:9" ht="30">
      <c r="B3999" s="50">
        <v>93119</v>
      </c>
      <c r="C3999" s="48" t="s">
        <v>6104</v>
      </c>
      <c r="D3999" s="47" t="s">
        <v>115</v>
      </c>
      <c r="E3999" s="49">
        <f t="shared" si="124"/>
        <v>10.91</v>
      </c>
      <c r="F3999" s="1105">
        <f t="shared" si="125"/>
        <v>93119</v>
      </c>
      <c r="H3999" s="49">
        <v>10.56</v>
      </c>
      <c r="I3999" s="49">
        <v>10.91</v>
      </c>
    </row>
    <row r="4000" spans="2:9" ht="30">
      <c r="B4000" s="51">
        <v>93120</v>
      </c>
      <c r="C4000" s="1108" t="s">
        <v>6105</v>
      </c>
      <c r="D4000" s="45" t="s">
        <v>115</v>
      </c>
      <c r="E4000" s="46">
        <f t="shared" si="124"/>
        <v>16.440000000000001</v>
      </c>
      <c r="F4000" s="1105">
        <f t="shared" si="125"/>
        <v>93120</v>
      </c>
      <c r="H4000" s="46">
        <v>16.09</v>
      </c>
      <c r="I4000" s="46">
        <v>16.440000000000001</v>
      </c>
    </row>
    <row r="4001" spans="2:9" ht="30">
      <c r="B4001" s="50">
        <v>93121</v>
      </c>
      <c r="C4001" s="48" t="s">
        <v>6106</v>
      </c>
      <c r="D4001" s="47" t="s">
        <v>115</v>
      </c>
      <c r="E4001" s="49">
        <f t="shared" si="124"/>
        <v>17.89</v>
      </c>
      <c r="F4001" s="1105">
        <f t="shared" si="125"/>
        <v>93121</v>
      </c>
      <c r="H4001" s="49">
        <v>17.54</v>
      </c>
      <c r="I4001" s="49">
        <v>17.89</v>
      </c>
    </row>
    <row r="4002" spans="2:9" ht="30">
      <c r="B4002" s="51">
        <v>93122</v>
      </c>
      <c r="C4002" s="1108" t="s">
        <v>6107</v>
      </c>
      <c r="D4002" s="45" t="s">
        <v>115</v>
      </c>
      <c r="E4002" s="46">
        <f t="shared" si="124"/>
        <v>15.78</v>
      </c>
      <c r="F4002" s="1105">
        <f t="shared" si="125"/>
        <v>93122</v>
      </c>
      <c r="H4002" s="46">
        <v>15.37</v>
      </c>
      <c r="I4002" s="46">
        <v>15.78</v>
      </c>
    </row>
    <row r="4003" spans="2:9" ht="30">
      <c r="B4003" s="50">
        <v>93123</v>
      </c>
      <c r="C4003" s="48" t="s">
        <v>6108</v>
      </c>
      <c r="D4003" s="47" t="s">
        <v>115</v>
      </c>
      <c r="E4003" s="49">
        <f t="shared" si="124"/>
        <v>33.880000000000003</v>
      </c>
      <c r="F4003" s="1105">
        <f t="shared" si="125"/>
        <v>93123</v>
      </c>
      <c r="H4003" s="49">
        <v>33.4</v>
      </c>
      <c r="I4003" s="49">
        <v>33.880000000000003</v>
      </c>
    </row>
    <row r="4004" spans="2:9" ht="30">
      <c r="B4004" s="51">
        <v>93124</v>
      </c>
      <c r="C4004" s="1108" t="s">
        <v>6109</v>
      </c>
      <c r="D4004" s="45" t="s">
        <v>115</v>
      </c>
      <c r="E4004" s="46">
        <f t="shared" si="124"/>
        <v>52.88</v>
      </c>
      <c r="F4004" s="1105">
        <f t="shared" si="125"/>
        <v>93124</v>
      </c>
      <c r="H4004" s="46">
        <v>52.31</v>
      </c>
      <c r="I4004" s="46">
        <v>52.88</v>
      </c>
    </row>
    <row r="4005" spans="2:9" ht="30">
      <c r="B4005" s="50">
        <v>93125</v>
      </c>
      <c r="C4005" s="48" t="s">
        <v>6110</v>
      </c>
      <c r="D4005" s="47" t="s">
        <v>115</v>
      </c>
      <c r="E4005" s="49">
        <f t="shared" si="124"/>
        <v>76.63</v>
      </c>
      <c r="F4005" s="1105">
        <f t="shared" si="125"/>
        <v>93125</v>
      </c>
      <c r="H4005" s="49">
        <v>75.95</v>
      </c>
      <c r="I4005" s="49">
        <v>76.63</v>
      </c>
    </row>
    <row r="4006" spans="2:9" ht="30">
      <c r="B4006" s="51">
        <v>93126</v>
      </c>
      <c r="C4006" s="1108" t="s">
        <v>6111</v>
      </c>
      <c r="D4006" s="45" t="s">
        <v>115</v>
      </c>
      <c r="E4006" s="46">
        <f t="shared" si="124"/>
        <v>168.33</v>
      </c>
      <c r="F4006" s="1105">
        <f t="shared" si="125"/>
        <v>93126</v>
      </c>
      <c r="H4006" s="46">
        <v>167.52</v>
      </c>
      <c r="I4006" s="46">
        <v>168.33</v>
      </c>
    </row>
    <row r="4007" spans="2:9" ht="30">
      <c r="B4007" s="50">
        <v>93133</v>
      </c>
      <c r="C4007" s="48" t="s">
        <v>6112</v>
      </c>
      <c r="D4007" s="47" t="s">
        <v>115</v>
      </c>
      <c r="E4007" s="49">
        <f t="shared" si="124"/>
        <v>13.07</v>
      </c>
      <c r="F4007" s="1105">
        <f t="shared" si="125"/>
        <v>93133</v>
      </c>
      <c r="H4007" s="49">
        <v>12.4</v>
      </c>
      <c r="I4007" s="49">
        <v>13.07</v>
      </c>
    </row>
    <row r="4008" spans="2:9" ht="30">
      <c r="B4008" s="51">
        <v>94465</v>
      </c>
      <c r="C4008" s="1108" t="s">
        <v>3122</v>
      </c>
      <c r="D4008" s="45" t="s">
        <v>115</v>
      </c>
      <c r="E4008" s="46">
        <f t="shared" si="124"/>
        <v>28.93</v>
      </c>
      <c r="F4008" s="1105">
        <f t="shared" si="125"/>
        <v>94465</v>
      </c>
      <c r="H4008" s="46">
        <v>27.67</v>
      </c>
      <c r="I4008" s="46">
        <v>28.93</v>
      </c>
    </row>
    <row r="4009" spans="2:9" ht="30">
      <c r="B4009" s="50">
        <v>94466</v>
      </c>
      <c r="C4009" s="48" t="s">
        <v>3123</v>
      </c>
      <c r="D4009" s="47" t="s">
        <v>115</v>
      </c>
      <c r="E4009" s="49">
        <f t="shared" si="124"/>
        <v>28.94</v>
      </c>
      <c r="F4009" s="1105">
        <f t="shared" si="125"/>
        <v>94466</v>
      </c>
      <c r="H4009" s="49">
        <v>27.68</v>
      </c>
      <c r="I4009" s="49">
        <v>28.94</v>
      </c>
    </row>
    <row r="4010" spans="2:9" ht="30">
      <c r="B4010" s="51">
        <v>94467</v>
      </c>
      <c r="C4010" s="1108" t="s">
        <v>3124</v>
      </c>
      <c r="D4010" s="45" t="s">
        <v>115</v>
      </c>
      <c r="E4010" s="46">
        <f t="shared" si="124"/>
        <v>42.24</v>
      </c>
      <c r="F4010" s="1105">
        <f t="shared" si="125"/>
        <v>94467</v>
      </c>
      <c r="H4010" s="46">
        <v>40.98</v>
      </c>
      <c r="I4010" s="46">
        <v>42.24</v>
      </c>
    </row>
    <row r="4011" spans="2:9" ht="30">
      <c r="B4011" s="50">
        <v>94468</v>
      </c>
      <c r="C4011" s="48" t="s">
        <v>3125</v>
      </c>
      <c r="D4011" s="47" t="s">
        <v>115</v>
      </c>
      <c r="E4011" s="49">
        <f t="shared" si="124"/>
        <v>37.51</v>
      </c>
      <c r="F4011" s="1105">
        <f t="shared" si="125"/>
        <v>94468</v>
      </c>
      <c r="H4011" s="49">
        <v>36.25</v>
      </c>
      <c r="I4011" s="49">
        <v>37.51</v>
      </c>
    </row>
    <row r="4012" spans="2:9" ht="30">
      <c r="B4012" s="51">
        <v>94469</v>
      </c>
      <c r="C4012" s="1108" t="s">
        <v>3126</v>
      </c>
      <c r="D4012" s="45" t="s">
        <v>115</v>
      </c>
      <c r="E4012" s="46">
        <f t="shared" si="124"/>
        <v>60.44</v>
      </c>
      <c r="F4012" s="1105">
        <f t="shared" si="125"/>
        <v>94469</v>
      </c>
      <c r="H4012" s="46">
        <v>58.86</v>
      </c>
      <c r="I4012" s="46">
        <v>60.44</v>
      </c>
    </row>
    <row r="4013" spans="2:9" ht="30">
      <c r="B4013" s="50">
        <v>94470</v>
      </c>
      <c r="C4013" s="48" t="s">
        <v>3127</v>
      </c>
      <c r="D4013" s="47" t="s">
        <v>115</v>
      </c>
      <c r="E4013" s="49">
        <f t="shared" si="124"/>
        <v>56.23</v>
      </c>
      <c r="F4013" s="1105">
        <f t="shared" si="125"/>
        <v>94470</v>
      </c>
      <c r="H4013" s="49">
        <v>54.65</v>
      </c>
      <c r="I4013" s="49">
        <v>56.23</v>
      </c>
    </row>
    <row r="4014" spans="2:9" ht="30">
      <c r="B4014" s="51">
        <v>94471</v>
      </c>
      <c r="C4014" s="1108" t="s">
        <v>3128</v>
      </c>
      <c r="D4014" s="45" t="s">
        <v>115</v>
      </c>
      <c r="E4014" s="46">
        <f t="shared" si="124"/>
        <v>41.87</v>
      </c>
      <c r="F4014" s="1105">
        <f t="shared" si="125"/>
        <v>94471</v>
      </c>
      <c r="H4014" s="46">
        <v>39.99</v>
      </c>
      <c r="I4014" s="46">
        <v>41.87</v>
      </c>
    </row>
    <row r="4015" spans="2:9" ht="30">
      <c r="B4015" s="50">
        <v>94472</v>
      </c>
      <c r="C4015" s="48" t="s">
        <v>3129</v>
      </c>
      <c r="D4015" s="47" t="s">
        <v>115</v>
      </c>
      <c r="E4015" s="49">
        <f t="shared" si="124"/>
        <v>42.92</v>
      </c>
      <c r="F4015" s="1105">
        <f t="shared" si="125"/>
        <v>94472</v>
      </c>
      <c r="H4015" s="49">
        <v>41.04</v>
      </c>
      <c r="I4015" s="49">
        <v>42.92</v>
      </c>
    </row>
    <row r="4016" spans="2:9" ht="30">
      <c r="B4016" s="51">
        <v>94473</v>
      </c>
      <c r="C4016" s="1108" t="s">
        <v>3130</v>
      </c>
      <c r="D4016" s="45" t="s">
        <v>115</v>
      </c>
      <c r="E4016" s="46">
        <f t="shared" si="124"/>
        <v>60.67</v>
      </c>
      <c r="F4016" s="1105">
        <f t="shared" si="125"/>
        <v>94473</v>
      </c>
      <c r="H4016" s="46">
        <v>58.79</v>
      </c>
      <c r="I4016" s="46">
        <v>60.67</v>
      </c>
    </row>
    <row r="4017" spans="2:9" ht="30">
      <c r="B4017" s="50">
        <v>94474</v>
      </c>
      <c r="C4017" s="48" t="s">
        <v>3131</v>
      </c>
      <c r="D4017" s="47" t="s">
        <v>115</v>
      </c>
      <c r="E4017" s="49">
        <f t="shared" si="124"/>
        <v>65.3</v>
      </c>
      <c r="F4017" s="1105">
        <f t="shared" si="125"/>
        <v>94474</v>
      </c>
      <c r="H4017" s="49">
        <v>63.42</v>
      </c>
      <c r="I4017" s="49">
        <v>65.3</v>
      </c>
    </row>
    <row r="4018" spans="2:9" ht="30">
      <c r="B4018" s="51">
        <v>94475</v>
      </c>
      <c r="C4018" s="1108" t="s">
        <v>3132</v>
      </c>
      <c r="D4018" s="45" t="s">
        <v>115</v>
      </c>
      <c r="E4018" s="46">
        <f t="shared" si="124"/>
        <v>82.56</v>
      </c>
      <c r="F4018" s="1105">
        <f t="shared" si="125"/>
        <v>94475</v>
      </c>
      <c r="H4018" s="46">
        <v>80.2</v>
      </c>
      <c r="I4018" s="46">
        <v>82.56</v>
      </c>
    </row>
    <row r="4019" spans="2:9" ht="30">
      <c r="B4019" s="50">
        <v>94476</v>
      </c>
      <c r="C4019" s="48" t="s">
        <v>3133</v>
      </c>
      <c r="D4019" s="47" t="s">
        <v>115</v>
      </c>
      <c r="E4019" s="49">
        <f t="shared" si="124"/>
        <v>91.47</v>
      </c>
      <c r="F4019" s="1105">
        <f t="shared" si="125"/>
        <v>94476</v>
      </c>
      <c r="H4019" s="49">
        <v>89.11</v>
      </c>
      <c r="I4019" s="49">
        <v>91.47</v>
      </c>
    </row>
    <row r="4020" spans="2:9" ht="30">
      <c r="B4020" s="51">
        <v>94477</v>
      </c>
      <c r="C4020" s="1108" t="s">
        <v>3134</v>
      </c>
      <c r="D4020" s="45" t="s">
        <v>115</v>
      </c>
      <c r="E4020" s="46">
        <f t="shared" si="124"/>
        <v>55.76</v>
      </c>
      <c r="F4020" s="1105">
        <f t="shared" si="125"/>
        <v>94477</v>
      </c>
      <c r="H4020" s="46">
        <v>53.25</v>
      </c>
      <c r="I4020" s="46">
        <v>55.76</v>
      </c>
    </row>
    <row r="4021" spans="2:9" ht="30">
      <c r="B4021" s="50">
        <v>94478</v>
      </c>
      <c r="C4021" s="48" t="s">
        <v>3135</v>
      </c>
      <c r="D4021" s="47" t="s">
        <v>115</v>
      </c>
      <c r="E4021" s="49">
        <f t="shared" si="124"/>
        <v>83.18</v>
      </c>
      <c r="F4021" s="1105">
        <f t="shared" si="125"/>
        <v>94478</v>
      </c>
      <c r="H4021" s="49">
        <v>80.67</v>
      </c>
      <c r="I4021" s="49">
        <v>83.18</v>
      </c>
    </row>
    <row r="4022" spans="2:9" ht="30">
      <c r="B4022" s="51">
        <v>94479</v>
      </c>
      <c r="C4022" s="1108" t="s">
        <v>3136</v>
      </c>
      <c r="D4022" s="45" t="s">
        <v>115</v>
      </c>
      <c r="E4022" s="46">
        <f t="shared" si="124"/>
        <v>109.2</v>
      </c>
      <c r="F4022" s="1105">
        <f t="shared" si="125"/>
        <v>94479</v>
      </c>
      <c r="H4022" s="46">
        <v>106.06</v>
      </c>
      <c r="I4022" s="46">
        <v>109.2</v>
      </c>
    </row>
    <row r="4023" spans="2:9" ht="30">
      <c r="B4023" s="50">
        <v>94606</v>
      </c>
      <c r="C4023" s="48" t="s">
        <v>6113</v>
      </c>
      <c r="D4023" s="47" t="s">
        <v>115</v>
      </c>
      <c r="E4023" s="49">
        <f t="shared" si="124"/>
        <v>48.82</v>
      </c>
      <c r="F4023" s="1105">
        <f t="shared" si="125"/>
        <v>94606</v>
      </c>
      <c r="H4023" s="49">
        <v>47.34</v>
      </c>
      <c r="I4023" s="49">
        <v>48.82</v>
      </c>
    </row>
    <row r="4024" spans="2:9" ht="30">
      <c r="B4024" s="51">
        <v>94608</v>
      </c>
      <c r="C4024" s="1108" t="s">
        <v>6114</v>
      </c>
      <c r="D4024" s="45" t="s">
        <v>115</v>
      </c>
      <c r="E4024" s="46">
        <f t="shared" si="124"/>
        <v>114.47</v>
      </c>
      <c r="F4024" s="1105">
        <f t="shared" si="125"/>
        <v>94608</v>
      </c>
      <c r="H4024" s="46">
        <v>112.99</v>
      </c>
      <c r="I4024" s="46">
        <v>114.47</v>
      </c>
    </row>
    <row r="4025" spans="2:9" ht="30">
      <c r="B4025" s="50">
        <v>94610</v>
      </c>
      <c r="C4025" s="48" t="s">
        <v>6115</v>
      </c>
      <c r="D4025" s="47" t="s">
        <v>115</v>
      </c>
      <c r="E4025" s="49">
        <f t="shared" si="124"/>
        <v>168.54</v>
      </c>
      <c r="F4025" s="1105">
        <f t="shared" si="125"/>
        <v>94610</v>
      </c>
      <c r="H4025" s="49">
        <v>166.92</v>
      </c>
      <c r="I4025" s="49">
        <v>168.54</v>
      </c>
    </row>
    <row r="4026" spans="2:9" ht="30">
      <c r="B4026" s="51">
        <v>94612</v>
      </c>
      <c r="C4026" s="1108" t="s">
        <v>6116</v>
      </c>
      <c r="D4026" s="45" t="s">
        <v>115</v>
      </c>
      <c r="E4026" s="46">
        <f t="shared" si="124"/>
        <v>234.82</v>
      </c>
      <c r="F4026" s="1105">
        <f t="shared" si="125"/>
        <v>94612</v>
      </c>
      <c r="H4026" s="46">
        <v>233.2</v>
      </c>
      <c r="I4026" s="46">
        <v>234.82</v>
      </c>
    </row>
    <row r="4027" spans="2:9" ht="30">
      <c r="B4027" s="50">
        <v>94614</v>
      </c>
      <c r="C4027" s="48" t="s">
        <v>6117</v>
      </c>
      <c r="D4027" s="47" t="s">
        <v>115</v>
      </c>
      <c r="E4027" s="49">
        <f t="shared" si="124"/>
        <v>81.849999999999994</v>
      </c>
      <c r="F4027" s="1105">
        <f t="shared" si="125"/>
        <v>94614</v>
      </c>
      <c r="H4027" s="49">
        <v>79.63</v>
      </c>
      <c r="I4027" s="49">
        <v>81.849999999999994</v>
      </c>
    </row>
    <row r="4028" spans="2:9" ht="30">
      <c r="B4028" s="51">
        <v>94615</v>
      </c>
      <c r="C4028" s="1108" t="s">
        <v>6118</v>
      </c>
      <c r="D4028" s="45" t="s">
        <v>115</v>
      </c>
      <c r="E4028" s="46">
        <f t="shared" si="124"/>
        <v>92.15</v>
      </c>
      <c r="F4028" s="1105">
        <f t="shared" si="125"/>
        <v>94615</v>
      </c>
      <c r="H4028" s="46">
        <v>89.93</v>
      </c>
      <c r="I4028" s="46">
        <v>92.15</v>
      </c>
    </row>
    <row r="4029" spans="2:9" ht="30">
      <c r="B4029" s="50">
        <v>94616</v>
      </c>
      <c r="C4029" s="48" t="s">
        <v>6119</v>
      </c>
      <c r="D4029" s="47" t="s">
        <v>115</v>
      </c>
      <c r="E4029" s="49">
        <f t="shared" si="124"/>
        <v>217.29</v>
      </c>
      <c r="F4029" s="1105">
        <f t="shared" si="125"/>
        <v>94616</v>
      </c>
      <c r="H4029" s="49">
        <v>215.07</v>
      </c>
      <c r="I4029" s="49">
        <v>217.29</v>
      </c>
    </row>
    <row r="4030" spans="2:9" ht="30">
      <c r="B4030" s="51">
        <v>94617</v>
      </c>
      <c r="C4030" s="1108" t="s">
        <v>6120</v>
      </c>
      <c r="D4030" s="45" t="s">
        <v>115</v>
      </c>
      <c r="E4030" s="46">
        <f t="shared" si="124"/>
        <v>181.46</v>
      </c>
      <c r="F4030" s="1105">
        <f t="shared" si="125"/>
        <v>94617</v>
      </c>
      <c r="H4030" s="46">
        <v>179.24</v>
      </c>
      <c r="I4030" s="46">
        <v>181.46</v>
      </c>
    </row>
    <row r="4031" spans="2:9" ht="30">
      <c r="B4031" s="50">
        <v>94618</v>
      </c>
      <c r="C4031" s="48" t="s">
        <v>6121</v>
      </c>
      <c r="D4031" s="47" t="s">
        <v>115</v>
      </c>
      <c r="E4031" s="49">
        <f t="shared" si="124"/>
        <v>214.01</v>
      </c>
      <c r="F4031" s="1105">
        <f t="shared" si="125"/>
        <v>94618</v>
      </c>
      <c r="H4031" s="49">
        <v>211.59</v>
      </c>
      <c r="I4031" s="49">
        <v>214.01</v>
      </c>
    </row>
    <row r="4032" spans="2:9" ht="30">
      <c r="B4032" s="51">
        <v>94620</v>
      </c>
      <c r="C4032" s="1108" t="s">
        <v>6122</v>
      </c>
      <c r="D4032" s="45" t="s">
        <v>115</v>
      </c>
      <c r="E4032" s="46">
        <f t="shared" si="124"/>
        <v>482.04</v>
      </c>
      <c r="F4032" s="1105">
        <f t="shared" si="125"/>
        <v>94620</v>
      </c>
      <c r="H4032" s="46">
        <v>479.62</v>
      </c>
      <c r="I4032" s="46">
        <v>482.04</v>
      </c>
    </row>
    <row r="4033" spans="2:9" ht="30">
      <c r="B4033" s="50">
        <v>94622</v>
      </c>
      <c r="C4033" s="48" t="s">
        <v>6123</v>
      </c>
      <c r="D4033" s="47" t="s">
        <v>115</v>
      </c>
      <c r="E4033" s="49">
        <f t="shared" si="124"/>
        <v>119.03</v>
      </c>
      <c r="F4033" s="1105">
        <f t="shared" si="125"/>
        <v>94622</v>
      </c>
      <c r="H4033" s="49">
        <v>116.06</v>
      </c>
      <c r="I4033" s="49">
        <v>119.03</v>
      </c>
    </row>
    <row r="4034" spans="2:9" ht="30">
      <c r="B4034" s="51">
        <v>94623</v>
      </c>
      <c r="C4034" s="1108" t="s">
        <v>6124</v>
      </c>
      <c r="D4034" s="45" t="s">
        <v>115</v>
      </c>
      <c r="E4034" s="46">
        <f t="shared" si="124"/>
        <v>269.69</v>
      </c>
      <c r="F4034" s="1105">
        <f t="shared" si="125"/>
        <v>94623</v>
      </c>
      <c r="H4034" s="46">
        <v>266.72000000000003</v>
      </c>
      <c r="I4034" s="46">
        <v>269.69</v>
      </c>
    </row>
    <row r="4035" spans="2:9" ht="30">
      <c r="B4035" s="50">
        <v>94624</v>
      </c>
      <c r="C4035" s="48" t="s">
        <v>6125</v>
      </c>
      <c r="D4035" s="47" t="s">
        <v>115</v>
      </c>
      <c r="E4035" s="49">
        <f t="shared" ref="E4035:E4098" si="126">IF($K$2=$H$1,H4035,I4035)</f>
        <v>407.12</v>
      </c>
      <c r="F4035" s="1105">
        <f t="shared" ref="F4035:F4098" si="127">IF(LEN($B4035)=7,CONCATENATE(MID($B4035,1,6),"00",RIGHT($B4035,1)),IF(LEN($B4035)=8,CONCATENATE(MID($B4035,1,6),"0",RIGHT($B4035,2)),$B4035))</f>
        <v>94624</v>
      </c>
      <c r="H4035" s="49">
        <v>403.9</v>
      </c>
      <c r="I4035" s="49">
        <v>407.12</v>
      </c>
    </row>
    <row r="4036" spans="2:9" ht="30">
      <c r="B4036" s="51">
        <v>94625</v>
      </c>
      <c r="C4036" s="1108" t="s">
        <v>6126</v>
      </c>
      <c r="D4036" s="45" t="s">
        <v>115</v>
      </c>
      <c r="E4036" s="46">
        <f t="shared" si="126"/>
        <v>838.23</v>
      </c>
      <c r="F4036" s="1105">
        <f t="shared" si="127"/>
        <v>94625</v>
      </c>
      <c r="H4036" s="46">
        <v>835.01</v>
      </c>
      <c r="I4036" s="46">
        <v>838.23</v>
      </c>
    </row>
    <row r="4037" spans="2:9" ht="30">
      <c r="B4037" s="50">
        <v>94656</v>
      </c>
      <c r="C4037" s="48" t="s">
        <v>3137</v>
      </c>
      <c r="D4037" s="47" t="s">
        <v>115</v>
      </c>
      <c r="E4037" s="49">
        <f t="shared" si="126"/>
        <v>4.8</v>
      </c>
      <c r="F4037" s="1105">
        <f t="shared" si="127"/>
        <v>94656</v>
      </c>
      <c r="H4037" s="49">
        <v>4.51</v>
      </c>
      <c r="I4037" s="49">
        <v>4.8</v>
      </c>
    </row>
    <row r="4038" spans="2:9" ht="30">
      <c r="B4038" s="51">
        <v>94657</v>
      </c>
      <c r="C4038" s="1108" t="s">
        <v>3138</v>
      </c>
      <c r="D4038" s="45" t="s">
        <v>115</v>
      </c>
      <c r="E4038" s="46">
        <f t="shared" si="126"/>
        <v>4.74</v>
      </c>
      <c r="F4038" s="1105">
        <f t="shared" si="127"/>
        <v>94657</v>
      </c>
      <c r="H4038" s="46">
        <v>4.45</v>
      </c>
      <c r="I4038" s="46">
        <v>4.74</v>
      </c>
    </row>
    <row r="4039" spans="2:9" ht="30">
      <c r="B4039" s="50">
        <v>94658</v>
      </c>
      <c r="C4039" s="48" t="s">
        <v>3139</v>
      </c>
      <c r="D4039" s="47" t="s">
        <v>115</v>
      </c>
      <c r="E4039" s="49">
        <f t="shared" si="126"/>
        <v>5.44</v>
      </c>
      <c r="F4039" s="1105">
        <f t="shared" si="127"/>
        <v>94658</v>
      </c>
      <c r="H4039" s="49">
        <v>5.15</v>
      </c>
      <c r="I4039" s="49">
        <v>5.44</v>
      </c>
    </row>
    <row r="4040" spans="2:9" ht="30">
      <c r="B4040" s="51">
        <v>94659</v>
      </c>
      <c r="C4040" s="1108" t="s">
        <v>3140</v>
      </c>
      <c r="D4040" s="45" t="s">
        <v>115</v>
      </c>
      <c r="E4040" s="46">
        <f t="shared" si="126"/>
        <v>5.51</v>
      </c>
      <c r="F4040" s="1105">
        <f t="shared" si="127"/>
        <v>94659</v>
      </c>
      <c r="H4040" s="46">
        <v>5.22</v>
      </c>
      <c r="I4040" s="46">
        <v>5.51</v>
      </c>
    </row>
    <row r="4041" spans="2:9" ht="30">
      <c r="B4041" s="50">
        <v>94660</v>
      </c>
      <c r="C4041" s="48" t="s">
        <v>3141</v>
      </c>
      <c r="D4041" s="47" t="s">
        <v>115</v>
      </c>
      <c r="E4041" s="49">
        <f t="shared" si="126"/>
        <v>8.84</v>
      </c>
      <c r="F4041" s="1105">
        <f t="shared" si="127"/>
        <v>94660</v>
      </c>
      <c r="H4041" s="49">
        <v>8.43</v>
      </c>
      <c r="I4041" s="49">
        <v>8.84</v>
      </c>
    </row>
    <row r="4042" spans="2:9" ht="30">
      <c r="B4042" s="51">
        <v>94661</v>
      </c>
      <c r="C4042" s="1108" t="s">
        <v>3142</v>
      </c>
      <c r="D4042" s="45" t="s">
        <v>115</v>
      </c>
      <c r="E4042" s="46">
        <f t="shared" si="126"/>
        <v>9.15</v>
      </c>
      <c r="F4042" s="1105">
        <f t="shared" si="127"/>
        <v>94661</v>
      </c>
      <c r="H4042" s="46">
        <v>8.74</v>
      </c>
      <c r="I4042" s="46">
        <v>9.15</v>
      </c>
    </row>
    <row r="4043" spans="2:9" ht="30">
      <c r="B4043" s="50">
        <v>94662</v>
      </c>
      <c r="C4043" s="48" t="s">
        <v>3143</v>
      </c>
      <c r="D4043" s="47" t="s">
        <v>115</v>
      </c>
      <c r="E4043" s="49">
        <f t="shared" si="126"/>
        <v>9.48</v>
      </c>
      <c r="F4043" s="1105">
        <f t="shared" si="127"/>
        <v>94662</v>
      </c>
      <c r="H4043" s="49">
        <v>9.07</v>
      </c>
      <c r="I4043" s="49">
        <v>9.48</v>
      </c>
    </row>
    <row r="4044" spans="2:9" ht="30">
      <c r="B4044" s="51">
        <v>94663</v>
      </c>
      <c r="C4044" s="1108" t="s">
        <v>3144</v>
      </c>
      <c r="D4044" s="45" t="s">
        <v>115</v>
      </c>
      <c r="E4044" s="46">
        <f t="shared" si="126"/>
        <v>9.61</v>
      </c>
      <c r="F4044" s="1105">
        <f t="shared" si="127"/>
        <v>94663</v>
      </c>
      <c r="H4044" s="46">
        <v>9.1999999999999993</v>
      </c>
      <c r="I4044" s="46">
        <v>9.61</v>
      </c>
    </row>
    <row r="4045" spans="2:9" ht="30">
      <c r="B4045" s="50">
        <v>94664</v>
      </c>
      <c r="C4045" s="48" t="s">
        <v>3145</v>
      </c>
      <c r="D4045" s="47" t="s">
        <v>115</v>
      </c>
      <c r="E4045" s="49">
        <f t="shared" si="126"/>
        <v>20.11</v>
      </c>
      <c r="F4045" s="1105">
        <f t="shared" si="127"/>
        <v>94664</v>
      </c>
      <c r="H4045" s="49">
        <v>19.45</v>
      </c>
      <c r="I4045" s="49">
        <v>20.11</v>
      </c>
    </row>
    <row r="4046" spans="2:9" ht="30">
      <c r="B4046" s="51">
        <v>94665</v>
      </c>
      <c r="C4046" s="1108" t="s">
        <v>3146</v>
      </c>
      <c r="D4046" s="45" t="s">
        <v>115</v>
      </c>
      <c r="E4046" s="46">
        <f t="shared" si="126"/>
        <v>20.100000000000001</v>
      </c>
      <c r="F4046" s="1105">
        <f t="shared" si="127"/>
        <v>94665</v>
      </c>
      <c r="H4046" s="46">
        <v>19.440000000000001</v>
      </c>
      <c r="I4046" s="46">
        <v>20.100000000000001</v>
      </c>
    </row>
    <row r="4047" spans="2:9" ht="30">
      <c r="B4047" s="50">
        <v>94666</v>
      </c>
      <c r="C4047" s="48" t="s">
        <v>3147</v>
      </c>
      <c r="D4047" s="47" t="s">
        <v>115</v>
      </c>
      <c r="E4047" s="49">
        <f t="shared" si="126"/>
        <v>23.8</v>
      </c>
      <c r="F4047" s="1105">
        <f t="shared" si="127"/>
        <v>94666</v>
      </c>
      <c r="H4047" s="49">
        <v>23.14</v>
      </c>
      <c r="I4047" s="49">
        <v>23.8</v>
      </c>
    </row>
    <row r="4048" spans="2:9" ht="30">
      <c r="B4048" s="51">
        <v>94667</v>
      </c>
      <c r="C4048" s="1108" t="s">
        <v>3148</v>
      </c>
      <c r="D4048" s="45" t="s">
        <v>115</v>
      </c>
      <c r="E4048" s="46">
        <f t="shared" si="126"/>
        <v>26.09</v>
      </c>
      <c r="F4048" s="1105">
        <f t="shared" si="127"/>
        <v>94667</v>
      </c>
      <c r="H4048" s="46">
        <v>25.43</v>
      </c>
      <c r="I4048" s="46">
        <v>26.09</v>
      </c>
    </row>
    <row r="4049" spans="2:9" ht="30">
      <c r="B4049" s="50">
        <v>94668</v>
      </c>
      <c r="C4049" s="48" t="s">
        <v>3149</v>
      </c>
      <c r="D4049" s="47" t="s">
        <v>115</v>
      </c>
      <c r="E4049" s="49">
        <f t="shared" si="126"/>
        <v>41.08</v>
      </c>
      <c r="F4049" s="1105">
        <f t="shared" si="127"/>
        <v>94668</v>
      </c>
      <c r="H4049" s="49">
        <v>39.9</v>
      </c>
      <c r="I4049" s="49">
        <v>41.08</v>
      </c>
    </row>
    <row r="4050" spans="2:9" ht="30">
      <c r="B4050" s="51">
        <v>94669</v>
      </c>
      <c r="C4050" s="1108" t="s">
        <v>3150</v>
      </c>
      <c r="D4050" s="45" t="s">
        <v>115</v>
      </c>
      <c r="E4050" s="46">
        <f t="shared" si="126"/>
        <v>53.96</v>
      </c>
      <c r="F4050" s="1105">
        <f t="shared" si="127"/>
        <v>94669</v>
      </c>
      <c r="H4050" s="46">
        <v>52.78</v>
      </c>
      <c r="I4050" s="46">
        <v>53.96</v>
      </c>
    </row>
    <row r="4051" spans="2:9" ht="30">
      <c r="B4051" s="50">
        <v>94670</v>
      </c>
      <c r="C4051" s="48" t="s">
        <v>3151</v>
      </c>
      <c r="D4051" s="47" t="s">
        <v>115</v>
      </c>
      <c r="E4051" s="49">
        <f t="shared" si="126"/>
        <v>52.55</v>
      </c>
      <c r="F4051" s="1105">
        <f t="shared" si="127"/>
        <v>94670</v>
      </c>
      <c r="H4051" s="49">
        <v>51.37</v>
      </c>
      <c r="I4051" s="49">
        <v>52.55</v>
      </c>
    </row>
    <row r="4052" spans="2:9" ht="30">
      <c r="B4052" s="51">
        <v>94671</v>
      </c>
      <c r="C4052" s="1108" t="s">
        <v>3152</v>
      </c>
      <c r="D4052" s="45" t="s">
        <v>115</v>
      </c>
      <c r="E4052" s="46">
        <f t="shared" si="126"/>
        <v>74.010000000000005</v>
      </c>
      <c r="F4052" s="1105">
        <f t="shared" si="127"/>
        <v>94671</v>
      </c>
      <c r="H4052" s="46">
        <v>72.83</v>
      </c>
      <c r="I4052" s="46">
        <v>74.010000000000005</v>
      </c>
    </row>
    <row r="4053" spans="2:9" ht="30">
      <c r="B4053" s="50">
        <v>94672</v>
      </c>
      <c r="C4053" s="48" t="s">
        <v>3153</v>
      </c>
      <c r="D4053" s="47" t="s">
        <v>115</v>
      </c>
      <c r="E4053" s="49">
        <f t="shared" si="126"/>
        <v>7.89</v>
      </c>
      <c r="F4053" s="1105">
        <f t="shared" si="127"/>
        <v>94672</v>
      </c>
      <c r="H4053" s="49">
        <v>7.46</v>
      </c>
      <c r="I4053" s="49">
        <v>7.89</v>
      </c>
    </row>
    <row r="4054" spans="2:9" ht="30">
      <c r="B4054" s="51">
        <v>94673</v>
      </c>
      <c r="C4054" s="1108" t="s">
        <v>3154</v>
      </c>
      <c r="D4054" s="45" t="s">
        <v>115</v>
      </c>
      <c r="E4054" s="46">
        <f t="shared" si="126"/>
        <v>7.71</v>
      </c>
      <c r="F4054" s="1105">
        <f t="shared" si="127"/>
        <v>94673</v>
      </c>
      <c r="H4054" s="46">
        <v>7.28</v>
      </c>
      <c r="I4054" s="46">
        <v>7.71</v>
      </c>
    </row>
    <row r="4055" spans="2:9" ht="30">
      <c r="B4055" s="50">
        <v>94674</v>
      </c>
      <c r="C4055" s="48" t="s">
        <v>3155</v>
      </c>
      <c r="D4055" s="47" t="s">
        <v>115</v>
      </c>
      <c r="E4055" s="49">
        <f t="shared" si="126"/>
        <v>7.11</v>
      </c>
      <c r="F4055" s="1105">
        <f t="shared" si="127"/>
        <v>94674</v>
      </c>
      <c r="H4055" s="49">
        <v>6.68</v>
      </c>
      <c r="I4055" s="49">
        <v>7.11</v>
      </c>
    </row>
    <row r="4056" spans="2:9" ht="30">
      <c r="B4056" s="51">
        <v>94675</v>
      </c>
      <c r="C4056" s="1108" t="s">
        <v>3156</v>
      </c>
      <c r="D4056" s="45" t="s">
        <v>115</v>
      </c>
      <c r="E4056" s="46">
        <f t="shared" si="126"/>
        <v>10.36</v>
      </c>
      <c r="F4056" s="1105">
        <f t="shared" si="127"/>
        <v>94675</v>
      </c>
      <c r="H4056" s="46">
        <v>9.93</v>
      </c>
      <c r="I4056" s="46">
        <v>10.36</v>
      </c>
    </row>
    <row r="4057" spans="2:9" ht="30">
      <c r="B4057" s="50">
        <v>94676</v>
      </c>
      <c r="C4057" s="48" t="s">
        <v>3157</v>
      </c>
      <c r="D4057" s="47" t="s">
        <v>115</v>
      </c>
      <c r="E4057" s="49">
        <f t="shared" si="126"/>
        <v>12.03</v>
      </c>
      <c r="F4057" s="1105">
        <f t="shared" si="127"/>
        <v>94676</v>
      </c>
      <c r="H4057" s="49">
        <v>11.42</v>
      </c>
      <c r="I4057" s="49">
        <v>12.03</v>
      </c>
    </row>
    <row r="4058" spans="2:9" ht="30">
      <c r="B4058" s="51">
        <v>94677</v>
      </c>
      <c r="C4058" s="1108" t="s">
        <v>3158</v>
      </c>
      <c r="D4058" s="45" t="s">
        <v>115</v>
      </c>
      <c r="E4058" s="46">
        <f t="shared" si="126"/>
        <v>16.91</v>
      </c>
      <c r="F4058" s="1105">
        <f t="shared" si="127"/>
        <v>94677</v>
      </c>
      <c r="H4058" s="46">
        <v>16.3</v>
      </c>
      <c r="I4058" s="46">
        <v>16.91</v>
      </c>
    </row>
    <row r="4059" spans="2:9" ht="30">
      <c r="B4059" s="50">
        <v>94678</v>
      </c>
      <c r="C4059" s="48" t="s">
        <v>3159</v>
      </c>
      <c r="D4059" s="47" t="s">
        <v>115</v>
      </c>
      <c r="E4059" s="49">
        <f t="shared" si="126"/>
        <v>12.32</v>
      </c>
      <c r="F4059" s="1105">
        <f t="shared" si="127"/>
        <v>94678</v>
      </c>
      <c r="H4059" s="49">
        <v>11.71</v>
      </c>
      <c r="I4059" s="49">
        <v>12.32</v>
      </c>
    </row>
    <row r="4060" spans="2:9" ht="30">
      <c r="B4060" s="51">
        <v>94679</v>
      </c>
      <c r="C4060" s="1108" t="s">
        <v>3160</v>
      </c>
      <c r="D4060" s="45" t="s">
        <v>115</v>
      </c>
      <c r="E4060" s="46">
        <f t="shared" si="126"/>
        <v>18.75</v>
      </c>
      <c r="F4060" s="1105">
        <f t="shared" si="127"/>
        <v>94679</v>
      </c>
      <c r="H4060" s="46">
        <v>18.14</v>
      </c>
      <c r="I4060" s="46">
        <v>18.75</v>
      </c>
    </row>
    <row r="4061" spans="2:9" ht="30">
      <c r="B4061" s="50">
        <v>94680</v>
      </c>
      <c r="C4061" s="48" t="s">
        <v>3161</v>
      </c>
      <c r="D4061" s="47" t="s">
        <v>115</v>
      </c>
      <c r="E4061" s="49">
        <f t="shared" si="126"/>
        <v>31.74</v>
      </c>
      <c r="F4061" s="1105">
        <f t="shared" si="127"/>
        <v>94680</v>
      </c>
      <c r="H4061" s="49">
        <v>30.74</v>
      </c>
      <c r="I4061" s="49">
        <v>31.74</v>
      </c>
    </row>
    <row r="4062" spans="2:9" ht="30">
      <c r="B4062" s="51">
        <v>94681</v>
      </c>
      <c r="C4062" s="1108" t="s">
        <v>3162</v>
      </c>
      <c r="D4062" s="45" t="s">
        <v>115</v>
      </c>
      <c r="E4062" s="46">
        <f t="shared" si="126"/>
        <v>40.549999999999997</v>
      </c>
      <c r="F4062" s="1105">
        <f t="shared" si="127"/>
        <v>94681</v>
      </c>
      <c r="H4062" s="46">
        <v>39.549999999999997</v>
      </c>
      <c r="I4062" s="46">
        <v>40.549999999999997</v>
      </c>
    </row>
    <row r="4063" spans="2:9" ht="30">
      <c r="B4063" s="50">
        <v>94682</v>
      </c>
      <c r="C4063" s="48" t="s">
        <v>3163</v>
      </c>
      <c r="D4063" s="47" t="s">
        <v>115</v>
      </c>
      <c r="E4063" s="49">
        <f t="shared" si="126"/>
        <v>77.08</v>
      </c>
      <c r="F4063" s="1105">
        <f t="shared" si="127"/>
        <v>94682</v>
      </c>
      <c r="H4063" s="49">
        <v>76.08</v>
      </c>
      <c r="I4063" s="49">
        <v>77.08</v>
      </c>
    </row>
    <row r="4064" spans="2:9" ht="30">
      <c r="B4064" s="51">
        <v>94683</v>
      </c>
      <c r="C4064" s="1108" t="s">
        <v>3164</v>
      </c>
      <c r="D4064" s="45" t="s">
        <v>115</v>
      </c>
      <c r="E4064" s="46">
        <f t="shared" si="126"/>
        <v>51.21</v>
      </c>
      <c r="F4064" s="1105">
        <f t="shared" si="127"/>
        <v>94683</v>
      </c>
      <c r="H4064" s="46">
        <v>50.21</v>
      </c>
      <c r="I4064" s="46">
        <v>51.21</v>
      </c>
    </row>
    <row r="4065" spans="2:9" ht="30">
      <c r="B4065" s="50">
        <v>94684</v>
      </c>
      <c r="C4065" s="48" t="s">
        <v>3165</v>
      </c>
      <c r="D4065" s="47" t="s">
        <v>115</v>
      </c>
      <c r="E4065" s="49">
        <f t="shared" si="126"/>
        <v>100.65</v>
      </c>
      <c r="F4065" s="1105">
        <f t="shared" si="127"/>
        <v>94684</v>
      </c>
      <c r="H4065" s="49">
        <v>98.9</v>
      </c>
      <c r="I4065" s="49">
        <v>100.65</v>
      </c>
    </row>
    <row r="4066" spans="2:9" ht="30">
      <c r="B4066" s="51">
        <v>94685</v>
      </c>
      <c r="C4066" s="1108" t="s">
        <v>3166</v>
      </c>
      <c r="D4066" s="45" t="s">
        <v>115</v>
      </c>
      <c r="E4066" s="46">
        <f t="shared" si="126"/>
        <v>79.12</v>
      </c>
      <c r="F4066" s="1105">
        <f t="shared" si="127"/>
        <v>94685</v>
      </c>
      <c r="H4066" s="46">
        <v>77.37</v>
      </c>
      <c r="I4066" s="46">
        <v>79.12</v>
      </c>
    </row>
    <row r="4067" spans="2:9" ht="30">
      <c r="B4067" s="50">
        <v>94686</v>
      </c>
      <c r="C4067" s="48" t="s">
        <v>3167</v>
      </c>
      <c r="D4067" s="47" t="s">
        <v>115</v>
      </c>
      <c r="E4067" s="49">
        <f t="shared" si="126"/>
        <v>181.82</v>
      </c>
      <c r="F4067" s="1105">
        <f t="shared" si="127"/>
        <v>94686</v>
      </c>
      <c r="H4067" s="49">
        <v>180.07</v>
      </c>
      <c r="I4067" s="49">
        <v>181.82</v>
      </c>
    </row>
    <row r="4068" spans="2:9" ht="30">
      <c r="B4068" s="51">
        <v>94687</v>
      </c>
      <c r="C4068" s="1108" t="s">
        <v>3168</v>
      </c>
      <c r="D4068" s="45" t="s">
        <v>115</v>
      </c>
      <c r="E4068" s="46">
        <f t="shared" si="126"/>
        <v>149.37</v>
      </c>
      <c r="F4068" s="1105">
        <f t="shared" si="127"/>
        <v>94687</v>
      </c>
      <c r="H4068" s="46">
        <v>147.62</v>
      </c>
      <c r="I4068" s="46">
        <v>149.37</v>
      </c>
    </row>
    <row r="4069" spans="2:9" ht="30">
      <c r="B4069" s="50">
        <v>94688</v>
      </c>
      <c r="C4069" s="48" t="s">
        <v>3169</v>
      </c>
      <c r="D4069" s="47" t="s">
        <v>115</v>
      </c>
      <c r="E4069" s="49">
        <f t="shared" si="126"/>
        <v>8.52</v>
      </c>
      <c r="F4069" s="1105">
        <f t="shared" si="127"/>
        <v>94688</v>
      </c>
      <c r="H4069" s="49">
        <v>7.94</v>
      </c>
      <c r="I4069" s="49">
        <v>8.52</v>
      </c>
    </row>
    <row r="4070" spans="2:9" ht="30">
      <c r="B4070" s="51">
        <v>94689</v>
      </c>
      <c r="C4070" s="1108" t="s">
        <v>3170</v>
      </c>
      <c r="D4070" s="45" t="s">
        <v>115</v>
      </c>
      <c r="E4070" s="46">
        <f t="shared" si="126"/>
        <v>10.85</v>
      </c>
      <c r="F4070" s="1105">
        <f t="shared" si="127"/>
        <v>94689</v>
      </c>
      <c r="H4070" s="46">
        <v>10.27</v>
      </c>
      <c r="I4070" s="46">
        <v>10.85</v>
      </c>
    </row>
    <row r="4071" spans="2:9" ht="30">
      <c r="B4071" s="50">
        <v>94690</v>
      </c>
      <c r="C4071" s="48" t="s">
        <v>3171</v>
      </c>
      <c r="D4071" s="47" t="s">
        <v>115</v>
      </c>
      <c r="E4071" s="49">
        <f t="shared" si="126"/>
        <v>10.47</v>
      </c>
      <c r="F4071" s="1105">
        <f t="shared" si="127"/>
        <v>94690</v>
      </c>
      <c r="H4071" s="49">
        <v>9.89</v>
      </c>
      <c r="I4071" s="49">
        <v>10.47</v>
      </c>
    </row>
    <row r="4072" spans="2:9" ht="30">
      <c r="B4072" s="51">
        <v>94691</v>
      </c>
      <c r="C4072" s="1108" t="s">
        <v>3172</v>
      </c>
      <c r="D4072" s="45" t="s">
        <v>115</v>
      </c>
      <c r="E4072" s="46">
        <f t="shared" si="126"/>
        <v>11.82</v>
      </c>
      <c r="F4072" s="1105">
        <f t="shared" si="127"/>
        <v>94691</v>
      </c>
      <c r="H4072" s="46">
        <v>11.24</v>
      </c>
      <c r="I4072" s="46">
        <v>11.82</v>
      </c>
    </row>
    <row r="4073" spans="2:9" ht="30">
      <c r="B4073" s="50">
        <v>94692</v>
      </c>
      <c r="C4073" s="48" t="s">
        <v>3173</v>
      </c>
      <c r="D4073" s="47" t="s">
        <v>115</v>
      </c>
      <c r="E4073" s="49">
        <f t="shared" si="126"/>
        <v>17.91</v>
      </c>
      <c r="F4073" s="1105">
        <f t="shared" si="127"/>
        <v>94692</v>
      </c>
      <c r="H4073" s="49">
        <v>17.079999999999998</v>
      </c>
      <c r="I4073" s="49">
        <v>17.91</v>
      </c>
    </row>
    <row r="4074" spans="2:9" ht="30">
      <c r="B4074" s="51">
        <v>94693</v>
      </c>
      <c r="C4074" s="1108" t="s">
        <v>3174</v>
      </c>
      <c r="D4074" s="45" t="s">
        <v>115</v>
      </c>
      <c r="E4074" s="46">
        <f t="shared" si="126"/>
        <v>18.59</v>
      </c>
      <c r="F4074" s="1105">
        <f t="shared" si="127"/>
        <v>94693</v>
      </c>
      <c r="H4074" s="46">
        <v>17.760000000000002</v>
      </c>
      <c r="I4074" s="46">
        <v>18.59</v>
      </c>
    </row>
    <row r="4075" spans="2:9" ht="30">
      <c r="B4075" s="50">
        <v>94694</v>
      </c>
      <c r="C4075" s="48" t="s">
        <v>3175</v>
      </c>
      <c r="D4075" s="47" t="s">
        <v>115</v>
      </c>
      <c r="E4075" s="49">
        <f t="shared" si="126"/>
        <v>18.63</v>
      </c>
      <c r="F4075" s="1105">
        <f t="shared" si="127"/>
        <v>94694</v>
      </c>
      <c r="H4075" s="49">
        <v>17.8</v>
      </c>
      <c r="I4075" s="49">
        <v>18.63</v>
      </c>
    </row>
    <row r="4076" spans="2:9" ht="30">
      <c r="B4076" s="51">
        <v>94695</v>
      </c>
      <c r="C4076" s="1108" t="s">
        <v>3176</v>
      </c>
      <c r="D4076" s="45" t="s">
        <v>115</v>
      </c>
      <c r="E4076" s="46">
        <f t="shared" si="126"/>
        <v>23.88</v>
      </c>
      <c r="F4076" s="1105">
        <f t="shared" si="127"/>
        <v>94695</v>
      </c>
      <c r="H4076" s="46">
        <v>23.05</v>
      </c>
      <c r="I4076" s="46">
        <v>23.88</v>
      </c>
    </row>
    <row r="4077" spans="2:9" ht="30">
      <c r="B4077" s="50">
        <v>94696</v>
      </c>
      <c r="C4077" s="48" t="s">
        <v>3177</v>
      </c>
      <c r="D4077" s="47" t="s">
        <v>115</v>
      </c>
      <c r="E4077" s="49">
        <f t="shared" si="126"/>
        <v>41.72</v>
      </c>
      <c r="F4077" s="1105">
        <f t="shared" si="127"/>
        <v>94696</v>
      </c>
      <c r="H4077" s="49">
        <v>40.39</v>
      </c>
      <c r="I4077" s="49">
        <v>41.72</v>
      </c>
    </row>
    <row r="4078" spans="2:9" ht="30">
      <c r="B4078" s="51">
        <v>94697</v>
      </c>
      <c r="C4078" s="1108" t="s">
        <v>3178</v>
      </c>
      <c r="D4078" s="45" t="s">
        <v>115</v>
      </c>
      <c r="E4078" s="46">
        <f t="shared" si="126"/>
        <v>62.08</v>
      </c>
      <c r="F4078" s="1105">
        <f t="shared" si="127"/>
        <v>94697</v>
      </c>
      <c r="H4078" s="46">
        <v>60.75</v>
      </c>
      <c r="I4078" s="46">
        <v>62.08</v>
      </c>
    </row>
    <row r="4079" spans="2:9" ht="30">
      <c r="B4079" s="50">
        <v>94698</v>
      </c>
      <c r="C4079" s="48" t="s">
        <v>3179</v>
      </c>
      <c r="D4079" s="47" t="s">
        <v>115</v>
      </c>
      <c r="E4079" s="49">
        <f t="shared" si="126"/>
        <v>54.92</v>
      </c>
      <c r="F4079" s="1105">
        <f t="shared" si="127"/>
        <v>94698</v>
      </c>
      <c r="H4079" s="49">
        <v>53.59</v>
      </c>
      <c r="I4079" s="49">
        <v>54.92</v>
      </c>
    </row>
    <row r="4080" spans="2:9" ht="30">
      <c r="B4080" s="51">
        <v>94699</v>
      </c>
      <c r="C4080" s="1108" t="s">
        <v>3180</v>
      </c>
      <c r="D4080" s="45" t="s">
        <v>115</v>
      </c>
      <c r="E4080" s="46">
        <f t="shared" si="126"/>
        <v>105.14</v>
      </c>
      <c r="F4080" s="1105">
        <f t="shared" si="127"/>
        <v>94699</v>
      </c>
      <c r="H4080" s="46">
        <v>102.8</v>
      </c>
      <c r="I4080" s="46">
        <v>105.14</v>
      </c>
    </row>
    <row r="4081" spans="2:9" ht="30">
      <c r="B4081" s="50">
        <v>94700</v>
      </c>
      <c r="C4081" s="48" t="s">
        <v>3181</v>
      </c>
      <c r="D4081" s="47" t="s">
        <v>115</v>
      </c>
      <c r="E4081" s="49">
        <f t="shared" si="126"/>
        <v>90.49</v>
      </c>
      <c r="F4081" s="1105">
        <f t="shared" si="127"/>
        <v>94700</v>
      </c>
      <c r="H4081" s="49">
        <v>88.15</v>
      </c>
      <c r="I4081" s="49">
        <v>90.49</v>
      </c>
    </row>
    <row r="4082" spans="2:9" ht="30">
      <c r="B4082" s="51">
        <v>94701</v>
      </c>
      <c r="C4082" s="1108" t="s">
        <v>3182</v>
      </c>
      <c r="D4082" s="45" t="s">
        <v>115</v>
      </c>
      <c r="E4082" s="46">
        <f t="shared" si="126"/>
        <v>151.61000000000001</v>
      </c>
      <c r="F4082" s="1105">
        <f t="shared" si="127"/>
        <v>94701</v>
      </c>
      <c r="H4082" s="46">
        <v>149.27000000000001</v>
      </c>
      <c r="I4082" s="46">
        <v>151.61000000000001</v>
      </c>
    </row>
    <row r="4083" spans="2:9" ht="30">
      <c r="B4083" s="50">
        <v>94702</v>
      </c>
      <c r="C4083" s="48" t="s">
        <v>3183</v>
      </c>
      <c r="D4083" s="47" t="s">
        <v>115</v>
      </c>
      <c r="E4083" s="49">
        <f t="shared" si="126"/>
        <v>144.12</v>
      </c>
      <c r="F4083" s="1105">
        <f t="shared" si="127"/>
        <v>94702</v>
      </c>
      <c r="H4083" s="49">
        <v>141.78</v>
      </c>
      <c r="I4083" s="49">
        <v>144.12</v>
      </c>
    </row>
    <row r="4084" spans="2:9" ht="30">
      <c r="B4084" s="51">
        <v>94703</v>
      </c>
      <c r="C4084" s="1108" t="s">
        <v>3184</v>
      </c>
      <c r="D4084" s="45" t="s">
        <v>115</v>
      </c>
      <c r="E4084" s="46">
        <f t="shared" si="126"/>
        <v>13.91</v>
      </c>
      <c r="F4084" s="1105">
        <f t="shared" si="127"/>
        <v>94703</v>
      </c>
      <c r="H4084" s="46">
        <v>13.42</v>
      </c>
      <c r="I4084" s="46">
        <v>13.91</v>
      </c>
    </row>
    <row r="4085" spans="2:9" ht="30">
      <c r="B4085" s="50">
        <v>94704</v>
      </c>
      <c r="C4085" s="48" t="s">
        <v>3185</v>
      </c>
      <c r="D4085" s="47" t="s">
        <v>115</v>
      </c>
      <c r="E4085" s="49">
        <f t="shared" si="126"/>
        <v>16.16</v>
      </c>
      <c r="F4085" s="1105">
        <f t="shared" si="127"/>
        <v>94704</v>
      </c>
      <c r="H4085" s="49">
        <v>15.67</v>
      </c>
      <c r="I4085" s="49">
        <v>16.16</v>
      </c>
    </row>
    <row r="4086" spans="2:9" ht="30">
      <c r="B4086" s="51">
        <v>94705</v>
      </c>
      <c r="C4086" s="1108" t="s">
        <v>3186</v>
      </c>
      <c r="D4086" s="45" t="s">
        <v>115</v>
      </c>
      <c r="E4086" s="46">
        <f t="shared" si="126"/>
        <v>19.559999999999999</v>
      </c>
      <c r="F4086" s="1105">
        <f t="shared" si="127"/>
        <v>94705</v>
      </c>
      <c r="H4086" s="46">
        <v>19.07</v>
      </c>
      <c r="I4086" s="46">
        <v>19.559999999999999</v>
      </c>
    </row>
    <row r="4087" spans="2:9" ht="30">
      <c r="B4087" s="50">
        <v>94706</v>
      </c>
      <c r="C4087" s="48" t="s">
        <v>3187</v>
      </c>
      <c r="D4087" s="47" t="s">
        <v>115</v>
      </c>
      <c r="E4087" s="49">
        <f t="shared" si="126"/>
        <v>29.35</v>
      </c>
      <c r="F4087" s="1105">
        <f t="shared" si="127"/>
        <v>94706</v>
      </c>
      <c r="H4087" s="49">
        <v>28.69</v>
      </c>
      <c r="I4087" s="49">
        <v>29.35</v>
      </c>
    </row>
    <row r="4088" spans="2:9" ht="30">
      <c r="B4088" s="51">
        <v>94707</v>
      </c>
      <c r="C4088" s="1108" t="s">
        <v>3188</v>
      </c>
      <c r="D4088" s="45" t="s">
        <v>115</v>
      </c>
      <c r="E4088" s="46">
        <f t="shared" si="126"/>
        <v>35.67</v>
      </c>
      <c r="F4088" s="1105">
        <f t="shared" si="127"/>
        <v>94707</v>
      </c>
      <c r="H4088" s="46">
        <v>35.01</v>
      </c>
      <c r="I4088" s="46">
        <v>35.67</v>
      </c>
    </row>
    <row r="4089" spans="2:9" ht="30">
      <c r="B4089" s="50">
        <v>94708</v>
      </c>
      <c r="C4089" s="48" t="s">
        <v>3189</v>
      </c>
      <c r="D4089" s="47" t="s">
        <v>115</v>
      </c>
      <c r="E4089" s="49">
        <f t="shared" si="126"/>
        <v>18.239999999999998</v>
      </c>
      <c r="F4089" s="1105">
        <f t="shared" si="127"/>
        <v>94708</v>
      </c>
      <c r="H4089" s="49">
        <v>17.399999999999999</v>
      </c>
      <c r="I4089" s="49">
        <v>18.239999999999998</v>
      </c>
    </row>
    <row r="4090" spans="2:9" ht="30">
      <c r="B4090" s="51">
        <v>94709</v>
      </c>
      <c r="C4090" s="1108" t="s">
        <v>3190</v>
      </c>
      <c r="D4090" s="45" t="s">
        <v>115</v>
      </c>
      <c r="E4090" s="46">
        <f t="shared" si="126"/>
        <v>22.72</v>
      </c>
      <c r="F4090" s="1105">
        <f t="shared" si="127"/>
        <v>94709</v>
      </c>
      <c r="H4090" s="46">
        <v>21.88</v>
      </c>
      <c r="I4090" s="46">
        <v>22.72</v>
      </c>
    </row>
    <row r="4091" spans="2:9" ht="30">
      <c r="B4091" s="50">
        <v>94710</v>
      </c>
      <c r="C4091" s="48" t="s">
        <v>3191</v>
      </c>
      <c r="D4091" s="47" t="s">
        <v>115</v>
      </c>
      <c r="E4091" s="49">
        <f t="shared" si="126"/>
        <v>33.86</v>
      </c>
      <c r="F4091" s="1105">
        <f t="shared" si="127"/>
        <v>94710</v>
      </c>
      <c r="H4091" s="49">
        <v>33.020000000000003</v>
      </c>
      <c r="I4091" s="49">
        <v>33.86</v>
      </c>
    </row>
    <row r="4092" spans="2:9" ht="30">
      <c r="B4092" s="51">
        <v>94711</v>
      </c>
      <c r="C4092" s="1108" t="s">
        <v>3192</v>
      </c>
      <c r="D4092" s="45" t="s">
        <v>115</v>
      </c>
      <c r="E4092" s="46">
        <f t="shared" si="126"/>
        <v>42.04</v>
      </c>
      <c r="F4092" s="1105">
        <f t="shared" si="127"/>
        <v>94711</v>
      </c>
      <c r="H4092" s="46">
        <v>40.93</v>
      </c>
      <c r="I4092" s="46">
        <v>42.04</v>
      </c>
    </row>
    <row r="4093" spans="2:9" ht="30">
      <c r="B4093" s="50">
        <v>94712</v>
      </c>
      <c r="C4093" s="48" t="s">
        <v>3193</v>
      </c>
      <c r="D4093" s="47" t="s">
        <v>115</v>
      </c>
      <c r="E4093" s="49">
        <f t="shared" si="126"/>
        <v>54.82</v>
      </c>
      <c r="F4093" s="1105">
        <f t="shared" si="127"/>
        <v>94712</v>
      </c>
      <c r="H4093" s="49">
        <v>53.71</v>
      </c>
      <c r="I4093" s="49">
        <v>54.82</v>
      </c>
    </row>
    <row r="4094" spans="2:9" ht="30">
      <c r="B4094" s="51">
        <v>94713</v>
      </c>
      <c r="C4094" s="1108" t="s">
        <v>3194</v>
      </c>
      <c r="D4094" s="45" t="s">
        <v>115</v>
      </c>
      <c r="E4094" s="46">
        <f t="shared" si="126"/>
        <v>135.88</v>
      </c>
      <c r="F4094" s="1105">
        <f t="shared" si="127"/>
        <v>94713</v>
      </c>
      <c r="H4094" s="46">
        <v>134.77000000000001</v>
      </c>
      <c r="I4094" s="46">
        <v>135.88</v>
      </c>
    </row>
    <row r="4095" spans="2:9" ht="30">
      <c r="B4095" s="50">
        <v>94714</v>
      </c>
      <c r="C4095" s="48" t="s">
        <v>3195</v>
      </c>
      <c r="D4095" s="47" t="s">
        <v>115</v>
      </c>
      <c r="E4095" s="49">
        <f t="shared" si="126"/>
        <v>182.63</v>
      </c>
      <c r="F4095" s="1105">
        <f t="shared" si="127"/>
        <v>94714</v>
      </c>
      <c r="H4095" s="49">
        <v>181.52</v>
      </c>
      <c r="I4095" s="49">
        <v>182.63</v>
      </c>
    </row>
    <row r="4096" spans="2:9" ht="30">
      <c r="B4096" s="51">
        <v>94715</v>
      </c>
      <c r="C4096" s="1108" t="s">
        <v>3196</v>
      </c>
      <c r="D4096" s="45" t="s">
        <v>115</v>
      </c>
      <c r="E4096" s="46">
        <f t="shared" si="126"/>
        <v>250.41</v>
      </c>
      <c r="F4096" s="1105">
        <f t="shared" si="127"/>
        <v>94715</v>
      </c>
      <c r="H4096" s="46">
        <v>249.3</v>
      </c>
      <c r="I4096" s="46">
        <v>250.41</v>
      </c>
    </row>
    <row r="4097" spans="2:9" ht="30">
      <c r="B4097" s="50">
        <v>94724</v>
      </c>
      <c r="C4097" s="48" t="s">
        <v>3197</v>
      </c>
      <c r="D4097" s="47" t="s">
        <v>115</v>
      </c>
      <c r="E4097" s="49">
        <f t="shared" si="126"/>
        <v>28.1</v>
      </c>
      <c r="F4097" s="1105">
        <f t="shared" si="127"/>
        <v>94724</v>
      </c>
      <c r="H4097" s="49">
        <v>27.83</v>
      </c>
      <c r="I4097" s="49">
        <v>28.1</v>
      </c>
    </row>
    <row r="4098" spans="2:9" ht="30">
      <c r="B4098" s="51">
        <v>94725</v>
      </c>
      <c r="C4098" s="1108" t="s">
        <v>3198</v>
      </c>
      <c r="D4098" s="45" t="s">
        <v>115</v>
      </c>
      <c r="E4098" s="46">
        <f t="shared" si="126"/>
        <v>6</v>
      </c>
      <c r="F4098" s="1105">
        <f t="shared" si="127"/>
        <v>94725</v>
      </c>
      <c r="H4098" s="46">
        <v>5.73</v>
      </c>
      <c r="I4098" s="46">
        <v>6</v>
      </c>
    </row>
    <row r="4099" spans="2:9" ht="30">
      <c r="B4099" s="50">
        <v>94726</v>
      </c>
      <c r="C4099" s="48" t="s">
        <v>3199</v>
      </c>
      <c r="D4099" s="47" t="s">
        <v>115</v>
      </c>
      <c r="E4099" s="49">
        <f t="shared" ref="E4099:E4162" si="128">IF($K$2=$H$1,H4099,I4099)</f>
        <v>43.91</v>
      </c>
      <c r="F4099" s="1105">
        <f t="shared" ref="F4099:F4162" si="129">IF(LEN($B4099)=7,CONCATENATE(MID($B4099,1,6),"00",RIGHT($B4099,1)),IF(LEN($B4099)=8,CONCATENATE(MID($B4099,1,6),"0",RIGHT($B4099,2)),$B4099))</f>
        <v>94726</v>
      </c>
      <c r="H4099" s="49">
        <v>43.64</v>
      </c>
      <c r="I4099" s="49">
        <v>43.91</v>
      </c>
    </row>
    <row r="4100" spans="2:9" ht="30">
      <c r="B4100" s="51">
        <v>94727</v>
      </c>
      <c r="C4100" s="1108" t="s">
        <v>3200</v>
      </c>
      <c r="D4100" s="45" t="s">
        <v>115</v>
      </c>
      <c r="E4100" s="46">
        <f t="shared" si="128"/>
        <v>8.93</v>
      </c>
      <c r="F4100" s="1105">
        <f t="shared" si="129"/>
        <v>94727</v>
      </c>
      <c r="H4100" s="46">
        <v>8.66</v>
      </c>
      <c r="I4100" s="46">
        <v>8.93</v>
      </c>
    </row>
    <row r="4101" spans="2:9" ht="30">
      <c r="B4101" s="50">
        <v>94728</v>
      </c>
      <c r="C4101" s="48" t="s">
        <v>3201</v>
      </c>
      <c r="D4101" s="47" t="s">
        <v>115</v>
      </c>
      <c r="E4101" s="49">
        <f t="shared" si="128"/>
        <v>168.46</v>
      </c>
      <c r="F4101" s="1105">
        <f t="shared" si="129"/>
        <v>94728</v>
      </c>
      <c r="H4101" s="49">
        <v>168.1</v>
      </c>
      <c r="I4101" s="49">
        <v>168.46</v>
      </c>
    </row>
    <row r="4102" spans="2:9" ht="30">
      <c r="B4102" s="51">
        <v>94729</v>
      </c>
      <c r="C4102" s="1108" t="s">
        <v>3202</v>
      </c>
      <c r="D4102" s="45" t="s">
        <v>115</v>
      </c>
      <c r="E4102" s="46">
        <f t="shared" si="128"/>
        <v>16.16</v>
      </c>
      <c r="F4102" s="1105">
        <f t="shared" si="129"/>
        <v>94729</v>
      </c>
      <c r="H4102" s="46">
        <v>15.8</v>
      </c>
      <c r="I4102" s="46">
        <v>16.16</v>
      </c>
    </row>
    <row r="4103" spans="2:9" ht="30">
      <c r="B4103" s="50">
        <v>94730</v>
      </c>
      <c r="C4103" s="48" t="s">
        <v>3203</v>
      </c>
      <c r="D4103" s="47" t="s">
        <v>115</v>
      </c>
      <c r="E4103" s="49">
        <f t="shared" si="128"/>
        <v>204.92</v>
      </c>
      <c r="F4103" s="1105">
        <f t="shared" si="129"/>
        <v>94730</v>
      </c>
      <c r="H4103" s="49">
        <v>204.56</v>
      </c>
      <c r="I4103" s="49">
        <v>204.92</v>
      </c>
    </row>
    <row r="4104" spans="2:9" ht="30">
      <c r="B4104" s="51">
        <v>94731</v>
      </c>
      <c r="C4104" s="1108" t="s">
        <v>3204</v>
      </c>
      <c r="D4104" s="45" t="s">
        <v>115</v>
      </c>
      <c r="E4104" s="46">
        <f t="shared" si="128"/>
        <v>20.6</v>
      </c>
      <c r="F4104" s="1105">
        <f t="shared" si="129"/>
        <v>94731</v>
      </c>
      <c r="H4104" s="46">
        <v>20.239999999999998</v>
      </c>
      <c r="I4104" s="46">
        <v>20.6</v>
      </c>
    </row>
    <row r="4105" spans="2:9" ht="30">
      <c r="B4105" s="50">
        <v>94733</v>
      </c>
      <c r="C4105" s="48" t="s">
        <v>3205</v>
      </c>
      <c r="D4105" s="47" t="s">
        <v>115</v>
      </c>
      <c r="E4105" s="49">
        <f t="shared" si="128"/>
        <v>40.25</v>
      </c>
      <c r="F4105" s="1105">
        <f t="shared" si="129"/>
        <v>94733</v>
      </c>
      <c r="H4105" s="49">
        <v>39.64</v>
      </c>
      <c r="I4105" s="49">
        <v>40.25</v>
      </c>
    </row>
    <row r="4106" spans="2:9" ht="30">
      <c r="B4106" s="51">
        <v>94737</v>
      </c>
      <c r="C4106" s="1108" t="s">
        <v>3206</v>
      </c>
      <c r="D4106" s="45" t="s">
        <v>115</v>
      </c>
      <c r="E4106" s="46">
        <f t="shared" si="128"/>
        <v>173.12</v>
      </c>
      <c r="F4106" s="1105">
        <f t="shared" si="129"/>
        <v>94737</v>
      </c>
      <c r="H4106" s="46">
        <v>171.88</v>
      </c>
      <c r="I4106" s="46">
        <v>173.12</v>
      </c>
    </row>
    <row r="4107" spans="2:9" ht="30">
      <c r="B4107" s="50">
        <v>94740</v>
      </c>
      <c r="C4107" s="48" t="s">
        <v>3207</v>
      </c>
      <c r="D4107" s="47" t="s">
        <v>115</v>
      </c>
      <c r="E4107" s="49">
        <f t="shared" si="128"/>
        <v>9.57</v>
      </c>
      <c r="F4107" s="1105">
        <f t="shared" si="129"/>
        <v>94740</v>
      </c>
      <c r="H4107" s="49">
        <v>9.17</v>
      </c>
      <c r="I4107" s="49">
        <v>9.57</v>
      </c>
    </row>
    <row r="4108" spans="2:9" ht="30">
      <c r="B4108" s="51">
        <v>94741</v>
      </c>
      <c r="C4108" s="1108" t="s">
        <v>3208</v>
      </c>
      <c r="D4108" s="45" t="s">
        <v>115</v>
      </c>
      <c r="E4108" s="46">
        <f t="shared" si="128"/>
        <v>12.24</v>
      </c>
      <c r="F4108" s="1105">
        <f t="shared" si="129"/>
        <v>94741</v>
      </c>
      <c r="H4108" s="46">
        <v>11.84</v>
      </c>
      <c r="I4108" s="46">
        <v>12.24</v>
      </c>
    </row>
    <row r="4109" spans="2:9" ht="30">
      <c r="B4109" s="50">
        <v>94742</v>
      </c>
      <c r="C4109" s="48" t="s">
        <v>3209</v>
      </c>
      <c r="D4109" s="47" t="s">
        <v>115</v>
      </c>
      <c r="E4109" s="49">
        <f t="shared" si="128"/>
        <v>15.23</v>
      </c>
      <c r="F4109" s="1105">
        <f t="shared" si="129"/>
        <v>94742</v>
      </c>
      <c r="H4109" s="49">
        <v>14.83</v>
      </c>
      <c r="I4109" s="49">
        <v>15.23</v>
      </c>
    </row>
    <row r="4110" spans="2:9" ht="30">
      <c r="B4110" s="51">
        <v>94743</v>
      </c>
      <c r="C4110" s="1108" t="s">
        <v>3210</v>
      </c>
      <c r="D4110" s="45" t="s">
        <v>115</v>
      </c>
      <c r="E4110" s="46">
        <f t="shared" si="128"/>
        <v>16.91</v>
      </c>
      <c r="F4110" s="1105">
        <f t="shared" si="129"/>
        <v>94743</v>
      </c>
      <c r="H4110" s="46">
        <v>16.510000000000002</v>
      </c>
      <c r="I4110" s="46">
        <v>16.91</v>
      </c>
    </row>
    <row r="4111" spans="2:9" ht="30">
      <c r="B4111" s="50">
        <v>94744</v>
      </c>
      <c r="C4111" s="48" t="s">
        <v>3211</v>
      </c>
      <c r="D4111" s="47" t="s">
        <v>115</v>
      </c>
      <c r="E4111" s="49">
        <f t="shared" si="128"/>
        <v>24.68</v>
      </c>
      <c r="F4111" s="1105">
        <f t="shared" si="129"/>
        <v>94744</v>
      </c>
      <c r="H4111" s="49">
        <v>24.15</v>
      </c>
      <c r="I4111" s="49">
        <v>24.68</v>
      </c>
    </row>
    <row r="4112" spans="2:9" ht="30">
      <c r="B4112" s="51">
        <v>94746</v>
      </c>
      <c r="C4112" s="1108" t="s">
        <v>3212</v>
      </c>
      <c r="D4112" s="45" t="s">
        <v>115</v>
      </c>
      <c r="E4112" s="46">
        <f t="shared" si="128"/>
        <v>35.93</v>
      </c>
      <c r="F4112" s="1105">
        <f t="shared" si="129"/>
        <v>94746</v>
      </c>
      <c r="H4112" s="46">
        <v>35.4</v>
      </c>
      <c r="I4112" s="46">
        <v>35.93</v>
      </c>
    </row>
    <row r="4113" spans="2:9" ht="30">
      <c r="B4113" s="50">
        <v>94748</v>
      </c>
      <c r="C4113" s="48" t="s">
        <v>3213</v>
      </c>
      <c r="D4113" s="47" t="s">
        <v>115</v>
      </c>
      <c r="E4113" s="49">
        <f t="shared" si="128"/>
        <v>74.680000000000007</v>
      </c>
      <c r="F4113" s="1105">
        <f t="shared" si="129"/>
        <v>94748</v>
      </c>
      <c r="H4113" s="49">
        <v>73.760000000000005</v>
      </c>
      <c r="I4113" s="49">
        <v>74.680000000000007</v>
      </c>
    </row>
    <row r="4114" spans="2:9" ht="30">
      <c r="B4114" s="51">
        <v>94750</v>
      </c>
      <c r="C4114" s="1108" t="s">
        <v>3214</v>
      </c>
      <c r="D4114" s="45" t="s">
        <v>115</v>
      </c>
      <c r="E4114" s="46">
        <f t="shared" si="128"/>
        <v>181.14</v>
      </c>
      <c r="F4114" s="1105">
        <f t="shared" si="129"/>
        <v>94750</v>
      </c>
      <c r="H4114" s="46">
        <v>180.22</v>
      </c>
      <c r="I4114" s="46">
        <v>181.14</v>
      </c>
    </row>
    <row r="4115" spans="2:9" ht="30">
      <c r="B4115" s="50">
        <v>94752</v>
      </c>
      <c r="C4115" s="48" t="s">
        <v>3215</v>
      </c>
      <c r="D4115" s="47" t="s">
        <v>115</v>
      </c>
      <c r="E4115" s="49">
        <f t="shared" si="128"/>
        <v>218.54</v>
      </c>
      <c r="F4115" s="1105">
        <f t="shared" si="129"/>
        <v>94752</v>
      </c>
      <c r="H4115" s="49">
        <v>216.68</v>
      </c>
      <c r="I4115" s="49">
        <v>218.54</v>
      </c>
    </row>
    <row r="4116" spans="2:9" ht="30">
      <c r="B4116" s="51">
        <v>94756</v>
      </c>
      <c r="C4116" s="1108" t="s">
        <v>3216</v>
      </c>
      <c r="D4116" s="45" t="s">
        <v>115</v>
      </c>
      <c r="E4116" s="46">
        <f t="shared" si="128"/>
        <v>12.01</v>
      </c>
      <c r="F4116" s="1105">
        <f t="shared" si="129"/>
        <v>94756</v>
      </c>
      <c r="H4116" s="46">
        <v>11.48</v>
      </c>
      <c r="I4116" s="46">
        <v>12.01</v>
      </c>
    </row>
    <row r="4117" spans="2:9" ht="30">
      <c r="B4117" s="50">
        <v>94757</v>
      </c>
      <c r="C4117" s="48" t="s">
        <v>3217</v>
      </c>
      <c r="D4117" s="47" t="s">
        <v>115</v>
      </c>
      <c r="E4117" s="49">
        <f t="shared" si="128"/>
        <v>17.059999999999999</v>
      </c>
      <c r="F4117" s="1105">
        <f t="shared" si="129"/>
        <v>94757</v>
      </c>
      <c r="H4117" s="49">
        <v>16.53</v>
      </c>
      <c r="I4117" s="49">
        <v>17.059999999999999</v>
      </c>
    </row>
    <row r="4118" spans="2:9" ht="30">
      <c r="B4118" s="51">
        <v>94758</v>
      </c>
      <c r="C4118" s="1108" t="s">
        <v>3218</v>
      </c>
      <c r="D4118" s="45" t="s">
        <v>115</v>
      </c>
      <c r="E4118" s="46">
        <f t="shared" si="128"/>
        <v>45.81</v>
      </c>
      <c r="F4118" s="1105">
        <f t="shared" si="129"/>
        <v>94758</v>
      </c>
      <c r="H4118" s="46">
        <v>45.1</v>
      </c>
      <c r="I4118" s="46">
        <v>45.81</v>
      </c>
    </row>
    <row r="4119" spans="2:9" ht="30">
      <c r="B4119" s="50">
        <v>94759</v>
      </c>
      <c r="C4119" s="48" t="s">
        <v>3219</v>
      </c>
      <c r="D4119" s="47" t="s">
        <v>115</v>
      </c>
      <c r="E4119" s="49">
        <f t="shared" si="128"/>
        <v>57.04</v>
      </c>
      <c r="F4119" s="1105">
        <f t="shared" si="129"/>
        <v>94759</v>
      </c>
      <c r="H4119" s="49">
        <v>56.33</v>
      </c>
      <c r="I4119" s="49">
        <v>57.04</v>
      </c>
    </row>
    <row r="4120" spans="2:9" ht="30">
      <c r="B4120" s="51">
        <v>94760</v>
      </c>
      <c r="C4120" s="1108" t="s">
        <v>3220</v>
      </c>
      <c r="D4120" s="45" t="s">
        <v>115</v>
      </c>
      <c r="E4120" s="46">
        <f t="shared" si="128"/>
        <v>93.48</v>
      </c>
      <c r="F4120" s="1105">
        <f t="shared" si="129"/>
        <v>94760</v>
      </c>
      <c r="H4120" s="46">
        <v>92.25</v>
      </c>
      <c r="I4120" s="46">
        <v>93.48</v>
      </c>
    </row>
    <row r="4121" spans="2:9" ht="30">
      <c r="B4121" s="50">
        <v>94761</v>
      </c>
      <c r="C4121" s="48" t="s">
        <v>3221</v>
      </c>
      <c r="D4121" s="47" t="s">
        <v>115</v>
      </c>
      <c r="E4121" s="49">
        <f t="shared" si="128"/>
        <v>206</v>
      </c>
      <c r="F4121" s="1105">
        <f t="shared" si="129"/>
        <v>94761</v>
      </c>
      <c r="H4121" s="49">
        <v>204.77</v>
      </c>
      <c r="I4121" s="49">
        <v>206</v>
      </c>
    </row>
    <row r="4122" spans="2:9" ht="30">
      <c r="B4122" s="51">
        <v>94762</v>
      </c>
      <c r="C4122" s="1108" t="s">
        <v>3222</v>
      </c>
      <c r="D4122" s="45" t="s">
        <v>115</v>
      </c>
      <c r="E4122" s="46">
        <f t="shared" si="128"/>
        <v>260.7</v>
      </c>
      <c r="F4122" s="1105">
        <f t="shared" si="129"/>
        <v>94762</v>
      </c>
      <c r="H4122" s="46">
        <v>258.20999999999998</v>
      </c>
      <c r="I4122" s="46">
        <v>260.7</v>
      </c>
    </row>
    <row r="4123" spans="2:9" ht="30">
      <c r="B4123" s="50">
        <v>94783</v>
      </c>
      <c r="C4123" s="48" t="s">
        <v>3223</v>
      </c>
      <c r="D4123" s="47" t="s">
        <v>115</v>
      </c>
      <c r="E4123" s="49">
        <f t="shared" si="128"/>
        <v>12.93</v>
      </c>
      <c r="F4123" s="1105">
        <f t="shared" si="129"/>
        <v>94783</v>
      </c>
      <c r="H4123" s="49">
        <v>12.44</v>
      </c>
      <c r="I4123" s="49">
        <v>12.93</v>
      </c>
    </row>
    <row r="4124" spans="2:9" ht="30">
      <c r="B4124" s="51">
        <v>94785</v>
      </c>
      <c r="C4124" s="1108" t="s">
        <v>3224</v>
      </c>
      <c r="D4124" s="45" t="s">
        <v>115</v>
      </c>
      <c r="E4124" s="46">
        <f t="shared" si="128"/>
        <v>23.04</v>
      </c>
      <c r="F4124" s="1105">
        <f t="shared" si="129"/>
        <v>94785</v>
      </c>
      <c r="H4124" s="46">
        <v>22.2</v>
      </c>
      <c r="I4124" s="46">
        <v>23.04</v>
      </c>
    </row>
    <row r="4125" spans="2:9" ht="30">
      <c r="B4125" s="50">
        <v>94786</v>
      </c>
      <c r="C4125" s="48" t="s">
        <v>3225</v>
      </c>
      <c r="D4125" s="47" t="s">
        <v>115</v>
      </c>
      <c r="E4125" s="49">
        <f t="shared" si="128"/>
        <v>29.4</v>
      </c>
      <c r="F4125" s="1105">
        <f t="shared" si="129"/>
        <v>94786</v>
      </c>
      <c r="H4125" s="49">
        <v>28.56</v>
      </c>
      <c r="I4125" s="49">
        <v>29.4</v>
      </c>
    </row>
    <row r="4126" spans="2:9" ht="30">
      <c r="B4126" s="51">
        <v>94787</v>
      </c>
      <c r="C4126" s="1108" t="s">
        <v>3226</v>
      </c>
      <c r="D4126" s="45" t="s">
        <v>115</v>
      </c>
      <c r="E4126" s="46">
        <f t="shared" si="128"/>
        <v>40.36</v>
      </c>
      <c r="F4126" s="1105">
        <f t="shared" si="129"/>
        <v>94787</v>
      </c>
      <c r="H4126" s="46">
        <v>39.25</v>
      </c>
      <c r="I4126" s="46">
        <v>40.36</v>
      </c>
    </row>
    <row r="4127" spans="2:9" ht="30">
      <c r="B4127" s="50">
        <v>94788</v>
      </c>
      <c r="C4127" s="48" t="s">
        <v>3227</v>
      </c>
      <c r="D4127" s="47" t="s">
        <v>115</v>
      </c>
      <c r="E4127" s="49">
        <f t="shared" si="128"/>
        <v>56.34</v>
      </c>
      <c r="F4127" s="1105">
        <f t="shared" si="129"/>
        <v>94788</v>
      </c>
      <c r="H4127" s="49">
        <v>55.23</v>
      </c>
      <c r="I4127" s="49">
        <v>56.34</v>
      </c>
    </row>
    <row r="4128" spans="2:9" ht="30">
      <c r="B4128" s="51">
        <v>94789</v>
      </c>
      <c r="C4128" s="1108" t="s">
        <v>3228</v>
      </c>
      <c r="D4128" s="45" t="s">
        <v>115</v>
      </c>
      <c r="E4128" s="46">
        <f t="shared" si="128"/>
        <v>167.21</v>
      </c>
      <c r="F4128" s="1105">
        <f t="shared" si="129"/>
        <v>94789</v>
      </c>
      <c r="H4128" s="46">
        <v>166.1</v>
      </c>
      <c r="I4128" s="46">
        <v>167.21</v>
      </c>
    </row>
    <row r="4129" spans="2:9" ht="30">
      <c r="B4129" s="50">
        <v>94790</v>
      </c>
      <c r="C4129" s="48" t="s">
        <v>3229</v>
      </c>
      <c r="D4129" s="47" t="s">
        <v>115</v>
      </c>
      <c r="E4129" s="49">
        <f t="shared" si="128"/>
        <v>192.71</v>
      </c>
      <c r="F4129" s="1105">
        <f t="shared" si="129"/>
        <v>94790</v>
      </c>
      <c r="H4129" s="49">
        <v>191.6</v>
      </c>
      <c r="I4129" s="49">
        <v>192.71</v>
      </c>
    </row>
    <row r="4130" spans="2:9" ht="30">
      <c r="B4130" s="51">
        <v>94791</v>
      </c>
      <c r="C4130" s="1108" t="s">
        <v>3230</v>
      </c>
      <c r="D4130" s="45" t="s">
        <v>115</v>
      </c>
      <c r="E4130" s="46">
        <f t="shared" si="128"/>
        <v>268.16000000000003</v>
      </c>
      <c r="F4130" s="1105">
        <f t="shared" si="129"/>
        <v>94791</v>
      </c>
      <c r="H4130" s="46">
        <v>267.05</v>
      </c>
      <c r="I4130" s="46">
        <v>268.16000000000003</v>
      </c>
    </row>
    <row r="4131" spans="2:9" ht="30">
      <c r="B4131" s="50">
        <v>94863</v>
      </c>
      <c r="C4131" s="48" t="s">
        <v>3231</v>
      </c>
      <c r="D4131" s="47" t="s">
        <v>115</v>
      </c>
      <c r="E4131" s="49">
        <f t="shared" si="128"/>
        <v>148.94999999999999</v>
      </c>
      <c r="F4131" s="1105">
        <f t="shared" si="129"/>
        <v>94863</v>
      </c>
      <c r="H4131" s="49">
        <v>148.34</v>
      </c>
      <c r="I4131" s="49">
        <v>148.94999999999999</v>
      </c>
    </row>
    <row r="4132" spans="2:9" ht="30">
      <c r="B4132" s="51">
        <v>95141</v>
      </c>
      <c r="C4132" s="1108" t="s">
        <v>3232</v>
      </c>
      <c r="D4132" s="45" t="s">
        <v>115</v>
      </c>
      <c r="E4132" s="46">
        <f t="shared" si="128"/>
        <v>21.66</v>
      </c>
      <c r="F4132" s="1105">
        <f t="shared" si="129"/>
        <v>95141</v>
      </c>
      <c r="H4132" s="46">
        <v>20.82</v>
      </c>
      <c r="I4132" s="46">
        <v>21.66</v>
      </c>
    </row>
    <row r="4133" spans="2:9" ht="30">
      <c r="B4133" s="50">
        <v>95237</v>
      </c>
      <c r="C4133" s="48" t="s">
        <v>3233</v>
      </c>
      <c r="D4133" s="47" t="s">
        <v>115</v>
      </c>
      <c r="E4133" s="49">
        <f t="shared" si="128"/>
        <v>16.170000000000002</v>
      </c>
      <c r="F4133" s="1105">
        <f t="shared" si="129"/>
        <v>95237</v>
      </c>
      <c r="H4133" s="49">
        <v>15.91</v>
      </c>
      <c r="I4133" s="49">
        <v>16.170000000000002</v>
      </c>
    </row>
    <row r="4134" spans="2:9" ht="30">
      <c r="B4134" s="51">
        <v>95693</v>
      </c>
      <c r="C4134" s="1108" t="s">
        <v>3234</v>
      </c>
      <c r="D4134" s="45" t="s">
        <v>115</v>
      </c>
      <c r="E4134" s="46">
        <f t="shared" si="128"/>
        <v>37.07</v>
      </c>
      <c r="F4134" s="1105">
        <f t="shared" si="129"/>
        <v>95693</v>
      </c>
      <c r="H4134" s="46">
        <v>36.270000000000003</v>
      </c>
      <c r="I4134" s="46">
        <v>37.07</v>
      </c>
    </row>
    <row r="4135" spans="2:9" ht="30">
      <c r="B4135" s="50">
        <v>95694</v>
      </c>
      <c r="C4135" s="48" t="s">
        <v>3235</v>
      </c>
      <c r="D4135" s="47" t="s">
        <v>115</v>
      </c>
      <c r="E4135" s="49">
        <f t="shared" si="128"/>
        <v>43.64</v>
      </c>
      <c r="F4135" s="1105">
        <f t="shared" si="129"/>
        <v>95694</v>
      </c>
      <c r="H4135" s="49">
        <v>43.14</v>
      </c>
      <c r="I4135" s="49">
        <v>43.64</v>
      </c>
    </row>
    <row r="4136" spans="2:9" ht="30">
      <c r="B4136" s="51">
        <v>95695</v>
      </c>
      <c r="C4136" s="1108" t="s">
        <v>3236</v>
      </c>
      <c r="D4136" s="45" t="s">
        <v>115</v>
      </c>
      <c r="E4136" s="46">
        <f t="shared" si="128"/>
        <v>42.23</v>
      </c>
      <c r="F4136" s="1105">
        <f t="shared" si="129"/>
        <v>95695</v>
      </c>
      <c r="H4136" s="46">
        <v>41.87</v>
      </c>
      <c r="I4136" s="46">
        <v>42.23</v>
      </c>
    </row>
    <row r="4137" spans="2:9">
      <c r="B4137" s="50">
        <v>95696</v>
      </c>
      <c r="C4137" s="48" t="s">
        <v>6127</v>
      </c>
      <c r="D4137" s="47" t="s">
        <v>115</v>
      </c>
      <c r="E4137" s="49">
        <f t="shared" si="128"/>
        <v>27.94</v>
      </c>
      <c r="F4137" s="1105">
        <f t="shared" si="129"/>
        <v>95696</v>
      </c>
      <c r="H4137" s="49">
        <v>27.7</v>
      </c>
      <c r="I4137" s="49">
        <v>27.94</v>
      </c>
    </row>
    <row r="4138" spans="2:9" ht="30">
      <c r="B4138" s="51">
        <v>96637</v>
      </c>
      <c r="C4138" s="1108" t="s">
        <v>5231</v>
      </c>
      <c r="D4138" s="45" t="s">
        <v>115</v>
      </c>
      <c r="E4138" s="46">
        <f t="shared" si="128"/>
        <v>10.16</v>
      </c>
      <c r="F4138" s="1105">
        <f t="shared" si="129"/>
        <v>96637</v>
      </c>
      <c r="H4138" s="46">
        <v>9.31</v>
      </c>
      <c r="I4138" s="46">
        <v>10.16</v>
      </c>
    </row>
    <row r="4139" spans="2:9" ht="30">
      <c r="B4139" s="50">
        <v>96638</v>
      </c>
      <c r="C4139" s="48" t="s">
        <v>5232</v>
      </c>
      <c r="D4139" s="47" t="s">
        <v>115</v>
      </c>
      <c r="E4139" s="49">
        <f t="shared" si="128"/>
        <v>9.82</v>
      </c>
      <c r="F4139" s="1105">
        <f t="shared" si="129"/>
        <v>96638</v>
      </c>
      <c r="H4139" s="49">
        <v>8.9700000000000006</v>
      </c>
      <c r="I4139" s="49">
        <v>9.82</v>
      </c>
    </row>
    <row r="4140" spans="2:9">
      <c r="B4140" s="51">
        <v>96639</v>
      </c>
      <c r="C4140" s="1108" t="s">
        <v>5233</v>
      </c>
      <c r="D4140" s="45" t="s">
        <v>115</v>
      </c>
      <c r="E4140" s="46">
        <f t="shared" si="128"/>
        <v>7.05</v>
      </c>
      <c r="F4140" s="1105">
        <f t="shared" si="129"/>
        <v>96639</v>
      </c>
      <c r="H4140" s="46">
        <v>6.48</v>
      </c>
      <c r="I4140" s="46">
        <v>7.05</v>
      </c>
    </row>
    <row r="4141" spans="2:9" ht="30">
      <c r="B4141" s="50">
        <v>96640</v>
      </c>
      <c r="C4141" s="48" t="s">
        <v>5234</v>
      </c>
      <c r="D4141" s="47" t="s">
        <v>115</v>
      </c>
      <c r="E4141" s="49">
        <f t="shared" si="128"/>
        <v>16.399999999999999</v>
      </c>
      <c r="F4141" s="1105">
        <f t="shared" si="129"/>
        <v>96640</v>
      </c>
      <c r="H4141" s="49">
        <v>15.83</v>
      </c>
      <c r="I4141" s="49">
        <v>16.399999999999999</v>
      </c>
    </row>
    <row r="4142" spans="2:9" ht="30">
      <c r="B4142" s="51">
        <v>96641</v>
      </c>
      <c r="C4142" s="1108" t="s">
        <v>5235</v>
      </c>
      <c r="D4142" s="45" t="s">
        <v>115</v>
      </c>
      <c r="E4142" s="46">
        <f t="shared" si="128"/>
        <v>13.06</v>
      </c>
      <c r="F4142" s="1105">
        <f t="shared" si="129"/>
        <v>96641</v>
      </c>
      <c r="H4142" s="46">
        <v>12.49</v>
      </c>
      <c r="I4142" s="46">
        <v>13.06</v>
      </c>
    </row>
    <row r="4143" spans="2:9" ht="30">
      <c r="B4143" s="50">
        <v>96642</v>
      </c>
      <c r="C4143" s="48" t="s">
        <v>5236</v>
      </c>
      <c r="D4143" s="47" t="s">
        <v>115</v>
      </c>
      <c r="E4143" s="49">
        <f t="shared" si="128"/>
        <v>13.47</v>
      </c>
      <c r="F4143" s="1105">
        <f t="shared" si="129"/>
        <v>96642</v>
      </c>
      <c r="H4143" s="49">
        <v>12.33</v>
      </c>
      <c r="I4143" s="49">
        <v>13.47</v>
      </c>
    </row>
    <row r="4144" spans="2:9" ht="30">
      <c r="B4144" s="51">
        <v>96643</v>
      </c>
      <c r="C4144" s="1108" t="s">
        <v>5237</v>
      </c>
      <c r="D4144" s="45" t="s">
        <v>115</v>
      </c>
      <c r="E4144" s="46">
        <f t="shared" si="128"/>
        <v>33.049999999999997</v>
      </c>
      <c r="F4144" s="1105">
        <f t="shared" si="129"/>
        <v>96643</v>
      </c>
      <c r="H4144" s="46">
        <v>31.91</v>
      </c>
      <c r="I4144" s="46">
        <v>33.049999999999997</v>
      </c>
    </row>
    <row r="4145" spans="2:9" ht="30">
      <c r="B4145" s="50">
        <v>96650</v>
      </c>
      <c r="C4145" s="48" t="s">
        <v>5238</v>
      </c>
      <c r="D4145" s="47" t="s">
        <v>115</v>
      </c>
      <c r="E4145" s="49">
        <f t="shared" si="128"/>
        <v>7.47</v>
      </c>
      <c r="F4145" s="1105">
        <f t="shared" si="129"/>
        <v>96650</v>
      </c>
      <c r="H4145" s="49">
        <v>6.89</v>
      </c>
      <c r="I4145" s="49">
        <v>7.47</v>
      </c>
    </row>
    <row r="4146" spans="2:9" ht="30">
      <c r="B4146" s="51">
        <v>96651</v>
      </c>
      <c r="C4146" s="1108" t="s">
        <v>5239</v>
      </c>
      <c r="D4146" s="45" t="s">
        <v>115</v>
      </c>
      <c r="E4146" s="46">
        <f t="shared" si="128"/>
        <v>7.13</v>
      </c>
      <c r="F4146" s="1105">
        <f t="shared" si="129"/>
        <v>96651</v>
      </c>
      <c r="H4146" s="46">
        <v>6.55</v>
      </c>
      <c r="I4146" s="46">
        <v>7.13</v>
      </c>
    </row>
    <row r="4147" spans="2:9" ht="30">
      <c r="B4147" s="50">
        <v>96652</v>
      </c>
      <c r="C4147" s="48" t="s">
        <v>5240</v>
      </c>
      <c r="D4147" s="47" t="s">
        <v>115</v>
      </c>
      <c r="E4147" s="49">
        <f t="shared" si="128"/>
        <v>14.39</v>
      </c>
      <c r="F4147" s="1105">
        <f t="shared" si="129"/>
        <v>96652</v>
      </c>
      <c r="H4147" s="49">
        <v>13.2</v>
      </c>
      <c r="I4147" s="49">
        <v>14.39</v>
      </c>
    </row>
    <row r="4148" spans="2:9" ht="30">
      <c r="B4148" s="51">
        <v>96653</v>
      </c>
      <c r="C4148" s="1108" t="s">
        <v>5241</v>
      </c>
      <c r="D4148" s="45" t="s">
        <v>115</v>
      </c>
      <c r="E4148" s="46">
        <f t="shared" si="128"/>
        <v>14.35</v>
      </c>
      <c r="F4148" s="1105">
        <f t="shared" si="129"/>
        <v>96653</v>
      </c>
      <c r="H4148" s="46">
        <v>13.16</v>
      </c>
      <c r="I4148" s="46">
        <v>14.35</v>
      </c>
    </row>
    <row r="4149" spans="2:9" ht="30">
      <c r="B4149" s="50">
        <v>96654</v>
      </c>
      <c r="C4149" s="48" t="s">
        <v>5242</v>
      </c>
      <c r="D4149" s="47" t="s">
        <v>115</v>
      </c>
      <c r="E4149" s="49">
        <f t="shared" si="128"/>
        <v>23.68</v>
      </c>
      <c r="F4149" s="1105">
        <f t="shared" si="129"/>
        <v>96654</v>
      </c>
      <c r="H4149" s="49">
        <v>21.8</v>
      </c>
      <c r="I4149" s="49">
        <v>23.68</v>
      </c>
    </row>
    <row r="4150" spans="2:9" ht="30">
      <c r="B4150" s="51">
        <v>96655</v>
      </c>
      <c r="C4150" s="1108" t="s">
        <v>5243</v>
      </c>
      <c r="D4150" s="45" t="s">
        <v>115</v>
      </c>
      <c r="E4150" s="46">
        <f t="shared" si="128"/>
        <v>23.32</v>
      </c>
      <c r="F4150" s="1105">
        <f t="shared" si="129"/>
        <v>96655</v>
      </c>
      <c r="H4150" s="46">
        <v>21.44</v>
      </c>
      <c r="I4150" s="46">
        <v>23.32</v>
      </c>
    </row>
    <row r="4151" spans="2:9" ht="30">
      <c r="B4151" s="50">
        <v>96656</v>
      </c>
      <c r="C4151" s="48" t="s">
        <v>5244</v>
      </c>
      <c r="D4151" s="47" t="s">
        <v>115</v>
      </c>
      <c r="E4151" s="49">
        <f t="shared" si="128"/>
        <v>5.27</v>
      </c>
      <c r="F4151" s="1105">
        <f t="shared" si="129"/>
        <v>96656</v>
      </c>
      <c r="H4151" s="49">
        <v>4.8899999999999997</v>
      </c>
      <c r="I4151" s="49">
        <v>5.27</v>
      </c>
    </row>
    <row r="4152" spans="2:9" ht="30">
      <c r="B4152" s="51">
        <v>96657</v>
      </c>
      <c r="C4152" s="1108" t="s">
        <v>5245</v>
      </c>
      <c r="D4152" s="45" t="s">
        <v>115</v>
      </c>
      <c r="E4152" s="46">
        <f t="shared" si="128"/>
        <v>14.62</v>
      </c>
      <c r="F4152" s="1105">
        <f t="shared" si="129"/>
        <v>96657</v>
      </c>
      <c r="H4152" s="46">
        <v>14.24</v>
      </c>
      <c r="I4152" s="46">
        <v>14.62</v>
      </c>
    </row>
    <row r="4153" spans="2:9" ht="30">
      <c r="B4153" s="50">
        <v>96658</v>
      </c>
      <c r="C4153" s="48" t="s">
        <v>5246</v>
      </c>
      <c r="D4153" s="47" t="s">
        <v>115</v>
      </c>
      <c r="E4153" s="49">
        <f t="shared" si="128"/>
        <v>11.28</v>
      </c>
      <c r="F4153" s="1105">
        <f t="shared" si="129"/>
        <v>96658</v>
      </c>
      <c r="H4153" s="49">
        <v>10.9</v>
      </c>
      <c r="I4153" s="49">
        <v>11.28</v>
      </c>
    </row>
    <row r="4154" spans="2:9">
      <c r="B4154" s="51">
        <v>96659</v>
      </c>
      <c r="C4154" s="1108" t="s">
        <v>5247</v>
      </c>
      <c r="D4154" s="45" t="s">
        <v>115</v>
      </c>
      <c r="E4154" s="46">
        <f t="shared" si="128"/>
        <v>9.7100000000000009</v>
      </c>
      <c r="F4154" s="1105">
        <f t="shared" si="129"/>
        <v>96659</v>
      </c>
      <c r="H4154" s="46">
        <v>8.92</v>
      </c>
      <c r="I4154" s="46">
        <v>9.7100000000000009</v>
      </c>
    </row>
    <row r="4155" spans="2:9" ht="30">
      <c r="B4155" s="50">
        <v>96660</v>
      </c>
      <c r="C4155" s="48" t="s">
        <v>5248</v>
      </c>
      <c r="D4155" s="47" t="s">
        <v>115</v>
      </c>
      <c r="E4155" s="49">
        <f t="shared" si="128"/>
        <v>25.3</v>
      </c>
      <c r="F4155" s="1105">
        <f t="shared" si="129"/>
        <v>96660</v>
      </c>
      <c r="H4155" s="49">
        <v>24.51</v>
      </c>
      <c r="I4155" s="49">
        <v>25.3</v>
      </c>
    </row>
    <row r="4156" spans="2:9" ht="30">
      <c r="B4156" s="51">
        <v>96661</v>
      </c>
      <c r="C4156" s="1108" t="s">
        <v>5249</v>
      </c>
      <c r="D4156" s="45" t="s">
        <v>115</v>
      </c>
      <c r="E4156" s="46">
        <f t="shared" si="128"/>
        <v>20.16</v>
      </c>
      <c r="F4156" s="1105">
        <f t="shared" si="129"/>
        <v>96661</v>
      </c>
      <c r="H4156" s="46">
        <v>19.37</v>
      </c>
      <c r="I4156" s="46">
        <v>20.16</v>
      </c>
    </row>
    <row r="4157" spans="2:9" ht="30">
      <c r="B4157" s="50">
        <v>96662</v>
      </c>
      <c r="C4157" s="48" t="s">
        <v>5250</v>
      </c>
      <c r="D4157" s="47" t="s">
        <v>115</v>
      </c>
      <c r="E4157" s="49">
        <f t="shared" si="128"/>
        <v>9.8800000000000008</v>
      </c>
      <c r="F4157" s="1105">
        <f t="shared" si="129"/>
        <v>96662</v>
      </c>
      <c r="H4157" s="49">
        <v>9.09</v>
      </c>
      <c r="I4157" s="49">
        <v>9.8800000000000008</v>
      </c>
    </row>
    <row r="4158" spans="2:9">
      <c r="B4158" s="51">
        <v>96663</v>
      </c>
      <c r="C4158" s="1108" t="s">
        <v>5251</v>
      </c>
      <c r="D4158" s="45" t="s">
        <v>115</v>
      </c>
      <c r="E4158" s="46">
        <f t="shared" si="128"/>
        <v>17.29</v>
      </c>
      <c r="F4158" s="1105">
        <f t="shared" si="129"/>
        <v>96663</v>
      </c>
      <c r="H4158" s="46">
        <v>16.03</v>
      </c>
      <c r="I4158" s="46">
        <v>17.29</v>
      </c>
    </row>
    <row r="4159" spans="2:9" ht="30">
      <c r="B4159" s="50">
        <v>96664</v>
      </c>
      <c r="C4159" s="48" t="s">
        <v>5252</v>
      </c>
      <c r="D4159" s="47" t="s">
        <v>115</v>
      </c>
      <c r="E4159" s="49">
        <f t="shared" si="128"/>
        <v>18.39</v>
      </c>
      <c r="F4159" s="1105">
        <f t="shared" si="129"/>
        <v>96664</v>
      </c>
      <c r="H4159" s="49">
        <v>17.13</v>
      </c>
      <c r="I4159" s="49">
        <v>18.39</v>
      </c>
    </row>
    <row r="4160" spans="2:9" ht="30">
      <c r="B4160" s="51">
        <v>96665</v>
      </c>
      <c r="C4160" s="1108" t="s">
        <v>5253</v>
      </c>
      <c r="D4160" s="45" t="s">
        <v>115</v>
      </c>
      <c r="E4160" s="46">
        <f t="shared" si="128"/>
        <v>9.86</v>
      </c>
      <c r="F4160" s="1105">
        <f t="shared" si="129"/>
        <v>96665</v>
      </c>
      <c r="H4160" s="46">
        <v>9.09</v>
      </c>
      <c r="I4160" s="46">
        <v>9.86</v>
      </c>
    </row>
    <row r="4161" spans="2:9" ht="30">
      <c r="B4161" s="50">
        <v>96666</v>
      </c>
      <c r="C4161" s="48" t="s">
        <v>5254</v>
      </c>
      <c r="D4161" s="47" t="s">
        <v>115</v>
      </c>
      <c r="E4161" s="49">
        <f t="shared" si="128"/>
        <v>19.260000000000002</v>
      </c>
      <c r="F4161" s="1105">
        <f t="shared" si="129"/>
        <v>96666</v>
      </c>
      <c r="H4161" s="49">
        <v>17.68</v>
      </c>
      <c r="I4161" s="49">
        <v>19.260000000000002</v>
      </c>
    </row>
    <row r="4162" spans="2:9" ht="30">
      <c r="B4162" s="51">
        <v>96667</v>
      </c>
      <c r="C4162" s="1108" t="s">
        <v>5255</v>
      </c>
      <c r="D4162" s="45" t="s">
        <v>115</v>
      </c>
      <c r="E4162" s="46">
        <f t="shared" si="128"/>
        <v>33.119999999999997</v>
      </c>
      <c r="F4162" s="1105">
        <f t="shared" si="129"/>
        <v>96667</v>
      </c>
      <c r="H4162" s="46">
        <v>30.61</v>
      </c>
      <c r="I4162" s="46">
        <v>33.119999999999997</v>
      </c>
    </row>
    <row r="4163" spans="2:9">
      <c r="B4163" s="50">
        <v>96684</v>
      </c>
      <c r="C4163" s="48" t="s">
        <v>5256</v>
      </c>
      <c r="D4163" s="47" t="s">
        <v>115</v>
      </c>
      <c r="E4163" s="49">
        <f t="shared" ref="E4163:E4226" si="130">IF($K$2=$H$1,H4163,I4163)</f>
        <v>3.43</v>
      </c>
      <c r="F4163" s="1105">
        <f t="shared" ref="F4163:F4226" si="131">IF(LEN($B4163)=7,CONCATENATE(MID($B4163,1,6),"00",RIGHT($B4163,1)),IF(LEN($B4163)=8,CONCATENATE(MID($B4163,1,6),"0",RIGHT($B4163,2)),$B4163))</f>
        <v>96684</v>
      </c>
      <c r="H4163" s="49">
        <v>3.28</v>
      </c>
      <c r="I4163" s="49">
        <v>3.43</v>
      </c>
    </row>
    <row r="4164" spans="2:9">
      <c r="B4164" s="51">
        <v>96685</v>
      </c>
      <c r="C4164" s="1108" t="s">
        <v>5257</v>
      </c>
      <c r="D4164" s="45" t="s">
        <v>115</v>
      </c>
      <c r="E4164" s="46">
        <f t="shared" si="130"/>
        <v>3.09</v>
      </c>
      <c r="F4164" s="1105">
        <f t="shared" si="131"/>
        <v>96685</v>
      </c>
      <c r="H4164" s="46">
        <v>2.94</v>
      </c>
      <c r="I4164" s="46">
        <v>3.09</v>
      </c>
    </row>
    <row r="4165" spans="2:9">
      <c r="B4165" s="50">
        <v>96686</v>
      </c>
      <c r="C4165" s="48" t="s">
        <v>5258</v>
      </c>
      <c r="D4165" s="47" t="s">
        <v>115</v>
      </c>
      <c r="E4165" s="49">
        <f t="shared" si="130"/>
        <v>5.15</v>
      </c>
      <c r="F4165" s="1105">
        <f t="shared" si="131"/>
        <v>96686</v>
      </c>
      <c r="H4165" s="49">
        <v>4.91</v>
      </c>
      <c r="I4165" s="49">
        <v>5.15</v>
      </c>
    </row>
    <row r="4166" spans="2:9">
      <c r="B4166" s="51">
        <v>96687</v>
      </c>
      <c r="C4166" s="1108" t="s">
        <v>5259</v>
      </c>
      <c r="D4166" s="45" t="s">
        <v>115</v>
      </c>
      <c r="E4166" s="46">
        <f t="shared" si="130"/>
        <v>5.1100000000000003</v>
      </c>
      <c r="F4166" s="1105">
        <f t="shared" si="131"/>
        <v>96687</v>
      </c>
      <c r="H4166" s="46">
        <v>4.87</v>
      </c>
      <c r="I4166" s="46">
        <v>5.1100000000000003</v>
      </c>
    </row>
    <row r="4167" spans="2:9">
      <c r="B4167" s="50">
        <v>96688</v>
      </c>
      <c r="C4167" s="48" t="s">
        <v>5260</v>
      </c>
      <c r="D4167" s="47" t="s">
        <v>115</v>
      </c>
      <c r="E4167" s="49">
        <f t="shared" si="130"/>
        <v>8.75</v>
      </c>
      <c r="F4167" s="1105">
        <f t="shared" si="131"/>
        <v>96688</v>
      </c>
      <c r="H4167" s="49">
        <v>8.4</v>
      </c>
      <c r="I4167" s="49">
        <v>8.75</v>
      </c>
    </row>
    <row r="4168" spans="2:9">
      <c r="B4168" s="51">
        <v>96689</v>
      </c>
      <c r="C4168" s="1108" t="s">
        <v>5261</v>
      </c>
      <c r="D4168" s="45" t="s">
        <v>115</v>
      </c>
      <c r="E4168" s="46">
        <f t="shared" si="130"/>
        <v>8.39</v>
      </c>
      <c r="F4168" s="1105">
        <f t="shared" si="131"/>
        <v>96689</v>
      </c>
      <c r="H4168" s="46">
        <v>8.0399999999999991</v>
      </c>
      <c r="I4168" s="46">
        <v>8.39</v>
      </c>
    </row>
    <row r="4169" spans="2:9">
      <c r="B4169" s="50">
        <v>96690</v>
      </c>
      <c r="C4169" s="48" t="s">
        <v>5262</v>
      </c>
      <c r="D4169" s="47" t="s">
        <v>115</v>
      </c>
      <c r="E4169" s="49">
        <f t="shared" si="130"/>
        <v>16.07</v>
      </c>
      <c r="F4169" s="1105">
        <f t="shared" si="131"/>
        <v>96690</v>
      </c>
      <c r="H4169" s="49">
        <v>15.54</v>
      </c>
      <c r="I4169" s="49">
        <v>16.07</v>
      </c>
    </row>
    <row r="4170" spans="2:9">
      <c r="B4170" s="51">
        <v>96691</v>
      </c>
      <c r="C4170" s="1108" t="s">
        <v>5263</v>
      </c>
      <c r="D4170" s="45" t="s">
        <v>115</v>
      </c>
      <c r="E4170" s="46">
        <f t="shared" si="130"/>
        <v>16.57</v>
      </c>
      <c r="F4170" s="1105">
        <f t="shared" si="131"/>
        <v>96691</v>
      </c>
      <c r="H4170" s="46">
        <v>16.04</v>
      </c>
      <c r="I4170" s="46">
        <v>16.57</v>
      </c>
    </row>
    <row r="4171" spans="2:9">
      <c r="B4171" s="50">
        <v>96692</v>
      </c>
      <c r="C4171" s="48" t="s">
        <v>5264</v>
      </c>
      <c r="D4171" s="47" t="s">
        <v>115</v>
      </c>
      <c r="E4171" s="49">
        <f t="shared" si="130"/>
        <v>24.32</v>
      </c>
      <c r="F4171" s="1105">
        <f t="shared" si="131"/>
        <v>96692</v>
      </c>
      <c r="H4171" s="49">
        <v>23.52</v>
      </c>
      <c r="I4171" s="49">
        <v>24.32</v>
      </c>
    </row>
    <row r="4172" spans="2:9">
      <c r="B4172" s="51">
        <v>96693</v>
      </c>
      <c r="C4172" s="1108" t="s">
        <v>5265</v>
      </c>
      <c r="D4172" s="45" t="s">
        <v>115</v>
      </c>
      <c r="E4172" s="46">
        <f t="shared" si="130"/>
        <v>23.09</v>
      </c>
      <c r="F4172" s="1105">
        <f t="shared" si="131"/>
        <v>96693</v>
      </c>
      <c r="H4172" s="46">
        <v>22.29</v>
      </c>
      <c r="I4172" s="46">
        <v>23.09</v>
      </c>
    </row>
    <row r="4173" spans="2:9">
      <c r="B4173" s="50">
        <v>96694</v>
      </c>
      <c r="C4173" s="48" t="s">
        <v>5266</v>
      </c>
      <c r="D4173" s="47" t="s">
        <v>115</v>
      </c>
      <c r="E4173" s="49">
        <f t="shared" si="130"/>
        <v>52.51</v>
      </c>
      <c r="F4173" s="1105">
        <f t="shared" si="131"/>
        <v>96694</v>
      </c>
      <c r="H4173" s="49">
        <v>51.38</v>
      </c>
      <c r="I4173" s="49">
        <v>52.51</v>
      </c>
    </row>
    <row r="4174" spans="2:9">
      <c r="B4174" s="51">
        <v>96695</v>
      </c>
      <c r="C4174" s="1108" t="s">
        <v>5267</v>
      </c>
      <c r="D4174" s="45" t="s">
        <v>115</v>
      </c>
      <c r="E4174" s="46">
        <f t="shared" si="130"/>
        <v>51.07</v>
      </c>
      <c r="F4174" s="1105">
        <f t="shared" si="131"/>
        <v>96695</v>
      </c>
      <c r="H4174" s="46">
        <v>49.94</v>
      </c>
      <c r="I4174" s="46">
        <v>51.07</v>
      </c>
    </row>
    <row r="4175" spans="2:9">
      <c r="B4175" s="50">
        <v>96696</v>
      </c>
      <c r="C4175" s="48" t="s">
        <v>5268</v>
      </c>
      <c r="D4175" s="47" t="s">
        <v>115</v>
      </c>
      <c r="E4175" s="49">
        <f t="shared" si="130"/>
        <v>78.930000000000007</v>
      </c>
      <c r="F4175" s="1105">
        <f t="shared" si="131"/>
        <v>96696</v>
      </c>
      <c r="H4175" s="49">
        <v>77.319999999999993</v>
      </c>
      <c r="I4175" s="49">
        <v>78.930000000000007</v>
      </c>
    </row>
    <row r="4176" spans="2:9">
      <c r="B4176" s="51">
        <v>96697</v>
      </c>
      <c r="C4176" s="1108" t="s">
        <v>5269</v>
      </c>
      <c r="D4176" s="45" t="s">
        <v>115</v>
      </c>
      <c r="E4176" s="46">
        <f t="shared" si="130"/>
        <v>118.03</v>
      </c>
      <c r="F4176" s="1105">
        <f t="shared" si="131"/>
        <v>96697</v>
      </c>
      <c r="H4176" s="46">
        <v>115.67</v>
      </c>
      <c r="I4176" s="46">
        <v>118.03</v>
      </c>
    </row>
    <row r="4177" spans="2:9">
      <c r="B4177" s="50">
        <v>96698</v>
      </c>
      <c r="C4177" s="48" t="s">
        <v>5270</v>
      </c>
      <c r="D4177" s="47" t="s">
        <v>115</v>
      </c>
      <c r="E4177" s="49">
        <f t="shared" si="130"/>
        <v>2.58</v>
      </c>
      <c r="F4177" s="1105">
        <f t="shared" si="131"/>
        <v>96698</v>
      </c>
      <c r="H4177" s="49">
        <v>2.48</v>
      </c>
      <c r="I4177" s="49">
        <v>2.58</v>
      </c>
    </row>
    <row r="4178" spans="2:9">
      <c r="B4178" s="51">
        <v>96699</v>
      </c>
      <c r="C4178" s="1108" t="s">
        <v>5271</v>
      </c>
      <c r="D4178" s="45" t="s">
        <v>115</v>
      </c>
      <c r="E4178" s="46">
        <f t="shared" si="130"/>
        <v>11.93</v>
      </c>
      <c r="F4178" s="1105">
        <f t="shared" si="131"/>
        <v>96699</v>
      </c>
      <c r="H4178" s="46">
        <v>11.83</v>
      </c>
      <c r="I4178" s="46">
        <v>11.93</v>
      </c>
    </row>
    <row r="4179" spans="2:9">
      <c r="B4179" s="50">
        <v>96700</v>
      </c>
      <c r="C4179" s="48" t="s">
        <v>5272</v>
      </c>
      <c r="D4179" s="47" t="s">
        <v>115</v>
      </c>
      <c r="E4179" s="49">
        <f t="shared" si="130"/>
        <v>8.59</v>
      </c>
      <c r="F4179" s="1105">
        <f t="shared" si="131"/>
        <v>96700</v>
      </c>
      <c r="H4179" s="49">
        <v>8.49</v>
      </c>
      <c r="I4179" s="49">
        <v>8.59</v>
      </c>
    </row>
    <row r="4180" spans="2:9">
      <c r="B4180" s="51">
        <v>96701</v>
      </c>
      <c r="C4180" s="1108" t="s">
        <v>5273</v>
      </c>
      <c r="D4180" s="45" t="s">
        <v>115</v>
      </c>
      <c r="E4180" s="46">
        <f t="shared" si="130"/>
        <v>3.55</v>
      </c>
      <c r="F4180" s="1105">
        <f t="shared" si="131"/>
        <v>96701</v>
      </c>
      <c r="H4180" s="46">
        <v>3.39</v>
      </c>
      <c r="I4180" s="46">
        <v>3.55</v>
      </c>
    </row>
    <row r="4181" spans="2:9">
      <c r="B4181" s="50">
        <v>96702</v>
      </c>
      <c r="C4181" s="48" t="s">
        <v>5274</v>
      </c>
      <c r="D4181" s="47" t="s">
        <v>115</v>
      </c>
      <c r="E4181" s="49">
        <f t="shared" si="130"/>
        <v>3.72</v>
      </c>
      <c r="F4181" s="1105">
        <f t="shared" si="131"/>
        <v>96702</v>
      </c>
      <c r="H4181" s="49">
        <v>3.56</v>
      </c>
      <c r="I4181" s="49">
        <v>3.72</v>
      </c>
    </row>
    <row r="4182" spans="2:9">
      <c r="B4182" s="51">
        <v>96703</v>
      </c>
      <c r="C4182" s="1108" t="s">
        <v>5275</v>
      </c>
      <c r="D4182" s="45" t="s">
        <v>115</v>
      </c>
      <c r="E4182" s="46">
        <f t="shared" si="130"/>
        <v>7.3</v>
      </c>
      <c r="F4182" s="1105">
        <f t="shared" si="131"/>
        <v>96703</v>
      </c>
      <c r="H4182" s="46">
        <v>7.07</v>
      </c>
      <c r="I4182" s="46">
        <v>7.3</v>
      </c>
    </row>
    <row r="4183" spans="2:9">
      <c r="B4183" s="50">
        <v>96704</v>
      </c>
      <c r="C4183" s="48" t="s">
        <v>5276</v>
      </c>
      <c r="D4183" s="47" t="s">
        <v>115</v>
      </c>
      <c r="E4183" s="49">
        <f t="shared" si="130"/>
        <v>8.4</v>
      </c>
      <c r="F4183" s="1105">
        <f t="shared" si="131"/>
        <v>96704</v>
      </c>
      <c r="H4183" s="49">
        <v>8.17</v>
      </c>
      <c r="I4183" s="49">
        <v>8.4</v>
      </c>
    </row>
    <row r="4184" spans="2:9">
      <c r="B4184" s="51">
        <v>96705</v>
      </c>
      <c r="C4184" s="1108" t="s">
        <v>5277</v>
      </c>
      <c r="D4184" s="45" t="s">
        <v>115</v>
      </c>
      <c r="E4184" s="46">
        <f t="shared" si="130"/>
        <v>10.99</v>
      </c>
      <c r="F4184" s="1105">
        <f t="shared" si="131"/>
        <v>96705</v>
      </c>
      <c r="H4184" s="46">
        <v>10.65</v>
      </c>
      <c r="I4184" s="46">
        <v>10.99</v>
      </c>
    </row>
    <row r="4185" spans="2:9">
      <c r="B4185" s="50">
        <v>96706</v>
      </c>
      <c r="C4185" s="48" t="s">
        <v>5278</v>
      </c>
      <c r="D4185" s="47" t="s">
        <v>115</v>
      </c>
      <c r="E4185" s="49">
        <f t="shared" si="130"/>
        <v>16.53</v>
      </c>
      <c r="F4185" s="1105">
        <f t="shared" si="131"/>
        <v>96706</v>
      </c>
      <c r="H4185" s="49">
        <v>16</v>
      </c>
      <c r="I4185" s="49">
        <v>16.53</v>
      </c>
    </row>
    <row r="4186" spans="2:9">
      <c r="B4186" s="51">
        <v>96707</v>
      </c>
      <c r="C4186" s="1108" t="s">
        <v>5279</v>
      </c>
      <c r="D4186" s="45" t="s">
        <v>115</v>
      </c>
      <c r="E4186" s="46">
        <f t="shared" si="130"/>
        <v>33.79</v>
      </c>
      <c r="F4186" s="1105">
        <f t="shared" si="131"/>
        <v>96707</v>
      </c>
      <c r="H4186" s="46">
        <v>33.04</v>
      </c>
      <c r="I4186" s="46">
        <v>33.79</v>
      </c>
    </row>
    <row r="4187" spans="2:9">
      <c r="B4187" s="50">
        <v>96708</v>
      </c>
      <c r="C4187" s="48" t="s">
        <v>5280</v>
      </c>
      <c r="D4187" s="47" t="s">
        <v>115</v>
      </c>
      <c r="E4187" s="49">
        <f t="shared" si="130"/>
        <v>53.12</v>
      </c>
      <c r="F4187" s="1105">
        <f t="shared" si="131"/>
        <v>96708</v>
      </c>
      <c r="H4187" s="49">
        <v>52.06</v>
      </c>
      <c r="I4187" s="49">
        <v>53.12</v>
      </c>
    </row>
    <row r="4188" spans="2:9">
      <c r="B4188" s="51">
        <v>96709</v>
      </c>
      <c r="C4188" s="1108" t="s">
        <v>5281</v>
      </c>
      <c r="D4188" s="45" t="s">
        <v>115</v>
      </c>
      <c r="E4188" s="46">
        <f t="shared" si="130"/>
        <v>83.74</v>
      </c>
      <c r="F4188" s="1105">
        <f t="shared" si="131"/>
        <v>96709</v>
      </c>
      <c r="H4188" s="46">
        <v>82.16</v>
      </c>
      <c r="I4188" s="46">
        <v>83.74</v>
      </c>
    </row>
    <row r="4189" spans="2:9">
      <c r="B4189" s="50">
        <v>96710</v>
      </c>
      <c r="C4189" s="48" t="s">
        <v>5282</v>
      </c>
      <c r="D4189" s="47" t="s">
        <v>115</v>
      </c>
      <c r="E4189" s="49">
        <f t="shared" si="130"/>
        <v>4.51</v>
      </c>
      <c r="F4189" s="1105">
        <f t="shared" si="131"/>
        <v>96710</v>
      </c>
      <c r="H4189" s="49">
        <v>4.29</v>
      </c>
      <c r="I4189" s="49">
        <v>4.51</v>
      </c>
    </row>
    <row r="4190" spans="2:9">
      <c r="B4190" s="51">
        <v>96711</v>
      </c>
      <c r="C4190" s="1108" t="s">
        <v>5283</v>
      </c>
      <c r="D4190" s="45" t="s">
        <v>115</v>
      </c>
      <c r="E4190" s="46">
        <f t="shared" si="130"/>
        <v>6.97</v>
      </c>
      <c r="F4190" s="1105">
        <f t="shared" si="131"/>
        <v>96711</v>
      </c>
      <c r="H4190" s="46">
        <v>6.65</v>
      </c>
      <c r="I4190" s="46">
        <v>6.97</v>
      </c>
    </row>
    <row r="4191" spans="2:9">
      <c r="B4191" s="50">
        <v>96712</v>
      </c>
      <c r="C4191" s="48" t="s">
        <v>5284</v>
      </c>
      <c r="D4191" s="47" t="s">
        <v>115</v>
      </c>
      <c r="E4191" s="49">
        <f t="shared" si="130"/>
        <v>13.15</v>
      </c>
      <c r="F4191" s="1105">
        <f t="shared" si="131"/>
        <v>96712</v>
      </c>
      <c r="H4191" s="49">
        <v>12.68</v>
      </c>
      <c r="I4191" s="49">
        <v>13.15</v>
      </c>
    </row>
    <row r="4192" spans="2:9">
      <c r="B4192" s="51">
        <v>96713</v>
      </c>
      <c r="C4192" s="1108" t="s">
        <v>5285</v>
      </c>
      <c r="D4192" s="45" t="s">
        <v>115</v>
      </c>
      <c r="E4192" s="46">
        <f t="shared" si="130"/>
        <v>18.34</v>
      </c>
      <c r="F4192" s="1105">
        <f t="shared" si="131"/>
        <v>96713</v>
      </c>
      <c r="H4192" s="46">
        <v>17.64</v>
      </c>
      <c r="I4192" s="46">
        <v>18.34</v>
      </c>
    </row>
    <row r="4193" spans="2:9">
      <c r="B4193" s="50">
        <v>96714</v>
      </c>
      <c r="C4193" s="48" t="s">
        <v>5286</v>
      </c>
      <c r="D4193" s="47" t="s">
        <v>115</v>
      </c>
      <c r="E4193" s="49">
        <f t="shared" si="130"/>
        <v>30.76</v>
      </c>
      <c r="F4193" s="1105">
        <f t="shared" si="131"/>
        <v>96714</v>
      </c>
      <c r="H4193" s="49">
        <v>29.69</v>
      </c>
      <c r="I4193" s="49">
        <v>30.76</v>
      </c>
    </row>
    <row r="4194" spans="2:9">
      <c r="B4194" s="51">
        <v>96715</v>
      </c>
      <c r="C4194" s="1108" t="s">
        <v>5287</v>
      </c>
      <c r="D4194" s="45" t="s">
        <v>115</v>
      </c>
      <c r="E4194" s="46">
        <f t="shared" si="130"/>
        <v>56.97</v>
      </c>
      <c r="F4194" s="1105">
        <f t="shared" si="131"/>
        <v>96715</v>
      </c>
      <c r="H4194" s="46">
        <v>55.47</v>
      </c>
      <c r="I4194" s="46">
        <v>56.97</v>
      </c>
    </row>
    <row r="4195" spans="2:9">
      <c r="B4195" s="50">
        <v>96716</v>
      </c>
      <c r="C4195" s="48" t="s">
        <v>5288</v>
      </c>
      <c r="D4195" s="47" t="s">
        <v>115</v>
      </c>
      <c r="E4195" s="49">
        <f t="shared" si="130"/>
        <v>85.36</v>
      </c>
      <c r="F4195" s="1105">
        <f t="shared" si="131"/>
        <v>96716</v>
      </c>
      <c r="H4195" s="49">
        <v>83.24</v>
      </c>
      <c r="I4195" s="49">
        <v>85.36</v>
      </c>
    </row>
    <row r="4196" spans="2:9">
      <c r="B4196" s="51">
        <v>96717</v>
      </c>
      <c r="C4196" s="1108" t="s">
        <v>5289</v>
      </c>
      <c r="D4196" s="45" t="s">
        <v>115</v>
      </c>
      <c r="E4196" s="46">
        <f t="shared" si="130"/>
        <v>134.11000000000001</v>
      </c>
      <c r="F4196" s="1105">
        <f t="shared" si="131"/>
        <v>96717</v>
      </c>
      <c r="H4196" s="46">
        <v>130.96</v>
      </c>
      <c r="I4196" s="46">
        <v>134.11000000000001</v>
      </c>
    </row>
    <row r="4197" spans="2:9" ht="30">
      <c r="B4197" s="50">
        <v>96736</v>
      </c>
      <c r="C4197" s="48" t="s">
        <v>5290</v>
      </c>
      <c r="D4197" s="47" t="s">
        <v>115</v>
      </c>
      <c r="E4197" s="49">
        <f t="shared" si="130"/>
        <v>4.0199999999999996</v>
      </c>
      <c r="F4197" s="1105">
        <f t="shared" si="131"/>
        <v>96736</v>
      </c>
      <c r="H4197" s="49">
        <v>3.71</v>
      </c>
      <c r="I4197" s="49">
        <v>4.0199999999999996</v>
      </c>
    </row>
    <row r="4198" spans="2:9" ht="30">
      <c r="B4198" s="51">
        <v>96737</v>
      </c>
      <c r="C4198" s="1108" t="s">
        <v>5291</v>
      </c>
      <c r="D4198" s="45" t="s">
        <v>115</v>
      </c>
      <c r="E4198" s="46">
        <f t="shared" si="130"/>
        <v>4.53</v>
      </c>
      <c r="F4198" s="1105">
        <f t="shared" si="131"/>
        <v>96737</v>
      </c>
      <c r="H4198" s="46">
        <v>4.22</v>
      </c>
      <c r="I4198" s="46">
        <v>4.53</v>
      </c>
    </row>
    <row r="4199" spans="2:9" ht="30">
      <c r="B4199" s="50">
        <v>96738</v>
      </c>
      <c r="C4199" s="48" t="s">
        <v>5292</v>
      </c>
      <c r="D4199" s="47" t="s">
        <v>115</v>
      </c>
      <c r="E4199" s="49">
        <f t="shared" si="130"/>
        <v>13.88</v>
      </c>
      <c r="F4199" s="1105">
        <f t="shared" si="131"/>
        <v>96738</v>
      </c>
      <c r="H4199" s="49">
        <v>13.57</v>
      </c>
      <c r="I4199" s="49">
        <v>13.88</v>
      </c>
    </row>
    <row r="4200" spans="2:9" ht="30">
      <c r="B4200" s="51">
        <v>96739</v>
      </c>
      <c r="C4200" s="1108" t="s">
        <v>5293</v>
      </c>
      <c r="D4200" s="45" t="s">
        <v>115</v>
      </c>
      <c r="E4200" s="46">
        <f t="shared" si="130"/>
        <v>5.85</v>
      </c>
      <c r="F4200" s="1105">
        <f t="shared" si="131"/>
        <v>96739</v>
      </c>
      <c r="H4200" s="46">
        <v>5.46</v>
      </c>
      <c r="I4200" s="46">
        <v>5.85</v>
      </c>
    </row>
    <row r="4201" spans="2:9" ht="30">
      <c r="B4201" s="50">
        <v>96740</v>
      </c>
      <c r="C4201" s="48" t="s">
        <v>5294</v>
      </c>
      <c r="D4201" s="47" t="s">
        <v>115</v>
      </c>
      <c r="E4201" s="49">
        <f t="shared" si="130"/>
        <v>21.44</v>
      </c>
      <c r="F4201" s="1105">
        <f t="shared" si="131"/>
        <v>96740</v>
      </c>
      <c r="H4201" s="49">
        <v>21.05</v>
      </c>
      <c r="I4201" s="49">
        <v>21.44</v>
      </c>
    </row>
    <row r="4202" spans="2:9" ht="30">
      <c r="B4202" s="51">
        <v>96741</v>
      </c>
      <c r="C4202" s="1108" t="s">
        <v>5295</v>
      </c>
      <c r="D4202" s="45" t="s">
        <v>115</v>
      </c>
      <c r="E4202" s="46">
        <f t="shared" si="130"/>
        <v>8.89</v>
      </c>
      <c r="F4202" s="1105">
        <f t="shared" si="131"/>
        <v>96741</v>
      </c>
      <c r="H4202" s="46">
        <v>8.5</v>
      </c>
      <c r="I4202" s="46">
        <v>8.89</v>
      </c>
    </row>
    <row r="4203" spans="2:9" ht="30">
      <c r="B4203" s="50">
        <v>96742</v>
      </c>
      <c r="C4203" s="48" t="s">
        <v>5296</v>
      </c>
      <c r="D4203" s="47" t="s">
        <v>115</v>
      </c>
      <c r="E4203" s="49">
        <f t="shared" si="130"/>
        <v>13.51</v>
      </c>
      <c r="F4203" s="1105">
        <f t="shared" si="131"/>
        <v>96742</v>
      </c>
      <c r="H4203" s="49">
        <v>12.9</v>
      </c>
      <c r="I4203" s="49">
        <v>13.51</v>
      </c>
    </row>
    <row r="4204" spans="2:9" ht="30">
      <c r="B4204" s="51">
        <v>96743</v>
      </c>
      <c r="C4204" s="1108" t="s">
        <v>5297</v>
      </c>
      <c r="D4204" s="45" t="s">
        <v>115</v>
      </c>
      <c r="E4204" s="46">
        <f t="shared" si="130"/>
        <v>17.21</v>
      </c>
      <c r="F4204" s="1105">
        <f t="shared" si="131"/>
        <v>96743</v>
      </c>
      <c r="H4204" s="46">
        <v>16.600000000000001</v>
      </c>
      <c r="I4204" s="46">
        <v>17.21</v>
      </c>
    </row>
    <row r="4205" spans="2:9" ht="30">
      <c r="B4205" s="50">
        <v>96744</v>
      </c>
      <c r="C4205" s="48" t="s">
        <v>5298</v>
      </c>
      <c r="D4205" s="47" t="s">
        <v>115</v>
      </c>
      <c r="E4205" s="49">
        <f t="shared" si="130"/>
        <v>36.270000000000003</v>
      </c>
      <c r="F4205" s="1105">
        <f t="shared" si="131"/>
        <v>96744</v>
      </c>
      <c r="H4205" s="49">
        <v>35.26</v>
      </c>
      <c r="I4205" s="49">
        <v>36.270000000000003</v>
      </c>
    </row>
    <row r="4206" spans="2:9" ht="30">
      <c r="B4206" s="51">
        <v>96745</v>
      </c>
      <c r="C4206" s="1108" t="s">
        <v>5299</v>
      </c>
      <c r="D4206" s="45" t="s">
        <v>115</v>
      </c>
      <c r="E4206" s="46">
        <f t="shared" si="130"/>
        <v>52.52</v>
      </c>
      <c r="F4206" s="1105">
        <f t="shared" si="131"/>
        <v>96745</v>
      </c>
      <c r="H4206" s="46">
        <v>51.51</v>
      </c>
      <c r="I4206" s="46">
        <v>52.52</v>
      </c>
    </row>
    <row r="4207" spans="2:9" ht="30">
      <c r="B4207" s="50">
        <v>96746</v>
      </c>
      <c r="C4207" s="48" t="s">
        <v>5300</v>
      </c>
      <c r="D4207" s="47" t="s">
        <v>115</v>
      </c>
      <c r="E4207" s="49">
        <f t="shared" si="130"/>
        <v>83.71</v>
      </c>
      <c r="F4207" s="1105">
        <f t="shared" si="131"/>
        <v>96746</v>
      </c>
      <c r="H4207" s="49">
        <v>82.14</v>
      </c>
      <c r="I4207" s="49">
        <v>83.71</v>
      </c>
    </row>
    <row r="4208" spans="2:9" ht="30">
      <c r="B4208" s="51">
        <v>96747</v>
      </c>
      <c r="C4208" s="1108" t="s">
        <v>5301</v>
      </c>
      <c r="D4208" s="45" t="s">
        <v>115</v>
      </c>
      <c r="E4208" s="46">
        <f t="shared" si="130"/>
        <v>5.73</v>
      </c>
      <c r="F4208" s="1105">
        <f t="shared" si="131"/>
        <v>96747</v>
      </c>
      <c r="H4208" s="46">
        <v>5.27</v>
      </c>
      <c r="I4208" s="46">
        <v>5.73</v>
      </c>
    </row>
    <row r="4209" spans="2:9" ht="30">
      <c r="B4209" s="50">
        <v>96748</v>
      </c>
      <c r="C4209" s="48" t="s">
        <v>5302</v>
      </c>
      <c r="D4209" s="47" t="s">
        <v>115</v>
      </c>
      <c r="E4209" s="49">
        <f t="shared" si="130"/>
        <v>6.37</v>
      </c>
      <c r="F4209" s="1105">
        <f t="shared" si="131"/>
        <v>96748</v>
      </c>
      <c r="H4209" s="49">
        <v>5.91</v>
      </c>
      <c r="I4209" s="49">
        <v>6.37</v>
      </c>
    </row>
    <row r="4210" spans="2:9" ht="30">
      <c r="B4210" s="51">
        <v>96749</v>
      </c>
      <c r="C4210" s="1108" t="s">
        <v>5303</v>
      </c>
      <c r="D4210" s="45" t="s">
        <v>115</v>
      </c>
      <c r="E4210" s="46">
        <f t="shared" si="130"/>
        <v>8.6199999999999992</v>
      </c>
      <c r="F4210" s="1105">
        <f t="shared" si="131"/>
        <v>96749</v>
      </c>
      <c r="H4210" s="46">
        <v>8.02</v>
      </c>
      <c r="I4210" s="46">
        <v>8.6199999999999992</v>
      </c>
    </row>
    <row r="4211" spans="2:9" ht="30">
      <c r="B4211" s="50">
        <v>96750</v>
      </c>
      <c r="C4211" s="48" t="s">
        <v>5304</v>
      </c>
      <c r="D4211" s="47" t="s">
        <v>115</v>
      </c>
      <c r="E4211" s="49">
        <f t="shared" si="130"/>
        <v>11.12</v>
      </c>
      <c r="F4211" s="1105">
        <f t="shared" si="131"/>
        <v>96750</v>
      </c>
      <c r="H4211" s="49">
        <v>10.52</v>
      </c>
      <c r="I4211" s="49">
        <v>11.12</v>
      </c>
    </row>
    <row r="4212" spans="2:9" ht="30">
      <c r="B4212" s="51">
        <v>96751</v>
      </c>
      <c r="C4212" s="1108" t="s">
        <v>5305</v>
      </c>
      <c r="D4212" s="45" t="s">
        <v>115</v>
      </c>
      <c r="E4212" s="46">
        <f t="shared" si="130"/>
        <v>19.829999999999998</v>
      </c>
      <c r="F4212" s="1105">
        <f t="shared" si="131"/>
        <v>96751</v>
      </c>
      <c r="H4212" s="46">
        <v>18.920000000000002</v>
      </c>
      <c r="I4212" s="46">
        <v>19.829999999999998</v>
      </c>
    </row>
    <row r="4213" spans="2:9" ht="30">
      <c r="B4213" s="50">
        <v>96752</v>
      </c>
      <c r="C4213" s="48" t="s">
        <v>5306</v>
      </c>
      <c r="D4213" s="47" t="s">
        <v>115</v>
      </c>
      <c r="E4213" s="49">
        <f t="shared" si="130"/>
        <v>25.32</v>
      </c>
      <c r="F4213" s="1105">
        <f t="shared" si="131"/>
        <v>96752</v>
      </c>
      <c r="H4213" s="49">
        <v>24.41</v>
      </c>
      <c r="I4213" s="49">
        <v>25.32</v>
      </c>
    </row>
    <row r="4214" spans="2:9" ht="30">
      <c r="B4214" s="51">
        <v>96753</v>
      </c>
      <c r="C4214" s="1108" t="s">
        <v>5307</v>
      </c>
      <c r="D4214" s="45" t="s">
        <v>115</v>
      </c>
      <c r="E4214" s="46">
        <f t="shared" si="130"/>
        <v>56.22</v>
      </c>
      <c r="F4214" s="1105">
        <f t="shared" si="131"/>
        <v>96753</v>
      </c>
      <c r="H4214" s="46">
        <v>54.72</v>
      </c>
      <c r="I4214" s="46">
        <v>56.22</v>
      </c>
    </row>
    <row r="4215" spans="2:9" ht="30">
      <c r="B4215" s="50">
        <v>96754</v>
      </c>
      <c r="C4215" s="48" t="s">
        <v>5308</v>
      </c>
      <c r="D4215" s="47" t="s">
        <v>115</v>
      </c>
      <c r="E4215" s="49">
        <f t="shared" si="130"/>
        <v>78</v>
      </c>
      <c r="F4215" s="1105">
        <f t="shared" si="131"/>
        <v>96754</v>
      </c>
      <c r="H4215" s="49">
        <v>76.5</v>
      </c>
      <c r="I4215" s="49">
        <v>78</v>
      </c>
    </row>
    <row r="4216" spans="2:9" ht="30">
      <c r="B4216" s="51">
        <v>96755</v>
      </c>
      <c r="C4216" s="1108" t="s">
        <v>5309</v>
      </c>
      <c r="D4216" s="45" t="s">
        <v>115</v>
      </c>
      <c r="E4216" s="46">
        <f t="shared" si="130"/>
        <v>117.99</v>
      </c>
      <c r="F4216" s="1105">
        <f t="shared" si="131"/>
        <v>96755</v>
      </c>
      <c r="H4216" s="46">
        <v>115.64</v>
      </c>
      <c r="I4216" s="46">
        <v>117.99</v>
      </c>
    </row>
    <row r="4217" spans="2:9" ht="30">
      <c r="B4217" s="50">
        <v>96756</v>
      </c>
      <c r="C4217" s="48" t="s">
        <v>5310</v>
      </c>
      <c r="D4217" s="47" t="s">
        <v>115</v>
      </c>
      <c r="E4217" s="49">
        <f t="shared" si="130"/>
        <v>10.07</v>
      </c>
      <c r="F4217" s="1105">
        <f t="shared" si="131"/>
        <v>96756</v>
      </c>
      <c r="H4217" s="49">
        <v>9.4499999999999993</v>
      </c>
      <c r="I4217" s="49">
        <v>10.07</v>
      </c>
    </row>
    <row r="4218" spans="2:9" ht="30">
      <c r="B4218" s="51">
        <v>96757</v>
      </c>
      <c r="C4218" s="1108" t="s">
        <v>5311</v>
      </c>
      <c r="D4218" s="45" t="s">
        <v>115</v>
      </c>
      <c r="E4218" s="46">
        <f t="shared" si="130"/>
        <v>9.74</v>
      </c>
      <c r="F4218" s="1105">
        <f t="shared" si="131"/>
        <v>96757</v>
      </c>
      <c r="H4218" s="46">
        <v>9.1199999999999992</v>
      </c>
      <c r="I4218" s="46">
        <v>9.74</v>
      </c>
    </row>
    <row r="4219" spans="2:9" ht="30">
      <c r="B4219" s="50">
        <v>96758</v>
      </c>
      <c r="C4219" s="48" t="s">
        <v>5312</v>
      </c>
      <c r="D4219" s="47" t="s">
        <v>115</v>
      </c>
      <c r="E4219" s="49">
        <f t="shared" si="130"/>
        <v>11.58</v>
      </c>
      <c r="F4219" s="1105">
        <f t="shared" si="131"/>
        <v>96758</v>
      </c>
      <c r="H4219" s="49">
        <v>10.78</v>
      </c>
      <c r="I4219" s="49">
        <v>11.58</v>
      </c>
    </row>
    <row r="4220" spans="2:9" ht="30">
      <c r="B4220" s="51">
        <v>96759</v>
      </c>
      <c r="C4220" s="1108" t="s">
        <v>5313</v>
      </c>
      <c r="D4220" s="45" t="s">
        <v>115</v>
      </c>
      <c r="E4220" s="46">
        <f t="shared" si="130"/>
        <v>16.34</v>
      </c>
      <c r="F4220" s="1105">
        <f t="shared" si="131"/>
        <v>96759</v>
      </c>
      <c r="H4220" s="46">
        <v>15.54</v>
      </c>
      <c r="I4220" s="46">
        <v>16.34</v>
      </c>
    </row>
    <row r="4221" spans="2:9" ht="30">
      <c r="B4221" s="50">
        <v>96760</v>
      </c>
      <c r="C4221" s="48" t="s">
        <v>5314</v>
      </c>
      <c r="D4221" s="47" t="s">
        <v>115</v>
      </c>
      <c r="E4221" s="49">
        <f t="shared" si="130"/>
        <v>23.33</v>
      </c>
      <c r="F4221" s="1105">
        <f t="shared" si="131"/>
        <v>96760</v>
      </c>
      <c r="H4221" s="49">
        <v>22.12</v>
      </c>
      <c r="I4221" s="49">
        <v>23.33</v>
      </c>
    </row>
    <row r="4222" spans="2:9" ht="30">
      <c r="B4222" s="51">
        <v>96761</v>
      </c>
      <c r="C4222" s="1108" t="s">
        <v>5315</v>
      </c>
      <c r="D4222" s="45" t="s">
        <v>115</v>
      </c>
      <c r="E4222" s="46">
        <f t="shared" si="130"/>
        <v>32.11</v>
      </c>
      <c r="F4222" s="1105">
        <f t="shared" si="131"/>
        <v>96761</v>
      </c>
      <c r="H4222" s="46">
        <v>30.9</v>
      </c>
      <c r="I4222" s="46">
        <v>32.11</v>
      </c>
    </row>
    <row r="4223" spans="2:9" ht="30">
      <c r="B4223" s="50">
        <v>96762</v>
      </c>
      <c r="C4223" s="48" t="s">
        <v>5316</v>
      </c>
      <c r="D4223" s="47" t="s">
        <v>115</v>
      </c>
      <c r="E4223" s="49">
        <f t="shared" si="130"/>
        <v>61.88</v>
      </c>
      <c r="F4223" s="1105">
        <f t="shared" si="131"/>
        <v>96762</v>
      </c>
      <c r="H4223" s="49">
        <v>59.88</v>
      </c>
      <c r="I4223" s="49">
        <v>61.88</v>
      </c>
    </row>
    <row r="4224" spans="2:9" ht="30">
      <c r="B4224" s="51">
        <v>96763</v>
      </c>
      <c r="C4224" s="1108" t="s">
        <v>5317</v>
      </c>
      <c r="D4224" s="45" t="s">
        <v>115</v>
      </c>
      <c r="E4224" s="46">
        <f t="shared" si="130"/>
        <v>84.12</v>
      </c>
      <c r="F4224" s="1105">
        <f t="shared" si="131"/>
        <v>96763</v>
      </c>
      <c r="H4224" s="46">
        <v>82.12</v>
      </c>
      <c r="I4224" s="46">
        <v>84.12</v>
      </c>
    </row>
    <row r="4225" spans="2:9" ht="30">
      <c r="B4225" s="50">
        <v>96764</v>
      </c>
      <c r="C4225" s="48" t="s">
        <v>5318</v>
      </c>
      <c r="D4225" s="47" t="s">
        <v>115</v>
      </c>
      <c r="E4225" s="49">
        <f t="shared" si="130"/>
        <v>134.04</v>
      </c>
      <c r="F4225" s="1105">
        <f t="shared" si="131"/>
        <v>96764</v>
      </c>
      <c r="H4225" s="49">
        <v>130.9</v>
      </c>
      <c r="I4225" s="49">
        <v>134.04</v>
      </c>
    </row>
    <row r="4226" spans="2:9" ht="30">
      <c r="B4226" s="51">
        <v>96802</v>
      </c>
      <c r="C4226" s="1108" t="s">
        <v>5319</v>
      </c>
      <c r="D4226" s="45" t="s">
        <v>115</v>
      </c>
      <c r="E4226" s="46">
        <f t="shared" si="130"/>
        <v>194.54</v>
      </c>
      <c r="F4226" s="1105">
        <f t="shared" si="131"/>
        <v>96802</v>
      </c>
      <c r="H4226" s="46">
        <v>193.49</v>
      </c>
      <c r="I4226" s="46">
        <v>194.54</v>
      </c>
    </row>
    <row r="4227" spans="2:9" ht="30">
      <c r="B4227" s="50">
        <v>96803</v>
      </c>
      <c r="C4227" s="48" t="s">
        <v>5320</v>
      </c>
      <c r="D4227" s="47" t="s">
        <v>115</v>
      </c>
      <c r="E4227" s="49">
        <f t="shared" ref="E4227:E4290" si="132">IF($K$2=$H$1,H4227,I4227)</f>
        <v>100.15</v>
      </c>
      <c r="F4227" s="1105">
        <f t="shared" ref="F4227:F4290" si="133">IF(LEN($B4227)=7,CONCATENATE(MID($B4227,1,6),"00",RIGHT($B4227,1)),IF(LEN($B4227)=8,CONCATENATE(MID($B4227,1,6),"0",RIGHT($B4227,2)),$B4227))</f>
        <v>96803</v>
      </c>
      <c r="H4227" s="49">
        <v>99.29</v>
      </c>
      <c r="I4227" s="49">
        <v>100.15</v>
      </c>
    </row>
    <row r="4228" spans="2:9" ht="30">
      <c r="B4228" s="51">
        <v>96804</v>
      </c>
      <c r="C4228" s="1108" t="s">
        <v>5321</v>
      </c>
      <c r="D4228" s="45" t="s">
        <v>115</v>
      </c>
      <c r="E4228" s="46">
        <f t="shared" si="132"/>
        <v>179.9</v>
      </c>
      <c r="F4228" s="1105">
        <f t="shared" si="133"/>
        <v>96804</v>
      </c>
      <c r="H4228" s="46">
        <v>177.49</v>
      </c>
      <c r="I4228" s="46">
        <v>179.9</v>
      </c>
    </row>
    <row r="4229" spans="2:9" ht="30">
      <c r="B4229" s="50">
        <v>96805</v>
      </c>
      <c r="C4229" s="48" t="s">
        <v>5322</v>
      </c>
      <c r="D4229" s="47" t="s">
        <v>115</v>
      </c>
      <c r="E4229" s="49">
        <f t="shared" si="132"/>
        <v>201.34</v>
      </c>
      <c r="F4229" s="1105">
        <f t="shared" si="133"/>
        <v>96805</v>
      </c>
      <c r="H4229" s="49">
        <v>199.64</v>
      </c>
      <c r="I4229" s="49">
        <v>201.34</v>
      </c>
    </row>
    <row r="4230" spans="2:9" ht="30">
      <c r="B4230" s="51">
        <v>96806</v>
      </c>
      <c r="C4230" s="1108" t="s">
        <v>5323</v>
      </c>
      <c r="D4230" s="45" t="s">
        <v>115</v>
      </c>
      <c r="E4230" s="46">
        <f t="shared" si="132"/>
        <v>98.22</v>
      </c>
      <c r="F4230" s="1105">
        <f t="shared" si="133"/>
        <v>96806</v>
      </c>
      <c r="H4230" s="46">
        <v>96.72</v>
      </c>
      <c r="I4230" s="46">
        <v>98.22</v>
      </c>
    </row>
    <row r="4231" spans="2:9" ht="30">
      <c r="B4231" s="50">
        <v>96807</v>
      </c>
      <c r="C4231" s="48" t="s">
        <v>5324</v>
      </c>
      <c r="D4231" s="47" t="s">
        <v>115</v>
      </c>
      <c r="E4231" s="49">
        <f t="shared" si="132"/>
        <v>164.2</v>
      </c>
      <c r="F4231" s="1105">
        <f t="shared" si="133"/>
        <v>96807</v>
      </c>
      <c r="H4231" s="49">
        <v>161.15</v>
      </c>
      <c r="I4231" s="49">
        <v>164.2</v>
      </c>
    </row>
    <row r="4232" spans="2:9" ht="30">
      <c r="B4232" s="51">
        <v>96808</v>
      </c>
      <c r="C4232" s="1108" t="s">
        <v>5325</v>
      </c>
      <c r="D4232" s="45" t="s">
        <v>115</v>
      </c>
      <c r="E4232" s="46">
        <f t="shared" si="132"/>
        <v>9.42</v>
      </c>
      <c r="F4232" s="1105">
        <f t="shared" si="133"/>
        <v>96808</v>
      </c>
      <c r="H4232" s="46">
        <v>9.02</v>
      </c>
      <c r="I4232" s="46">
        <v>9.42</v>
      </c>
    </row>
    <row r="4233" spans="2:9" ht="30">
      <c r="B4233" s="50">
        <v>96809</v>
      </c>
      <c r="C4233" s="48" t="s">
        <v>5326</v>
      </c>
      <c r="D4233" s="47" t="s">
        <v>115</v>
      </c>
      <c r="E4233" s="49">
        <f t="shared" si="132"/>
        <v>10.73</v>
      </c>
      <c r="F4233" s="1105">
        <f t="shared" si="133"/>
        <v>96809</v>
      </c>
      <c r="H4233" s="49">
        <v>10.33</v>
      </c>
      <c r="I4233" s="49">
        <v>10.73</v>
      </c>
    </row>
    <row r="4234" spans="2:9" ht="30">
      <c r="B4234" s="51">
        <v>96810</v>
      </c>
      <c r="C4234" s="1108" t="s">
        <v>5327</v>
      </c>
      <c r="D4234" s="45" t="s">
        <v>115</v>
      </c>
      <c r="E4234" s="46">
        <f t="shared" si="132"/>
        <v>11.61</v>
      </c>
      <c r="F4234" s="1105">
        <f t="shared" si="133"/>
        <v>96810</v>
      </c>
      <c r="H4234" s="46">
        <v>11.21</v>
      </c>
      <c r="I4234" s="46">
        <v>11.61</v>
      </c>
    </row>
    <row r="4235" spans="2:9" ht="30">
      <c r="B4235" s="50">
        <v>96811</v>
      </c>
      <c r="C4235" s="48" t="s">
        <v>5328</v>
      </c>
      <c r="D4235" s="47" t="s">
        <v>115</v>
      </c>
      <c r="E4235" s="49">
        <f t="shared" si="132"/>
        <v>12.52</v>
      </c>
      <c r="F4235" s="1105">
        <f t="shared" si="133"/>
        <v>96811</v>
      </c>
      <c r="H4235" s="49">
        <v>12.07</v>
      </c>
      <c r="I4235" s="49">
        <v>12.52</v>
      </c>
    </row>
    <row r="4236" spans="2:9" ht="30">
      <c r="B4236" s="51">
        <v>96812</v>
      </c>
      <c r="C4236" s="1108" t="s">
        <v>5329</v>
      </c>
      <c r="D4236" s="45" t="s">
        <v>115</v>
      </c>
      <c r="E4236" s="46">
        <f t="shared" si="132"/>
        <v>12.05</v>
      </c>
      <c r="F4236" s="1105">
        <f t="shared" si="133"/>
        <v>96812</v>
      </c>
      <c r="H4236" s="46">
        <v>11.6</v>
      </c>
      <c r="I4236" s="46">
        <v>12.05</v>
      </c>
    </row>
    <row r="4237" spans="2:9" ht="30">
      <c r="B4237" s="50">
        <v>96813</v>
      </c>
      <c r="C4237" s="48" t="s">
        <v>5330</v>
      </c>
      <c r="D4237" s="47" t="s">
        <v>115</v>
      </c>
      <c r="E4237" s="49">
        <f t="shared" si="132"/>
        <v>13.81</v>
      </c>
      <c r="F4237" s="1105">
        <f t="shared" si="133"/>
        <v>96813</v>
      </c>
      <c r="H4237" s="49">
        <v>13.36</v>
      </c>
      <c r="I4237" s="49">
        <v>13.81</v>
      </c>
    </row>
    <row r="4238" spans="2:9" ht="30">
      <c r="B4238" s="51">
        <v>96814</v>
      </c>
      <c r="C4238" s="1108" t="s">
        <v>5331</v>
      </c>
      <c r="D4238" s="45" t="s">
        <v>115</v>
      </c>
      <c r="E4238" s="46">
        <f t="shared" si="132"/>
        <v>11.75</v>
      </c>
      <c r="F4238" s="1105">
        <f t="shared" si="133"/>
        <v>96814</v>
      </c>
      <c r="H4238" s="46">
        <v>11.3</v>
      </c>
      <c r="I4238" s="46">
        <v>11.75</v>
      </c>
    </row>
    <row r="4239" spans="2:9" ht="30">
      <c r="B4239" s="50">
        <v>96815</v>
      </c>
      <c r="C4239" s="48" t="s">
        <v>5332</v>
      </c>
      <c r="D4239" s="47" t="s">
        <v>115</v>
      </c>
      <c r="E4239" s="49">
        <f t="shared" si="132"/>
        <v>19.57</v>
      </c>
      <c r="F4239" s="1105">
        <f t="shared" si="133"/>
        <v>96815</v>
      </c>
      <c r="H4239" s="49">
        <v>19.010000000000002</v>
      </c>
      <c r="I4239" s="49">
        <v>19.57</v>
      </c>
    </row>
    <row r="4240" spans="2:9" ht="30">
      <c r="B4240" s="51">
        <v>96816</v>
      </c>
      <c r="C4240" s="1108" t="s">
        <v>5333</v>
      </c>
      <c r="D4240" s="45" t="s">
        <v>115</v>
      </c>
      <c r="E4240" s="46">
        <f t="shared" si="132"/>
        <v>16.22</v>
      </c>
      <c r="F4240" s="1105">
        <f t="shared" si="133"/>
        <v>96816</v>
      </c>
      <c r="H4240" s="46">
        <v>15.66</v>
      </c>
      <c r="I4240" s="46">
        <v>16.22</v>
      </c>
    </row>
    <row r="4241" spans="2:9" ht="30">
      <c r="B4241" s="50">
        <v>96817</v>
      </c>
      <c r="C4241" s="48" t="s">
        <v>5334</v>
      </c>
      <c r="D4241" s="47" t="s">
        <v>115</v>
      </c>
      <c r="E4241" s="49">
        <f t="shared" si="132"/>
        <v>18.36</v>
      </c>
      <c r="F4241" s="1105">
        <f t="shared" si="133"/>
        <v>96817</v>
      </c>
      <c r="H4241" s="49">
        <v>17.8</v>
      </c>
      <c r="I4241" s="49">
        <v>18.36</v>
      </c>
    </row>
    <row r="4242" spans="2:9">
      <c r="B4242" s="51">
        <v>96818</v>
      </c>
      <c r="C4242" s="1108" t="s">
        <v>5335</v>
      </c>
      <c r="D4242" s="45" t="s">
        <v>115</v>
      </c>
      <c r="E4242" s="46">
        <f t="shared" si="132"/>
        <v>17.14</v>
      </c>
      <c r="F4242" s="1105">
        <f t="shared" si="133"/>
        <v>96818</v>
      </c>
      <c r="H4242" s="46">
        <v>16.579999999999998</v>
      </c>
      <c r="I4242" s="46">
        <v>17.14</v>
      </c>
    </row>
    <row r="4243" spans="2:9">
      <c r="B4243" s="50">
        <v>96819</v>
      </c>
      <c r="C4243" s="48" t="s">
        <v>5336</v>
      </c>
      <c r="D4243" s="47" t="s">
        <v>115</v>
      </c>
      <c r="E4243" s="49">
        <f t="shared" si="132"/>
        <v>17.14</v>
      </c>
      <c r="F4243" s="1105">
        <f t="shared" si="133"/>
        <v>96819</v>
      </c>
      <c r="H4243" s="49">
        <v>16.579999999999998</v>
      </c>
      <c r="I4243" s="49">
        <v>17.14</v>
      </c>
    </row>
    <row r="4244" spans="2:9" ht="30">
      <c r="B4244" s="51">
        <v>96820</v>
      </c>
      <c r="C4244" s="1108" t="s">
        <v>5337</v>
      </c>
      <c r="D4244" s="45" t="s">
        <v>115</v>
      </c>
      <c r="E4244" s="46">
        <f t="shared" si="132"/>
        <v>30.78</v>
      </c>
      <c r="F4244" s="1105">
        <f t="shared" si="133"/>
        <v>96820</v>
      </c>
      <c r="H4244" s="46">
        <v>30.1</v>
      </c>
      <c r="I4244" s="46">
        <v>30.78</v>
      </c>
    </row>
    <row r="4245" spans="2:9" ht="30">
      <c r="B4245" s="50">
        <v>96821</v>
      </c>
      <c r="C4245" s="48" t="s">
        <v>5338</v>
      </c>
      <c r="D4245" s="47" t="s">
        <v>115</v>
      </c>
      <c r="E4245" s="49">
        <f t="shared" si="132"/>
        <v>26.35</v>
      </c>
      <c r="F4245" s="1105">
        <f t="shared" si="133"/>
        <v>96821</v>
      </c>
      <c r="H4245" s="49">
        <v>25.67</v>
      </c>
      <c r="I4245" s="49">
        <v>26.35</v>
      </c>
    </row>
    <row r="4246" spans="2:9">
      <c r="B4246" s="51">
        <v>96822</v>
      </c>
      <c r="C4246" s="1108" t="s">
        <v>5339</v>
      </c>
      <c r="D4246" s="45" t="s">
        <v>115</v>
      </c>
      <c r="E4246" s="46">
        <f t="shared" si="132"/>
        <v>26.69</v>
      </c>
      <c r="F4246" s="1105">
        <f t="shared" si="133"/>
        <v>96822</v>
      </c>
      <c r="H4246" s="46">
        <v>26.01</v>
      </c>
      <c r="I4246" s="46">
        <v>26.69</v>
      </c>
    </row>
    <row r="4247" spans="2:9">
      <c r="B4247" s="50">
        <v>96823</v>
      </c>
      <c r="C4247" s="48" t="s">
        <v>5340</v>
      </c>
      <c r="D4247" s="47" t="s">
        <v>115</v>
      </c>
      <c r="E4247" s="49">
        <f t="shared" si="132"/>
        <v>11.02</v>
      </c>
      <c r="F4247" s="1105">
        <f t="shared" si="133"/>
        <v>96823</v>
      </c>
      <c r="H4247" s="49">
        <v>10.72</v>
      </c>
      <c r="I4247" s="49">
        <v>11.02</v>
      </c>
    </row>
    <row r="4248" spans="2:9" ht="30">
      <c r="B4248" s="51">
        <v>96824</v>
      </c>
      <c r="C4248" s="1108" t="s">
        <v>5341</v>
      </c>
      <c r="D4248" s="45" t="s">
        <v>115</v>
      </c>
      <c r="E4248" s="46">
        <f t="shared" si="132"/>
        <v>12.39</v>
      </c>
      <c r="F4248" s="1105">
        <f t="shared" si="133"/>
        <v>96824</v>
      </c>
      <c r="H4248" s="46">
        <v>12.09</v>
      </c>
      <c r="I4248" s="46">
        <v>12.39</v>
      </c>
    </row>
    <row r="4249" spans="2:9" ht="30">
      <c r="B4249" s="50">
        <v>96825</v>
      </c>
      <c r="C4249" s="48" t="s">
        <v>5342</v>
      </c>
      <c r="D4249" s="47" t="s">
        <v>115</v>
      </c>
      <c r="E4249" s="49">
        <f t="shared" si="132"/>
        <v>16.649999999999999</v>
      </c>
      <c r="F4249" s="1105">
        <f t="shared" si="133"/>
        <v>96825</v>
      </c>
      <c r="H4249" s="49">
        <v>16.350000000000001</v>
      </c>
      <c r="I4249" s="49">
        <v>16.649999999999999</v>
      </c>
    </row>
    <row r="4250" spans="2:9">
      <c r="B4250" s="51">
        <v>96826</v>
      </c>
      <c r="C4250" s="1108" t="s">
        <v>5343</v>
      </c>
      <c r="D4250" s="45" t="s">
        <v>115</v>
      </c>
      <c r="E4250" s="46">
        <f t="shared" si="132"/>
        <v>15.21</v>
      </c>
      <c r="F4250" s="1105">
        <f t="shared" si="133"/>
        <v>96826</v>
      </c>
      <c r="H4250" s="46">
        <v>14.85</v>
      </c>
      <c r="I4250" s="46">
        <v>15.21</v>
      </c>
    </row>
    <row r="4251" spans="2:9" ht="30">
      <c r="B4251" s="50">
        <v>96827</v>
      </c>
      <c r="C4251" s="48" t="s">
        <v>5344</v>
      </c>
      <c r="D4251" s="47" t="s">
        <v>115</v>
      </c>
      <c r="E4251" s="49">
        <f t="shared" si="132"/>
        <v>15.77</v>
      </c>
      <c r="F4251" s="1105">
        <f t="shared" si="133"/>
        <v>96827</v>
      </c>
      <c r="H4251" s="49">
        <v>15.41</v>
      </c>
      <c r="I4251" s="49">
        <v>15.77</v>
      </c>
    </row>
    <row r="4252" spans="2:9" ht="30">
      <c r="B4252" s="51">
        <v>96828</v>
      </c>
      <c r="C4252" s="1108" t="s">
        <v>5345</v>
      </c>
      <c r="D4252" s="45" t="s">
        <v>115</v>
      </c>
      <c r="E4252" s="46">
        <f t="shared" si="132"/>
        <v>19.68</v>
      </c>
      <c r="F4252" s="1105">
        <f t="shared" si="133"/>
        <v>96828</v>
      </c>
      <c r="H4252" s="46">
        <v>19.32</v>
      </c>
      <c r="I4252" s="46">
        <v>19.68</v>
      </c>
    </row>
    <row r="4253" spans="2:9" ht="30">
      <c r="B4253" s="50">
        <v>96829</v>
      </c>
      <c r="C4253" s="48" t="s">
        <v>5346</v>
      </c>
      <c r="D4253" s="47" t="s">
        <v>115</v>
      </c>
      <c r="E4253" s="49">
        <f t="shared" si="132"/>
        <v>15.19</v>
      </c>
      <c r="F4253" s="1105">
        <f t="shared" si="133"/>
        <v>96829</v>
      </c>
      <c r="H4253" s="49">
        <v>14.83</v>
      </c>
      <c r="I4253" s="49">
        <v>15.19</v>
      </c>
    </row>
    <row r="4254" spans="2:9">
      <c r="B4254" s="51">
        <v>96830</v>
      </c>
      <c r="C4254" s="1108" t="s">
        <v>5347</v>
      </c>
      <c r="D4254" s="45" t="s">
        <v>115</v>
      </c>
      <c r="E4254" s="46">
        <f t="shared" si="132"/>
        <v>21.96</v>
      </c>
      <c r="F4254" s="1105">
        <f t="shared" si="133"/>
        <v>96830</v>
      </c>
      <c r="H4254" s="46">
        <v>21.54</v>
      </c>
      <c r="I4254" s="46">
        <v>21.96</v>
      </c>
    </row>
    <row r="4255" spans="2:9" ht="30">
      <c r="B4255" s="50">
        <v>96831</v>
      </c>
      <c r="C4255" s="48" t="s">
        <v>5348</v>
      </c>
      <c r="D4255" s="47" t="s">
        <v>115</v>
      </c>
      <c r="E4255" s="49">
        <f t="shared" si="132"/>
        <v>18.010000000000002</v>
      </c>
      <c r="F4255" s="1105">
        <f t="shared" si="133"/>
        <v>96831</v>
      </c>
      <c r="H4255" s="49">
        <v>17.59</v>
      </c>
      <c r="I4255" s="49">
        <v>18.010000000000002</v>
      </c>
    </row>
    <row r="4256" spans="2:9" ht="30">
      <c r="B4256" s="51">
        <v>96832</v>
      </c>
      <c r="C4256" s="1108" t="s">
        <v>5349</v>
      </c>
      <c r="D4256" s="45" t="s">
        <v>115</v>
      </c>
      <c r="E4256" s="46">
        <f t="shared" si="132"/>
        <v>20.73</v>
      </c>
      <c r="F4256" s="1105">
        <f t="shared" si="133"/>
        <v>96832</v>
      </c>
      <c r="H4256" s="46">
        <v>20.309999999999999</v>
      </c>
      <c r="I4256" s="46">
        <v>20.73</v>
      </c>
    </row>
    <row r="4257" spans="2:9" ht="30">
      <c r="B4257" s="50">
        <v>96833</v>
      </c>
      <c r="C4257" s="48" t="s">
        <v>5350</v>
      </c>
      <c r="D4257" s="47" t="s">
        <v>115</v>
      </c>
      <c r="E4257" s="49">
        <f t="shared" si="132"/>
        <v>19.45</v>
      </c>
      <c r="F4257" s="1105">
        <f t="shared" si="133"/>
        <v>96833</v>
      </c>
      <c r="H4257" s="49">
        <v>19.03</v>
      </c>
      <c r="I4257" s="49">
        <v>19.45</v>
      </c>
    </row>
    <row r="4258" spans="2:9">
      <c r="B4258" s="51">
        <v>96834</v>
      </c>
      <c r="C4258" s="1108" t="s">
        <v>5351</v>
      </c>
      <c r="D4258" s="45" t="s">
        <v>115</v>
      </c>
      <c r="E4258" s="46">
        <f t="shared" si="132"/>
        <v>31.89</v>
      </c>
      <c r="F4258" s="1105">
        <f t="shared" si="133"/>
        <v>96834</v>
      </c>
      <c r="H4258" s="46">
        <v>31.37</v>
      </c>
      <c r="I4258" s="46">
        <v>31.89</v>
      </c>
    </row>
    <row r="4259" spans="2:9" ht="30">
      <c r="B4259" s="50">
        <v>96835</v>
      </c>
      <c r="C4259" s="48" t="s">
        <v>5352</v>
      </c>
      <c r="D4259" s="47" t="s">
        <v>115</v>
      </c>
      <c r="E4259" s="49">
        <f t="shared" si="132"/>
        <v>27.66</v>
      </c>
      <c r="F4259" s="1105">
        <f t="shared" si="133"/>
        <v>96835</v>
      </c>
      <c r="H4259" s="49">
        <v>27.14</v>
      </c>
      <c r="I4259" s="49">
        <v>27.66</v>
      </c>
    </row>
    <row r="4260" spans="2:9" ht="30">
      <c r="B4260" s="51">
        <v>96836</v>
      </c>
      <c r="C4260" s="1108" t="s">
        <v>5353</v>
      </c>
      <c r="D4260" s="45" t="s">
        <v>115</v>
      </c>
      <c r="E4260" s="46">
        <f t="shared" si="132"/>
        <v>29.42</v>
      </c>
      <c r="F4260" s="1105">
        <f t="shared" si="133"/>
        <v>96836</v>
      </c>
      <c r="H4260" s="46">
        <v>28.9</v>
      </c>
      <c r="I4260" s="46">
        <v>29.42</v>
      </c>
    </row>
    <row r="4261" spans="2:9" ht="30">
      <c r="B4261" s="50">
        <v>96837</v>
      </c>
      <c r="C4261" s="48" t="s">
        <v>5354</v>
      </c>
      <c r="D4261" s="47" t="s">
        <v>115</v>
      </c>
      <c r="E4261" s="49">
        <f t="shared" si="132"/>
        <v>16.329999999999998</v>
      </c>
      <c r="F4261" s="1105">
        <f t="shared" si="133"/>
        <v>96837</v>
      </c>
      <c r="H4261" s="49">
        <v>15.75</v>
      </c>
      <c r="I4261" s="49">
        <v>16.329999999999998</v>
      </c>
    </row>
    <row r="4262" spans="2:9" ht="30">
      <c r="B4262" s="51">
        <v>96838</v>
      </c>
      <c r="C4262" s="1108" t="s">
        <v>5355</v>
      </c>
      <c r="D4262" s="45" t="s">
        <v>115</v>
      </c>
      <c r="E4262" s="46">
        <f t="shared" si="132"/>
        <v>15.07</v>
      </c>
      <c r="F4262" s="1105">
        <f t="shared" si="133"/>
        <v>96838</v>
      </c>
      <c r="H4262" s="46">
        <v>14.49</v>
      </c>
      <c r="I4262" s="46">
        <v>15.07</v>
      </c>
    </row>
    <row r="4263" spans="2:9" ht="30">
      <c r="B4263" s="50">
        <v>96839</v>
      </c>
      <c r="C4263" s="48" t="s">
        <v>5356</v>
      </c>
      <c r="D4263" s="47" t="s">
        <v>115</v>
      </c>
      <c r="E4263" s="49">
        <f t="shared" si="132"/>
        <v>14.85</v>
      </c>
      <c r="F4263" s="1105">
        <f t="shared" si="133"/>
        <v>96839</v>
      </c>
      <c r="H4263" s="49">
        <v>14.27</v>
      </c>
      <c r="I4263" s="49">
        <v>14.85</v>
      </c>
    </row>
    <row r="4264" spans="2:9" ht="30">
      <c r="B4264" s="51">
        <v>96840</v>
      </c>
      <c r="C4264" s="1108" t="s">
        <v>5357</v>
      </c>
      <c r="D4264" s="45" t="s">
        <v>115</v>
      </c>
      <c r="E4264" s="46">
        <f t="shared" si="132"/>
        <v>19.11</v>
      </c>
      <c r="F4264" s="1105">
        <f t="shared" si="133"/>
        <v>96840</v>
      </c>
      <c r="H4264" s="46">
        <v>18.41</v>
      </c>
      <c r="I4264" s="46">
        <v>19.11</v>
      </c>
    </row>
    <row r="4265" spans="2:9" ht="30">
      <c r="B4265" s="50">
        <v>96841</v>
      </c>
      <c r="C4265" s="48" t="s">
        <v>5358</v>
      </c>
      <c r="D4265" s="47" t="s">
        <v>115</v>
      </c>
      <c r="E4265" s="49">
        <f t="shared" si="132"/>
        <v>16.84</v>
      </c>
      <c r="F4265" s="1105">
        <f t="shared" si="133"/>
        <v>96841</v>
      </c>
      <c r="H4265" s="49">
        <v>16.14</v>
      </c>
      <c r="I4265" s="49">
        <v>16.84</v>
      </c>
    </row>
    <row r="4266" spans="2:9" ht="30">
      <c r="B4266" s="51">
        <v>96842</v>
      </c>
      <c r="C4266" s="1108" t="s">
        <v>5359</v>
      </c>
      <c r="D4266" s="45" t="s">
        <v>115</v>
      </c>
      <c r="E4266" s="46">
        <f t="shared" si="132"/>
        <v>21.19</v>
      </c>
      <c r="F4266" s="1105">
        <f t="shared" si="133"/>
        <v>96842</v>
      </c>
      <c r="H4266" s="46">
        <v>20.49</v>
      </c>
      <c r="I4266" s="46">
        <v>21.19</v>
      </c>
    </row>
    <row r="4267" spans="2:9" ht="30">
      <c r="B4267" s="50">
        <v>96843</v>
      </c>
      <c r="C4267" s="48" t="s">
        <v>5360</v>
      </c>
      <c r="D4267" s="47" t="s">
        <v>115</v>
      </c>
      <c r="E4267" s="49">
        <f t="shared" si="132"/>
        <v>20.41</v>
      </c>
      <c r="F4267" s="1105">
        <f t="shared" si="133"/>
        <v>96843</v>
      </c>
      <c r="H4267" s="49">
        <v>19.71</v>
      </c>
      <c r="I4267" s="49">
        <v>20.41</v>
      </c>
    </row>
    <row r="4268" spans="2:9" ht="30">
      <c r="B4268" s="51">
        <v>96844</v>
      </c>
      <c r="C4268" s="1108" t="s">
        <v>5361</v>
      </c>
      <c r="D4268" s="45" t="s">
        <v>115</v>
      </c>
      <c r="E4268" s="46">
        <f t="shared" si="132"/>
        <v>27.51</v>
      </c>
      <c r="F4268" s="1105">
        <f t="shared" si="133"/>
        <v>96844</v>
      </c>
      <c r="H4268" s="46">
        <v>26.81</v>
      </c>
      <c r="I4268" s="46">
        <v>27.51</v>
      </c>
    </row>
    <row r="4269" spans="2:9" ht="30">
      <c r="B4269" s="50">
        <v>96845</v>
      </c>
      <c r="C4269" s="48" t="s">
        <v>5362</v>
      </c>
      <c r="D4269" s="47" t="s">
        <v>115</v>
      </c>
      <c r="E4269" s="49">
        <f t="shared" si="132"/>
        <v>29.56</v>
      </c>
      <c r="F4269" s="1105">
        <f t="shared" si="133"/>
        <v>96845</v>
      </c>
      <c r="H4269" s="49">
        <v>28.72</v>
      </c>
      <c r="I4269" s="49">
        <v>29.56</v>
      </c>
    </row>
    <row r="4270" spans="2:9" ht="30">
      <c r="B4270" s="51">
        <v>96846</v>
      </c>
      <c r="C4270" s="1108" t="s">
        <v>5363</v>
      </c>
      <c r="D4270" s="45" t="s">
        <v>115</v>
      </c>
      <c r="E4270" s="46">
        <f t="shared" si="132"/>
        <v>23.49</v>
      </c>
      <c r="F4270" s="1105">
        <f t="shared" si="133"/>
        <v>96846</v>
      </c>
      <c r="H4270" s="46">
        <v>22.65</v>
      </c>
      <c r="I4270" s="46">
        <v>23.49</v>
      </c>
    </row>
    <row r="4271" spans="2:9" ht="30">
      <c r="B4271" s="50">
        <v>96847</v>
      </c>
      <c r="C4271" s="48" t="s">
        <v>5364</v>
      </c>
      <c r="D4271" s="47" t="s">
        <v>115</v>
      </c>
      <c r="E4271" s="49">
        <f t="shared" si="132"/>
        <v>25.72</v>
      </c>
      <c r="F4271" s="1105">
        <f t="shared" si="133"/>
        <v>96847</v>
      </c>
      <c r="H4271" s="49">
        <v>24.88</v>
      </c>
      <c r="I4271" s="49">
        <v>25.72</v>
      </c>
    </row>
    <row r="4272" spans="2:9" ht="30">
      <c r="B4272" s="51">
        <v>96848</v>
      </c>
      <c r="C4272" s="1108" t="s">
        <v>5365</v>
      </c>
      <c r="D4272" s="45" t="s">
        <v>115</v>
      </c>
      <c r="E4272" s="46">
        <f t="shared" si="132"/>
        <v>38.26</v>
      </c>
      <c r="F4272" s="1105">
        <f t="shared" si="133"/>
        <v>96848</v>
      </c>
      <c r="H4272" s="46">
        <v>37.229999999999997</v>
      </c>
      <c r="I4272" s="46">
        <v>38.26</v>
      </c>
    </row>
    <row r="4273" spans="2:9">
      <c r="B4273" s="50">
        <v>96849</v>
      </c>
      <c r="C4273" s="48" t="s">
        <v>5366</v>
      </c>
      <c r="D4273" s="47" t="s">
        <v>115</v>
      </c>
      <c r="E4273" s="49">
        <f t="shared" si="132"/>
        <v>13.98</v>
      </c>
      <c r="F4273" s="1105">
        <f t="shared" si="133"/>
        <v>96849</v>
      </c>
      <c r="H4273" s="49">
        <v>13.54</v>
      </c>
      <c r="I4273" s="49">
        <v>13.98</v>
      </c>
    </row>
    <row r="4274" spans="2:9" ht="30">
      <c r="B4274" s="51">
        <v>96850</v>
      </c>
      <c r="C4274" s="1108" t="s">
        <v>5367</v>
      </c>
      <c r="D4274" s="45" t="s">
        <v>115</v>
      </c>
      <c r="E4274" s="46">
        <f t="shared" si="132"/>
        <v>16.25</v>
      </c>
      <c r="F4274" s="1105">
        <f t="shared" si="133"/>
        <v>96850</v>
      </c>
      <c r="H4274" s="46">
        <v>15.81</v>
      </c>
      <c r="I4274" s="46">
        <v>16.25</v>
      </c>
    </row>
    <row r="4275" spans="2:9" ht="30">
      <c r="B4275" s="50">
        <v>96851</v>
      </c>
      <c r="C4275" s="48" t="s">
        <v>5368</v>
      </c>
      <c r="D4275" s="47" t="s">
        <v>115</v>
      </c>
      <c r="E4275" s="49">
        <f t="shared" si="132"/>
        <v>21.33</v>
      </c>
      <c r="F4275" s="1105">
        <f t="shared" si="133"/>
        <v>96851</v>
      </c>
      <c r="H4275" s="49">
        <v>20.89</v>
      </c>
      <c r="I4275" s="49">
        <v>21.33</v>
      </c>
    </row>
    <row r="4276" spans="2:9">
      <c r="B4276" s="51">
        <v>96852</v>
      </c>
      <c r="C4276" s="1108" t="s">
        <v>5369</v>
      </c>
      <c r="D4276" s="45" t="s">
        <v>115</v>
      </c>
      <c r="E4276" s="46">
        <f t="shared" si="132"/>
        <v>18.52</v>
      </c>
      <c r="F4276" s="1105">
        <f t="shared" si="133"/>
        <v>96852</v>
      </c>
      <c r="H4276" s="46">
        <v>17.989999999999998</v>
      </c>
      <c r="I4276" s="46">
        <v>18.52</v>
      </c>
    </row>
    <row r="4277" spans="2:9" ht="30">
      <c r="B4277" s="50">
        <v>96853</v>
      </c>
      <c r="C4277" s="48" t="s">
        <v>5370</v>
      </c>
      <c r="D4277" s="47" t="s">
        <v>115</v>
      </c>
      <c r="E4277" s="49">
        <f t="shared" si="132"/>
        <v>20.74</v>
      </c>
      <c r="F4277" s="1105">
        <f t="shared" si="133"/>
        <v>96853</v>
      </c>
      <c r="H4277" s="49">
        <v>20.21</v>
      </c>
      <c r="I4277" s="49">
        <v>20.74</v>
      </c>
    </row>
    <row r="4278" spans="2:9" ht="30">
      <c r="B4278" s="51">
        <v>96854</v>
      </c>
      <c r="C4278" s="1108" t="s">
        <v>5371</v>
      </c>
      <c r="D4278" s="45" t="s">
        <v>115</v>
      </c>
      <c r="E4278" s="46">
        <f t="shared" si="132"/>
        <v>24.67</v>
      </c>
      <c r="F4278" s="1105">
        <f t="shared" si="133"/>
        <v>96854</v>
      </c>
      <c r="H4278" s="46">
        <v>24.14</v>
      </c>
      <c r="I4278" s="46">
        <v>24.67</v>
      </c>
    </row>
    <row r="4279" spans="2:9">
      <c r="B4279" s="50">
        <v>96855</v>
      </c>
      <c r="C4279" s="48" t="s">
        <v>5372</v>
      </c>
      <c r="D4279" s="47" t="s">
        <v>115</v>
      </c>
      <c r="E4279" s="49">
        <f t="shared" si="132"/>
        <v>22.97</v>
      </c>
      <c r="F4279" s="1105">
        <f t="shared" si="133"/>
        <v>96855</v>
      </c>
      <c r="H4279" s="49">
        <v>22.33</v>
      </c>
      <c r="I4279" s="49">
        <v>22.97</v>
      </c>
    </row>
    <row r="4280" spans="2:9" ht="30">
      <c r="B4280" s="51">
        <v>96856</v>
      </c>
      <c r="C4280" s="1108" t="s">
        <v>5373</v>
      </c>
      <c r="D4280" s="45" t="s">
        <v>115</v>
      </c>
      <c r="E4280" s="46">
        <f t="shared" si="132"/>
        <v>23.29</v>
      </c>
      <c r="F4280" s="1105">
        <f t="shared" si="133"/>
        <v>96856</v>
      </c>
      <c r="H4280" s="46">
        <v>22.65</v>
      </c>
      <c r="I4280" s="46">
        <v>23.29</v>
      </c>
    </row>
    <row r="4281" spans="2:9" ht="30">
      <c r="B4281" s="50">
        <v>96857</v>
      </c>
      <c r="C4281" s="48" t="s">
        <v>5374</v>
      </c>
      <c r="D4281" s="47" t="s">
        <v>115</v>
      </c>
      <c r="E4281" s="49">
        <f t="shared" si="132"/>
        <v>36.58</v>
      </c>
      <c r="F4281" s="1105">
        <f t="shared" si="133"/>
        <v>96857</v>
      </c>
      <c r="H4281" s="49">
        <v>35.94</v>
      </c>
      <c r="I4281" s="49">
        <v>36.58</v>
      </c>
    </row>
    <row r="4282" spans="2:9">
      <c r="B4282" s="51">
        <v>96858</v>
      </c>
      <c r="C4282" s="1108" t="s">
        <v>5375</v>
      </c>
      <c r="D4282" s="45" t="s">
        <v>115</v>
      </c>
      <c r="E4282" s="46">
        <f t="shared" si="132"/>
        <v>37.18</v>
      </c>
      <c r="F4282" s="1105">
        <f t="shared" si="133"/>
        <v>96858</v>
      </c>
      <c r="H4282" s="46">
        <v>36.4</v>
      </c>
      <c r="I4282" s="46">
        <v>37.18</v>
      </c>
    </row>
    <row r="4283" spans="2:9" ht="30">
      <c r="B4283" s="50">
        <v>96859</v>
      </c>
      <c r="C4283" s="48" t="s">
        <v>5376</v>
      </c>
      <c r="D4283" s="47" t="s">
        <v>115</v>
      </c>
      <c r="E4283" s="49">
        <f t="shared" si="132"/>
        <v>45.82</v>
      </c>
      <c r="F4283" s="1105">
        <f t="shared" si="133"/>
        <v>96859</v>
      </c>
      <c r="H4283" s="49">
        <v>45.04</v>
      </c>
      <c r="I4283" s="49">
        <v>45.82</v>
      </c>
    </row>
    <row r="4284" spans="2:9" ht="30">
      <c r="B4284" s="51">
        <v>96860</v>
      </c>
      <c r="C4284" s="1108" t="s">
        <v>5377</v>
      </c>
      <c r="D4284" s="45" t="s">
        <v>115</v>
      </c>
      <c r="E4284" s="46">
        <f t="shared" si="132"/>
        <v>19.11</v>
      </c>
      <c r="F4284" s="1105">
        <f t="shared" si="133"/>
        <v>96860</v>
      </c>
      <c r="H4284" s="46">
        <v>18.329999999999998</v>
      </c>
      <c r="I4284" s="46">
        <v>19.11</v>
      </c>
    </row>
    <row r="4285" spans="2:9" ht="30">
      <c r="B4285" s="50">
        <v>96861</v>
      </c>
      <c r="C4285" s="48" t="s">
        <v>5378</v>
      </c>
      <c r="D4285" s="47" t="s">
        <v>115</v>
      </c>
      <c r="E4285" s="49">
        <f t="shared" si="132"/>
        <v>20.54</v>
      </c>
      <c r="F4285" s="1105">
        <f t="shared" si="133"/>
        <v>96861</v>
      </c>
      <c r="H4285" s="49">
        <v>19.760000000000002</v>
      </c>
      <c r="I4285" s="49">
        <v>20.54</v>
      </c>
    </row>
    <row r="4286" spans="2:9" ht="30">
      <c r="B4286" s="51">
        <v>96862</v>
      </c>
      <c r="C4286" s="1108" t="s">
        <v>5379</v>
      </c>
      <c r="D4286" s="45" t="s">
        <v>115</v>
      </c>
      <c r="E4286" s="46">
        <f t="shared" si="132"/>
        <v>23</v>
      </c>
      <c r="F4286" s="1105">
        <f t="shared" si="133"/>
        <v>96862</v>
      </c>
      <c r="H4286" s="46">
        <v>22.08</v>
      </c>
      <c r="I4286" s="46">
        <v>23</v>
      </c>
    </row>
    <row r="4287" spans="2:9" ht="30">
      <c r="B4287" s="50">
        <v>96863</v>
      </c>
      <c r="C4287" s="48" t="s">
        <v>5380</v>
      </c>
      <c r="D4287" s="47" t="s">
        <v>115</v>
      </c>
      <c r="E4287" s="49">
        <f t="shared" si="132"/>
        <v>22.76</v>
      </c>
      <c r="F4287" s="1105">
        <f t="shared" si="133"/>
        <v>96863</v>
      </c>
      <c r="H4287" s="49">
        <v>21.84</v>
      </c>
      <c r="I4287" s="49">
        <v>22.76</v>
      </c>
    </row>
    <row r="4288" spans="2:9" ht="30">
      <c r="B4288" s="51">
        <v>96864</v>
      </c>
      <c r="C4288" s="1108" t="s">
        <v>5381</v>
      </c>
      <c r="D4288" s="45" t="s">
        <v>115</v>
      </c>
      <c r="E4288" s="46">
        <f t="shared" si="132"/>
        <v>35.56</v>
      </c>
      <c r="F4288" s="1105">
        <f t="shared" si="133"/>
        <v>96864</v>
      </c>
      <c r="H4288" s="46">
        <v>34.450000000000003</v>
      </c>
      <c r="I4288" s="46">
        <v>35.56</v>
      </c>
    </row>
    <row r="4289" spans="2:9" ht="30">
      <c r="B4289" s="50">
        <v>96865</v>
      </c>
      <c r="C4289" s="48" t="s">
        <v>5382</v>
      </c>
      <c r="D4289" s="47" t="s">
        <v>115</v>
      </c>
      <c r="E4289" s="49">
        <f t="shared" si="132"/>
        <v>34.86</v>
      </c>
      <c r="F4289" s="1105">
        <f t="shared" si="133"/>
        <v>96865</v>
      </c>
      <c r="H4289" s="49">
        <v>33.75</v>
      </c>
      <c r="I4289" s="49">
        <v>34.86</v>
      </c>
    </row>
    <row r="4290" spans="2:9" ht="30">
      <c r="B4290" s="51">
        <v>96866</v>
      </c>
      <c r="C4290" s="1108" t="s">
        <v>5383</v>
      </c>
      <c r="D4290" s="45" t="s">
        <v>115</v>
      </c>
      <c r="E4290" s="46">
        <f t="shared" si="132"/>
        <v>46.61</v>
      </c>
      <c r="F4290" s="1105">
        <f t="shared" si="133"/>
        <v>96866</v>
      </c>
      <c r="H4290" s="46">
        <v>45.25</v>
      </c>
      <c r="I4290" s="46">
        <v>46.61</v>
      </c>
    </row>
    <row r="4291" spans="2:9" ht="30">
      <c r="B4291" s="50">
        <v>96867</v>
      </c>
      <c r="C4291" s="48" t="s">
        <v>5384</v>
      </c>
      <c r="D4291" s="47" t="s">
        <v>115</v>
      </c>
      <c r="E4291" s="49">
        <f t="shared" ref="E4291:E4354" si="134">IF($K$2=$H$1,H4291,I4291)</f>
        <v>53.86</v>
      </c>
      <c r="F4291" s="1105">
        <f t="shared" ref="F4291:F4354" si="135">IF(LEN($B4291)=7,CONCATENATE(MID($B4291,1,6),"00",RIGHT($B4291,1)),IF(LEN($B4291)=8,CONCATENATE(MID($B4291,1,6),"0",RIGHT($B4291,2)),$B4291))</f>
        <v>96867</v>
      </c>
      <c r="H4291" s="49">
        <v>52.5</v>
      </c>
      <c r="I4291" s="49">
        <v>53.86</v>
      </c>
    </row>
    <row r="4292" spans="2:9">
      <c r="B4292" s="51">
        <v>96868</v>
      </c>
      <c r="C4292" s="1108" t="s">
        <v>5385</v>
      </c>
      <c r="D4292" s="45" t="s">
        <v>115</v>
      </c>
      <c r="E4292" s="46">
        <f t="shared" si="134"/>
        <v>21.55</v>
      </c>
      <c r="F4292" s="1105">
        <f t="shared" si="135"/>
        <v>96868</v>
      </c>
      <c r="H4292" s="46">
        <v>20.94</v>
      </c>
      <c r="I4292" s="46">
        <v>21.55</v>
      </c>
    </row>
    <row r="4293" spans="2:9">
      <c r="B4293" s="50">
        <v>96869</v>
      </c>
      <c r="C4293" s="48" t="s">
        <v>5386</v>
      </c>
      <c r="D4293" s="47" t="s">
        <v>115</v>
      </c>
      <c r="E4293" s="49">
        <f t="shared" si="134"/>
        <v>25.73</v>
      </c>
      <c r="F4293" s="1105">
        <f t="shared" si="135"/>
        <v>96869</v>
      </c>
      <c r="H4293" s="49">
        <v>25.03</v>
      </c>
      <c r="I4293" s="49">
        <v>25.73</v>
      </c>
    </row>
    <row r="4294" spans="2:9">
      <c r="B4294" s="51">
        <v>96870</v>
      </c>
      <c r="C4294" s="1108" t="s">
        <v>5387</v>
      </c>
      <c r="D4294" s="45" t="s">
        <v>115</v>
      </c>
      <c r="E4294" s="46">
        <f t="shared" si="134"/>
        <v>40.270000000000003</v>
      </c>
      <c r="F4294" s="1105">
        <f t="shared" si="135"/>
        <v>96870</v>
      </c>
      <c r="H4294" s="46">
        <v>39.42</v>
      </c>
      <c r="I4294" s="46">
        <v>40.270000000000003</v>
      </c>
    </row>
    <row r="4295" spans="2:9">
      <c r="B4295" s="50">
        <v>96871</v>
      </c>
      <c r="C4295" s="48" t="s">
        <v>5388</v>
      </c>
      <c r="D4295" s="47" t="s">
        <v>115</v>
      </c>
      <c r="E4295" s="49">
        <f t="shared" si="134"/>
        <v>58.12</v>
      </c>
      <c r="F4295" s="1105">
        <f t="shared" si="135"/>
        <v>96871</v>
      </c>
      <c r="H4295" s="49">
        <v>57.07</v>
      </c>
      <c r="I4295" s="49">
        <v>58.12</v>
      </c>
    </row>
    <row r="4296" spans="2:9" ht="30">
      <c r="B4296" s="51">
        <v>96872</v>
      </c>
      <c r="C4296" s="1108" t="s">
        <v>5389</v>
      </c>
      <c r="D4296" s="45" t="s">
        <v>115</v>
      </c>
      <c r="E4296" s="46">
        <f t="shared" si="134"/>
        <v>56.44</v>
      </c>
      <c r="F4296" s="1105">
        <f t="shared" si="135"/>
        <v>96872</v>
      </c>
      <c r="H4296" s="46">
        <v>54.76</v>
      </c>
      <c r="I4296" s="46">
        <v>56.44</v>
      </c>
    </row>
    <row r="4297" spans="2:9" ht="30">
      <c r="B4297" s="50">
        <v>96873</v>
      </c>
      <c r="C4297" s="48" t="s">
        <v>5390</v>
      </c>
      <c r="D4297" s="47" t="s">
        <v>115</v>
      </c>
      <c r="E4297" s="49">
        <f t="shared" si="134"/>
        <v>64.430000000000007</v>
      </c>
      <c r="F4297" s="1105">
        <f t="shared" si="135"/>
        <v>96873</v>
      </c>
      <c r="H4297" s="49">
        <v>62.75</v>
      </c>
      <c r="I4297" s="49">
        <v>64.430000000000007</v>
      </c>
    </row>
    <row r="4298" spans="2:9" ht="30">
      <c r="B4298" s="51">
        <v>96874</v>
      </c>
      <c r="C4298" s="1108" t="s">
        <v>5391</v>
      </c>
      <c r="D4298" s="45" t="s">
        <v>115</v>
      </c>
      <c r="E4298" s="46">
        <f t="shared" si="134"/>
        <v>68.489999999999995</v>
      </c>
      <c r="F4298" s="1105">
        <f t="shared" si="135"/>
        <v>96874</v>
      </c>
      <c r="H4298" s="46">
        <v>66.290000000000006</v>
      </c>
      <c r="I4298" s="46">
        <v>68.489999999999995</v>
      </c>
    </row>
    <row r="4299" spans="2:9" ht="30">
      <c r="B4299" s="50">
        <v>96875</v>
      </c>
      <c r="C4299" s="48" t="s">
        <v>5392</v>
      </c>
      <c r="D4299" s="47" t="s">
        <v>115</v>
      </c>
      <c r="E4299" s="49">
        <f t="shared" si="134"/>
        <v>81.349999999999994</v>
      </c>
      <c r="F4299" s="1105">
        <f t="shared" si="135"/>
        <v>96875</v>
      </c>
      <c r="H4299" s="49">
        <v>79.150000000000006</v>
      </c>
      <c r="I4299" s="49">
        <v>81.349999999999994</v>
      </c>
    </row>
    <row r="4300" spans="2:9" ht="30">
      <c r="B4300" s="51">
        <v>96876</v>
      </c>
      <c r="C4300" s="1108" t="s">
        <v>5393</v>
      </c>
      <c r="D4300" s="45" t="s">
        <v>115</v>
      </c>
      <c r="E4300" s="46">
        <f t="shared" si="134"/>
        <v>137.51</v>
      </c>
      <c r="F4300" s="1105">
        <f t="shared" si="135"/>
        <v>96876</v>
      </c>
      <c r="H4300" s="46">
        <v>136.22</v>
      </c>
      <c r="I4300" s="46">
        <v>137.51</v>
      </c>
    </row>
    <row r="4301" spans="2:9" ht="30">
      <c r="B4301" s="50">
        <v>96877</v>
      </c>
      <c r="C4301" s="48" t="s">
        <v>5394</v>
      </c>
      <c r="D4301" s="47" t="s">
        <v>115</v>
      </c>
      <c r="E4301" s="49">
        <f t="shared" si="134"/>
        <v>146.85</v>
      </c>
      <c r="F4301" s="1105">
        <f t="shared" si="135"/>
        <v>96877</v>
      </c>
      <c r="H4301" s="49">
        <v>145.56</v>
      </c>
      <c r="I4301" s="49">
        <v>146.85</v>
      </c>
    </row>
    <row r="4302" spans="2:9" ht="30">
      <c r="B4302" s="51">
        <v>96878</v>
      </c>
      <c r="C4302" s="1108" t="s">
        <v>5395</v>
      </c>
      <c r="D4302" s="45" t="s">
        <v>115</v>
      </c>
      <c r="E4302" s="46">
        <f t="shared" si="134"/>
        <v>148.6</v>
      </c>
      <c r="F4302" s="1105">
        <f t="shared" si="135"/>
        <v>96878</v>
      </c>
      <c r="H4302" s="46">
        <v>147.31</v>
      </c>
      <c r="I4302" s="46">
        <v>148.6</v>
      </c>
    </row>
    <row r="4303" spans="2:9" ht="30">
      <c r="B4303" s="50">
        <v>96879</v>
      </c>
      <c r="C4303" s="48" t="s">
        <v>5396</v>
      </c>
      <c r="D4303" s="47" t="s">
        <v>115</v>
      </c>
      <c r="E4303" s="49">
        <f t="shared" si="134"/>
        <v>149.72</v>
      </c>
      <c r="F4303" s="1105">
        <f t="shared" si="135"/>
        <v>96879</v>
      </c>
      <c r="H4303" s="49">
        <v>148.04</v>
      </c>
      <c r="I4303" s="49">
        <v>149.72</v>
      </c>
    </row>
    <row r="4304" spans="2:9" ht="30">
      <c r="B4304" s="51">
        <v>96880</v>
      </c>
      <c r="C4304" s="1108" t="s">
        <v>5397</v>
      </c>
      <c r="D4304" s="45" t="s">
        <v>115</v>
      </c>
      <c r="E4304" s="46">
        <f t="shared" si="134"/>
        <v>170.63</v>
      </c>
      <c r="F4304" s="1105">
        <f t="shared" si="135"/>
        <v>96880</v>
      </c>
      <c r="H4304" s="46">
        <v>168.95</v>
      </c>
      <c r="I4304" s="46">
        <v>170.63</v>
      </c>
    </row>
    <row r="4305" spans="2:9" ht="30">
      <c r="B4305" s="50">
        <v>96881</v>
      </c>
      <c r="C4305" s="48" t="s">
        <v>5398</v>
      </c>
      <c r="D4305" s="47" t="s">
        <v>115</v>
      </c>
      <c r="E4305" s="49">
        <f t="shared" si="134"/>
        <v>180.11</v>
      </c>
      <c r="F4305" s="1105">
        <f t="shared" si="135"/>
        <v>96881</v>
      </c>
      <c r="H4305" s="49">
        <v>178.43</v>
      </c>
      <c r="I4305" s="49">
        <v>180.11</v>
      </c>
    </row>
    <row r="4306" spans="2:9" ht="30">
      <c r="B4306" s="51">
        <v>97425</v>
      </c>
      <c r="C4306" s="1108" t="s">
        <v>6128</v>
      </c>
      <c r="D4306" s="45" t="s">
        <v>115</v>
      </c>
      <c r="E4306" s="46">
        <f t="shared" si="134"/>
        <v>17.95</v>
      </c>
      <c r="F4306" s="1105">
        <f t="shared" si="135"/>
        <v>97425</v>
      </c>
      <c r="H4306" s="46">
        <v>16.989999999999998</v>
      </c>
      <c r="I4306" s="46">
        <v>17.95</v>
      </c>
    </row>
    <row r="4307" spans="2:9" ht="30">
      <c r="B4307" s="50">
        <v>97426</v>
      </c>
      <c r="C4307" s="48" t="s">
        <v>6129</v>
      </c>
      <c r="D4307" s="47" t="s">
        <v>115</v>
      </c>
      <c r="E4307" s="49">
        <f t="shared" si="134"/>
        <v>21.05</v>
      </c>
      <c r="F4307" s="1105">
        <f t="shared" si="135"/>
        <v>97426</v>
      </c>
      <c r="H4307" s="49">
        <v>20.09</v>
      </c>
      <c r="I4307" s="49">
        <v>21.05</v>
      </c>
    </row>
    <row r="4308" spans="2:9" ht="30">
      <c r="B4308" s="51">
        <v>97427</v>
      </c>
      <c r="C4308" s="1108" t="s">
        <v>6130</v>
      </c>
      <c r="D4308" s="45" t="s">
        <v>115</v>
      </c>
      <c r="E4308" s="46">
        <f t="shared" si="134"/>
        <v>23.38</v>
      </c>
      <c r="F4308" s="1105">
        <f t="shared" si="135"/>
        <v>97427</v>
      </c>
      <c r="H4308" s="46">
        <v>22.42</v>
      </c>
      <c r="I4308" s="46">
        <v>23.38</v>
      </c>
    </row>
    <row r="4309" spans="2:9" ht="30">
      <c r="B4309" s="50">
        <v>97428</v>
      </c>
      <c r="C4309" s="48" t="s">
        <v>6131</v>
      </c>
      <c r="D4309" s="47" t="s">
        <v>115</v>
      </c>
      <c r="E4309" s="49">
        <f t="shared" si="134"/>
        <v>28.81</v>
      </c>
      <c r="F4309" s="1105">
        <f t="shared" si="135"/>
        <v>97428</v>
      </c>
      <c r="H4309" s="49">
        <v>27.85</v>
      </c>
      <c r="I4309" s="49">
        <v>28.81</v>
      </c>
    </row>
    <row r="4310" spans="2:9" ht="30">
      <c r="B4310" s="51">
        <v>97429</v>
      </c>
      <c r="C4310" s="1108" t="s">
        <v>6132</v>
      </c>
      <c r="D4310" s="45" t="s">
        <v>115</v>
      </c>
      <c r="E4310" s="46">
        <f t="shared" si="134"/>
        <v>33.81</v>
      </c>
      <c r="F4310" s="1105">
        <f t="shared" si="135"/>
        <v>97429</v>
      </c>
      <c r="H4310" s="46">
        <v>32.85</v>
      </c>
      <c r="I4310" s="46">
        <v>33.81</v>
      </c>
    </row>
    <row r="4311" spans="2:9" ht="30">
      <c r="B4311" s="50">
        <v>97430</v>
      </c>
      <c r="C4311" s="48" t="s">
        <v>6133</v>
      </c>
      <c r="D4311" s="47" t="s">
        <v>115</v>
      </c>
      <c r="E4311" s="49">
        <f t="shared" si="134"/>
        <v>26.48</v>
      </c>
      <c r="F4311" s="1105">
        <f t="shared" si="135"/>
        <v>97430</v>
      </c>
      <c r="H4311" s="49">
        <v>25.18</v>
      </c>
      <c r="I4311" s="49">
        <v>26.48</v>
      </c>
    </row>
    <row r="4312" spans="2:9" ht="30">
      <c r="B4312" s="51">
        <v>97431</v>
      </c>
      <c r="C4312" s="1108" t="s">
        <v>6134</v>
      </c>
      <c r="D4312" s="45" t="s">
        <v>115</v>
      </c>
      <c r="E4312" s="46">
        <f t="shared" si="134"/>
        <v>29.63</v>
      </c>
      <c r="F4312" s="1105">
        <f t="shared" si="135"/>
        <v>97431</v>
      </c>
      <c r="H4312" s="46">
        <v>28.13</v>
      </c>
      <c r="I4312" s="46">
        <v>29.63</v>
      </c>
    </row>
    <row r="4313" spans="2:9" ht="30">
      <c r="B4313" s="50">
        <v>97432</v>
      </c>
      <c r="C4313" s="48" t="s">
        <v>6135</v>
      </c>
      <c r="D4313" s="47" t="s">
        <v>115</v>
      </c>
      <c r="E4313" s="49">
        <f t="shared" si="134"/>
        <v>33.47</v>
      </c>
      <c r="F4313" s="1105">
        <f t="shared" si="135"/>
        <v>97432</v>
      </c>
      <c r="H4313" s="49">
        <v>31.78</v>
      </c>
      <c r="I4313" s="49">
        <v>33.47</v>
      </c>
    </row>
    <row r="4314" spans="2:9" ht="30">
      <c r="B4314" s="51">
        <v>97433</v>
      </c>
      <c r="C4314" s="1108" t="s">
        <v>6858</v>
      </c>
      <c r="D4314" s="45" t="s">
        <v>115</v>
      </c>
      <c r="E4314" s="46">
        <f t="shared" si="134"/>
        <v>58.57</v>
      </c>
      <c r="F4314" s="1105">
        <f t="shared" si="135"/>
        <v>97433</v>
      </c>
      <c r="H4314" s="46">
        <v>56.63</v>
      </c>
      <c r="I4314" s="46">
        <v>58.57</v>
      </c>
    </row>
    <row r="4315" spans="2:9" ht="30">
      <c r="B4315" s="50">
        <v>97434</v>
      </c>
      <c r="C4315" s="48" t="s">
        <v>6136</v>
      </c>
      <c r="D4315" s="47" t="s">
        <v>115</v>
      </c>
      <c r="E4315" s="49">
        <f t="shared" si="134"/>
        <v>59.6</v>
      </c>
      <c r="F4315" s="1105">
        <f t="shared" si="135"/>
        <v>97434</v>
      </c>
      <c r="H4315" s="49">
        <v>57.66</v>
      </c>
      <c r="I4315" s="49">
        <v>59.6</v>
      </c>
    </row>
    <row r="4316" spans="2:9" ht="30">
      <c r="B4316" s="51">
        <v>97435</v>
      </c>
      <c r="C4316" s="1108" t="s">
        <v>6137</v>
      </c>
      <c r="D4316" s="45" t="s">
        <v>115</v>
      </c>
      <c r="E4316" s="46">
        <f t="shared" si="134"/>
        <v>68.459999999999994</v>
      </c>
      <c r="F4316" s="1105">
        <f t="shared" si="135"/>
        <v>97435</v>
      </c>
      <c r="H4316" s="46">
        <v>66.22</v>
      </c>
      <c r="I4316" s="46">
        <v>68.459999999999994</v>
      </c>
    </row>
    <row r="4317" spans="2:9" ht="30">
      <c r="B4317" s="50">
        <v>97436</v>
      </c>
      <c r="C4317" s="48" t="s">
        <v>6859</v>
      </c>
      <c r="D4317" s="47" t="s">
        <v>115</v>
      </c>
      <c r="E4317" s="49">
        <f t="shared" si="134"/>
        <v>70.44</v>
      </c>
      <c r="F4317" s="1105">
        <f t="shared" si="135"/>
        <v>97436</v>
      </c>
      <c r="H4317" s="49">
        <v>68.2</v>
      </c>
      <c r="I4317" s="49">
        <v>70.44</v>
      </c>
    </row>
    <row r="4318" spans="2:9" ht="30">
      <c r="B4318" s="51">
        <v>97437</v>
      </c>
      <c r="C4318" s="1108" t="s">
        <v>6138</v>
      </c>
      <c r="D4318" s="45" t="s">
        <v>115</v>
      </c>
      <c r="E4318" s="46">
        <f t="shared" si="134"/>
        <v>78.33</v>
      </c>
      <c r="F4318" s="1105">
        <f t="shared" si="135"/>
        <v>97437</v>
      </c>
      <c r="H4318" s="46">
        <v>75.790000000000006</v>
      </c>
      <c r="I4318" s="46">
        <v>78.33</v>
      </c>
    </row>
    <row r="4319" spans="2:9" ht="30">
      <c r="B4319" s="50">
        <v>97438</v>
      </c>
      <c r="C4319" s="48" t="s">
        <v>6139</v>
      </c>
      <c r="D4319" s="47" t="s">
        <v>115</v>
      </c>
      <c r="E4319" s="49">
        <f t="shared" si="134"/>
        <v>80.45</v>
      </c>
      <c r="F4319" s="1105">
        <f t="shared" si="135"/>
        <v>97438</v>
      </c>
      <c r="H4319" s="49">
        <v>77.91</v>
      </c>
      <c r="I4319" s="49">
        <v>80.45</v>
      </c>
    </row>
    <row r="4320" spans="2:9">
      <c r="B4320" s="51">
        <v>97439</v>
      </c>
      <c r="C4320" s="1108" t="s">
        <v>6140</v>
      </c>
      <c r="D4320" s="45" t="s">
        <v>115</v>
      </c>
      <c r="E4320" s="46">
        <f t="shared" si="134"/>
        <v>87.97</v>
      </c>
      <c r="F4320" s="1105">
        <f t="shared" si="135"/>
        <v>97439</v>
      </c>
      <c r="H4320" s="46">
        <v>85.37</v>
      </c>
      <c r="I4320" s="46">
        <v>87.97</v>
      </c>
    </row>
    <row r="4321" spans="2:9">
      <c r="B4321" s="50">
        <v>97440</v>
      </c>
      <c r="C4321" s="48" t="s">
        <v>6141</v>
      </c>
      <c r="D4321" s="47" t="s">
        <v>115</v>
      </c>
      <c r="E4321" s="49">
        <f t="shared" si="134"/>
        <v>105.29</v>
      </c>
      <c r="F4321" s="1105">
        <f t="shared" si="135"/>
        <v>97440</v>
      </c>
      <c r="H4321" s="49">
        <v>102.3</v>
      </c>
      <c r="I4321" s="49">
        <v>105.29</v>
      </c>
    </row>
    <row r="4322" spans="2:9">
      <c r="B4322" s="51">
        <v>97442</v>
      </c>
      <c r="C4322" s="1108" t="s">
        <v>6142</v>
      </c>
      <c r="D4322" s="45" t="s">
        <v>115</v>
      </c>
      <c r="E4322" s="46">
        <f t="shared" si="134"/>
        <v>116.34</v>
      </c>
      <c r="F4322" s="1105">
        <f t="shared" si="135"/>
        <v>97442</v>
      </c>
      <c r="H4322" s="46">
        <v>112.96</v>
      </c>
      <c r="I4322" s="46">
        <v>116.34</v>
      </c>
    </row>
    <row r="4323" spans="2:9">
      <c r="B4323" s="50">
        <v>97443</v>
      </c>
      <c r="C4323" s="48" t="s">
        <v>6143</v>
      </c>
      <c r="D4323" s="47" t="s">
        <v>115</v>
      </c>
      <c r="E4323" s="49">
        <f t="shared" si="134"/>
        <v>63.9</v>
      </c>
      <c r="F4323" s="1105">
        <f t="shared" si="135"/>
        <v>97443</v>
      </c>
      <c r="H4323" s="49">
        <v>61.05</v>
      </c>
      <c r="I4323" s="49">
        <v>63.9</v>
      </c>
    </row>
    <row r="4324" spans="2:9" ht="30">
      <c r="B4324" s="51">
        <v>97444</v>
      </c>
      <c r="C4324" s="1108" t="s">
        <v>6860</v>
      </c>
      <c r="D4324" s="45" t="s">
        <v>115</v>
      </c>
      <c r="E4324" s="46">
        <f t="shared" si="134"/>
        <v>73.84</v>
      </c>
      <c r="F4324" s="1105">
        <f t="shared" si="135"/>
        <v>97444</v>
      </c>
      <c r="H4324" s="46">
        <v>70.989999999999995</v>
      </c>
      <c r="I4324" s="46">
        <v>73.84</v>
      </c>
    </row>
    <row r="4325" spans="2:9">
      <c r="B4325" s="50">
        <v>97446</v>
      </c>
      <c r="C4325" s="48" t="s">
        <v>6144</v>
      </c>
      <c r="D4325" s="47" t="s">
        <v>115</v>
      </c>
      <c r="E4325" s="49">
        <f t="shared" si="134"/>
        <v>122.79</v>
      </c>
      <c r="F4325" s="1105">
        <f t="shared" si="135"/>
        <v>97446</v>
      </c>
      <c r="H4325" s="49">
        <v>119.63</v>
      </c>
      <c r="I4325" s="49">
        <v>122.79</v>
      </c>
    </row>
    <row r="4326" spans="2:9" ht="30">
      <c r="B4326" s="51">
        <v>97447</v>
      </c>
      <c r="C4326" s="1108" t="s">
        <v>6145</v>
      </c>
      <c r="D4326" s="45" t="s">
        <v>115</v>
      </c>
      <c r="E4326" s="46">
        <f t="shared" si="134"/>
        <v>122.79</v>
      </c>
      <c r="F4326" s="1105">
        <f t="shared" si="135"/>
        <v>97447</v>
      </c>
      <c r="H4326" s="46">
        <v>119.63</v>
      </c>
      <c r="I4326" s="46">
        <v>122.79</v>
      </c>
    </row>
    <row r="4327" spans="2:9">
      <c r="B4327" s="50">
        <v>97449</v>
      </c>
      <c r="C4327" s="48" t="s">
        <v>6861</v>
      </c>
      <c r="D4327" s="47" t="s">
        <v>115</v>
      </c>
      <c r="E4327" s="49">
        <f t="shared" si="134"/>
        <v>130.97999999999999</v>
      </c>
      <c r="F4327" s="1105">
        <f t="shared" si="135"/>
        <v>97449</v>
      </c>
      <c r="H4327" s="49">
        <v>127.52</v>
      </c>
      <c r="I4327" s="49">
        <v>130.97999999999999</v>
      </c>
    </row>
    <row r="4328" spans="2:9" ht="30">
      <c r="B4328" s="51">
        <v>97450</v>
      </c>
      <c r="C4328" s="1108" t="s">
        <v>6146</v>
      </c>
      <c r="D4328" s="45" t="s">
        <v>115</v>
      </c>
      <c r="E4328" s="46">
        <f t="shared" si="134"/>
        <v>158.05000000000001</v>
      </c>
      <c r="F4328" s="1105">
        <f t="shared" si="135"/>
        <v>97450</v>
      </c>
      <c r="H4328" s="46">
        <v>154.59</v>
      </c>
      <c r="I4328" s="46">
        <v>158.05000000000001</v>
      </c>
    </row>
    <row r="4329" spans="2:9">
      <c r="B4329" s="50">
        <v>97452</v>
      </c>
      <c r="C4329" s="48" t="s">
        <v>6862</v>
      </c>
      <c r="D4329" s="47" t="s">
        <v>115</v>
      </c>
      <c r="E4329" s="49">
        <f t="shared" si="134"/>
        <v>104.09</v>
      </c>
      <c r="F4329" s="1105">
        <f t="shared" si="135"/>
        <v>97452</v>
      </c>
      <c r="H4329" s="49">
        <v>99.81</v>
      </c>
      <c r="I4329" s="49">
        <v>104.09</v>
      </c>
    </row>
    <row r="4330" spans="2:9">
      <c r="B4330" s="51">
        <v>97453</v>
      </c>
      <c r="C4330" s="1108" t="s">
        <v>6863</v>
      </c>
      <c r="D4330" s="45" t="s">
        <v>115</v>
      </c>
      <c r="E4330" s="46">
        <f t="shared" si="134"/>
        <v>109.76</v>
      </c>
      <c r="F4330" s="1105">
        <f t="shared" si="135"/>
        <v>97453</v>
      </c>
      <c r="H4330" s="46">
        <v>105.48</v>
      </c>
      <c r="I4330" s="46">
        <v>109.76</v>
      </c>
    </row>
    <row r="4331" spans="2:9" ht="30">
      <c r="B4331" s="50">
        <v>97454</v>
      </c>
      <c r="C4331" s="48" t="s">
        <v>6864</v>
      </c>
      <c r="D4331" s="47" t="s">
        <v>115</v>
      </c>
      <c r="E4331" s="49">
        <f t="shared" si="134"/>
        <v>170</v>
      </c>
      <c r="F4331" s="1105">
        <f t="shared" si="135"/>
        <v>97454</v>
      </c>
      <c r="H4331" s="49">
        <v>165.26</v>
      </c>
      <c r="I4331" s="49">
        <v>170</v>
      </c>
    </row>
    <row r="4332" spans="2:9" ht="30">
      <c r="B4332" s="51">
        <v>97455</v>
      </c>
      <c r="C4332" s="1108" t="s">
        <v>6865</v>
      </c>
      <c r="D4332" s="45" t="s">
        <v>115</v>
      </c>
      <c r="E4332" s="46">
        <f t="shared" si="134"/>
        <v>179.08</v>
      </c>
      <c r="F4332" s="1105">
        <f t="shared" si="135"/>
        <v>97455</v>
      </c>
      <c r="H4332" s="46">
        <v>174.34</v>
      </c>
      <c r="I4332" s="46">
        <v>179.08</v>
      </c>
    </row>
    <row r="4333" spans="2:9">
      <c r="B4333" s="50">
        <v>97456</v>
      </c>
      <c r="C4333" s="48" t="s">
        <v>6866</v>
      </c>
      <c r="D4333" s="47" t="s">
        <v>115</v>
      </c>
      <c r="E4333" s="49">
        <f t="shared" si="134"/>
        <v>369.81</v>
      </c>
      <c r="F4333" s="1105">
        <f t="shared" si="135"/>
        <v>97456</v>
      </c>
      <c r="H4333" s="49">
        <v>364.6</v>
      </c>
      <c r="I4333" s="49">
        <v>369.81</v>
      </c>
    </row>
    <row r="4334" spans="2:9">
      <c r="B4334" s="51">
        <v>97457</v>
      </c>
      <c r="C4334" s="1108" t="s">
        <v>6867</v>
      </c>
      <c r="D4334" s="45" t="s">
        <v>115</v>
      </c>
      <c r="E4334" s="46">
        <f t="shared" si="134"/>
        <v>329.1</v>
      </c>
      <c r="F4334" s="1105">
        <f t="shared" si="135"/>
        <v>97457</v>
      </c>
      <c r="H4334" s="46">
        <v>323.89</v>
      </c>
      <c r="I4334" s="46">
        <v>329.1</v>
      </c>
    </row>
    <row r="4335" spans="2:9">
      <c r="B4335" s="50">
        <v>97458</v>
      </c>
      <c r="C4335" s="48" t="s">
        <v>6147</v>
      </c>
      <c r="D4335" s="47" t="s">
        <v>115</v>
      </c>
      <c r="E4335" s="49">
        <f t="shared" si="134"/>
        <v>161.54</v>
      </c>
      <c r="F4335" s="1105">
        <f t="shared" si="135"/>
        <v>97458</v>
      </c>
      <c r="H4335" s="49">
        <v>155.83000000000001</v>
      </c>
      <c r="I4335" s="49">
        <v>161.54</v>
      </c>
    </row>
    <row r="4336" spans="2:9">
      <c r="B4336" s="51">
        <v>97459</v>
      </c>
      <c r="C4336" s="1108" t="s">
        <v>6148</v>
      </c>
      <c r="D4336" s="45" t="s">
        <v>115</v>
      </c>
      <c r="E4336" s="46">
        <f t="shared" si="134"/>
        <v>267.39</v>
      </c>
      <c r="F4336" s="1105">
        <f t="shared" si="135"/>
        <v>97459</v>
      </c>
      <c r="H4336" s="46">
        <v>261.06</v>
      </c>
      <c r="I4336" s="46">
        <v>267.39</v>
      </c>
    </row>
    <row r="4337" spans="2:9">
      <c r="B4337" s="50">
        <v>97460</v>
      </c>
      <c r="C4337" s="48" t="s">
        <v>6149</v>
      </c>
      <c r="D4337" s="47" t="s">
        <v>115</v>
      </c>
      <c r="E4337" s="49">
        <f t="shared" si="134"/>
        <v>403.23</v>
      </c>
      <c r="F4337" s="1105">
        <f t="shared" si="135"/>
        <v>97460</v>
      </c>
      <c r="H4337" s="49">
        <v>396.3</v>
      </c>
      <c r="I4337" s="49">
        <v>403.23</v>
      </c>
    </row>
    <row r="4338" spans="2:9" ht="30">
      <c r="B4338" s="51">
        <v>97461</v>
      </c>
      <c r="C4338" s="1108" t="s">
        <v>6868</v>
      </c>
      <c r="D4338" s="45" t="s">
        <v>115</v>
      </c>
      <c r="E4338" s="46">
        <f t="shared" si="134"/>
        <v>19.95</v>
      </c>
      <c r="F4338" s="1105">
        <f t="shared" si="135"/>
        <v>97461</v>
      </c>
      <c r="H4338" s="46">
        <v>19.100000000000001</v>
      </c>
      <c r="I4338" s="46">
        <v>19.95</v>
      </c>
    </row>
    <row r="4339" spans="2:9" ht="30">
      <c r="B4339" s="50">
        <v>97462</v>
      </c>
      <c r="C4339" s="48" t="s">
        <v>6869</v>
      </c>
      <c r="D4339" s="47" t="s">
        <v>115</v>
      </c>
      <c r="E4339" s="49">
        <f t="shared" si="134"/>
        <v>17.03</v>
      </c>
      <c r="F4339" s="1105">
        <f t="shared" si="135"/>
        <v>97462</v>
      </c>
      <c r="H4339" s="49">
        <v>16.18</v>
      </c>
      <c r="I4339" s="49">
        <v>17.03</v>
      </c>
    </row>
    <row r="4340" spans="2:9" ht="30">
      <c r="B4340" s="51">
        <v>97464</v>
      </c>
      <c r="C4340" s="1108" t="s">
        <v>6870</v>
      </c>
      <c r="D4340" s="45" t="s">
        <v>115</v>
      </c>
      <c r="E4340" s="46">
        <f t="shared" si="134"/>
        <v>28.35</v>
      </c>
      <c r="F4340" s="1105">
        <f t="shared" si="135"/>
        <v>97464</v>
      </c>
      <c r="H4340" s="46">
        <v>27.27</v>
      </c>
      <c r="I4340" s="46">
        <v>28.35</v>
      </c>
    </row>
    <row r="4341" spans="2:9" ht="30">
      <c r="B4341" s="50">
        <v>97465</v>
      </c>
      <c r="C4341" s="48" t="s">
        <v>6871</v>
      </c>
      <c r="D4341" s="47" t="s">
        <v>115</v>
      </c>
      <c r="E4341" s="49">
        <f t="shared" si="134"/>
        <v>33.26</v>
      </c>
      <c r="F4341" s="1105">
        <f t="shared" si="135"/>
        <v>97465</v>
      </c>
      <c r="H4341" s="49">
        <v>32.18</v>
      </c>
      <c r="I4341" s="49">
        <v>33.26</v>
      </c>
    </row>
    <row r="4342" spans="2:9" ht="30">
      <c r="B4342" s="51">
        <v>97467</v>
      </c>
      <c r="C4342" s="1108" t="s">
        <v>6872</v>
      </c>
      <c r="D4342" s="45" t="s">
        <v>115</v>
      </c>
      <c r="E4342" s="46">
        <f t="shared" si="134"/>
        <v>35.93</v>
      </c>
      <c r="F4342" s="1105">
        <f t="shared" si="135"/>
        <v>97467</v>
      </c>
      <c r="H4342" s="46">
        <v>34.590000000000003</v>
      </c>
      <c r="I4342" s="46">
        <v>35.93</v>
      </c>
    </row>
    <row r="4343" spans="2:9" ht="30">
      <c r="B4343" s="50">
        <v>97468</v>
      </c>
      <c r="C4343" s="48" t="s">
        <v>6873</v>
      </c>
      <c r="D4343" s="47" t="s">
        <v>115</v>
      </c>
      <c r="E4343" s="49">
        <f t="shared" si="134"/>
        <v>42.21</v>
      </c>
      <c r="F4343" s="1105">
        <f t="shared" si="135"/>
        <v>97468</v>
      </c>
      <c r="H4343" s="49">
        <v>40.869999999999997</v>
      </c>
      <c r="I4343" s="49">
        <v>42.21</v>
      </c>
    </row>
    <row r="4344" spans="2:9" ht="30">
      <c r="B4344" s="51">
        <v>97470</v>
      </c>
      <c r="C4344" s="1108" t="s">
        <v>6874</v>
      </c>
      <c r="D4344" s="45" t="s">
        <v>115</v>
      </c>
      <c r="E4344" s="46">
        <f t="shared" si="134"/>
        <v>52.21</v>
      </c>
      <c r="F4344" s="1105">
        <f t="shared" si="135"/>
        <v>97470</v>
      </c>
      <c r="H4344" s="46">
        <v>50.53</v>
      </c>
      <c r="I4344" s="46">
        <v>52.21</v>
      </c>
    </row>
    <row r="4345" spans="2:9" ht="30">
      <c r="B4345" s="50">
        <v>97471</v>
      </c>
      <c r="C4345" s="48" t="s">
        <v>6875</v>
      </c>
      <c r="D4345" s="47" t="s">
        <v>115</v>
      </c>
      <c r="E4345" s="49">
        <f t="shared" si="134"/>
        <v>62.15</v>
      </c>
      <c r="F4345" s="1105">
        <f t="shared" si="135"/>
        <v>97471</v>
      </c>
      <c r="H4345" s="49">
        <v>60.47</v>
      </c>
      <c r="I4345" s="49">
        <v>62.15</v>
      </c>
    </row>
    <row r="4346" spans="2:9" ht="30">
      <c r="B4346" s="51">
        <v>97474</v>
      </c>
      <c r="C4346" s="1108" t="s">
        <v>6876</v>
      </c>
      <c r="D4346" s="45" t="s">
        <v>115</v>
      </c>
      <c r="E4346" s="46">
        <f t="shared" si="134"/>
        <v>93</v>
      </c>
      <c r="F4346" s="1105">
        <f t="shared" si="135"/>
        <v>97474</v>
      </c>
      <c r="H4346" s="46">
        <v>90.81</v>
      </c>
      <c r="I4346" s="46">
        <v>93</v>
      </c>
    </row>
    <row r="4347" spans="2:9" ht="30">
      <c r="B4347" s="50">
        <v>97475</v>
      </c>
      <c r="C4347" s="48" t="s">
        <v>6877</v>
      </c>
      <c r="D4347" s="47" t="s">
        <v>115</v>
      </c>
      <c r="E4347" s="49">
        <f t="shared" si="134"/>
        <v>113.09</v>
      </c>
      <c r="F4347" s="1105">
        <f t="shared" si="135"/>
        <v>97475</v>
      </c>
      <c r="H4347" s="49">
        <v>110.9</v>
      </c>
      <c r="I4347" s="49">
        <v>113.09</v>
      </c>
    </row>
    <row r="4348" spans="2:9" ht="30">
      <c r="B4348" s="51">
        <v>97477</v>
      </c>
      <c r="C4348" s="1108" t="s">
        <v>6878</v>
      </c>
      <c r="D4348" s="45" t="s">
        <v>115</v>
      </c>
      <c r="E4348" s="46">
        <f t="shared" si="134"/>
        <v>123.27</v>
      </c>
      <c r="F4348" s="1105">
        <f t="shared" si="135"/>
        <v>97477</v>
      </c>
      <c r="H4348" s="46">
        <v>120.59</v>
      </c>
      <c r="I4348" s="46">
        <v>123.27</v>
      </c>
    </row>
    <row r="4349" spans="2:9" ht="30">
      <c r="B4349" s="50">
        <v>97478</v>
      </c>
      <c r="C4349" s="48" t="s">
        <v>6879</v>
      </c>
      <c r="D4349" s="47" t="s">
        <v>115</v>
      </c>
      <c r="E4349" s="49">
        <f t="shared" si="134"/>
        <v>150.34</v>
      </c>
      <c r="F4349" s="1105">
        <f t="shared" si="135"/>
        <v>97478</v>
      </c>
      <c r="H4349" s="49">
        <v>147.66</v>
      </c>
      <c r="I4349" s="49">
        <v>150.34</v>
      </c>
    </row>
    <row r="4350" spans="2:9" ht="30">
      <c r="B4350" s="51">
        <v>97479</v>
      </c>
      <c r="C4350" s="1108" t="s">
        <v>6880</v>
      </c>
      <c r="D4350" s="45" t="s">
        <v>115</v>
      </c>
      <c r="E4350" s="46">
        <f t="shared" si="134"/>
        <v>31.94</v>
      </c>
      <c r="F4350" s="1105">
        <f t="shared" si="135"/>
        <v>97479</v>
      </c>
      <c r="H4350" s="46">
        <v>30.69</v>
      </c>
      <c r="I4350" s="46">
        <v>31.94</v>
      </c>
    </row>
    <row r="4351" spans="2:9" ht="30">
      <c r="B4351" s="50">
        <v>97480</v>
      </c>
      <c r="C4351" s="48" t="s">
        <v>6881</v>
      </c>
      <c r="D4351" s="47" t="s">
        <v>115</v>
      </c>
      <c r="E4351" s="49">
        <f t="shared" si="134"/>
        <v>31.94</v>
      </c>
      <c r="F4351" s="1105">
        <f t="shared" si="135"/>
        <v>97480</v>
      </c>
      <c r="H4351" s="49">
        <v>30.69</v>
      </c>
      <c r="I4351" s="49">
        <v>31.94</v>
      </c>
    </row>
    <row r="4352" spans="2:9" ht="30">
      <c r="B4352" s="51">
        <v>97481</v>
      </c>
      <c r="C4352" s="1108" t="s">
        <v>6882</v>
      </c>
      <c r="D4352" s="45" t="s">
        <v>115</v>
      </c>
      <c r="E4352" s="46">
        <f t="shared" si="134"/>
        <v>45.69</v>
      </c>
      <c r="F4352" s="1105">
        <f t="shared" si="135"/>
        <v>97481</v>
      </c>
      <c r="H4352" s="46">
        <v>44.07</v>
      </c>
      <c r="I4352" s="46">
        <v>45.69</v>
      </c>
    </row>
    <row r="4353" spans="2:9" ht="30">
      <c r="B4353" s="50">
        <v>97482</v>
      </c>
      <c r="C4353" s="48" t="s">
        <v>6883</v>
      </c>
      <c r="D4353" s="47" t="s">
        <v>115</v>
      </c>
      <c r="E4353" s="49">
        <f t="shared" si="134"/>
        <v>45.69</v>
      </c>
      <c r="F4353" s="1105">
        <f t="shared" si="135"/>
        <v>97482</v>
      </c>
      <c r="H4353" s="49">
        <v>44.07</v>
      </c>
      <c r="I4353" s="49">
        <v>45.69</v>
      </c>
    </row>
    <row r="4354" spans="2:9" ht="30">
      <c r="B4354" s="51">
        <v>97483</v>
      </c>
      <c r="C4354" s="1108" t="s">
        <v>6150</v>
      </c>
      <c r="D4354" s="45" t="s">
        <v>115</v>
      </c>
      <c r="E4354" s="46">
        <f t="shared" si="134"/>
        <v>63.31</v>
      </c>
      <c r="F4354" s="1105">
        <f t="shared" si="135"/>
        <v>97483</v>
      </c>
      <c r="H4354" s="46">
        <v>61.29</v>
      </c>
      <c r="I4354" s="46">
        <v>63.31</v>
      </c>
    </row>
    <row r="4355" spans="2:9" ht="30">
      <c r="B4355" s="50">
        <v>97484</v>
      </c>
      <c r="C4355" s="48" t="s">
        <v>6151</v>
      </c>
      <c r="D4355" s="47" t="s">
        <v>115</v>
      </c>
      <c r="E4355" s="49">
        <f t="shared" ref="E4355:E4418" si="136">IF($K$2=$H$1,H4355,I4355)</f>
        <v>63.31</v>
      </c>
      <c r="F4355" s="1105">
        <f t="shared" ref="F4355:F4418" si="137">IF(LEN($B4355)=7,CONCATENATE(MID($B4355,1,6),"00",RIGHT($B4355,1)),IF(LEN($B4355)=8,CONCATENATE(MID($B4355,1,6),"0",RIGHT($B4355,2)),$B4355))</f>
        <v>97484</v>
      </c>
      <c r="H4355" s="49">
        <v>61.29</v>
      </c>
      <c r="I4355" s="49">
        <v>63.31</v>
      </c>
    </row>
    <row r="4356" spans="2:9" ht="30">
      <c r="B4356" s="51">
        <v>97485</v>
      </c>
      <c r="C4356" s="1108" t="s">
        <v>6152</v>
      </c>
      <c r="D4356" s="45" t="s">
        <v>115</v>
      </c>
      <c r="E4356" s="46">
        <f t="shared" si="136"/>
        <v>86.57</v>
      </c>
      <c r="F4356" s="1105">
        <f t="shared" si="137"/>
        <v>97485</v>
      </c>
      <c r="H4356" s="46">
        <v>84.06</v>
      </c>
      <c r="I4356" s="46">
        <v>86.57</v>
      </c>
    </row>
    <row r="4357" spans="2:9" ht="30">
      <c r="B4357" s="50">
        <v>97486</v>
      </c>
      <c r="C4357" s="48" t="s">
        <v>6153</v>
      </c>
      <c r="D4357" s="47" t="s">
        <v>115</v>
      </c>
      <c r="E4357" s="49">
        <f t="shared" si="136"/>
        <v>92.24</v>
      </c>
      <c r="F4357" s="1105">
        <f t="shared" si="137"/>
        <v>97486</v>
      </c>
      <c r="H4357" s="49">
        <v>89.73</v>
      </c>
      <c r="I4357" s="49">
        <v>92.24</v>
      </c>
    </row>
    <row r="4358" spans="2:9" ht="30">
      <c r="B4358" s="51">
        <v>97487</v>
      </c>
      <c r="C4358" s="1108" t="s">
        <v>6154</v>
      </c>
      <c r="D4358" s="45" t="s">
        <v>115</v>
      </c>
      <c r="E4358" s="46">
        <f t="shared" si="136"/>
        <v>155.47999999999999</v>
      </c>
      <c r="F4358" s="1105">
        <f t="shared" si="137"/>
        <v>97487</v>
      </c>
      <c r="H4358" s="46">
        <v>152.19999999999999</v>
      </c>
      <c r="I4358" s="46">
        <v>155.47999999999999</v>
      </c>
    </row>
    <row r="4359" spans="2:9" ht="30">
      <c r="B4359" s="50">
        <v>97488</v>
      </c>
      <c r="C4359" s="48" t="s">
        <v>6155</v>
      </c>
      <c r="D4359" s="47" t="s">
        <v>115</v>
      </c>
      <c r="E4359" s="49">
        <f t="shared" si="136"/>
        <v>164.56</v>
      </c>
      <c r="F4359" s="1105">
        <f t="shared" si="137"/>
        <v>97488</v>
      </c>
      <c r="H4359" s="49">
        <v>161.28</v>
      </c>
      <c r="I4359" s="49">
        <v>164.56</v>
      </c>
    </row>
    <row r="4360" spans="2:9" ht="30">
      <c r="B4360" s="51">
        <v>97489</v>
      </c>
      <c r="C4360" s="1108" t="s">
        <v>6156</v>
      </c>
      <c r="D4360" s="45" t="s">
        <v>115</v>
      </c>
      <c r="E4360" s="46">
        <f t="shared" si="136"/>
        <v>358.22</v>
      </c>
      <c r="F4360" s="1105">
        <f t="shared" si="137"/>
        <v>97489</v>
      </c>
      <c r="H4360" s="46">
        <v>354.19</v>
      </c>
      <c r="I4360" s="46">
        <v>358.22</v>
      </c>
    </row>
    <row r="4361" spans="2:9" ht="30">
      <c r="B4361" s="50">
        <v>97490</v>
      </c>
      <c r="C4361" s="48" t="s">
        <v>6157</v>
      </c>
      <c r="D4361" s="47" t="s">
        <v>115</v>
      </c>
      <c r="E4361" s="49">
        <f t="shared" si="136"/>
        <v>317.51</v>
      </c>
      <c r="F4361" s="1105">
        <f t="shared" si="137"/>
        <v>97490</v>
      </c>
      <c r="H4361" s="49">
        <v>313.48</v>
      </c>
      <c r="I4361" s="49">
        <v>317.51</v>
      </c>
    </row>
    <row r="4362" spans="2:9" ht="30">
      <c r="B4362" s="51">
        <v>97491</v>
      </c>
      <c r="C4362" s="1108" t="s">
        <v>6158</v>
      </c>
      <c r="D4362" s="45" t="s">
        <v>115</v>
      </c>
      <c r="E4362" s="46">
        <f t="shared" si="136"/>
        <v>48.58</v>
      </c>
      <c r="F4362" s="1105">
        <f t="shared" si="137"/>
        <v>97491</v>
      </c>
      <c r="H4362" s="46">
        <v>46.91</v>
      </c>
      <c r="I4362" s="46">
        <v>48.58</v>
      </c>
    </row>
    <row r="4363" spans="2:9" ht="30">
      <c r="B4363" s="50">
        <v>97492</v>
      </c>
      <c r="C4363" s="48" t="s">
        <v>6159</v>
      </c>
      <c r="D4363" s="47" t="s">
        <v>115</v>
      </c>
      <c r="E4363" s="49">
        <f t="shared" si="136"/>
        <v>70.39</v>
      </c>
      <c r="F4363" s="1105">
        <f t="shared" si="137"/>
        <v>97492</v>
      </c>
      <c r="H4363" s="49">
        <v>68.239999999999995</v>
      </c>
      <c r="I4363" s="49">
        <v>70.39</v>
      </c>
    </row>
    <row r="4364" spans="2:9" ht="30">
      <c r="B4364" s="51">
        <v>97493</v>
      </c>
      <c r="C4364" s="1108" t="s">
        <v>6160</v>
      </c>
      <c r="D4364" s="45" t="s">
        <v>115</v>
      </c>
      <c r="E4364" s="46">
        <f t="shared" si="136"/>
        <v>90.55</v>
      </c>
      <c r="F4364" s="1105">
        <f t="shared" si="137"/>
        <v>97493</v>
      </c>
      <c r="H4364" s="46">
        <v>87.87</v>
      </c>
      <c r="I4364" s="46">
        <v>90.55</v>
      </c>
    </row>
    <row r="4365" spans="2:9" ht="30">
      <c r="B4365" s="50">
        <v>97494</v>
      </c>
      <c r="C4365" s="48" t="s">
        <v>6161</v>
      </c>
      <c r="D4365" s="47" t="s">
        <v>115</v>
      </c>
      <c r="E4365" s="49">
        <f t="shared" si="136"/>
        <v>138.16</v>
      </c>
      <c r="F4365" s="1105">
        <f t="shared" si="137"/>
        <v>97494</v>
      </c>
      <c r="H4365" s="49">
        <v>134.81</v>
      </c>
      <c r="I4365" s="49">
        <v>138.16</v>
      </c>
    </row>
    <row r="4366" spans="2:9" ht="30">
      <c r="B4366" s="51">
        <v>97495</v>
      </c>
      <c r="C4366" s="1108" t="s">
        <v>6162</v>
      </c>
      <c r="D4366" s="45" t="s">
        <v>115</v>
      </c>
      <c r="E4366" s="46">
        <f t="shared" si="136"/>
        <v>247.99</v>
      </c>
      <c r="F4366" s="1105">
        <f t="shared" si="137"/>
        <v>97495</v>
      </c>
      <c r="H4366" s="46">
        <v>243.62</v>
      </c>
      <c r="I4366" s="46">
        <v>247.99</v>
      </c>
    </row>
    <row r="4367" spans="2:9" ht="30">
      <c r="B4367" s="50">
        <v>97496</v>
      </c>
      <c r="C4367" s="48" t="s">
        <v>6163</v>
      </c>
      <c r="D4367" s="47" t="s">
        <v>115</v>
      </c>
      <c r="E4367" s="49">
        <f t="shared" si="136"/>
        <v>387.82</v>
      </c>
      <c r="F4367" s="1105">
        <f t="shared" si="137"/>
        <v>97496</v>
      </c>
      <c r="H4367" s="49">
        <v>382.45</v>
      </c>
      <c r="I4367" s="49">
        <v>387.82</v>
      </c>
    </row>
    <row r="4368" spans="2:9" ht="30">
      <c r="B4368" s="51">
        <v>97499</v>
      </c>
      <c r="C4368" s="1108" t="s">
        <v>6164</v>
      </c>
      <c r="D4368" s="45" t="s">
        <v>115</v>
      </c>
      <c r="E4368" s="46">
        <f t="shared" si="136"/>
        <v>18.059999999999999</v>
      </c>
      <c r="F4368" s="1105">
        <f t="shared" si="137"/>
        <v>97499</v>
      </c>
      <c r="H4368" s="46">
        <v>17.420000000000002</v>
      </c>
      <c r="I4368" s="46">
        <v>18.059999999999999</v>
      </c>
    </row>
    <row r="4369" spans="2:9" ht="30">
      <c r="B4369" s="50">
        <v>97500</v>
      </c>
      <c r="C4369" s="48" t="s">
        <v>6165</v>
      </c>
      <c r="D4369" s="47" t="s">
        <v>115</v>
      </c>
      <c r="E4369" s="49">
        <f t="shared" si="136"/>
        <v>15.14</v>
      </c>
      <c r="F4369" s="1105">
        <f t="shared" si="137"/>
        <v>97500</v>
      </c>
      <c r="H4369" s="49">
        <v>14.5</v>
      </c>
      <c r="I4369" s="49">
        <v>15.14</v>
      </c>
    </row>
    <row r="4370" spans="2:9" ht="30">
      <c r="B4370" s="51">
        <v>97502</v>
      </c>
      <c r="C4370" s="1108" t="s">
        <v>6166</v>
      </c>
      <c r="D4370" s="45" t="s">
        <v>115</v>
      </c>
      <c r="E4370" s="46">
        <f t="shared" si="136"/>
        <v>24.84</v>
      </c>
      <c r="F4370" s="1105">
        <f t="shared" si="137"/>
        <v>97502</v>
      </c>
      <c r="H4370" s="46">
        <v>24.12</v>
      </c>
      <c r="I4370" s="46">
        <v>24.84</v>
      </c>
    </row>
    <row r="4371" spans="2:9" ht="30">
      <c r="B4371" s="50">
        <v>97503</v>
      </c>
      <c r="C4371" s="48" t="s">
        <v>6167</v>
      </c>
      <c r="D4371" s="47" t="s">
        <v>115</v>
      </c>
      <c r="E4371" s="49">
        <f t="shared" si="136"/>
        <v>29.93</v>
      </c>
      <c r="F4371" s="1105">
        <f t="shared" si="137"/>
        <v>97503</v>
      </c>
      <c r="H4371" s="49">
        <v>29.19</v>
      </c>
      <c r="I4371" s="49">
        <v>29.93</v>
      </c>
    </row>
    <row r="4372" spans="2:9" ht="30">
      <c r="B4372" s="51">
        <v>97505</v>
      </c>
      <c r="C4372" s="1108" t="s">
        <v>6168</v>
      </c>
      <c r="D4372" s="45" t="s">
        <v>115</v>
      </c>
      <c r="E4372" s="46">
        <f t="shared" si="136"/>
        <v>30.99</v>
      </c>
      <c r="F4372" s="1105">
        <f t="shared" si="137"/>
        <v>97505</v>
      </c>
      <c r="H4372" s="46">
        <v>30.15</v>
      </c>
      <c r="I4372" s="46">
        <v>30.99</v>
      </c>
    </row>
    <row r="4373" spans="2:9" ht="30">
      <c r="B4373" s="50">
        <v>97506</v>
      </c>
      <c r="C4373" s="48" t="s">
        <v>6169</v>
      </c>
      <c r="D4373" s="47" t="s">
        <v>115</v>
      </c>
      <c r="E4373" s="49">
        <f t="shared" si="136"/>
        <v>37.270000000000003</v>
      </c>
      <c r="F4373" s="1105">
        <f t="shared" si="137"/>
        <v>97506</v>
      </c>
      <c r="H4373" s="49">
        <v>36.43</v>
      </c>
      <c r="I4373" s="49">
        <v>37.270000000000003</v>
      </c>
    </row>
    <row r="4374" spans="2:9" ht="30">
      <c r="B4374" s="51">
        <v>97508</v>
      </c>
      <c r="C4374" s="1108" t="s">
        <v>6170</v>
      </c>
      <c r="D4374" s="45" t="s">
        <v>115</v>
      </c>
      <c r="E4374" s="46">
        <f t="shared" si="136"/>
        <v>45.23</v>
      </c>
      <c r="F4374" s="1105">
        <f t="shared" si="137"/>
        <v>97508</v>
      </c>
      <c r="H4374" s="46">
        <v>44.26</v>
      </c>
      <c r="I4374" s="46">
        <v>45.23</v>
      </c>
    </row>
    <row r="4375" spans="2:9" ht="30">
      <c r="B4375" s="50">
        <v>97509</v>
      </c>
      <c r="C4375" s="48" t="s">
        <v>6171</v>
      </c>
      <c r="D4375" s="47" t="s">
        <v>115</v>
      </c>
      <c r="E4375" s="49">
        <f t="shared" si="136"/>
        <v>55.17</v>
      </c>
      <c r="F4375" s="1105">
        <f t="shared" si="137"/>
        <v>97509</v>
      </c>
      <c r="H4375" s="49">
        <v>54.2</v>
      </c>
      <c r="I4375" s="49">
        <v>55.17</v>
      </c>
    </row>
    <row r="4376" spans="2:9" ht="30">
      <c r="B4376" s="51">
        <v>97511</v>
      </c>
      <c r="C4376" s="1108" t="s">
        <v>6172</v>
      </c>
      <c r="D4376" s="45" t="s">
        <v>115</v>
      </c>
      <c r="E4376" s="46">
        <f t="shared" si="136"/>
        <v>82.97</v>
      </c>
      <c r="F4376" s="1105">
        <f t="shared" si="137"/>
        <v>97511</v>
      </c>
      <c r="H4376" s="46">
        <v>81.8</v>
      </c>
      <c r="I4376" s="46">
        <v>82.97</v>
      </c>
    </row>
    <row r="4377" spans="2:9" ht="30">
      <c r="B4377" s="50">
        <v>97512</v>
      </c>
      <c r="C4377" s="48" t="s">
        <v>6173</v>
      </c>
      <c r="D4377" s="47" t="s">
        <v>115</v>
      </c>
      <c r="E4377" s="49">
        <f t="shared" si="136"/>
        <v>103.06</v>
      </c>
      <c r="F4377" s="1105">
        <f t="shared" si="137"/>
        <v>97512</v>
      </c>
      <c r="H4377" s="49">
        <v>101.89</v>
      </c>
      <c r="I4377" s="49">
        <v>103.06</v>
      </c>
    </row>
    <row r="4378" spans="2:9" ht="30">
      <c r="B4378" s="51">
        <v>97514</v>
      </c>
      <c r="C4378" s="1108" t="s">
        <v>6174</v>
      </c>
      <c r="D4378" s="45" t="s">
        <v>115</v>
      </c>
      <c r="E4378" s="46">
        <f t="shared" si="136"/>
        <v>110.08</v>
      </c>
      <c r="F4378" s="1105">
        <f t="shared" si="137"/>
        <v>97514</v>
      </c>
      <c r="H4378" s="46">
        <v>108.72</v>
      </c>
      <c r="I4378" s="46">
        <v>110.08</v>
      </c>
    </row>
    <row r="4379" spans="2:9" ht="30">
      <c r="B4379" s="50">
        <v>97515</v>
      </c>
      <c r="C4379" s="48" t="s">
        <v>6175</v>
      </c>
      <c r="D4379" s="47" t="s">
        <v>115</v>
      </c>
      <c r="E4379" s="49">
        <f t="shared" si="136"/>
        <v>137.15</v>
      </c>
      <c r="F4379" s="1105">
        <f t="shared" si="137"/>
        <v>97515</v>
      </c>
      <c r="H4379" s="49">
        <v>135.79</v>
      </c>
      <c r="I4379" s="49">
        <v>137.15</v>
      </c>
    </row>
    <row r="4380" spans="2:9" ht="30">
      <c r="B4380" s="51">
        <v>97517</v>
      </c>
      <c r="C4380" s="1108" t="s">
        <v>6176</v>
      </c>
      <c r="D4380" s="45" t="s">
        <v>115</v>
      </c>
      <c r="E4380" s="46">
        <f t="shared" si="136"/>
        <v>29.12</v>
      </c>
      <c r="F4380" s="1105">
        <f t="shared" si="137"/>
        <v>97517</v>
      </c>
      <c r="H4380" s="46">
        <v>28.15</v>
      </c>
      <c r="I4380" s="46">
        <v>29.12</v>
      </c>
    </row>
    <row r="4381" spans="2:9" ht="30">
      <c r="B4381" s="50">
        <v>97518</v>
      </c>
      <c r="C4381" s="48" t="s">
        <v>6177</v>
      </c>
      <c r="D4381" s="47" t="s">
        <v>115</v>
      </c>
      <c r="E4381" s="49">
        <f t="shared" si="136"/>
        <v>29.12</v>
      </c>
      <c r="F4381" s="1105">
        <f t="shared" si="137"/>
        <v>97518</v>
      </c>
      <c r="H4381" s="49">
        <v>28.15</v>
      </c>
      <c r="I4381" s="49">
        <v>29.12</v>
      </c>
    </row>
    <row r="4382" spans="2:9" ht="30">
      <c r="B4382" s="51">
        <v>97519</v>
      </c>
      <c r="C4382" s="1108" t="s">
        <v>6178</v>
      </c>
      <c r="D4382" s="45" t="s">
        <v>115</v>
      </c>
      <c r="E4382" s="46">
        <f t="shared" si="136"/>
        <v>40.700000000000003</v>
      </c>
      <c r="F4382" s="1105">
        <f t="shared" si="137"/>
        <v>97519</v>
      </c>
      <c r="H4382" s="46">
        <v>39.590000000000003</v>
      </c>
      <c r="I4382" s="46">
        <v>40.700000000000003</v>
      </c>
    </row>
    <row r="4383" spans="2:9" ht="30">
      <c r="B4383" s="50">
        <v>97520</v>
      </c>
      <c r="C4383" s="48" t="s">
        <v>6179</v>
      </c>
      <c r="D4383" s="47" t="s">
        <v>115</v>
      </c>
      <c r="E4383" s="49">
        <f t="shared" si="136"/>
        <v>40.700000000000003</v>
      </c>
      <c r="F4383" s="1105">
        <f t="shared" si="137"/>
        <v>97520</v>
      </c>
      <c r="H4383" s="49">
        <v>39.590000000000003</v>
      </c>
      <c r="I4383" s="49">
        <v>40.700000000000003</v>
      </c>
    </row>
    <row r="4384" spans="2:9" ht="30">
      <c r="B4384" s="51">
        <v>97521</v>
      </c>
      <c r="C4384" s="1108" t="s">
        <v>6180</v>
      </c>
      <c r="D4384" s="45" t="s">
        <v>115</v>
      </c>
      <c r="E4384" s="46">
        <f t="shared" si="136"/>
        <v>55.88</v>
      </c>
      <c r="F4384" s="1105">
        <f t="shared" si="137"/>
        <v>97521</v>
      </c>
      <c r="H4384" s="46">
        <v>54.61</v>
      </c>
      <c r="I4384" s="46">
        <v>55.88</v>
      </c>
    </row>
    <row r="4385" spans="2:9" ht="30">
      <c r="B4385" s="50">
        <v>97522</v>
      </c>
      <c r="C4385" s="48" t="s">
        <v>6181</v>
      </c>
      <c r="D4385" s="47" t="s">
        <v>115</v>
      </c>
      <c r="E4385" s="49">
        <f t="shared" si="136"/>
        <v>55.88</v>
      </c>
      <c r="F4385" s="1105">
        <f t="shared" si="137"/>
        <v>97522</v>
      </c>
      <c r="H4385" s="49">
        <v>54.61</v>
      </c>
      <c r="I4385" s="49">
        <v>55.88</v>
      </c>
    </row>
    <row r="4386" spans="2:9" ht="30">
      <c r="B4386" s="51">
        <v>97523</v>
      </c>
      <c r="C4386" s="1108" t="s">
        <v>6182</v>
      </c>
      <c r="D4386" s="45" t="s">
        <v>115</v>
      </c>
      <c r="E4386" s="46">
        <f t="shared" si="136"/>
        <v>76.099999999999994</v>
      </c>
      <c r="F4386" s="1105">
        <f t="shared" si="137"/>
        <v>97523</v>
      </c>
      <c r="H4386" s="46">
        <v>74.650000000000006</v>
      </c>
      <c r="I4386" s="46">
        <v>76.099999999999994</v>
      </c>
    </row>
    <row r="4387" spans="2:9" ht="30">
      <c r="B4387" s="50">
        <v>97524</v>
      </c>
      <c r="C4387" s="48" t="s">
        <v>6183</v>
      </c>
      <c r="D4387" s="47" t="s">
        <v>115</v>
      </c>
      <c r="E4387" s="49">
        <f t="shared" si="136"/>
        <v>81.77</v>
      </c>
      <c r="F4387" s="1105">
        <f t="shared" si="137"/>
        <v>97524</v>
      </c>
      <c r="H4387" s="49">
        <v>80.319999999999993</v>
      </c>
      <c r="I4387" s="49">
        <v>81.77</v>
      </c>
    </row>
    <row r="4388" spans="2:9" ht="30">
      <c r="B4388" s="51">
        <v>97525</v>
      </c>
      <c r="C4388" s="1108" t="s">
        <v>6184</v>
      </c>
      <c r="D4388" s="45" t="s">
        <v>115</v>
      </c>
      <c r="E4388" s="46">
        <f t="shared" si="136"/>
        <v>140.35</v>
      </c>
      <c r="F4388" s="1105">
        <f t="shared" si="137"/>
        <v>97525</v>
      </c>
      <c r="H4388" s="46">
        <v>138.6</v>
      </c>
      <c r="I4388" s="46">
        <v>140.35</v>
      </c>
    </row>
    <row r="4389" spans="2:9" ht="30">
      <c r="B4389" s="50">
        <v>97526</v>
      </c>
      <c r="C4389" s="48" t="s">
        <v>6185</v>
      </c>
      <c r="D4389" s="47" t="s">
        <v>115</v>
      </c>
      <c r="E4389" s="49">
        <f t="shared" si="136"/>
        <v>149.43</v>
      </c>
      <c r="F4389" s="1105">
        <f t="shared" si="137"/>
        <v>97526</v>
      </c>
      <c r="H4389" s="49">
        <v>147.68</v>
      </c>
      <c r="I4389" s="49">
        <v>149.43</v>
      </c>
    </row>
    <row r="4390" spans="2:9" ht="30">
      <c r="B4390" s="51">
        <v>97527</v>
      </c>
      <c r="C4390" s="1108" t="s">
        <v>6186</v>
      </c>
      <c r="D4390" s="45" t="s">
        <v>115</v>
      </c>
      <c r="E4390" s="46">
        <f t="shared" si="136"/>
        <v>338.49</v>
      </c>
      <c r="F4390" s="1105">
        <f t="shared" si="137"/>
        <v>97527</v>
      </c>
      <c r="H4390" s="46">
        <v>336.45</v>
      </c>
      <c r="I4390" s="46">
        <v>338.49</v>
      </c>
    </row>
    <row r="4391" spans="2:9" ht="30">
      <c r="B4391" s="50">
        <v>97528</v>
      </c>
      <c r="C4391" s="48" t="s">
        <v>6187</v>
      </c>
      <c r="D4391" s="47" t="s">
        <v>115</v>
      </c>
      <c r="E4391" s="49">
        <f t="shared" si="136"/>
        <v>297.77999999999997</v>
      </c>
      <c r="F4391" s="1105">
        <f t="shared" si="137"/>
        <v>97528</v>
      </c>
      <c r="H4391" s="49">
        <v>295.74</v>
      </c>
      <c r="I4391" s="49">
        <v>297.77999999999997</v>
      </c>
    </row>
    <row r="4392" spans="2:9" ht="30">
      <c r="B4392" s="51">
        <v>97529</v>
      </c>
      <c r="C4392" s="1108" t="s">
        <v>6188</v>
      </c>
      <c r="D4392" s="45" t="s">
        <v>115</v>
      </c>
      <c r="E4392" s="46">
        <f t="shared" si="136"/>
        <v>44.86</v>
      </c>
      <c r="F4392" s="1105">
        <f t="shared" si="137"/>
        <v>97529</v>
      </c>
      <c r="H4392" s="46">
        <v>43.56</v>
      </c>
      <c r="I4392" s="46">
        <v>44.86</v>
      </c>
    </row>
    <row r="4393" spans="2:9" ht="30">
      <c r="B4393" s="50">
        <v>97530</v>
      </c>
      <c r="C4393" s="48" t="s">
        <v>6189</v>
      </c>
      <c r="D4393" s="47" t="s">
        <v>115</v>
      </c>
      <c r="E4393" s="49">
        <f t="shared" si="136"/>
        <v>63.74</v>
      </c>
      <c r="F4393" s="1105">
        <f t="shared" si="137"/>
        <v>97530</v>
      </c>
      <c r="H4393" s="49">
        <v>62.26</v>
      </c>
      <c r="I4393" s="49">
        <v>63.74</v>
      </c>
    </row>
    <row r="4394" spans="2:9" ht="30">
      <c r="B4394" s="51">
        <v>97531</v>
      </c>
      <c r="C4394" s="1108" t="s">
        <v>6190</v>
      </c>
      <c r="D4394" s="45" t="s">
        <v>115</v>
      </c>
      <c r="E4394" s="46">
        <f t="shared" si="136"/>
        <v>80.63</v>
      </c>
      <c r="F4394" s="1105">
        <f t="shared" si="137"/>
        <v>97531</v>
      </c>
      <c r="H4394" s="46">
        <v>78.94</v>
      </c>
      <c r="I4394" s="46">
        <v>80.63</v>
      </c>
    </row>
    <row r="4395" spans="2:9" ht="30">
      <c r="B4395" s="50">
        <v>97532</v>
      </c>
      <c r="C4395" s="48" t="s">
        <v>6191</v>
      </c>
      <c r="D4395" s="47" t="s">
        <v>115</v>
      </c>
      <c r="E4395" s="49">
        <f t="shared" si="136"/>
        <v>124.19</v>
      </c>
      <c r="F4395" s="1105">
        <f t="shared" si="137"/>
        <v>97532</v>
      </c>
      <c r="H4395" s="49">
        <v>122.25</v>
      </c>
      <c r="I4395" s="49">
        <v>124.19</v>
      </c>
    </row>
    <row r="4396" spans="2:9" ht="30">
      <c r="B4396" s="51">
        <v>97533</v>
      </c>
      <c r="C4396" s="1108" t="s">
        <v>6192</v>
      </c>
      <c r="D4396" s="45" t="s">
        <v>115</v>
      </c>
      <c r="E4396" s="46">
        <f t="shared" si="136"/>
        <v>230.81</v>
      </c>
      <c r="F4396" s="1105">
        <f t="shared" si="137"/>
        <v>97533</v>
      </c>
      <c r="H4396" s="46">
        <v>228.18</v>
      </c>
      <c r="I4396" s="46">
        <v>230.81</v>
      </c>
    </row>
    <row r="4397" spans="2:9" ht="30">
      <c r="B4397" s="50">
        <v>97534</v>
      </c>
      <c r="C4397" s="48" t="s">
        <v>6193</v>
      </c>
      <c r="D4397" s="47" t="s">
        <v>115</v>
      </c>
      <c r="E4397" s="49">
        <f t="shared" si="136"/>
        <v>361.49</v>
      </c>
      <c r="F4397" s="1105">
        <f t="shared" si="137"/>
        <v>97534</v>
      </c>
      <c r="H4397" s="49">
        <v>358.77</v>
      </c>
      <c r="I4397" s="49">
        <v>361.49</v>
      </c>
    </row>
    <row r="4398" spans="2:9" ht="30">
      <c r="B4398" s="51">
        <v>97537</v>
      </c>
      <c r="C4398" s="1108" t="s">
        <v>6194</v>
      </c>
      <c r="D4398" s="45" t="s">
        <v>115</v>
      </c>
      <c r="E4398" s="46">
        <f t="shared" si="136"/>
        <v>14</v>
      </c>
      <c r="F4398" s="1105">
        <f t="shared" si="137"/>
        <v>97537</v>
      </c>
      <c r="H4398" s="46">
        <v>13.36</v>
      </c>
      <c r="I4398" s="46">
        <v>14</v>
      </c>
    </row>
    <row r="4399" spans="2:9" ht="30">
      <c r="B4399" s="50">
        <v>97540</v>
      </c>
      <c r="C4399" s="48" t="s">
        <v>6195</v>
      </c>
      <c r="D4399" s="47" t="s">
        <v>115</v>
      </c>
      <c r="E4399" s="49">
        <f t="shared" si="136"/>
        <v>19.5</v>
      </c>
      <c r="F4399" s="1105">
        <f t="shared" si="137"/>
        <v>97540</v>
      </c>
      <c r="H4399" s="49">
        <v>18.399999999999999</v>
      </c>
      <c r="I4399" s="49">
        <v>19.5</v>
      </c>
    </row>
    <row r="4400" spans="2:9" ht="30">
      <c r="B4400" s="51">
        <v>97541</v>
      </c>
      <c r="C4400" s="1108" t="s">
        <v>6196</v>
      </c>
      <c r="D4400" s="45" t="s">
        <v>115</v>
      </c>
      <c r="E4400" s="46">
        <f t="shared" si="136"/>
        <v>17.09</v>
      </c>
      <c r="F4400" s="1105">
        <f t="shared" si="137"/>
        <v>97541</v>
      </c>
      <c r="H4400" s="46">
        <v>15.99</v>
      </c>
      <c r="I4400" s="46">
        <v>17.09</v>
      </c>
    </row>
    <row r="4401" spans="2:9" ht="30">
      <c r="B4401" s="50">
        <v>97543</v>
      </c>
      <c r="C4401" s="48" t="s">
        <v>6197</v>
      </c>
      <c r="D4401" s="47" t="s">
        <v>115</v>
      </c>
      <c r="E4401" s="49">
        <f t="shared" si="136"/>
        <v>32.75</v>
      </c>
      <c r="F4401" s="1105">
        <f t="shared" si="137"/>
        <v>97543</v>
      </c>
      <c r="H4401" s="49">
        <v>30.62</v>
      </c>
      <c r="I4401" s="49">
        <v>32.75</v>
      </c>
    </row>
    <row r="4402" spans="2:9" ht="30">
      <c r="B4402" s="51">
        <v>97544</v>
      </c>
      <c r="C4402" s="1108" t="s">
        <v>6198</v>
      </c>
      <c r="D4402" s="45" t="s">
        <v>115</v>
      </c>
      <c r="E4402" s="46">
        <f t="shared" si="136"/>
        <v>29.83</v>
      </c>
      <c r="F4402" s="1105">
        <f t="shared" si="137"/>
        <v>97544</v>
      </c>
      <c r="H4402" s="46">
        <v>27.7</v>
      </c>
      <c r="I4402" s="46">
        <v>29.83</v>
      </c>
    </row>
    <row r="4403" spans="2:9" ht="30">
      <c r="B4403" s="50">
        <v>97546</v>
      </c>
      <c r="C4403" s="48" t="s">
        <v>6199</v>
      </c>
      <c r="D4403" s="47" t="s">
        <v>115</v>
      </c>
      <c r="E4403" s="49">
        <f t="shared" si="136"/>
        <v>19.809999999999999</v>
      </c>
      <c r="F4403" s="1105">
        <f t="shared" si="137"/>
        <v>97546</v>
      </c>
      <c r="H4403" s="49">
        <v>18.850000000000001</v>
      </c>
      <c r="I4403" s="49">
        <v>19.809999999999999</v>
      </c>
    </row>
    <row r="4404" spans="2:9" ht="30">
      <c r="B4404" s="51">
        <v>97547</v>
      </c>
      <c r="C4404" s="1108" t="s">
        <v>6200</v>
      </c>
      <c r="D4404" s="45" t="s">
        <v>115</v>
      </c>
      <c r="E4404" s="46">
        <f t="shared" si="136"/>
        <v>19.809999999999999</v>
      </c>
      <c r="F4404" s="1105">
        <f t="shared" si="137"/>
        <v>97547</v>
      </c>
      <c r="H4404" s="46">
        <v>18.850000000000001</v>
      </c>
      <c r="I4404" s="46">
        <v>19.809999999999999</v>
      </c>
    </row>
    <row r="4405" spans="2:9" ht="30">
      <c r="B4405" s="50">
        <v>97548</v>
      </c>
      <c r="C4405" s="48" t="s">
        <v>6201</v>
      </c>
      <c r="D4405" s="47" t="s">
        <v>115</v>
      </c>
      <c r="E4405" s="49">
        <f t="shared" si="136"/>
        <v>29.99</v>
      </c>
      <c r="F4405" s="1105">
        <f t="shared" si="137"/>
        <v>97548</v>
      </c>
      <c r="H4405" s="49">
        <v>28.35</v>
      </c>
      <c r="I4405" s="49">
        <v>29.99</v>
      </c>
    </row>
    <row r="4406" spans="2:9" ht="30">
      <c r="B4406" s="51">
        <v>97549</v>
      </c>
      <c r="C4406" s="1108" t="s">
        <v>6202</v>
      </c>
      <c r="D4406" s="45" t="s">
        <v>115</v>
      </c>
      <c r="E4406" s="46">
        <f t="shared" si="136"/>
        <v>29.99</v>
      </c>
      <c r="F4406" s="1105">
        <f t="shared" si="137"/>
        <v>97549</v>
      </c>
      <c r="H4406" s="46">
        <v>28.35</v>
      </c>
      <c r="I4406" s="46">
        <v>29.99</v>
      </c>
    </row>
    <row r="4407" spans="2:9" ht="30">
      <c r="B4407" s="50">
        <v>97550</v>
      </c>
      <c r="C4407" s="48" t="s">
        <v>6203</v>
      </c>
      <c r="D4407" s="47" t="s">
        <v>115</v>
      </c>
      <c r="E4407" s="49">
        <f t="shared" si="136"/>
        <v>51.18</v>
      </c>
      <c r="F4407" s="1105">
        <f t="shared" si="137"/>
        <v>97550</v>
      </c>
      <c r="H4407" s="49">
        <v>47.98</v>
      </c>
      <c r="I4407" s="49">
        <v>51.18</v>
      </c>
    </row>
    <row r="4408" spans="2:9" ht="30">
      <c r="B4408" s="51">
        <v>97551</v>
      </c>
      <c r="C4408" s="1108" t="s">
        <v>6204</v>
      </c>
      <c r="D4408" s="45" t="s">
        <v>115</v>
      </c>
      <c r="E4408" s="46">
        <f t="shared" si="136"/>
        <v>51.18</v>
      </c>
      <c r="F4408" s="1105">
        <f t="shared" si="137"/>
        <v>97551</v>
      </c>
      <c r="H4408" s="46">
        <v>47.98</v>
      </c>
      <c r="I4408" s="46">
        <v>51.18</v>
      </c>
    </row>
    <row r="4409" spans="2:9" ht="30">
      <c r="B4409" s="50">
        <v>97552</v>
      </c>
      <c r="C4409" s="48" t="s">
        <v>6205</v>
      </c>
      <c r="D4409" s="47" t="s">
        <v>115</v>
      </c>
      <c r="E4409" s="49">
        <f t="shared" si="136"/>
        <v>28.51</v>
      </c>
      <c r="F4409" s="1105">
        <f t="shared" si="137"/>
        <v>97552</v>
      </c>
      <c r="H4409" s="49">
        <v>27.22</v>
      </c>
      <c r="I4409" s="49">
        <v>28.51</v>
      </c>
    </row>
    <row r="4410" spans="2:9" ht="30">
      <c r="B4410" s="51">
        <v>97553</v>
      </c>
      <c r="C4410" s="1108" t="s">
        <v>6206</v>
      </c>
      <c r="D4410" s="45" t="s">
        <v>115</v>
      </c>
      <c r="E4410" s="46">
        <f t="shared" si="136"/>
        <v>42.1</v>
      </c>
      <c r="F4410" s="1105">
        <f t="shared" si="137"/>
        <v>97553</v>
      </c>
      <c r="H4410" s="46">
        <v>39.909999999999997</v>
      </c>
      <c r="I4410" s="46">
        <v>42.1</v>
      </c>
    </row>
    <row r="4411" spans="2:9" ht="30">
      <c r="B4411" s="50">
        <v>97554</v>
      </c>
      <c r="C4411" s="48" t="s">
        <v>6207</v>
      </c>
      <c r="D4411" s="47" t="s">
        <v>115</v>
      </c>
      <c r="E4411" s="49">
        <f t="shared" si="136"/>
        <v>74.290000000000006</v>
      </c>
      <c r="F4411" s="1105">
        <f t="shared" si="137"/>
        <v>97554</v>
      </c>
      <c r="H4411" s="49">
        <v>70.03</v>
      </c>
      <c r="I4411" s="49">
        <v>74.290000000000006</v>
      </c>
    </row>
    <row r="4412" spans="2:9" ht="30">
      <c r="B4412" s="51">
        <v>98602</v>
      </c>
      <c r="C4412" s="1108" t="s">
        <v>6208</v>
      </c>
      <c r="D4412" s="45" t="s">
        <v>115</v>
      </c>
      <c r="E4412" s="46">
        <f t="shared" si="136"/>
        <v>11.31</v>
      </c>
      <c r="F4412" s="1105">
        <f t="shared" si="137"/>
        <v>98602</v>
      </c>
      <c r="H4412" s="46">
        <v>11.09</v>
      </c>
      <c r="I4412" s="46">
        <v>11.31</v>
      </c>
    </row>
    <row r="4413" spans="2:9">
      <c r="B4413" s="50">
        <v>6171</v>
      </c>
      <c r="C4413" s="48" t="s">
        <v>3237</v>
      </c>
      <c r="D4413" s="47" t="s">
        <v>115</v>
      </c>
      <c r="E4413" s="49">
        <f t="shared" si="136"/>
        <v>23.55</v>
      </c>
      <c r="F4413" s="1105">
        <f t="shared" si="137"/>
        <v>6171</v>
      </c>
      <c r="H4413" s="49">
        <v>22.84</v>
      </c>
      <c r="I4413" s="49">
        <v>23.55</v>
      </c>
    </row>
    <row r="4414" spans="2:9">
      <c r="B4414" s="51" t="s">
        <v>3238</v>
      </c>
      <c r="C4414" s="1108" t="s">
        <v>3239</v>
      </c>
      <c r="D4414" s="45" t="s">
        <v>115</v>
      </c>
      <c r="E4414" s="46">
        <f t="shared" si="136"/>
        <v>219.93</v>
      </c>
      <c r="F4414" s="1105" t="str">
        <f t="shared" si="137"/>
        <v>74166/001</v>
      </c>
      <c r="H4414" s="46">
        <v>210.93</v>
      </c>
      <c r="I4414" s="46">
        <v>219.93</v>
      </c>
    </row>
    <row r="4415" spans="2:9" ht="30">
      <c r="B4415" s="50" t="s">
        <v>3240</v>
      </c>
      <c r="C4415" s="48" t="s">
        <v>3241</v>
      </c>
      <c r="D4415" s="47" t="s">
        <v>115</v>
      </c>
      <c r="E4415" s="49">
        <f t="shared" si="136"/>
        <v>299.68</v>
      </c>
      <c r="F4415" s="1105" t="str">
        <f t="shared" si="137"/>
        <v>74166/002</v>
      </c>
      <c r="H4415" s="49">
        <v>293.86</v>
      </c>
      <c r="I4415" s="49">
        <v>299.68</v>
      </c>
    </row>
    <row r="4416" spans="2:9">
      <c r="B4416" s="51">
        <v>88503</v>
      </c>
      <c r="C4416" s="1108" t="s">
        <v>3242</v>
      </c>
      <c r="D4416" s="45" t="s">
        <v>115</v>
      </c>
      <c r="E4416" s="46">
        <f t="shared" si="136"/>
        <v>651.76</v>
      </c>
      <c r="F4416" s="1105">
        <f t="shared" si="137"/>
        <v>88503</v>
      </c>
      <c r="H4416" s="46">
        <v>623.89</v>
      </c>
      <c r="I4416" s="46">
        <v>651.76</v>
      </c>
    </row>
    <row r="4417" spans="2:9">
      <c r="B4417" s="50">
        <v>88504</v>
      </c>
      <c r="C4417" s="48" t="s">
        <v>3243</v>
      </c>
      <c r="D4417" s="47" t="s">
        <v>115</v>
      </c>
      <c r="E4417" s="49">
        <f t="shared" si="136"/>
        <v>532.75</v>
      </c>
      <c r="F4417" s="1105">
        <f t="shared" si="137"/>
        <v>88504</v>
      </c>
      <c r="H4417" s="49">
        <v>504.88</v>
      </c>
      <c r="I4417" s="49">
        <v>532.75</v>
      </c>
    </row>
    <row r="4418" spans="2:9" ht="30">
      <c r="B4418" s="51">
        <v>97900</v>
      </c>
      <c r="C4418" s="1108" t="s">
        <v>6209</v>
      </c>
      <c r="D4418" s="45" t="s">
        <v>115</v>
      </c>
      <c r="E4418" s="46">
        <f t="shared" si="136"/>
        <v>139.55000000000001</v>
      </c>
      <c r="F4418" s="1105">
        <f t="shared" si="137"/>
        <v>97900</v>
      </c>
      <c r="H4418" s="46">
        <v>130.19999999999999</v>
      </c>
      <c r="I4418" s="46">
        <v>139.55000000000001</v>
      </c>
    </row>
    <row r="4419" spans="2:9" ht="30">
      <c r="B4419" s="50">
        <v>97901</v>
      </c>
      <c r="C4419" s="48" t="s">
        <v>6210</v>
      </c>
      <c r="D4419" s="47" t="s">
        <v>115</v>
      </c>
      <c r="E4419" s="49">
        <f t="shared" ref="E4419:E4482" si="138">IF($K$2=$H$1,H4419,I4419)</f>
        <v>221.6</v>
      </c>
      <c r="F4419" s="1105">
        <f t="shared" ref="F4419:F4482" si="139">IF(LEN($B4419)=7,CONCATENATE(MID($B4419,1,6),"00",RIGHT($B4419,1)),IF(LEN($B4419)=8,CONCATENATE(MID($B4419,1,6),"0",RIGHT($B4419,2)),$B4419))</f>
        <v>97901</v>
      </c>
      <c r="H4419" s="49">
        <v>206.8</v>
      </c>
      <c r="I4419" s="49">
        <v>221.6</v>
      </c>
    </row>
    <row r="4420" spans="2:9" ht="30">
      <c r="B4420" s="51">
        <v>97902</v>
      </c>
      <c r="C4420" s="1108" t="s">
        <v>6211</v>
      </c>
      <c r="D4420" s="45" t="s">
        <v>115</v>
      </c>
      <c r="E4420" s="46">
        <f t="shared" si="138"/>
        <v>437.04</v>
      </c>
      <c r="F4420" s="1105">
        <f t="shared" si="139"/>
        <v>97902</v>
      </c>
      <c r="H4420" s="46">
        <v>408.54</v>
      </c>
      <c r="I4420" s="46">
        <v>437.04</v>
      </c>
    </row>
    <row r="4421" spans="2:9" ht="30">
      <c r="B4421" s="50">
        <v>97903</v>
      </c>
      <c r="C4421" s="48" t="s">
        <v>6212</v>
      </c>
      <c r="D4421" s="47" t="s">
        <v>115</v>
      </c>
      <c r="E4421" s="49">
        <f t="shared" si="138"/>
        <v>602.73</v>
      </c>
      <c r="F4421" s="1105">
        <f t="shared" si="139"/>
        <v>97903</v>
      </c>
      <c r="H4421" s="49">
        <v>563.51</v>
      </c>
      <c r="I4421" s="49">
        <v>602.73</v>
      </c>
    </row>
    <row r="4422" spans="2:9" ht="30">
      <c r="B4422" s="51">
        <v>97904</v>
      </c>
      <c r="C4422" s="1108" t="s">
        <v>6213</v>
      </c>
      <c r="D4422" s="45" t="s">
        <v>115</v>
      </c>
      <c r="E4422" s="46">
        <f t="shared" si="138"/>
        <v>711.5</v>
      </c>
      <c r="F4422" s="1105">
        <f t="shared" si="139"/>
        <v>97904</v>
      </c>
      <c r="H4422" s="46">
        <v>668.09</v>
      </c>
      <c r="I4422" s="46">
        <v>711.5</v>
      </c>
    </row>
    <row r="4423" spans="2:9" ht="30">
      <c r="B4423" s="50">
        <v>97905</v>
      </c>
      <c r="C4423" s="48" t="s">
        <v>6214</v>
      </c>
      <c r="D4423" s="47" t="s">
        <v>115</v>
      </c>
      <c r="E4423" s="49">
        <f t="shared" si="138"/>
        <v>178.32</v>
      </c>
      <c r="F4423" s="1105">
        <f t="shared" si="139"/>
        <v>97905</v>
      </c>
      <c r="H4423" s="49">
        <v>166.51</v>
      </c>
      <c r="I4423" s="49">
        <v>178.32</v>
      </c>
    </row>
    <row r="4424" spans="2:9" ht="30">
      <c r="B4424" s="51">
        <v>97906</v>
      </c>
      <c r="C4424" s="1108" t="s">
        <v>6215</v>
      </c>
      <c r="D4424" s="45" t="s">
        <v>115</v>
      </c>
      <c r="E4424" s="46">
        <f t="shared" si="138"/>
        <v>333.02</v>
      </c>
      <c r="F4424" s="1105">
        <f t="shared" si="139"/>
        <v>97906</v>
      </c>
      <c r="H4424" s="46">
        <v>311.44</v>
      </c>
      <c r="I4424" s="46">
        <v>333.02</v>
      </c>
    </row>
    <row r="4425" spans="2:9" ht="30">
      <c r="B4425" s="50">
        <v>97907</v>
      </c>
      <c r="C4425" s="48" t="s">
        <v>6216</v>
      </c>
      <c r="D4425" s="47" t="s">
        <v>115</v>
      </c>
      <c r="E4425" s="49">
        <f t="shared" si="138"/>
        <v>469.98</v>
      </c>
      <c r="F4425" s="1105">
        <f t="shared" si="139"/>
        <v>97907</v>
      </c>
      <c r="H4425" s="49">
        <v>439.61</v>
      </c>
      <c r="I4425" s="49">
        <v>469.98</v>
      </c>
    </row>
    <row r="4426" spans="2:9" ht="30">
      <c r="B4426" s="51">
        <v>97908</v>
      </c>
      <c r="C4426" s="1108" t="s">
        <v>6217</v>
      </c>
      <c r="D4426" s="45" t="s">
        <v>115</v>
      </c>
      <c r="E4426" s="46">
        <f t="shared" si="138"/>
        <v>554.42999999999995</v>
      </c>
      <c r="F4426" s="1105">
        <f t="shared" si="139"/>
        <v>97908</v>
      </c>
      <c r="H4426" s="46">
        <v>521.48</v>
      </c>
      <c r="I4426" s="46">
        <v>554.42999999999995</v>
      </c>
    </row>
    <row r="4427" spans="2:9" ht="30">
      <c r="B4427" s="50">
        <v>98102</v>
      </c>
      <c r="C4427" s="48" t="s">
        <v>6218</v>
      </c>
      <c r="D4427" s="47" t="s">
        <v>115</v>
      </c>
      <c r="E4427" s="49">
        <f t="shared" si="138"/>
        <v>77.680000000000007</v>
      </c>
      <c r="F4427" s="1105">
        <f t="shared" si="139"/>
        <v>98102</v>
      </c>
      <c r="H4427" s="49">
        <v>77.22</v>
      </c>
      <c r="I4427" s="49">
        <v>77.680000000000007</v>
      </c>
    </row>
    <row r="4428" spans="2:9" ht="30">
      <c r="B4428" s="51">
        <v>98103</v>
      </c>
      <c r="C4428" s="1108" t="s">
        <v>6219</v>
      </c>
      <c r="D4428" s="45" t="s">
        <v>115</v>
      </c>
      <c r="E4428" s="46">
        <f t="shared" si="138"/>
        <v>163.38999999999999</v>
      </c>
      <c r="F4428" s="1105">
        <f t="shared" si="139"/>
        <v>98103</v>
      </c>
      <c r="H4428" s="46">
        <v>162.63999999999999</v>
      </c>
      <c r="I4428" s="46">
        <v>163.38999999999999</v>
      </c>
    </row>
    <row r="4429" spans="2:9" ht="30">
      <c r="B4429" s="50">
        <v>98104</v>
      </c>
      <c r="C4429" s="48" t="s">
        <v>6220</v>
      </c>
      <c r="D4429" s="47" t="s">
        <v>115</v>
      </c>
      <c r="E4429" s="49">
        <f t="shared" si="138"/>
        <v>295.16000000000003</v>
      </c>
      <c r="F4429" s="1105">
        <f t="shared" si="139"/>
        <v>98104</v>
      </c>
      <c r="H4429" s="49">
        <v>275.56</v>
      </c>
      <c r="I4429" s="49">
        <v>295.16000000000003</v>
      </c>
    </row>
    <row r="4430" spans="2:9" ht="30">
      <c r="B4430" s="51">
        <v>98105</v>
      </c>
      <c r="C4430" s="1108" t="s">
        <v>6221</v>
      </c>
      <c r="D4430" s="45" t="s">
        <v>115</v>
      </c>
      <c r="E4430" s="46">
        <f t="shared" si="138"/>
        <v>510.71</v>
      </c>
      <c r="F4430" s="1105">
        <f t="shared" si="139"/>
        <v>98105</v>
      </c>
      <c r="H4430" s="46">
        <v>476.53</v>
      </c>
      <c r="I4430" s="46">
        <v>510.71</v>
      </c>
    </row>
    <row r="4431" spans="2:9" ht="30">
      <c r="B4431" s="50">
        <v>98106</v>
      </c>
      <c r="C4431" s="48" t="s">
        <v>6222</v>
      </c>
      <c r="D4431" s="47" t="s">
        <v>115</v>
      </c>
      <c r="E4431" s="49">
        <f t="shared" si="138"/>
        <v>845.13</v>
      </c>
      <c r="F4431" s="1105">
        <f t="shared" si="139"/>
        <v>98106</v>
      </c>
      <c r="H4431" s="49">
        <v>788.71</v>
      </c>
      <c r="I4431" s="49">
        <v>845.13</v>
      </c>
    </row>
    <row r="4432" spans="2:9" ht="30">
      <c r="B4432" s="51">
        <v>98107</v>
      </c>
      <c r="C4432" s="1108" t="s">
        <v>6223</v>
      </c>
      <c r="D4432" s="45" t="s">
        <v>115</v>
      </c>
      <c r="E4432" s="46">
        <f t="shared" si="138"/>
        <v>214.19</v>
      </c>
      <c r="F4432" s="1105">
        <f t="shared" si="139"/>
        <v>98107</v>
      </c>
      <c r="H4432" s="46">
        <v>199.98</v>
      </c>
      <c r="I4432" s="46">
        <v>214.19</v>
      </c>
    </row>
    <row r="4433" spans="2:9" ht="30">
      <c r="B4433" s="50">
        <v>98108</v>
      </c>
      <c r="C4433" s="48" t="s">
        <v>6224</v>
      </c>
      <c r="D4433" s="47" t="s">
        <v>115</v>
      </c>
      <c r="E4433" s="49">
        <f t="shared" si="138"/>
        <v>380.22</v>
      </c>
      <c r="F4433" s="1105">
        <f t="shared" si="139"/>
        <v>98108</v>
      </c>
      <c r="H4433" s="49">
        <v>354.73</v>
      </c>
      <c r="I4433" s="49">
        <v>380.22</v>
      </c>
    </row>
    <row r="4434" spans="2:9" ht="30">
      <c r="B4434" s="51">
        <v>99250</v>
      </c>
      <c r="C4434" s="1108" t="s">
        <v>7318</v>
      </c>
      <c r="D4434" s="45" t="s">
        <v>115</v>
      </c>
      <c r="E4434" s="46">
        <f t="shared" si="138"/>
        <v>136.74</v>
      </c>
      <c r="F4434" s="1105">
        <f t="shared" si="139"/>
        <v>99250</v>
      </c>
      <c r="H4434" s="46">
        <v>127.41</v>
      </c>
      <c r="I4434" s="46">
        <v>136.74</v>
      </c>
    </row>
    <row r="4435" spans="2:9" ht="30">
      <c r="B4435" s="50">
        <v>99251</v>
      </c>
      <c r="C4435" s="48" t="s">
        <v>7319</v>
      </c>
      <c r="D4435" s="47" t="s">
        <v>115</v>
      </c>
      <c r="E4435" s="49">
        <f t="shared" si="138"/>
        <v>216.79</v>
      </c>
      <c r="F4435" s="1105">
        <f t="shared" si="139"/>
        <v>99251</v>
      </c>
      <c r="H4435" s="49">
        <v>202.01</v>
      </c>
      <c r="I4435" s="49">
        <v>216.79</v>
      </c>
    </row>
    <row r="4436" spans="2:9" ht="30">
      <c r="B4436" s="51">
        <v>99253</v>
      </c>
      <c r="C4436" s="1108" t="s">
        <v>7320</v>
      </c>
      <c r="D4436" s="45" t="s">
        <v>115</v>
      </c>
      <c r="E4436" s="46">
        <f t="shared" si="138"/>
        <v>426.23</v>
      </c>
      <c r="F4436" s="1105">
        <f t="shared" si="139"/>
        <v>99253</v>
      </c>
      <c r="H4436" s="46">
        <v>397.78</v>
      </c>
      <c r="I4436" s="46">
        <v>426.23</v>
      </c>
    </row>
    <row r="4437" spans="2:9" ht="30">
      <c r="B4437" s="50">
        <v>99255</v>
      </c>
      <c r="C4437" s="48" t="s">
        <v>7321</v>
      </c>
      <c r="D4437" s="47" t="s">
        <v>115</v>
      </c>
      <c r="E4437" s="49">
        <f t="shared" si="138"/>
        <v>587.9</v>
      </c>
      <c r="F4437" s="1105">
        <f t="shared" si="139"/>
        <v>99255</v>
      </c>
      <c r="H4437" s="49">
        <v>548.76</v>
      </c>
      <c r="I4437" s="49">
        <v>587.9</v>
      </c>
    </row>
    <row r="4438" spans="2:9" ht="30">
      <c r="B4438" s="51">
        <v>99257</v>
      </c>
      <c r="C4438" s="1108" t="s">
        <v>7322</v>
      </c>
      <c r="D4438" s="45" t="s">
        <v>115</v>
      </c>
      <c r="E4438" s="46">
        <f t="shared" si="138"/>
        <v>692.33</v>
      </c>
      <c r="F4438" s="1105">
        <f t="shared" si="139"/>
        <v>99257</v>
      </c>
      <c r="H4438" s="46">
        <v>649.01</v>
      </c>
      <c r="I4438" s="46">
        <v>692.33</v>
      </c>
    </row>
    <row r="4439" spans="2:9" ht="30">
      <c r="B4439" s="50">
        <v>99258</v>
      </c>
      <c r="C4439" s="48" t="s">
        <v>7323</v>
      </c>
      <c r="D4439" s="47" t="s">
        <v>115</v>
      </c>
      <c r="E4439" s="49">
        <f t="shared" si="138"/>
        <v>174.35</v>
      </c>
      <c r="F4439" s="1105">
        <f t="shared" si="139"/>
        <v>99258</v>
      </c>
      <c r="H4439" s="49">
        <v>162.55000000000001</v>
      </c>
      <c r="I4439" s="49">
        <v>174.35</v>
      </c>
    </row>
    <row r="4440" spans="2:9" ht="30">
      <c r="B4440" s="51">
        <v>99260</v>
      </c>
      <c r="C4440" s="1108" t="s">
        <v>7324</v>
      </c>
      <c r="D4440" s="45" t="s">
        <v>115</v>
      </c>
      <c r="E4440" s="46">
        <f t="shared" si="138"/>
        <v>326.20999999999998</v>
      </c>
      <c r="F4440" s="1105">
        <f t="shared" si="139"/>
        <v>99260</v>
      </c>
      <c r="H4440" s="46">
        <v>304.66000000000003</v>
      </c>
      <c r="I4440" s="46">
        <v>326.20999999999998</v>
      </c>
    </row>
    <row r="4441" spans="2:9" ht="30">
      <c r="B4441" s="50">
        <v>99262</v>
      </c>
      <c r="C4441" s="48" t="s">
        <v>7325</v>
      </c>
      <c r="D4441" s="47" t="s">
        <v>115</v>
      </c>
      <c r="E4441" s="49">
        <f t="shared" si="138"/>
        <v>460.26</v>
      </c>
      <c r="F4441" s="1105">
        <f t="shared" si="139"/>
        <v>99262</v>
      </c>
      <c r="H4441" s="49">
        <v>429.94</v>
      </c>
      <c r="I4441" s="49">
        <v>460.26</v>
      </c>
    </row>
    <row r="4442" spans="2:9" ht="30">
      <c r="B4442" s="51">
        <v>99264</v>
      </c>
      <c r="C4442" s="1108" t="s">
        <v>7326</v>
      </c>
      <c r="D4442" s="45" t="s">
        <v>115</v>
      </c>
      <c r="E4442" s="46">
        <f t="shared" si="138"/>
        <v>541.29999999999995</v>
      </c>
      <c r="F4442" s="1105">
        <f t="shared" si="139"/>
        <v>99264</v>
      </c>
      <c r="H4442" s="46">
        <v>508.41</v>
      </c>
      <c r="I4442" s="46">
        <v>541.29999999999995</v>
      </c>
    </row>
    <row r="4443" spans="2:9" ht="30">
      <c r="B4443" s="50">
        <v>89482</v>
      </c>
      <c r="C4443" s="48" t="s">
        <v>3244</v>
      </c>
      <c r="D4443" s="47" t="s">
        <v>115</v>
      </c>
      <c r="E4443" s="49">
        <f t="shared" si="138"/>
        <v>20.63</v>
      </c>
      <c r="F4443" s="1105">
        <f t="shared" si="139"/>
        <v>89482</v>
      </c>
      <c r="H4443" s="49">
        <v>20.14</v>
      </c>
      <c r="I4443" s="49">
        <v>20.63</v>
      </c>
    </row>
    <row r="4444" spans="2:9" ht="30">
      <c r="B4444" s="51">
        <v>89491</v>
      </c>
      <c r="C4444" s="1108" t="s">
        <v>3245</v>
      </c>
      <c r="D4444" s="45" t="s">
        <v>115</v>
      </c>
      <c r="E4444" s="46">
        <f t="shared" si="138"/>
        <v>49.65</v>
      </c>
      <c r="F4444" s="1105">
        <f t="shared" si="139"/>
        <v>89491</v>
      </c>
      <c r="H4444" s="46">
        <v>48.9</v>
      </c>
      <c r="I4444" s="46">
        <v>49.65</v>
      </c>
    </row>
    <row r="4445" spans="2:9" ht="30">
      <c r="B4445" s="50">
        <v>89495</v>
      </c>
      <c r="C4445" s="48" t="s">
        <v>3246</v>
      </c>
      <c r="D4445" s="47" t="s">
        <v>115</v>
      </c>
      <c r="E4445" s="49">
        <f t="shared" si="138"/>
        <v>7.94</v>
      </c>
      <c r="F4445" s="1105">
        <f t="shared" si="139"/>
        <v>89495</v>
      </c>
      <c r="H4445" s="49">
        <v>7.82</v>
      </c>
      <c r="I4445" s="49">
        <v>7.94</v>
      </c>
    </row>
    <row r="4446" spans="2:9" ht="30">
      <c r="B4446" s="51">
        <v>89707</v>
      </c>
      <c r="C4446" s="1108" t="s">
        <v>3247</v>
      </c>
      <c r="D4446" s="45" t="s">
        <v>115</v>
      </c>
      <c r="E4446" s="46">
        <f t="shared" si="138"/>
        <v>24.93</v>
      </c>
      <c r="F4446" s="1105">
        <f t="shared" si="139"/>
        <v>89707</v>
      </c>
      <c r="H4446" s="46">
        <v>24.03</v>
      </c>
      <c r="I4446" s="46">
        <v>24.93</v>
      </c>
    </row>
    <row r="4447" spans="2:9" ht="30">
      <c r="B4447" s="50">
        <v>89708</v>
      </c>
      <c r="C4447" s="48" t="s">
        <v>3248</v>
      </c>
      <c r="D4447" s="47" t="s">
        <v>115</v>
      </c>
      <c r="E4447" s="49">
        <f t="shared" si="138"/>
        <v>55.35</v>
      </c>
      <c r="F4447" s="1105">
        <f t="shared" si="139"/>
        <v>89708</v>
      </c>
      <c r="H4447" s="49">
        <v>53.97</v>
      </c>
      <c r="I4447" s="49">
        <v>55.35</v>
      </c>
    </row>
    <row r="4448" spans="2:9" ht="30">
      <c r="B4448" s="51">
        <v>89709</v>
      </c>
      <c r="C4448" s="1108" t="s">
        <v>3249</v>
      </c>
      <c r="D4448" s="45" t="s">
        <v>115</v>
      </c>
      <c r="E4448" s="46">
        <f t="shared" si="138"/>
        <v>9.18</v>
      </c>
      <c r="F4448" s="1105">
        <f t="shared" si="139"/>
        <v>89709</v>
      </c>
      <c r="H4448" s="46">
        <v>8.94</v>
      </c>
      <c r="I4448" s="46">
        <v>9.18</v>
      </c>
    </row>
    <row r="4449" spans="2:9" ht="30">
      <c r="B4449" s="50">
        <v>89710</v>
      </c>
      <c r="C4449" s="48" t="s">
        <v>3250</v>
      </c>
      <c r="D4449" s="47" t="s">
        <v>115</v>
      </c>
      <c r="E4449" s="49">
        <f t="shared" si="138"/>
        <v>9</v>
      </c>
      <c r="F4449" s="1105">
        <f t="shared" si="139"/>
        <v>89710</v>
      </c>
      <c r="H4449" s="49">
        <v>8.76</v>
      </c>
      <c r="I4449" s="49">
        <v>9</v>
      </c>
    </row>
    <row r="4450" spans="2:9" ht="30">
      <c r="B4450" s="51">
        <v>72739</v>
      </c>
      <c r="C4450" s="1108" t="s">
        <v>3251</v>
      </c>
      <c r="D4450" s="45" t="s">
        <v>115</v>
      </c>
      <c r="E4450" s="46">
        <f t="shared" si="138"/>
        <v>422.56</v>
      </c>
      <c r="F4450" s="1105">
        <f t="shared" si="139"/>
        <v>72739</v>
      </c>
      <c r="H4450" s="46">
        <v>410.51</v>
      </c>
      <c r="I4450" s="46">
        <v>422.56</v>
      </c>
    </row>
    <row r="4451" spans="2:9" ht="30">
      <c r="B4451" s="50" t="s">
        <v>3252</v>
      </c>
      <c r="C4451" s="48" t="s">
        <v>3253</v>
      </c>
      <c r="D4451" s="47" t="s">
        <v>115</v>
      </c>
      <c r="E4451" s="49">
        <f t="shared" si="138"/>
        <v>453.52</v>
      </c>
      <c r="F4451" s="1105" t="str">
        <f t="shared" si="139"/>
        <v>74234/001</v>
      </c>
      <c r="H4451" s="49">
        <v>441.94</v>
      </c>
      <c r="I4451" s="49">
        <v>453.52</v>
      </c>
    </row>
    <row r="4452" spans="2:9">
      <c r="B4452" s="51">
        <v>86872</v>
      </c>
      <c r="C4452" s="1108" t="s">
        <v>3254</v>
      </c>
      <c r="D4452" s="45" t="s">
        <v>115</v>
      </c>
      <c r="E4452" s="46">
        <f t="shared" si="138"/>
        <v>573.16999999999996</v>
      </c>
      <c r="F4452" s="1105">
        <f t="shared" si="139"/>
        <v>86872</v>
      </c>
      <c r="H4452" s="46">
        <v>568.33000000000004</v>
      </c>
      <c r="I4452" s="46">
        <v>573.16999999999996</v>
      </c>
    </row>
    <row r="4453" spans="2:9">
      <c r="B4453" s="50">
        <v>86874</v>
      </c>
      <c r="C4453" s="48" t="s">
        <v>3255</v>
      </c>
      <c r="D4453" s="47" t="s">
        <v>115</v>
      </c>
      <c r="E4453" s="49">
        <f t="shared" si="138"/>
        <v>351.14</v>
      </c>
      <c r="F4453" s="1105">
        <f t="shared" si="139"/>
        <v>86874</v>
      </c>
      <c r="H4453" s="49">
        <v>348.88</v>
      </c>
      <c r="I4453" s="49">
        <v>351.14</v>
      </c>
    </row>
    <row r="4454" spans="2:9">
      <c r="B4454" s="51">
        <v>86875</v>
      </c>
      <c r="C4454" s="1108" t="s">
        <v>3256</v>
      </c>
      <c r="D4454" s="45" t="s">
        <v>115</v>
      </c>
      <c r="E4454" s="46">
        <f t="shared" si="138"/>
        <v>331.3</v>
      </c>
      <c r="F4454" s="1105">
        <f t="shared" si="139"/>
        <v>86875</v>
      </c>
      <c r="H4454" s="46">
        <v>328.54</v>
      </c>
      <c r="I4454" s="46">
        <v>331.3</v>
      </c>
    </row>
    <row r="4455" spans="2:9">
      <c r="B4455" s="50">
        <v>86876</v>
      </c>
      <c r="C4455" s="48" t="s">
        <v>3257</v>
      </c>
      <c r="D4455" s="47" t="s">
        <v>115</v>
      </c>
      <c r="E4455" s="49">
        <f t="shared" si="138"/>
        <v>190.86</v>
      </c>
      <c r="F4455" s="1105">
        <f t="shared" si="139"/>
        <v>86876</v>
      </c>
      <c r="H4455" s="49">
        <v>188.89</v>
      </c>
      <c r="I4455" s="49">
        <v>190.86</v>
      </c>
    </row>
    <row r="4456" spans="2:9" ht="30">
      <c r="B4456" s="51">
        <v>86877</v>
      </c>
      <c r="C4456" s="1108" t="s">
        <v>3258</v>
      </c>
      <c r="D4456" s="45" t="s">
        <v>115</v>
      </c>
      <c r="E4456" s="46">
        <f t="shared" si="138"/>
        <v>25.45</v>
      </c>
      <c r="F4456" s="1105">
        <f t="shared" si="139"/>
        <v>86877</v>
      </c>
      <c r="H4456" s="46">
        <v>25.02</v>
      </c>
      <c r="I4456" s="46">
        <v>25.45</v>
      </c>
    </row>
    <row r="4457" spans="2:9">
      <c r="B4457" s="50">
        <v>86878</v>
      </c>
      <c r="C4457" s="48" t="s">
        <v>3259</v>
      </c>
      <c r="D4457" s="47" t="s">
        <v>115</v>
      </c>
      <c r="E4457" s="49">
        <f t="shared" si="138"/>
        <v>54.44</v>
      </c>
      <c r="F4457" s="1105">
        <f t="shared" si="139"/>
        <v>86878</v>
      </c>
      <c r="H4457" s="49">
        <v>54.01</v>
      </c>
      <c r="I4457" s="49">
        <v>54.44</v>
      </c>
    </row>
    <row r="4458" spans="2:9">
      <c r="B4458" s="51">
        <v>86879</v>
      </c>
      <c r="C4458" s="1108" t="s">
        <v>3260</v>
      </c>
      <c r="D4458" s="45" t="s">
        <v>115</v>
      </c>
      <c r="E4458" s="46">
        <f t="shared" si="138"/>
        <v>6.23</v>
      </c>
      <c r="F4458" s="1105">
        <f t="shared" si="139"/>
        <v>86879</v>
      </c>
      <c r="H4458" s="46">
        <v>5.92</v>
      </c>
      <c r="I4458" s="46">
        <v>6.23</v>
      </c>
    </row>
    <row r="4459" spans="2:9" ht="30">
      <c r="B4459" s="50">
        <v>86880</v>
      </c>
      <c r="C4459" s="48" t="s">
        <v>3261</v>
      </c>
      <c r="D4459" s="47" t="s">
        <v>115</v>
      </c>
      <c r="E4459" s="49">
        <f t="shared" si="138"/>
        <v>18.190000000000001</v>
      </c>
      <c r="F4459" s="1105">
        <f t="shared" si="139"/>
        <v>86880</v>
      </c>
      <c r="H4459" s="49">
        <v>17.88</v>
      </c>
      <c r="I4459" s="49">
        <v>18.190000000000001</v>
      </c>
    </row>
    <row r="4460" spans="2:9">
      <c r="B4460" s="51">
        <v>86881</v>
      </c>
      <c r="C4460" s="1108" t="s">
        <v>3262</v>
      </c>
      <c r="D4460" s="45" t="s">
        <v>115</v>
      </c>
      <c r="E4460" s="46">
        <f t="shared" si="138"/>
        <v>153.72</v>
      </c>
      <c r="F4460" s="1105">
        <f t="shared" si="139"/>
        <v>86881</v>
      </c>
      <c r="H4460" s="46">
        <v>153.01</v>
      </c>
      <c r="I4460" s="46">
        <v>153.72</v>
      </c>
    </row>
    <row r="4461" spans="2:9">
      <c r="B4461" s="50">
        <v>86882</v>
      </c>
      <c r="C4461" s="48" t="s">
        <v>3263</v>
      </c>
      <c r="D4461" s="47" t="s">
        <v>115</v>
      </c>
      <c r="E4461" s="49">
        <f t="shared" si="138"/>
        <v>18.78</v>
      </c>
      <c r="F4461" s="1105">
        <f t="shared" si="139"/>
        <v>86882</v>
      </c>
      <c r="H4461" s="49">
        <v>18.43</v>
      </c>
      <c r="I4461" s="49">
        <v>18.78</v>
      </c>
    </row>
    <row r="4462" spans="2:9">
      <c r="B4462" s="51">
        <v>86883</v>
      </c>
      <c r="C4462" s="1108" t="s">
        <v>3264</v>
      </c>
      <c r="D4462" s="45" t="s">
        <v>115</v>
      </c>
      <c r="E4462" s="46">
        <f t="shared" si="138"/>
        <v>10.71</v>
      </c>
      <c r="F4462" s="1105">
        <f t="shared" si="139"/>
        <v>86883</v>
      </c>
      <c r="H4462" s="46">
        <v>10.5</v>
      </c>
      <c r="I4462" s="46">
        <v>10.71</v>
      </c>
    </row>
    <row r="4463" spans="2:9">
      <c r="B4463" s="50">
        <v>86884</v>
      </c>
      <c r="C4463" s="48" t="s">
        <v>3265</v>
      </c>
      <c r="D4463" s="47" t="s">
        <v>115</v>
      </c>
      <c r="E4463" s="49">
        <f t="shared" si="138"/>
        <v>7.65</v>
      </c>
      <c r="F4463" s="1105">
        <f t="shared" si="139"/>
        <v>86884</v>
      </c>
      <c r="H4463" s="49">
        <v>7.26</v>
      </c>
      <c r="I4463" s="49">
        <v>7.65</v>
      </c>
    </row>
    <row r="4464" spans="2:9">
      <c r="B4464" s="51">
        <v>86885</v>
      </c>
      <c r="C4464" s="1108" t="s">
        <v>3266</v>
      </c>
      <c r="D4464" s="45" t="s">
        <v>115</v>
      </c>
      <c r="E4464" s="46">
        <f t="shared" si="138"/>
        <v>10.210000000000001</v>
      </c>
      <c r="F4464" s="1105">
        <f t="shared" si="139"/>
        <v>86885</v>
      </c>
      <c r="H4464" s="46">
        <v>9.82</v>
      </c>
      <c r="I4464" s="46">
        <v>10.210000000000001</v>
      </c>
    </row>
    <row r="4465" spans="2:9">
      <c r="B4465" s="50">
        <v>86886</v>
      </c>
      <c r="C4465" s="48" t="s">
        <v>3267</v>
      </c>
      <c r="D4465" s="47" t="s">
        <v>115</v>
      </c>
      <c r="E4465" s="49">
        <f t="shared" si="138"/>
        <v>37.49</v>
      </c>
      <c r="F4465" s="1105">
        <f t="shared" si="139"/>
        <v>86886</v>
      </c>
      <c r="H4465" s="49">
        <v>37.1</v>
      </c>
      <c r="I4465" s="49">
        <v>37.49</v>
      </c>
    </row>
    <row r="4466" spans="2:9">
      <c r="B4466" s="51">
        <v>86887</v>
      </c>
      <c r="C4466" s="1108" t="s">
        <v>3268</v>
      </c>
      <c r="D4466" s="45" t="s">
        <v>115</v>
      </c>
      <c r="E4466" s="46">
        <f t="shared" si="138"/>
        <v>40.67</v>
      </c>
      <c r="F4466" s="1105">
        <f t="shared" si="139"/>
        <v>86887</v>
      </c>
      <c r="H4466" s="46">
        <v>40.28</v>
      </c>
      <c r="I4466" s="46">
        <v>40.67</v>
      </c>
    </row>
    <row r="4467" spans="2:9">
      <c r="B4467" s="50">
        <v>86888</v>
      </c>
      <c r="C4467" s="48" t="s">
        <v>3269</v>
      </c>
      <c r="D4467" s="47" t="s">
        <v>115</v>
      </c>
      <c r="E4467" s="49">
        <f t="shared" si="138"/>
        <v>338.87</v>
      </c>
      <c r="F4467" s="1105">
        <f t="shared" si="139"/>
        <v>86888</v>
      </c>
      <c r="H4467" s="49">
        <v>336.55</v>
      </c>
      <c r="I4467" s="49">
        <v>338.87</v>
      </c>
    </row>
    <row r="4468" spans="2:9">
      <c r="B4468" s="51">
        <v>86889</v>
      </c>
      <c r="C4468" s="1108" t="s">
        <v>3270</v>
      </c>
      <c r="D4468" s="45" t="s">
        <v>115</v>
      </c>
      <c r="E4468" s="46">
        <f t="shared" si="138"/>
        <v>583.30999999999995</v>
      </c>
      <c r="F4468" s="1105">
        <f t="shared" si="139"/>
        <v>86889</v>
      </c>
      <c r="H4468" s="46">
        <v>578.70000000000005</v>
      </c>
      <c r="I4468" s="46">
        <v>583.30999999999995</v>
      </c>
    </row>
    <row r="4469" spans="2:9">
      <c r="B4469" s="50">
        <v>86893</v>
      </c>
      <c r="C4469" s="48" t="s">
        <v>3271</v>
      </c>
      <c r="D4469" s="47" t="s">
        <v>115</v>
      </c>
      <c r="E4469" s="49">
        <f t="shared" si="138"/>
        <v>462.19</v>
      </c>
      <c r="F4469" s="1105">
        <f t="shared" si="139"/>
        <v>86893</v>
      </c>
      <c r="H4469" s="49">
        <v>457.58</v>
      </c>
      <c r="I4469" s="49">
        <v>462.19</v>
      </c>
    </row>
    <row r="4470" spans="2:9">
      <c r="B4470" s="51">
        <v>86894</v>
      </c>
      <c r="C4470" s="1108" t="s">
        <v>3272</v>
      </c>
      <c r="D4470" s="45" t="s">
        <v>115</v>
      </c>
      <c r="E4470" s="46">
        <f t="shared" si="138"/>
        <v>233.39</v>
      </c>
      <c r="F4470" s="1105">
        <f t="shared" si="139"/>
        <v>86894</v>
      </c>
      <c r="H4470" s="46">
        <v>230.65</v>
      </c>
      <c r="I4470" s="46">
        <v>233.39</v>
      </c>
    </row>
    <row r="4471" spans="2:9">
      <c r="B4471" s="50">
        <v>86895</v>
      </c>
      <c r="C4471" s="48" t="s">
        <v>3273</v>
      </c>
      <c r="D4471" s="47" t="s">
        <v>115</v>
      </c>
      <c r="E4471" s="49">
        <f t="shared" si="138"/>
        <v>287.75</v>
      </c>
      <c r="F4471" s="1105">
        <f t="shared" si="139"/>
        <v>86895</v>
      </c>
      <c r="H4471" s="49">
        <v>282.24</v>
      </c>
      <c r="I4471" s="49">
        <v>287.75</v>
      </c>
    </row>
    <row r="4472" spans="2:9">
      <c r="B4472" s="51">
        <v>86899</v>
      </c>
      <c r="C4472" s="1108" t="s">
        <v>3274</v>
      </c>
      <c r="D4472" s="45" t="s">
        <v>115</v>
      </c>
      <c r="E4472" s="46">
        <f t="shared" si="138"/>
        <v>242.31</v>
      </c>
      <c r="F4472" s="1105">
        <f t="shared" si="139"/>
        <v>86899</v>
      </c>
      <c r="H4472" s="46">
        <v>236.8</v>
      </c>
      <c r="I4472" s="46">
        <v>242.31</v>
      </c>
    </row>
    <row r="4473" spans="2:9">
      <c r="B4473" s="50">
        <v>86900</v>
      </c>
      <c r="C4473" s="48" t="s">
        <v>3275</v>
      </c>
      <c r="D4473" s="47" t="s">
        <v>115</v>
      </c>
      <c r="E4473" s="49">
        <f t="shared" si="138"/>
        <v>147.72999999999999</v>
      </c>
      <c r="F4473" s="1105">
        <f t="shared" si="139"/>
        <v>86900</v>
      </c>
      <c r="H4473" s="49">
        <v>146.5</v>
      </c>
      <c r="I4473" s="49">
        <v>147.72999999999999</v>
      </c>
    </row>
    <row r="4474" spans="2:9">
      <c r="B4474" s="51">
        <v>86901</v>
      </c>
      <c r="C4474" s="1108" t="s">
        <v>3276</v>
      </c>
      <c r="D4474" s="45" t="s">
        <v>115</v>
      </c>
      <c r="E4474" s="46">
        <f t="shared" si="138"/>
        <v>103.55</v>
      </c>
      <c r="F4474" s="1105">
        <f t="shared" si="139"/>
        <v>86901</v>
      </c>
      <c r="H4474" s="46">
        <v>101.37</v>
      </c>
      <c r="I4474" s="46">
        <v>103.55</v>
      </c>
    </row>
    <row r="4475" spans="2:9">
      <c r="B4475" s="50">
        <v>86902</v>
      </c>
      <c r="C4475" s="48" t="s">
        <v>3277</v>
      </c>
      <c r="D4475" s="47" t="s">
        <v>115</v>
      </c>
      <c r="E4475" s="49">
        <f t="shared" si="138"/>
        <v>206.42</v>
      </c>
      <c r="F4475" s="1105">
        <f t="shared" si="139"/>
        <v>86902</v>
      </c>
      <c r="H4475" s="49">
        <v>203.88</v>
      </c>
      <c r="I4475" s="49">
        <v>206.42</v>
      </c>
    </row>
    <row r="4476" spans="2:9" ht="30">
      <c r="B4476" s="51">
        <v>86903</v>
      </c>
      <c r="C4476" s="1108" t="s">
        <v>3278</v>
      </c>
      <c r="D4476" s="45" t="s">
        <v>115</v>
      </c>
      <c r="E4476" s="46">
        <f t="shared" si="138"/>
        <v>269.23</v>
      </c>
      <c r="F4476" s="1105">
        <f t="shared" si="139"/>
        <v>86903</v>
      </c>
      <c r="H4476" s="46">
        <v>265.12</v>
      </c>
      <c r="I4476" s="46">
        <v>269.23</v>
      </c>
    </row>
    <row r="4477" spans="2:9" ht="30">
      <c r="B4477" s="50">
        <v>86904</v>
      </c>
      <c r="C4477" s="48" t="s">
        <v>3279</v>
      </c>
      <c r="D4477" s="47" t="s">
        <v>115</v>
      </c>
      <c r="E4477" s="49">
        <f t="shared" si="138"/>
        <v>103.93</v>
      </c>
      <c r="F4477" s="1105">
        <f t="shared" si="139"/>
        <v>86904</v>
      </c>
      <c r="H4477" s="49">
        <v>102.8</v>
      </c>
      <c r="I4477" s="49">
        <v>103.93</v>
      </c>
    </row>
    <row r="4478" spans="2:9">
      <c r="B4478" s="51">
        <v>86905</v>
      </c>
      <c r="C4478" s="1108" t="s">
        <v>3280</v>
      </c>
      <c r="D4478" s="45" t="s">
        <v>115</v>
      </c>
      <c r="E4478" s="46">
        <f t="shared" si="138"/>
        <v>210.83</v>
      </c>
      <c r="F4478" s="1105">
        <f t="shared" si="139"/>
        <v>86905</v>
      </c>
      <c r="H4478" s="46">
        <v>209.62</v>
      </c>
      <c r="I4478" s="46">
        <v>210.83</v>
      </c>
    </row>
    <row r="4479" spans="2:9">
      <c r="B4479" s="50">
        <v>86906</v>
      </c>
      <c r="C4479" s="48" t="s">
        <v>3281</v>
      </c>
      <c r="D4479" s="47" t="s">
        <v>115</v>
      </c>
      <c r="E4479" s="49">
        <f t="shared" si="138"/>
        <v>49.3</v>
      </c>
      <c r="F4479" s="1105">
        <f t="shared" si="139"/>
        <v>86906</v>
      </c>
      <c r="H4479" s="49">
        <v>49.05</v>
      </c>
      <c r="I4479" s="49">
        <v>49.3</v>
      </c>
    </row>
    <row r="4480" spans="2:9">
      <c r="B4480" s="51">
        <v>86908</v>
      </c>
      <c r="C4480" s="1108" t="s">
        <v>3282</v>
      </c>
      <c r="D4480" s="45" t="s">
        <v>115</v>
      </c>
      <c r="E4480" s="46">
        <f t="shared" si="138"/>
        <v>252.78</v>
      </c>
      <c r="F4480" s="1105">
        <f t="shared" si="139"/>
        <v>86908</v>
      </c>
      <c r="H4480" s="46">
        <v>252.18</v>
      </c>
      <c r="I4480" s="46">
        <v>252.78</v>
      </c>
    </row>
    <row r="4481" spans="2:9" ht="30">
      <c r="B4481" s="50">
        <v>86909</v>
      </c>
      <c r="C4481" s="48" t="s">
        <v>3283</v>
      </c>
      <c r="D4481" s="47" t="s">
        <v>115</v>
      </c>
      <c r="E4481" s="49">
        <f t="shared" si="138"/>
        <v>98.5</v>
      </c>
      <c r="F4481" s="1105">
        <f t="shared" si="139"/>
        <v>86909</v>
      </c>
      <c r="H4481" s="49">
        <v>98.07</v>
      </c>
      <c r="I4481" s="49">
        <v>98.5</v>
      </c>
    </row>
    <row r="4482" spans="2:9" ht="30">
      <c r="B4482" s="51">
        <v>86910</v>
      </c>
      <c r="C4482" s="1108" t="s">
        <v>3284</v>
      </c>
      <c r="D4482" s="45" t="s">
        <v>115</v>
      </c>
      <c r="E4482" s="46">
        <f t="shared" si="138"/>
        <v>94.23</v>
      </c>
      <c r="F4482" s="1105">
        <f t="shared" si="139"/>
        <v>86910</v>
      </c>
      <c r="H4482" s="46">
        <v>93.8</v>
      </c>
      <c r="I4482" s="46">
        <v>94.23</v>
      </c>
    </row>
    <row r="4483" spans="2:9" ht="30">
      <c r="B4483" s="50">
        <v>86911</v>
      </c>
      <c r="C4483" s="48" t="s">
        <v>3285</v>
      </c>
      <c r="D4483" s="47" t="s">
        <v>115</v>
      </c>
      <c r="E4483" s="49">
        <f t="shared" ref="E4483:E4546" si="140">IF($K$2=$H$1,H4483,I4483)</f>
        <v>41.83</v>
      </c>
      <c r="F4483" s="1105">
        <f t="shared" ref="F4483:F4546" si="141">IF(LEN($B4483)=7,CONCATENATE(MID($B4483,1,6),"00",RIGHT($B4483,1)),IF(LEN($B4483)=8,CONCATENATE(MID($B4483,1,6),"0",RIGHT($B4483,2)),$B4483))</f>
        <v>86911</v>
      </c>
      <c r="H4483" s="49">
        <v>41.52</v>
      </c>
      <c r="I4483" s="49">
        <v>41.83</v>
      </c>
    </row>
    <row r="4484" spans="2:9" ht="30">
      <c r="B4484" s="51">
        <v>86912</v>
      </c>
      <c r="C4484" s="1108" t="s">
        <v>3286</v>
      </c>
      <c r="D4484" s="45" t="s">
        <v>115</v>
      </c>
      <c r="E4484" s="46">
        <f t="shared" si="140"/>
        <v>41.83</v>
      </c>
      <c r="F4484" s="1105">
        <f t="shared" si="141"/>
        <v>86912</v>
      </c>
      <c r="H4484" s="46">
        <v>41.52</v>
      </c>
      <c r="I4484" s="46">
        <v>41.83</v>
      </c>
    </row>
    <row r="4485" spans="2:9">
      <c r="B4485" s="50">
        <v>86913</v>
      </c>
      <c r="C4485" s="48" t="s">
        <v>3287</v>
      </c>
      <c r="D4485" s="47" t="s">
        <v>115</v>
      </c>
      <c r="E4485" s="49">
        <f t="shared" si="140"/>
        <v>18.68</v>
      </c>
      <c r="F4485" s="1105">
        <f t="shared" si="141"/>
        <v>86913</v>
      </c>
      <c r="H4485" s="49">
        <v>18.29</v>
      </c>
      <c r="I4485" s="49">
        <v>18.68</v>
      </c>
    </row>
    <row r="4486" spans="2:9">
      <c r="B4486" s="51">
        <v>86914</v>
      </c>
      <c r="C4486" s="1108" t="s">
        <v>3288</v>
      </c>
      <c r="D4486" s="45" t="s">
        <v>115</v>
      </c>
      <c r="E4486" s="46">
        <f t="shared" si="140"/>
        <v>38.03</v>
      </c>
      <c r="F4486" s="1105">
        <f t="shared" si="141"/>
        <v>86914</v>
      </c>
      <c r="H4486" s="46">
        <v>37.64</v>
      </c>
      <c r="I4486" s="46">
        <v>38.03</v>
      </c>
    </row>
    <row r="4487" spans="2:9">
      <c r="B4487" s="50">
        <v>86915</v>
      </c>
      <c r="C4487" s="48" t="s">
        <v>3289</v>
      </c>
      <c r="D4487" s="47" t="s">
        <v>115</v>
      </c>
      <c r="E4487" s="49">
        <f t="shared" si="140"/>
        <v>82.95</v>
      </c>
      <c r="F4487" s="1105">
        <f t="shared" si="141"/>
        <v>86915</v>
      </c>
      <c r="H4487" s="49">
        <v>82.7</v>
      </c>
      <c r="I4487" s="49">
        <v>82.95</v>
      </c>
    </row>
    <row r="4488" spans="2:9">
      <c r="B4488" s="51">
        <v>86916</v>
      </c>
      <c r="C4488" s="1108" t="s">
        <v>3290</v>
      </c>
      <c r="D4488" s="45" t="s">
        <v>115</v>
      </c>
      <c r="E4488" s="46">
        <f t="shared" si="140"/>
        <v>32.03</v>
      </c>
      <c r="F4488" s="1105">
        <f t="shared" si="141"/>
        <v>86916</v>
      </c>
      <c r="H4488" s="46">
        <v>31.64</v>
      </c>
      <c r="I4488" s="46">
        <v>32.03</v>
      </c>
    </row>
    <row r="4489" spans="2:9" ht="30">
      <c r="B4489" s="50">
        <v>86919</v>
      </c>
      <c r="C4489" s="48" t="s">
        <v>3291</v>
      </c>
      <c r="D4489" s="47" t="s">
        <v>115</v>
      </c>
      <c r="E4489" s="49">
        <f t="shared" si="140"/>
        <v>647.36</v>
      </c>
      <c r="F4489" s="1105">
        <f t="shared" si="141"/>
        <v>86919</v>
      </c>
      <c r="H4489" s="49">
        <v>641.49</v>
      </c>
      <c r="I4489" s="49">
        <v>647.36</v>
      </c>
    </row>
    <row r="4490" spans="2:9" ht="30">
      <c r="B4490" s="51">
        <v>86920</v>
      </c>
      <c r="C4490" s="1108" t="s">
        <v>6884</v>
      </c>
      <c r="D4490" s="45" t="s">
        <v>115</v>
      </c>
      <c r="E4490" s="46">
        <f t="shared" si="140"/>
        <v>608.79</v>
      </c>
      <c r="F4490" s="1105">
        <f t="shared" si="141"/>
        <v>86920</v>
      </c>
      <c r="H4490" s="46">
        <v>603.04</v>
      </c>
      <c r="I4490" s="46">
        <v>608.79</v>
      </c>
    </row>
    <row r="4491" spans="2:9" ht="30">
      <c r="B4491" s="50">
        <v>86921</v>
      </c>
      <c r="C4491" s="48" t="s">
        <v>3292</v>
      </c>
      <c r="D4491" s="47" t="s">
        <v>115</v>
      </c>
      <c r="E4491" s="49">
        <f t="shared" si="140"/>
        <v>622.14</v>
      </c>
      <c r="F4491" s="1105">
        <f t="shared" si="141"/>
        <v>86921</v>
      </c>
      <c r="H4491" s="49">
        <v>616.39</v>
      </c>
      <c r="I4491" s="49">
        <v>622.14</v>
      </c>
    </row>
    <row r="4492" spans="2:9" ht="30">
      <c r="B4492" s="51">
        <v>86922</v>
      </c>
      <c r="C4492" s="1108" t="s">
        <v>3293</v>
      </c>
      <c r="D4492" s="45" t="s">
        <v>115</v>
      </c>
      <c r="E4492" s="46">
        <f t="shared" si="140"/>
        <v>568.34</v>
      </c>
      <c r="F4492" s="1105">
        <f t="shared" si="141"/>
        <v>86922</v>
      </c>
      <c r="H4492" s="46">
        <v>564.54999999999995</v>
      </c>
      <c r="I4492" s="46">
        <v>568.34</v>
      </c>
    </row>
    <row r="4493" spans="2:9" ht="30">
      <c r="B4493" s="50">
        <v>86923</v>
      </c>
      <c r="C4493" s="48" t="s">
        <v>3294</v>
      </c>
      <c r="D4493" s="47" t="s">
        <v>115</v>
      </c>
      <c r="E4493" s="49">
        <f t="shared" si="140"/>
        <v>394.83</v>
      </c>
      <c r="F4493" s="1105">
        <f t="shared" si="141"/>
        <v>86923</v>
      </c>
      <c r="H4493" s="49">
        <v>391.52</v>
      </c>
      <c r="I4493" s="49">
        <v>394.83</v>
      </c>
    </row>
    <row r="4494" spans="2:9" ht="30">
      <c r="B4494" s="51">
        <v>86924</v>
      </c>
      <c r="C4494" s="1108" t="s">
        <v>3295</v>
      </c>
      <c r="D4494" s="45" t="s">
        <v>115</v>
      </c>
      <c r="E4494" s="46">
        <f t="shared" si="140"/>
        <v>408.18</v>
      </c>
      <c r="F4494" s="1105">
        <f t="shared" si="141"/>
        <v>86924</v>
      </c>
      <c r="H4494" s="46">
        <v>404.87</v>
      </c>
      <c r="I4494" s="46">
        <v>408.18</v>
      </c>
    </row>
    <row r="4495" spans="2:9" ht="30">
      <c r="B4495" s="50">
        <v>86925</v>
      </c>
      <c r="C4495" s="48" t="s">
        <v>3296</v>
      </c>
      <c r="D4495" s="47" t="s">
        <v>115</v>
      </c>
      <c r="E4495" s="49">
        <f t="shared" si="140"/>
        <v>366.92</v>
      </c>
      <c r="F4495" s="1105">
        <f t="shared" si="141"/>
        <v>86925</v>
      </c>
      <c r="H4495" s="49">
        <v>363.25</v>
      </c>
      <c r="I4495" s="49">
        <v>366.92</v>
      </c>
    </row>
    <row r="4496" spans="2:9" ht="30">
      <c r="B4496" s="51">
        <v>86926</v>
      </c>
      <c r="C4496" s="1108" t="s">
        <v>3297</v>
      </c>
      <c r="D4496" s="45" t="s">
        <v>115</v>
      </c>
      <c r="E4496" s="46">
        <f t="shared" si="140"/>
        <v>380.27</v>
      </c>
      <c r="F4496" s="1105">
        <f t="shared" si="141"/>
        <v>86926</v>
      </c>
      <c r="H4496" s="46">
        <v>376.6</v>
      </c>
      <c r="I4496" s="46">
        <v>380.27</v>
      </c>
    </row>
    <row r="4497" spans="2:9" ht="30">
      <c r="B4497" s="50">
        <v>86927</v>
      </c>
      <c r="C4497" s="48" t="s">
        <v>3298</v>
      </c>
      <c r="D4497" s="47" t="s">
        <v>115</v>
      </c>
      <c r="E4497" s="49">
        <f t="shared" si="140"/>
        <v>234.55</v>
      </c>
      <c r="F4497" s="1105">
        <f t="shared" si="141"/>
        <v>86927</v>
      </c>
      <c r="H4497" s="49">
        <v>231.53</v>
      </c>
      <c r="I4497" s="49">
        <v>234.55</v>
      </c>
    </row>
    <row r="4498" spans="2:9" ht="30">
      <c r="B4498" s="51">
        <v>86928</v>
      </c>
      <c r="C4498" s="1108" t="s">
        <v>3299</v>
      </c>
      <c r="D4498" s="45" t="s">
        <v>115</v>
      </c>
      <c r="E4498" s="46">
        <f t="shared" si="140"/>
        <v>247.9</v>
      </c>
      <c r="F4498" s="1105">
        <f t="shared" si="141"/>
        <v>86928</v>
      </c>
      <c r="H4498" s="46">
        <v>244.88</v>
      </c>
      <c r="I4498" s="46">
        <v>247.9</v>
      </c>
    </row>
    <row r="4499" spans="2:9" ht="30">
      <c r="B4499" s="50">
        <v>86929</v>
      </c>
      <c r="C4499" s="48" t="s">
        <v>3300</v>
      </c>
      <c r="D4499" s="47" t="s">
        <v>115</v>
      </c>
      <c r="E4499" s="49">
        <f t="shared" si="140"/>
        <v>226.48</v>
      </c>
      <c r="F4499" s="1105">
        <f t="shared" si="141"/>
        <v>86929</v>
      </c>
      <c r="H4499" s="49">
        <v>223.6</v>
      </c>
      <c r="I4499" s="49">
        <v>226.48</v>
      </c>
    </row>
    <row r="4500" spans="2:9" ht="30">
      <c r="B4500" s="51">
        <v>86930</v>
      </c>
      <c r="C4500" s="1108" t="s">
        <v>3301</v>
      </c>
      <c r="D4500" s="45" t="s">
        <v>115</v>
      </c>
      <c r="E4500" s="46">
        <f t="shared" si="140"/>
        <v>239.83</v>
      </c>
      <c r="F4500" s="1105">
        <f t="shared" si="141"/>
        <v>86930</v>
      </c>
      <c r="H4500" s="46">
        <v>236.95</v>
      </c>
      <c r="I4500" s="46">
        <v>239.83</v>
      </c>
    </row>
    <row r="4501" spans="2:9" ht="30">
      <c r="B4501" s="50">
        <v>86931</v>
      </c>
      <c r="C4501" s="48" t="s">
        <v>3302</v>
      </c>
      <c r="D4501" s="47" t="s">
        <v>115</v>
      </c>
      <c r="E4501" s="49">
        <f t="shared" si="140"/>
        <v>349.08</v>
      </c>
      <c r="F4501" s="1105">
        <f t="shared" si="141"/>
        <v>86931</v>
      </c>
      <c r="H4501" s="49">
        <v>346.37</v>
      </c>
      <c r="I4501" s="49">
        <v>349.08</v>
      </c>
    </row>
    <row r="4502" spans="2:9" ht="30">
      <c r="B4502" s="51">
        <v>86932</v>
      </c>
      <c r="C4502" s="1108" t="s">
        <v>3303</v>
      </c>
      <c r="D4502" s="45" t="s">
        <v>115</v>
      </c>
      <c r="E4502" s="46">
        <f t="shared" si="140"/>
        <v>379.54</v>
      </c>
      <c r="F4502" s="1105">
        <f t="shared" si="141"/>
        <v>86932</v>
      </c>
      <c r="H4502" s="46">
        <v>376.83</v>
      </c>
      <c r="I4502" s="46">
        <v>379.54</v>
      </c>
    </row>
    <row r="4503" spans="2:9" ht="45">
      <c r="B4503" s="50">
        <v>86933</v>
      </c>
      <c r="C4503" s="48" t="s">
        <v>3304</v>
      </c>
      <c r="D4503" s="47" t="s">
        <v>115</v>
      </c>
      <c r="E4503" s="49">
        <f t="shared" si="140"/>
        <v>312.19</v>
      </c>
      <c r="F4503" s="1105">
        <f t="shared" si="141"/>
        <v>86933</v>
      </c>
      <c r="H4503" s="49">
        <v>308.48</v>
      </c>
      <c r="I4503" s="49">
        <v>312.19</v>
      </c>
    </row>
    <row r="4504" spans="2:9" ht="45">
      <c r="B4504" s="51">
        <v>86934</v>
      </c>
      <c r="C4504" s="1108" t="s">
        <v>3305</v>
      </c>
      <c r="D4504" s="45" t="s">
        <v>115</v>
      </c>
      <c r="E4504" s="46">
        <f t="shared" si="140"/>
        <v>304.12</v>
      </c>
      <c r="F4504" s="1105">
        <f t="shared" si="141"/>
        <v>86934</v>
      </c>
      <c r="H4504" s="46">
        <v>300.55</v>
      </c>
      <c r="I4504" s="46">
        <v>304.12</v>
      </c>
    </row>
    <row r="4505" spans="2:9" ht="30">
      <c r="B4505" s="50">
        <v>86935</v>
      </c>
      <c r="C4505" s="48" t="s">
        <v>3306</v>
      </c>
      <c r="D4505" s="47" t="s">
        <v>115</v>
      </c>
      <c r="E4505" s="49">
        <f t="shared" si="140"/>
        <v>212.88</v>
      </c>
      <c r="F4505" s="1105">
        <f t="shared" si="141"/>
        <v>86935</v>
      </c>
      <c r="H4505" s="49">
        <v>211.01</v>
      </c>
      <c r="I4505" s="49">
        <v>212.88</v>
      </c>
    </row>
    <row r="4506" spans="2:9" ht="30">
      <c r="B4506" s="51">
        <v>86936</v>
      </c>
      <c r="C4506" s="1108" t="s">
        <v>3307</v>
      </c>
      <c r="D4506" s="45" t="s">
        <v>115</v>
      </c>
      <c r="E4506" s="46">
        <f t="shared" si="140"/>
        <v>355.89</v>
      </c>
      <c r="F4506" s="1105">
        <f t="shared" si="141"/>
        <v>86936</v>
      </c>
      <c r="H4506" s="46">
        <v>353.52</v>
      </c>
      <c r="I4506" s="46">
        <v>355.89</v>
      </c>
    </row>
    <row r="4507" spans="2:9" ht="30">
      <c r="B4507" s="50">
        <v>86937</v>
      </c>
      <c r="C4507" s="48" t="s">
        <v>3308</v>
      </c>
      <c r="D4507" s="47" t="s">
        <v>115</v>
      </c>
      <c r="E4507" s="49">
        <f t="shared" si="140"/>
        <v>139.71</v>
      </c>
      <c r="F4507" s="1105">
        <f t="shared" si="141"/>
        <v>86937</v>
      </c>
      <c r="H4507" s="49">
        <v>136.88999999999999</v>
      </c>
      <c r="I4507" s="49">
        <v>139.71</v>
      </c>
    </row>
    <row r="4508" spans="2:9" ht="30">
      <c r="B4508" s="51">
        <v>86938</v>
      </c>
      <c r="C4508" s="1108" t="s">
        <v>3309</v>
      </c>
      <c r="D4508" s="45" t="s">
        <v>115</v>
      </c>
      <c r="E4508" s="46">
        <f t="shared" si="140"/>
        <v>282.72000000000003</v>
      </c>
      <c r="F4508" s="1105">
        <f t="shared" si="141"/>
        <v>86938</v>
      </c>
      <c r="H4508" s="46">
        <v>279.39999999999998</v>
      </c>
      <c r="I4508" s="46">
        <v>282.72000000000003</v>
      </c>
    </row>
    <row r="4509" spans="2:9" ht="30">
      <c r="B4509" s="50">
        <v>86939</v>
      </c>
      <c r="C4509" s="48" t="s">
        <v>3310</v>
      </c>
      <c r="D4509" s="47" t="s">
        <v>115</v>
      </c>
      <c r="E4509" s="49">
        <f t="shared" si="140"/>
        <v>280.31</v>
      </c>
      <c r="F4509" s="1105">
        <f t="shared" si="141"/>
        <v>86939</v>
      </c>
      <c r="H4509" s="49">
        <v>276.61</v>
      </c>
      <c r="I4509" s="49">
        <v>280.31</v>
      </c>
    </row>
    <row r="4510" spans="2:9" ht="45">
      <c r="B4510" s="51">
        <v>86940</v>
      </c>
      <c r="C4510" s="1108" t="s">
        <v>3311</v>
      </c>
      <c r="D4510" s="45" t="s">
        <v>115</v>
      </c>
      <c r="E4510" s="46">
        <f t="shared" si="140"/>
        <v>740.57</v>
      </c>
      <c r="F4510" s="1105">
        <f t="shared" si="141"/>
        <v>86940</v>
      </c>
      <c r="H4510" s="46">
        <v>733.33</v>
      </c>
      <c r="I4510" s="46">
        <v>740.57</v>
      </c>
    </row>
    <row r="4511" spans="2:9" ht="45">
      <c r="B4511" s="50">
        <v>86941</v>
      </c>
      <c r="C4511" s="48" t="s">
        <v>3312</v>
      </c>
      <c r="D4511" s="47" t="s">
        <v>115</v>
      </c>
      <c r="E4511" s="49">
        <f t="shared" si="140"/>
        <v>572.02</v>
      </c>
      <c r="F4511" s="1105">
        <f t="shared" si="141"/>
        <v>86941</v>
      </c>
      <c r="H4511" s="49">
        <v>566.13</v>
      </c>
      <c r="I4511" s="49">
        <v>572.02</v>
      </c>
    </row>
    <row r="4512" spans="2:9" ht="45">
      <c r="B4512" s="51">
        <v>86942</v>
      </c>
      <c r="C4512" s="1108" t="s">
        <v>3313</v>
      </c>
      <c r="D4512" s="45" t="s">
        <v>115</v>
      </c>
      <c r="E4512" s="46">
        <f t="shared" si="140"/>
        <v>185.89</v>
      </c>
      <c r="F4512" s="1105">
        <f t="shared" si="141"/>
        <v>86942</v>
      </c>
      <c r="H4512" s="46">
        <v>183.46</v>
      </c>
      <c r="I4512" s="46">
        <v>185.89</v>
      </c>
    </row>
    <row r="4513" spans="2:9" ht="45">
      <c r="B4513" s="50">
        <v>86943</v>
      </c>
      <c r="C4513" s="48" t="s">
        <v>3314</v>
      </c>
      <c r="D4513" s="47" t="s">
        <v>115</v>
      </c>
      <c r="E4513" s="49">
        <f t="shared" si="140"/>
        <v>177.82</v>
      </c>
      <c r="F4513" s="1105">
        <f t="shared" si="141"/>
        <v>86943</v>
      </c>
      <c r="H4513" s="49">
        <v>175.53</v>
      </c>
      <c r="I4513" s="49">
        <v>177.82</v>
      </c>
    </row>
    <row r="4514" spans="2:9" ht="45">
      <c r="B4514" s="51">
        <v>86947</v>
      </c>
      <c r="C4514" s="1108" t="s">
        <v>6885</v>
      </c>
      <c r="D4514" s="45" t="s">
        <v>115</v>
      </c>
      <c r="E4514" s="46">
        <f t="shared" si="140"/>
        <v>817.2</v>
      </c>
      <c r="F4514" s="1105">
        <f t="shared" si="141"/>
        <v>86947</v>
      </c>
      <c r="H4514" s="46">
        <v>806.38</v>
      </c>
      <c r="I4514" s="46">
        <v>817.2</v>
      </c>
    </row>
    <row r="4515" spans="2:9">
      <c r="B4515" s="50">
        <v>88571</v>
      </c>
      <c r="C4515" s="48" t="s">
        <v>3315</v>
      </c>
      <c r="D4515" s="47" t="s">
        <v>115</v>
      </c>
      <c r="E4515" s="49">
        <f t="shared" si="140"/>
        <v>45.6</v>
      </c>
      <c r="F4515" s="1105">
        <f t="shared" si="141"/>
        <v>88571</v>
      </c>
      <c r="H4515" s="49">
        <v>43.79</v>
      </c>
      <c r="I4515" s="49">
        <v>45.6</v>
      </c>
    </row>
    <row r="4516" spans="2:9" ht="45">
      <c r="B4516" s="51">
        <v>93396</v>
      </c>
      <c r="C4516" s="1108" t="s">
        <v>3316</v>
      </c>
      <c r="D4516" s="45" t="s">
        <v>115</v>
      </c>
      <c r="E4516" s="46">
        <f t="shared" si="140"/>
        <v>484.41</v>
      </c>
      <c r="F4516" s="1105">
        <f t="shared" si="141"/>
        <v>93396</v>
      </c>
      <c r="H4516" s="46">
        <v>475.44</v>
      </c>
      <c r="I4516" s="46">
        <v>484.41</v>
      </c>
    </row>
    <row r="4517" spans="2:9" ht="45">
      <c r="B4517" s="50">
        <v>93441</v>
      </c>
      <c r="C4517" s="48" t="s">
        <v>3317</v>
      </c>
      <c r="D4517" s="47" t="s">
        <v>115</v>
      </c>
      <c r="E4517" s="49">
        <f t="shared" si="140"/>
        <v>845.67</v>
      </c>
      <c r="F4517" s="1105">
        <f t="shared" si="141"/>
        <v>93441</v>
      </c>
      <c r="H4517" s="49">
        <v>838.49</v>
      </c>
      <c r="I4517" s="49">
        <v>845.67</v>
      </c>
    </row>
    <row r="4518" spans="2:9" ht="45">
      <c r="B4518" s="51">
        <v>93442</v>
      </c>
      <c r="C4518" s="1108" t="s">
        <v>3318</v>
      </c>
      <c r="D4518" s="45" t="s">
        <v>115</v>
      </c>
      <c r="E4518" s="46">
        <f t="shared" si="140"/>
        <v>924.23</v>
      </c>
      <c r="F4518" s="1105">
        <f t="shared" si="141"/>
        <v>93442</v>
      </c>
      <c r="H4518" s="46">
        <v>916.43</v>
      </c>
      <c r="I4518" s="46">
        <v>924.23</v>
      </c>
    </row>
    <row r="4519" spans="2:9">
      <c r="B4519" s="50">
        <v>95469</v>
      </c>
      <c r="C4519" s="48" t="s">
        <v>3319</v>
      </c>
      <c r="D4519" s="47" t="s">
        <v>115</v>
      </c>
      <c r="E4519" s="49">
        <f t="shared" si="140"/>
        <v>166.58</v>
      </c>
      <c r="F4519" s="1105">
        <f t="shared" si="141"/>
        <v>95469</v>
      </c>
      <c r="H4519" s="49">
        <v>164.26</v>
      </c>
      <c r="I4519" s="49">
        <v>166.58</v>
      </c>
    </row>
    <row r="4520" spans="2:9" ht="30">
      <c r="B4520" s="51">
        <v>95470</v>
      </c>
      <c r="C4520" s="1108" t="s">
        <v>3320</v>
      </c>
      <c r="D4520" s="45" t="s">
        <v>115</v>
      </c>
      <c r="E4520" s="46">
        <f t="shared" si="140"/>
        <v>172.24</v>
      </c>
      <c r="F4520" s="1105">
        <f t="shared" si="141"/>
        <v>95470</v>
      </c>
      <c r="H4520" s="46">
        <v>169.92</v>
      </c>
      <c r="I4520" s="46">
        <v>172.24</v>
      </c>
    </row>
    <row r="4521" spans="2:9" ht="30">
      <c r="B4521" s="50">
        <v>95471</v>
      </c>
      <c r="C4521" s="48" t="s">
        <v>3321</v>
      </c>
      <c r="D4521" s="47" t="s">
        <v>115</v>
      </c>
      <c r="E4521" s="49">
        <f t="shared" si="140"/>
        <v>578.33000000000004</v>
      </c>
      <c r="F4521" s="1105">
        <f t="shared" si="141"/>
        <v>95471</v>
      </c>
      <c r="H4521" s="49">
        <v>576.01</v>
      </c>
      <c r="I4521" s="49">
        <v>578.33000000000004</v>
      </c>
    </row>
    <row r="4522" spans="2:9" ht="30">
      <c r="B4522" s="51">
        <v>95472</v>
      </c>
      <c r="C4522" s="1108" t="s">
        <v>3322</v>
      </c>
      <c r="D4522" s="45" t="s">
        <v>115</v>
      </c>
      <c r="E4522" s="46">
        <f t="shared" si="140"/>
        <v>583.99</v>
      </c>
      <c r="F4522" s="1105">
        <f t="shared" si="141"/>
        <v>95472</v>
      </c>
      <c r="H4522" s="46">
        <v>581.66999999999996</v>
      </c>
      <c r="I4522" s="46">
        <v>583.99</v>
      </c>
    </row>
    <row r="4523" spans="2:9">
      <c r="B4523" s="50">
        <v>95542</v>
      </c>
      <c r="C4523" s="48" t="s">
        <v>3323</v>
      </c>
      <c r="D4523" s="47" t="s">
        <v>115</v>
      </c>
      <c r="E4523" s="49">
        <f t="shared" si="140"/>
        <v>25.44</v>
      </c>
      <c r="F4523" s="1105">
        <f t="shared" si="141"/>
        <v>95542</v>
      </c>
      <c r="H4523" s="49">
        <v>25.06</v>
      </c>
      <c r="I4523" s="49">
        <v>25.44</v>
      </c>
    </row>
    <row r="4524" spans="2:9">
      <c r="B4524" s="51">
        <v>95543</v>
      </c>
      <c r="C4524" s="1108" t="s">
        <v>3324</v>
      </c>
      <c r="D4524" s="45" t="s">
        <v>115</v>
      </c>
      <c r="E4524" s="46">
        <f t="shared" si="140"/>
        <v>41.2</v>
      </c>
      <c r="F4524" s="1105">
        <f t="shared" si="141"/>
        <v>95543</v>
      </c>
      <c r="H4524" s="46">
        <v>40.44</v>
      </c>
      <c r="I4524" s="46">
        <v>41.2</v>
      </c>
    </row>
    <row r="4525" spans="2:9">
      <c r="B4525" s="50">
        <v>95544</v>
      </c>
      <c r="C4525" s="48" t="s">
        <v>3325</v>
      </c>
      <c r="D4525" s="47" t="s">
        <v>115</v>
      </c>
      <c r="E4525" s="49">
        <f t="shared" si="140"/>
        <v>32.200000000000003</v>
      </c>
      <c r="F4525" s="1105">
        <f t="shared" si="141"/>
        <v>95544</v>
      </c>
      <c r="H4525" s="49">
        <v>31.82</v>
      </c>
      <c r="I4525" s="49">
        <v>32.200000000000003</v>
      </c>
    </row>
    <row r="4526" spans="2:9">
      <c r="B4526" s="51">
        <v>95545</v>
      </c>
      <c r="C4526" s="1108" t="s">
        <v>3326</v>
      </c>
      <c r="D4526" s="45" t="s">
        <v>115</v>
      </c>
      <c r="E4526" s="46">
        <f t="shared" si="140"/>
        <v>31.48</v>
      </c>
      <c r="F4526" s="1105">
        <f t="shared" si="141"/>
        <v>95545</v>
      </c>
      <c r="H4526" s="46">
        <v>31.1</v>
      </c>
      <c r="I4526" s="46">
        <v>31.48</v>
      </c>
    </row>
    <row r="4527" spans="2:9">
      <c r="B4527" s="50">
        <v>95546</v>
      </c>
      <c r="C4527" s="48" t="s">
        <v>3327</v>
      </c>
      <c r="D4527" s="47" t="s">
        <v>115</v>
      </c>
      <c r="E4527" s="49">
        <f t="shared" si="140"/>
        <v>95.03</v>
      </c>
      <c r="F4527" s="1105">
        <f t="shared" si="141"/>
        <v>95546</v>
      </c>
      <c r="H4527" s="49">
        <v>92.75</v>
      </c>
      <c r="I4527" s="49">
        <v>95.03</v>
      </c>
    </row>
    <row r="4528" spans="2:9" ht="30">
      <c r="B4528" s="51">
        <v>95547</v>
      </c>
      <c r="C4528" s="1108" t="s">
        <v>3328</v>
      </c>
      <c r="D4528" s="45" t="s">
        <v>115</v>
      </c>
      <c r="E4528" s="46">
        <f t="shared" si="140"/>
        <v>45.52</v>
      </c>
      <c r="F4528" s="1105">
        <f t="shared" si="141"/>
        <v>95547</v>
      </c>
      <c r="H4528" s="46">
        <v>44.76</v>
      </c>
      <c r="I4528" s="46">
        <v>45.52</v>
      </c>
    </row>
    <row r="4529" spans="2:9">
      <c r="B4529" s="50">
        <v>6087</v>
      </c>
      <c r="C4529" s="48" t="s">
        <v>3329</v>
      </c>
      <c r="D4529" s="47" t="s">
        <v>115</v>
      </c>
      <c r="E4529" s="49">
        <f t="shared" si="140"/>
        <v>23.53</v>
      </c>
      <c r="F4529" s="1105">
        <f t="shared" si="141"/>
        <v>6087</v>
      </c>
      <c r="H4529" s="49">
        <v>22.82</v>
      </c>
      <c r="I4529" s="49">
        <v>23.53</v>
      </c>
    </row>
    <row r="4530" spans="2:9" ht="30">
      <c r="B4530" s="51">
        <v>98052</v>
      </c>
      <c r="C4530" s="1108" t="s">
        <v>6225</v>
      </c>
      <c r="D4530" s="45" t="s">
        <v>115</v>
      </c>
      <c r="E4530" s="46">
        <f t="shared" si="140"/>
        <v>1241.68</v>
      </c>
      <c r="F4530" s="1105">
        <f t="shared" si="141"/>
        <v>98052</v>
      </c>
      <c r="H4530" s="46">
        <v>1213.98</v>
      </c>
      <c r="I4530" s="46">
        <v>1241.68</v>
      </c>
    </row>
    <row r="4531" spans="2:9" ht="30">
      <c r="B4531" s="50">
        <v>98053</v>
      </c>
      <c r="C4531" s="48" t="s">
        <v>6226</v>
      </c>
      <c r="D4531" s="47" t="s">
        <v>115</v>
      </c>
      <c r="E4531" s="49">
        <f t="shared" si="140"/>
        <v>1835.68</v>
      </c>
      <c r="F4531" s="1105">
        <f t="shared" si="141"/>
        <v>98053</v>
      </c>
      <c r="H4531" s="49">
        <v>1798.47</v>
      </c>
      <c r="I4531" s="49">
        <v>1835.68</v>
      </c>
    </row>
    <row r="4532" spans="2:9" ht="30">
      <c r="B4532" s="51">
        <v>98054</v>
      </c>
      <c r="C4532" s="1108" t="s">
        <v>6227</v>
      </c>
      <c r="D4532" s="45" t="s">
        <v>115</v>
      </c>
      <c r="E4532" s="46">
        <f t="shared" si="140"/>
        <v>2725.36</v>
      </c>
      <c r="F4532" s="1105">
        <f t="shared" si="141"/>
        <v>98054</v>
      </c>
      <c r="H4532" s="46">
        <v>2683.23</v>
      </c>
      <c r="I4532" s="46">
        <v>2725.36</v>
      </c>
    </row>
    <row r="4533" spans="2:9" ht="30">
      <c r="B4533" s="50">
        <v>98055</v>
      </c>
      <c r="C4533" s="48" t="s">
        <v>6228</v>
      </c>
      <c r="D4533" s="47" t="s">
        <v>115</v>
      </c>
      <c r="E4533" s="49">
        <f t="shared" si="140"/>
        <v>3610.95</v>
      </c>
      <c r="F4533" s="1105">
        <f t="shared" si="141"/>
        <v>98055</v>
      </c>
      <c r="H4533" s="49">
        <v>3554.08</v>
      </c>
      <c r="I4533" s="49">
        <v>3610.95</v>
      </c>
    </row>
    <row r="4534" spans="2:9" ht="30">
      <c r="B4534" s="51">
        <v>98056</v>
      </c>
      <c r="C4534" s="1108" t="s">
        <v>6229</v>
      </c>
      <c r="D4534" s="45" t="s">
        <v>115</v>
      </c>
      <c r="E4534" s="46">
        <f t="shared" si="140"/>
        <v>4190.5600000000004</v>
      </c>
      <c r="F4534" s="1105">
        <f t="shared" si="141"/>
        <v>98056</v>
      </c>
      <c r="H4534" s="46">
        <v>4128.46</v>
      </c>
      <c r="I4534" s="46">
        <v>4190.5600000000004</v>
      </c>
    </row>
    <row r="4535" spans="2:9" ht="30">
      <c r="B4535" s="50">
        <v>98057</v>
      </c>
      <c r="C4535" s="48" t="s">
        <v>6230</v>
      </c>
      <c r="D4535" s="47" t="s">
        <v>115</v>
      </c>
      <c r="E4535" s="49">
        <f t="shared" si="140"/>
        <v>5561.33</v>
      </c>
      <c r="F4535" s="1105">
        <f t="shared" si="141"/>
        <v>98057</v>
      </c>
      <c r="H4535" s="49">
        <v>5487.53</v>
      </c>
      <c r="I4535" s="49">
        <v>5561.33</v>
      </c>
    </row>
    <row r="4536" spans="2:9" ht="30">
      <c r="B4536" s="51">
        <v>98066</v>
      </c>
      <c r="C4536" s="1108" t="s">
        <v>6231</v>
      </c>
      <c r="D4536" s="45" t="s">
        <v>115</v>
      </c>
      <c r="E4536" s="46">
        <f t="shared" si="140"/>
        <v>3732.34</v>
      </c>
      <c r="F4536" s="1105">
        <f t="shared" si="141"/>
        <v>98066</v>
      </c>
      <c r="H4536" s="46">
        <v>3539.7</v>
      </c>
      <c r="I4536" s="46">
        <v>3732.34</v>
      </c>
    </row>
    <row r="4537" spans="2:9" ht="30">
      <c r="B4537" s="50">
        <v>98067</v>
      </c>
      <c r="C4537" s="48" t="s">
        <v>6232</v>
      </c>
      <c r="D4537" s="47" t="s">
        <v>115</v>
      </c>
      <c r="E4537" s="49">
        <f t="shared" si="140"/>
        <v>4990.84</v>
      </c>
      <c r="F4537" s="1105">
        <f t="shared" si="141"/>
        <v>98067</v>
      </c>
      <c r="H4537" s="49">
        <v>4732.74</v>
      </c>
      <c r="I4537" s="49">
        <v>4990.84</v>
      </c>
    </row>
    <row r="4538" spans="2:9" ht="30">
      <c r="B4538" s="51">
        <v>98068</v>
      </c>
      <c r="C4538" s="1108" t="s">
        <v>6233</v>
      </c>
      <c r="D4538" s="45" t="s">
        <v>115</v>
      </c>
      <c r="E4538" s="46">
        <f t="shared" si="140"/>
        <v>7060.51</v>
      </c>
      <c r="F4538" s="1105">
        <f t="shared" si="141"/>
        <v>98068</v>
      </c>
      <c r="H4538" s="46">
        <v>6694.24</v>
      </c>
      <c r="I4538" s="46">
        <v>7060.51</v>
      </c>
    </row>
    <row r="4539" spans="2:9" ht="30">
      <c r="B4539" s="50">
        <v>98069</v>
      </c>
      <c r="C4539" s="48" t="s">
        <v>6234</v>
      </c>
      <c r="D4539" s="47" t="s">
        <v>115</v>
      </c>
      <c r="E4539" s="49">
        <f t="shared" si="140"/>
        <v>9456.2099999999991</v>
      </c>
      <c r="F4539" s="1105">
        <f t="shared" si="141"/>
        <v>98069</v>
      </c>
      <c r="H4539" s="49">
        <v>8962.2800000000007</v>
      </c>
      <c r="I4539" s="49">
        <v>9456.2099999999991</v>
      </c>
    </row>
    <row r="4540" spans="2:9" ht="30">
      <c r="B4540" s="51">
        <v>98070</v>
      </c>
      <c r="C4540" s="1108" t="s">
        <v>6235</v>
      </c>
      <c r="D4540" s="45" t="s">
        <v>115</v>
      </c>
      <c r="E4540" s="46">
        <f t="shared" si="140"/>
        <v>10848.29</v>
      </c>
      <c r="F4540" s="1105">
        <f t="shared" si="141"/>
        <v>98070</v>
      </c>
      <c r="H4540" s="46">
        <v>10283.08</v>
      </c>
      <c r="I4540" s="46">
        <v>10848.29</v>
      </c>
    </row>
    <row r="4541" spans="2:9" ht="30">
      <c r="B4541" s="50">
        <v>98071</v>
      </c>
      <c r="C4541" s="48" t="s">
        <v>6236</v>
      </c>
      <c r="D4541" s="47" t="s">
        <v>115</v>
      </c>
      <c r="E4541" s="49">
        <f t="shared" si="140"/>
        <v>11930.3</v>
      </c>
      <c r="F4541" s="1105">
        <f t="shared" si="141"/>
        <v>98071</v>
      </c>
      <c r="H4541" s="49">
        <v>11312.62</v>
      </c>
      <c r="I4541" s="49">
        <v>11930.3</v>
      </c>
    </row>
    <row r="4542" spans="2:9" ht="30">
      <c r="B4542" s="51">
        <v>98072</v>
      </c>
      <c r="C4542" s="1108" t="s">
        <v>6237</v>
      </c>
      <c r="D4542" s="45" t="s">
        <v>115</v>
      </c>
      <c r="E4542" s="46">
        <f t="shared" si="140"/>
        <v>3101.02</v>
      </c>
      <c r="F4542" s="1105">
        <f t="shared" si="141"/>
        <v>98072</v>
      </c>
      <c r="H4542" s="46">
        <v>2940.99</v>
      </c>
      <c r="I4542" s="46">
        <v>3101.02</v>
      </c>
    </row>
    <row r="4543" spans="2:9" ht="30">
      <c r="B4543" s="50">
        <v>98073</v>
      </c>
      <c r="C4543" s="48" t="s">
        <v>6238</v>
      </c>
      <c r="D4543" s="47" t="s">
        <v>115</v>
      </c>
      <c r="E4543" s="49">
        <f t="shared" si="140"/>
        <v>4832.3</v>
      </c>
      <c r="F4543" s="1105">
        <f t="shared" si="141"/>
        <v>98073</v>
      </c>
      <c r="H4543" s="49">
        <v>4581.8100000000004</v>
      </c>
      <c r="I4543" s="49">
        <v>4832.3</v>
      </c>
    </row>
    <row r="4544" spans="2:9" ht="30">
      <c r="B4544" s="51">
        <v>98074</v>
      </c>
      <c r="C4544" s="1108" t="s">
        <v>6239</v>
      </c>
      <c r="D4544" s="45" t="s">
        <v>115</v>
      </c>
      <c r="E4544" s="46">
        <f t="shared" si="140"/>
        <v>7480.92</v>
      </c>
      <c r="F4544" s="1105">
        <f t="shared" si="141"/>
        <v>98074</v>
      </c>
      <c r="H4544" s="46">
        <v>7092.47</v>
      </c>
      <c r="I4544" s="46">
        <v>7480.92</v>
      </c>
    </row>
    <row r="4545" spans="2:9" ht="30">
      <c r="B4545" s="50">
        <v>98075</v>
      </c>
      <c r="C4545" s="48" t="s">
        <v>6240</v>
      </c>
      <c r="D4545" s="47" t="s">
        <v>115</v>
      </c>
      <c r="E4545" s="49">
        <f t="shared" si="140"/>
        <v>9716.41</v>
      </c>
      <c r="F4545" s="1105">
        <f t="shared" si="141"/>
        <v>98075</v>
      </c>
      <c r="H4545" s="49">
        <v>9211.86</v>
      </c>
      <c r="I4545" s="49">
        <v>9716.41</v>
      </c>
    </row>
    <row r="4546" spans="2:9" ht="30">
      <c r="B4546" s="51">
        <v>98076</v>
      </c>
      <c r="C4546" s="1108" t="s">
        <v>6241</v>
      </c>
      <c r="D4546" s="45" t="s">
        <v>115</v>
      </c>
      <c r="E4546" s="46">
        <f t="shared" si="140"/>
        <v>11182.63</v>
      </c>
      <c r="F4546" s="1105">
        <f t="shared" si="141"/>
        <v>98076</v>
      </c>
      <c r="H4546" s="46">
        <v>10601.5</v>
      </c>
      <c r="I4546" s="46">
        <v>11182.63</v>
      </c>
    </row>
    <row r="4547" spans="2:9" ht="30">
      <c r="B4547" s="50">
        <v>98077</v>
      </c>
      <c r="C4547" s="48" t="s">
        <v>6242</v>
      </c>
      <c r="D4547" s="47" t="s">
        <v>115</v>
      </c>
      <c r="E4547" s="49">
        <f t="shared" ref="E4547:E4610" si="142">IF($K$2=$H$1,H4547,I4547)</f>
        <v>13157.44</v>
      </c>
      <c r="F4547" s="1105">
        <f t="shared" ref="F4547:F4610" si="143">IF(LEN($B4547)=7,CONCATENATE(MID($B4547,1,6),"00",RIGHT($B4547,1)),IF(LEN($B4547)=8,CONCATENATE(MID($B4547,1,6),"0",RIGHT($B4547,2)),$B4547))</f>
        <v>98077</v>
      </c>
      <c r="H4547" s="49">
        <v>12473.72</v>
      </c>
      <c r="I4547" s="49">
        <v>13157.44</v>
      </c>
    </row>
    <row r="4548" spans="2:9" ht="30">
      <c r="B4548" s="51">
        <v>98078</v>
      </c>
      <c r="C4548" s="1108" t="s">
        <v>6243</v>
      </c>
      <c r="D4548" s="45" t="s">
        <v>115</v>
      </c>
      <c r="E4548" s="46">
        <f t="shared" si="142"/>
        <v>3180.13</v>
      </c>
      <c r="F4548" s="1105">
        <f t="shared" si="143"/>
        <v>98078</v>
      </c>
      <c r="H4548" s="46">
        <v>3011.65</v>
      </c>
      <c r="I4548" s="46">
        <v>3180.13</v>
      </c>
    </row>
    <row r="4549" spans="2:9" ht="30">
      <c r="B4549" s="50">
        <v>98079</v>
      </c>
      <c r="C4549" s="48" t="s">
        <v>6244</v>
      </c>
      <c r="D4549" s="47" t="s">
        <v>115</v>
      </c>
      <c r="E4549" s="49">
        <f t="shared" si="142"/>
        <v>5565.58</v>
      </c>
      <c r="F4549" s="1105">
        <f t="shared" si="143"/>
        <v>98079</v>
      </c>
      <c r="H4549" s="49">
        <v>5271.61</v>
      </c>
      <c r="I4549" s="49">
        <v>5565.58</v>
      </c>
    </row>
    <row r="4550" spans="2:9" ht="30">
      <c r="B4550" s="51">
        <v>98080</v>
      </c>
      <c r="C4550" s="1108" t="s">
        <v>6245</v>
      </c>
      <c r="D4550" s="45" t="s">
        <v>115</v>
      </c>
      <c r="E4550" s="46">
        <f t="shared" si="142"/>
        <v>7147.09</v>
      </c>
      <c r="F4550" s="1105">
        <f t="shared" si="143"/>
        <v>98080</v>
      </c>
      <c r="H4550" s="46">
        <v>6769.75</v>
      </c>
      <c r="I4550" s="46">
        <v>7147.09</v>
      </c>
    </row>
    <row r="4551" spans="2:9" ht="30">
      <c r="B4551" s="50">
        <v>98081</v>
      </c>
      <c r="C4551" s="48" t="s">
        <v>6246</v>
      </c>
      <c r="D4551" s="47" t="s">
        <v>115</v>
      </c>
      <c r="E4551" s="49">
        <f t="shared" si="142"/>
        <v>10580.55</v>
      </c>
      <c r="F4551" s="1105">
        <f t="shared" si="143"/>
        <v>98081</v>
      </c>
      <c r="H4551" s="49">
        <v>10022.06</v>
      </c>
      <c r="I4551" s="49">
        <v>10580.55</v>
      </c>
    </row>
    <row r="4552" spans="2:9" ht="30">
      <c r="B4552" s="51">
        <v>98082</v>
      </c>
      <c r="C4552" s="1108" t="s">
        <v>6247</v>
      </c>
      <c r="D4552" s="45" t="s">
        <v>115</v>
      </c>
      <c r="E4552" s="46">
        <f t="shared" si="142"/>
        <v>2900.58</v>
      </c>
      <c r="F4552" s="1105">
        <f t="shared" si="143"/>
        <v>98082</v>
      </c>
      <c r="H4552" s="46">
        <v>2749.63</v>
      </c>
      <c r="I4552" s="46">
        <v>2900.58</v>
      </c>
    </row>
    <row r="4553" spans="2:9" ht="30">
      <c r="B4553" s="50">
        <v>98083</v>
      </c>
      <c r="C4553" s="48" t="s">
        <v>6248</v>
      </c>
      <c r="D4553" s="47" t="s">
        <v>115</v>
      </c>
      <c r="E4553" s="49">
        <f t="shared" si="142"/>
        <v>3840.04</v>
      </c>
      <c r="F4553" s="1105">
        <f t="shared" si="143"/>
        <v>98083</v>
      </c>
      <c r="H4553" s="49">
        <v>3639.03</v>
      </c>
      <c r="I4553" s="49">
        <v>3840.04</v>
      </c>
    </row>
    <row r="4554" spans="2:9" ht="30">
      <c r="B4554" s="51">
        <v>98084</v>
      </c>
      <c r="C4554" s="1108" t="s">
        <v>6249</v>
      </c>
      <c r="D4554" s="45" t="s">
        <v>115</v>
      </c>
      <c r="E4554" s="46">
        <f t="shared" si="142"/>
        <v>5399.04</v>
      </c>
      <c r="F4554" s="1105">
        <f t="shared" si="143"/>
        <v>98084</v>
      </c>
      <c r="H4554" s="46">
        <v>5114.55</v>
      </c>
      <c r="I4554" s="46">
        <v>5399.04</v>
      </c>
    </row>
    <row r="4555" spans="2:9" ht="30">
      <c r="B4555" s="50">
        <v>98085</v>
      </c>
      <c r="C4555" s="48" t="s">
        <v>6250</v>
      </c>
      <c r="D4555" s="47" t="s">
        <v>115</v>
      </c>
      <c r="E4555" s="49">
        <f t="shared" si="142"/>
        <v>7306.29</v>
      </c>
      <c r="F4555" s="1105">
        <f t="shared" si="143"/>
        <v>98085</v>
      </c>
      <c r="H4555" s="49">
        <v>6918.28</v>
      </c>
      <c r="I4555" s="49">
        <v>7306.29</v>
      </c>
    </row>
    <row r="4556" spans="2:9" ht="30">
      <c r="B4556" s="51">
        <v>98086</v>
      </c>
      <c r="C4556" s="1108" t="s">
        <v>6251</v>
      </c>
      <c r="D4556" s="45" t="s">
        <v>115</v>
      </c>
      <c r="E4556" s="46">
        <f t="shared" si="142"/>
        <v>8277.18</v>
      </c>
      <c r="F4556" s="1105">
        <f t="shared" si="143"/>
        <v>98086</v>
      </c>
      <c r="H4556" s="46">
        <v>7837.79</v>
      </c>
      <c r="I4556" s="46">
        <v>8277.18</v>
      </c>
    </row>
    <row r="4557" spans="2:9" ht="30">
      <c r="B4557" s="50">
        <v>98087</v>
      </c>
      <c r="C4557" s="48" t="s">
        <v>6252</v>
      </c>
      <c r="D4557" s="47" t="s">
        <v>115</v>
      </c>
      <c r="E4557" s="49">
        <f t="shared" si="142"/>
        <v>8892.9599999999991</v>
      </c>
      <c r="F4557" s="1105">
        <f t="shared" si="143"/>
        <v>98087</v>
      </c>
      <c r="H4557" s="49">
        <v>8422.4500000000007</v>
      </c>
      <c r="I4557" s="49">
        <v>8892.9599999999991</v>
      </c>
    </row>
    <row r="4558" spans="2:9" ht="30">
      <c r="B4558" s="51">
        <v>98088</v>
      </c>
      <c r="C4558" s="1108" t="s">
        <v>6253</v>
      </c>
      <c r="D4558" s="45" t="s">
        <v>115</v>
      </c>
      <c r="E4558" s="46">
        <f t="shared" si="142"/>
        <v>2468.31</v>
      </c>
      <c r="F4558" s="1105">
        <f t="shared" si="143"/>
        <v>98088</v>
      </c>
      <c r="H4558" s="46">
        <v>2341.71</v>
      </c>
      <c r="I4558" s="46">
        <v>2468.31</v>
      </c>
    </row>
    <row r="4559" spans="2:9" ht="30">
      <c r="B4559" s="50">
        <v>98089</v>
      </c>
      <c r="C4559" s="48" t="s">
        <v>6254</v>
      </c>
      <c r="D4559" s="47" t="s">
        <v>115</v>
      </c>
      <c r="E4559" s="49">
        <f t="shared" si="142"/>
        <v>3896.38</v>
      </c>
      <c r="F4559" s="1105">
        <f t="shared" si="143"/>
        <v>98089</v>
      </c>
      <c r="H4559" s="49">
        <v>3695.11</v>
      </c>
      <c r="I4559" s="49">
        <v>3896.38</v>
      </c>
    </row>
    <row r="4560" spans="2:9" ht="30">
      <c r="B4560" s="51">
        <v>98090</v>
      </c>
      <c r="C4560" s="1108" t="s">
        <v>6255</v>
      </c>
      <c r="D4560" s="45" t="s">
        <v>115</v>
      </c>
      <c r="E4560" s="46">
        <f t="shared" si="142"/>
        <v>6109.74</v>
      </c>
      <c r="F4560" s="1105">
        <f t="shared" si="143"/>
        <v>98090</v>
      </c>
      <c r="H4560" s="46">
        <v>5793.43</v>
      </c>
      <c r="I4560" s="46">
        <v>6109.74</v>
      </c>
    </row>
    <row r="4561" spans="2:9" ht="30">
      <c r="B4561" s="50">
        <v>98091</v>
      </c>
      <c r="C4561" s="48" t="s">
        <v>6256</v>
      </c>
      <c r="D4561" s="47" t="s">
        <v>115</v>
      </c>
      <c r="E4561" s="49">
        <f t="shared" si="142"/>
        <v>7892.14</v>
      </c>
      <c r="F4561" s="1105">
        <f t="shared" si="143"/>
        <v>98091</v>
      </c>
      <c r="H4561" s="49">
        <v>7483.72</v>
      </c>
      <c r="I4561" s="49">
        <v>7892.14</v>
      </c>
    </row>
    <row r="4562" spans="2:9" ht="30">
      <c r="B4562" s="51">
        <v>98092</v>
      </c>
      <c r="C4562" s="1108" t="s">
        <v>6257</v>
      </c>
      <c r="D4562" s="45" t="s">
        <v>115</v>
      </c>
      <c r="E4562" s="46">
        <f t="shared" si="142"/>
        <v>9251.83</v>
      </c>
      <c r="F4562" s="1105">
        <f t="shared" si="143"/>
        <v>98092</v>
      </c>
      <c r="H4562" s="46">
        <v>8772.4500000000007</v>
      </c>
      <c r="I4562" s="46">
        <v>9251.83</v>
      </c>
    </row>
    <row r="4563" spans="2:9" ht="30">
      <c r="B4563" s="50">
        <v>98093</v>
      </c>
      <c r="C4563" s="48" t="s">
        <v>6258</v>
      </c>
      <c r="D4563" s="47" t="s">
        <v>115</v>
      </c>
      <c r="E4563" s="49">
        <f t="shared" si="142"/>
        <v>10917.03</v>
      </c>
      <c r="F4563" s="1105">
        <f t="shared" si="143"/>
        <v>98093</v>
      </c>
      <c r="H4563" s="49">
        <v>10351.35</v>
      </c>
      <c r="I4563" s="49">
        <v>10917.03</v>
      </c>
    </row>
    <row r="4564" spans="2:9" ht="30">
      <c r="B4564" s="51">
        <v>98094</v>
      </c>
      <c r="C4564" s="1108" t="s">
        <v>6259</v>
      </c>
      <c r="D4564" s="45" t="s">
        <v>115</v>
      </c>
      <c r="E4564" s="46">
        <f t="shared" si="142"/>
        <v>2091.1</v>
      </c>
      <c r="F4564" s="1105">
        <f t="shared" si="143"/>
        <v>98094</v>
      </c>
      <c r="H4564" s="46">
        <v>1988.58</v>
      </c>
      <c r="I4564" s="46">
        <v>2091.1</v>
      </c>
    </row>
    <row r="4565" spans="2:9" ht="30">
      <c r="B4565" s="50">
        <v>98099</v>
      </c>
      <c r="C4565" s="48" t="s">
        <v>6260</v>
      </c>
      <c r="D4565" s="47" t="s">
        <v>115</v>
      </c>
      <c r="E4565" s="49">
        <f t="shared" si="142"/>
        <v>3590.75</v>
      </c>
      <c r="F4565" s="1105">
        <f t="shared" si="143"/>
        <v>98099</v>
      </c>
      <c r="H4565" s="49">
        <v>3414.12</v>
      </c>
      <c r="I4565" s="49">
        <v>3590.75</v>
      </c>
    </row>
    <row r="4566" spans="2:9" ht="30">
      <c r="B4566" s="51">
        <v>98100</v>
      </c>
      <c r="C4566" s="1108" t="s">
        <v>6261</v>
      </c>
      <c r="D4566" s="45" t="s">
        <v>115</v>
      </c>
      <c r="E4566" s="46">
        <f t="shared" si="142"/>
        <v>4680.13</v>
      </c>
      <c r="F4566" s="1105">
        <f t="shared" si="143"/>
        <v>98100</v>
      </c>
      <c r="H4566" s="46">
        <v>4448.68</v>
      </c>
      <c r="I4566" s="46">
        <v>4680.13</v>
      </c>
    </row>
    <row r="4567" spans="2:9" ht="30">
      <c r="B4567" s="50">
        <v>98101</v>
      </c>
      <c r="C4567" s="48" t="s">
        <v>6262</v>
      </c>
      <c r="D4567" s="47" t="s">
        <v>115</v>
      </c>
      <c r="E4567" s="49">
        <f t="shared" si="142"/>
        <v>6919.88</v>
      </c>
      <c r="F4567" s="1105">
        <f t="shared" si="143"/>
        <v>98101</v>
      </c>
      <c r="H4567" s="49">
        <v>6576.24</v>
      </c>
      <c r="I4567" s="49">
        <v>6919.88</v>
      </c>
    </row>
    <row r="4568" spans="2:9" ht="30">
      <c r="B4568" s="51">
        <v>98109</v>
      </c>
      <c r="C4568" s="1108" t="s">
        <v>6263</v>
      </c>
      <c r="D4568" s="45" t="s">
        <v>115</v>
      </c>
      <c r="E4568" s="46">
        <f t="shared" si="142"/>
        <v>619.95000000000005</v>
      </c>
      <c r="F4568" s="1105">
        <f t="shared" si="143"/>
        <v>98109</v>
      </c>
      <c r="H4568" s="46">
        <v>578.53</v>
      </c>
      <c r="I4568" s="46">
        <v>619.95000000000005</v>
      </c>
    </row>
    <row r="4569" spans="2:9">
      <c r="B4569" s="50">
        <v>98110</v>
      </c>
      <c r="C4569" s="48" t="s">
        <v>6264</v>
      </c>
      <c r="D4569" s="47" t="s">
        <v>115</v>
      </c>
      <c r="E4569" s="49">
        <f t="shared" si="142"/>
        <v>395.88</v>
      </c>
      <c r="F4569" s="1105">
        <f t="shared" si="143"/>
        <v>98110</v>
      </c>
      <c r="H4569" s="49">
        <v>394.5</v>
      </c>
      <c r="I4569" s="49">
        <v>395.88</v>
      </c>
    </row>
    <row r="4570" spans="2:9">
      <c r="B4570" s="51">
        <v>98111</v>
      </c>
      <c r="C4570" s="1108" t="s">
        <v>6265</v>
      </c>
      <c r="D4570" s="45" t="s">
        <v>115</v>
      </c>
      <c r="E4570" s="46">
        <f t="shared" si="142"/>
        <v>20.67</v>
      </c>
      <c r="F4570" s="1105">
        <f t="shared" si="143"/>
        <v>98111</v>
      </c>
      <c r="H4570" s="46">
        <v>19.93</v>
      </c>
      <c r="I4570" s="46">
        <v>20.67</v>
      </c>
    </row>
    <row r="4571" spans="2:9">
      <c r="B4571" s="50">
        <v>98114</v>
      </c>
      <c r="C4571" s="48" t="s">
        <v>6266</v>
      </c>
      <c r="D4571" s="47" t="s">
        <v>115</v>
      </c>
      <c r="E4571" s="49">
        <f t="shared" si="142"/>
        <v>374.35</v>
      </c>
      <c r="F4571" s="1105">
        <f t="shared" si="143"/>
        <v>98114</v>
      </c>
      <c r="H4571" s="49">
        <v>369.16</v>
      </c>
      <c r="I4571" s="49">
        <v>374.35</v>
      </c>
    </row>
    <row r="4572" spans="2:9">
      <c r="B4572" s="51">
        <v>98115</v>
      </c>
      <c r="C4572" s="1108" t="s">
        <v>6267</v>
      </c>
      <c r="D4572" s="45" t="s">
        <v>115</v>
      </c>
      <c r="E4572" s="46">
        <f t="shared" si="142"/>
        <v>86.07</v>
      </c>
      <c r="F4572" s="1105">
        <f t="shared" si="143"/>
        <v>98115</v>
      </c>
      <c r="H4572" s="46">
        <v>81.03</v>
      </c>
      <c r="I4572" s="46">
        <v>86.07</v>
      </c>
    </row>
    <row r="4573" spans="2:9" ht="30">
      <c r="B4573" s="50">
        <v>89957</v>
      </c>
      <c r="C4573" s="48" t="s">
        <v>3330</v>
      </c>
      <c r="D4573" s="47" t="s">
        <v>115</v>
      </c>
      <c r="E4573" s="49">
        <f t="shared" si="142"/>
        <v>104.41</v>
      </c>
      <c r="F4573" s="1105">
        <f t="shared" si="143"/>
        <v>89957</v>
      </c>
      <c r="H4573" s="49">
        <v>95.43</v>
      </c>
      <c r="I4573" s="49">
        <v>104.41</v>
      </c>
    </row>
    <row r="4574" spans="2:9" ht="30">
      <c r="B4574" s="51">
        <v>89959</v>
      </c>
      <c r="C4574" s="1108" t="s">
        <v>3331</v>
      </c>
      <c r="D4574" s="45" t="s">
        <v>115</v>
      </c>
      <c r="E4574" s="46">
        <f t="shared" si="142"/>
        <v>187.37</v>
      </c>
      <c r="F4574" s="1105">
        <f t="shared" si="143"/>
        <v>89959</v>
      </c>
      <c r="H4574" s="46">
        <v>176.59</v>
      </c>
      <c r="I4574" s="46">
        <v>187.37</v>
      </c>
    </row>
    <row r="4575" spans="2:9">
      <c r="B4575" s="50" t="s">
        <v>3332</v>
      </c>
      <c r="C4575" s="48" t="s">
        <v>3333</v>
      </c>
      <c r="D4575" s="47" t="s">
        <v>115</v>
      </c>
      <c r="E4575" s="49">
        <f t="shared" si="142"/>
        <v>75.55</v>
      </c>
      <c r="F4575" s="1105" t="str">
        <f t="shared" si="143"/>
        <v>74093/001</v>
      </c>
      <c r="H4575" s="49">
        <v>73.56</v>
      </c>
      <c r="I4575" s="49">
        <v>75.55</v>
      </c>
    </row>
    <row r="4576" spans="2:9" ht="30">
      <c r="B4576" s="51" t="s">
        <v>3334</v>
      </c>
      <c r="C4576" s="1108" t="s">
        <v>3335</v>
      </c>
      <c r="D4576" s="45" t="s">
        <v>115</v>
      </c>
      <c r="E4576" s="46">
        <f t="shared" si="142"/>
        <v>168.92</v>
      </c>
      <c r="F4576" s="1105" t="str">
        <f t="shared" si="143"/>
        <v>74169/001</v>
      </c>
      <c r="H4576" s="46">
        <v>162.25</v>
      </c>
      <c r="I4576" s="46">
        <v>168.92</v>
      </c>
    </row>
    <row r="4577" spans="2:9">
      <c r="B4577" s="50">
        <v>89349</v>
      </c>
      <c r="C4577" s="48" t="s">
        <v>3336</v>
      </c>
      <c r="D4577" s="47" t="s">
        <v>115</v>
      </c>
      <c r="E4577" s="49">
        <f t="shared" si="142"/>
        <v>21.84</v>
      </c>
      <c r="F4577" s="1105">
        <f t="shared" si="143"/>
        <v>89349</v>
      </c>
      <c r="H4577" s="49">
        <v>21.12</v>
      </c>
      <c r="I4577" s="49">
        <v>21.84</v>
      </c>
    </row>
    <row r="4578" spans="2:9">
      <c r="B4578" s="51">
        <v>89351</v>
      </c>
      <c r="C4578" s="1108" t="s">
        <v>7327</v>
      </c>
      <c r="D4578" s="45" t="s">
        <v>115</v>
      </c>
      <c r="E4578" s="46">
        <f t="shared" si="142"/>
        <v>24.66</v>
      </c>
      <c r="F4578" s="1105">
        <f t="shared" si="143"/>
        <v>89351</v>
      </c>
      <c r="H4578" s="46">
        <v>23.94</v>
      </c>
      <c r="I4578" s="46">
        <v>24.66</v>
      </c>
    </row>
    <row r="4579" spans="2:9">
      <c r="B4579" s="50">
        <v>89352</v>
      </c>
      <c r="C4579" s="48" t="s">
        <v>3337</v>
      </c>
      <c r="D4579" s="47" t="s">
        <v>115</v>
      </c>
      <c r="E4579" s="49">
        <f t="shared" si="142"/>
        <v>27.83</v>
      </c>
      <c r="F4579" s="1105">
        <f t="shared" si="143"/>
        <v>89352</v>
      </c>
      <c r="H4579" s="49">
        <v>27.11</v>
      </c>
      <c r="I4579" s="49">
        <v>27.83</v>
      </c>
    </row>
    <row r="4580" spans="2:9">
      <c r="B4580" s="51">
        <v>89353</v>
      </c>
      <c r="C4580" s="1108" t="s">
        <v>3338</v>
      </c>
      <c r="D4580" s="45" t="s">
        <v>115</v>
      </c>
      <c r="E4580" s="46">
        <f t="shared" si="142"/>
        <v>28.96</v>
      </c>
      <c r="F4580" s="1105">
        <f t="shared" si="143"/>
        <v>89353</v>
      </c>
      <c r="H4580" s="46">
        <v>28.24</v>
      </c>
      <c r="I4580" s="46">
        <v>28.96</v>
      </c>
    </row>
    <row r="4581" spans="2:9" ht="30">
      <c r="B4581" s="50">
        <v>89354</v>
      </c>
      <c r="C4581" s="48" t="s">
        <v>3339</v>
      </c>
      <c r="D4581" s="47" t="s">
        <v>115</v>
      </c>
      <c r="E4581" s="49">
        <f t="shared" si="142"/>
        <v>238.96</v>
      </c>
      <c r="F4581" s="1105">
        <f t="shared" si="143"/>
        <v>89354</v>
      </c>
      <c r="H4581" s="49">
        <v>237.51</v>
      </c>
      <c r="I4581" s="49">
        <v>238.96</v>
      </c>
    </row>
    <row r="4582" spans="2:9" ht="30">
      <c r="B4582" s="51">
        <v>89969</v>
      </c>
      <c r="C4582" s="1108" t="s">
        <v>3340</v>
      </c>
      <c r="D4582" s="45" t="s">
        <v>115</v>
      </c>
      <c r="E4582" s="46">
        <f t="shared" si="142"/>
        <v>32.19</v>
      </c>
      <c r="F4582" s="1105">
        <f t="shared" si="143"/>
        <v>89969</v>
      </c>
      <c r="H4582" s="46">
        <v>30.97</v>
      </c>
      <c r="I4582" s="46">
        <v>32.19</v>
      </c>
    </row>
    <row r="4583" spans="2:9" ht="30">
      <c r="B4583" s="50">
        <v>89970</v>
      </c>
      <c r="C4583" s="48" t="s">
        <v>3341</v>
      </c>
      <c r="D4583" s="47" t="s">
        <v>115</v>
      </c>
      <c r="E4583" s="49">
        <f t="shared" si="142"/>
        <v>35.369999999999997</v>
      </c>
      <c r="F4583" s="1105">
        <f t="shared" si="143"/>
        <v>89970</v>
      </c>
      <c r="H4583" s="49">
        <v>33.93</v>
      </c>
      <c r="I4583" s="49">
        <v>35.369999999999997</v>
      </c>
    </row>
    <row r="4584" spans="2:9" ht="30">
      <c r="B4584" s="51">
        <v>89971</v>
      </c>
      <c r="C4584" s="1108" t="s">
        <v>3342</v>
      </c>
      <c r="D4584" s="45" t="s">
        <v>115</v>
      </c>
      <c r="E4584" s="46">
        <f t="shared" si="142"/>
        <v>36.43</v>
      </c>
      <c r="F4584" s="1105">
        <f t="shared" si="143"/>
        <v>89971</v>
      </c>
      <c r="H4584" s="46">
        <v>35.090000000000003</v>
      </c>
      <c r="I4584" s="46">
        <v>36.43</v>
      </c>
    </row>
    <row r="4585" spans="2:9" ht="30">
      <c r="B4585" s="50">
        <v>89972</v>
      </c>
      <c r="C4585" s="48" t="s">
        <v>3343</v>
      </c>
      <c r="D4585" s="47" t="s">
        <v>115</v>
      </c>
      <c r="E4585" s="49">
        <f t="shared" si="142"/>
        <v>39.159999999999997</v>
      </c>
      <c r="F4585" s="1105">
        <f t="shared" si="143"/>
        <v>89972</v>
      </c>
      <c r="H4585" s="49">
        <v>37.72</v>
      </c>
      <c r="I4585" s="49">
        <v>39.159999999999997</v>
      </c>
    </row>
    <row r="4586" spans="2:9" ht="30">
      <c r="B4586" s="51">
        <v>89973</v>
      </c>
      <c r="C4586" s="1108" t="s">
        <v>3344</v>
      </c>
      <c r="D4586" s="45" t="s">
        <v>115</v>
      </c>
      <c r="E4586" s="46">
        <f t="shared" si="142"/>
        <v>429.46</v>
      </c>
      <c r="F4586" s="1105">
        <f t="shared" si="143"/>
        <v>89973</v>
      </c>
      <c r="H4586" s="46">
        <v>423.38</v>
      </c>
      <c r="I4586" s="46">
        <v>429.46</v>
      </c>
    </row>
    <row r="4587" spans="2:9" ht="30">
      <c r="B4587" s="50">
        <v>89974</v>
      </c>
      <c r="C4587" s="48" t="s">
        <v>3345</v>
      </c>
      <c r="D4587" s="47" t="s">
        <v>115</v>
      </c>
      <c r="E4587" s="49">
        <f t="shared" si="142"/>
        <v>256.89</v>
      </c>
      <c r="F4587" s="1105">
        <f t="shared" si="143"/>
        <v>89974</v>
      </c>
      <c r="H4587" s="49">
        <v>250.47</v>
      </c>
      <c r="I4587" s="49">
        <v>256.89</v>
      </c>
    </row>
    <row r="4588" spans="2:9" ht="30">
      <c r="B4588" s="51">
        <v>89984</v>
      </c>
      <c r="C4588" s="1108" t="s">
        <v>3346</v>
      </c>
      <c r="D4588" s="45" t="s">
        <v>115</v>
      </c>
      <c r="E4588" s="46">
        <f t="shared" si="142"/>
        <v>58.02</v>
      </c>
      <c r="F4588" s="1105">
        <f t="shared" si="143"/>
        <v>89984</v>
      </c>
      <c r="H4588" s="46">
        <v>57.04</v>
      </c>
      <c r="I4588" s="46">
        <v>58.02</v>
      </c>
    </row>
    <row r="4589" spans="2:9" ht="30">
      <c r="B4589" s="50">
        <v>89985</v>
      </c>
      <c r="C4589" s="48" t="s">
        <v>3347</v>
      </c>
      <c r="D4589" s="47" t="s">
        <v>115</v>
      </c>
      <c r="E4589" s="49">
        <f t="shared" si="142"/>
        <v>59.65</v>
      </c>
      <c r="F4589" s="1105">
        <f t="shared" si="143"/>
        <v>89985</v>
      </c>
      <c r="H4589" s="49">
        <v>58.67</v>
      </c>
      <c r="I4589" s="49">
        <v>59.65</v>
      </c>
    </row>
    <row r="4590" spans="2:9" ht="30">
      <c r="B4590" s="51">
        <v>89986</v>
      </c>
      <c r="C4590" s="1108" t="s">
        <v>3348</v>
      </c>
      <c r="D4590" s="45" t="s">
        <v>115</v>
      </c>
      <c r="E4590" s="46">
        <f t="shared" si="142"/>
        <v>56.65</v>
      </c>
      <c r="F4590" s="1105">
        <f t="shared" si="143"/>
        <v>89986</v>
      </c>
      <c r="H4590" s="46">
        <v>55.67</v>
      </c>
      <c r="I4590" s="46">
        <v>56.65</v>
      </c>
    </row>
    <row r="4591" spans="2:9" ht="30">
      <c r="B4591" s="50">
        <v>89987</v>
      </c>
      <c r="C4591" s="48" t="s">
        <v>3349</v>
      </c>
      <c r="D4591" s="47" t="s">
        <v>115</v>
      </c>
      <c r="E4591" s="49">
        <f t="shared" si="142"/>
        <v>62.66</v>
      </c>
      <c r="F4591" s="1105">
        <f t="shared" si="143"/>
        <v>89987</v>
      </c>
      <c r="H4591" s="49">
        <v>61.68</v>
      </c>
      <c r="I4591" s="49">
        <v>62.66</v>
      </c>
    </row>
    <row r="4592" spans="2:9">
      <c r="B4592" s="51">
        <v>90371</v>
      </c>
      <c r="C4592" s="1108" t="s">
        <v>3350</v>
      </c>
      <c r="D4592" s="45" t="s">
        <v>115</v>
      </c>
      <c r="E4592" s="46">
        <f t="shared" si="142"/>
        <v>16.010000000000002</v>
      </c>
      <c r="F4592" s="1105">
        <f t="shared" si="143"/>
        <v>90371</v>
      </c>
      <c r="H4592" s="46">
        <v>15.29</v>
      </c>
      <c r="I4592" s="46">
        <v>16.010000000000002</v>
      </c>
    </row>
    <row r="4593" spans="2:9" ht="30">
      <c r="B4593" s="50">
        <v>94489</v>
      </c>
      <c r="C4593" s="48" t="s">
        <v>3351</v>
      </c>
      <c r="D4593" s="47" t="s">
        <v>115</v>
      </c>
      <c r="E4593" s="49">
        <f t="shared" si="142"/>
        <v>12.78</v>
      </c>
      <c r="F4593" s="1105">
        <f t="shared" si="143"/>
        <v>94489</v>
      </c>
      <c r="H4593" s="49">
        <v>12.59</v>
      </c>
      <c r="I4593" s="49">
        <v>12.78</v>
      </c>
    </row>
    <row r="4594" spans="2:9" ht="30">
      <c r="B4594" s="51">
        <v>94490</v>
      </c>
      <c r="C4594" s="1108" t="s">
        <v>3352</v>
      </c>
      <c r="D4594" s="45" t="s">
        <v>115</v>
      </c>
      <c r="E4594" s="46">
        <f t="shared" si="142"/>
        <v>21.77</v>
      </c>
      <c r="F4594" s="1105">
        <f t="shared" si="143"/>
        <v>94490</v>
      </c>
      <c r="H4594" s="46">
        <v>21.19</v>
      </c>
      <c r="I4594" s="46">
        <v>21.77</v>
      </c>
    </row>
    <row r="4595" spans="2:9" ht="30">
      <c r="B4595" s="50">
        <v>94491</v>
      </c>
      <c r="C4595" s="48" t="s">
        <v>3353</v>
      </c>
      <c r="D4595" s="47" t="s">
        <v>115</v>
      </c>
      <c r="E4595" s="49">
        <f t="shared" si="142"/>
        <v>30.64</v>
      </c>
      <c r="F4595" s="1105">
        <f t="shared" si="143"/>
        <v>94491</v>
      </c>
      <c r="H4595" s="49">
        <v>29.81</v>
      </c>
      <c r="I4595" s="49">
        <v>30.64</v>
      </c>
    </row>
    <row r="4596" spans="2:9" ht="30">
      <c r="B4596" s="51">
        <v>94492</v>
      </c>
      <c r="C4596" s="1108" t="s">
        <v>3354</v>
      </c>
      <c r="D4596" s="45" t="s">
        <v>115</v>
      </c>
      <c r="E4596" s="46">
        <f t="shared" si="142"/>
        <v>31.26</v>
      </c>
      <c r="F4596" s="1105">
        <f t="shared" si="143"/>
        <v>94492</v>
      </c>
      <c r="H4596" s="46">
        <v>30.43</v>
      </c>
      <c r="I4596" s="46">
        <v>31.26</v>
      </c>
    </row>
    <row r="4597" spans="2:9" ht="30">
      <c r="B4597" s="50">
        <v>94493</v>
      </c>
      <c r="C4597" s="48" t="s">
        <v>3355</v>
      </c>
      <c r="D4597" s="47" t="s">
        <v>115</v>
      </c>
      <c r="E4597" s="49">
        <f t="shared" si="142"/>
        <v>57.01</v>
      </c>
      <c r="F4597" s="1105">
        <f t="shared" si="143"/>
        <v>94493</v>
      </c>
      <c r="H4597" s="49">
        <v>55.68</v>
      </c>
      <c r="I4597" s="49">
        <v>57.01</v>
      </c>
    </row>
    <row r="4598" spans="2:9" ht="30">
      <c r="B4598" s="51">
        <v>94494</v>
      </c>
      <c r="C4598" s="1108" t="s">
        <v>3356</v>
      </c>
      <c r="D4598" s="45" t="s">
        <v>115</v>
      </c>
      <c r="E4598" s="46">
        <f t="shared" si="142"/>
        <v>49.25</v>
      </c>
      <c r="F4598" s="1105">
        <f t="shared" si="143"/>
        <v>94494</v>
      </c>
      <c r="H4598" s="46">
        <v>46.45</v>
      </c>
      <c r="I4598" s="46">
        <v>49.25</v>
      </c>
    </row>
    <row r="4599" spans="2:9" ht="30">
      <c r="B4599" s="50">
        <v>94495</v>
      </c>
      <c r="C4599" s="48" t="s">
        <v>3357</v>
      </c>
      <c r="D4599" s="47" t="s">
        <v>115</v>
      </c>
      <c r="E4599" s="49">
        <f t="shared" si="142"/>
        <v>61.8</v>
      </c>
      <c r="F4599" s="1105">
        <f t="shared" si="143"/>
        <v>94495</v>
      </c>
      <c r="H4599" s="49">
        <v>59</v>
      </c>
      <c r="I4599" s="49">
        <v>61.8</v>
      </c>
    </row>
    <row r="4600" spans="2:9" ht="30">
      <c r="B4600" s="51">
        <v>94496</v>
      </c>
      <c r="C4600" s="1108" t="s">
        <v>3358</v>
      </c>
      <c r="D4600" s="45" t="s">
        <v>115</v>
      </c>
      <c r="E4600" s="46">
        <f t="shared" si="142"/>
        <v>74.89</v>
      </c>
      <c r="F4600" s="1105">
        <f t="shared" si="143"/>
        <v>94496</v>
      </c>
      <c r="H4600" s="46">
        <v>72.040000000000006</v>
      </c>
      <c r="I4600" s="46">
        <v>74.89</v>
      </c>
    </row>
    <row r="4601" spans="2:9" ht="30">
      <c r="B4601" s="50">
        <v>94497</v>
      </c>
      <c r="C4601" s="48" t="s">
        <v>3359</v>
      </c>
      <c r="D4601" s="47" t="s">
        <v>115</v>
      </c>
      <c r="E4601" s="49">
        <f t="shared" si="142"/>
        <v>87.14</v>
      </c>
      <c r="F4601" s="1105">
        <f t="shared" si="143"/>
        <v>94497</v>
      </c>
      <c r="H4601" s="49">
        <v>84.29</v>
      </c>
      <c r="I4601" s="49">
        <v>87.14</v>
      </c>
    </row>
    <row r="4602" spans="2:9" ht="30">
      <c r="B4602" s="51">
        <v>94498</v>
      </c>
      <c r="C4602" s="1108" t="s">
        <v>3360</v>
      </c>
      <c r="D4602" s="45" t="s">
        <v>115</v>
      </c>
      <c r="E4602" s="46">
        <f t="shared" si="142"/>
        <v>111.62</v>
      </c>
      <c r="F4602" s="1105">
        <f t="shared" si="143"/>
        <v>94498</v>
      </c>
      <c r="H4602" s="46">
        <v>108.65</v>
      </c>
      <c r="I4602" s="46">
        <v>111.62</v>
      </c>
    </row>
    <row r="4603" spans="2:9" ht="30">
      <c r="B4603" s="50">
        <v>94499</v>
      </c>
      <c r="C4603" s="48" t="s">
        <v>3361</v>
      </c>
      <c r="D4603" s="47" t="s">
        <v>115</v>
      </c>
      <c r="E4603" s="49">
        <f t="shared" si="142"/>
        <v>199.78</v>
      </c>
      <c r="F4603" s="1105">
        <f t="shared" si="143"/>
        <v>94499</v>
      </c>
      <c r="H4603" s="49">
        <v>196.81</v>
      </c>
      <c r="I4603" s="49">
        <v>199.78</v>
      </c>
    </row>
    <row r="4604" spans="2:9" ht="30">
      <c r="B4604" s="51">
        <v>94500</v>
      </c>
      <c r="C4604" s="1108" t="s">
        <v>3362</v>
      </c>
      <c r="D4604" s="45" t="s">
        <v>115</v>
      </c>
      <c r="E4604" s="46">
        <f t="shared" si="142"/>
        <v>236.96</v>
      </c>
      <c r="F4604" s="1105">
        <f t="shared" si="143"/>
        <v>94500</v>
      </c>
      <c r="H4604" s="46">
        <v>233.89</v>
      </c>
      <c r="I4604" s="46">
        <v>236.96</v>
      </c>
    </row>
    <row r="4605" spans="2:9" ht="30">
      <c r="B4605" s="50">
        <v>94501</v>
      </c>
      <c r="C4605" s="48" t="s">
        <v>3363</v>
      </c>
      <c r="D4605" s="47" t="s">
        <v>115</v>
      </c>
      <c r="E4605" s="49">
        <f t="shared" si="142"/>
        <v>460.32</v>
      </c>
      <c r="F4605" s="1105">
        <f t="shared" si="143"/>
        <v>94501</v>
      </c>
      <c r="H4605" s="49">
        <v>457.25</v>
      </c>
      <c r="I4605" s="49">
        <v>460.32</v>
      </c>
    </row>
    <row r="4606" spans="2:9" ht="30">
      <c r="B4606" s="51">
        <v>94792</v>
      </c>
      <c r="C4606" s="1108" t="s">
        <v>3364</v>
      </c>
      <c r="D4606" s="45" t="s">
        <v>115</v>
      </c>
      <c r="E4606" s="46">
        <f t="shared" si="142"/>
        <v>92.35</v>
      </c>
      <c r="F4606" s="1105">
        <f t="shared" si="143"/>
        <v>94792</v>
      </c>
      <c r="H4606" s="46">
        <v>89.55</v>
      </c>
      <c r="I4606" s="46">
        <v>92.35</v>
      </c>
    </row>
    <row r="4607" spans="2:9" ht="30">
      <c r="B4607" s="50">
        <v>94793</v>
      </c>
      <c r="C4607" s="48" t="s">
        <v>3365</v>
      </c>
      <c r="D4607" s="47" t="s">
        <v>115</v>
      </c>
      <c r="E4607" s="49">
        <f t="shared" si="142"/>
        <v>118.31</v>
      </c>
      <c r="F4607" s="1105">
        <f t="shared" si="143"/>
        <v>94793</v>
      </c>
      <c r="H4607" s="49">
        <v>115.46</v>
      </c>
      <c r="I4607" s="49">
        <v>118.31</v>
      </c>
    </row>
    <row r="4608" spans="2:9" ht="30">
      <c r="B4608" s="51">
        <v>94794</v>
      </c>
      <c r="C4608" s="1108" t="s">
        <v>3366</v>
      </c>
      <c r="D4608" s="45" t="s">
        <v>115</v>
      </c>
      <c r="E4608" s="46">
        <f t="shared" si="142"/>
        <v>122.45</v>
      </c>
      <c r="F4608" s="1105">
        <f t="shared" si="143"/>
        <v>94794</v>
      </c>
      <c r="H4608" s="46">
        <v>119.6</v>
      </c>
      <c r="I4608" s="46">
        <v>122.45</v>
      </c>
    </row>
    <row r="4609" spans="2:9">
      <c r="B4609" s="50">
        <v>94795</v>
      </c>
      <c r="C4609" s="48" t="s">
        <v>7328</v>
      </c>
      <c r="D4609" s="47" t="s">
        <v>115</v>
      </c>
      <c r="E4609" s="49">
        <f t="shared" si="142"/>
        <v>21.74</v>
      </c>
      <c r="F4609" s="1105">
        <f t="shared" si="143"/>
        <v>94795</v>
      </c>
      <c r="H4609" s="49">
        <v>21.25</v>
      </c>
      <c r="I4609" s="49">
        <v>21.74</v>
      </c>
    </row>
    <row r="4610" spans="2:9">
      <c r="B4610" s="51">
        <v>94796</v>
      </c>
      <c r="C4610" s="1108" t="s">
        <v>7329</v>
      </c>
      <c r="D4610" s="45" t="s">
        <v>115</v>
      </c>
      <c r="E4610" s="46">
        <f t="shared" si="142"/>
        <v>25.51</v>
      </c>
      <c r="F4610" s="1105">
        <f t="shared" si="143"/>
        <v>94796</v>
      </c>
      <c r="H4610" s="46">
        <v>24.78</v>
      </c>
      <c r="I4610" s="46">
        <v>25.51</v>
      </c>
    </row>
    <row r="4611" spans="2:9">
      <c r="B4611" s="50">
        <v>94797</v>
      </c>
      <c r="C4611" s="48" t="s">
        <v>7330</v>
      </c>
      <c r="D4611" s="47" t="s">
        <v>115</v>
      </c>
      <c r="E4611" s="49">
        <f t="shared" ref="E4611:E4674" si="144">IF($K$2=$H$1,H4611,I4611)</f>
        <v>38.659999999999997</v>
      </c>
      <c r="F4611" s="1105">
        <f t="shared" ref="F4611:F4674" si="145">IF(LEN($B4611)=7,CONCATENATE(MID($B4611,1,6),"00",RIGHT($B4611,1)),IF(LEN($B4611)=8,CONCATENATE(MID($B4611,1,6),"0",RIGHT($B4611,2)),$B4611))</f>
        <v>94797</v>
      </c>
      <c r="H4611" s="49">
        <v>37.68</v>
      </c>
      <c r="I4611" s="49">
        <v>38.659999999999997</v>
      </c>
    </row>
    <row r="4612" spans="2:9">
      <c r="B4612" s="51">
        <v>94798</v>
      </c>
      <c r="C4612" s="1108" t="s">
        <v>7331</v>
      </c>
      <c r="D4612" s="45" t="s">
        <v>115</v>
      </c>
      <c r="E4612" s="46">
        <f t="shared" si="144"/>
        <v>82.63</v>
      </c>
      <c r="F4612" s="1105">
        <f t="shared" si="145"/>
        <v>94798</v>
      </c>
      <c r="H4612" s="46">
        <v>81.41</v>
      </c>
      <c r="I4612" s="46">
        <v>82.63</v>
      </c>
    </row>
    <row r="4613" spans="2:9">
      <c r="B4613" s="50">
        <v>94799</v>
      </c>
      <c r="C4613" s="48" t="s">
        <v>7332</v>
      </c>
      <c r="D4613" s="47" t="s">
        <v>115</v>
      </c>
      <c r="E4613" s="49">
        <f t="shared" si="144"/>
        <v>80.55</v>
      </c>
      <c r="F4613" s="1105">
        <f t="shared" si="145"/>
        <v>94799</v>
      </c>
      <c r="H4613" s="49">
        <v>79.09</v>
      </c>
      <c r="I4613" s="49">
        <v>80.55</v>
      </c>
    </row>
    <row r="4614" spans="2:9">
      <c r="B4614" s="51">
        <v>94800</v>
      </c>
      <c r="C4614" s="1108" t="s">
        <v>7333</v>
      </c>
      <c r="D4614" s="45" t="s">
        <v>115</v>
      </c>
      <c r="E4614" s="46">
        <f t="shared" si="144"/>
        <v>136.44999999999999</v>
      </c>
      <c r="F4614" s="1105">
        <f t="shared" si="145"/>
        <v>94800</v>
      </c>
      <c r="H4614" s="46">
        <v>134.5</v>
      </c>
      <c r="I4614" s="46">
        <v>136.44999999999999</v>
      </c>
    </row>
    <row r="4615" spans="2:9" ht="30">
      <c r="B4615" s="50">
        <v>95248</v>
      </c>
      <c r="C4615" s="48" t="s">
        <v>3367</v>
      </c>
      <c r="D4615" s="47" t="s">
        <v>115</v>
      </c>
      <c r="E4615" s="49">
        <f t="shared" si="144"/>
        <v>58.39</v>
      </c>
      <c r="F4615" s="1105">
        <f t="shared" si="145"/>
        <v>95248</v>
      </c>
      <c r="H4615" s="49">
        <v>55.59</v>
      </c>
      <c r="I4615" s="49">
        <v>58.39</v>
      </c>
    </row>
    <row r="4616" spans="2:9" ht="30">
      <c r="B4616" s="51">
        <v>95249</v>
      </c>
      <c r="C4616" s="1108" t="s">
        <v>3368</v>
      </c>
      <c r="D4616" s="45" t="s">
        <v>115</v>
      </c>
      <c r="E4616" s="46">
        <f t="shared" si="144"/>
        <v>63.14</v>
      </c>
      <c r="F4616" s="1105">
        <f t="shared" si="145"/>
        <v>95249</v>
      </c>
      <c r="H4616" s="46">
        <v>60.34</v>
      </c>
      <c r="I4616" s="46">
        <v>63.14</v>
      </c>
    </row>
    <row r="4617" spans="2:9" ht="30">
      <c r="B4617" s="50">
        <v>95250</v>
      </c>
      <c r="C4617" s="48" t="s">
        <v>3369</v>
      </c>
      <c r="D4617" s="47" t="s">
        <v>115</v>
      </c>
      <c r="E4617" s="49">
        <f t="shared" si="144"/>
        <v>75.599999999999994</v>
      </c>
      <c r="F4617" s="1105">
        <f t="shared" si="145"/>
        <v>95250</v>
      </c>
      <c r="H4617" s="49">
        <v>72.8</v>
      </c>
      <c r="I4617" s="49">
        <v>75.599999999999994</v>
      </c>
    </row>
    <row r="4618" spans="2:9" ht="30">
      <c r="B4618" s="51">
        <v>95251</v>
      </c>
      <c r="C4618" s="1108" t="s">
        <v>3370</v>
      </c>
      <c r="D4618" s="45" t="s">
        <v>115</v>
      </c>
      <c r="E4618" s="46">
        <f t="shared" si="144"/>
        <v>99.84</v>
      </c>
      <c r="F4618" s="1105">
        <f t="shared" si="145"/>
        <v>95251</v>
      </c>
      <c r="H4618" s="46">
        <v>96.99</v>
      </c>
      <c r="I4618" s="46">
        <v>99.84</v>
      </c>
    </row>
    <row r="4619" spans="2:9" ht="30">
      <c r="B4619" s="50">
        <v>95252</v>
      </c>
      <c r="C4619" s="48" t="s">
        <v>3371</v>
      </c>
      <c r="D4619" s="47" t="s">
        <v>115</v>
      </c>
      <c r="E4619" s="49">
        <f t="shared" si="144"/>
        <v>114.52</v>
      </c>
      <c r="F4619" s="1105">
        <f t="shared" si="145"/>
        <v>95252</v>
      </c>
      <c r="H4619" s="49">
        <v>111.67</v>
      </c>
      <c r="I4619" s="49">
        <v>114.52</v>
      </c>
    </row>
    <row r="4620" spans="2:9" ht="30">
      <c r="B4620" s="51">
        <v>95253</v>
      </c>
      <c r="C4620" s="1108" t="s">
        <v>3372</v>
      </c>
      <c r="D4620" s="45" t="s">
        <v>115</v>
      </c>
      <c r="E4620" s="46">
        <f t="shared" si="144"/>
        <v>162.62</v>
      </c>
      <c r="F4620" s="1105">
        <f t="shared" si="145"/>
        <v>95253</v>
      </c>
      <c r="H4620" s="46">
        <v>159.65</v>
      </c>
      <c r="I4620" s="46">
        <v>162.62</v>
      </c>
    </row>
    <row r="4621" spans="2:9">
      <c r="B4621" s="50">
        <v>99619</v>
      </c>
      <c r="C4621" s="48" t="s">
        <v>7334</v>
      </c>
      <c r="D4621" s="47" t="s">
        <v>115</v>
      </c>
      <c r="E4621" s="49">
        <f t="shared" si="144"/>
        <v>56.1</v>
      </c>
      <c r="F4621" s="1105">
        <f t="shared" si="145"/>
        <v>99619</v>
      </c>
      <c r="H4621" s="49">
        <v>55.38</v>
      </c>
      <c r="I4621" s="49">
        <v>56.1</v>
      </c>
    </row>
    <row r="4622" spans="2:9">
      <c r="B4622" s="51">
        <v>99620</v>
      </c>
      <c r="C4622" s="1108" t="s">
        <v>7335</v>
      </c>
      <c r="D4622" s="45" t="s">
        <v>115</v>
      </c>
      <c r="E4622" s="46">
        <f t="shared" si="144"/>
        <v>93.93</v>
      </c>
      <c r="F4622" s="1105">
        <f t="shared" si="145"/>
        <v>99620</v>
      </c>
      <c r="H4622" s="46">
        <v>91.13</v>
      </c>
      <c r="I4622" s="46">
        <v>93.93</v>
      </c>
    </row>
    <row r="4623" spans="2:9">
      <c r="B4623" s="50">
        <v>99621</v>
      </c>
      <c r="C4623" s="48" t="s">
        <v>7336</v>
      </c>
      <c r="D4623" s="47" t="s">
        <v>115</v>
      </c>
      <c r="E4623" s="49">
        <f t="shared" si="144"/>
        <v>127.59</v>
      </c>
      <c r="F4623" s="1105">
        <f t="shared" si="145"/>
        <v>99621</v>
      </c>
      <c r="H4623" s="49">
        <v>124.74</v>
      </c>
      <c r="I4623" s="49">
        <v>127.59</v>
      </c>
    </row>
    <row r="4624" spans="2:9">
      <c r="B4624" s="51">
        <v>99622</v>
      </c>
      <c r="C4624" s="1108" t="s">
        <v>7337</v>
      </c>
      <c r="D4624" s="45" t="s">
        <v>115</v>
      </c>
      <c r="E4624" s="46">
        <f t="shared" si="144"/>
        <v>139.27000000000001</v>
      </c>
      <c r="F4624" s="1105">
        <f t="shared" si="145"/>
        <v>99622</v>
      </c>
      <c r="H4624" s="46">
        <v>136.41999999999999</v>
      </c>
      <c r="I4624" s="46">
        <v>139.27000000000001</v>
      </c>
    </row>
    <row r="4625" spans="2:9">
      <c r="B4625" s="50">
        <v>99623</v>
      </c>
      <c r="C4625" s="48" t="s">
        <v>7338</v>
      </c>
      <c r="D4625" s="47" t="s">
        <v>115</v>
      </c>
      <c r="E4625" s="49">
        <f t="shared" si="144"/>
        <v>185.13</v>
      </c>
      <c r="F4625" s="1105">
        <f t="shared" si="145"/>
        <v>99623</v>
      </c>
      <c r="H4625" s="49">
        <v>182.16</v>
      </c>
      <c r="I4625" s="49">
        <v>185.13</v>
      </c>
    </row>
    <row r="4626" spans="2:9">
      <c r="B4626" s="51">
        <v>99624</v>
      </c>
      <c r="C4626" s="1108" t="s">
        <v>7339</v>
      </c>
      <c r="D4626" s="45" t="s">
        <v>115</v>
      </c>
      <c r="E4626" s="46">
        <f t="shared" si="144"/>
        <v>252.05</v>
      </c>
      <c r="F4626" s="1105">
        <f t="shared" si="145"/>
        <v>99624</v>
      </c>
      <c r="H4626" s="46">
        <v>249.08</v>
      </c>
      <c r="I4626" s="46">
        <v>252.05</v>
      </c>
    </row>
    <row r="4627" spans="2:9">
      <c r="B4627" s="50">
        <v>99625</v>
      </c>
      <c r="C4627" s="48" t="s">
        <v>7340</v>
      </c>
      <c r="D4627" s="47" t="s">
        <v>115</v>
      </c>
      <c r="E4627" s="49">
        <f t="shared" si="144"/>
        <v>338.2</v>
      </c>
      <c r="F4627" s="1105">
        <f t="shared" si="145"/>
        <v>99625</v>
      </c>
      <c r="H4627" s="49">
        <v>335.13</v>
      </c>
      <c r="I4627" s="49">
        <v>338.2</v>
      </c>
    </row>
    <row r="4628" spans="2:9">
      <c r="B4628" s="51">
        <v>99626</v>
      </c>
      <c r="C4628" s="1108" t="s">
        <v>7341</v>
      </c>
      <c r="D4628" s="45" t="s">
        <v>115</v>
      </c>
      <c r="E4628" s="46">
        <f t="shared" si="144"/>
        <v>507.55</v>
      </c>
      <c r="F4628" s="1105">
        <f t="shared" si="145"/>
        <v>99626</v>
      </c>
      <c r="H4628" s="46">
        <v>504.48</v>
      </c>
      <c r="I4628" s="46">
        <v>507.55</v>
      </c>
    </row>
    <row r="4629" spans="2:9">
      <c r="B4629" s="50">
        <v>99627</v>
      </c>
      <c r="C4629" s="48" t="s">
        <v>7342</v>
      </c>
      <c r="D4629" s="47" t="s">
        <v>115</v>
      </c>
      <c r="E4629" s="49">
        <f t="shared" si="144"/>
        <v>57.55</v>
      </c>
      <c r="F4629" s="1105">
        <f t="shared" si="145"/>
        <v>99627</v>
      </c>
      <c r="H4629" s="49">
        <v>54.7</v>
      </c>
      <c r="I4629" s="49">
        <v>57.55</v>
      </c>
    </row>
    <row r="4630" spans="2:9">
      <c r="B4630" s="51">
        <v>99628</v>
      </c>
      <c r="C4630" s="1108" t="s">
        <v>7343</v>
      </c>
      <c r="D4630" s="45" t="s">
        <v>115</v>
      </c>
      <c r="E4630" s="46">
        <f t="shared" si="144"/>
        <v>38.57</v>
      </c>
      <c r="F4630" s="1105">
        <f t="shared" si="145"/>
        <v>99628</v>
      </c>
      <c r="H4630" s="46">
        <v>37.85</v>
      </c>
      <c r="I4630" s="46">
        <v>38.57</v>
      </c>
    </row>
    <row r="4631" spans="2:9">
      <c r="B4631" s="50">
        <v>99629</v>
      </c>
      <c r="C4631" s="48" t="s">
        <v>7344</v>
      </c>
      <c r="D4631" s="47" t="s">
        <v>115</v>
      </c>
      <c r="E4631" s="49">
        <f t="shared" si="144"/>
        <v>61.76</v>
      </c>
      <c r="F4631" s="1105">
        <f t="shared" si="145"/>
        <v>99629</v>
      </c>
      <c r="H4631" s="49">
        <v>58.96</v>
      </c>
      <c r="I4631" s="49">
        <v>61.76</v>
      </c>
    </row>
    <row r="4632" spans="2:9">
      <c r="B4632" s="51">
        <v>99630</v>
      </c>
      <c r="C4632" s="1108" t="s">
        <v>7345</v>
      </c>
      <c r="D4632" s="45" t="s">
        <v>115</v>
      </c>
      <c r="E4632" s="46">
        <f t="shared" si="144"/>
        <v>79.53</v>
      </c>
      <c r="F4632" s="1105">
        <f t="shared" si="145"/>
        <v>99630</v>
      </c>
      <c r="H4632" s="46">
        <v>76.680000000000007</v>
      </c>
      <c r="I4632" s="46">
        <v>79.53</v>
      </c>
    </row>
    <row r="4633" spans="2:9">
      <c r="B4633" s="50">
        <v>99631</v>
      </c>
      <c r="C4633" s="48" t="s">
        <v>7346</v>
      </c>
      <c r="D4633" s="47" t="s">
        <v>115</v>
      </c>
      <c r="E4633" s="49">
        <f t="shared" si="144"/>
        <v>87.34</v>
      </c>
      <c r="F4633" s="1105">
        <f t="shared" si="145"/>
        <v>99631</v>
      </c>
      <c r="H4633" s="49">
        <v>84.49</v>
      </c>
      <c r="I4633" s="49">
        <v>87.34</v>
      </c>
    </row>
    <row r="4634" spans="2:9">
      <c r="B4634" s="51">
        <v>99632</v>
      </c>
      <c r="C4634" s="1108" t="s">
        <v>7347</v>
      </c>
      <c r="D4634" s="45" t="s">
        <v>115</v>
      </c>
      <c r="E4634" s="46">
        <f t="shared" si="144"/>
        <v>115.68</v>
      </c>
      <c r="F4634" s="1105">
        <f t="shared" si="145"/>
        <v>99632</v>
      </c>
      <c r="H4634" s="46">
        <v>112.71</v>
      </c>
      <c r="I4634" s="46">
        <v>115.68</v>
      </c>
    </row>
    <row r="4635" spans="2:9">
      <c r="B4635" s="50">
        <v>99633</v>
      </c>
      <c r="C4635" s="48" t="s">
        <v>7348</v>
      </c>
      <c r="D4635" s="47" t="s">
        <v>115</v>
      </c>
      <c r="E4635" s="49">
        <f t="shared" si="144"/>
        <v>219.37</v>
      </c>
      <c r="F4635" s="1105">
        <f t="shared" si="145"/>
        <v>99633</v>
      </c>
      <c r="H4635" s="49">
        <v>216.3</v>
      </c>
      <c r="I4635" s="49">
        <v>219.37</v>
      </c>
    </row>
    <row r="4636" spans="2:9">
      <c r="B4636" s="51">
        <v>99634</v>
      </c>
      <c r="C4636" s="1108" t="s">
        <v>7349</v>
      </c>
      <c r="D4636" s="45" t="s">
        <v>115</v>
      </c>
      <c r="E4636" s="46">
        <f t="shared" si="144"/>
        <v>358.04</v>
      </c>
      <c r="F4636" s="1105">
        <f t="shared" si="145"/>
        <v>99634</v>
      </c>
      <c r="H4636" s="46">
        <v>354.97</v>
      </c>
      <c r="I4636" s="46">
        <v>358.04</v>
      </c>
    </row>
    <row r="4637" spans="2:9">
      <c r="B4637" s="50">
        <v>99635</v>
      </c>
      <c r="C4637" s="48" t="s">
        <v>7350</v>
      </c>
      <c r="D4637" s="47" t="s">
        <v>115</v>
      </c>
      <c r="E4637" s="49">
        <f t="shared" si="144"/>
        <v>198.6</v>
      </c>
      <c r="F4637" s="1105">
        <f t="shared" si="145"/>
        <v>99635</v>
      </c>
      <c r="H4637" s="49">
        <v>195.75</v>
      </c>
      <c r="I4637" s="49">
        <v>198.6</v>
      </c>
    </row>
    <row r="4638" spans="2:9" ht="30">
      <c r="B4638" s="51">
        <v>95634</v>
      </c>
      <c r="C4638" s="1108" t="s">
        <v>7351</v>
      </c>
      <c r="D4638" s="45" t="s">
        <v>115</v>
      </c>
      <c r="E4638" s="46">
        <f t="shared" si="144"/>
        <v>113.48</v>
      </c>
      <c r="F4638" s="1105">
        <f t="shared" si="145"/>
        <v>95634</v>
      </c>
      <c r="H4638" s="46">
        <v>108.15</v>
      </c>
      <c r="I4638" s="46">
        <v>113.48</v>
      </c>
    </row>
    <row r="4639" spans="2:9" ht="30">
      <c r="B4639" s="50">
        <v>95635</v>
      </c>
      <c r="C4639" s="48" t="s">
        <v>7352</v>
      </c>
      <c r="D4639" s="47" t="s">
        <v>115</v>
      </c>
      <c r="E4639" s="49">
        <f t="shared" si="144"/>
        <v>123.72</v>
      </c>
      <c r="F4639" s="1105">
        <f t="shared" si="145"/>
        <v>95635</v>
      </c>
      <c r="H4639" s="49">
        <v>117.55</v>
      </c>
      <c r="I4639" s="49">
        <v>123.72</v>
      </c>
    </row>
    <row r="4640" spans="2:9" ht="30">
      <c r="B4640" s="51">
        <v>95637</v>
      </c>
      <c r="C4640" s="1108" t="s">
        <v>3373</v>
      </c>
      <c r="D4640" s="45" t="s">
        <v>115</v>
      </c>
      <c r="E4640" s="46">
        <f t="shared" si="144"/>
        <v>355.02</v>
      </c>
      <c r="F4640" s="1105">
        <f t="shared" si="145"/>
        <v>95637</v>
      </c>
      <c r="H4640" s="46">
        <v>334.68</v>
      </c>
      <c r="I4640" s="46">
        <v>355.02</v>
      </c>
    </row>
    <row r="4641" spans="2:9" ht="30">
      <c r="B4641" s="50">
        <v>95638</v>
      </c>
      <c r="C4641" s="48" t="s">
        <v>3374</v>
      </c>
      <c r="D4641" s="47" t="s">
        <v>115</v>
      </c>
      <c r="E4641" s="49">
        <f t="shared" si="144"/>
        <v>427.22</v>
      </c>
      <c r="F4641" s="1105">
        <f t="shared" si="145"/>
        <v>95638</v>
      </c>
      <c r="H4641" s="49">
        <v>403.77</v>
      </c>
      <c r="I4641" s="49">
        <v>427.22</v>
      </c>
    </row>
    <row r="4642" spans="2:9" ht="30">
      <c r="B4642" s="51">
        <v>95639</v>
      </c>
      <c r="C4642" s="1108" t="s">
        <v>3375</v>
      </c>
      <c r="D4642" s="45" t="s">
        <v>115</v>
      </c>
      <c r="E4642" s="46">
        <f t="shared" si="144"/>
        <v>528.51</v>
      </c>
      <c r="F4642" s="1105">
        <f t="shared" si="145"/>
        <v>95639</v>
      </c>
      <c r="H4642" s="46">
        <v>504.38</v>
      </c>
      <c r="I4642" s="46">
        <v>528.51</v>
      </c>
    </row>
    <row r="4643" spans="2:9" ht="30">
      <c r="B4643" s="50">
        <v>95641</v>
      </c>
      <c r="C4643" s="48" t="s">
        <v>3376</v>
      </c>
      <c r="D4643" s="47" t="s">
        <v>115</v>
      </c>
      <c r="E4643" s="49">
        <f t="shared" si="144"/>
        <v>212.43</v>
      </c>
      <c r="F4643" s="1105">
        <f t="shared" si="145"/>
        <v>95641</v>
      </c>
      <c r="H4643" s="49">
        <v>203.21</v>
      </c>
      <c r="I4643" s="49">
        <v>212.43</v>
      </c>
    </row>
    <row r="4644" spans="2:9" ht="30">
      <c r="B4644" s="51">
        <v>95642</v>
      </c>
      <c r="C4644" s="1108" t="s">
        <v>3377</v>
      </c>
      <c r="D4644" s="45" t="s">
        <v>115</v>
      </c>
      <c r="E4644" s="46">
        <f t="shared" si="144"/>
        <v>314.07</v>
      </c>
      <c r="F4644" s="1105">
        <f t="shared" si="145"/>
        <v>95642</v>
      </c>
      <c r="H4644" s="46">
        <v>300.45</v>
      </c>
      <c r="I4644" s="46">
        <v>314.07</v>
      </c>
    </row>
    <row r="4645" spans="2:9" ht="30">
      <c r="B4645" s="50">
        <v>95643</v>
      </c>
      <c r="C4645" s="48" t="s">
        <v>3378</v>
      </c>
      <c r="D4645" s="47" t="s">
        <v>115</v>
      </c>
      <c r="E4645" s="49">
        <f t="shared" si="144"/>
        <v>411.21</v>
      </c>
      <c r="F4645" s="1105">
        <f t="shared" si="145"/>
        <v>95643</v>
      </c>
      <c r="H4645" s="49">
        <v>393.49</v>
      </c>
      <c r="I4645" s="49">
        <v>411.21</v>
      </c>
    </row>
    <row r="4646" spans="2:9" ht="30">
      <c r="B4646" s="51">
        <v>95644</v>
      </c>
      <c r="C4646" s="1108" t="s">
        <v>3379</v>
      </c>
      <c r="D4646" s="45" t="s">
        <v>115</v>
      </c>
      <c r="E4646" s="46">
        <f t="shared" si="144"/>
        <v>152.38</v>
      </c>
      <c r="F4646" s="1105">
        <f t="shared" si="145"/>
        <v>95644</v>
      </c>
      <c r="H4646" s="46">
        <v>146.55000000000001</v>
      </c>
      <c r="I4646" s="46">
        <v>152.38</v>
      </c>
    </row>
    <row r="4647" spans="2:9" ht="30">
      <c r="B4647" s="50">
        <v>95645</v>
      </c>
      <c r="C4647" s="48" t="s">
        <v>3380</v>
      </c>
      <c r="D4647" s="47" t="s">
        <v>115</v>
      </c>
      <c r="E4647" s="49">
        <f t="shared" si="144"/>
        <v>279.86</v>
      </c>
      <c r="F4647" s="1105">
        <f t="shared" si="145"/>
        <v>95645</v>
      </c>
      <c r="H4647" s="49">
        <v>269.49</v>
      </c>
      <c r="I4647" s="49">
        <v>279.86</v>
      </c>
    </row>
    <row r="4648" spans="2:9" ht="30">
      <c r="B4648" s="51">
        <v>95646</v>
      </c>
      <c r="C4648" s="1108" t="s">
        <v>3381</v>
      </c>
      <c r="D4648" s="45" t="s">
        <v>115</v>
      </c>
      <c r="E4648" s="46">
        <f t="shared" si="144"/>
        <v>416.87</v>
      </c>
      <c r="F4648" s="1105">
        <f t="shared" si="145"/>
        <v>95646</v>
      </c>
      <c r="H4648" s="46">
        <v>401.48</v>
      </c>
      <c r="I4648" s="46">
        <v>416.87</v>
      </c>
    </row>
    <row r="4649" spans="2:9" ht="30">
      <c r="B4649" s="50">
        <v>95647</v>
      </c>
      <c r="C4649" s="48" t="s">
        <v>3382</v>
      </c>
      <c r="D4649" s="47" t="s">
        <v>115</v>
      </c>
      <c r="E4649" s="49">
        <f t="shared" si="144"/>
        <v>546.96</v>
      </c>
      <c r="F4649" s="1105">
        <f t="shared" si="145"/>
        <v>95647</v>
      </c>
      <c r="H4649" s="49">
        <v>526.91999999999996</v>
      </c>
      <c r="I4649" s="49">
        <v>546.96</v>
      </c>
    </row>
    <row r="4650" spans="2:9">
      <c r="B4650" s="51">
        <v>95673</v>
      </c>
      <c r="C4650" s="1108" t="s">
        <v>3383</v>
      </c>
      <c r="D4650" s="45" t="s">
        <v>115</v>
      </c>
      <c r="E4650" s="46">
        <f t="shared" si="144"/>
        <v>102.65</v>
      </c>
      <c r="F4650" s="1105">
        <f t="shared" si="145"/>
        <v>95673</v>
      </c>
      <c r="H4650" s="46">
        <v>101</v>
      </c>
      <c r="I4650" s="46">
        <v>102.65</v>
      </c>
    </row>
    <row r="4651" spans="2:9">
      <c r="B4651" s="50">
        <v>95674</v>
      </c>
      <c r="C4651" s="48" t="s">
        <v>3384</v>
      </c>
      <c r="D4651" s="47" t="s">
        <v>115</v>
      </c>
      <c r="E4651" s="49">
        <f t="shared" si="144"/>
        <v>108.99</v>
      </c>
      <c r="F4651" s="1105">
        <f t="shared" si="145"/>
        <v>95674</v>
      </c>
      <c r="H4651" s="49">
        <v>107.34</v>
      </c>
      <c r="I4651" s="49">
        <v>108.99</v>
      </c>
    </row>
    <row r="4652" spans="2:9">
      <c r="B4652" s="51">
        <v>95675</v>
      </c>
      <c r="C4652" s="1108" t="s">
        <v>3385</v>
      </c>
      <c r="D4652" s="45" t="s">
        <v>115</v>
      </c>
      <c r="E4652" s="46">
        <f t="shared" si="144"/>
        <v>133.16</v>
      </c>
      <c r="F4652" s="1105">
        <f t="shared" si="145"/>
        <v>95675</v>
      </c>
      <c r="H4652" s="46">
        <v>131.27000000000001</v>
      </c>
      <c r="I4652" s="46">
        <v>133.16</v>
      </c>
    </row>
    <row r="4653" spans="2:9">
      <c r="B4653" s="50">
        <v>95676</v>
      </c>
      <c r="C4653" s="48" t="s">
        <v>3386</v>
      </c>
      <c r="D4653" s="47" t="s">
        <v>115</v>
      </c>
      <c r="E4653" s="49">
        <f t="shared" si="144"/>
        <v>86.27</v>
      </c>
      <c r="F4653" s="1105">
        <f t="shared" si="145"/>
        <v>95676</v>
      </c>
      <c r="H4653" s="49">
        <v>85.48</v>
      </c>
      <c r="I4653" s="49">
        <v>86.27</v>
      </c>
    </row>
    <row r="4654" spans="2:9" ht="30">
      <c r="B4654" s="51">
        <v>97741</v>
      </c>
      <c r="C4654" s="1108" t="s">
        <v>5399</v>
      </c>
      <c r="D4654" s="45" t="s">
        <v>115</v>
      </c>
      <c r="E4654" s="46">
        <f t="shared" si="144"/>
        <v>118.34</v>
      </c>
      <c r="F4654" s="1105">
        <f t="shared" si="145"/>
        <v>97741</v>
      </c>
      <c r="H4654" s="46">
        <v>113.09</v>
      </c>
      <c r="I4654" s="46">
        <v>118.34</v>
      </c>
    </row>
    <row r="4655" spans="2:9">
      <c r="B4655" s="50">
        <v>72285</v>
      </c>
      <c r="C4655" s="48" t="s">
        <v>3387</v>
      </c>
      <c r="D4655" s="47" t="s">
        <v>115</v>
      </c>
      <c r="E4655" s="49">
        <f t="shared" si="144"/>
        <v>83.14</v>
      </c>
      <c r="F4655" s="1105">
        <f t="shared" si="145"/>
        <v>72285</v>
      </c>
      <c r="H4655" s="49">
        <v>77.95</v>
      </c>
      <c r="I4655" s="49">
        <v>83.14</v>
      </c>
    </row>
    <row r="4656" spans="2:9">
      <c r="B4656" s="51">
        <v>90436</v>
      </c>
      <c r="C4656" s="1108" t="s">
        <v>3388</v>
      </c>
      <c r="D4656" s="45" t="s">
        <v>115</v>
      </c>
      <c r="E4656" s="46">
        <f t="shared" si="144"/>
        <v>11.05</v>
      </c>
      <c r="F4656" s="1105">
        <f t="shared" si="145"/>
        <v>90436</v>
      </c>
      <c r="H4656" s="46">
        <v>9.89</v>
      </c>
      <c r="I4656" s="46">
        <v>11.05</v>
      </c>
    </row>
    <row r="4657" spans="2:9">
      <c r="B4657" s="50">
        <v>90437</v>
      </c>
      <c r="C4657" s="48" t="s">
        <v>3389</v>
      </c>
      <c r="D4657" s="47" t="s">
        <v>115</v>
      </c>
      <c r="E4657" s="49">
        <f t="shared" si="144"/>
        <v>26.85</v>
      </c>
      <c r="F4657" s="1105">
        <f t="shared" si="145"/>
        <v>90437</v>
      </c>
      <c r="H4657" s="49">
        <v>24.03</v>
      </c>
      <c r="I4657" s="49">
        <v>26.85</v>
      </c>
    </row>
    <row r="4658" spans="2:9">
      <c r="B4658" s="51">
        <v>90438</v>
      </c>
      <c r="C4658" s="1108" t="s">
        <v>3390</v>
      </c>
      <c r="D4658" s="45" t="s">
        <v>115</v>
      </c>
      <c r="E4658" s="46">
        <f t="shared" si="144"/>
        <v>38.479999999999997</v>
      </c>
      <c r="F4658" s="1105">
        <f t="shared" si="145"/>
        <v>90438</v>
      </c>
      <c r="H4658" s="46">
        <v>34.44</v>
      </c>
      <c r="I4658" s="46">
        <v>38.479999999999997</v>
      </c>
    </row>
    <row r="4659" spans="2:9">
      <c r="B4659" s="50">
        <v>90439</v>
      </c>
      <c r="C4659" s="48" t="s">
        <v>3391</v>
      </c>
      <c r="D4659" s="47" t="s">
        <v>115</v>
      </c>
      <c r="E4659" s="49">
        <f t="shared" si="144"/>
        <v>43.18</v>
      </c>
      <c r="F4659" s="1105">
        <f t="shared" si="145"/>
        <v>90439</v>
      </c>
      <c r="H4659" s="49">
        <v>39.049999999999997</v>
      </c>
      <c r="I4659" s="49">
        <v>43.18</v>
      </c>
    </row>
    <row r="4660" spans="2:9">
      <c r="B4660" s="51">
        <v>90440</v>
      </c>
      <c r="C4660" s="1108" t="s">
        <v>3392</v>
      </c>
      <c r="D4660" s="45" t="s">
        <v>115</v>
      </c>
      <c r="E4660" s="46">
        <f t="shared" si="144"/>
        <v>69.150000000000006</v>
      </c>
      <c r="F4660" s="1105">
        <f t="shared" si="145"/>
        <v>90440</v>
      </c>
      <c r="H4660" s="46">
        <v>62.54</v>
      </c>
      <c r="I4660" s="46">
        <v>69.150000000000006</v>
      </c>
    </row>
    <row r="4661" spans="2:9">
      <c r="B4661" s="50">
        <v>90441</v>
      </c>
      <c r="C4661" s="48" t="s">
        <v>3393</v>
      </c>
      <c r="D4661" s="47" t="s">
        <v>115</v>
      </c>
      <c r="E4661" s="49">
        <f t="shared" si="144"/>
        <v>88.34</v>
      </c>
      <c r="F4661" s="1105">
        <f t="shared" si="145"/>
        <v>90441</v>
      </c>
      <c r="H4661" s="49">
        <v>79.900000000000006</v>
      </c>
      <c r="I4661" s="49">
        <v>88.34</v>
      </c>
    </row>
    <row r="4662" spans="2:9">
      <c r="B4662" s="51">
        <v>90443</v>
      </c>
      <c r="C4662" s="1108" t="s">
        <v>3394</v>
      </c>
      <c r="D4662" s="45" t="s">
        <v>85</v>
      </c>
      <c r="E4662" s="46">
        <f t="shared" si="144"/>
        <v>10.039999999999999</v>
      </c>
      <c r="F4662" s="1105">
        <f t="shared" si="145"/>
        <v>90443</v>
      </c>
      <c r="H4662" s="46">
        <v>8.98</v>
      </c>
      <c r="I4662" s="46">
        <v>10.039999999999999</v>
      </c>
    </row>
    <row r="4663" spans="2:9">
      <c r="B4663" s="50">
        <v>90444</v>
      </c>
      <c r="C4663" s="48" t="s">
        <v>3395</v>
      </c>
      <c r="D4663" s="47" t="s">
        <v>85</v>
      </c>
      <c r="E4663" s="49">
        <f t="shared" si="144"/>
        <v>18.52</v>
      </c>
      <c r="F4663" s="1105">
        <f t="shared" si="145"/>
        <v>90444</v>
      </c>
      <c r="H4663" s="49">
        <v>16.739999999999998</v>
      </c>
      <c r="I4663" s="49">
        <v>18.52</v>
      </c>
    </row>
    <row r="4664" spans="2:9" ht="30">
      <c r="B4664" s="51">
        <v>90445</v>
      </c>
      <c r="C4664" s="1108" t="s">
        <v>3396</v>
      </c>
      <c r="D4664" s="45" t="s">
        <v>85</v>
      </c>
      <c r="E4664" s="46">
        <f t="shared" si="144"/>
        <v>19.77</v>
      </c>
      <c r="F4664" s="1105">
        <f t="shared" si="145"/>
        <v>90445</v>
      </c>
      <c r="H4664" s="46">
        <v>17.88</v>
      </c>
      <c r="I4664" s="46">
        <v>19.77</v>
      </c>
    </row>
    <row r="4665" spans="2:9">
      <c r="B4665" s="50">
        <v>90446</v>
      </c>
      <c r="C4665" s="48" t="s">
        <v>3397</v>
      </c>
      <c r="D4665" s="47" t="s">
        <v>85</v>
      </c>
      <c r="E4665" s="49">
        <f t="shared" si="144"/>
        <v>21.48</v>
      </c>
      <c r="F4665" s="1105">
        <f t="shared" si="145"/>
        <v>90446</v>
      </c>
      <c r="H4665" s="49">
        <v>19.420000000000002</v>
      </c>
      <c r="I4665" s="49">
        <v>21.48</v>
      </c>
    </row>
    <row r="4666" spans="2:9">
      <c r="B4666" s="51">
        <v>90447</v>
      </c>
      <c r="C4666" s="1108" t="s">
        <v>3398</v>
      </c>
      <c r="D4666" s="45" t="s">
        <v>85</v>
      </c>
      <c r="E4666" s="46">
        <f t="shared" si="144"/>
        <v>4.9800000000000004</v>
      </c>
      <c r="F4666" s="1105">
        <f t="shared" si="145"/>
        <v>90447</v>
      </c>
      <c r="H4666" s="46">
        <v>4.46</v>
      </c>
      <c r="I4666" s="46">
        <v>4.9800000000000004</v>
      </c>
    </row>
    <row r="4667" spans="2:9">
      <c r="B4667" s="50">
        <v>90451</v>
      </c>
      <c r="C4667" s="48" t="s">
        <v>3399</v>
      </c>
      <c r="D4667" s="47" t="s">
        <v>115</v>
      </c>
      <c r="E4667" s="49">
        <f t="shared" si="144"/>
        <v>3.4</v>
      </c>
      <c r="F4667" s="1105">
        <f t="shared" si="145"/>
        <v>90451</v>
      </c>
      <c r="H4667" s="49">
        <v>3.13</v>
      </c>
      <c r="I4667" s="49">
        <v>3.4</v>
      </c>
    </row>
    <row r="4668" spans="2:9">
      <c r="B4668" s="51">
        <v>90452</v>
      </c>
      <c r="C4668" s="1108" t="s">
        <v>3400</v>
      </c>
      <c r="D4668" s="45" t="s">
        <v>115</v>
      </c>
      <c r="E4668" s="46">
        <f t="shared" si="144"/>
        <v>15.19</v>
      </c>
      <c r="F4668" s="1105">
        <f t="shared" si="145"/>
        <v>90452</v>
      </c>
      <c r="H4668" s="46">
        <v>14.76</v>
      </c>
      <c r="I4668" s="46">
        <v>15.19</v>
      </c>
    </row>
    <row r="4669" spans="2:9">
      <c r="B4669" s="50">
        <v>90453</v>
      </c>
      <c r="C4669" s="48" t="s">
        <v>3401</v>
      </c>
      <c r="D4669" s="47" t="s">
        <v>115</v>
      </c>
      <c r="E4669" s="49">
        <f t="shared" si="144"/>
        <v>1.98</v>
      </c>
      <c r="F4669" s="1105">
        <f t="shared" si="145"/>
        <v>90453</v>
      </c>
      <c r="H4669" s="49">
        <v>1.82</v>
      </c>
      <c r="I4669" s="49">
        <v>1.98</v>
      </c>
    </row>
    <row r="4670" spans="2:9">
      <c r="B4670" s="51">
        <v>90454</v>
      </c>
      <c r="C4670" s="1108" t="s">
        <v>3402</v>
      </c>
      <c r="D4670" s="45" t="s">
        <v>115</v>
      </c>
      <c r="E4670" s="46">
        <f t="shared" si="144"/>
        <v>3.47</v>
      </c>
      <c r="F4670" s="1105">
        <f t="shared" si="145"/>
        <v>90454</v>
      </c>
      <c r="H4670" s="46">
        <v>3.24</v>
      </c>
      <c r="I4670" s="46">
        <v>3.47</v>
      </c>
    </row>
    <row r="4671" spans="2:9">
      <c r="B4671" s="50">
        <v>90455</v>
      </c>
      <c r="C4671" s="48" t="s">
        <v>3403</v>
      </c>
      <c r="D4671" s="47" t="s">
        <v>115</v>
      </c>
      <c r="E4671" s="49">
        <f t="shared" si="144"/>
        <v>4.66</v>
      </c>
      <c r="F4671" s="1105">
        <f t="shared" si="145"/>
        <v>90455</v>
      </c>
      <c r="H4671" s="49">
        <v>4.32</v>
      </c>
      <c r="I4671" s="49">
        <v>4.66</v>
      </c>
    </row>
    <row r="4672" spans="2:9">
      <c r="B4672" s="51">
        <v>90456</v>
      </c>
      <c r="C4672" s="1108" t="s">
        <v>3404</v>
      </c>
      <c r="D4672" s="45" t="s">
        <v>115</v>
      </c>
      <c r="E4672" s="46">
        <f t="shared" si="144"/>
        <v>3.22</v>
      </c>
      <c r="F4672" s="1105">
        <f t="shared" si="145"/>
        <v>90456</v>
      </c>
      <c r="H4672" s="46">
        <v>2.89</v>
      </c>
      <c r="I4672" s="46">
        <v>3.22</v>
      </c>
    </row>
    <row r="4673" spans="2:9">
      <c r="B4673" s="50">
        <v>90457</v>
      </c>
      <c r="C4673" s="48" t="s">
        <v>3405</v>
      </c>
      <c r="D4673" s="47" t="s">
        <v>115</v>
      </c>
      <c r="E4673" s="49">
        <f t="shared" si="144"/>
        <v>7.35</v>
      </c>
      <c r="F4673" s="1105">
        <f t="shared" si="145"/>
        <v>90457</v>
      </c>
      <c r="H4673" s="49">
        <v>6.57</v>
      </c>
      <c r="I4673" s="49">
        <v>7.35</v>
      </c>
    </row>
    <row r="4674" spans="2:9">
      <c r="B4674" s="51">
        <v>90458</v>
      </c>
      <c r="C4674" s="1108" t="s">
        <v>3406</v>
      </c>
      <c r="D4674" s="45" t="s">
        <v>115</v>
      </c>
      <c r="E4674" s="46">
        <f t="shared" si="144"/>
        <v>20.87</v>
      </c>
      <c r="F4674" s="1105">
        <f t="shared" si="145"/>
        <v>90458</v>
      </c>
      <c r="H4674" s="46">
        <v>18.670000000000002</v>
      </c>
      <c r="I4674" s="46">
        <v>20.87</v>
      </c>
    </row>
    <row r="4675" spans="2:9">
      <c r="B4675" s="50">
        <v>90459</v>
      </c>
      <c r="C4675" s="48" t="s">
        <v>3407</v>
      </c>
      <c r="D4675" s="47" t="s">
        <v>115</v>
      </c>
      <c r="E4675" s="49">
        <f t="shared" ref="E4675:E4738" si="146">IF($K$2=$H$1,H4675,I4675)</f>
        <v>29.43</v>
      </c>
      <c r="F4675" s="1105">
        <f t="shared" ref="F4675:F4738" si="147">IF(LEN($B4675)=7,CONCATENATE(MID($B4675,1,6),"00",RIGHT($B4675,1)),IF(LEN($B4675)=8,CONCATENATE(MID($B4675,1,6),"0",RIGHT($B4675,2)),$B4675))</f>
        <v>90459</v>
      </c>
      <c r="H4675" s="49">
        <v>26.33</v>
      </c>
      <c r="I4675" s="49">
        <v>29.43</v>
      </c>
    </row>
    <row r="4676" spans="2:9">
      <c r="B4676" s="51">
        <v>90460</v>
      </c>
      <c r="C4676" s="1108" t="s">
        <v>5400</v>
      </c>
      <c r="D4676" s="45" t="s">
        <v>85</v>
      </c>
      <c r="E4676" s="46">
        <f t="shared" si="146"/>
        <v>18.940000000000001</v>
      </c>
      <c r="F4676" s="1105">
        <f t="shared" si="147"/>
        <v>90460</v>
      </c>
      <c r="H4676" s="46">
        <v>18.82</v>
      </c>
      <c r="I4676" s="46">
        <v>18.940000000000001</v>
      </c>
    </row>
    <row r="4677" spans="2:9">
      <c r="B4677" s="50">
        <v>90461</v>
      </c>
      <c r="C4677" s="48" t="s">
        <v>5401</v>
      </c>
      <c r="D4677" s="47" t="s">
        <v>85</v>
      </c>
      <c r="E4677" s="49">
        <f t="shared" si="146"/>
        <v>10.59</v>
      </c>
      <c r="F4677" s="1105">
        <f t="shared" si="147"/>
        <v>90461</v>
      </c>
      <c r="H4677" s="49">
        <v>10.45</v>
      </c>
      <c r="I4677" s="49">
        <v>10.59</v>
      </c>
    </row>
    <row r="4678" spans="2:9">
      <c r="B4678" s="51">
        <v>90462</v>
      </c>
      <c r="C4678" s="1108" t="s">
        <v>5402</v>
      </c>
      <c r="D4678" s="45" t="s">
        <v>85</v>
      </c>
      <c r="E4678" s="46">
        <f t="shared" si="146"/>
        <v>2.31</v>
      </c>
      <c r="F4678" s="1105">
        <f t="shared" si="147"/>
        <v>90462</v>
      </c>
      <c r="H4678" s="46">
        <v>2.27</v>
      </c>
      <c r="I4678" s="46">
        <v>2.31</v>
      </c>
    </row>
    <row r="4679" spans="2:9">
      <c r="B4679" s="50">
        <v>90463</v>
      </c>
      <c r="C4679" s="48" t="s">
        <v>5403</v>
      </c>
      <c r="D4679" s="47" t="s">
        <v>85</v>
      </c>
      <c r="E4679" s="49">
        <f t="shared" si="146"/>
        <v>1.87</v>
      </c>
      <c r="F4679" s="1105">
        <f t="shared" si="147"/>
        <v>90463</v>
      </c>
      <c r="H4679" s="49">
        <v>1.83</v>
      </c>
      <c r="I4679" s="49">
        <v>1.87</v>
      </c>
    </row>
    <row r="4680" spans="2:9">
      <c r="B4680" s="51">
        <v>90466</v>
      </c>
      <c r="C4680" s="1108" t="s">
        <v>3408</v>
      </c>
      <c r="D4680" s="45" t="s">
        <v>85</v>
      </c>
      <c r="E4680" s="46">
        <f t="shared" si="146"/>
        <v>9.9700000000000006</v>
      </c>
      <c r="F4680" s="1105">
        <f t="shared" si="147"/>
        <v>90466</v>
      </c>
      <c r="H4680" s="46">
        <v>9.02</v>
      </c>
      <c r="I4680" s="46">
        <v>9.9700000000000006</v>
      </c>
    </row>
    <row r="4681" spans="2:9" ht="30">
      <c r="B4681" s="50">
        <v>90467</v>
      </c>
      <c r="C4681" s="48" t="s">
        <v>3409</v>
      </c>
      <c r="D4681" s="47" t="s">
        <v>85</v>
      </c>
      <c r="E4681" s="49">
        <f t="shared" si="146"/>
        <v>15.76</v>
      </c>
      <c r="F4681" s="1105">
        <f t="shared" si="147"/>
        <v>90467</v>
      </c>
      <c r="H4681" s="49">
        <v>14.26</v>
      </c>
      <c r="I4681" s="49">
        <v>15.76</v>
      </c>
    </row>
    <row r="4682" spans="2:9">
      <c r="B4682" s="51">
        <v>90468</v>
      </c>
      <c r="C4682" s="1108" t="s">
        <v>3410</v>
      </c>
      <c r="D4682" s="45" t="s">
        <v>85</v>
      </c>
      <c r="E4682" s="46">
        <f t="shared" si="146"/>
        <v>4.34</v>
      </c>
      <c r="F4682" s="1105">
        <f t="shared" si="147"/>
        <v>90468</v>
      </c>
      <c r="H4682" s="46">
        <v>3.98</v>
      </c>
      <c r="I4682" s="46">
        <v>4.34</v>
      </c>
    </row>
    <row r="4683" spans="2:9" ht="30">
      <c r="B4683" s="50">
        <v>90469</v>
      </c>
      <c r="C4683" s="48" t="s">
        <v>3411</v>
      </c>
      <c r="D4683" s="47" t="s">
        <v>85</v>
      </c>
      <c r="E4683" s="49">
        <f t="shared" si="146"/>
        <v>6.95</v>
      </c>
      <c r="F4683" s="1105">
        <f t="shared" si="147"/>
        <v>90469</v>
      </c>
      <c r="H4683" s="49">
        <v>6.37</v>
      </c>
      <c r="I4683" s="49">
        <v>6.95</v>
      </c>
    </row>
    <row r="4684" spans="2:9">
      <c r="B4684" s="51">
        <v>90470</v>
      </c>
      <c r="C4684" s="1108" t="s">
        <v>3412</v>
      </c>
      <c r="D4684" s="45" t="s">
        <v>85</v>
      </c>
      <c r="E4684" s="46">
        <f t="shared" si="146"/>
        <v>9.5299999999999994</v>
      </c>
      <c r="F4684" s="1105">
        <f t="shared" si="147"/>
        <v>90470</v>
      </c>
      <c r="H4684" s="46">
        <v>8.7799999999999994</v>
      </c>
      <c r="I4684" s="46">
        <v>9.5299999999999994</v>
      </c>
    </row>
    <row r="4685" spans="2:9" ht="30">
      <c r="B4685" s="50">
        <v>91166</v>
      </c>
      <c r="C4685" s="48" t="s">
        <v>3413</v>
      </c>
      <c r="D4685" s="47" t="s">
        <v>85</v>
      </c>
      <c r="E4685" s="49">
        <f t="shared" si="146"/>
        <v>3.17</v>
      </c>
      <c r="F4685" s="1105">
        <f t="shared" si="147"/>
        <v>91166</v>
      </c>
      <c r="H4685" s="49">
        <v>3</v>
      </c>
      <c r="I4685" s="49">
        <v>3.17</v>
      </c>
    </row>
    <row r="4686" spans="2:9" ht="30">
      <c r="B4686" s="51">
        <v>91167</v>
      </c>
      <c r="C4686" s="1108" t="s">
        <v>3414</v>
      </c>
      <c r="D4686" s="45" t="s">
        <v>85</v>
      </c>
      <c r="E4686" s="46">
        <f t="shared" si="146"/>
        <v>9.15</v>
      </c>
      <c r="F4686" s="1105">
        <f t="shared" si="147"/>
        <v>91167</v>
      </c>
      <c r="H4686" s="46">
        <v>8.52</v>
      </c>
      <c r="I4686" s="46">
        <v>9.15</v>
      </c>
    </row>
    <row r="4687" spans="2:9" ht="30">
      <c r="B4687" s="50">
        <v>91168</v>
      </c>
      <c r="C4687" s="48" t="s">
        <v>3415</v>
      </c>
      <c r="D4687" s="47" t="s">
        <v>85</v>
      </c>
      <c r="E4687" s="49">
        <f t="shared" si="146"/>
        <v>6.93</v>
      </c>
      <c r="F4687" s="1105">
        <f t="shared" si="147"/>
        <v>91168</v>
      </c>
      <c r="H4687" s="49">
        <v>6.46</v>
      </c>
      <c r="I4687" s="49">
        <v>6.93</v>
      </c>
    </row>
    <row r="4688" spans="2:9" ht="30">
      <c r="B4688" s="51">
        <v>91169</v>
      </c>
      <c r="C4688" s="1108" t="s">
        <v>3416</v>
      </c>
      <c r="D4688" s="45" t="s">
        <v>85</v>
      </c>
      <c r="E4688" s="46">
        <f t="shared" si="146"/>
        <v>8.2100000000000009</v>
      </c>
      <c r="F4688" s="1105">
        <f t="shared" si="147"/>
        <v>91169</v>
      </c>
      <c r="H4688" s="46">
        <v>7.66</v>
      </c>
      <c r="I4688" s="46">
        <v>8.2100000000000009</v>
      </c>
    </row>
    <row r="4689" spans="2:9" ht="30">
      <c r="B4689" s="50">
        <v>91170</v>
      </c>
      <c r="C4689" s="48" t="s">
        <v>3417</v>
      </c>
      <c r="D4689" s="47" t="s">
        <v>85</v>
      </c>
      <c r="E4689" s="49">
        <f t="shared" si="146"/>
        <v>2.35</v>
      </c>
      <c r="F4689" s="1105">
        <f t="shared" si="147"/>
        <v>91170</v>
      </c>
      <c r="H4689" s="49">
        <v>2.19</v>
      </c>
      <c r="I4689" s="49">
        <v>2.35</v>
      </c>
    </row>
    <row r="4690" spans="2:9" ht="30">
      <c r="B4690" s="51">
        <v>91171</v>
      </c>
      <c r="C4690" s="1108" t="s">
        <v>3418</v>
      </c>
      <c r="D4690" s="45" t="s">
        <v>85</v>
      </c>
      <c r="E4690" s="46">
        <f t="shared" si="146"/>
        <v>2.94</v>
      </c>
      <c r="F4690" s="1105">
        <f t="shared" si="147"/>
        <v>91171</v>
      </c>
      <c r="H4690" s="46">
        <v>2.75</v>
      </c>
      <c r="I4690" s="46">
        <v>2.94</v>
      </c>
    </row>
    <row r="4691" spans="2:9" ht="30">
      <c r="B4691" s="50">
        <v>91172</v>
      </c>
      <c r="C4691" s="48" t="s">
        <v>3419</v>
      </c>
      <c r="D4691" s="47" t="s">
        <v>85</v>
      </c>
      <c r="E4691" s="49">
        <f t="shared" si="146"/>
        <v>4.33</v>
      </c>
      <c r="F4691" s="1105">
        <f t="shared" si="147"/>
        <v>91172</v>
      </c>
      <c r="H4691" s="49">
        <v>4.04</v>
      </c>
      <c r="I4691" s="49">
        <v>4.33</v>
      </c>
    </row>
    <row r="4692" spans="2:9" ht="30">
      <c r="B4692" s="51">
        <v>91173</v>
      </c>
      <c r="C4692" s="1108" t="s">
        <v>3420</v>
      </c>
      <c r="D4692" s="45" t="s">
        <v>85</v>
      </c>
      <c r="E4692" s="46">
        <f t="shared" si="146"/>
        <v>1.18</v>
      </c>
      <c r="F4692" s="1105">
        <f t="shared" si="147"/>
        <v>91173</v>
      </c>
      <c r="H4692" s="46">
        <v>1.1000000000000001</v>
      </c>
      <c r="I4692" s="46">
        <v>1.18</v>
      </c>
    </row>
    <row r="4693" spans="2:9" ht="30">
      <c r="B4693" s="50">
        <v>91174</v>
      </c>
      <c r="C4693" s="48" t="s">
        <v>3421</v>
      </c>
      <c r="D4693" s="47" t="s">
        <v>85</v>
      </c>
      <c r="E4693" s="49">
        <f t="shared" si="146"/>
        <v>2.33</v>
      </c>
      <c r="F4693" s="1105">
        <f t="shared" si="147"/>
        <v>91174</v>
      </c>
      <c r="H4693" s="49">
        <v>2.1800000000000002</v>
      </c>
      <c r="I4693" s="49">
        <v>2.33</v>
      </c>
    </row>
    <row r="4694" spans="2:9" ht="30">
      <c r="B4694" s="51">
        <v>91175</v>
      </c>
      <c r="C4694" s="1108" t="s">
        <v>3422</v>
      </c>
      <c r="D4694" s="45" t="s">
        <v>85</v>
      </c>
      <c r="E4694" s="46">
        <f t="shared" si="146"/>
        <v>3.81</v>
      </c>
      <c r="F4694" s="1105">
        <f t="shared" si="147"/>
        <v>91175</v>
      </c>
      <c r="H4694" s="46">
        <v>3.55</v>
      </c>
      <c r="I4694" s="46">
        <v>3.81</v>
      </c>
    </row>
    <row r="4695" spans="2:9" ht="30">
      <c r="B4695" s="50">
        <v>91176</v>
      </c>
      <c r="C4695" s="48" t="s">
        <v>5404</v>
      </c>
      <c r="D4695" s="47" t="s">
        <v>85</v>
      </c>
      <c r="E4695" s="49">
        <f t="shared" si="146"/>
        <v>30.24</v>
      </c>
      <c r="F4695" s="1105">
        <f t="shared" si="147"/>
        <v>91176</v>
      </c>
      <c r="H4695" s="49">
        <v>28.97</v>
      </c>
      <c r="I4695" s="49">
        <v>30.24</v>
      </c>
    </row>
    <row r="4696" spans="2:9" ht="30">
      <c r="B4696" s="51">
        <v>91177</v>
      </c>
      <c r="C4696" s="1108" t="s">
        <v>5405</v>
      </c>
      <c r="D4696" s="45" t="s">
        <v>85</v>
      </c>
      <c r="E4696" s="46">
        <f t="shared" si="146"/>
        <v>13.78</v>
      </c>
      <c r="F4696" s="1105">
        <f t="shared" si="147"/>
        <v>91177</v>
      </c>
      <c r="H4696" s="46">
        <v>13.06</v>
      </c>
      <c r="I4696" s="46">
        <v>13.78</v>
      </c>
    </row>
    <row r="4697" spans="2:9" ht="30">
      <c r="B4697" s="50">
        <v>91178</v>
      </c>
      <c r="C4697" s="48" t="s">
        <v>5406</v>
      </c>
      <c r="D4697" s="47" t="s">
        <v>85</v>
      </c>
      <c r="E4697" s="49">
        <f t="shared" si="146"/>
        <v>14.17</v>
      </c>
      <c r="F4697" s="1105">
        <f t="shared" si="147"/>
        <v>91178</v>
      </c>
      <c r="H4697" s="49">
        <v>13.44</v>
      </c>
      <c r="I4697" s="49">
        <v>14.17</v>
      </c>
    </row>
    <row r="4698" spans="2:9" ht="30">
      <c r="B4698" s="51">
        <v>91179</v>
      </c>
      <c r="C4698" s="1108" t="s">
        <v>5407</v>
      </c>
      <c r="D4698" s="45" t="s">
        <v>85</v>
      </c>
      <c r="E4698" s="46">
        <f t="shared" si="146"/>
        <v>7.75</v>
      </c>
      <c r="F4698" s="1105">
        <f t="shared" si="147"/>
        <v>91179</v>
      </c>
      <c r="H4698" s="46">
        <v>7.42</v>
      </c>
      <c r="I4698" s="46">
        <v>7.75</v>
      </c>
    </row>
    <row r="4699" spans="2:9" ht="30">
      <c r="B4699" s="50">
        <v>91180</v>
      </c>
      <c r="C4699" s="48" t="s">
        <v>5408</v>
      </c>
      <c r="D4699" s="47" t="s">
        <v>85</v>
      </c>
      <c r="E4699" s="49">
        <f t="shared" si="146"/>
        <v>6.4</v>
      </c>
      <c r="F4699" s="1105">
        <f t="shared" si="147"/>
        <v>91180</v>
      </c>
      <c r="H4699" s="49">
        <v>6.11</v>
      </c>
      <c r="I4699" s="49">
        <v>6.4</v>
      </c>
    </row>
    <row r="4700" spans="2:9" ht="30">
      <c r="B4700" s="51">
        <v>91181</v>
      </c>
      <c r="C4700" s="1108" t="s">
        <v>5409</v>
      </c>
      <c r="D4700" s="45" t="s">
        <v>85</v>
      </c>
      <c r="E4700" s="46">
        <f t="shared" si="146"/>
        <v>6.89</v>
      </c>
      <c r="F4700" s="1105">
        <f t="shared" si="147"/>
        <v>91181</v>
      </c>
      <c r="H4700" s="46">
        <v>6.51</v>
      </c>
      <c r="I4700" s="46">
        <v>6.89</v>
      </c>
    </row>
    <row r="4701" spans="2:9" ht="30">
      <c r="B4701" s="50">
        <v>91182</v>
      </c>
      <c r="C4701" s="48" t="s">
        <v>3423</v>
      </c>
      <c r="D4701" s="47" t="s">
        <v>85</v>
      </c>
      <c r="E4701" s="49">
        <f t="shared" si="146"/>
        <v>21.08</v>
      </c>
      <c r="F4701" s="1105">
        <f t="shared" si="147"/>
        <v>91182</v>
      </c>
      <c r="H4701" s="49">
        <v>19.170000000000002</v>
      </c>
      <c r="I4701" s="49">
        <v>21.08</v>
      </c>
    </row>
    <row r="4702" spans="2:9" ht="30">
      <c r="B4702" s="51">
        <v>91183</v>
      </c>
      <c r="C4702" s="1108" t="s">
        <v>3424</v>
      </c>
      <c r="D4702" s="45" t="s">
        <v>85</v>
      </c>
      <c r="E4702" s="46">
        <f t="shared" si="146"/>
        <v>10.37</v>
      </c>
      <c r="F4702" s="1105">
        <f t="shared" si="147"/>
        <v>91183</v>
      </c>
      <c r="H4702" s="46">
        <v>9.41</v>
      </c>
      <c r="I4702" s="46">
        <v>10.37</v>
      </c>
    </row>
    <row r="4703" spans="2:9" ht="30">
      <c r="B4703" s="50">
        <v>91184</v>
      </c>
      <c r="C4703" s="48" t="s">
        <v>3425</v>
      </c>
      <c r="D4703" s="47" t="s">
        <v>85</v>
      </c>
      <c r="E4703" s="49">
        <f t="shared" si="146"/>
        <v>9.67</v>
      </c>
      <c r="F4703" s="1105">
        <f t="shared" si="147"/>
        <v>91184</v>
      </c>
      <c r="H4703" s="49">
        <v>8.76</v>
      </c>
      <c r="I4703" s="49">
        <v>9.67</v>
      </c>
    </row>
    <row r="4704" spans="2:9" ht="30">
      <c r="B4704" s="51">
        <v>91185</v>
      </c>
      <c r="C4704" s="1108" t="s">
        <v>3426</v>
      </c>
      <c r="D4704" s="45" t="s">
        <v>85</v>
      </c>
      <c r="E4704" s="46">
        <f t="shared" si="146"/>
        <v>5.4</v>
      </c>
      <c r="F4704" s="1105">
        <f t="shared" si="147"/>
        <v>91185</v>
      </c>
      <c r="H4704" s="46">
        <v>4.91</v>
      </c>
      <c r="I4704" s="46">
        <v>5.4</v>
      </c>
    </row>
    <row r="4705" spans="2:9" ht="30">
      <c r="B4705" s="50">
        <v>91186</v>
      </c>
      <c r="C4705" s="48" t="s">
        <v>3427</v>
      </c>
      <c r="D4705" s="47" t="s">
        <v>85</v>
      </c>
      <c r="E4705" s="49">
        <f t="shared" si="146"/>
        <v>4.41</v>
      </c>
      <c r="F4705" s="1105">
        <f t="shared" si="147"/>
        <v>91186</v>
      </c>
      <c r="H4705" s="49">
        <v>4</v>
      </c>
      <c r="I4705" s="49">
        <v>4.41</v>
      </c>
    </row>
    <row r="4706" spans="2:9" ht="30">
      <c r="B4706" s="51">
        <v>91187</v>
      </c>
      <c r="C4706" s="1108" t="s">
        <v>3428</v>
      </c>
      <c r="D4706" s="45" t="s">
        <v>85</v>
      </c>
      <c r="E4706" s="46">
        <f t="shared" si="146"/>
        <v>5.0999999999999996</v>
      </c>
      <c r="F4706" s="1105">
        <f t="shared" si="147"/>
        <v>91187</v>
      </c>
      <c r="H4706" s="46">
        <v>4.62</v>
      </c>
      <c r="I4706" s="46">
        <v>5.0999999999999996</v>
      </c>
    </row>
    <row r="4707" spans="2:9" ht="30">
      <c r="B4707" s="50">
        <v>91188</v>
      </c>
      <c r="C4707" s="48" t="s">
        <v>3429</v>
      </c>
      <c r="D4707" s="47" t="s">
        <v>115</v>
      </c>
      <c r="E4707" s="49">
        <f t="shared" si="146"/>
        <v>5.27</v>
      </c>
      <c r="F4707" s="1105">
        <f t="shared" si="147"/>
        <v>91188</v>
      </c>
      <c r="H4707" s="49">
        <v>4.8099999999999996</v>
      </c>
      <c r="I4707" s="49">
        <v>5.27</v>
      </c>
    </row>
    <row r="4708" spans="2:9" ht="30">
      <c r="B4708" s="51">
        <v>91189</v>
      </c>
      <c r="C4708" s="1108" t="s">
        <v>3430</v>
      </c>
      <c r="D4708" s="45" t="s">
        <v>115</v>
      </c>
      <c r="E4708" s="46">
        <f t="shared" si="146"/>
        <v>34.33</v>
      </c>
      <c r="F4708" s="1105">
        <f t="shared" si="147"/>
        <v>91189</v>
      </c>
      <c r="H4708" s="46">
        <v>32.28</v>
      </c>
      <c r="I4708" s="46">
        <v>34.33</v>
      </c>
    </row>
    <row r="4709" spans="2:9">
      <c r="B4709" s="50">
        <v>91190</v>
      </c>
      <c r="C4709" s="48" t="s">
        <v>3431</v>
      </c>
      <c r="D4709" s="47" t="s">
        <v>115</v>
      </c>
      <c r="E4709" s="49">
        <f t="shared" si="146"/>
        <v>3.86</v>
      </c>
      <c r="F4709" s="1105">
        <f t="shared" si="147"/>
        <v>91190</v>
      </c>
      <c r="H4709" s="49">
        <v>3.48</v>
      </c>
      <c r="I4709" s="49">
        <v>3.86</v>
      </c>
    </row>
    <row r="4710" spans="2:9">
      <c r="B4710" s="51">
        <v>91191</v>
      </c>
      <c r="C4710" s="1108" t="s">
        <v>3432</v>
      </c>
      <c r="D4710" s="45" t="s">
        <v>115</v>
      </c>
      <c r="E4710" s="46">
        <f t="shared" si="146"/>
        <v>4.0999999999999996</v>
      </c>
      <c r="F4710" s="1105">
        <f t="shared" si="147"/>
        <v>91191</v>
      </c>
      <c r="H4710" s="46">
        <v>3.7</v>
      </c>
      <c r="I4710" s="46">
        <v>4.0999999999999996</v>
      </c>
    </row>
    <row r="4711" spans="2:9">
      <c r="B4711" s="50">
        <v>91192</v>
      </c>
      <c r="C4711" s="48" t="s">
        <v>3433</v>
      </c>
      <c r="D4711" s="47" t="s">
        <v>115</v>
      </c>
      <c r="E4711" s="49">
        <f t="shared" si="146"/>
        <v>4.55</v>
      </c>
      <c r="F4711" s="1105">
        <f t="shared" si="147"/>
        <v>91192</v>
      </c>
      <c r="H4711" s="49">
        <v>4.0999999999999996</v>
      </c>
      <c r="I4711" s="49">
        <v>4.55</v>
      </c>
    </row>
    <row r="4712" spans="2:9" ht="30">
      <c r="B4712" s="51">
        <v>91222</v>
      </c>
      <c r="C4712" s="1108" t="s">
        <v>3434</v>
      </c>
      <c r="D4712" s="45" t="s">
        <v>85</v>
      </c>
      <c r="E4712" s="46">
        <f t="shared" si="146"/>
        <v>10.82</v>
      </c>
      <c r="F4712" s="1105">
        <f t="shared" si="147"/>
        <v>91222</v>
      </c>
      <c r="H4712" s="46">
        <v>9.67</v>
      </c>
      <c r="I4712" s="46">
        <v>10.82</v>
      </c>
    </row>
    <row r="4713" spans="2:9" ht="30">
      <c r="B4713" s="50">
        <v>94480</v>
      </c>
      <c r="C4713" s="48" t="s">
        <v>3435</v>
      </c>
      <c r="D4713" s="47" t="s">
        <v>115</v>
      </c>
      <c r="E4713" s="49">
        <f t="shared" si="146"/>
        <v>1591.39</v>
      </c>
      <c r="F4713" s="1105">
        <f t="shared" si="147"/>
        <v>94480</v>
      </c>
      <c r="H4713" s="49">
        <v>1527.3</v>
      </c>
      <c r="I4713" s="49">
        <v>1591.39</v>
      </c>
    </row>
    <row r="4714" spans="2:9" ht="30">
      <c r="B4714" s="51">
        <v>94481</v>
      </c>
      <c r="C4714" s="1108" t="s">
        <v>3436</v>
      </c>
      <c r="D4714" s="45" t="s">
        <v>115</v>
      </c>
      <c r="E4714" s="46">
        <f t="shared" si="146"/>
        <v>1151.46</v>
      </c>
      <c r="F4714" s="1105">
        <f t="shared" si="147"/>
        <v>94481</v>
      </c>
      <c r="H4714" s="46">
        <v>1094.46</v>
      </c>
      <c r="I4714" s="46">
        <v>1151.46</v>
      </c>
    </row>
    <row r="4715" spans="2:9" ht="30">
      <c r="B4715" s="50">
        <v>94482</v>
      </c>
      <c r="C4715" s="48" t="s">
        <v>3437</v>
      </c>
      <c r="D4715" s="47" t="s">
        <v>115</v>
      </c>
      <c r="E4715" s="49">
        <f t="shared" si="146"/>
        <v>932.99</v>
      </c>
      <c r="F4715" s="1105">
        <f t="shared" si="147"/>
        <v>94482</v>
      </c>
      <c r="H4715" s="49">
        <v>881.1</v>
      </c>
      <c r="I4715" s="49">
        <v>932.99</v>
      </c>
    </row>
    <row r="4716" spans="2:9" ht="30">
      <c r="B4716" s="51">
        <v>94483</v>
      </c>
      <c r="C4716" s="1108" t="s">
        <v>3438</v>
      </c>
      <c r="D4716" s="45" t="s">
        <v>115</v>
      </c>
      <c r="E4716" s="46">
        <f t="shared" si="146"/>
        <v>797.58</v>
      </c>
      <c r="F4716" s="1105">
        <f t="shared" si="147"/>
        <v>94483</v>
      </c>
      <c r="H4716" s="46">
        <v>749.88</v>
      </c>
      <c r="I4716" s="46">
        <v>797.58</v>
      </c>
    </row>
    <row r="4717" spans="2:9">
      <c r="B4717" s="50">
        <v>95541</v>
      </c>
      <c r="C4717" s="48" t="s">
        <v>3439</v>
      </c>
      <c r="D4717" s="47" t="s">
        <v>115</v>
      </c>
      <c r="E4717" s="49">
        <f t="shared" si="146"/>
        <v>3.58</v>
      </c>
      <c r="F4717" s="1105">
        <f t="shared" si="147"/>
        <v>95541</v>
      </c>
      <c r="H4717" s="49">
        <v>3.2</v>
      </c>
      <c r="I4717" s="49">
        <v>3.58</v>
      </c>
    </row>
    <row r="4718" spans="2:9">
      <c r="B4718" s="51">
        <v>95573</v>
      </c>
      <c r="C4718" s="1108" t="s">
        <v>3440</v>
      </c>
      <c r="D4718" s="45" t="s">
        <v>115</v>
      </c>
      <c r="E4718" s="46">
        <f t="shared" si="146"/>
        <v>40.299999999999997</v>
      </c>
      <c r="F4718" s="1105">
        <f t="shared" si="147"/>
        <v>95573</v>
      </c>
      <c r="H4718" s="46">
        <v>39.92</v>
      </c>
      <c r="I4718" s="46">
        <v>40.299999999999997</v>
      </c>
    </row>
    <row r="4719" spans="2:9">
      <c r="B4719" s="50">
        <v>95574</v>
      </c>
      <c r="C4719" s="48" t="s">
        <v>3441</v>
      </c>
      <c r="D4719" s="47" t="s">
        <v>115</v>
      </c>
      <c r="E4719" s="49">
        <f t="shared" si="146"/>
        <v>30.33</v>
      </c>
      <c r="F4719" s="1105">
        <f t="shared" si="147"/>
        <v>95574</v>
      </c>
      <c r="H4719" s="49">
        <v>29.95</v>
      </c>
      <c r="I4719" s="49">
        <v>30.33</v>
      </c>
    </row>
    <row r="4720" spans="2:9">
      <c r="B4720" s="51">
        <v>96559</v>
      </c>
      <c r="C4720" s="1108" t="s">
        <v>5410</v>
      </c>
      <c r="D4720" s="45" t="s">
        <v>266</v>
      </c>
      <c r="E4720" s="46">
        <f t="shared" si="146"/>
        <v>53.42</v>
      </c>
      <c r="F4720" s="1105">
        <f t="shared" si="147"/>
        <v>96559</v>
      </c>
      <c r="H4720" s="46">
        <v>53.06</v>
      </c>
      <c r="I4720" s="46">
        <v>53.42</v>
      </c>
    </row>
    <row r="4721" spans="2:9">
      <c r="B4721" s="50">
        <v>96560</v>
      </c>
      <c r="C4721" s="48" t="s">
        <v>5411</v>
      </c>
      <c r="D4721" s="47" t="s">
        <v>266</v>
      </c>
      <c r="E4721" s="49">
        <f t="shared" si="146"/>
        <v>28.29</v>
      </c>
      <c r="F4721" s="1105">
        <f t="shared" si="147"/>
        <v>96560</v>
      </c>
      <c r="H4721" s="49">
        <v>27.94</v>
      </c>
      <c r="I4721" s="49">
        <v>28.29</v>
      </c>
    </row>
    <row r="4722" spans="2:9">
      <c r="B4722" s="51">
        <v>96561</v>
      </c>
      <c r="C4722" s="1108" t="s">
        <v>5412</v>
      </c>
      <c r="D4722" s="45" t="s">
        <v>266</v>
      </c>
      <c r="E4722" s="46">
        <f t="shared" si="146"/>
        <v>17.89</v>
      </c>
      <c r="F4722" s="1105">
        <f t="shared" si="147"/>
        <v>96561</v>
      </c>
      <c r="H4722" s="46">
        <v>17.690000000000001</v>
      </c>
      <c r="I4722" s="46">
        <v>17.89</v>
      </c>
    </row>
    <row r="4723" spans="2:9" ht="30">
      <c r="B4723" s="50">
        <v>96562</v>
      </c>
      <c r="C4723" s="48" t="s">
        <v>5413</v>
      </c>
      <c r="D4723" s="47" t="s">
        <v>85</v>
      </c>
      <c r="E4723" s="49">
        <f t="shared" si="146"/>
        <v>28.36</v>
      </c>
      <c r="F4723" s="1105">
        <f t="shared" si="147"/>
        <v>96562</v>
      </c>
      <c r="H4723" s="49">
        <v>27.99</v>
      </c>
      <c r="I4723" s="49">
        <v>28.36</v>
      </c>
    </row>
    <row r="4724" spans="2:9" ht="30">
      <c r="B4724" s="51">
        <v>96563</v>
      </c>
      <c r="C4724" s="1108" t="s">
        <v>5414</v>
      </c>
      <c r="D4724" s="45" t="s">
        <v>85</v>
      </c>
      <c r="E4724" s="46">
        <f t="shared" si="146"/>
        <v>31.29</v>
      </c>
      <c r="F4724" s="1105">
        <f t="shared" si="147"/>
        <v>96563</v>
      </c>
      <c r="H4724" s="46">
        <v>30.92</v>
      </c>
      <c r="I4724" s="46">
        <v>31.29</v>
      </c>
    </row>
    <row r="4725" spans="2:9">
      <c r="B4725" s="50" t="s">
        <v>3442</v>
      </c>
      <c r="C4725" s="48" t="s">
        <v>3443</v>
      </c>
      <c r="D4725" s="47" t="s">
        <v>115</v>
      </c>
      <c r="E4725" s="49">
        <f t="shared" si="146"/>
        <v>395.5</v>
      </c>
      <c r="F4725" s="1105" t="str">
        <f t="shared" si="147"/>
        <v>73826/001</v>
      </c>
      <c r="H4725" s="49">
        <v>356.3</v>
      </c>
      <c r="I4725" s="49">
        <v>395.5</v>
      </c>
    </row>
    <row r="4726" spans="2:9">
      <c r="B4726" s="51" t="s">
        <v>3444</v>
      </c>
      <c r="C4726" s="1108" t="s">
        <v>3445</v>
      </c>
      <c r="D4726" s="45" t="s">
        <v>115</v>
      </c>
      <c r="E4726" s="46">
        <f t="shared" si="146"/>
        <v>514.15</v>
      </c>
      <c r="F4726" s="1105" t="str">
        <f t="shared" si="147"/>
        <v>73826/002</v>
      </c>
      <c r="H4726" s="46">
        <v>463.19</v>
      </c>
      <c r="I4726" s="46">
        <v>514.15</v>
      </c>
    </row>
    <row r="4727" spans="2:9">
      <c r="B4727" s="50" t="s">
        <v>3446</v>
      </c>
      <c r="C4727" s="48" t="s">
        <v>3447</v>
      </c>
      <c r="D4727" s="47" t="s">
        <v>115</v>
      </c>
      <c r="E4727" s="49">
        <f t="shared" si="146"/>
        <v>167.72</v>
      </c>
      <c r="F4727" s="1105" t="str">
        <f t="shared" si="147"/>
        <v>73834/001</v>
      </c>
      <c r="H4727" s="49">
        <v>150.97</v>
      </c>
      <c r="I4727" s="49">
        <v>167.72</v>
      </c>
    </row>
    <row r="4728" spans="2:9">
      <c r="B4728" s="51" t="s">
        <v>3448</v>
      </c>
      <c r="C4728" s="1108" t="s">
        <v>3449</v>
      </c>
      <c r="D4728" s="45" t="s">
        <v>115</v>
      </c>
      <c r="E4728" s="46">
        <f t="shared" si="146"/>
        <v>268.36</v>
      </c>
      <c r="F4728" s="1105" t="str">
        <f t="shared" si="147"/>
        <v>73834/002</v>
      </c>
      <c r="H4728" s="46">
        <v>241.56</v>
      </c>
      <c r="I4728" s="46">
        <v>268.36</v>
      </c>
    </row>
    <row r="4729" spans="2:9">
      <c r="B4729" s="50" t="s">
        <v>3450</v>
      </c>
      <c r="C4729" s="48" t="s">
        <v>3451</v>
      </c>
      <c r="D4729" s="47" t="s">
        <v>115</v>
      </c>
      <c r="E4729" s="49">
        <f t="shared" si="146"/>
        <v>536.72</v>
      </c>
      <c r="F4729" s="1105" t="str">
        <f t="shared" si="147"/>
        <v>73834/003</v>
      </c>
      <c r="H4729" s="49">
        <v>483.12</v>
      </c>
      <c r="I4729" s="49">
        <v>536.72</v>
      </c>
    </row>
    <row r="4730" spans="2:9">
      <c r="B4730" s="51" t="s">
        <v>3452</v>
      </c>
      <c r="C4730" s="1108" t="s">
        <v>3453</v>
      </c>
      <c r="D4730" s="45" t="s">
        <v>115</v>
      </c>
      <c r="E4730" s="46">
        <f t="shared" si="146"/>
        <v>805.08</v>
      </c>
      <c r="F4730" s="1105" t="str">
        <f t="shared" si="147"/>
        <v>73834/004</v>
      </c>
      <c r="H4730" s="46">
        <v>724.68</v>
      </c>
      <c r="I4730" s="46">
        <v>805.08</v>
      </c>
    </row>
    <row r="4731" spans="2:9">
      <c r="B4731" s="50" t="s">
        <v>3454</v>
      </c>
      <c r="C4731" s="48" t="s">
        <v>3455</v>
      </c>
      <c r="D4731" s="47" t="s">
        <v>115</v>
      </c>
      <c r="E4731" s="49">
        <f t="shared" si="146"/>
        <v>1028</v>
      </c>
      <c r="F4731" s="1105" t="str">
        <f t="shared" si="147"/>
        <v>73835/001</v>
      </c>
      <c r="H4731" s="49">
        <v>925.25</v>
      </c>
      <c r="I4731" s="49">
        <v>1028</v>
      </c>
    </row>
    <row r="4732" spans="2:9">
      <c r="B4732" s="51" t="s">
        <v>3456</v>
      </c>
      <c r="C4732" s="1108" t="s">
        <v>3457</v>
      </c>
      <c r="D4732" s="45" t="s">
        <v>115</v>
      </c>
      <c r="E4732" s="46">
        <f t="shared" si="146"/>
        <v>1398.08</v>
      </c>
      <c r="F4732" s="1105" t="str">
        <f t="shared" si="147"/>
        <v>73835/002</v>
      </c>
      <c r="H4732" s="46">
        <v>1258.3399999999999</v>
      </c>
      <c r="I4732" s="46">
        <v>1398.08</v>
      </c>
    </row>
    <row r="4733" spans="2:9">
      <c r="B4733" s="50" t="s">
        <v>3458</v>
      </c>
      <c r="C4733" s="48" t="s">
        <v>3459</v>
      </c>
      <c r="D4733" s="47" t="s">
        <v>115</v>
      </c>
      <c r="E4733" s="49">
        <f t="shared" si="146"/>
        <v>1562.56</v>
      </c>
      <c r="F4733" s="1105" t="str">
        <f t="shared" si="147"/>
        <v>73835/003</v>
      </c>
      <c r="H4733" s="49">
        <v>1406.38</v>
      </c>
      <c r="I4733" s="49">
        <v>1562.56</v>
      </c>
    </row>
    <row r="4734" spans="2:9">
      <c r="B4734" s="51" t="s">
        <v>3460</v>
      </c>
      <c r="C4734" s="1108" t="s">
        <v>3461</v>
      </c>
      <c r="D4734" s="45" t="s">
        <v>115</v>
      </c>
      <c r="E4734" s="46">
        <f t="shared" si="146"/>
        <v>411.2</v>
      </c>
      <c r="F4734" s="1105" t="str">
        <f t="shared" si="147"/>
        <v>73836/001</v>
      </c>
      <c r="H4734" s="46">
        <v>370.1</v>
      </c>
      <c r="I4734" s="46">
        <v>411.2</v>
      </c>
    </row>
    <row r="4735" spans="2:9">
      <c r="B4735" s="50" t="s">
        <v>3462</v>
      </c>
      <c r="C4735" s="48" t="s">
        <v>3463</v>
      </c>
      <c r="D4735" s="47" t="s">
        <v>115</v>
      </c>
      <c r="E4735" s="49">
        <f t="shared" si="146"/>
        <v>534.55999999999995</v>
      </c>
      <c r="F4735" s="1105" t="str">
        <f t="shared" si="147"/>
        <v>73836/002</v>
      </c>
      <c r="H4735" s="49">
        <v>481.13</v>
      </c>
      <c r="I4735" s="49">
        <v>534.55999999999995</v>
      </c>
    </row>
    <row r="4736" spans="2:9">
      <c r="B4736" s="51" t="s">
        <v>3464</v>
      </c>
      <c r="C4736" s="1108" t="s">
        <v>3465</v>
      </c>
      <c r="D4736" s="45" t="s">
        <v>115</v>
      </c>
      <c r="E4736" s="46">
        <f t="shared" si="146"/>
        <v>822.4</v>
      </c>
      <c r="F4736" s="1105" t="str">
        <f t="shared" si="147"/>
        <v>73836/003</v>
      </c>
      <c r="H4736" s="46">
        <v>740.2</v>
      </c>
      <c r="I4736" s="46">
        <v>822.4</v>
      </c>
    </row>
    <row r="4737" spans="2:9">
      <c r="B4737" s="50" t="s">
        <v>3466</v>
      </c>
      <c r="C4737" s="48" t="s">
        <v>3467</v>
      </c>
      <c r="D4737" s="47" t="s">
        <v>115</v>
      </c>
      <c r="E4737" s="49">
        <f t="shared" si="146"/>
        <v>1315.84</v>
      </c>
      <c r="F4737" s="1105" t="str">
        <f t="shared" si="147"/>
        <v>73836/004</v>
      </c>
      <c r="H4737" s="49">
        <v>1184.32</v>
      </c>
      <c r="I4737" s="49">
        <v>1315.84</v>
      </c>
    </row>
    <row r="4738" spans="2:9">
      <c r="B4738" s="51" t="s">
        <v>3468</v>
      </c>
      <c r="C4738" s="1108" t="s">
        <v>3469</v>
      </c>
      <c r="D4738" s="45" t="s">
        <v>115</v>
      </c>
      <c r="E4738" s="46">
        <f t="shared" si="146"/>
        <v>167.72</v>
      </c>
      <c r="F4738" s="1105" t="str">
        <f t="shared" si="147"/>
        <v>73837/001</v>
      </c>
      <c r="H4738" s="46">
        <v>150.97</v>
      </c>
      <c r="I4738" s="46">
        <v>167.72</v>
      </c>
    </row>
    <row r="4739" spans="2:9">
      <c r="B4739" s="50" t="s">
        <v>3470</v>
      </c>
      <c r="C4739" s="48" t="s">
        <v>3471</v>
      </c>
      <c r="D4739" s="47" t="s">
        <v>115</v>
      </c>
      <c r="E4739" s="49">
        <f t="shared" ref="E4739:E4802" si="148">IF($K$2=$H$1,H4739,I4739)</f>
        <v>335.45</v>
      </c>
      <c r="F4739" s="1105" t="str">
        <f t="shared" ref="F4739:F4802" si="149">IF(LEN($B4739)=7,CONCATENATE(MID($B4739,1,6),"00",RIGHT($B4739,1)),IF(LEN($B4739)=8,CONCATENATE(MID($B4739,1,6),"0",RIGHT($B4739,2)),$B4739))</f>
        <v>73837/002</v>
      </c>
      <c r="H4739" s="49">
        <v>301.95</v>
      </c>
      <c r="I4739" s="49">
        <v>335.45</v>
      </c>
    </row>
    <row r="4740" spans="2:9">
      <c r="B4740" s="51" t="s">
        <v>3472</v>
      </c>
      <c r="C4740" s="1108" t="s">
        <v>3473</v>
      </c>
      <c r="D4740" s="45" t="s">
        <v>115</v>
      </c>
      <c r="E4740" s="46">
        <f t="shared" si="148"/>
        <v>670.9</v>
      </c>
      <c r="F4740" s="1105" t="str">
        <f t="shared" si="149"/>
        <v>73837/003</v>
      </c>
      <c r="H4740" s="46">
        <v>603.9</v>
      </c>
      <c r="I4740" s="46">
        <v>670.9</v>
      </c>
    </row>
    <row r="4741" spans="2:9">
      <c r="B4741" s="50">
        <v>73612</v>
      </c>
      <c r="C4741" s="48" t="s">
        <v>3474</v>
      </c>
      <c r="D4741" s="47" t="s">
        <v>115</v>
      </c>
      <c r="E4741" s="49">
        <f t="shared" si="148"/>
        <v>325.5</v>
      </c>
      <c r="F4741" s="1105">
        <f t="shared" si="149"/>
        <v>73612</v>
      </c>
      <c r="H4741" s="49">
        <v>293</v>
      </c>
      <c r="I4741" s="49">
        <v>325.5</v>
      </c>
    </row>
    <row r="4742" spans="2:9">
      <c r="B4742" s="51">
        <v>73660</v>
      </c>
      <c r="C4742" s="1108" t="s">
        <v>3475</v>
      </c>
      <c r="D4742" s="45" t="s">
        <v>266</v>
      </c>
      <c r="E4742" s="46">
        <f t="shared" si="148"/>
        <v>67.25</v>
      </c>
      <c r="F4742" s="1105">
        <f t="shared" si="149"/>
        <v>73660</v>
      </c>
      <c r="H4742" s="46">
        <v>63.16</v>
      </c>
      <c r="I4742" s="46">
        <v>67.25</v>
      </c>
    </row>
    <row r="4743" spans="2:9">
      <c r="B4743" s="50">
        <v>73693</v>
      </c>
      <c r="C4743" s="48" t="s">
        <v>3476</v>
      </c>
      <c r="D4743" s="47" t="s">
        <v>266</v>
      </c>
      <c r="E4743" s="49">
        <f t="shared" si="148"/>
        <v>20.13</v>
      </c>
      <c r="F4743" s="1105">
        <f t="shared" si="149"/>
        <v>73693</v>
      </c>
      <c r="H4743" s="49">
        <v>18.510000000000002</v>
      </c>
      <c r="I4743" s="49">
        <v>20.13</v>
      </c>
    </row>
    <row r="4744" spans="2:9">
      <c r="B4744" s="51">
        <v>73694</v>
      </c>
      <c r="C4744" s="1108" t="s">
        <v>3477</v>
      </c>
      <c r="D4744" s="45" t="s">
        <v>115</v>
      </c>
      <c r="E4744" s="46">
        <f t="shared" si="148"/>
        <v>132.47</v>
      </c>
      <c r="F4744" s="1105">
        <f t="shared" si="149"/>
        <v>73694</v>
      </c>
      <c r="H4744" s="46">
        <v>118.96</v>
      </c>
      <c r="I4744" s="46">
        <v>132.47</v>
      </c>
    </row>
    <row r="4745" spans="2:9">
      <c r="B4745" s="50">
        <v>73695</v>
      </c>
      <c r="C4745" s="48" t="s">
        <v>3478</v>
      </c>
      <c r="D4745" s="47" t="s">
        <v>115</v>
      </c>
      <c r="E4745" s="49">
        <f t="shared" si="148"/>
        <v>68.13</v>
      </c>
      <c r="F4745" s="1105">
        <f t="shared" si="149"/>
        <v>73695</v>
      </c>
      <c r="H4745" s="49">
        <v>61.17</v>
      </c>
      <c r="I4745" s="49">
        <v>68.13</v>
      </c>
    </row>
    <row r="4746" spans="2:9">
      <c r="B4746" s="51" t="s">
        <v>3479</v>
      </c>
      <c r="C4746" s="1108" t="s">
        <v>3480</v>
      </c>
      <c r="D4746" s="45" t="s">
        <v>115</v>
      </c>
      <c r="E4746" s="46">
        <f t="shared" si="148"/>
        <v>325.5</v>
      </c>
      <c r="F4746" s="1105" t="str">
        <f t="shared" si="149"/>
        <v>73824/001</v>
      </c>
      <c r="H4746" s="46">
        <v>293</v>
      </c>
      <c r="I4746" s="46">
        <v>325.5</v>
      </c>
    </row>
    <row r="4747" spans="2:9">
      <c r="B4747" s="50" t="s">
        <v>3481</v>
      </c>
      <c r="C4747" s="48" t="s">
        <v>3482</v>
      </c>
      <c r="D4747" s="47" t="s">
        <v>266</v>
      </c>
      <c r="E4747" s="49">
        <f t="shared" si="148"/>
        <v>906.78</v>
      </c>
      <c r="F4747" s="1105" t="str">
        <f t="shared" si="149"/>
        <v>73825/002</v>
      </c>
      <c r="H4747" s="49">
        <v>885.24</v>
      </c>
      <c r="I4747" s="49">
        <v>906.78</v>
      </c>
    </row>
    <row r="4748" spans="2:9">
      <c r="B4748" s="51" t="s">
        <v>3483</v>
      </c>
      <c r="C4748" s="1108" t="s">
        <v>3484</v>
      </c>
      <c r="D4748" s="45" t="s">
        <v>1186</v>
      </c>
      <c r="E4748" s="46">
        <f t="shared" si="148"/>
        <v>75.23</v>
      </c>
      <c r="F4748" s="1105" t="str">
        <f t="shared" si="149"/>
        <v>73873/001</v>
      </c>
      <c r="H4748" s="46">
        <v>67.7</v>
      </c>
      <c r="I4748" s="46">
        <v>75.23</v>
      </c>
    </row>
    <row r="4749" spans="2:9">
      <c r="B4749" s="50" t="s">
        <v>3485</v>
      </c>
      <c r="C4749" s="48" t="s">
        <v>3486</v>
      </c>
      <c r="D4749" s="47" t="s">
        <v>1186</v>
      </c>
      <c r="E4749" s="49">
        <f t="shared" si="148"/>
        <v>169.26</v>
      </c>
      <c r="F4749" s="1105" t="str">
        <f t="shared" si="149"/>
        <v>73873/002</v>
      </c>
      <c r="H4749" s="49">
        <v>160.29</v>
      </c>
      <c r="I4749" s="49">
        <v>169.26</v>
      </c>
    </row>
    <row r="4750" spans="2:9">
      <c r="B4750" s="51" t="s">
        <v>3487</v>
      </c>
      <c r="C4750" s="1108" t="s">
        <v>3488</v>
      </c>
      <c r="D4750" s="45" t="s">
        <v>1186</v>
      </c>
      <c r="E4750" s="46">
        <f t="shared" si="148"/>
        <v>75.23</v>
      </c>
      <c r="F4750" s="1105" t="str">
        <f t="shared" si="149"/>
        <v>73873/003</v>
      </c>
      <c r="H4750" s="46">
        <v>67.7</v>
      </c>
      <c r="I4750" s="46">
        <v>75.23</v>
      </c>
    </row>
    <row r="4751" spans="2:9">
      <c r="B4751" s="50" t="s">
        <v>3489</v>
      </c>
      <c r="C4751" s="48" t="s">
        <v>3490</v>
      </c>
      <c r="D4751" s="47" t="s">
        <v>1186</v>
      </c>
      <c r="E4751" s="49">
        <f t="shared" si="148"/>
        <v>82.4</v>
      </c>
      <c r="F4751" s="1105" t="str">
        <f t="shared" si="149"/>
        <v>73873/004</v>
      </c>
      <c r="H4751" s="49">
        <v>74.14</v>
      </c>
      <c r="I4751" s="49">
        <v>82.4</v>
      </c>
    </row>
    <row r="4752" spans="2:9">
      <c r="B4752" s="51" t="s">
        <v>3491</v>
      </c>
      <c r="C4752" s="1108" t="s">
        <v>3492</v>
      </c>
      <c r="D4752" s="45" t="s">
        <v>1186</v>
      </c>
      <c r="E4752" s="46">
        <f t="shared" si="148"/>
        <v>75.23</v>
      </c>
      <c r="F4752" s="1105" t="str">
        <f t="shared" si="149"/>
        <v>73873/005</v>
      </c>
      <c r="H4752" s="46">
        <v>67.7</v>
      </c>
      <c r="I4752" s="46">
        <v>75.23</v>
      </c>
    </row>
    <row r="4753" spans="2:9">
      <c r="B4753" s="50" t="s">
        <v>3493</v>
      </c>
      <c r="C4753" s="48" t="s">
        <v>3494</v>
      </c>
      <c r="D4753" s="47" t="s">
        <v>115</v>
      </c>
      <c r="E4753" s="49">
        <f t="shared" si="148"/>
        <v>70.14</v>
      </c>
      <c r="F4753" s="1105" t="str">
        <f t="shared" si="149"/>
        <v>73827/001</v>
      </c>
      <c r="H4753" s="49">
        <v>68.33</v>
      </c>
      <c r="I4753" s="49">
        <v>70.14</v>
      </c>
    </row>
    <row r="4754" spans="2:9">
      <c r="B4754" s="51" t="s">
        <v>3495</v>
      </c>
      <c r="C4754" s="1108" t="s">
        <v>3496</v>
      </c>
      <c r="D4754" s="45" t="s">
        <v>115</v>
      </c>
      <c r="E4754" s="46">
        <f t="shared" si="148"/>
        <v>68.12</v>
      </c>
      <c r="F4754" s="1105" t="str">
        <f t="shared" si="149"/>
        <v>74218/001</v>
      </c>
      <c r="H4754" s="46">
        <v>66.849999999999994</v>
      </c>
      <c r="I4754" s="46">
        <v>68.12</v>
      </c>
    </row>
    <row r="4755" spans="2:9">
      <c r="B4755" s="50" t="s">
        <v>3497</v>
      </c>
      <c r="C4755" s="48" t="s">
        <v>3498</v>
      </c>
      <c r="D4755" s="47" t="s">
        <v>85</v>
      </c>
      <c r="E4755" s="49">
        <f t="shared" si="148"/>
        <v>23.05</v>
      </c>
      <c r="F4755" s="1105" t="str">
        <f t="shared" si="149"/>
        <v>74253/001</v>
      </c>
      <c r="H4755" s="49">
        <v>21.16</v>
      </c>
      <c r="I4755" s="49">
        <v>23.05</v>
      </c>
    </row>
    <row r="4756" spans="2:9">
      <c r="B4756" s="51">
        <v>83878</v>
      </c>
      <c r="C4756" s="1108" t="s">
        <v>3499</v>
      </c>
      <c r="D4756" s="45" t="s">
        <v>115</v>
      </c>
      <c r="E4756" s="46">
        <f t="shared" si="148"/>
        <v>35.82</v>
      </c>
      <c r="F4756" s="1105">
        <f t="shared" si="149"/>
        <v>83878</v>
      </c>
      <c r="H4756" s="46">
        <v>34</v>
      </c>
      <c r="I4756" s="46">
        <v>35.82</v>
      </c>
    </row>
    <row r="4757" spans="2:9">
      <c r="B4757" s="50">
        <v>83879</v>
      </c>
      <c r="C4757" s="48" t="s">
        <v>3500</v>
      </c>
      <c r="D4757" s="47" t="s">
        <v>115</v>
      </c>
      <c r="E4757" s="49">
        <f t="shared" si="148"/>
        <v>42.9</v>
      </c>
      <c r="F4757" s="1105">
        <f t="shared" si="149"/>
        <v>83879</v>
      </c>
      <c r="H4757" s="49">
        <v>40.71</v>
      </c>
      <c r="I4757" s="49">
        <v>42.9</v>
      </c>
    </row>
    <row r="4758" spans="2:9" ht="30">
      <c r="B4758" s="51">
        <v>73658</v>
      </c>
      <c r="C4758" s="1108" t="s">
        <v>3501</v>
      </c>
      <c r="D4758" s="45" t="s">
        <v>115</v>
      </c>
      <c r="E4758" s="46">
        <f t="shared" si="148"/>
        <v>518.35</v>
      </c>
      <c r="F4758" s="1105">
        <f t="shared" si="149"/>
        <v>73658</v>
      </c>
      <c r="H4758" s="46">
        <v>481.85</v>
      </c>
      <c r="I4758" s="46">
        <v>518.35</v>
      </c>
    </row>
    <row r="4759" spans="2:9" ht="45">
      <c r="B4759" s="50">
        <v>93350</v>
      </c>
      <c r="C4759" s="48" t="s">
        <v>3502</v>
      </c>
      <c r="D4759" s="47" t="s">
        <v>115</v>
      </c>
      <c r="E4759" s="49">
        <f t="shared" si="148"/>
        <v>775.67</v>
      </c>
      <c r="F4759" s="1105">
        <f t="shared" si="149"/>
        <v>93350</v>
      </c>
      <c r="H4759" s="49">
        <v>731.83</v>
      </c>
      <c r="I4759" s="49">
        <v>775.67</v>
      </c>
    </row>
    <row r="4760" spans="2:9" ht="45">
      <c r="B4760" s="51">
        <v>93351</v>
      </c>
      <c r="C4760" s="1108" t="s">
        <v>3503</v>
      </c>
      <c r="D4760" s="45" t="s">
        <v>115</v>
      </c>
      <c r="E4760" s="46">
        <f t="shared" si="148"/>
        <v>632.51</v>
      </c>
      <c r="F4760" s="1105">
        <f t="shared" si="149"/>
        <v>93351</v>
      </c>
      <c r="H4760" s="46">
        <v>597.46</v>
      </c>
      <c r="I4760" s="46">
        <v>632.51</v>
      </c>
    </row>
    <row r="4761" spans="2:9" ht="45">
      <c r="B4761" s="50">
        <v>93352</v>
      </c>
      <c r="C4761" s="48" t="s">
        <v>3504</v>
      </c>
      <c r="D4761" s="47" t="s">
        <v>115</v>
      </c>
      <c r="E4761" s="49">
        <f t="shared" si="148"/>
        <v>490.1</v>
      </c>
      <c r="F4761" s="1105">
        <f t="shared" si="149"/>
        <v>93352</v>
      </c>
      <c r="H4761" s="49">
        <v>463.64</v>
      </c>
      <c r="I4761" s="49">
        <v>490.1</v>
      </c>
    </row>
    <row r="4762" spans="2:9" ht="45">
      <c r="B4762" s="51">
        <v>93353</v>
      </c>
      <c r="C4762" s="1108" t="s">
        <v>3505</v>
      </c>
      <c r="D4762" s="45" t="s">
        <v>115</v>
      </c>
      <c r="E4762" s="46">
        <f t="shared" si="148"/>
        <v>351.36</v>
      </c>
      <c r="F4762" s="1105">
        <f t="shared" si="149"/>
        <v>93353</v>
      </c>
      <c r="H4762" s="46">
        <v>333.29</v>
      </c>
      <c r="I4762" s="46">
        <v>351.36</v>
      </c>
    </row>
    <row r="4763" spans="2:9" ht="45">
      <c r="B4763" s="50">
        <v>93354</v>
      </c>
      <c r="C4763" s="48" t="s">
        <v>3506</v>
      </c>
      <c r="D4763" s="47" t="s">
        <v>115</v>
      </c>
      <c r="E4763" s="49">
        <f t="shared" si="148"/>
        <v>491.52</v>
      </c>
      <c r="F4763" s="1105">
        <f t="shared" si="149"/>
        <v>93354</v>
      </c>
      <c r="H4763" s="49">
        <v>478.37</v>
      </c>
      <c r="I4763" s="49">
        <v>491.52</v>
      </c>
    </row>
    <row r="4764" spans="2:9" ht="45">
      <c r="B4764" s="51">
        <v>93355</v>
      </c>
      <c r="C4764" s="1108" t="s">
        <v>3507</v>
      </c>
      <c r="D4764" s="45" t="s">
        <v>115</v>
      </c>
      <c r="E4764" s="46">
        <f t="shared" si="148"/>
        <v>408.51</v>
      </c>
      <c r="F4764" s="1105">
        <f t="shared" si="149"/>
        <v>93355</v>
      </c>
      <c r="H4764" s="46">
        <v>397.67</v>
      </c>
      <c r="I4764" s="46">
        <v>408.51</v>
      </c>
    </row>
    <row r="4765" spans="2:9" ht="45">
      <c r="B4765" s="50">
        <v>93356</v>
      </c>
      <c r="C4765" s="48" t="s">
        <v>3508</v>
      </c>
      <c r="D4765" s="47" t="s">
        <v>115</v>
      </c>
      <c r="E4765" s="49">
        <f t="shared" si="148"/>
        <v>324.58</v>
      </c>
      <c r="F4765" s="1105">
        <f t="shared" si="149"/>
        <v>93356</v>
      </c>
      <c r="H4765" s="49">
        <v>316.02999999999997</v>
      </c>
      <c r="I4765" s="49">
        <v>324.58</v>
      </c>
    </row>
    <row r="4766" spans="2:9" ht="45">
      <c r="B4766" s="51">
        <v>93357</v>
      </c>
      <c r="C4766" s="1108" t="s">
        <v>3509</v>
      </c>
      <c r="D4766" s="45" t="s">
        <v>115</v>
      </c>
      <c r="E4766" s="46">
        <f t="shared" si="148"/>
        <v>242.67</v>
      </c>
      <c r="F4766" s="1105">
        <f t="shared" si="149"/>
        <v>93357</v>
      </c>
      <c r="H4766" s="46">
        <v>236.36</v>
      </c>
      <c r="I4766" s="46">
        <v>242.67</v>
      </c>
    </row>
    <row r="4767" spans="2:9">
      <c r="B4767" s="50">
        <v>83335</v>
      </c>
      <c r="C4767" s="48" t="s">
        <v>3510</v>
      </c>
      <c r="D4767" s="47" t="s">
        <v>1186</v>
      </c>
      <c r="E4767" s="49">
        <f t="shared" si="148"/>
        <v>32.74</v>
      </c>
      <c r="F4767" s="1105">
        <f t="shared" si="149"/>
        <v>83335</v>
      </c>
      <c r="H4767" s="49">
        <v>32.15</v>
      </c>
      <c r="I4767" s="49">
        <v>32.74</v>
      </c>
    </row>
    <row r="4768" spans="2:9">
      <c r="B4768" s="51">
        <v>88548</v>
      </c>
      <c r="C4768" s="1108" t="s">
        <v>3511</v>
      </c>
      <c r="D4768" s="45" t="s">
        <v>1186</v>
      </c>
      <c r="E4768" s="46">
        <f t="shared" si="148"/>
        <v>25.89</v>
      </c>
      <c r="F4768" s="1105">
        <f t="shared" si="149"/>
        <v>88548</v>
      </c>
      <c r="H4768" s="46">
        <v>25.66</v>
      </c>
      <c r="I4768" s="46">
        <v>25.89</v>
      </c>
    </row>
    <row r="4769" spans="2:9">
      <c r="B4769" s="50" t="s">
        <v>3512</v>
      </c>
      <c r="C4769" s="48" t="s">
        <v>3513</v>
      </c>
      <c r="D4769" s="47" t="s">
        <v>266</v>
      </c>
      <c r="E4769" s="49">
        <f t="shared" si="148"/>
        <v>0.31</v>
      </c>
      <c r="F4769" s="1105" t="str">
        <f t="shared" si="149"/>
        <v>73903/001</v>
      </c>
      <c r="H4769" s="49">
        <v>0.31</v>
      </c>
      <c r="I4769" s="49">
        <v>0.31</v>
      </c>
    </row>
    <row r="4770" spans="2:9" ht="30">
      <c r="B4770" s="51" t="s">
        <v>3514</v>
      </c>
      <c r="C4770" s="1108" t="s">
        <v>3515</v>
      </c>
      <c r="D4770" s="45" t="s">
        <v>1186</v>
      </c>
      <c r="E4770" s="46">
        <f t="shared" si="148"/>
        <v>2.59</v>
      </c>
      <c r="F4770" s="1105" t="str">
        <f t="shared" si="149"/>
        <v>74151/001</v>
      </c>
      <c r="H4770" s="46">
        <v>2.54</v>
      </c>
      <c r="I4770" s="46">
        <v>2.59</v>
      </c>
    </row>
    <row r="4771" spans="2:9" ht="30">
      <c r="B4771" s="50" t="s">
        <v>3516</v>
      </c>
      <c r="C4771" s="48" t="s">
        <v>3517</v>
      </c>
      <c r="D4771" s="47" t="s">
        <v>1186</v>
      </c>
      <c r="E4771" s="49">
        <f t="shared" si="148"/>
        <v>3.84</v>
      </c>
      <c r="F4771" s="1105" t="str">
        <f t="shared" si="149"/>
        <v>74154/001</v>
      </c>
      <c r="H4771" s="49">
        <v>3.76</v>
      </c>
      <c r="I4771" s="49">
        <v>3.84</v>
      </c>
    </row>
    <row r="4772" spans="2:9" ht="30">
      <c r="B4772" s="51" t="s">
        <v>3518</v>
      </c>
      <c r="C4772" s="1108" t="s">
        <v>3519</v>
      </c>
      <c r="D4772" s="45" t="s">
        <v>1186</v>
      </c>
      <c r="E4772" s="46">
        <f t="shared" si="148"/>
        <v>1.39</v>
      </c>
      <c r="F4772" s="1105" t="str">
        <f t="shared" si="149"/>
        <v>74155/001</v>
      </c>
      <c r="H4772" s="46">
        <v>1.38</v>
      </c>
      <c r="I4772" s="46">
        <v>1.39</v>
      </c>
    </row>
    <row r="4773" spans="2:9" ht="30">
      <c r="B4773" s="50" t="s">
        <v>3520</v>
      </c>
      <c r="C4773" s="48" t="s">
        <v>3521</v>
      </c>
      <c r="D4773" s="47" t="s">
        <v>1186</v>
      </c>
      <c r="E4773" s="49">
        <f t="shared" si="148"/>
        <v>2.7</v>
      </c>
      <c r="F4773" s="1105" t="str">
        <f t="shared" si="149"/>
        <v>74155/002</v>
      </c>
      <c r="H4773" s="49">
        <v>2.68</v>
      </c>
      <c r="I4773" s="49">
        <v>2.7</v>
      </c>
    </row>
    <row r="4774" spans="2:9">
      <c r="B4774" s="51" t="s">
        <v>3522</v>
      </c>
      <c r="C4774" s="1108" t="s">
        <v>3523</v>
      </c>
      <c r="D4774" s="45" t="s">
        <v>1186</v>
      </c>
      <c r="E4774" s="46">
        <f t="shared" si="148"/>
        <v>1.35</v>
      </c>
      <c r="F4774" s="1105" t="str">
        <f t="shared" si="149"/>
        <v>74205/001</v>
      </c>
      <c r="H4774" s="46">
        <v>1.31</v>
      </c>
      <c r="I4774" s="46">
        <v>1.35</v>
      </c>
    </row>
    <row r="4775" spans="2:9">
      <c r="B4775" s="50">
        <v>79473</v>
      </c>
      <c r="C4775" s="48" t="s">
        <v>3524</v>
      </c>
      <c r="D4775" s="47" t="s">
        <v>1186</v>
      </c>
      <c r="E4775" s="49">
        <f t="shared" si="148"/>
        <v>4.75</v>
      </c>
      <c r="F4775" s="1105">
        <f t="shared" si="149"/>
        <v>79473</v>
      </c>
      <c r="H4775" s="49">
        <v>4.7</v>
      </c>
      <c r="I4775" s="49">
        <v>4.75</v>
      </c>
    </row>
    <row r="4776" spans="2:9">
      <c r="B4776" s="51">
        <v>79480</v>
      </c>
      <c r="C4776" s="1108" t="s">
        <v>3525</v>
      </c>
      <c r="D4776" s="45" t="s">
        <v>1186</v>
      </c>
      <c r="E4776" s="46">
        <f t="shared" si="148"/>
        <v>1.95</v>
      </c>
      <c r="F4776" s="1105">
        <f t="shared" si="149"/>
        <v>79480</v>
      </c>
      <c r="H4776" s="46">
        <v>1.93</v>
      </c>
      <c r="I4776" s="46">
        <v>1.95</v>
      </c>
    </row>
    <row r="4777" spans="2:9">
      <c r="B4777" s="50">
        <v>83336</v>
      </c>
      <c r="C4777" s="48" t="s">
        <v>3526</v>
      </c>
      <c r="D4777" s="47" t="s">
        <v>1186</v>
      </c>
      <c r="E4777" s="49">
        <f t="shared" si="148"/>
        <v>3.9</v>
      </c>
      <c r="F4777" s="1105">
        <f t="shared" si="149"/>
        <v>83336</v>
      </c>
      <c r="H4777" s="49">
        <v>3.75</v>
      </c>
      <c r="I4777" s="49">
        <v>3.9</v>
      </c>
    </row>
    <row r="4778" spans="2:9">
      <c r="B4778" s="51">
        <v>83338</v>
      </c>
      <c r="C4778" s="1108" t="s">
        <v>3527</v>
      </c>
      <c r="D4778" s="45" t="s">
        <v>1186</v>
      </c>
      <c r="E4778" s="46">
        <f t="shared" si="148"/>
        <v>2.12</v>
      </c>
      <c r="F4778" s="1105">
        <f t="shared" si="149"/>
        <v>83338</v>
      </c>
      <c r="H4778" s="46">
        <v>2.0499999999999998</v>
      </c>
      <c r="I4778" s="46">
        <v>2.12</v>
      </c>
    </row>
    <row r="4779" spans="2:9" ht="45">
      <c r="B4779" s="50">
        <v>89885</v>
      </c>
      <c r="C4779" s="48" t="s">
        <v>3528</v>
      </c>
      <c r="D4779" s="47" t="s">
        <v>1186</v>
      </c>
      <c r="E4779" s="49">
        <f t="shared" si="148"/>
        <v>7.18</v>
      </c>
      <c r="F4779" s="1105">
        <f t="shared" si="149"/>
        <v>89885</v>
      </c>
      <c r="H4779" s="49">
        <v>7.07</v>
      </c>
      <c r="I4779" s="49">
        <v>7.18</v>
      </c>
    </row>
    <row r="4780" spans="2:9" ht="45">
      <c r="B4780" s="51">
        <v>89886</v>
      </c>
      <c r="C4780" s="1108" t="s">
        <v>3529</v>
      </c>
      <c r="D4780" s="45" t="s">
        <v>1186</v>
      </c>
      <c r="E4780" s="46">
        <f t="shared" si="148"/>
        <v>7.21</v>
      </c>
      <c r="F4780" s="1105">
        <f t="shared" si="149"/>
        <v>89886</v>
      </c>
      <c r="H4780" s="46">
        <v>7.1</v>
      </c>
      <c r="I4780" s="46">
        <v>7.21</v>
      </c>
    </row>
    <row r="4781" spans="2:9" ht="45">
      <c r="B4781" s="50">
        <v>89887</v>
      </c>
      <c r="C4781" s="48" t="s">
        <v>3530</v>
      </c>
      <c r="D4781" s="47" t="s">
        <v>1186</v>
      </c>
      <c r="E4781" s="49">
        <f t="shared" si="148"/>
        <v>7.46</v>
      </c>
      <c r="F4781" s="1105">
        <f t="shared" si="149"/>
        <v>89887</v>
      </c>
      <c r="H4781" s="49">
        <v>7.36</v>
      </c>
      <c r="I4781" s="49">
        <v>7.46</v>
      </c>
    </row>
    <row r="4782" spans="2:9" ht="45">
      <c r="B4782" s="51">
        <v>89888</v>
      </c>
      <c r="C4782" s="1108" t="s">
        <v>3531</v>
      </c>
      <c r="D4782" s="45" t="s">
        <v>1186</v>
      </c>
      <c r="E4782" s="46">
        <f t="shared" si="148"/>
        <v>7.39</v>
      </c>
      <c r="F4782" s="1105">
        <f t="shared" si="149"/>
        <v>89888</v>
      </c>
      <c r="H4782" s="46">
        <v>7.28</v>
      </c>
      <c r="I4782" s="46">
        <v>7.39</v>
      </c>
    </row>
    <row r="4783" spans="2:9" ht="45">
      <c r="B4783" s="50">
        <v>89889</v>
      </c>
      <c r="C4783" s="48" t="s">
        <v>3532</v>
      </c>
      <c r="D4783" s="47" t="s">
        <v>1186</v>
      </c>
      <c r="E4783" s="49">
        <f t="shared" si="148"/>
        <v>7.65</v>
      </c>
      <c r="F4783" s="1105">
        <f t="shared" si="149"/>
        <v>89889</v>
      </c>
      <c r="H4783" s="49">
        <v>7.55</v>
      </c>
      <c r="I4783" s="49">
        <v>7.65</v>
      </c>
    </row>
    <row r="4784" spans="2:9" ht="45">
      <c r="B4784" s="51">
        <v>89890</v>
      </c>
      <c r="C4784" s="1108" t="s">
        <v>3533</v>
      </c>
      <c r="D4784" s="45" t="s">
        <v>1186</v>
      </c>
      <c r="E4784" s="46">
        <f t="shared" si="148"/>
        <v>10.64</v>
      </c>
      <c r="F4784" s="1105">
        <f t="shared" si="149"/>
        <v>89890</v>
      </c>
      <c r="H4784" s="46">
        <v>10.52</v>
      </c>
      <c r="I4784" s="46">
        <v>10.64</v>
      </c>
    </row>
    <row r="4785" spans="2:9" ht="45">
      <c r="B4785" s="50">
        <v>89893</v>
      </c>
      <c r="C4785" s="48" t="s">
        <v>3534</v>
      </c>
      <c r="D4785" s="47" t="s">
        <v>1186</v>
      </c>
      <c r="E4785" s="49">
        <f t="shared" si="148"/>
        <v>13.12</v>
      </c>
      <c r="F4785" s="1105">
        <f t="shared" si="149"/>
        <v>89893</v>
      </c>
      <c r="H4785" s="49">
        <v>12.97</v>
      </c>
      <c r="I4785" s="49">
        <v>13.12</v>
      </c>
    </row>
    <row r="4786" spans="2:9" ht="45">
      <c r="B4786" s="51">
        <v>89894</v>
      </c>
      <c r="C4786" s="1108" t="s">
        <v>3535</v>
      </c>
      <c r="D4786" s="45" t="s">
        <v>1186</v>
      </c>
      <c r="E4786" s="46">
        <f t="shared" si="148"/>
        <v>14.62</v>
      </c>
      <c r="F4786" s="1105">
        <f t="shared" si="149"/>
        <v>89894</v>
      </c>
      <c r="H4786" s="46">
        <v>14.45</v>
      </c>
      <c r="I4786" s="46">
        <v>14.62</v>
      </c>
    </row>
    <row r="4787" spans="2:9" ht="45">
      <c r="B4787" s="50">
        <v>89895</v>
      </c>
      <c r="C4787" s="48" t="s">
        <v>3536</v>
      </c>
      <c r="D4787" s="47" t="s">
        <v>1186</v>
      </c>
      <c r="E4787" s="49">
        <f t="shared" si="148"/>
        <v>17.760000000000002</v>
      </c>
      <c r="F4787" s="1105">
        <f t="shared" si="149"/>
        <v>89895</v>
      </c>
      <c r="H4787" s="49">
        <v>17.57</v>
      </c>
      <c r="I4787" s="49">
        <v>17.760000000000002</v>
      </c>
    </row>
    <row r="4788" spans="2:9" ht="45">
      <c r="B4788" s="51">
        <v>89903</v>
      </c>
      <c r="C4788" s="1108" t="s">
        <v>3537</v>
      </c>
      <c r="D4788" s="45" t="s">
        <v>1186</v>
      </c>
      <c r="E4788" s="46">
        <f t="shared" si="148"/>
        <v>6.29</v>
      </c>
      <c r="F4788" s="1105">
        <f t="shared" si="149"/>
        <v>89903</v>
      </c>
      <c r="H4788" s="46">
        <v>6.21</v>
      </c>
      <c r="I4788" s="46">
        <v>6.29</v>
      </c>
    </row>
    <row r="4789" spans="2:9" ht="45">
      <c r="B4789" s="50">
        <v>89904</v>
      </c>
      <c r="C4789" s="48" t="s">
        <v>3538</v>
      </c>
      <c r="D4789" s="47" t="s">
        <v>1186</v>
      </c>
      <c r="E4789" s="49">
        <f t="shared" si="148"/>
        <v>6.33</v>
      </c>
      <c r="F4789" s="1105">
        <f t="shared" si="149"/>
        <v>89904</v>
      </c>
      <c r="H4789" s="49">
        <v>6.25</v>
      </c>
      <c r="I4789" s="49">
        <v>6.33</v>
      </c>
    </row>
    <row r="4790" spans="2:9" ht="45">
      <c r="B4790" s="51">
        <v>89905</v>
      </c>
      <c r="C4790" s="1108" t="s">
        <v>3539</v>
      </c>
      <c r="D4790" s="45" t="s">
        <v>1186</v>
      </c>
      <c r="E4790" s="46">
        <f t="shared" si="148"/>
        <v>6.54</v>
      </c>
      <c r="F4790" s="1105">
        <f t="shared" si="149"/>
        <v>89905</v>
      </c>
      <c r="H4790" s="46">
        <v>6.46</v>
      </c>
      <c r="I4790" s="46">
        <v>6.54</v>
      </c>
    </row>
    <row r="4791" spans="2:9" ht="45">
      <c r="B4791" s="50">
        <v>89906</v>
      </c>
      <c r="C4791" s="48" t="s">
        <v>3540</v>
      </c>
      <c r="D4791" s="47" t="s">
        <v>1186</v>
      </c>
      <c r="E4791" s="49">
        <f t="shared" si="148"/>
        <v>6.47</v>
      </c>
      <c r="F4791" s="1105">
        <f t="shared" si="149"/>
        <v>89906</v>
      </c>
      <c r="H4791" s="49">
        <v>6.39</v>
      </c>
      <c r="I4791" s="49">
        <v>6.47</v>
      </c>
    </row>
    <row r="4792" spans="2:9" ht="45">
      <c r="B4792" s="51">
        <v>89907</v>
      </c>
      <c r="C4792" s="1108" t="s">
        <v>3541</v>
      </c>
      <c r="D4792" s="45" t="s">
        <v>1186</v>
      </c>
      <c r="E4792" s="46">
        <f t="shared" si="148"/>
        <v>7.31</v>
      </c>
      <c r="F4792" s="1105">
        <f t="shared" si="149"/>
        <v>89907</v>
      </c>
      <c r="H4792" s="46">
        <v>7.22</v>
      </c>
      <c r="I4792" s="46">
        <v>7.31</v>
      </c>
    </row>
    <row r="4793" spans="2:9" ht="45">
      <c r="B4793" s="50">
        <v>89908</v>
      </c>
      <c r="C4793" s="48" t="s">
        <v>3542</v>
      </c>
      <c r="D4793" s="47" t="s">
        <v>1186</v>
      </c>
      <c r="E4793" s="49">
        <f t="shared" si="148"/>
        <v>10</v>
      </c>
      <c r="F4793" s="1105">
        <f t="shared" si="149"/>
        <v>89908</v>
      </c>
      <c r="H4793" s="49">
        <v>9.8800000000000008</v>
      </c>
      <c r="I4793" s="49">
        <v>10</v>
      </c>
    </row>
    <row r="4794" spans="2:9" ht="45">
      <c r="B4794" s="51">
        <v>89911</v>
      </c>
      <c r="C4794" s="1108" t="s">
        <v>3543</v>
      </c>
      <c r="D4794" s="45" t="s">
        <v>1186</v>
      </c>
      <c r="E4794" s="46">
        <f t="shared" si="148"/>
        <v>12.21</v>
      </c>
      <c r="F4794" s="1105">
        <f t="shared" si="149"/>
        <v>89911</v>
      </c>
      <c r="H4794" s="46">
        <v>12.08</v>
      </c>
      <c r="I4794" s="46">
        <v>12.21</v>
      </c>
    </row>
    <row r="4795" spans="2:9" ht="45">
      <c r="B4795" s="50">
        <v>89912</v>
      </c>
      <c r="C4795" s="48" t="s">
        <v>3544</v>
      </c>
      <c r="D4795" s="47" t="s">
        <v>1186</v>
      </c>
      <c r="E4795" s="49">
        <f t="shared" si="148"/>
        <v>13.02</v>
      </c>
      <c r="F4795" s="1105">
        <f t="shared" si="149"/>
        <v>89912</v>
      </c>
      <c r="H4795" s="49">
        <v>12.87</v>
      </c>
      <c r="I4795" s="49">
        <v>13.02</v>
      </c>
    </row>
    <row r="4796" spans="2:9" ht="45">
      <c r="B4796" s="51">
        <v>89913</v>
      </c>
      <c r="C4796" s="1108" t="s">
        <v>3545</v>
      </c>
      <c r="D4796" s="45" t="s">
        <v>1186</v>
      </c>
      <c r="E4796" s="46">
        <f t="shared" si="148"/>
        <v>15.82</v>
      </c>
      <c r="F4796" s="1105">
        <f t="shared" si="149"/>
        <v>89913</v>
      </c>
      <c r="H4796" s="46">
        <v>15.66</v>
      </c>
      <c r="I4796" s="46">
        <v>15.82</v>
      </c>
    </row>
    <row r="4797" spans="2:9" ht="45">
      <c r="B4797" s="50">
        <v>89921</v>
      </c>
      <c r="C4797" s="48" t="s">
        <v>3546</v>
      </c>
      <c r="D4797" s="47" t="s">
        <v>1186</v>
      </c>
      <c r="E4797" s="49">
        <f t="shared" si="148"/>
        <v>5.84</v>
      </c>
      <c r="F4797" s="1105">
        <f t="shared" si="149"/>
        <v>89921</v>
      </c>
      <c r="H4797" s="49">
        <v>5.75</v>
      </c>
      <c r="I4797" s="49">
        <v>5.84</v>
      </c>
    </row>
    <row r="4798" spans="2:9" ht="45">
      <c r="B4798" s="51">
        <v>89922</v>
      </c>
      <c r="C4798" s="1108" t="s">
        <v>3547</v>
      </c>
      <c r="D4798" s="45" t="s">
        <v>1186</v>
      </c>
      <c r="E4798" s="46">
        <f t="shared" si="148"/>
        <v>5.87</v>
      </c>
      <c r="F4798" s="1105">
        <f t="shared" si="149"/>
        <v>89922</v>
      </c>
      <c r="H4798" s="46">
        <v>5.78</v>
      </c>
      <c r="I4798" s="46">
        <v>5.87</v>
      </c>
    </row>
    <row r="4799" spans="2:9" ht="45">
      <c r="B4799" s="50">
        <v>89923</v>
      </c>
      <c r="C4799" s="48" t="s">
        <v>3548</v>
      </c>
      <c r="D4799" s="47" t="s">
        <v>1186</v>
      </c>
      <c r="E4799" s="49">
        <f t="shared" si="148"/>
        <v>6.12</v>
      </c>
      <c r="F4799" s="1105">
        <f t="shared" si="149"/>
        <v>89923</v>
      </c>
      <c r="H4799" s="49">
        <v>6.03</v>
      </c>
      <c r="I4799" s="49">
        <v>6.12</v>
      </c>
    </row>
    <row r="4800" spans="2:9" ht="45">
      <c r="B4800" s="51">
        <v>89924</v>
      </c>
      <c r="C4800" s="1108" t="s">
        <v>3549</v>
      </c>
      <c r="D4800" s="45" t="s">
        <v>1186</v>
      </c>
      <c r="E4800" s="46">
        <f t="shared" si="148"/>
        <v>6.04</v>
      </c>
      <c r="F4800" s="1105">
        <f t="shared" si="149"/>
        <v>89924</v>
      </c>
      <c r="H4800" s="46">
        <v>5.95</v>
      </c>
      <c r="I4800" s="46">
        <v>6.04</v>
      </c>
    </row>
    <row r="4801" spans="2:9" ht="45">
      <c r="B4801" s="50">
        <v>89925</v>
      </c>
      <c r="C4801" s="48" t="s">
        <v>3550</v>
      </c>
      <c r="D4801" s="47" t="s">
        <v>1186</v>
      </c>
      <c r="E4801" s="49">
        <f t="shared" si="148"/>
        <v>6.31</v>
      </c>
      <c r="F4801" s="1105">
        <f t="shared" si="149"/>
        <v>89925</v>
      </c>
      <c r="H4801" s="49">
        <v>6.22</v>
      </c>
      <c r="I4801" s="49">
        <v>6.31</v>
      </c>
    </row>
    <row r="4802" spans="2:9" ht="45">
      <c r="B4802" s="51">
        <v>89926</v>
      </c>
      <c r="C4802" s="1108" t="s">
        <v>3551</v>
      </c>
      <c r="D4802" s="45" t="s">
        <v>1186</v>
      </c>
      <c r="E4802" s="46">
        <f t="shared" si="148"/>
        <v>9.57</v>
      </c>
      <c r="F4802" s="1105">
        <f t="shared" si="149"/>
        <v>89926</v>
      </c>
      <c r="H4802" s="46">
        <v>9.4499999999999993</v>
      </c>
      <c r="I4802" s="46">
        <v>9.57</v>
      </c>
    </row>
    <row r="4803" spans="2:9" ht="45">
      <c r="B4803" s="50">
        <v>89929</v>
      </c>
      <c r="C4803" s="48" t="s">
        <v>3552</v>
      </c>
      <c r="D4803" s="47" t="s">
        <v>1186</v>
      </c>
      <c r="E4803" s="49">
        <f t="shared" ref="E4803:E4866" si="150">IF($K$2=$H$1,H4803,I4803)</f>
        <v>12.33</v>
      </c>
      <c r="F4803" s="1105">
        <f t="shared" ref="F4803:F4866" si="151">IF(LEN($B4803)=7,CONCATENATE(MID($B4803,1,6),"00",RIGHT($B4803,1)),IF(LEN($B4803)=8,CONCATENATE(MID($B4803,1,6),"0",RIGHT($B4803,2)),$B4803))</f>
        <v>89929</v>
      </c>
      <c r="H4803" s="49">
        <v>12.17</v>
      </c>
      <c r="I4803" s="49">
        <v>12.33</v>
      </c>
    </row>
    <row r="4804" spans="2:9" ht="45">
      <c r="B4804" s="51">
        <v>89930</v>
      </c>
      <c r="C4804" s="1108" t="s">
        <v>3553</v>
      </c>
      <c r="D4804" s="45" t="s">
        <v>1186</v>
      </c>
      <c r="E4804" s="46">
        <f t="shared" si="150"/>
        <v>13.2</v>
      </c>
      <c r="F4804" s="1105">
        <f t="shared" si="151"/>
        <v>89930</v>
      </c>
      <c r="H4804" s="46">
        <v>13.03</v>
      </c>
      <c r="I4804" s="46">
        <v>13.2</v>
      </c>
    </row>
    <row r="4805" spans="2:9" ht="45">
      <c r="B4805" s="50">
        <v>89931</v>
      </c>
      <c r="C4805" s="48" t="s">
        <v>3554</v>
      </c>
      <c r="D4805" s="47" t="s">
        <v>1186</v>
      </c>
      <c r="E4805" s="49">
        <f t="shared" si="150"/>
        <v>16.62</v>
      </c>
      <c r="F4805" s="1105">
        <f t="shared" si="151"/>
        <v>89931</v>
      </c>
      <c r="H4805" s="49">
        <v>16.43</v>
      </c>
      <c r="I4805" s="49">
        <v>16.62</v>
      </c>
    </row>
    <row r="4806" spans="2:9" ht="45">
      <c r="B4806" s="51">
        <v>89939</v>
      </c>
      <c r="C4806" s="1108" t="s">
        <v>3555</v>
      </c>
      <c r="D4806" s="45" t="s">
        <v>1186</v>
      </c>
      <c r="E4806" s="46">
        <f t="shared" si="150"/>
        <v>5.46</v>
      </c>
      <c r="F4806" s="1105">
        <f t="shared" si="151"/>
        <v>89939</v>
      </c>
      <c r="H4806" s="46">
        <v>5.39</v>
      </c>
      <c r="I4806" s="46">
        <v>5.46</v>
      </c>
    </row>
    <row r="4807" spans="2:9" ht="45">
      <c r="B4807" s="50">
        <v>89940</v>
      </c>
      <c r="C4807" s="48" t="s">
        <v>3556</v>
      </c>
      <c r="D4807" s="47" t="s">
        <v>1186</v>
      </c>
      <c r="E4807" s="49">
        <f t="shared" si="150"/>
        <v>5.48</v>
      </c>
      <c r="F4807" s="1105">
        <f t="shared" si="151"/>
        <v>89940</v>
      </c>
      <c r="H4807" s="49">
        <v>5.4</v>
      </c>
      <c r="I4807" s="49">
        <v>5.48</v>
      </c>
    </row>
    <row r="4808" spans="2:9" ht="45">
      <c r="B4808" s="51">
        <v>89941</v>
      </c>
      <c r="C4808" s="1108" t="s">
        <v>3557</v>
      </c>
      <c r="D4808" s="45" t="s">
        <v>1186</v>
      </c>
      <c r="E4808" s="46">
        <f t="shared" si="150"/>
        <v>5.71</v>
      </c>
      <c r="F4808" s="1105">
        <f t="shared" si="151"/>
        <v>89941</v>
      </c>
      <c r="H4808" s="46">
        <v>5.64</v>
      </c>
      <c r="I4808" s="46">
        <v>5.71</v>
      </c>
    </row>
    <row r="4809" spans="2:9" ht="45">
      <c r="B4809" s="50">
        <v>89942</v>
      </c>
      <c r="C4809" s="48" t="s">
        <v>3558</v>
      </c>
      <c r="D4809" s="47" t="s">
        <v>1186</v>
      </c>
      <c r="E4809" s="49">
        <f t="shared" si="150"/>
        <v>5.64</v>
      </c>
      <c r="F4809" s="1105">
        <f t="shared" si="151"/>
        <v>89942</v>
      </c>
      <c r="H4809" s="49">
        <v>5.56</v>
      </c>
      <c r="I4809" s="49">
        <v>5.64</v>
      </c>
    </row>
    <row r="4810" spans="2:9" ht="45">
      <c r="B4810" s="51">
        <v>89943</v>
      </c>
      <c r="C4810" s="1108" t="s">
        <v>3559</v>
      </c>
      <c r="D4810" s="45" t="s">
        <v>1186</v>
      </c>
      <c r="E4810" s="46">
        <f t="shared" si="150"/>
        <v>5.86</v>
      </c>
      <c r="F4810" s="1105">
        <f t="shared" si="151"/>
        <v>89943</v>
      </c>
      <c r="H4810" s="46">
        <v>5.79</v>
      </c>
      <c r="I4810" s="46">
        <v>5.86</v>
      </c>
    </row>
    <row r="4811" spans="2:9" ht="45">
      <c r="B4811" s="50">
        <v>89944</v>
      </c>
      <c r="C4811" s="48" t="s">
        <v>3560</v>
      </c>
      <c r="D4811" s="47" t="s">
        <v>1186</v>
      </c>
      <c r="E4811" s="49">
        <f t="shared" si="150"/>
        <v>8.7899999999999991</v>
      </c>
      <c r="F4811" s="1105">
        <f t="shared" si="151"/>
        <v>89944</v>
      </c>
      <c r="H4811" s="49">
        <v>8.68</v>
      </c>
      <c r="I4811" s="49">
        <v>8.7899999999999991</v>
      </c>
    </row>
    <row r="4812" spans="2:9" ht="45">
      <c r="B4812" s="51">
        <v>89947</v>
      </c>
      <c r="C4812" s="1108" t="s">
        <v>3561</v>
      </c>
      <c r="D4812" s="45" t="s">
        <v>1186</v>
      </c>
      <c r="E4812" s="46">
        <f t="shared" si="150"/>
        <v>10.84</v>
      </c>
      <c r="F4812" s="1105">
        <f t="shared" si="151"/>
        <v>89947</v>
      </c>
      <c r="H4812" s="46">
        <v>10.72</v>
      </c>
      <c r="I4812" s="46">
        <v>10.84</v>
      </c>
    </row>
    <row r="4813" spans="2:9" ht="45">
      <c r="B4813" s="50">
        <v>89948</v>
      </c>
      <c r="C4813" s="48" t="s">
        <v>3562</v>
      </c>
      <c r="D4813" s="47" t="s">
        <v>1186</v>
      </c>
      <c r="E4813" s="49">
        <f t="shared" si="150"/>
        <v>12.03</v>
      </c>
      <c r="F4813" s="1105">
        <f t="shared" si="151"/>
        <v>89948</v>
      </c>
      <c r="H4813" s="49">
        <v>11.9</v>
      </c>
      <c r="I4813" s="49">
        <v>12.03</v>
      </c>
    </row>
    <row r="4814" spans="2:9" ht="45">
      <c r="B4814" s="51">
        <v>89949</v>
      </c>
      <c r="C4814" s="1108" t="s">
        <v>3563</v>
      </c>
      <c r="D4814" s="45" t="s">
        <v>1186</v>
      </c>
      <c r="E4814" s="46">
        <f t="shared" si="150"/>
        <v>14.66</v>
      </c>
      <c r="F4814" s="1105">
        <f t="shared" si="151"/>
        <v>89949</v>
      </c>
      <c r="H4814" s="46">
        <v>14.51</v>
      </c>
      <c r="I4814" s="46">
        <v>14.66</v>
      </c>
    </row>
    <row r="4815" spans="2:9" ht="30">
      <c r="B4815" s="50">
        <v>96520</v>
      </c>
      <c r="C4815" s="48" t="s">
        <v>5415</v>
      </c>
      <c r="D4815" s="47" t="s">
        <v>1186</v>
      </c>
      <c r="E4815" s="49">
        <f t="shared" si="150"/>
        <v>69.38</v>
      </c>
      <c r="F4815" s="1105">
        <f t="shared" si="151"/>
        <v>96520</v>
      </c>
      <c r="H4815" s="49">
        <v>64.55</v>
      </c>
      <c r="I4815" s="49">
        <v>69.38</v>
      </c>
    </row>
    <row r="4816" spans="2:9" ht="30">
      <c r="B4816" s="51">
        <v>96521</v>
      </c>
      <c r="C4816" s="1108" t="s">
        <v>5416</v>
      </c>
      <c r="D4816" s="45" t="s">
        <v>1186</v>
      </c>
      <c r="E4816" s="46">
        <f t="shared" si="150"/>
        <v>28.44</v>
      </c>
      <c r="F4816" s="1105">
        <f t="shared" si="151"/>
        <v>96521</v>
      </c>
      <c r="H4816" s="46">
        <v>27.16</v>
      </c>
      <c r="I4816" s="46">
        <v>28.44</v>
      </c>
    </row>
    <row r="4817" spans="2:9">
      <c r="B4817" s="50">
        <v>96522</v>
      </c>
      <c r="C4817" s="48" t="s">
        <v>5417</v>
      </c>
      <c r="D4817" s="47" t="s">
        <v>1186</v>
      </c>
      <c r="E4817" s="49">
        <f t="shared" si="150"/>
        <v>113.07</v>
      </c>
      <c r="F4817" s="1105">
        <f t="shared" si="151"/>
        <v>96522</v>
      </c>
      <c r="H4817" s="49">
        <v>101.86</v>
      </c>
      <c r="I4817" s="49">
        <v>113.07</v>
      </c>
    </row>
    <row r="4818" spans="2:9">
      <c r="B4818" s="51">
        <v>96523</v>
      </c>
      <c r="C4818" s="1108" t="s">
        <v>5418</v>
      </c>
      <c r="D4818" s="45" t="s">
        <v>1186</v>
      </c>
      <c r="E4818" s="46">
        <f t="shared" si="150"/>
        <v>72.319999999999993</v>
      </c>
      <c r="F4818" s="1105">
        <f t="shared" si="151"/>
        <v>96523</v>
      </c>
      <c r="H4818" s="46">
        <v>65.2</v>
      </c>
      <c r="I4818" s="46">
        <v>72.319999999999993</v>
      </c>
    </row>
    <row r="4819" spans="2:9">
      <c r="B4819" s="50">
        <v>96524</v>
      </c>
      <c r="C4819" s="48" t="s">
        <v>5419</v>
      </c>
      <c r="D4819" s="47" t="s">
        <v>1186</v>
      </c>
      <c r="E4819" s="49">
        <f t="shared" si="150"/>
        <v>130.57</v>
      </c>
      <c r="F4819" s="1105">
        <f t="shared" si="151"/>
        <v>96524</v>
      </c>
      <c r="H4819" s="49">
        <v>119.26</v>
      </c>
      <c r="I4819" s="49">
        <v>130.57</v>
      </c>
    </row>
    <row r="4820" spans="2:9">
      <c r="B4820" s="51">
        <v>96525</v>
      </c>
      <c r="C4820" s="1108" t="s">
        <v>5420</v>
      </c>
      <c r="D4820" s="45" t="s">
        <v>1186</v>
      </c>
      <c r="E4820" s="46">
        <f t="shared" si="150"/>
        <v>26.02</v>
      </c>
      <c r="F4820" s="1105">
        <f t="shared" si="151"/>
        <v>96525</v>
      </c>
      <c r="H4820" s="46">
        <v>24.84</v>
      </c>
      <c r="I4820" s="46">
        <v>26.02</v>
      </c>
    </row>
    <row r="4821" spans="2:9">
      <c r="B4821" s="50">
        <v>96526</v>
      </c>
      <c r="C4821" s="48" t="s">
        <v>5421</v>
      </c>
      <c r="D4821" s="47" t="s">
        <v>1186</v>
      </c>
      <c r="E4821" s="49">
        <f t="shared" si="150"/>
        <v>228.15</v>
      </c>
      <c r="F4821" s="1105">
        <f t="shared" si="151"/>
        <v>96526</v>
      </c>
      <c r="H4821" s="49">
        <v>205.48</v>
      </c>
      <c r="I4821" s="49">
        <v>228.15</v>
      </c>
    </row>
    <row r="4822" spans="2:9">
      <c r="B4822" s="51">
        <v>96527</v>
      </c>
      <c r="C4822" s="1108" t="s">
        <v>5422</v>
      </c>
      <c r="D4822" s="45" t="s">
        <v>1186</v>
      </c>
      <c r="E4822" s="46">
        <f t="shared" si="150"/>
        <v>95</v>
      </c>
      <c r="F4822" s="1105">
        <f t="shared" si="151"/>
        <v>96527</v>
      </c>
      <c r="H4822" s="46">
        <v>85.65</v>
      </c>
      <c r="I4822" s="46">
        <v>95</v>
      </c>
    </row>
    <row r="4823" spans="2:9" ht="30">
      <c r="B4823" s="50">
        <v>96528</v>
      </c>
      <c r="C4823" s="48" t="s">
        <v>5423</v>
      </c>
      <c r="D4823" s="47" t="s">
        <v>266</v>
      </c>
      <c r="E4823" s="49">
        <f t="shared" si="150"/>
        <v>102.09</v>
      </c>
      <c r="F4823" s="1105">
        <f t="shared" si="151"/>
        <v>96528</v>
      </c>
      <c r="H4823" s="49">
        <v>97.05</v>
      </c>
      <c r="I4823" s="49">
        <v>102.09</v>
      </c>
    </row>
    <row r="4824" spans="2:9" ht="45">
      <c r="B4824" s="51">
        <v>98116</v>
      </c>
      <c r="C4824" s="1108" t="s">
        <v>6268</v>
      </c>
      <c r="D4824" s="45" t="s">
        <v>1186</v>
      </c>
      <c r="E4824" s="46">
        <f t="shared" si="150"/>
        <v>11.12</v>
      </c>
      <c r="F4824" s="1105">
        <f t="shared" si="151"/>
        <v>98116</v>
      </c>
      <c r="H4824" s="46">
        <v>10.99</v>
      </c>
      <c r="I4824" s="46">
        <v>11.12</v>
      </c>
    </row>
    <row r="4825" spans="2:9" ht="45">
      <c r="B4825" s="50">
        <v>98117</v>
      </c>
      <c r="C4825" s="48" t="s">
        <v>6269</v>
      </c>
      <c r="D4825" s="47" t="s">
        <v>1186</v>
      </c>
      <c r="E4825" s="49">
        <f t="shared" si="150"/>
        <v>10.4</v>
      </c>
      <c r="F4825" s="1105">
        <f t="shared" si="151"/>
        <v>98117</v>
      </c>
      <c r="H4825" s="49">
        <v>10.29</v>
      </c>
      <c r="I4825" s="49">
        <v>10.4</v>
      </c>
    </row>
    <row r="4826" spans="2:9" ht="45">
      <c r="B4826" s="51">
        <v>98118</v>
      </c>
      <c r="C4826" s="1108" t="s">
        <v>6270</v>
      </c>
      <c r="D4826" s="45" t="s">
        <v>1186</v>
      </c>
      <c r="E4826" s="46">
        <f t="shared" si="150"/>
        <v>10.48</v>
      </c>
      <c r="F4826" s="1105">
        <f t="shared" si="151"/>
        <v>98118</v>
      </c>
      <c r="H4826" s="46">
        <v>10.34</v>
      </c>
      <c r="I4826" s="46">
        <v>10.48</v>
      </c>
    </row>
    <row r="4827" spans="2:9" ht="45">
      <c r="B4827" s="50">
        <v>98119</v>
      </c>
      <c r="C4827" s="48" t="s">
        <v>6271</v>
      </c>
      <c r="D4827" s="47" t="s">
        <v>1186</v>
      </c>
      <c r="E4827" s="49">
        <f t="shared" si="150"/>
        <v>9.18</v>
      </c>
      <c r="F4827" s="1105">
        <f t="shared" si="151"/>
        <v>98119</v>
      </c>
      <c r="H4827" s="49">
        <v>9.08</v>
      </c>
      <c r="I4827" s="49">
        <v>9.18</v>
      </c>
    </row>
    <row r="4828" spans="2:9" ht="30">
      <c r="B4828" s="51">
        <v>72915</v>
      </c>
      <c r="C4828" s="1108" t="s">
        <v>3564</v>
      </c>
      <c r="D4828" s="45" t="s">
        <v>1186</v>
      </c>
      <c r="E4828" s="46">
        <f t="shared" si="150"/>
        <v>9.2799999999999994</v>
      </c>
      <c r="F4828" s="1105">
        <f t="shared" si="151"/>
        <v>72915</v>
      </c>
      <c r="H4828" s="46">
        <v>8.9600000000000009</v>
      </c>
      <c r="I4828" s="46">
        <v>9.2799999999999994</v>
      </c>
    </row>
    <row r="4829" spans="2:9" ht="30">
      <c r="B4829" s="50">
        <v>72917</v>
      </c>
      <c r="C4829" s="48" t="s">
        <v>3565</v>
      </c>
      <c r="D4829" s="47" t="s">
        <v>1186</v>
      </c>
      <c r="E4829" s="49">
        <f t="shared" si="150"/>
        <v>10.6</v>
      </c>
      <c r="F4829" s="1105">
        <f t="shared" si="151"/>
        <v>72917</v>
      </c>
      <c r="H4829" s="49">
        <v>10.23</v>
      </c>
      <c r="I4829" s="49">
        <v>10.6</v>
      </c>
    </row>
    <row r="4830" spans="2:9" ht="30">
      <c r="B4830" s="51">
        <v>72918</v>
      </c>
      <c r="C4830" s="1108" t="s">
        <v>3566</v>
      </c>
      <c r="D4830" s="45" t="s">
        <v>1186</v>
      </c>
      <c r="E4830" s="46">
        <f t="shared" si="150"/>
        <v>12.36</v>
      </c>
      <c r="F4830" s="1105">
        <f t="shared" si="151"/>
        <v>72918</v>
      </c>
      <c r="H4830" s="46">
        <v>11.95</v>
      </c>
      <c r="I4830" s="46">
        <v>12.36</v>
      </c>
    </row>
    <row r="4831" spans="2:9">
      <c r="B4831" s="50" t="s">
        <v>3567</v>
      </c>
      <c r="C4831" s="48" t="s">
        <v>3568</v>
      </c>
      <c r="D4831" s="47" t="s">
        <v>1186</v>
      </c>
      <c r="E4831" s="49">
        <f t="shared" si="150"/>
        <v>159.5</v>
      </c>
      <c r="F4831" s="1105" t="str">
        <f t="shared" si="151"/>
        <v>73965/009</v>
      </c>
      <c r="H4831" s="49">
        <v>144.19999999999999</v>
      </c>
      <c r="I4831" s="49">
        <v>159.5</v>
      </c>
    </row>
    <row r="4832" spans="2:9">
      <c r="B4832" s="51" t="s">
        <v>3569</v>
      </c>
      <c r="C4832" s="1108" t="s">
        <v>3570</v>
      </c>
      <c r="D4832" s="45" t="s">
        <v>1186</v>
      </c>
      <c r="E4832" s="46">
        <f t="shared" si="150"/>
        <v>239.25</v>
      </c>
      <c r="F4832" s="1105" t="str">
        <f t="shared" si="151"/>
        <v>79506/002</v>
      </c>
      <c r="H4832" s="46">
        <v>216.3</v>
      </c>
      <c r="I4832" s="46">
        <v>239.25</v>
      </c>
    </row>
    <row r="4833" spans="2:9">
      <c r="B4833" s="50">
        <v>83343</v>
      </c>
      <c r="C4833" s="48" t="s">
        <v>3571</v>
      </c>
      <c r="D4833" s="47" t="s">
        <v>1186</v>
      </c>
      <c r="E4833" s="49">
        <f t="shared" si="150"/>
        <v>11.72</v>
      </c>
      <c r="F4833" s="1105">
        <f t="shared" si="151"/>
        <v>83343</v>
      </c>
      <c r="H4833" s="49">
        <v>11.3</v>
      </c>
      <c r="I4833" s="49">
        <v>11.72</v>
      </c>
    </row>
    <row r="4834" spans="2:9" ht="45">
      <c r="B4834" s="51">
        <v>90082</v>
      </c>
      <c r="C4834" s="1108" t="s">
        <v>6886</v>
      </c>
      <c r="D4834" s="45" t="s">
        <v>1186</v>
      </c>
      <c r="E4834" s="46">
        <f t="shared" si="150"/>
        <v>7.28</v>
      </c>
      <c r="F4834" s="1105">
        <f t="shared" si="151"/>
        <v>90082</v>
      </c>
      <c r="H4834" s="46">
        <v>7.01</v>
      </c>
      <c r="I4834" s="46">
        <v>7.28</v>
      </c>
    </row>
    <row r="4835" spans="2:9" ht="45">
      <c r="B4835" s="50">
        <v>90084</v>
      </c>
      <c r="C4835" s="48" t="s">
        <v>3572</v>
      </c>
      <c r="D4835" s="47" t="s">
        <v>1186</v>
      </c>
      <c r="E4835" s="49">
        <f t="shared" si="150"/>
        <v>7.06</v>
      </c>
      <c r="F4835" s="1105">
        <f t="shared" si="151"/>
        <v>90084</v>
      </c>
      <c r="H4835" s="49">
        <v>6.81</v>
      </c>
      <c r="I4835" s="49">
        <v>7.06</v>
      </c>
    </row>
    <row r="4836" spans="2:9" ht="45">
      <c r="B4836" s="51">
        <v>90085</v>
      </c>
      <c r="C4836" s="1108" t="s">
        <v>3573</v>
      </c>
      <c r="D4836" s="45" t="s">
        <v>1186</v>
      </c>
      <c r="E4836" s="46">
        <f t="shared" si="150"/>
        <v>6.65</v>
      </c>
      <c r="F4836" s="1105">
        <f t="shared" si="151"/>
        <v>90085</v>
      </c>
      <c r="H4836" s="46">
        <v>6.4</v>
      </c>
      <c r="I4836" s="46">
        <v>6.65</v>
      </c>
    </row>
    <row r="4837" spans="2:9" ht="45">
      <c r="B4837" s="50">
        <v>90086</v>
      </c>
      <c r="C4837" s="48" t="s">
        <v>3574</v>
      </c>
      <c r="D4837" s="47" t="s">
        <v>1186</v>
      </c>
      <c r="E4837" s="49">
        <f t="shared" si="150"/>
        <v>6.71</v>
      </c>
      <c r="F4837" s="1105">
        <f t="shared" si="151"/>
        <v>90086</v>
      </c>
      <c r="H4837" s="49">
        <v>6.47</v>
      </c>
      <c r="I4837" s="49">
        <v>6.71</v>
      </c>
    </row>
    <row r="4838" spans="2:9" ht="45">
      <c r="B4838" s="51">
        <v>90087</v>
      </c>
      <c r="C4838" s="1108" t="s">
        <v>3575</v>
      </c>
      <c r="D4838" s="45" t="s">
        <v>1186</v>
      </c>
      <c r="E4838" s="46">
        <f t="shared" si="150"/>
        <v>5.8</v>
      </c>
      <c r="F4838" s="1105">
        <f t="shared" si="151"/>
        <v>90087</v>
      </c>
      <c r="H4838" s="46">
        <v>5.62</v>
      </c>
      <c r="I4838" s="46">
        <v>5.8</v>
      </c>
    </row>
    <row r="4839" spans="2:9" ht="45">
      <c r="B4839" s="50">
        <v>90088</v>
      </c>
      <c r="C4839" s="48" t="s">
        <v>3576</v>
      </c>
      <c r="D4839" s="47" t="s">
        <v>1186</v>
      </c>
      <c r="E4839" s="49">
        <f t="shared" si="150"/>
        <v>5.92</v>
      </c>
      <c r="F4839" s="1105">
        <f t="shared" si="151"/>
        <v>90088</v>
      </c>
      <c r="H4839" s="49">
        <v>5.73</v>
      </c>
      <c r="I4839" s="49">
        <v>5.92</v>
      </c>
    </row>
    <row r="4840" spans="2:9" ht="45">
      <c r="B4840" s="51">
        <v>90090</v>
      </c>
      <c r="C4840" s="1108" t="s">
        <v>3577</v>
      </c>
      <c r="D4840" s="45" t="s">
        <v>1186</v>
      </c>
      <c r="E4840" s="46">
        <f t="shared" si="150"/>
        <v>5.68</v>
      </c>
      <c r="F4840" s="1105">
        <f t="shared" si="151"/>
        <v>90090</v>
      </c>
      <c r="H4840" s="46">
        <v>5.5</v>
      </c>
      <c r="I4840" s="46">
        <v>5.68</v>
      </c>
    </row>
    <row r="4841" spans="2:9" ht="45">
      <c r="B4841" s="50">
        <v>90091</v>
      </c>
      <c r="C4841" s="48" t="s">
        <v>6887</v>
      </c>
      <c r="D4841" s="47" t="s">
        <v>1186</v>
      </c>
      <c r="E4841" s="49">
        <f t="shared" si="150"/>
        <v>4.34</v>
      </c>
      <c r="F4841" s="1105">
        <f t="shared" si="151"/>
        <v>90091</v>
      </c>
      <c r="H4841" s="49">
        <v>4.18</v>
      </c>
      <c r="I4841" s="49">
        <v>4.34</v>
      </c>
    </row>
    <row r="4842" spans="2:9" ht="45">
      <c r="B4842" s="51">
        <v>90092</v>
      </c>
      <c r="C4842" s="1108" t="s">
        <v>3578</v>
      </c>
      <c r="D4842" s="45" t="s">
        <v>1186</v>
      </c>
      <c r="E4842" s="46">
        <f t="shared" si="150"/>
        <v>4.2</v>
      </c>
      <c r="F4842" s="1105">
        <f t="shared" si="151"/>
        <v>90092</v>
      </c>
      <c r="H4842" s="46">
        <v>4.0599999999999996</v>
      </c>
      <c r="I4842" s="46">
        <v>4.2</v>
      </c>
    </row>
    <row r="4843" spans="2:9" ht="45">
      <c r="B4843" s="50">
        <v>90093</v>
      </c>
      <c r="C4843" s="48" t="s">
        <v>3579</v>
      </c>
      <c r="D4843" s="47" t="s">
        <v>1186</v>
      </c>
      <c r="E4843" s="49">
        <f t="shared" si="150"/>
        <v>3.96</v>
      </c>
      <c r="F4843" s="1105">
        <f t="shared" si="151"/>
        <v>90093</v>
      </c>
      <c r="H4843" s="49">
        <v>3.82</v>
      </c>
      <c r="I4843" s="49">
        <v>3.96</v>
      </c>
    </row>
    <row r="4844" spans="2:9" ht="45">
      <c r="B4844" s="51">
        <v>90094</v>
      </c>
      <c r="C4844" s="1108" t="s">
        <v>3580</v>
      </c>
      <c r="D4844" s="45" t="s">
        <v>1186</v>
      </c>
      <c r="E4844" s="46">
        <f t="shared" si="150"/>
        <v>4</v>
      </c>
      <c r="F4844" s="1105">
        <f t="shared" si="151"/>
        <v>90094</v>
      </c>
      <c r="H4844" s="46">
        <v>3.86</v>
      </c>
      <c r="I4844" s="46">
        <v>4</v>
      </c>
    </row>
    <row r="4845" spans="2:9" ht="45">
      <c r="B4845" s="50">
        <v>90095</v>
      </c>
      <c r="C4845" s="48" t="s">
        <v>3581</v>
      </c>
      <c r="D4845" s="47" t="s">
        <v>1186</v>
      </c>
      <c r="E4845" s="49">
        <f t="shared" si="150"/>
        <v>3.46</v>
      </c>
      <c r="F4845" s="1105">
        <f t="shared" si="151"/>
        <v>90095</v>
      </c>
      <c r="H4845" s="49">
        <v>3.35</v>
      </c>
      <c r="I4845" s="49">
        <v>3.46</v>
      </c>
    </row>
    <row r="4846" spans="2:9" ht="45">
      <c r="B4846" s="51">
        <v>90096</v>
      </c>
      <c r="C4846" s="1108" t="s">
        <v>3582</v>
      </c>
      <c r="D4846" s="45" t="s">
        <v>1186</v>
      </c>
      <c r="E4846" s="46">
        <f t="shared" si="150"/>
        <v>3.53</v>
      </c>
      <c r="F4846" s="1105">
        <f t="shared" si="151"/>
        <v>90096</v>
      </c>
      <c r="H4846" s="46">
        <v>3.42</v>
      </c>
      <c r="I4846" s="46">
        <v>3.53</v>
      </c>
    </row>
    <row r="4847" spans="2:9" ht="45">
      <c r="B4847" s="50">
        <v>90098</v>
      </c>
      <c r="C4847" s="48" t="s">
        <v>3583</v>
      </c>
      <c r="D4847" s="47" t="s">
        <v>1186</v>
      </c>
      <c r="E4847" s="49">
        <f t="shared" si="150"/>
        <v>3.38</v>
      </c>
      <c r="F4847" s="1105">
        <f t="shared" si="151"/>
        <v>90098</v>
      </c>
      <c r="H4847" s="49">
        <v>3.28</v>
      </c>
      <c r="I4847" s="49">
        <v>3.38</v>
      </c>
    </row>
    <row r="4848" spans="2:9" ht="45">
      <c r="B4848" s="51">
        <v>90099</v>
      </c>
      <c r="C4848" s="1108" t="s">
        <v>3584</v>
      </c>
      <c r="D4848" s="45" t="s">
        <v>1186</v>
      </c>
      <c r="E4848" s="46">
        <f t="shared" si="150"/>
        <v>9.89</v>
      </c>
      <c r="F4848" s="1105">
        <f t="shared" si="151"/>
        <v>90099</v>
      </c>
      <c r="H4848" s="46">
        <v>9.43</v>
      </c>
      <c r="I4848" s="46">
        <v>9.89</v>
      </c>
    </row>
    <row r="4849" spans="2:9" ht="45">
      <c r="B4849" s="50">
        <v>90100</v>
      </c>
      <c r="C4849" s="48" t="s">
        <v>3585</v>
      </c>
      <c r="D4849" s="47" t="s">
        <v>1186</v>
      </c>
      <c r="E4849" s="49">
        <f t="shared" si="150"/>
        <v>8.41</v>
      </c>
      <c r="F4849" s="1105">
        <f t="shared" si="151"/>
        <v>90100</v>
      </c>
      <c r="H4849" s="49">
        <v>8.01</v>
      </c>
      <c r="I4849" s="49">
        <v>8.41</v>
      </c>
    </row>
    <row r="4850" spans="2:9" ht="45">
      <c r="B4850" s="51">
        <v>90101</v>
      </c>
      <c r="C4850" s="1108" t="s">
        <v>3586</v>
      </c>
      <c r="D4850" s="45" t="s">
        <v>1186</v>
      </c>
      <c r="E4850" s="46">
        <f t="shared" si="150"/>
        <v>8.3000000000000007</v>
      </c>
      <c r="F4850" s="1105">
        <f t="shared" si="151"/>
        <v>90101</v>
      </c>
      <c r="H4850" s="46">
        <v>7.91</v>
      </c>
      <c r="I4850" s="46">
        <v>8.3000000000000007</v>
      </c>
    </row>
    <row r="4851" spans="2:9" ht="45">
      <c r="B4851" s="50">
        <v>90102</v>
      </c>
      <c r="C4851" s="48" t="s">
        <v>3587</v>
      </c>
      <c r="D4851" s="47" t="s">
        <v>1186</v>
      </c>
      <c r="E4851" s="49">
        <f t="shared" si="150"/>
        <v>7.55</v>
      </c>
      <c r="F4851" s="1105">
        <f t="shared" si="151"/>
        <v>90102</v>
      </c>
      <c r="H4851" s="49">
        <v>7.2</v>
      </c>
      <c r="I4851" s="49">
        <v>7.55</v>
      </c>
    </row>
    <row r="4852" spans="2:9" ht="45">
      <c r="B4852" s="51">
        <v>90105</v>
      </c>
      <c r="C4852" s="1108" t="s">
        <v>3588</v>
      </c>
      <c r="D4852" s="45" t="s">
        <v>1186</v>
      </c>
      <c r="E4852" s="46">
        <f t="shared" si="150"/>
        <v>5.9</v>
      </c>
      <c r="F4852" s="1105">
        <f t="shared" si="151"/>
        <v>90105</v>
      </c>
      <c r="H4852" s="46">
        <v>5.63</v>
      </c>
      <c r="I4852" s="46">
        <v>5.9</v>
      </c>
    </row>
    <row r="4853" spans="2:9" ht="45">
      <c r="B4853" s="50">
        <v>90106</v>
      </c>
      <c r="C4853" s="48" t="s">
        <v>3589</v>
      </c>
      <c r="D4853" s="47" t="s">
        <v>1186</v>
      </c>
      <c r="E4853" s="49">
        <f t="shared" si="150"/>
        <v>5.03</v>
      </c>
      <c r="F4853" s="1105">
        <f t="shared" si="151"/>
        <v>90106</v>
      </c>
      <c r="H4853" s="49">
        <v>4.79</v>
      </c>
      <c r="I4853" s="49">
        <v>5.03</v>
      </c>
    </row>
    <row r="4854" spans="2:9" ht="45">
      <c r="B4854" s="51">
        <v>90107</v>
      </c>
      <c r="C4854" s="1108" t="s">
        <v>6272</v>
      </c>
      <c r="D4854" s="45" t="s">
        <v>1186</v>
      </c>
      <c r="E4854" s="46">
        <f t="shared" si="150"/>
        <v>4.95</v>
      </c>
      <c r="F4854" s="1105">
        <f t="shared" si="151"/>
        <v>90107</v>
      </c>
      <c r="H4854" s="46">
        <v>4.72</v>
      </c>
      <c r="I4854" s="46">
        <v>4.95</v>
      </c>
    </row>
    <row r="4855" spans="2:9" ht="45">
      <c r="B4855" s="50">
        <v>90108</v>
      </c>
      <c r="C4855" s="48" t="s">
        <v>3590</v>
      </c>
      <c r="D4855" s="47" t="s">
        <v>1186</v>
      </c>
      <c r="E4855" s="49">
        <f t="shared" si="150"/>
        <v>4.5</v>
      </c>
      <c r="F4855" s="1105">
        <f t="shared" si="151"/>
        <v>90108</v>
      </c>
      <c r="H4855" s="49">
        <v>4.3</v>
      </c>
      <c r="I4855" s="49">
        <v>4.5</v>
      </c>
    </row>
    <row r="4856" spans="2:9">
      <c r="B4856" s="51">
        <v>93358</v>
      </c>
      <c r="C4856" s="1108" t="s">
        <v>6273</v>
      </c>
      <c r="D4856" s="45" t="s">
        <v>1186</v>
      </c>
      <c r="E4856" s="46">
        <f t="shared" si="150"/>
        <v>63.09</v>
      </c>
      <c r="F4856" s="1105">
        <f t="shared" si="151"/>
        <v>93358</v>
      </c>
      <c r="H4856" s="46">
        <v>57.04</v>
      </c>
      <c r="I4856" s="46">
        <v>63.09</v>
      </c>
    </row>
    <row r="4857" spans="2:9" ht="30">
      <c r="B4857" s="50">
        <v>94304</v>
      </c>
      <c r="C4857" s="48" t="s">
        <v>3591</v>
      </c>
      <c r="D4857" s="47" t="s">
        <v>1186</v>
      </c>
      <c r="E4857" s="49">
        <f t="shared" si="150"/>
        <v>23.99</v>
      </c>
      <c r="F4857" s="1105">
        <f t="shared" si="151"/>
        <v>94304</v>
      </c>
      <c r="H4857" s="49">
        <v>23.45</v>
      </c>
      <c r="I4857" s="49">
        <v>23.99</v>
      </c>
    </row>
    <row r="4858" spans="2:9" ht="30">
      <c r="B4858" s="51">
        <v>94305</v>
      </c>
      <c r="C4858" s="1108" t="s">
        <v>3592</v>
      </c>
      <c r="D4858" s="45" t="s">
        <v>1186</v>
      </c>
      <c r="E4858" s="46">
        <f t="shared" si="150"/>
        <v>21.64</v>
      </c>
      <c r="F4858" s="1105">
        <f t="shared" si="151"/>
        <v>94305</v>
      </c>
      <c r="H4858" s="46">
        <v>21.24</v>
      </c>
      <c r="I4858" s="46">
        <v>21.64</v>
      </c>
    </row>
    <row r="4859" spans="2:9" ht="30">
      <c r="B4859" s="50">
        <v>94306</v>
      </c>
      <c r="C4859" s="48" t="s">
        <v>3593</v>
      </c>
      <c r="D4859" s="47" t="s">
        <v>1186</v>
      </c>
      <c r="E4859" s="49">
        <f t="shared" si="150"/>
        <v>18.670000000000002</v>
      </c>
      <c r="F4859" s="1105">
        <f t="shared" si="151"/>
        <v>94306</v>
      </c>
      <c r="H4859" s="49">
        <v>18.440000000000001</v>
      </c>
      <c r="I4859" s="49">
        <v>18.670000000000002</v>
      </c>
    </row>
    <row r="4860" spans="2:9" ht="30">
      <c r="B4860" s="51">
        <v>94307</v>
      </c>
      <c r="C4860" s="1108" t="s">
        <v>3594</v>
      </c>
      <c r="D4860" s="45" t="s">
        <v>1186</v>
      </c>
      <c r="E4860" s="46">
        <f t="shared" si="150"/>
        <v>19.350000000000001</v>
      </c>
      <c r="F4860" s="1105">
        <f t="shared" si="151"/>
        <v>94307</v>
      </c>
      <c r="H4860" s="46">
        <v>19.079999999999998</v>
      </c>
      <c r="I4860" s="46">
        <v>19.350000000000001</v>
      </c>
    </row>
    <row r="4861" spans="2:9" ht="30">
      <c r="B4861" s="50">
        <v>94308</v>
      </c>
      <c r="C4861" s="48" t="s">
        <v>3595</v>
      </c>
      <c r="D4861" s="47" t="s">
        <v>1186</v>
      </c>
      <c r="E4861" s="49">
        <f t="shared" si="150"/>
        <v>17.54</v>
      </c>
      <c r="F4861" s="1105">
        <f t="shared" si="151"/>
        <v>94308</v>
      </c>
      <c r="H4861" s="49">
        <v>17.350000000000001</v>
      </c>
      <c r="I4861" s="49">
        <v>17.54</v>
      </c>
    </row>
    <row r="4862" spans="2:9" ht="30">
      <c r="B4862" s="51">
        <v>94309</v>
      </c>
      <c r="C4862" s="1108" t="s">
        <v>3596</v>
      </c>
      <c r="D4862" s="45" t="s">
        <v>1186</v>
      </c>
      <c r="E4862" s="46">
        <f t="shared" si="150"/>
        <v>18.36</v>
      </c>
      <c r="F4862" s="1105">
        <f t="shared" si="151"/>
        <v>94309</v>
      </c>
      <c r="H4862" s="46">
        <v>18.13</v>
      </c>
      <c r="I4862" s="46">
        <v>18.36</v>
      </c>
    </row>
    <row r="4863" spans="2:9" ht="30">
      <c r="B4863" s="50">
        <v>94310</v>
      </c>
      <c r="C4863" s="48" t="s">
        <v>3597</v>
      </c>
      <c r="D4863" s="47" t="s">
        <v>1186</v>
      </c>
      <c r="E4863" s="49">
        <f t="shared" si="150"/>
        <v>16.95</v>
      </c>
      <c r="F4863" s="1105">
        <f t="shared" si="151"/>
        <v>94310</v>
      </c>
      <c r="H4863" s="49">
        <v>16.79</v>
      </c>
      <c r="I4863" s="49">
        <v>16.95</v>
      </c>
    </row>
    <row r="4864" spans="2:9" ht="30">
      <c r="B4864" s="51">
        <v>94315</v>
      </c>
      <c r="C4864" s="1108" t="s">
        <v>3598</v>
      </c>
      <c r="D4864" s="45" t="s">
        <v>1186</v>
      </c>
      <c r="E4864" s="46">
        <f t="shared" si="150"/>
        <v>28.99</v>
      </c>
      <c r="F4864" s="1105">
        <f t="shared" si="151"/>
        <v>94315</v>
      </c>
      <c r="H4864" s="46">
        <v>27.91</v>
      </c>
      <c r="I4864" s="46">
        <v>28.99</v>
      </c>
    </row>
    <row r="4865" spans="2:9" ht="30">
      <c r="B4865" s="50">
        <v>94316</v>
      </c>
      <c r="C4865" s="48" t="s">
        <v>3599</v>
      </c>
      <c r="D4865" s="47" t="s">
        <v>1186</v>
      </c>
      <c r="E4865" s="49">
        <f t="shared" si="150"/>
        <v>23.46</v>
      </c>
      <c r="F4865" s="1105">
        <f t="shared" si="151"/>
        <v>94316</v>
      </c>
      <c r="H4865" s="49">
        <v>22.77</v>
      </c>
      <c r="I4865" s="49">
        <v>23.46</v>
      </c>
    </row>
    <row r="4866" spans="2:9" ht="30">
      <c r="B4866" s="51">
        <v>94317</v>
      </c>
      <c r="C4866" s="1108" t="s">
        <v>3600</v>
      </c>
      <c r="D4866" s="45" t="s">
        <v>1186</v>
      </c>
      <c r="E4866" s="46">
        <f t="shared" si="150"/>
        <v>21.02</v>
      </c>
      <c r="F4866" s="1105">
        <f t="shared" si="151"/>
        <v>94317</v>
      </c>
      <c r="H4866" s="46">
        <v>20.5</v>
      </c>
      <c r="I4866" s="46">
        <v>21.02</v>
      </c>
    </row>
    <row r="4867" spans="2:9" ht="30">
      <c r="B4867" s="50">
        <v>94318</v>
      </c>
      <c r="C4867" s="48" t="s">
        <v>3601</v>
      </c>
      <c r="D4867" s="47" t="s">
        <v>1186</v>
      </c>
      <c r="E4867" s="49">
        <f t="shared" ref="E4867:E4930" si="152">IF($K$2=$H$1,H4867,I4867)</f>
        <v>17.87</v>
      </c>
      <c r="F4867" s="1105">
        <f t="shared" ref="F4867:F4930" si="153">IF(LEN($B4867)=7,CONCATENATE(MID($B4867,1,6),"00",RIGHT($B4867,1)),IF(LEN($B4867)=8,CONCATENATE(MID($B4867,1,6),"0",RIGHT($B4867,2)),$B4867))</f>
        <v>94318</v>
      </c>
      <c r="H4867" s="49">
        <v>17.57</v>
      </c>
      <c r="I4867" s="49">
        <v>17.87</v>
      </c>
    </row>
    <row r="4868" spans="2:9">
      <c r="B4868" s="51">
        <v>94319</v>
      </c>
      <c r="C4868" s="1108" t="s">
        <v>3602</v>
      </c>
      <c r="D4868" s="45" t="s">
        <v>1186</v>
      </c>
      <c r="E4868" s="46">
        <f t="shared" si="152"/>
        <v>33.14</v>
      </c>
      <c r="F4868" s="1105">
        <f t="shared" si="153"/>
        <v>94319</v>
      </c>
      <c r="H4868" s="46">
        <v>31.32</v>
      </c>
      <c r="I4868" s="46">
        <v>33.14</v>
      </c>
    </row>
    <row r="4869" spans="2:9" ht="30">
      <c r="B4869" s="50">
        <v>94327</v>
      </c>
      <c r="C4869" s="48" t="s">
        <v>3603</v>
      </c>
      <c r="D4869" s="47" t="s">
        <v>1186</v>
      </c>
      <c r="E4869" s="49">
        <f t="shared" si="152"/>
        <v>65.39</v>
      </c>
      <c r="F4869" s="1105">
        <f t="shared" si="153"/>
        <v>94327</v>
      </c>
      <c r="H4869" s="49">
        <v>64.849999999999994</v>
      </c>
      <c r="I4869" s="49">
        <v>65.39</v>
      </c>
    </row>
    <row r="4870" spans="2:9" ht="30">
      <c r="B4870" s="51">
        <v>94328</v>
      </c>
      <c r="C4870" s="1108" t="s">
        <v>3604</v>
      </c>
      <c r="D4870" s="45" t="s">
        <v>1186</v>
      </c>
      <c r="E4870" s="46">
        <f t="shared" si="152"/>
        <v>63.04</v>
      </c>
      <c r="F4870" s="1105">
        <f t="shared" si="153"/>
        <v>94328</v>
      </c>
      <c r="H4870" s="46">
        <v>62.64</v>
      </c>
      <c r="I4870" s="46">
        <v>63.04</v>
      </c>
    </row>
    <row r="4871" spans="2:9" ht="30">
      <c r="B4871" s="50">
        <v>94329</v>
      </c>
      <c r="C4871" s="48" t="s">
        <v>3605</v>
      </c>
      <c r="D4871" s="47" t="s">
        <v>1186</v>
      </c>
      <c r="E4871" s="49">
        <f t="shared" si="152"/>
        <v>60.07</v>
      </c>
      <c r="F4871" s="1105">
        <f t="shared" si="153"/>
        <v>94329</v>
      </c>
      <c r="H4871" s="49">
        <v>59.84</v>
      </c>
      <c r="I4871" s="49">
        <v>60.07</v>
      </c>
    </row>
    <row r="4872" spans="2:9" ht="30">
      <c r="B4872" s="51">
        <v>94330</v>
      </c>
      <c r="C4872" s="1108" t="s">
        <v>3606</v>
      </c>
      <c r="D4872" s="45" t="s">
        <v>1186</v>
      </c>
      <c r="E4872" s="46">
        <f t="shared" si="152"/>
        <v>60.75</v>
      </c>
      <c r="F4872" s="1105">
        <f t="shared" si="153"/>
        <v>94330</v>
      </c>
      <c r="H4872" s="46">
        <v>60.48</v>
      </c>
      <c r="I4872" s="46">
        <v>60.75</v>
      </c>
    </row>
    <row r="4873" spans="2:9" ht="30">
      <c r="B4873" s="50">
        <v>94331</v>
      </c>
      <c r="C4873" s="48" t="s">
        <v>3607</v>
      </c>
      <c r="D4873" s="47" t="s">
        <v>1186</v>
      </c>
      <c r="E4873" s="49">
        <f t="shared" si="152"/>
        <v>58.94</v>
      </c>
      <c r="F4873" s="1105">
        <f t="shared" si="153"/>
        <v>94331</v>
      </c>
      <c r="H4873" s="49">
        <v>58.75</v>
      </c>
      <c r="I4873" s="49">
        <v>58.94</v>
      </c>
    </row>
    <row r="4874" spans="2:9" ht="30">
      <c r="B4874" s="51">
        <v>94332</v>
      </c>
      <c r="C4874" s="1108" t="s">
        <v>3608</v>
      </c>
      <c r="D4874" s="45" t="s">
        <v>1186</v>
      </c>
      <c r="E4874" s="46">
        <f t="shared" si="152"/>
        <v>59.76</v>
      </c>
      <c r="F4874" s="1105">
        <f t="shared" si="153"/>
        <v>94332</v>
      </c>
      <c r="H4874" s="46">
        <v>59.53</v>
      </c>
      <c r="I4874" s="46">
        <v>59.76</v>
      </c>
    </row>
    <row r="4875" spans="2:9" ht="30">
      <c r="B4875" s="50">
        <v>94333</v>
      </c>
      <c r="C4875" s="48" t="s">
        <v>3609</v>
      </c>
      <c r="D4875" s="47" t="s">
        <v>1186</v>
      </c>
      <c r="E4875" s="49">
        <f t="shared" si="152"/>
        <v>58.35</v>
      </c>
      <c r="F4875" s="1105">
        <f t="shared" si="153"/>
        <v>94333</v>
      </c>
      <c r="H4875" s="49">
        <v>58.19</v>
      </c>
      <c r="I4875" s="49">
        <v>58.35</v>
      </c>
    </row>
    <row r="4876" spans="2:9" ht="30">
      <c r="B4876" s="51">
        <v>94338</v>
      </c>
      <c r="C4876" s="1108" t="s">
        <v>3610</v>
      </c>
      <c r="D4876" s="45" t="s">
        <v>1186</v>
      </c>
      <c r="E4876" s="46">
        <f t="shared" si="152"/>
        <v>70.39</v>
      </c>
      <c r="F4876" s="1105">
        <f t="shared" si="153"/>
        <v>94338</v>
      </c>
      <c r="H4876" s="46">
        <v>69.31</v>
      </c>
      <c r="I4876" s="46">
        <v>70.39</v>
      </c>
    </row>
    <row r="4877" spans="2:9" ht="30">
      <c r="B4877" s="50">
        <v>94339</v>
      </c>
      <c r="C4877" s="48" t="s">
        <v>3611</v>
      </c>
      <c r="D4877" s="47" t="s">
        <v>1186</v>
      </c>
      <c r="E4877" s="49">
        <f t="shared" si="152"/>
        <v>64.86</v>
      </c>
      <c r="F4877" s="1105">
        <f t="shared" si="153"/>
        <v>94339</v>
      </c>
      <c r="H4877" s="49">
        <v>64.17</v>
      </c>
      <c r="I4877" s="49">
        <v>64.86</v>
      </c>
    </row>
    <row r="4878" spans="2:9" ht="30">
      <c r="B4878" s="51">
        <v>94340</v>
      </c>
      <c r="C4878" s="1108" t="s">
        <v>3612</v>
      </c>
      <c r="D4878" s="45" t="s">
        <v>1186</v>
      </c>
      <c r="E4878" s="46">
        <f t="shared" si="152"/>
        <v>62.42</v>
      </c>
      <c r="F4878" s="1105">
        <f t="shared" si="153"/>
        <v>94340</v>
      </c>
      <c r="H4878" s="46">
        <v>61.9</v>
      </c>
      <c r="I4878" s="46">
        <v>62.42</v>
      </c>
    </row>
    <row r="4879" spans="2:9" ht="30">
      <c r="B4879" s="50">
        <v>94341</v>
      </c>
      <c r="C4879" s="48" t="s">
        <v>3613</v>
      </c>
      <c r="D4879" s="47" t="s">
        <v>1186</v>
      </c>
      <c r="E4879" s="49">
        <f t="shared" si="152"/>
        <v>59.27</v>
      </c>
      <c r="F4879" s="1105">
        <f t="shared" si="153"/>
        <v>94341</v>
      </c>
      <c r="H4879" s="49">
        <v>58.97</v>
      </c>
      <c r="I4879" s="49">
        <v>59.27</v>
      </c>
    </row>
    <row r="4880" spans="2:9">
      <c r="B4880" s="51">
        <v>94342</v>
      </c>
      <c r="C4880" s="1108" t="s">
        <v>3614</v>
      </c>
      <c r="D4880" s="45" t="s">
        <v>1186</v>
      </c>
      <c r="E4880" s="46">
        <f t="shared" si="152"/>
        <v>74.540000000000006</v>
      </c>
      <c r="F4880" s="1105">
        <f t="shared" si="153"/>
        <v>94342</v>
      </c>
      <c r="H4880" s="46">
        <v>72.72</v>
      </c>
      <c r="I4880" s="46">
        <v>74.540000000000006</v>
      </c>
    </row>
    <row r="4881" spans="2:9" ht="30">
      <c r="B4881" s="50">
        <v>96385</v>
      </c>
      <c r="C4881" s="48" t="s">
        <v>8007</v>
      </c>
      <c r="D4881" s="47" t="s">
        <v>1186</v>
      </c>
      <c r="E4881" s="49">
        <f t="shared" si="152"/>
        <v>6.46</v>
      </c>
      <c r="F4881" s="1105">
        <f t="shared" si="153"/>
        <v>96385</v>
      </c>
      <c r="H4881" s="49">
        <v>6.21</v>
      </c>
      <c r="I4881" s="49">
        <v>6.46</v>
      </c>
    </row>
    <row r="4882" spans="2:9" ht="30">
      <c r="B4882" s="51">
        <v>96386</v>
      </c>
      <c r="C4882" s="1108" t="s">
        <v>8008</v>
      </c>
      <c r="D4882" s="45" t="s">
        <v>1186</v>
      </c>
      <c r="E4882" s="46">
        <f t="shared" si="152"/>
        <v>4.63</v>
      </c>
      <c r="F4882" s="1105">
        <f t="shared" si="153"/>
        <v>96386</v>
      </c>
      <c r="H4882" s="46">
        <v>4.4800000000000004</v>
      </c>
      <c r="I4882" s="46">
        <v>4.63</v>
      </c>
    </row>
    <row r="4883" spans="2:9">
      <c r="B4883" s="50">
        <v>83346</v>
      </c>
      <c r="C4883" s="48" t="s">
        <v>3615</v>
      </c>
      <c r="D4883" s="47" t="s">
        <v>1186</v>
      </c>
      <c r="E4883" s="49">
        <f t="shared" si="152"/>
        <v>0.99</v>
      </c>
      <c r="F4883" s="1105">
        <f t="shared" si="153"/>
        <v>83346</v>
      </c>
      <c r="H4883" s="49">
        <v>0.97</v>
      </c>
      <c r="I4883" s="49">
        <v>0.99</v>
      </c>
    </row>
    <row r="4884" spans="2:9" ht="45">
      <c r="B4884" s="51">
        <v>93360</v>
      </c>
      <c r="C4884" s="1108" t="s">
        <v>6888</v>
      </c>
      <c r="D4884" s="45" t="s">
        <v>1186</v>
      </c>
      <c r="E4884" s="46">
        <f t="shared" si="152"/>
        <v>13.27</v>
      </c>
      <c r="F4884" s="1105">
        <f t="shared" si="153"/>
        <v>93360</v>
      </c>
      <c r="H4884" s="46">
        <v>12.7</v>
      </c>
      <c r="I4884" s="46">
        <v>13.27</v>
      </c>
    </row>
    <row r="4885" spans="2:9" ht="45">
      <c r="B4885" s="50">
        <v>93361</v>
      </c>
      <c r="C4885" s="48" t="s">
        <v>6889</v>
      </c>
      <c r="D4885" s="47" t="s">
        <v>1186</v>
      </c>
      <c r="E4885" s="49">
        <f t="shared" si="152"/>
        <v>10.99</v>
      </c>
      <c r="F4885" s="1105">
        <f t="shared" si="153"/>
        <v>93361</v>
      </c>
      <c r="H4885" s="49">
        <v>10.56</v>
      </c>
      <c r="I4885" s="49">
        <v>10.99</v>
      </c>
    </row>
    <row r="4886" spans="2:9" ht="45">
      <c r="B4886" s="51">
        <v>93362</v>
      </c>
      <c r="C4886" s="1108" t="s">
        <v>6890</v>
      </c>
      <c r="D4886" s="45" t="s">
        <v>1186</v>
      </c>
      <c r="E4886" s="46">
        <f t="shared" si="152"/>
        <v>7.97</v>
      </c>
      <c r="F4886" s="1105">
        <f t="shared" si="153"/>
        <v>93362</v>
      </c>
      <c r="H4886" s="46">
        <v>7.69</v>
      </c>
      <c r="I4886" s="46">
        <v>7.97</v>
      </c>
    </row>
    <row r="4887" spans="2:9" ht="45">
      <c r="B4887" s="50">
        <v>93363</v>
      </c>
      <c r="C4887" s="48" t="s">
        <v>6891</v>
      </c>
      <c r="D4887" s="47" t="s">
        <v>1186</v>
      </c>
      <c r="E4887" s="49">
        <f t="shared" si="152"/>
        <v>8.6300000000000008</v>
      </c>
      <c r="F4887" s="1105">
        <f t="shared" si="153"/>
        <v>93363</v>
      </c>
      <c r="H4887" s="49">
        <v>8.32</v>
      </c>
      <c r="I4887" s="49">
        <v>8.6300000000000008</v>
      </c>
    </row>
    <row r="4888" spans="2:9" ht="45">
      <c r="B4888" s="51">
        <v>93364</v>
      </c>
      <c r="C4888" s="1108" t="s">
        <v>3616</v>
      </c>
      <c r="D4888" s="45" t="s">
        <v>1186</v>
      </c>
      <c r="E4888" s="46">
        <f t="shared" si="152"/>
        <v>6.82</v>
      </c>
      <c r="F4888" s="1105">
        <f t="shared" si="153"/>
        <v>93364</v>
      </c>
      <c r="H4888" s="46">
        <v>6.59</v>
      </c>
      <c r="I4888" s="46">
        <v>6.82</v>
      </c>
    </row>
    <row r="4889" spans="2:9" ht="45">
      <c r="B4889" s="50">
        <v>93365</v>
      </c>
      <c r="C4889" s="48" t="s">
        <v>6892</v>
      </c>
      <c r="D4889" s="47" t="s">
        <v>1186</v>
      </c>
      <c r="E4889" s="49">
        <f t="shared" si="152"/>
        <v>7.59</v>
      </c>
      <c r="F4889" s="1105">
        <f t="shared" si="153"/>
        <v>93365</v>
      </c>
      <c r="H4889" s="49">
        <v>7.33</v>
      </c>
      <c r="I4889" s="49">
        <v>7.59</v>
      </c>
    </row>
    <row r="4890" spans="2:9" ht="45">
      <c r="B4890" s="51">
        <v>93366</v>
      </c>
      <c r="C4890" s="1108" t="s">
        <v>6893</v>
      </c>
      <c r="D4890" s="45" t="s">
        <v>1186</v>
      </c>
      <c r="E4890" s="46">
        <f t="shared" si="152"/>
        <v>6.25</v>
      </c>
      <c r="F4890" s="1105">
        <f t="shared" si="153"/>
        <v>93366</v>
      </c>
      <c r="H4890" s="46">
        <v>6.06</v>
      </c>
      <c r="I4890" s="46">
        <v>6.25</v>
      </c>
    </row>
    <row r="4891" spans="2:9" ht="45">
      <c r="B4891" s="50">
        <v>93367</v>
      </c>
      <c r="C4891" s="48" t="s">
        <v>6894</v>
      </c>
      <c r="D4891" s="47" t="s">
        <v>1186</v>
      </c>
      <c r="E4891" s="49">
        <f t="shared" si="152"/>
        <v>12.41</v>
      </c>
      <c r="F4891" s="1105">
        <f t="shared" si="153"/>
        <v>93367</v>
      </c>
      <c r="H4891" s="49">
        <v>11.87</v>
      </c>
      <c r="I4891" s="49">
        <v>12.41</v>
      </c>
    </row>
    <row r="4892" spans="2:9" ht="45">
      <c r="B4892" s="51">
        <v>93368</v>
      </c>
      <c r="C4892" s="1108" t="s">
        <v>6895</v>
      </c>
      <c r="D4892" s="45" t="s">
        <v>1186</v>
      </c>
      <c r="E4892" s="46">
        <f t="shared" si="152"/>
        <v>10.08</v>
      </c>
      <c r="F4892" s="1105">
        <f t="shared" si="153"/>
        <v>93368</v>
      </c>
      <c r="H4892" s="46">
        <v>9.67</v>
      </c>
      <c r="I4892" s="46">
        <v>10.08</v>
      </c>
    </row>
    <row r="4893" spans="2:9" ht="45">
      <c r="B4893" s="50">
        <v>93369</v>
      </c>
      <c r="C4893" s="48" t="s">
        <v>3617</v>
      </c>
      <c r="D4893" s="47" t="s">
        <v>1186</v>
      </c>
      <c r="E4893" s="49">
        <f t="shared" si="152"/>
        <v>7.1</v>
      </c>
      <c r="F4893" s="1105">
        <f t="shared" si="153"/>
        <v>93369</v>
      </c>
      <c r="H4893" s="49">
        <v>6.87</v>
      </c>
      <c r="I4893" s="49">
        <v>7.1</v>
      </c>
    </row>
    <row r="4894" spans="2:9" ht="45">
      <c r="B4894" s="51">
        <v>93370</v>
      </c>
      <c r="C4894" s="1108" t="s">
        <v>6896</v>
      </c>
      <c r="D4894" s="45" t="s">
        <v>1186</v>
      </c>
      <c r="E4894" s="46">
        <f t="shared" si="152"/>
        <v>7.79</v>
      </c>
      <c r="F4894" s="1105">
        <f t="shared" si="153"/>
        <v>93370</v>
      </c>
      <c r="H4894" s="46">
        <v>7.51</v>
      </c>
      <c r="I4894" s="46">
        <v>7.79</v>
      </c>
    </row>
    <row r="4895" spans="2:9" ht="45">
      <c r="B4895" s="50">
        <v>93371</v>
      </c>
      <c r="C4895" s="48" t="s">
        <v>3618</v>
      </c>
      <c r="D4895" s="47" t="s">
        <v>1186</v>
      </c>
      <c r="E4895" s="49">
        <f t="shared" si="152"/>
        <v>5.98</v>
      </c>
      <c r="F4895" s="1105">
        <f t="shared" si="153"/>
        <v>93371</v>
      </c>
      <c r="H4895" s="49">
        <v>5.78</v>
      </c>
      <c r="I4895" s="49">
        <v>5.98</v>
      </c>
    </row>
    <row r="4896" spans="2:9" ht="45">
      <c r="B4896" s="51">
        <v>93372</v>
      </c>
      <c r="C4896" s="1108" t="s">
        <v>6897</v>
      </c>
      <c r="D4896" s="45" t="s">
        <v>1186</v>
      </c>
      <c r="E4896" s="46">
        <f t="shared" si="152"/>
        <v>6.8</v>
      </c>
      <c r="F4896" s="1105">
        <f t="shared" si="153"/>
        <v>93372</v>
      </c>
      <c r="H4896" s="46">
        <v>6.56</v>
      </c>
      <c r="I4896" s="46">
        <v>6.8</v>
      </c>
    </row>
    <row r="4897" spans="2:9" ht="45">
      <c r="B4897" s="50">
        <v>93373</v>
      </c>
      <c r="C4897" s="48" t="s">
        <v>3619</v>
      </c>
      <c r="D4897" s="47" t="s">
        <v>1186</v>
      </c>
      <c r="E4897" s="49">
        <f t="shared" si="152"/>
        <v>5.4</v>
      </c>
      <c r="F4897" s="1105">
        <f t="shared" si="153"/>
        <v>93373</v>
      </c>
      <c r="H4897" s="49">
        <v>5.24</v>
      </c>
      <c r="I4897" s="49">
        <v>5.4</v>
      </c>
    </row>
    <row r="4898" spans="2:9" ht="45">
      <c r="B4898" s="51">
        <v>93374</v>
      </c>
      <c r="C4898" s="1108" t="s">
        <v>3620</v>
      </c>
      <c r="D4898" s="45" t="s">
        <v>1186</v>
      </c>
      <c r="E4898" s="46">
        <f t="shared" si="152"/>
        <v>15.94</v>
      </c>
      <c r="F4898" s="1105">
        <f t="shared" si="153"/>
        <v>93374</v>
      </c>
      <c r="H4898" s="46">
        <v>15.04</v>
      </c>
      <c r="I4898" s="46">
        <v>15.94</v>
      </c>
    </row>
    <row r="4899" spans="2:9" ht="45">
      <c r="B4899" s="50">
        <v>93375</v>
      </c>
      <c r="C4899" s="48" t="s">
        <v>6898</v>
      </c>
      <c r="D4899" s="47" t="s">
        <v>1186</v>
      </c>
      <c r="E4899" s="49">
        <f t="shared" si="152"/>
        <v>12.28</v>
      </c>
      <c r="F4899" s="1105">
        <f t="shared" si="153"/>
        <v>93375</v>
      </c>
      <c r="H4899" s="49">
        <v>11.59</v>
      </c>
      <c r="I4899" s="49">
        <v>12.28</v>
      </c>
    </row>
    <row r="4900" spans="2:9" ht="45">
      <c r="B4900" s="51">
        <v>93376</v>
      </c>
      <c r="C4900" s="1108" t="s">
        <v>6899</v>
      </c>
      <c r="D4900" s="45" t="s">
        <v>1186</v>
      </c>
      <c r="E4900" s="46">
        <f t="shared" si="152"/>
        <v>10.050000000000001</v>
      </c>
      <c r="F4900" s="1105">
        <f t="shared" si="153"/>
        <v>93376</v>
      </c>
      <c r="H4900" s="46">
        <v>9.48</v>
      </c>
      <c r="I4900" s="46">
        <v>10.050000000000001</v>
      </c>
    </row>
    <row r="4901" spans="2:9" ht="45">
      <c r="B4901" s="50">
        <v>93377</v>
      </c>
      <c r="C4901" s="48" t="s">
        <v>3621</v>
      </c>
      <c r="D4901" s="47" t="s">
        <v>1186</v>
      </c>
      <c r="E4901" s="49">
        <f t="shared" si="152"/>
        <v>6.73</v>
      </c>
      <c r="F4901" s="1105">
        <f t="shared" si="153"/>
        <v>93377</v>
      </c>
      <c r="H4901" s="49">
        <v>6.41</v>
      </c>
      <c r="I4901" s="49">
        <v>6.73</v>
      </c>
    </row>
    <row r="4902" spans="2:9" ht="45">
      <c r="B4902" s="51">
        <v>93378</v>
      </c>
      <c r="C4902" s="1108" t="s">
        <v>6900</v>
      </c>
      <c r="D4902" s="45" t="s">
        <v>1186</v>
      </c>
      <c r="E4902" s="46">
        <f t="shared" si="152"/>
        <v>14.91</v>
      </c>
      <c r="F4902" s="1105">
        <f t="shared" si="153"/>
        <v>93378</v>
      </c>
      <c r="H4902" s="46">
        <v>14.04</v>
      </c>
      <c r="I4902" s="46">
        <v>14.91</v>
      </c>
    </row>
    <row r="4903" spans="2:9" ht="45">
      <c r="B4903" s="50">
        <v>93379</v>
      </c>
      <c r="C4903" s="48" t="s">
        <v>6901</v>
      </c>
      <c r="D4903" s="47" t="s">
        <v>1186</v>
      </c>
      <c r="E4903" s="49">
        <f t="shared" si="152"/>
        <v>11.49</v>
      </c>
      <c r="F4903" s="1105">
        <f t="shared" si="153"/>
        <v>93379</v>
      </c>
      <c r="H4903" s="49">
        <v>10.84</v>
      </c>
      <c r="I4903" s="49">
        <v>11.49</v>
      </c>
    </row>
    <row r="4904" spans="2:9" ht="45">
      <c r="B4904" s="51">
        <v>93380</v>
      </c>
      <c r="C4904" s="1108" t="s">
        <v>6902</v>
      </c>
      <c r="D4904" s="45" t="s">
        <v>1186</v>
      </c>
      <c r="E4904" s="46">
        <f t="shared" si="152"/>
        <v>9.44</v>
      </c>
      <c r="F4904" s="1105">
        <f t="shared" si="153"/>
        <v>93380</v>
      </c>
      <c r="H4904" s="46">
        <v>8.91</v>
      </c>
      <c r="I4904" s="46">
        <v>9.44</v>
      </c>
    </row>
    <row r="4905" spans="2:9" ht="45">
      <c r="B4905" s="50">
        <v>93381</v>
      </c>
      <c r="C4905" s="48" t="s">
        <v>3622</v>
      </c>
      <c r="D4905" s="47" t="s">
        <v>1186</v>
      </c>
      <c r="E4905" s="49">
        <f t="shared" si="152"/>
        <v>6.31</v>
      </c>
      <c r="F4905" s="1105">
        <f t="shared" si="153"/>
        <v>93381</v>
      </c>
      <c r="H4905" s="49">
        <v>6</v>
      </c>
      <c r="I4905" s="49">
        <v>6.31</v>
      </c>
    </row>
    <row r="4906" spans="2:9">
      <c r="B4906" s="51">
        <v>93382</v>
      </c>
      <c r="C4906" s="1108" t="s">
        <v>3623</v>
      </c>
      <c r="D4906" s="45" t="s">
        <v>1186</v>
      </c>
      <c r="E4906" s="46">
        <f t="shared" si="152"/>
        <v>21.57</v>
      </c>
      <c r="F4906" s="1105">
        <f t="shared" si="153"/>
        <v>93382</v>
      </c>
      <c r="H4906" s="46">
        <v>19.75</v>
      </c>
      <c r="I4906" s="46">
        <v>21.57</v>
      </c>
    </row>
    <row r="4907" spans="2:9">
      <c r="B4907" s="50">
        <v>96995</v>
      </c>
      <c r="C4907" s="48" t="s">
        <v>5424</v>
      </c>
      <c r="D4907" s="47" t="s">
        <v>1186</v>
      </c>
      <c r="E4907" s="49">
        <f t="shared" si="152"/>
        <v>38.25</v>
      </c>
      <c r="F4907" s="1105">
        <f t="shared" si="153"/>
        <v>96995</v>
      </c>
      <c r="H4907" s="49">
        <v>34.58</v>
      </c>
      <c r="I4907" s="49">
        <v>38.25</v>
      </c>
    </row>
    <row r="4908" spans="2:9">
      <c r="B4908" s="51">
        <v>72838</v>
      </c>
      <c r="C4908" s="1108" t="s">
        <v>3624</v>
      </c>
      <c r="D4908" s="45" t="s">
        <v>3625</v>
      </c>
      <c r="E4908" s="46">
        <f t="shared" si="152"/>
        <v>0.78</v>
      </c>
      <c r="F4908" s="1105">
        <f t="shared" si="153"/>
        <v>72838</v>
      </c>
      <c r="H4908" s="46">
        <v>0.77</v>
      </c>
      <c r="I4908" s="46">
        <v>0.78</v>
      </c>
    </row>
    <row r="4909" spans="2:9">
      <c r="B4909" s="50">
        <v>72839</v>
      </c>
      <c r="C4909" s="48" t="s">
        <v>3626</v>
      </c>
      <c r="D4909" s="47" t="s">
        <v>3625</v>
      </c>
      <c r="E4909" s="49">
        <f t="shared" si="152"/>
        <v>0.63</v>
      </c>
      <c r="F4909" s="1105">
        <f t="shared" si="153"/>
        <v>72839</v>
      </c>
      <c r="H4909" s="49">
        <v>0.62</v>
      </c>
      <c r="I4909" s="49">
        <v>0.63</v>
      </c>
    </row>
    <row r="4910" spans="2:9">
      <c r="B4910" s="51">
        <v>72840</v>
      </c>
      <c r="C4910" s="1108" t="s">
        <v>3627</v>
      </c>
      <c r="D4910" s="45" t="s">
        <v>3625</v>
      </c>
      <c r="E4910" s="46">
        <f t="shared" si="152"/>
        <v>0.53</v>
      </c>
      <c r="F4910" s="1105">
        <f t="shared" si="153"/>
        <v>72840</v>
      </c>
      <c r="H4910" s="46">
        <v>0.52</v>
      </c>
      <c r="I4910" s="46">
        <v>0.53</v>
      </c>
    </row>
    <row r="4911" spans="2:9">
      <c r="B4911" s="50">
        <v>72844</v>
      </c>
      <c r="C4911" s="48" t="s">
        <v>3628</v>
      </c>
      <c r="D4911" s="47" t="s">
        <v>3629</v>
      </c>
      <c r="E4911" s="49">
        <f t="shared" si="152"/>
        <v>0.56000000000000005</v>
      </c>
      <c r="F4911" s="1105">
        <f t="shared" si="153"/>
        <v>72844</v>
      </c>
      <c r="H4911" s="49">
        <v>0.56000000000000005</v>
      </c>
      <c r="I4911" s="49">
        <v>0.56000000000000005</v>
      </c>
    </row>
    <row r="4912" spans="2:9">
      <c r="B4912" s="51">
        <v>72845</v>
      </c>
      <c r="C4912" s="1108" t="s">
        <v>3630</v>
      </c>
      <c r="D4912" s="45" t="s">
        <v>3629</v>
      </c>
      <c r="E4912" s="46">
        <f t="shared" si="152"/>
        <v>3.39</v>
      </c>
      <c r="F4912" s="1105">
        <f t="shared" si="153"/>
        <v>72845</v>
      </c>
      <c r="H4912" s="46">
        <v>3.35</v>
      </c>
      <c r="I4912" s="46">
        <v>3.39</v>
      </c>
    </row>
    <row r="4913" spans="2:9">
      <c r="B4913" s="50">
        <v>72846</v>
      </c>
      <c r="C4913" s="48" t="s">
        <v>3631</v>
      </c>
      <c r="D4913" s="47" t="s">
        <v>3629</v>
      </c>
      <c r="E4913" s="49">
        <f t="shared" si="152"/>
        <v>2.8</v>
      </c>
      <c r="F4913" s="1105">
        <f t="shared" si="153"/>
        <v>72846</v>
      </c>
      <c r="H4913" s="49">
        <v>2.76</v>
      </c>
      <c r="I4913" s="49">
        <v>2.8</v>
      </c>
    </row>
    <row r="4914" spans="2:9">
      <c r="B4914" s="51">
        <v>72847</v>
      </c>
      <c r="C4914" s="1108" t="s">
        <v>3632</v>
      </c>
      <c r="D4914" s="45" t="s">
        <v>3629</v>
      </c>
      <c r="E4914" s="46">
        <f t="shared" si="152"/>
        <v>6.04</v>
      </c>
      <c r="F4914" s="1105">
        <f t="shared" si="153"/>
        <v>72847</v>
      </c>
      <c r="H4914" s="46">
        <v>5.96</v>
      </c>
      <c r="I4914" s="46">
        <v>6.04</v>
      </c>
    </row>
    <row r="4915" spans="2:9">
      <c r="B4915" s="50">
        <v>72848</v>
      </c>
      <c r="C4915" s="48" t="s">
        <v>3633</v>
      </c>
      <c r="D4915" s="47" t="s">
        <v>3629</v>
      </c>
      <c r="E4915" s="49">
        <f t="shared" si="152"/>
        <v>1.51</v>
      </c>
      <c r="F4915" s="1105">
        <f t="shared" si="153"/>
        <v>72848</v>
      </c>
      <c r="H4915" s="49">
        <v>1.49</v>
      </c>
      <c r="I4915" s="49">
        <v>1.51</v>
      </c>
    </row>
    <row r="4916" spans="2:9" ht="30">
      <c r="B4916" s="51">
        <v>72849</v>
      </c>
      <c r="C4916" s="1108" t="s">
        <v>3634</v>
      </c>
      <c r="D4916" s="45" t="s">
        <v>3629</v>
      </c>
      <c r="E4916" s="46">
        <f t="shared" si="152"/>
        <v>1.93</v>
      </c>
      <c r="F4916" s="1105">
        <f t="shared" si="153"/>
        <v>72849</v>
      </c>
      <c r="H4916" s="46">
        <v>1.9</v>
      </c>
      <c r="I4916" s="46">
        <v>1.93</v>
      </c>
    </row>
    <row r="4917" spans="2:9">
      <c r="B4917" s="50">
        <v>72850</v>
      </c>
      <c r="C4917" s="48" t="s">
        <v>3635</v>
      </c>
      <c r="D4917" s="47" t="s">
        <v>3629</v>
      </c>
      <c r="E4917" s="49">
        <f t="shared" si="152"/>
        <v>9.93</v>
      </c>
      <c r="F4917" s="1105">
        <f t="shared" si="153"/>
        <v>72850</v>
      </c>
      <c r="H4917" s="49">
        <v>9.7899999999999991</v>
      </c>
      <c r="I4917" s="49">
        <v>9.93</v>
      </c>
    </row>
    <row r="4918" spans="2:9">
      <c r="B4918" s="51">
        <v>72882</v>
      </c>
      <c r="C4918" s="1108" t="s">
        <v>3624</v>
      </c>
      <c r="D4918" s="45" t="s">
        <v>3636</v>
      </c>
      <c r="E4918" s="46">
        <f t="shared" si="152"/>
        <v>1.17</v>
      </c>
      <c r="F4918" s="1105">
        <f t="shared" si="153"/>
        <v>72882</v>
      </c>
      <c r="H4918" s="46">
        <v>1.1599999999999999</v>
      </c>
      <c r="I4918" s="46">
        <v>1.17</v>
      </c>
    </row>
    <row r="4919" spans="2:9">
      <c r="B4919" s="50">
        <v>72883</v>
      </c>
      <c r="C4919" s="48" t="s">
        <v>3626</v>
      </c>
      <c r="D4919" s="47" t="s">
        <v>3636</v>
      </c>
      <c r="E4919" s="49">
        <f t="shared" si="152"/>
        <v>0.94</v>
      </c>
      <c r="F4919" s="1105">
        <f t="shared" si="153"/>
        <v>72883</v>
      </c>
      <c r="H4919" s="49">
        <v>0.92</v>
      </c>
      <c r="I4919" s="49">
        <v>0.94</v>
      </c>
    </row>
    <row r="4920" spans="2:9">
      <c r="B4920" s="51">
        <v>72884</v>
      </c>
      <c r="C4920" s="1108" t="s">
        <v>3627</v>
      </c>
      <c r="D4920" s="45" t="s">
        <v>3636</v>
      </c>
      <c r="E4920" s="46">
        <f t="shared" si="152"/>
        <v>0.78</v>
      </c>
      <c r="F4920" s="1105">
        <f t="shared" si="153"/>
        <v>72884</v>
      </c>
      <c r="H4920" s="46">
        <v>0.77</v>
      </c>
      <c r="I4920" s="46">
        <v>0.78</v>
      </c>
    </row>
    <row r="4921" spans="2:9">
      <c r="B4921" s="50">
        <v>72888</v>
      </c>
      <c r="C4921" s="48" t="s">
        <v>3628</v>
      </c>
      <c r="D4921" s="47" t="s">
        <v>1186</v>
      </c>
      <c r="E4921" s="49">
        <f t="shared" si="152"/>
        <v>0.84</v>
      </c>
      <c r="F4921" s="1105">
        <f t="shared" si="153"/>
        <v>72888</v>
      </c>
      <c r="H4921" s="49">
        <v>0.83</v>
      </c>
      <c r="I4921" s="49">
        <v>0.84</v>
      </c>
    </row>
    <row r="4922" spans="2:9" ht="30">
      <c r="B4922" s="51">
        <v>72890</v>
      </c>
      <c r="C4922" s="1108" t="s">
        <v>3637</v>
      </c>
      <c r="D4922" s="45" t="s">
        <v>1186</v>
      </c>
      <c r="E4922" s="46">
        <f t="shared" si="152"/>
        <v>5.09</v>
      </c>
      <c r="F4922" s="1105">
        <f t="shared" si="153"/>
        <v>72890</v>
      </c>
      <c r="H4922" s="46">
        <v>5.03</v>
      </c>
      <c r="I4922" s="46">
        <v>5.09</v>
      </c>
    </row>
    <row r="4923" spans="2:9" ht="30">
      <c r="B4923" s="50">
        <v>72891</v>
      </c>
      <c r="C4923" s="48" t="s">
        <v>3638</v>
      </c>
      <c r="D4923" s="47" t="s">
        <v>1186</v>
      </c>
      <c r="E4923" s="49">
        <f t="shared" si="152"/>
        <v>4.2</v>
      </c>
      <c r="F4923" s="1105">
        <f t="shared" si="153"/>
        <v>72891</v>
      </c>
      <c r="H4923" s="49">
        <v>4.1500000000000004</v>
      </c>
      <c r="I4923" s="49">
        <v>4.2</v>
      </c>
    </row>
    <row r="4924" spans="2:9" ht="30">
      <c r="B4924" s="51">
        <v>72892</v>
      </c>
      <c r="C4924" s="1108" t="s">
        <v>3639</v>
      </c>
      <c r="D4924" s="45" t="s">
        <v>1186</v>
      </c>
      <c r="E4924" s="46">
        <f t="shared" si="152"/>
        <v>9.06</v>
      </c>
      <c r="F4924" s="1105">
        <f t="shared" si="153"/>
        <v>72892</v>
      </c>
      <c r="H4924" s="46">
        <v>8.94</v>
      </c>
      <c r="I4924" s="46">
        <v>9.06</v>
      </c>
    </row>
    <row r="4925" spans="2:9" ht="30">
      <c r="B4925" s="50">
        <v>72893</v>
      </c>
      <c r="C4925" s="48" t="s">
        <v>3640</v>
      </c>
      <c r="D4925" s="47" t="s">
        <v>1186</v>
      </c>
      <c r="E4925" s="49">
        <f t="shared" si="152"/>
        <v>2.25</v>
      </c>
      <c r="F4925" s="1105">
        <f t="shared" si="153"/>
        <v>72893</v>
      </c>
      <c r="H4925" s="49">
        <v>2.23</v>
      </c>
      <c r="I4925" s="49">
        <v>2.25</v>
      </c>
    </row>
    <row r="4926" spans="2:9" ht="30">
      <c r="B4926" s="51">
        <v>72894</v>
      </c>
      <c r="C4926" s="1108" t="s">
        <v>3641</v>
      </c>
      <c r="D4926" s="45" t="s">
        <v>1186</v>
      </c>
      <c r="E4926" s="46">
        <f t="shared" si="152"/>
        <v>2.89</v>
      </c>
      <c r="F4926" s="1105">
        <f t="shared" si="153"/>
        <v>72894</v>
      </c>
      <c r="H4926" s="46">
        <v>2.86</v>
      </c>
      <c r="I4926" s="46">
        <v>2.89</v>
      </c>
    </row>
    <row r="4927" spans="2:9">
      <c r="B4927" s="50">
        <v>72895</v>
      </c>
      <c r="C4927" s="48" t="s">
        <v>3642</v>
      </c>
      <c r="D4927" s="47" t="s">
        <v>1186</v>
      </c>
      <c r="E4927" s="49">
        <f t="shared" si="152"/>
        <v>15.28</v>
      </c>
      <c r="F4927" s="1105">
        <f t="shared" si="153"/>
        <v>72895</v>
      </c>
      <c r="H4927" s="49">
        <v>15.09</v>
      </c>
      <c r="I4927" s="49">
        <v>15.28</v>
      </c>
    </row>
    <row r="4928" spans="2:9">
      <c r="B4928" s="51">
        <v>72897</v>
      </c>
      <c r="C4928" s="1108" t="s">
        <v>3643</v>
      </c>
      <c r="D4928" s="45" t="s">
        <v>1186</v>
      </c>
      <c r="E4928" s="46">
        <f t="shared" si="152"/>
        <v>19.02</v>
      </c>
      <c r="F4928" s="1105">
        <f t="shared" si="153"/>
        <v>72897</v>
      </c>
      <c r="H4928" s="46">
        <v>17.57</v>
      </c>
      <c r="I4928" s="46">
        <v>19.02</v>
      </c>
    </row>
    <row r="4929" spans="2:9">
      <c r="B4929" s="50">
        <v>72898</v>
      </c>
      <c r="C4929" s="48" t="s">
        <v>3644</v>
      </c>
      <c r="D4929" s="47" t="s">
        <v>1186</v>
      </c>
      <c r="E4929" s="49">
        <f t="shared" si="152"/>
        <v>3.29</v>
      </c>
      <c r="F4929" s="1105">
        <f t="shared" si="153"/>
        <v>72898</v>
      </c>
      <c r="H4929" s="49">
        <v>3.22</v>
      </c>
      <c r="I4929" s="49">
        <v>3.29</v>
      </c>
    </row>
    <row r="4930" spans="2:9">
      <c r="B4930" s="51">
        <v>72899</v>
      </c>
      <c r="C4930" s="1108" t="s">
        <v>3645</v>
      </c>
      <c r="D4930" s="45" t="s">
        <v>1186</v>
      </c>
      <c r="E4930" s="46">
        <f t="shared" si="152"/>
        <v>3.95</v>
      </c>
      <c r="F4930" s="1105">
        <f t="shared" si="153"/>
        <v>72899</v>
      </c>
      <c r="H4930" s="46">
        <v>3.9</v>
      </c>
      <c r="I4930" s="46">
        <v>3.95</v>
      </c>
    </row>
    <row r="4931" spans="2:9">
      <c r="B4931" s="50">
        <v>72900</v>
      </c>
      <c r="C4931" s="48" t="s">
        <v>3646</v>
      </c>
      <c r="D4931" s="47" t="s">
        <v>1186</v>
      </c>
      <c r="E4931" s="49">
        <f t="shared" ref="E4931:E4994" si="154">IF($K$2=$H$1,H4931,I4931)</f>
        <v>4.34</v>
      </c>
      <c r="F4931" s="1105">
        <f t="shared" ref="F4931:F4994" si="155">IF(LEN($B4931)=7,CONCATENATE(MID($B4931,1,6),"00",RIGHT($B4931,1)),IF(LEN($B4931)=8,CONCATENATE(MID($B4931,1,6),"0",RIGHT($B4931,2)),$B4931))</f>
        <v>72900</v>
      </c>
      <c r="H4931" s="49">
        <v>4.29</v>
      </c>
      <c r="I4931" s="49">
        <v>4.34</v>
      </c>
    </row>
    <row r="4932" spans="2:9" ht="30">
      <c r="B4932" s="51" t="s">
        <v>3647</v>
      </c>
      <c r="C4932" s="1108" t="s">
        <v>3648</v>
      </c>
      <c r="D4932" s="45" t="s">
        <v>1186</v>
      </c>
      <c r="E4932" s="46">
        <f t="shared" si="154"/>
        <v>1.44</v>
      </c>
      <c r="F4932" s="1105" t="str">
        <f t="shared" si="155"/>
        <v>74010/001</v>
      </c>
      <c r="H4932" s="46">
        <v>1.41</v>
      </c>
      <c r="I4932" s="46">
        <v>1.44</v>
      </c>
    </row>
    <row r="4933" spans="2:9">
      <c r="B4933" s="50">
        <v>83356</v>
      </c>
      <c r="C4933" s="48" t="s">
        <v>3649</v>
      </c>
      <c r="D4933" s="47" t="s">
        <v>3636</v>
      </c>
      <c r="E4933" s="49">
        <f t="shared" si="154"/>
        <v>0.7</v>
      </c>
      <c r="F4933" s="1105">
        <f t="shared" si="155"/>
        <v>83356</v>
      </c>
      <c r="H4933" s="49">
        <v>0.7</v>
      </c>
      <c r="I4933" s="49">
        <v>0.7</v>
      </c>
    </row>
    <row r="4934" spans="2:9">
      <c r="B4934" s="51">
        <v>83358</v>
      </c>
      <c r="C4934" s="1108" t="s">
        <v>3650</v>
      </c>
      <c r="D4934" s="45" t="s">
        <v>3636</v>
      </c>
      <c r="E4934" s="46">
        <f t="shared" si="154"/>
        <v>1.46</v>
      </c>
      <c r="F4934" s="1105">
        <f t="shared" si="155"/>
        <v>83358</v>
      </c>
      <c r="H4934" s="46">
        <v>1.44</v>
      </c>
      <c r="I4934" s="46">
        <v>1.46</v>
      </c>
    </row>
    <row r="4935" spans="2:9">
      <c r="B4935" s="50">
        <v>95303</v>
      </c>
      <c r="C4935" s="48" t="s">
        <v>3651</v>
      </c>
      <c r="D4935" s="47" t="s">
        <v>3636</v>
      </c>
      <c r="E4935" s="49">
        <f t="shared" si="154"/>
        <v>0.9</v>
      </c>
      <c r="F4935" s="1105">
        <f t="shared" si="155"/>
        <v>95303</v>
      </c>
      <c r="H4935" s="49">
        <v>0.89</v>
      </c>
      <c r="I4935" s="49">
        <v>0.9</v>
      </c>
    </row>
    <row r="4936" spans="2:9">
      <c r="B4936" s="51">
        <v>97912</v>
      </c>
      <c r="C4936" s="1108" t="s">
        <v>5425</v>
      </c>
      <c r="D4936" s="45" t="s">
        <v>3636</v>
      </c>
      <c r="E4936" s="46">
        <f t="shared" si="154"/>
        <v>1.64</v>
      </c>
      <c r="F4936" s="1105">
        <f t="shared" si="155"/>
        <v>97912</v>
      </c>
      <c r="H4936" s="46">
        <v>1.61</v>
      </c>
      <c r="I4936" s="46">
        <v>1.64</v>
      </c>
    </row>
    <row r="4937" spans="2:9" ht="30">
      <c r="B4937" s="50">
        <v>97913</v>
      </c>
      <c r="C4937" s="48" t="s">
        <v>5426</v>
      </c>
      <c r="D4937" s="47" t="s">
        <v>3636</v>
      </c>
      <c r="E4937" s="49">
        <f t="shared" si="154"/>
        <v>1.25</v>
      </c>
      <c r="F4937" s="1105">
        <f t="shared" si="155"/>
        <v>97913</v>
      </c>
      <c r="H4937" s="49">
        <v>1.23</v>
      </c>
      <c r="I4937" s="49">
        <v>1.25</v>
      </c>
    </row>
    <row r="4938" spans="2:9" ht="30">
      <c r="B4938" s="51">
        <v>97914</v>
      </c>
      <c r="C4938" s="1108" t="s">
        <v>5427</v>
      </c>
      <c r="D4938" s="45" t="s">
        <v>3636</v>
      </c>
      <c r="E4938" s="46">
        <f t="shared" si="154"/>
        <v>1.17</v>
      </c>
      <c r="F4938" s="1105">
        <f t="shared" si="155"/>
        <v>97914</v>
      </c>
      <c r="H4938" s="46">
        <v>1.1499999999999999</v>
      </c>
      <c r="I4938" s="46">
        <v>1.17</v>
      </c>
    </row>
    <row r="4939" spans="2:9" ht="30">
      <c r="B4939" s="50">
        <v>97915</v>
      </c>
      <c r="C4939" s="48" t="s">
        <v>5428</v>
      </c>
      <c r="D4939" s="47" t="s">
        <v>3636</v>
      </c>
      <c r="E4939" s="49">
        <f t="shared" si="154"/>
        <v>0.83</v>
      </c>
      <c r="F4939" s="1105">
        <f t="shared" si="155"/>
        <v>97915</v>
      </c>
      <c r="H4939" s="49">
        <v>0.82</v>
      </c>
      <c r="I4939" s="49">
        <v>0.83</v>
      </c>
    </row>
    <row r="4940" spans="2:9">
      <c r="B4940" s="51">
        <v>97916</v>
      </c>
      <c r="C4940" s="1108" t="s">
        <v>5429</v>
      </c>
      <c r="D4940" s="45" t="s">
        <v>3625</v>
      </c>
      <c r="E4940" s="46">
        <f t="shared" si="154"/>
        <v>1.0900000000000001</v>
      </c>
      <c r="F4940" s="1105">
        <f t="shared" si="155"/>
        <v>97916</v>
      </c>
      <c r="H4940" s="46">
        <v>1.07</v>
      </c>
      <c r="I4940" s="46">
        <v>1.0900000000000001</v>
      </c>
    </row>
    <row r="4941" spans="2:9">
      <c r="B4941" s="50">
        <v>97917</v>
      </c>
      <c r="C4941" s="48" t="s">
        <v>5430</v>
      </c>
      <c r="D4941" s="47" t="s">
        <v>3625</v>
      </c>
      <c r="E4941" s="49">
        <f t="shared" si="154"/>
        <v>0.83</v>
      </c>
      <c r="F4941" s="1105">
        <f t="shared" si="155"/>
        <v>97917</v>
      </c>
      <c r="H4941" s="49">
        <v>0.82</v>
      </c>
      <c r="I4941" s="49">
        <v>0.83</v>
      </c>
    </row>
    <row r="4942" spans="2:9" ht="30">
      <c r="B4942" s="51">
        <v>97918</v>
      </c>
      <c r="C4942" s="1108" t="s">
        <v>5431</v>
      </c>
      <c r="D4942" s="45" t="s">
        <v>3625</v>
      </c>
      <c r="E4942" s="46">
        <f t="shared" si="154"/>
        <v>0.78</v>
      </c>
      <c r="F4942" s="1105">
        <f t="shared" si="155"/>
        <v>97918</v>
      </c>
      <c r="H4942" s="46">
        <v>0.77</v>
      </c>
      <c r="I4942" s="46">
        <v>0.78</v>
      </c>
    </row>
    <row r="4943" spans="2:9" ht="30">
      <c r="B4943" s="50">
        <v>97919</v>
      </c>
      <c r="C4943" s="48" t="s">
        <v>5432</v>
      </c>
      <c r="D4943" s="47" t="s">
        <v>3625</v>
      </c>
      <c r="E4943" s="49">
        <f t="shared" si="154"/>
        <v>0.55000000000000004</v>
      </c>
      <c r="F4943" s="1105">
        <f t="shared" si="155"/>
        <v>97919</v>
      </c>
      <c r="H4943" s="49">
        <v>0.54</v>
      </c>
      <c r="I4943" s="49">
        <v>0.55000000000000004</v>
      </c>
    </row>
    <row r="4944" spans="2:9">
      <c r="B4944" s="51">
        <v>94097</v>
      </c>
      <c r="C4944" s="1108" t="s">
        <v>3652</v>
      </c>
      <c r="D4944" s="45" t="s">
        <v>266</v>
      </c>
      <c r="E4944" s="46">
        <f t="shared" si="154"/>
        <v>4.6399999999999997</v>
      </c>
      <c r="F4944" s="1105">
        <f t="shared" si="155"/>
        <v>94097</v>
      </c>
      <c r="H4944" s="46">
        <v>4.18</v>
      </c>
      <c r="I4944" s="46">
        <v>4.6399999999999997</v>
      </c>
    </row>
    <row r="4945" spans="2:9">
      <c r="B4945" s="50">
        <v>94098</v>
      </c>
      <c r="C4945" s="48" t="s">
        <v>3653</v>
      </c>
      <c r="D4945" s="47" t="s">
        <v>266</v>
      </c>
      <c r="E4945" s="49">
        <f t="shared" si="154"/>
        <v>5.31</v>
      </c>
      <c r="F4945" s="1105">
        <f t="shared" si="155"/>
        <v>94098</v>
      </c>
      <c r="H4945" s="49">
        <v>4.79</v>
      </c>
      <c r="I4945" s="49">
        <v>5.31</v>
      </c>
    </row>
    <row r="4946" spans="2:9" ht="30">
      <c r="B4946" s="51">
        <v>94099</v>
      </c>
      <c r="C4946" s="1108" t="s">
        <v>3654</v>
      </c>
      <c r="D4946" s="45" t="s">
        <v>266</v>
      </c>
      <c r="E4946" s="46">
        <f t="shared" si="154"/>
        <v>2.34</v>
      </c>
      <c r="F4946" s="1105">
        <f t="shared" si="155"/>
        <v>94099</v>
      </c>
      <c r="H4946" s="46">
        <v>2.09</v>
      </c>
      <c r="I4946" s="46">
        <v>2.34</v>
      </c>
    </row>
    <row r="4947" spans="2:9" ht="30">
      <c r="B4947" s="50">
        <v>94100</v>
      </c>
      <c r="C4947" s="48" t="s">
        <v>3655</v>
      </c>
      <c r="D4947" s="47" t="s">
        <v>266</v>
      </c>
      <c r="E4947" s="49">
        <f t="shared" si="154"/>
        <v>2.99</v>
      </c>
      <c r="F4947" s="1105">
        <f t="shared" si="155"/>
        <v>94100</v>
      </c>
      <c r="H4947" s="49">
        <v>2.68</v>
      </c>
      <c r="I4947" s="49">
        <v>2.99</v>
      </c>
    </row>
    <row r="4948" spans="2:9" ht="30">
      <c r="B4948" s="51">
        <v>94102</v>
      </c>
      <c r="C4948" s="1108" t="s">
        <v>3656</v>
      </c>
      <c r="D4948" s="45" t="s">
        <v>1186</v>
      </c>
      <c r="E4948" s="46">
        <f t="shared" si="154"/>
        <v>161.66999999999999</v>
      </c>
      <c r="F4948" s="1105">
        <f t="shared" si="155"/>
        <v>94102</v>
      </c>
      <c r="H4948" s="46">
        <v>152.47999999999999</v>
      </c>
      <c r="I4948" s="46">
        <v>161.66999999999999</v>
      </c>
    </row>
    <row r="4949" spans="2:9" ht="30">
      <c r="B4949" s="50">
        <v>94103</v>
      </c>
      <c r="C4949" s="48" t="s">
        <v>3657</v>
      </c>
      <c r="D4949" s="47" t="s">
        <v>1186</v>
      </c>
      <c r="E4949" s="49">
        <f t="shared" si="154"/>
        <v>211.71</v>
      </c>
      <c r="F4949" s="1105">
        <f t="shared" si="155"/>
        <v>94103</v>
      </c>
      <c r="H4949" s="49">
        <v>200.42</v>
      </c>
      <c r="I4949" s="49">
        <v>211.71</v>
      </c>
    </row>
    <row r="4950" spans="2:9" ht="30">
      <c r="B4950" s="51">
        <v>94104</v>
      </c>
      <c r="C4950" s="1108" t="s">
        <v>3658</v>
      </c>
      <c r="D4950" s="45" t="s">
        <v>1186</v>
      </c>
      <c r="E4950" s="46">
        <f t="shared" si="154"/>
        <v>165.37</v>
      </c>
      <c r="F4950" s="1105">
        <f t="shared" si="155"/>
        <v>94104</v>
      </c>
      <c r="H4950" s="46">
        <v>155.82</v>
      </c>
      <c r="I4950" s="46">
        <v>165.37</v>
      </c>
    </row>
    <row r="4951" spans="2:9" ht="30">
      <c r="B4951" s="50">
        <v>94105</v>
      </c>
      <c r="C4951" s="48" t="s">
        <v>3659</v>
      </c>
      <c r="D4951" s="47" t="s">
        <v>1186</v>
      </c>
      <c r="E4951" s="49">
        <f t="shared" si="154"/>
        <v>215.44</v>
      </c>
      <c r="F4951" s="1105">
        <f t="shared" si="155"/>
        <v>94105</v>
      </c>
      <c r="H4951" s="49">
        <v>203.79</v>
      </c>
      <c r="I4951" s="49">
        <v>215.44</v>
      </c>
    </row>
    <row r="4952" spans="2:9" ht="30">
      <c r="B4952" s="51">
        <v>94106</v>
      </c>
      <c r="C4952" s="1108" t="s">
        <v>3660</v>
      </c>
      <c r="D4952" s="45" t="s">
        <v>1186</v>
      </c>
      <c r="E4952" s="46">
        <f t="shared" si="154"/>
        <v>143.13</v>
      </c>
      <c r="F4952" s="1105">
        <f t="shared" si="155"/>
        <v>94106</v>
      </c>
      <c r="H4952" s="46">
        <v>135.76</v>
      </c>
      <c r="I4952" s="46">
        <v>143.13</v>
      </c>
    </row>
    <row r="4953" spans="2:9" ht="30">
      <c r="B4953" s="50">
        <v>94107</v>
      </c>
      <c r="C4953" s="48" t="s">
        <v>3661</v>
      </c>
      <c r="D4953" s="47" t="s">
        <v>1186</v>
      </c>
      <c r="E4953" s="49">
        <f t="shared" si="154"/>
        <v>193.19</v>
      </c>
      <c r="F4953" s="1105">
        <f t="shared" si="155"/>
        <v>94107</v>
      </c>
      <c r="H4953" s="49">
        <v>183.72</v>
      </c>
      <c r="I4953" s="49">
        <v>193.19</v>
      </c>
    </row>
    <row r="4954" spans="2:9" ht="30">
      <c r="B4954" s="51">
        <v>94108</v>
      </c>
      <c r="C4954" s="1108" t="s">
        <v>3662</v>
      </c>
      <c r="D4954" s="45" t="s">
        <v>1186</v>
      </c>
      <c r="E4954" s="46">
        <f t="shared" si="154"/>
        <v>146.84</v>
      </c>
      <c r="F4954" s="1105">
        <f t="shared" si="155"/>
        <v>94108</v>
      </c>
      <c r="H4954" s="46">
        <v>139.1</v>
      </c>
      <c r="I4954" s="46">
        <v>146.84</v>
      </c>
    </row>
    <row r="4955" spans="2:9" ht="30">
      <c r="B4955" s="50">
        <v>94110</v>
      </c>
      <c r="C4955" s="48" t="s">
        <v>3663</v>
      </c>
      <c r="D4955" s="47" t="s">
        <v>1186</v>
      </c>
      <c r="E4955" s="49">
        <f t="shared" si="154"/>
        <v>196.89</v>
      </c>
      <c r="F4955" s="1105">
        <f t="shared" si="155"/>
        <v>94110</v>
      </c>
      <c r="H4955" s="49">
        <v>187.05</v>
      </c>
      <c r="I4955" s="49">
        <v>196.89</v>
      </c>
    </row>
    <row r="4956" spans="2:9" ht="30">
      <c r="B4956" s="51">
        <v>94111</v>
      </c>
      <c r="C4956" s="1108" t="s">
        <v>3664</v>
      </c>
      <c r="D4956" s="45" t="s">
        <v>1186</v>
      </c>
      <c r="E4956" s="46">
        <f t="shared" si="154"/>
        <v>132.88</v>
      </c>
      <c r="F4956" s="1105">
        <f t="shared" si="155"/>
        <v>94111</v>
      </c>
      <c r="H4956" s="46">
        <v>128.11000000000001</v>
      </c>
      <c r="I4956" s="46">
        <v>132.88</v>
      </c>
    </row>
    <row r="4957" spans="2:9" ht="30">
      <c r="B4957" s="50">
        <v>94112</v>
      </c>
      <c r="C4957" s="48" t="s">
        <v>3665</v>
      </c>
      <c r="D4957" s="47" t="s">
        <v>1186</v>
      </c>
      <c r="E4957" s="49">
        <f t="shared" si="154"/>
        <v>176.23</v>
      </c>
      <c r="F4957" s="1105">
        <f t="shared" si="155"/>
        <v>94112</v>
      </c>
      <c r="H4957" s="49">
        <v>170.39</v>
      </c>
      <c r="I4957" s="49">
        <v>176.23</v>
      </c>
    </row>
    <row r="4958" spans="2:9" ht="30">
      <c r="B4958" s="51">
        <v>94113</v>
      </c>
      <c r="C4958" s="1108" t="s">
        <v>3666</v>
      </c>
      <c r="D4958" s="45" t="s">
        <v>1186</v>
      </c>
      <c r="E4958" s="46">
        <f t="shared" si="154"/>
        <v>138.51</v>
      </c>
      <c r="F4958" s="1105">
        <f t="shared" si="155"/>
        <v>94113</v>
      </c>
      <c r="H4958" s="46">
        <v>133.33000000000001</v>
      </c>
      <c r="I4958" s="46">
        <v>138.51</v>
      </c>
    </row>
    <row r="4959" spans="2:9" ht="30">
      <c r="B4959" s="50">
        <v>94114</v>
      </c>
      <c r="C4959" s="48" t="s">
        <v>3667</v>
      </c>
      <c r="D4959" s="47" t="s">
        <v>1186</v>
      </c>
      <c r="E4959" s="49">
        <f t="shared" si="154"/>
        <v>182.58</v>
      </c>
      <c r="F4959" s="1105">
        <f t="shared" si="155"/>
        <v>94114</v>
      </c>
      <c r="H4959" s="49">
        <v>176.28</v>
      </c>
      <c r="I4959" s="49">
        <v>182.58</v>
      </c>
    </row>
    <row r="4960" spans="2:9" ht="30">
      <c r="B4960" s="51">
        <v>94115</v>
      </c>
      <c r="C4960" s="1108" t="s">
        <v>3668</v>
      </c>
      <c r="D4960" s="45" t="s">
        <v>1186</v>
      </c>
      <c r="E4960" s="46">
        <f t="shared" si="154"/>
        <v>106.53</v>
      </c>
      <c r="F4960" s="1105">
        <f t="shared" si="155"/>
        <v>94115</v>
      </c>
      <c r="H4960" s="46">
        <v>103.72</v>
      </c>
      <c r="I4960" s="46">
        <v>106.53</v>
      </c>
    </row>
    <row r="4961" spans="2:9" ht="30">
      <c r="B4961" s="50">
        <v>94116</v>
      </c>
      <c r="C4961" s="48" t="s">
        <v>3669</v>
      </c>
      <c r="D4961" s="47" t="s">
        <v>1186</v>
      </c>
      <c r="E4961" s="49">
        <f t="shared" si="154"/>
        <v>146.05000000000001</v>
      </c>
      <c r="F4961" s="1105">
        <f t="shared" si="155"/>
        <v>94116</v>
      </c>
      <c r="H4961" s="49">
        <v>142.46</v>
      </c>
      <c r="I4961" s="49">
        <v>146.05000000000001</v>
      </c>
    </row>
    <row r="4962" spans="2:9" ht="30">
      <c r="B4962" s="51">
        <v>94117</v>
      </c>
      <c r="C4962" s="1108" t="s">
        <v>3670</v>
      </c>
      <c r="D4962" s="45" t="s">
        <v>1186</v>
      </c>
      <c r="E4962" s="46">
        <f t="shared" si="154"/>
        <v>111.76</v>
      </c>
      <c r="F4962" s="1105">
        <f t="shared" si="155"/>
        <v>94117</v>
      </c>
      <c r="H4962" s="46">
        <v>108.57</v>
      </c>
      <c r="I4962" s="46">
        <v>111.76</v>
      </c>
    </row>
    <row r="4963" spans="2:9" ht="30">
      <c r="B4963" s="50">
        <v>94118</v>
      </c>
      <c r="C4963" s="48" t="s">
        <v>3671</v>
      </c>
      <c r="D4963" s="47" t="s">
        <v>1186</v>
      </c>
      <c r="E4963" s="49">
        <f t="shared" si="154"/>
        <v>152.21</v>
      </c>
      <c r="F4963" s="1105">
        <f t="shared" si="155"/>
        <v>94118</v>
      </c>
      <c r="H4963" s="49">
        <v>148.16</v>
      </c>
      <c r="I4963" s="49">
        <v>152.21</v>
      </c>
    </row>
    <row r="4964" spans="2:9">
      <c r="B4964" s="51">
        <v>6514</v>
      </c>
      <c r="C4964" s="1108" t="s">
        <v>3672</v>
      </c>
      <c r="D4964" s="45" t="s">
        <v>1186</v>
      </c>
      <c r="E4964" s="46">
        <f t="shared" si="154"/>
        <v>111.59</v>
      </c>
      <c r="F4964" s="1105">
        <f t="shared" si="155"/>
        <v>6514</v>
      </c>
      <c r="H4964" s="46">
        <v>108.53</v>
      </c>
      <c r="I4964" s="46">
        <v>111.59</v>
      </c>
    </row>
    <row r="4965" spans="2:9">
      <c r="B4965" s="50">
        <v>88549</v>
      </c>
      <c r="C4965" s="48" t="s">
        <v>3673</v>
      </c>
      <c r="D4965" s="47" t="s">
        <v>1186</v>
      </c>
      <c r="E4965" s="49">
        <f t="shared" si="154"/>
        <v>88.99</v>
      </c>
      <c r="F4965" s="1105">
        <f t="shared" si="155"/>
        <v>88549</v>
      </c>
      <c r="H4965" s="49">
        <v>87.46</v>
      </c>
      <c r="I4965" s="49">
        <v>88.99</v>
      </c>
    </row>
    <row r="4966" spans="2:9">
      <c r="B4966" s="51" t="s">
        <v>66</v>
      </c>
      <c r="C4966" s="1108" t="s">
        <v>65</v>
      </c>
      <c r="D4966" s="45" t="s">
        <v>1186</v>
      </c>
      <c r="E4966" s="46">
        <f t="shared" si="154"/>
        <v>4.92</v>
      </c>
      <c r="F4966" s="1105" t="str">
        <f t="shared" si="155"/>
        <v>74005/001</v>
      </c>
      <c r="H4966" s="46">
        <v>4.54</v>
      </c>
      <c r="I4966" s="46">
        <v>4.92</v>
      </c>
    </row>
    <row r="4967" spans="2:9">
      <c r="B4967" s="50">
        <v>95606</v>
      </c>
      <c r="C4967" s="48" t="s">
        <v>3674</v>
      </c>
      <c r="D4967" s="47" t="s">
        <v>1186</v>
      </c>
      <c r="E4967" s="49">
        <f t="shared" si="154"/>
        <v>1.32</v>
      </c>
      <c r="F4967" s="1105">
        <f t="shared" si="155"/>
        <v>95606</v>
      </c>
      <c r="H4967" s="49">
        <v>1.29</v>
      </c>
      <c r="I4967" s="49">
        <v>1.32</v>
      </c>
    </row>
    <row r="4968" spans="2:9" ht="30">
      <c r="B4968" s="51">
        <v>72131</v>
      </c>
      <c r="C4968" s="1108" t="s">
        <v>3675</v>
      </c>
      <c r="D4968" s="45" t="s">
        <v>266</v>
      </c>
      <c r="E4968" s="46">
        <f t="shared" si="154"/>
        <v>125.38</v>
      </c>
      <c r="F4968" s="1105">
        <f t="shared" si="155"/>
        <v>72131</v>
      </c>
      <c r="H4968" s="46">
        <v>119.34</v>
      </c>
      <c r="I4968" s="46">
        <v>125.38</v>
      </c>
    </row>
    <row r="4969" spans="2:9" ht="30">
      <c r="B4969" s="50">
        <v>72132</v>
      </c>
      <c r="C4969" s="48" t="s">
        <v>3676</v>
      </c>
      <c r="D4969" s="47" t="s">
        <v>266</v>
      </c>
      <c r="E4969" s="49">
        <f t="shared" si="154"/>
        <v>65</v>
      </c>
      <c r="F4969" s="1105">
        <f t="shared" si="155"/>
        <v>72132</v>
      </c>
      <c r="H4969" s="49">
        <v>61.68</v>
      </c>
      <c r="I4969" s="49">
        <v>65</v>
      </c>
    </row>
    <row r="4970" spans="2:9" ht="30">
      <c r="B4970" s="51">
        <v>72133</v>
      </c>
      <c r="C4970" s="1108" t="s">
        <v>3677</v>
      </c>
      <c r="D4970" s="45" t="s">
        <v>266</v>
      </c>
      <c r="E4970" s="46">
        <f t="shared" si="154"/>
        <v>220.34</v>
      </c>
      <c r="F4970" s="1105">
        <f t="shared" si="155"/>
        <v>72133</v>
      </c>
      <c r="H4970" s="46">
        <v>208.66</v>
      </c>
      <c r="I4970" s="46">
        <v>220.34</v>
      </c>
    </row>
    <row r="4971" spans="2:9" ht="30">
      <c r="B4971" s="50">
        <v>87471</v>
      </c>
      <c r="C4971" s="48" t="s">
        <v>3678</v>
      </c>
      <c r="D4971" s="47" t="s">
        <v>266</v>
      </c>
      <c r="E4971" s="49">
        <f t="shared" si="154"/>
        <v>40.840000000000003</v>
      </c>
      <c r="F4971" s="1105">
        <f t="shared" si="155"/>
        <v>87471</v>
      </c>
      <c r="H4971" s="49">
        <v>39.119999999999997</v>
      </c>
      <c r="I4971" s="49">
        <v>40.840000000000003</v>
      </c>
    </row>
    <row r="4972" spans="2:9" ht="30">
      <c r="B4972" s="51">
        <v>87472</v>
      </c>
      <c r="C4972" s="1108" t="s">
        <v>3679</v>
      </c>
      <c r="D4972" s="45" t="s">
        <v>266</v>
      </c>
      <c r="E4972" s="46">
        <f t="shared" si="154"/>
        <v>41.94</v>
      </c>
      <c r="F4972" s="1105">
        <f t="shared" si="155"/>
        <v>87472</v>
      </c>
      <c r="H4972" s="46">
        <v>40.1</v>
      </c>
      <c r="I4972" s="46">
        <v>41.94</v>
      </c>
    </row>
    <row r="4973" spans="2:9" ht="30">
      <c r="B4973" s="50">
        <v>87473</v>
      </c>
      <c r="C4973" s="48" t="s">
        <v>3680</v>
      </c>
      <c r="D4973" s="47" t="s">
        <v>266</v>
      </c>
      <c r="E4973" s="49">
        <f t="shared" si="154"/>
        <v>56.38</v>
      </c>
      <c r="F4973" s="1105">
        <f t="shared" si="155"/>
        <v>87473</v>
      </c>
      <c r="H4973" s="49">
        <v>53.89</v>
      </c>
      <c r="I4973" s="49">
        <v>56.38</v>
      </c>
    </row>
    <row r="4974" spans="2:9" ht="30">
      <c r="B4974" s="51">
        <v>87474</v>
      </c>
      <c r="C4974" s="1108" t="s">
        <v>3681</v>
      </c>
      <c r="D4974" s="45" t="s">
        <v>266</v>
      </c>
      <c r="E4974" s="46">
        <f t="shared" si="154"/>
        <v>57.63</v>
      </c>
      <c r="F4974" s="1105">
        <f t="shared" si="155"/>
        <v>87474</v>
      </c>
      <c r="H4974" s="46">
        <v>55.01</v>
      </c>
      <c r="I4974" s="46">
        <v>57.63</v>
      </c>
    </row>
    <row r="4975" spans="2:9" ht="30">
      <c r="B4975" s="50">
        <v>87475</v>
      </c>
      <c r="C4975" s="48" t="s">
        <v>3682</v>
      </c>
      <c r="D4975" s="47" t="s">
        <v>266</v>
      </c>
      <c r="E4975" s="49">
        <f t="shared" si="154"/>
        <v>66.37</v>
      </c>
      <c r="F4975" s="1105">
        <f t="shared" si="155"/>
        <v>87475</v>
      </c>
      <c r="H4975" s="49">
        <v>63.49</v>
      </c>
      <c r="I4975" s="49">
        <v>66.37</v>
      </c>
    </row>
    <row r="4976" spans="2:9" ht="30">
      <c r="B4976" s="51">
        <v>87476</v>
      </c>
      <c r="C4976" s="1108" t="s">
        <v>3683</v>
      </c>
      <c r="D4976" s="45" t="s">
        <v>266</v>
      </c>
      <c r="E4976" s="46">
        <f t="shared" si="154"/>
        <v>67.83</v>
      </c>
      <c r="F4976" s="1105">
        <f t="shared" si="155"/>
        <v>87476</v>
      </c>
      <c r="H4976" s="46">
        <v>64.8</v>
      </c>
      <c r="I4976" s="46">
        <v>67.83</v>
      </c>
    </row>
    <row r="4977" spans="2:9" ht="30">
      <c r="B4977" s="50">
        <v>87477</v>
      </c>
      <c r="C4977" s="48" t="s">
        <v>3684</v>
      </c>
      <c r="D4977" s="47" t="s">
        <v>266</v>
      </c>
      <c r="E4977" s="49">
        <f t="shared" si="154"/>
        <v>37.1</v>
      </c>
      <c r="F4977" s="1105">
        <f t="shared" si="155"/>
        <v>87477</v>
      </c>
      <c r="H4977" s="49">
        <v>35.69</v>
      </c>
      <c r="I4977" s="49">
        <v>37.1</v>
      </c>
    </row>
    <row r="4978" spans="2:9" ht="30">
      <c r="B4978" s="51">
        <v>87478</v>
      </c>
      <c r="C4978" s="1108" t="s">
        <v>3685</v>
      </c>
      <c r="D4978" s="45" t="s">
        <v>266</v>
      </c>
      <c r="E4978" s="46">
        <f t="shared" si="154"/>
        <v>38.200000000000003</v>
      </c>
      <c r="F4978" s="1105">
        <f t="shared" si="155"/>
        <v>87478</v>
      </c>
      <c r="H4978" s="46">
        <v>36.67</v>
      </c>
      <c r="I4978" s="46">
        <v>38.200000000000003</v>
      </c>
    </row>
    <row r="4979" spans="2:9" ht="30">
      <c r="B4979" s="50">
        <v>87479</v>
      </c>
      <c r="C4979" s="48" t="s">
        <v>3686</v>
      </c>
      <c r="D4979" s="47" t="s">
        <v>266</v>
      </c>
      <c r="E4979" s="49">
        <f t="shared" si="154"/>
        <v>52.19</v>
      </c>
      <c r="F4979" s="1105">
        <f t="shared" si="155"/>
        <v>87479</v>
      </c>
      <c r="H4979" s="49">
        <v>49.99</v>
      </c>
      <c r="I4979" s="49">
        <v>52.19</v>
      </c>
    </row>
    <row r="4980" spans="2:9" ht="30">
      <c r="B4980" s="51">
        <v>87480</v>
      </c>
      <c r="C4980" s="1108" t="s">
        <v>3687</v>
      </c>
      <c r="D4980" s="45" t="s">
        <v>266</v>
      </c>
      <c r="E4980" s="46">
        <f t="shared" si="154"/>
        <v>53.44</v>
      </c>
      <c r="F4980" s="1105">
        <f t="shared" si="155"/>
        <v>87480</v>
      </c>
      <c r="H4980" s="46">
        <v>51.11</v>
      </c>
      <c r="I4980" s="46">
        <v>53.44</v>
      </c>
    </row>
    <row r="4981" spans="2:9" ht="30">
      <c r="B4981" s="50">
        <v>87481</v>
      </c>
      <c r="C4981" s="48" t="s">
        <v>3688</v>
      </c>
      <c r="D4981" s="47" t="s">
        <v>266</v>
      </c>
      <c r="E4981" s="49">
        <f t="shared" si="154"/>
        <v>62.18</v>
      </c>
      <c r="F4981" s="1105">
        <f t="shared" si="155"/>
        <v>87481</v>
      </c>
      <c r="H4981" s="49">
        <v>59.62</v>
      </c>
      <c r="I4981" s="49">
        <v>62.18</v>
      </c>
    </row>
    <row r="4982" spans="2:9" ht="30">
      <c r="B4982" s="51">
        <v>87482</v>
      </c>
      <c r="C4982" s="1108" t="s">
        <v>3689</v>
      </c>
      <c r="D4982" s="45" t="s">
        <v>266</v>
      </c>
      <c r="E4982" s="46">
        <f t="shared" si="154"/>
        <v>63.64</v>
      </c>
      <c r="F4982" s="1105">
        <f t="shared" si="155"/>
        <v>87482</v>
      </c>
      <c r="H4982" s="46">
        <v>60.93</v>
      </c>
      <c r="I4982" s="46">
        <v>63.64</v>
      </c>
    </row>
    <row r="4983" spans="2:9" ht="30">
      <c r="B4983" s="50">
        <v>87483</v>
      </c>
      <c r="C4983" s="48" t="s">
        <v>3690</v>
      </c>
      <c r="D4983" s="47" t="s">
        <v>266</v>
      </c>
      <c r="E4983" s="49">
        <f t="shared" si="154"/>
        <v>46.78</v>
      </c>
      <c r="F4983" s="1105">
        <f t="shared" si="155"/>
        <v>87483</v>
      </c>
      <c r="H4983" s="49">
        <v>44.48</v>
      </c>
      <c r="I4983" s="49">
        <v>46.78</v>
      </c>
    </row>
    <row r="4984" spans="2:9" ht="30">
      <c r="B4984" s="51">
        <v>87484</v>
      </c>
      <c r="C4984" s="1108" t="s">
        <v>3691</v>
      </c>
      <c r="D4984" s="45" t="s">
        <v>266</v>
      </c>
      <c r="E4984" s="46">
        <f t="shared" si="154"/>
        <v>47.88</v>
      </c>
      <c r="F4984" s="1105">
        <f t="shared" si="155"/>
        <v>87484</v>
      </c>
      <c r="H4984" s="46">
        <v>45.46</v>
      </c>
      <c r="I4984" s="46">
        <v>47.88</v>
      </c>
    </row>
    <row r="4985" spans="2:9" ht="30">
      <c r="B4985" s="50">
        <v>87485</v>
      </c>
      <c r="C4985" s="48" t="s">
        <v>3692</v>
      </c>
      <c r="D4985" s="47" t="s">
        <v>266</v>
      </c>
      <c r="E4985" s="49">
        <f t="shared" si="154"/>
        <v>62.45</v>
      </c>
      <c r="F4985" s="1105">
        <f t="shared" si="155"/>
        <v>87485</v>
      </c>
      <c r="H4985" s="49">
        <v>59.38</v>
      </c>
      <c r="I4985" s="49">
        <v>62.45</v>
      </c>
    </row>
    <row r="4986" spans="2:9" ht="30">
      <c r="B4986" s="51">
        <v>87487</v>
      </c>
      <c r="C4986" s="1108" t="s">
        <v>3693</v>
      </c>
      <c r="D4986" s="45" t="s">
        <v>266</v>
      </c>
      <c r="E4986" s="46">
        <f t="shared" si="154"/>
        <v>72.25</v>
      </c>
      <c r="F4986" s="1105">
        <f t="shared" si="155"/>
        <v>87487</v>
      </c>
      <c r="H4986" s="46">
        <v>68.83</v>
      </c>
      <c r="I4986" s="46">
        <v>72.25</v>
      </c>
    </row>
    <row r="4987" spans="2:9" ht="30">
      <c r="B4987" s="50">
        <v>87488</v>
      </c>
      <c r="C4987" s="48" t="s">
        <v>3694</v>
      </c>
      <c r="D4987" s="47" t="s">
        <v>266</v>
      </c>
      <c r="E4987" s="49">
        <f t="shared" si="154"/>
        <v>73.709999999999994</v>
      </c>
      <c r="F4987" s="1105">
        <f t="shared" si="155"/>
        <v>87488</v>
      </c>
      <c r="H4987" s="49">
        <v>70.14</v>
      </c>
      <c r="I4987" s="49">
        <v>73.709999999999994</v>
      </c>
    </row>
    <row r="4988" spans="2:9" ht="30">
      <c r="B4988" s="51">
        <v>87489</v>
      </c>
      <c r="C4988" s="1108" t="s">
        <v>3695</v>
      </c>
      <c r="D4988" s="45" t="s">
        <v>266</v>
      </c>
      <c r="E4988" s="46">
        <f t="shared" si="154"/>
        <v>40.520000000000003</v>
      </c>
      <c r="F4988" s="1105">
        <f t="shared" si="155"/>
        <v>87489</v>
      </c>
      <c r="H4988" s="46">
        <v>38.799999999999997</v>
      </c>
      <c r="I4988" s="46">
        <v>40.520000000000003</v>
      </c>
    </row>
    <row r="4989" spans="2:9" ht="30">
      <c r="B4989" s="50">
        <v>87490</v>
      </c>
      <c r="C4989" s="48" t="s">
        <v>3696</v>
      </c>
      <c r="D4989" s="47" t="s">
        <v>266</v>
      </c>
      <c r="E4989" s="49">
        <f t="shared" si="154"/>
        <v>41.62</v>
      </c>
      <c r="F4989" s="1105">
        <f t="shared" si="155"/>
        <v>87490</v>
      </c>
      <c r="H4989" s="49">
        <v>39.78</v>
      </c>
      <c r="I4989" s="49">
        <v>41.62</v>
      </c>
    </row>
    <row r="4990" spans="2:9" ht="30">
      <c r="B4990" s="51">
        <v>87491</v>
      </c>
      <c r="C4990" s="1108" t="s">
        <v>3697</v>
      </c>
      <c r="D4990" s="45" t="s">
        <v>266</v>
      </c>
      <c r="E4990" s="46">
        <f t="shared" si="154"/>
        <v>55.73</v>
      </c>
      <c r="F4990" s="1105">
        <f t="shared" si="155"/>
        <v>87491</v>
      </c>
      <c r="H4990" s="46">
        <v>53.24</v>
      </c>
      <c r="I4990" s="46">
        <v>55.73</v>
      </c>
    </row>
    <row r="4991" spans="2:9" ht="30">
      <c r="B4991" s="50">
        <v>87492</v>
      </c>
      <c r="C4991" s="48" t="s">
        <v>3698</v>
      </c>
      <c r="D4991" s="47" t="s">
        <v>266</v>
      </c>
      <c r="E4991" s="49">
        <f t="shared" si="154"/>
        <v>56.98</v>
      </c>
      <c r="F4991" s="1105">
        <f t="shared" si="155"/>
        <v>87492</v>
      </c>
      <c r="H4991" s="49">
        <v>54.36</v>
      </c>
      <c r="I4991" s="49">
        <v>56.98</v>
      </c>
    </row>
    <row r="4992" spans="2:9" ht="30">
      <c r="B4992" s="51">
        <v>87493</v>
      </c>
      <c r="C4992" s="1108" t="s">
        <v>3699</v>
      </c>
      <c r="D4992" s="45" t="s">
        <v>266</v>
      </c>
      <c r="E4992" s="46">
        <f t="shared" si="154"/>
        <v>65.84</v>
      </c>
      <c r="F4992" s="1105">
        <f t="shared" si="155"/>
        <v>87493</v>
      </c>
      <c r="H4992" s="46">
        <v>62.96</v>
      </c>
      <c r="I4992" s="46">
        <v>65.84</v>
      </c>
    </row>
    <row r="4993" spans="2:9" ht="30">
      <c r="B4993" s="50">
        <v>87494</v>
      </c>
      <c r="C4993" s="48" t="s">
        <v>3700</v>
      </c>
      <c r="D4993" s="47" t="s">
        <v>266</v>
      </c>
      <c r="E4993" s="49">
        <f t="shared" si="154"/>
        <v>67.3</v>
      </c>
      <c r="F4993" s="1105">
        <f t="shared" si="155"/>
        <v>87494</v>
      </c>
      <c r="H4993" s="49">
        <v>64.27</v>
      </c>
      <c r="I4993" s="49">
        <v>67.3</v>
      </c>
    </row>
    <row r="4994" spans="2:9" ht="30">
      <c r="B4994" s="51">
        <v>87495</v>
      </c>
      <c r="C4994" s="1108" t="s">
        <v>3701</v>
      </c>
      <c r="D4994" s="45" t="s">
        <v>266</v>
      </c>
      <c r="E4994" s="46">
        <f t="shared" si="154"/>
        <v>68.459999999999994</v>
      </c>
      <c r="F4994" s="1105">
        <f t="shared" si="155"/>
        <v>87495</v>
      </c>
      <c r="H4994" s="46">
        <v>63.63</v>
      </c>
      <c r="I4994" s="46">
        <v>68.459999999999994</v>
      </c>
    </row>
    <row r="4995" spans="2:9" ht="30">
      <c r="B4995" s="50">
        <v>87496</v>
      </c>
      <c r="C4995" s="48" t="s">
        <v>3702</v>
      </c>
      <c r="D4995" s="47" t="s">
        <v>266</v>
      </c>
      <c r="E4995" s="49">
        <f t="shared" ref="E4995:E5058" si="156">IF($K$2=$H$1,H4995,I4995)</f>
        <v>69.5</v>
      </c>
      <c r="F4995" s="1105">
        <f t="shared" ref="F4995:F5058" si="157">IF(LEN($B4995)=7,CONCATENATE(MID($B4995,1,6),"00",RIGHT($B4995,1)),IF(LEN($B4995)=8,CONCATENATE(MID($B4995,1,6),"0",RIGHT($B4995,2)),$B4995))</f>
        <v>87496</v>
      </c>
      <c r="H4995" s="49">
        <v>64.56</v>
      </c>
      <c r="I4995" s="49">
        <v>69.5</v>
      </c>
    </row>
    <row r="4996" spans="2:9" ht="30">
      <c r="B4996" s="51">
        <v>87497</v>
      </c>
      <c r="C4996" s="1108" t="s">
        <v>3703</v>
      </c>
      <c r="D4996" s="45" t="s">
        <v>266</v>
      </c>
      <c r="E4996" s="46">
        <f t="shared" si="156"/>
        <v>66.180000000000007</v>
      </c>
      <c r="F4996" s="1105">
        <f t="shared" si="157"/>
        <v>87497</v>
      </c>
      <c r="H4996" s="46">
        <v>62.09</v>
      </c>
      <c r="I4996" s="46">
        <v>66.180000000000007</v>
      </c>
    </row>
    <row r="4997" spans="2:9" ht="30">
      <c r="B4997" s="50">
        <v>87498</v>
      </c>
      <c r="C4997" s="48" t="s">
        <v>3704</v>
      </c>
      <c r="D4997" s="47" t="s">
        <v>266</v>
      </c>
      <c r="E4997" s="49">
        <f t="shared" si="156"/>
        <v>67.5</v>
      </c>
      <c r="F4997" s="1105">
        <f t="shared" si="157"/>
        <v>87498</v>
      </c>
      <c r="H4997" s="49">
        <v>63.28</v>
      </c>
      <c r="I4997" s="49">
        <v>67.5</v>
      </c>
    </row>
    <row r="4998" spans="2:9" ht="30">
      <c r="B4998" s="51">
        <v>87499</v>
      </c>
      <c r="C4998" s="1108" t="s">
        <v>3705</v>
      </c>
      <c r="D4998" s="45" t="s">
        <v>266</v>
      </c>
      <c r="E4998" s="46">
        <f t="shared" si="156"/>
        <v>74.489999999999995</v>
      </c>
      <c r="F4998" s="1105">
        <f t="shared" si="157"/>
        <v>87499</v>
      </c>
      <c r="H4998" s="46">
        <v>68.98</v>
      </c>
      <c r="I4998" s="46">
        <v>74.489999999999995</v>
      </c>
    </row>
    <row r="4999" spans="2:9" ht="30">
      <c r="B4999" s="50">
        <v>87500</v>
      </c>
      <c r="C4999" s="48" t="s">
        <v>3706</v>
      </c>
      <c r="D4999" s="47" t="s">
        <v>266</v>
      </c>
      <c r="E4999" s="49">
        <f t="shared" si="156"/>
        <v>75.61</v>
      </c>
      <c r="F4999" s="1105">
        <f t="shared" si="157"/>
        <v>87500</v>
      </c>
      <c r="H4999" s="49">
        <v>69.989999999999995</v>
      </c>
      <c r="I4999" s="49">
        <v>75.61</v>
      </c>
    </row>
    <row r="5000" spans="2:9" ht="45">
      <c r="B5000" s="51">
        <v>87501</v>
      </c>
      <c r="C5000" s="1108" t="s">
        <v>3707</v>
      </c>
      <c r="D5000" s="45" t="s">
        <v>266</v>
      </c>
      <c r="E5000" s="46">
        <f t="shared" si="156"/>
        <v>115.64</v>
      </c>
      <c r="F5000" s="1105">
        <f t="shared" si="157"/>
        <v>87501</v>
      </c>
      <c r="H5000" s="46">
        <v>107.09</v>
      </c>
      <c r="I5000" s="46">
        <v>115.64</v>
      </c>
    </row>
    <row r="5001" spans="2:9" ht="30">
      <c r="B5001" s="50">
        <v>87502</v>
      </c>
      <c r="C5001" s="48" t="s">
        <v>3708</v>
      </c>
      <c r="D5001" s="47" t="s">
        <v>266</v>
      </c>
      <c r="E5001" s="49">
        <f t="shared" si="156"/>
        <v>117.07</v>
      </c>
      <c r="F5001" s="1105">
        <f t="shared" si="157"/>
        <v>87502</v>
      </c>
      <c r="H5001" s="49">
        <v>108.37</v>
      </c>
      <c r="I5001" s="49">
        <v>117.07</v>
      </c>
    </row>
    <row r="5002" spans="2:9" ht="30">
      <c r="B5002" s="51">
        <v>87503</v>
      </c>
      <c r="C5002" s="1108" t="s">
        <v>3709</v>
      </c>
      <c r="D5002" s="45" t="s">
        <v>266</v>
      </c>
      <c r="E5002" s="46">
        <f t="shared" si="156"/>
        <v>58.87</v>
      </c>
      <c r="F5002" s="1105">
        <f t="shared" si="157"/>
        <v>87503</v>
      </c>
      <c r="H5002" s="46">
        <v>54.94</v>
      </c>
      <c r="I5002" s="46">
        <v>58.87</v>
      </c>
    </row>
    <row r="5003" spans="2:9" ht="30">
      <c r="B5003" s="50">
        <v>87504</v>
      </c>
      <c r="C5003" s="48" t="s">
        <v>3710</v>
      </c>
      <c r="D5003" s="47" t="s">
        <v>266</v>
      </c>
      <c r="E5003" s="49">
        <f t="shared" si="156"/>
        <v>59.91</v>
      </c>
      <c r="F5003" s="1105">
        <f t="shared" si="157"/>
        <v>87504</v>
      </c>
      <c r="H5003" s="49">
        <v>55.87</v>
      </c>
      <c r="I5003" s="49">
        <v>59.91</v>
      </c>
    </row>
    <row r="5004" spans="2:9" ht="30">
      <c r="B5004" s="51">
        <v>87505</v>
      </c>
      <c r="C5004" s="1108" t="s">
        <v>3711</v>
      </c>
      <c r="D5004" s="45" t="s">
        <v>266</v>
      </c>
      <c r="E5004" s="46">
        <f t="shared" si="156"/>
        <v>56.72</v>
      </c>
      <c r="F5004" s="1105">
        <f t="shared" si="157"/>
        <v>87505</v>
      </c>
      <c r="H5004" s="46">
        <v>53.51</v>
      </c>
      <c r="I5004" s="46">
        <v>56.72</v>
      </c>
    </row>
    <row r="5005" spans="2:9" ht="30">
      <c r="B5005" s="50">
        <v>87506</v>
      </c>
      <c r="C5005" s="48" t="s">
        <v>3712</v>
      </c>
      <c r="D5005" s="47" t="s">
        <v>266</v>
      </c>
      <c r="E5005" s="49">
        <f t="shared" si="156"/>
        <v>58.04</v>
      </c>
      <c r="F5005" s="1105">
        <f t="shared" si="157"/>
        <v>87506</v>
      </c>
      <c r="H5005" s="49">
        <v>54.7</v>
      </c>
      <c r="I5005" s="49">
        <v>58.04</v>
      </c>
    </row>
    <row r="5006" spans="2:9" ht="30">
      <c r="B5006" s="51">
        <v>87507</v>
      </c>
      <c r="C5006" s="1108" t="s">
        <v>3713</v>
      </c>
      <c r="D5006" s="45" t="s">
        <v>266</v>
      </c>
      <c r="E5006" s="46">
        <f t="shared" si="156"/>
        <v>61.82</v>
      </c>
      <c r="F5006" s="1105">
        <f t="shared" si="157"/>
        <v>87507</v>
      </c>
      <c r="H5006" s="46">
        <v>57.49</v>
      </c>
      <c r="I5006" s="46">
        <v>61.82</v>
      </c>
    </row>
    <row r="5007" spans="2:9" ht="30">
      <c r="B5007" s="50">
        <v>87508</v>
      </c>
      <c r="C5007" s="48" t="s">
        <v>3714</v>
      </c>
      <c r="D5007" s="47" t="s">
        <v>266</v>
      </c>
      <c r="E5007" s="49">
        <f t="shared" si="156"/>
        <v>62.94</v>
      </c>
      <c r="F5007" s="1105">
        <f t="shared" si="157"/>
        <v>87508</v>
      </c>
      <c r="H5007" s="49">
        <v>58.5</v>
      </c>
      <c r="I5007" s="49">
        <v>62.94</v>
      </c>
    </row>
    <row r="5008" spans="2:9" ht="45">
      <c r="B5008" s="51">
        <v>87509</v>
      </c>
      <c r="C5008" s="1108" t="s">
        <v>3715</v>
      </c>
      <c r="D5008" s="45" t="s">
        <v>266</v>
      </c>
      <c r="E5008" s="46">
        <f t="shared" si="156"/>
        <v>95.19</v>
      </c>
      <c r="F5008" s="1105">
        <f t="shared" si="157"/>
        <v>87509</v>
      </c>
      <c r="H5008" s="46">
        <v>88.5</v>
      </c>
      <c r="I5008" s="46">
        <v>95.19</v>
      </c>
    </row>
    <row r="5009" spans="2:9" ht="45">
      <c r="B5009" s="50">
        <v>87510</v>
      </c>
      <c r="C5009" s="48" t="s">
        <v>3716</v>
      </c>
      <c r="D5009" s="47" t="s">
        <v>266</v>
      </c>
      <c r="E5009" s="49">
        <f t="shared" si="156"/>
        <v>96.62</v>
      </c>
      <c r="F5009" s="1105">
        <f t="shared" si="157"/>
        <v>87510</v>
      </c>
      <c r="H5009" s="49">
        <v>89.78</v>
      </c>
      <c r="I5009" s="49">
        <v>96.62</v>
      </c>
    </row>
    <row r="5010" spans="2:9" ht="30">
      <c r="B5010" s="51">
        <v>87511</v>
      </c>
      <c r="C5010" s="1108" t="s">
        <v>3717</v>
      </c>
      <c r="D5010" s="45" t="s">
        <v>266</v>
      </c>
      <c r="E5010" s="46">
        <f t="shared" si="156"/>
        <v>76.78</v>
      </c>
      <c r="F5010" s="1105">
        <f t="shared" si="157"/>
        <v>87511</v>
      </c>
      <c r="H5010" s="46">
        <v>71.12</v>
      </c>
      <c r="I5010" s="46">
        <v>76.78</v>
      </c>
    </row>
    <row r="5011" spans="2:9" ht="30">
      <c r="B5011" s="50">
        <v>87512</v>
      </c>
      <c r="C5011" s="48" t="s">
        <v>3718</v>
      </c>
      <c r="D5011" s="47" t="s">
        <v>266</v>
      </c>
      <c r="E5011" s="49">
        <f t="shared" si="156"/>
        <v>77.819999999999993</v>
      </c>
      <c r="F5011" s="1105">
        <f t="shared" si="157"/>
        <v>87512</v>
      </c>
      <c r="H5011" s="49">
        <v>72.05</v>
      </c>
      <c r="I5011" s="49">
        <v>77.819999999999993</v>
      </c>
    </row>
    <row r="5012" spans="2:9" ht="30">
      <c r="B5012" s="51">
        <v>87513</v>
      </c>
      <c r="C5012" s="1108" t="s">
        <v>3719</v>
      </c>
      <c r="D5012" s="45" t="s">
        <v>266</v>
      </c>
      <c r="E5012" s="46">
        <f t="shared" si="156"/>
        <v>74.819999999999993</v>
      </c>
      <c r="F5012" s="1105">
        <f t="shared" si="157"/>
        <v>87513</v>
      </c>
      <c r="H5012" s="46">
        <v>69.89</v>
      </c>
      <c r="I5012" s="46">
        <v>74.819999999999993</v>
      </c>
    </row>
    <row r="5013" spans="2:9" ht="30">
      <c r="B5013" s="50">
        <v>87514</v>
      </c>
      <c r="C5013" s="48" t="s">
        <v>3720</v>
      </c>
      <c r="D5013" s="47" t="s">
        <v>266</v>
      </c>
      <c r="E5013" s="49">
        <f t="shared" si="156"/>
        <v>76.14</v>
      </c>
      <c r="F5013" s="1105">
        <f t="shared" si="157"/>
        <v>87514</v>
      </c>
      <c r="H5013" s="49">
        <v>71.08</v>
      </c>
      <c r="I5013" s="49">
        <v>76.14</v>
      </c>
    </row>
    <row r="5014" spans="2:9" ht="30">
      <c r="B5014" s="51">
        <v>87515</v>
      </c>
      <c r="C5014" s="1108" t="s">
        <v>3721</v>
      </c>
      <c r="D5014" s="45" t="s">
        <v>266</v>
      </c>
      <c r="E5014" s="46">
        <f t="shared" si="156"/>
        <v>86.03</v>
      </c>
      <c r="F5014" s="1105">
        <f t="shared" si="157"/>
        <v>87515</v>
      </c>
      <c r="H5014" s="46">
        <v>79.37</v>
      </c>
      <c r="I5014" s="46">
        <v>86.03</v>
      </c>
    </row>
    <row r="5015" spans="2:9" ht="30">
      <c r="B5015" s="50">
        <v>87516</v>
      </c>
      <c r="C5015" s="48" t="s">
        <v>3722</v>
      </c>
      <c r="D5015" s="47" t="s">
        <v>266</v>
      </c>
      <c r="E5015" s="49">
        <f t="shared" si="156"/>
        <v>87.15</v>
      </c>
      <c r="F5015" s="1105">
        <f t="shared" si="157"/>
        <v>87516</v>
      </c>
      <c r="H5015" s="49">
        <v>80.38</v>
      </c>
      <c r="I5015" s="49">
        <v>87.15</v>
      </c>
    </row>
    <row r="5016" spans="2:9" ht="45">
      <c r="B5016" s="51">
        <v>87517</v>
      </c>
      <c r="C5016" s="1108" t="s">
        <v>3723</v>
      </c>
      <c r="D5016" s="45" t="s">
        <v>266</v>
      </c>
      <c r="E5016" s="46">
        <f t="shared" si="156"/>
        <v>133.6</v>
      </c>
      <c r="F5016" s="1105">
        <f t="shared" si="157"/>
        <v>87517</v>
      </c>
      <c r="H5016" s="46">
        <v>123.26</v>
      </c>
      <c r="I5016" s="46">
        <v>133.6</v>
      </c>
    </row>
    <row r="5017" spans="2:9" ht="30">
      <c r="B5017" s="50">
        <v>87518</v>
      </c>
      <c r="C5017" s="48" t="s">
        <v>3724</v>
      </c>
      <c r="D5017" s="47" t="s">
        <v>266</v>
      </c>
      <c r="E5017" s="49">
        <f t="shared" si="156"/>
        <v>135.03</v>
      </c>
      <c r="F5017" s="1105">
        <f t="shared" si="157"/>
        <v>87518</v>
      </c>
      <c r="H5017" s="49">
        <v>124.54</v>
      </c>
      <c r="I5017" s="49">
        <v>135.03</v>
      </c>
    </row>
    <row r="5018" spans="2:9" ht="30">
      <c r="B5018" s="51">
        <v>87519</v>
      </c>
      <c r="C5018" s="1108" t="s">
        <v>3725</v>
      </c>
      <c r="D5018" s="45" t="s">
        <v>266</v>
      </c>
      <c r="E5018" s="46">
        <f t="shared" si="156"/>
        <v>64.12</v>
      </c>
      <c r="F5018" s="1105">
        <f t="shared" si="157"/>
        <v>87519</v>
      </c>
      <c r="H5018" s="46">
        <v>59.68</v>
      </c>
      <c r="I5018" s="46">
        <v>64.12</v>
      </c>
    </row>
    <row r="5019" spans="2:9" ht="30">
      <c r="B5019" s="50">
        <v>87520</v>
      </c>
      <c r="C5019" s="48" t="s">
        <v>3726</v>
      </c>
      <c r="D5019" s="47" t="s">
        <v>266</v>
      </c>
      <c r="E5019" s="49">
        <f t="shared" si="156"/>
        <v>65.16</v>
      </c>
      <c r="F5019" s="1105">
        <f t="shared" si="157"/>
        <v>87520</v>
      </c>
      <c r="H5019" s="49">
        <v>60.61</v>
      </c>
      <c r="I5019" s="49">
        <v>65.16</v>
      </c>
    </row>
    <row r="5020" spans="2:9" ht="45">
      <c r="B5020" s="51">
        <v>87521</v>
      </c>
      <c r="C5020" s="1108" t="s">
        <v>3727</v>
      </c>
      <c r="D5020" s="45" t="s">
        <v>266</v>
      </c>
      <c r="E5020" s="46">
        <f t="shared" si="156"/>
        <v>62.01</v>
      </c>
      <c r="F5020" s="1105">
        <f t="shared" si="157"/>
        <v>87521</v>
      </c>
      <c r="H5020" s="46">
        <v>58.29</v>
      </c>
      <c r="I5020" s="46">
        <v>62.01</v>
      </c>
    </row>
    <row r="5021" spans="2:9" ht="30">
      <c r="B5021" s="50">
        <v>87522</v>
      </c>
      <c r="C5021" s="48" t="s">
        <v>3728</v>
      </c>
      <c r="D5021" s="47" t="s">
        <v>266</v>
      </c>
      <c r="E5021" s="49">
        <f t="shared" si="156"/>
        <v>63.33</v>
      </c>
      <c r="F5021" s="1105">
        <f t="shared" si="157"/>
        <v>87522</v>
      </c>
      <c r="H5021" s="49">
        <v>59.48</v>
      </c>
      <c r="I5021" s="49">
        <v>63.33</v>
      </c>
    </row>
    <row r="5022" spans="2:9" ht="30">
      <c r="B5022" s="51">
        <v>87523</v>
      </c>
      <c r="C5022" s="1108" t="s">
        <v>3729</v>
      </c>
      <c r="D5022" s="45" t="s">
        <v>266</v>
      </c>
      <c r="E5022" s="46">
        <f t="shared" si="156"/>
        <v>68.86</v>
      </c>
      <c r="F5022" s="1105">
        <f t="shared" si="157"/>
        <v>87523</v>
      </c>
      <c r="H5022" s="46">
        <v>63.85</v>
      </c>
      <c r="I5022" s="46">
        <v>68.86</v>
      </c>
    </row>
    <row r="5023" spans="2:9" ht="30">
      <c r="B5023" s="50">
        <v>87524</v>
      </c>
      <c r="C5023" s="48" t="s">
        <v>3730</v>
      </c>
      <c r="D5023" s="47" t="s">
        <v>266</v>
      </c>
      <c r="E5023" s="49">
        <f t="shared" si="156"/>
        <v>69.98</v>
      </c>
      <c r="F5023" s="1105">
        <f t="shared" si="157"/>
        <v>87524</v>
      </c>
      <c r="H5023" s="49">
        <v>64.86</v>
      </c>
      <c r="I5023" s="49">
        <v>69.98</v>
      </c>
    </row>
    <row r="5024" spans="2:9" ht="45">
      <c r="B5024" s="51">
        <v>87525</v>
      </c>
      <c r="C5024" s="1108" t="s">
        <v>3731</v>
      </c>
      <c r="D5024" s="45" t="s">
        <v>266</v>
      </c>
      <c r="E5024" s="46">
        <f t="shared" si="156"/>
        <v>106.1</v>
      </c>
      <c r="F5024" s="1105">
        <f t="shared" si="157"/>
        <v>87525</v>
      </c>
      <c r="H5024" s="46">
        <v>98.33</v>
      </c>
      <c r="I5024" s="46">
        <v>106.1</v>
      </c>
    </row>
    <row r="5025" spans="2:9" ht="45">
      <c r="B5025" s="50">
        <v>87526</v>
      </c>
      <c r="C5025" s="48" t="s">
        <v>3732</v>
      </c>
      <c r="D5025" s="47" t="s">
        <v>266</v>
      </c>
      <c r="E5025" s="49">
        <f t="shared" si="156"/>
        <v>107.53</v>
      </c>
      <c r="F5025" s="1105">
        <f t="shared" si="157"/>
        <v>87526</v>
      </c>
      <c r="H5025" s="49">
        <v>99.61</v>
      </c>
      <c r="I5025" s="49">
        <v>107.53</v>
      </c>
    </row>
    <row r="5026" spans="2:9" ht="30">
      <c r="B5026" s="51">
        <v>89043</v>
      </c>
      <c r="C5026" s="1108" t="s">
        <v>3733</v>
      </c>
      <c r="D5026" s="45" t="s">
        <v>266</v>
      </c>
      <c r="E5026" s="46">
        <f t="shared" si="156"/>
        <v>65.3</v>
      </c>
      <c r="F5026" s="1105">
        <f t="shared" si="157"/>
        <v>89043</v>
      </c>
      <c r="H5026" s="46">
        <v>60.75</v>
      </c>
      <c r="I5026" s="46">
        <v>65.3</v>
      </c>
    </row>
    <row r="5027" spans="2:9" ht="30">
      <c r="B5027" s="50">
        <v>89168</v>
      </c>
      <c r="C5027" s="48" t="s">
        <v>3734</v>
      </c>
      <c r="D5027" s="47" t="s">
        <v>266</v>
      </c>
      <c r="E5027" s="49">
        <f t="shared" si="156"/>
        <v>67.17</v>
      </c>
      <c r="F5027" s="1105">
        <f t="shared" si="157"/>
        <v>89168</v>
      </c>
      <c r="H5027" s="49">
        <v>62.45</v>
      </c>
      <c r="I5027" s="49">
        <v>67.17</v>
      </c>
    </row>
    <row r="5028" spans="2:9" ht="45">
      <c r="B5028" s="51">
        <v>89977</v>
      </c>
      <c r="C5028" s="1108" t="s">
        <v>3735</v>
      </c>
      <c r="D5028" s="45" t="s">
        <v>266</v>
      </c>
      <c r="E5028" s="46">
        <f t="shared" si="156"/>
        <v>112.89</v>
      </c>
      <c r="F5028" s="1105">
        <f t="shared" si="157"/>
        <v>89977</v>
      </c>
      <c r="H5028" s="46">
        <v>104.52</v>
      </c>
      <c r="I5028" s="46">
        <v>112.89</v>
      </c>
    </row>
    <row r="5029" spans="2:9" ht="30">
      <c r="B5029" s="50">
        <v>90112</v>
      </c>
      <c r="C5029" s="48" t="s">
        <v>3736</v>
      </c>
      <c r="D5029" s="47" t="s">
        <v>266</v>
      </c>
      <c r="E5029" s="49">
        <f t="shared" si="156"/>
        <v>63.7</v>
      </c>
      <c r="F5029" s="1105">
        <f t="shared" si="157"/>
        <v>90112</v>
      </c>
      <c r="H5029" s="49">
        <v>60.5</v>
      </c>
      <c r="I5029" s="49">
        <v>63.7</v>
      </c>
    </row>
    <row r="5030" spans="2:9" ht="30">
      <c r="B5030" s="51">
        <v>95474</v>
      </c>
      <c r="C5030" s="1108" t="s">
        <v>3737</v>
      </c>
      <c r="D5030" s="45" t="s">
        <v>1186</v>
      </c>
      <c r="E5030" s="46">
        <f t="shared" si="156"/>
        <v>639.24</v>
      </c>
      <c r="F5030" s="1105">
        <f t="shared" si="157"/>
        <v>95474</v>
      </c>
      <c r="H5030" s="46">
        <v>612.14</v>
      </c>
      <c r="I5030" s="46">
        <v>639.24</v>
      </c>
    </row>
    <row r="5031" spans="2:9" ht="30">
      <c r="B5031" s="50">
        <v>89282</v>
      </c>
      <c r="C5031" s="48" t="s">
        <v>3738</v>
      </c>
      <c r="D5031" s="47" t="s">
        <v>266</v>
      </c>
      <c r="E5031" s="49">
        <f t="shared" si="156"/>
        <v>53.73</v>
      </c>
      <c r="F5031" s="1105">
        <f t="shared" si="157"/>
        <v>89282</v>
      </c>
      <c r="H5031" s="49">
        <v>51.77</v>
      </c>
      <c r="I5031" s="49">
        <v>53.73</v>
      </c>
    </row>
    <row r="5032" spans="2:9" ht="30">
      <c r="B5032" s="51">
        <v>89283</v>
      </c>
      <c r="C5032" s="1108" t="s">
        <v>3739</v>
      </c>
      <c r="D5032" s="45" t="s">
        <v>266</v>
      </c>
      <c r="E5032" s="46">
        <f t="shared" si="156"/>
        <v>55.01</v>
      </c>
      <c r="F5032" s="1105">
        <f t="shared" si="157"/>
        <v>89283</v>
      </c>
      <c r="H5032" s="46">
        <v>52.92</v>
      </c>
      <c r="I5032" s="46">
        <v>55.01</v>
      </c>
    </row>
    <row r="5033" spans="2:9" ht="30">
      <c r="B5033" s="50">
        <v>89284</v>
      </c>
      <c r="C5033" s="48" t="s">
        <v>3740</v>
      </c>
      <c r="D5033" s="47" t="s">
        <v>266</v>
      </c>
      <c r="E5033" s="49">
        <f t="shared" si="156"/>
        <v>49.25</v>
      </c>
      <c r="F5033" s="1105">
        <f t="shared" si="157"/>
        <v>89284</v>
      </c>
      <c r="H5033" s="49">
        <v>47.6</v>
      </c>
      <c r="I5033" s="49">
        <v>49.25</v>
      </c>
    </row>
    <row r="5034" spans="2:9" ht="30">
      <c r="B5034" s="51">
        <v>89285</v>
      </c>
      <c r="C5034" s="1108" t="s">
        <v>3741</v>
      </c>
      <c r="D5034" s="45" t="s">
        <v>266</v>
      </c>
      <c r="E5034" s="46">
        <f t="shared" si="156"/>
        <v>50.53</v>
      </c>
      <c r="F5034" s="1105">
        <f t="shared" si="157"/>
        <v>89285</v>
      </c>
      <c r="H5034" s="46">
        <v>48.75</v>
      </c>
      <c r="I5034" s="46">
        <v>50.53</v>
      </c>
    </row>
    <row r="5035" spans="2:9" ht="30">
      <c r="B5035" s="50">
        <v>89286</v>
      </c>
      <c r="C5035" s="48" t="s">
        <v>3742</v>
      </c>
      <c r="D5035" s="47" t="s">
        <v>266</v>
      </c>
      <c r="E5035" s="49">
        <f t="shared" si="156"/>
        <v>58.13</v>
      </c>
      <c r="F5035" s="1105">
        <f t="shared" si="157"/>
        <v>89286</v>
      </c>
      <c r="H5035" s="49">
        <v>55.87</v>
      </c>
      <c r="I5035" s="49">
        <v>58.13</v>
      </c>
    </row>
    <row r="5036" spans="2:9" ht="30">
      <c r="B5036" s="51">
        <v>89287</v>
      </c>
      <c r="C5036" s="1108" t="s">
        <v>3743</v>
      </c>
      <c r="D5036" s="45" t="s">
        <v>266</v>
      </c>
      <c r="E5036" s="46">
        <f t="shared" si="156"/>
        <v>59.41</v>
      </c>
      <c r="F5036" s="1105">
        <f t="shared" si="157"/>
        <v>89287</v>
      </c>
      <c r="H5036" s="46">
        <v>57.02</v>
      </c>
      <c r="I5036" s="46">
        <v>59.41</v>
      </c>
    </row>
    <row r="5037" spans="2:9" ht="30">
      <c r="B5037" s="50">
        <v>89288</v>
      </c>
      <c r="C5037" s="48" t="s">
        <v>3744</v>
      </c>
      <c r="D5037" s="47" t="s">
        <v>266</v>
      </c>
      <c r="E5037" s="49">
        <f t="shared" si="156"/>
        <v>51.92</v>
      </c>
      <c r="F5037" s="1105">
        <f t="shared" si="157"/>
        <v>89288</v>
      </c>
      <c r="H5037" s="49">
        <v>50.12</v>
      </c>
      <c r="I5037" s="49">
        <v>51.92</v>
      </c>
    </row>
    <row r="5038" spans="2:9" ht="30">
      <c r="B5038" s="51">
        <v>89289</v>
      </c>
      <c r="C5038" s="1108" t="s">
        <v>3745</v>
      </c>
      <c r="D5038" s="45" t="s">
        <v>266</v>
      </c>
      <c r="E5038" s="46">
        <f t="shared" si="156"/>
        <v>53.2</v>
      </c>
      <c r="F5038" s="1105">
        <f t="shared" si="157"/>
        <v>89289</v>
      </c>
      <c r="H5038" s="46">
        <v>51.27</v>
      </c>
      <c r="I5038" s="46">
        <v>53.2</v>
      </c>
    </row>
    <row r="5039" spans="2:9" ht="30">
      <c r="B5039" s="50">
        <v>89290</v>
      </c>
      <c r="C5039" s="48" t="s">
        <v>3746</v>
      </c>
      <c r="D5039" s="47" t="s">
        <v>266</v>
      </c>
      <c r="E5039" s="49">
        <f t="shared" si="156"/>
        <v>62.4</v>
      </c>
      <c r="F5039" s="1105">
        <f t="shared" si="157"/>
        <v>89290</v>
      </c>
      <c r="H5039" s="49">
        <v>59.7</v>
      </c>
      <c r="I5039" s="49">
        <v>62.4</v>
      </c>
    </row>
    <row r="5040" spans="2:9" ht="30">
      <c r="B5040" s="51">
        <v>89291</v>
      </c>
      <c r="C5040" s="1108" t="s">
        <v>3747</v>
      </c>
      <c r="D5040" s="45" t="s">
        <v>266</v>
      </c>
      <c r="E5040" s="46">
        <f t="shared" si="156"/>
        <v>63.81</v>
      </c>
      <c r="F5040" s="1105">
        <f t="shared" si="157"/>
        <v>89291</v>
      </c>
      <c r="H5040" s="46">
        <v>60.98</v>
      </c>
      <c r="I5040" s="46">
        <v>63.81</v>
      </c>
    </row>
    <row r="5041" spans="2:9" ht="30">
      <c r="B5041" s="50">
        <v>89292</v>
      </c>
      <c r="C5041" s="48" t="s">
        <v>3748</v>
      </c>
      <c r="D5041" s="47" t="s">
        <v>266</v>
      </c>
      <c r="E5041" s="49">
        <f t="shared" si="156"/>
        <v>57.99</v>
      </c>
      <c r="F5041" s="1105">
        <f t="shared" si="157"/>
        <v>89292</v>
      </c>
      <c r="H5041" s="49">
        <v>55.59</v>
      </c>
      <c r="I5041" s="49">
        <v>57.99</v>
      </c>
    </row>
    <row r="5042" spans="2:9" ht="30">
      <c r="B5042" s="51">
        <v>89293</v>
      </c>
      <c r="C5042" s="1108" t="s">
        <v>3749</v>
      </c>
      <c r="D5042" s="45" t="s">
        <v>266</v>
      </c>
      <c r="E5042" s="46">
        <f t="shared" si="156"/>
        <v>59.4</v>
      </c>
      <c r="F5042" s="1105">
        <f t="shared" si="157"/>
        <v>89293</v>
      </c>
      <c r="H5042" s="46">
        <v>56.87</v>
      </c>
      <c r="I5042" s="46">
        <v>59.4</v>
      </c>
    </row>
    <row r="5043" spans="2:9" ht="30">
      <c r="B5043" s="50">
        <v>89294</v>
      </c>
      <c r="C5043" s="48" t="s">
        <v>3750</v>
      </c>
      <c r="D5043" s="47" t="s">
        <v>266</v>
      </c>
      <c r="E5043" s="49">
        <f t="shared" si="156"/>
        <v>68.31</v>
      </c>
      <c r="F5043" s="1105">
        <f t="shared" si="157"/>
        <v>89294</v>
      </c>
      <c r="H5043" s="49">
        <v>65.14</v>
      </c>
      <c r="I5043" s="49">
        <v>68.31</v>
      </c>
    </row>
    <row r="5044" spans="2:9" ht="30">
      <c r="B5044" s="51">
        <v>89295</v>
      </c>
      <c r="C5044" s="1108" t="s">
        <v>3751</v>
      </c>
      <c r="D5044" s="45" t="s">
        <v>266</v>
      </c>
      <c r="E5044" s="46">
        <f t="shared" si="156"/>
        <v>69.72</v>
      </c>
      <c r="F5044" s="1105">
        <f t="shared" si="157"/>
        <v>89295</v>
      </c>
      <c r="H5044" s="46">
        <v>66.42</v>
      </c>
      <c r="I5044" s="46">
        <v>69.72</v>
      </c>
    </row>
    <row r="5045" spans="2:9" ht="30">
      <c r="B5045" s="50">
        <v>89296</v>
      </c>
      <c r="C5045" s="48" t="s">
        <v>3752</v>
      </c>
      <c r="D5045" s="47" t="s">
        <v>266</v>
      </c>
      <c r="E5045" s="49">
        <f t="shared" si="156"/>
        <v>61.42</v>
      </c>
      <c r="F5045" s="1105">
        <f t="shared" si="157"/>
        <v>89296</v>
      </c>
      <c r="H5045" s="49">
        <v>58.76</v>
      </c>
      <c r="I5045" s="49">
        <v>61.42</v>
      </c>
    </row>
    <row r="5046" spans="2:9" ht="30">
      <c r="B5046" s="51">
        <v>89297</v>
      </c>
      <c r="C5046" s="1108" t="s">
        <v>3753</v>
      </c>
      <c r="D5046" s="45" t="s">
        <v>266</v>
      </c>
      <c r="E5046" s="46">
        <f t="shared" si="156"/>
        <v>62.83</v>
      </c>
      <c r="F5046" s="1105">
        <f t="shared" si="157"/>
        <v>89297</v>
      </c>
      <c r="H5046" s="46">
        <v>60.04</v>
      </c>
      <c r="I5046" s="46">
        <v>62.83</v>
      </c>
    </row>
    <row r="5047" spans="2:9" ht="30">
      <c r="B5047" s="50">
        <v>89298</v>
      </c>
      <c r="C5047" s="48" t="s">
        <v>3754</v>
      </c>
      <c r="D5047" s="47" t="s">
        <v>266</v>
      </c>
      <c r="E5047" s="49">
        <f t="shared" si="156"/>
        <v>63.56</v>
      </c>
      <c r="F5047" s="1105">
        <f t="shared" si="157"/>
        <v>89298</v>
      </c>
      <c r="H5047" s="49">
        <v>60.75</v>
      </c>
      <c r="I5047" s="49">
        <v>63.56</v>
      </c>
    </row>
    <row r="5048" spans="2:9" ht="30">
      <c r="B5048" s="51">
        <v>89299</v>
      </c>
      <c r="C5048" s="1108" t="s">
        <v>3755</v>
      </c>
      <c r="D5048" s="45" t="s">
        <v>266</v>
      </c>
      <c r="E5048" s="46">
        <f t="shared" si="156"/>
        <v>65.37</v>
      </c>
      <c r="F5048" s="1105">
        <f t="shared" si="157"/>
        <v>89299</v>
      </c>
      <c r="H5048" s="46">
        <v>62.38</v>
      </c>
      <c r="I5048" s="46">
        <v>65.37</v>
      </c>
    </row>
    <row r="5049" spans="2:9" ht="45">
      <c r="B5049" s="50">
        <v>89300</v>
      </c>
      <c r="C5049" s="48" t="s">
        <v>3756</v>
      </c>
      <c r="D5049" s="47" t="s">
        <v>266</v>
      </c>
      <c r="E5049" s="49">
        <f t="shared" si="156"/>
        <v>59.08</v>
      </c>
      <c r="F5049" s="1105">
        <f t="shared" si="157"/>
        <v>89300</v>
      </c>
      <c r="H5049" s="49">
        <v>56.58</v>
      </c>
      <c r="I5049" s="49">
        <v>59.08</v>
      </c>
    </row>
    <row r="5050" spans="2:9" ht="30">
      <c r="B5050" s="51">
        <v>89301</v>
      </c>
      <c r="C5050" s="1108" t="s">
        <v>3757</v>
      </c>
      <c r="D5050" s="45" t="s">
        <v>266</v>
      </c>
      <c r="E5050" s="46">
        <f t="shared" si="156"/>
        <v>60.89</v>
      </c>
      <c r="F5050" s="1105">
        <f t="shared" si="157"/>
        <v>89301</v>
      </c>
      <c r="H5050" s="46">
        <v>58.21</v>
      </c>
      <c r="I5050" s="46">
        <v>60.89</v>
      </c>
    </row>
    <row r="5051" spans="2:9" ht="30">
      <c r="B5051" s="50">
        <v>89302</v>
      </c>
      <c r="C5051" s="48" t="s">
        <v>3758</v>
      </c>
      <c r="D5051" s="47" t="s">
        <v>266</v>
      </c>
      <c r="E5051" s="49">
        <f t="shared" si="156"/>
        <v>70.92</v>
      </c>
      <c r="F5051" s="1105">
        <f t="shared" si="157"/>
        <v>89302</v>
      </c>
      <c r="H5051" s="49">
        <v>67.510000000000005</v>
      </c>
      <c r="I5051" s="49">
        <v>70.92</v>
      </c>
    </row>
    <row r="5052" spans="2:9" ht="30">
      <c r="B5052" s="51">
        <v>89303</v>
      </c>
      <c r="C5052" s="1108" t="s">
        <v>3759</v>
      </c>
      <c r="D5052" s="45" t="s">
        <v>266</v>
      </c>
      <c r="E5052" s="46">
        <f t="shared" si="156"/>
        <v>72.73</v>
      </c>
      <c r="F5052" s="1105">
        <f t="shared" si="157"/>
        <v>89303</v>
      </c>
      <c r="H5052" s="46">
        <v>69.14</v>
      </c>
      <c r="I5052" s="46">
        <v>72.73</v>
      </c>
    </row>
    <row r="5053" spans="2:9" ht="45">
      <c r="B5053" s="50">
        <v>89304</v>
      </c>
      <c r="C5053" s="48" t="s">
        <v>3760</v>
      </c>
      <c r="D5053" s="47" t="s">
        <v>266</v>
      </c>
      <c r="E5053" s="49">
        <f t="shared" si="156"/>
        <v>63.59</v>
      </c>
      <c r="F5053" s="1105">
        <f t="shared" si="157"/>
        <v>89304</v>
      </c>
      <c r="H5053" s="49">
        <v>60.75</v>
      </c>
      <c r="I5053" s="49">
        <v>63.59</v>
      </c>
    </row>
    <row r="5054" spans="2:9" ht="45">
      <c r="B5054" s="51">
        <v>89305</v>
      </c>
      <c r="C5054" s="1108" t="s">
        <v>3761</v>
      </c>
      <c r="D5054" s="45" t="s">
        <v>266</v>
      </c>
      <c r="E5054" s="46">
        <f t="shared" si="156"/>
        <v>65.400000000000006</v>
      </c>
      <c r="F5054" s="1105">
        <f t="shared" si="157"/>
        <v>89305</v>
      </c>
      <c r="H5054" s="46">
        <v>62.38</v>
      </c>
      <c r="I5054" s="46">
        <v>65.400000000000006</v>
      </c>
    </row>
    <row r="5055" spans="2:9" ht="30">
      <c r="B5055" s="50">
        <v>89306</v>
      </c>
      <c r="C5055" s="48" t="s">
        <v>3762</v>
      </c>
      <c r="D5055" s="47" t="s">
        <v>266</v>
      </c>
      <c r="E5055" s="49">
        <f t="shared" si="156"/>
        <v>72.45</v>
      </c>
      <c r="F5055" s="1105">
        <f t="shared" si="157"/>
        <v>89306</v>
      </c>
      <c r="H5055" s="49">
        <v>68.900000000000006</v>
      </c>
      <c r="I5055" s="49">
        <v>72.45</v>
      </c>
    </row>
    <row r="5056" spans="2:9" ht="30">
      <c r="B5056" s="51">
        <v>89307</v>
      </c>
      <c r="C5056" s="1108" t="s">
        <v>3763</v>
      </c>
      <c r="D5056" s="45" t="s">
        <v>266</v>
      </c>
      <c r="E5056" s="46">
        <f t="shared" si="156"/>
        <v>74.459999999999994</v>
      </c>
      <c r="F5056" s="1105">
        <f t="shared" si="157"/>
        <v>89307</v>
      </c>
      <c r="H5056" s="46">
        <v>70.709999999999994</v>
      </c>
      <c r="I5056" s="46">
        <v>74.459999999999994</v>
      </c>
    </row>
    <row r="5057" spans="2:9" ht="45">
      <c r="B5057" s="50">
        <v>89308</v>
      </c>
      <c r="C5057" s="48" t="s">
        <v>3764</v>
      </c>
      <c r="D5057" s="47" t="s">
        <v>266</v>
      </c>
      <c r="E5057" s="49">
        <f t="shared" si="156"/>
        <v>68.03</v>
      </c>
      <c r="F5057" s="1105">
        <f t="shared" si="157"/>
        <v>89308</v>
      </c>
      <c r="H5057" s="49">
        <v>64.790000000000006</v>
      </c>
      <c r="I5057" s="49">
        <v>68.03</v>
      </c>
    </row>
    <row r="5058" spans="2:9" ht="30">
      <c r="B5058" s="51">
        <v>89309</v>
      </c>
      <c r="C5058" s="1108" t="s">
        <v>3765</v>
      </c>
      <c r="D5058" s="45" t="s">
        <v>266</v>
      </c>
      <c r="E5058" s="46">
        <f t="shared" si="156"/>
        <v>70.040000000000006</v>
      </c>
      <c r="F5058" s="1105">
        <f t="shared" si="157"/>
        <v>89309</v>
      </c>
      <c r="H5058" s="46">
        <v>66.599999999999994</v>
      </c>
      <c r="I5058" s="46">
        <v>70.040000000000006</v>
      </c>
    </row>
    <row r="5059" spans="2:9" ht="30">
      <c r="B5059" s="50">
        <v>89310</v>
      </c>
      <c r="C5059" s="48" t="s">
        <v>3766</v>
      </c>
      <c r="D5059" s="47" t="s">
        <v>266</v>
      </c>
      <c r="E5059" s="49">
        <f t="shared" ref="E5059:E5122" si="158">IF($K$2=$H$1,H5059,I5059)</f>
        <v>81.239999999999995</v>
      </c>
      <c r="F5059" s="1105">
        <f t="shared" ref="F5059:F5122" si="159">IF(LEN($B5059)=7,CONCATENATE(MID($B5059,1,6),"00",RIGHT($B5059,1)),IF(LEN($B5059)=8,CONCATENATE(MID($B5059,1,6),"0",RIGHT($B5059,2)),$B5059))</f>
        <v>89310</v>
      </c>
      <c r="H5059" s="49">
        <v>76.94</v>
      </c>
      <c r="I5059" s="49">
        <v>81.239999999999995</v>
      </c>
    </row>
    <row r="5060" spans="2:9" ht="30">
      <c r="B5060" s="51">
        <v>89311</v>
      </c>
      <c r="C5060" s="1108" t="s">
        <v>3767</v>
      </c>
      <c r="D5060" s="45" t="s">
        <v>266</v>
      </c>
      <c r="E5060" s="46">
        <f t="shared" si="158"/>
        <v>83.25</v>
      </c>
      <c r="F5060" s="1105">
        <f t="shared" si="159"/>
        <v>89311</v>
      </c>
      <c r="H5060" s="46">
        <v>78.75</v>
      </c>
      <c r="I5060" s="46">
        <v>83.25</v>
      </c>
    </row>
    <row r="5061" spans="2:9" ht="45">
      <c r="B5061" s="50">
        <v>89312</v>
      </c>
      <c r="C5061" s="48" t="s">
        <v>3768</v>
      </c>
      <c r="D5061" s="47" t="s">
        <v>266</v>
      </c>
      <c r="E5061" s="49">
        <f t="shared" si="158"/>
        <v>73.290000000000006</v>
      </c>
      <c r="F5061" s="1105">
        <f t="shared" si="159"/>
        <v>89312</v>
      </c>
      <c r="H5061" s="49">
        <v>69.61</v>
      </c>
      <c r="I5061" s="49">
        <v>73.290000000000006</v>
      </c>
    </row>
    <row r="5062" spans="2:9" ht="45">
      <c r="B5062" s="51">
        <v>89313</v>
      </c>
      <c r="C5062" s="1108" t="s">
        <v>3769</v>
      </c>
      <c r="D5062" s="45" t="s">
        <v>266</v>
      </c>
      <c r="E5062" s="46">
        <f t="shared" si="158"/>
        <v>75.3</v>
      </c>
      <c r="F5062" s="1105">
        <f t="shared" si="159"/>
        <v>89313</v>
      </c>
      <c r="H5062" s="46">
        <v>71.42</v>
      </c>
      <c r="I5062" s="46">
        <v>75.3</v>
      </c>
    </row>
    <row r="5063" spans="2:9">
      <c r="B5063" s="50">
        <v>95465</v>
      </c>
      <c r="C5063" s="48" t="s">
        <v>3770</v>
      </c>
      <c r="D5063" s="47" t="s">
        <v>266</v>
      </c>
      <c r="E5063" s="49">
        <f t="shared" si="158"/>
        <v>140.78</v>
      </c>
      <c r="F5063" s="1105">
        <f t="shared" si="159"/>
        <v>95465</v>
      </c>
      <c r="H5063" s="49">
        <v>137.01</v>
      </c>
      <c r="I5063" s="49">
        <v>140.78</v>
      </c>
    </row>
    <row r="5064" spans="2:9" ht="30">
      <c r="B5064" s="51">
        <v>87447</v>
      </c>
      <c r="C5064" s="1108" t="s">
        <v>3771</v>
      </c>
      <c r="D5064" s="45" t="s">
        <v>266</v>
      </c>
      <c r="E5064" s="46">
        <f t="shared" si="158"/>
        <v>50.63</v>
      </c>
      <c r="F5064" s="1105">
        <f t="shared" si="159"/>
        <v>87447</v>
      </c>
      <c r="H5064" s="46">
        <v>48.55</v>
      </c>
      <c r="I5064" s="46">
        <v>50.63</v>
      </c>
    </row>
    <row r="5065" spans="2:9" ht="30">
      <c r="B5065" s="50">
        <v>87448</v>
      </c>
      <c r="C5065" s="48" t="s">
        <v>3772</v>
      </c>
      <c r="D5065" s="47" t="s">
        <v>266</v>
      </c>
      <c r="E5065" s="49">
        <f t="shared" si="158"/>
        <v>51.21</v>
      </c>
      <c r="F5065" s="1105">
        <f t="shared" si="159"/>
        <v>87448</v>
      </c>
      <c r="H5065" s="49">
        <v>49.04</v>
      </c>
      <c r="I5065" s="49">
        <v>51.21</v>
      </c>
    </row>
    <row r="5066" spans="2:9" ht="30">
      <c r="B5066" s="51">
        <v>87449</v>
      </c>
      <c r="C5066" s="1108" t="s">
        <v>3773</v>
      </c>
      <c r="D5066" s="45" t="s">
        <v>266</v>
      </c>
      <c r="E5066" s="46">
        <f t="shared" si="158"/>
        <v>64.260000000000005</v>
      </c>
      <c r="F5066" s="1105">
        <f t="shared" si="159"/>
        <v>87449</v>
      </c>
      <c r="H5066" s="46">
        <v>61.39</v>
      </c>
      <c r="I5066" s="46">
        <v>64.260000000000005</v>
      </c>
    </row>
    <row r="5067" spans="2:9" ht="30">
      <c r="B5067" s="50">
        <v>87450</v>
      </c>
      <c r="C5067" s="48" t="s">
        <v>3774</v>
      </c>
      <c r="D5067" s="47" t="s">
        <v>266</v>
      </c>
      <c r="E5067" s="49">
        <f t="shared" si="158"/>
        <v>65.349999999999994</v>
      </c>
      <c r="F5067" s="1105">
        <f t="shared" si="159"/>
        <v>87450</v>
      </c>
      <c r="H5067" s="49">
        <v>62.37</v>
      </c>
      <c r="I5067" s="49">
        <v>65.349999999999994</v>
      </c>
    </row>
    <row r="5068" spans="2:9" ht="30">
      <c r="B5068" s="51">
        <v>87451</v>
      </c>
      <c r="C5068" s="1108" t="s">
        <v>3775</v>
      </c>
      <c r="D5068" s="45" t="s">
        <v>266</v>
      </c>
      <c r="E5068" s="46">
        <f t="shared" si="158"/>
        <v>78.53</v>
      </c>
      <c r="F5068" s="1105">
        <f t="shared" si="159"/>
        <v>87451</v>
      </c>
      <c r="H5068" s="46">
        <v>75.14</v>
      </c>
      <c r="I5068" s="46">
        <v>78.53</v>
      </c>
    </row>
    <row r="5069" spans="2:9" ht="30">
      <c r="B5069" s="50">
        <v>87452</v>
      </c>
      <c r="C5069" s="48" t="s">
        <v>3776</v>
      </c>
      <c r="D5069" s="47" t="s">
        <v>266</v>
      </c>
      <c r="E5069" s="49">
        <f t="shared" si="158"/>
        <v>78.98</v>
      </c>
      <c r="F5069" s="1105">
        <f t="shared" si="159"/>
        <v>87452</v>
      </c>
      <c r="H5069" s="49">
        <v>75.59</v>
      </c>
      <c r="I5069" s="49">
        <v>78.98</v>
      </c>
    </row>
    <row r="5070" spans="2:9" ht="30">
      <c r="B5070" s="51">
        <v>87453</v>
      </c>
      <c r="C5070" s="1108" t="s">
        <v>3777</v>
      </c>
      <c r="D5070" s="45" t="s">
        <v>266</v>
      </c>
      <c r="E5070" s="46">
        <f t="shared" si="158"/>
        <v>47.16</v>
      </c>
      <c r="F5070" s="1105">
        <f t="shared" si="159"/>
        <v>87453</v>
      </c>
      <c r="H5070" s="46">
        <v>45.36</v>
      </c>
      <c r="I5070" s="46">
        <v>47.16</v>
      </c>
    </row>
    <row r="5071" spans="2:9" ht="30">
      <c r="B5071" s="50">
        <v>87454</v>
      </c>
      <c r="C5071" s="48" t="s">
        <v>3778</v>
      </c>
      <c r="D5071" s="47" t="s">
        <v>266</v>
      </c>
      <c r="E5071" s="49">
        <f t="shared" si="158"/>
        <v>48.09</v>
      </c>
      <c r="F5071" s="1105">
        <f t="shared" si="159"/>
        <v>87454</v>
      </c>
      <c r="H5071" s="49">
        <v>46.19</v>
      </c>
      <c r="I5071" s="49">
        <v>48.09</v>
      </c>
    </row>
    <row r="5072" spans="2:9" ht="30">
      <c r="B5072" s="51">
        <v>87455</v>
      </c>
      <c r="C5072" s="1108" t="s">
        <v>3779</v>
      </c>
      <c r="D5072" s="45" t="s">
        <v>266</v>
      </c>
      <c r="E5072" s="46">
        <f t="shared" si="158"/>
        <v>59.98</v>
      </c>
      <c r="F5072" s="1105">
        <f t="shared" si="159"/>
        <v>87455</v>
      </c>
      <c r="H5072" s="46">
        <v>57.39</v>
      </c>
      <c r="I5072" s="46">
        <v>59.98</v>
      </c>
    </row>
    <row r="5073" spans="2:9" ht="30">
      <c r="B5073" s="50">
        <v>87456</v>
      </c>
      <c r="C5073" s="48" t="s">
        <v>3780</v>
      </c>
      <c r="D5073" s="47" t="s">
        <v>266</v>
      </c>
      <c r="E5073" s="49">
        <f t="shared" si="158"/>
        <v>61.42</v>
      </c>
      <c r="F5073" s="1105">
        <f t="shared" si="159"/>
        <v>87456</v>
      </c>
      <c r="H5073" s="49">
        <v>58.72</v>
      </c>
      <c r="I5073" s="49">
        <v>61.42</v>
      </c>
    </row>
    <row r="5074" spans="2:9" ht="30">
      <c r="B5074" s="51">
        <v>87457</v>
      </c>
      <c r="C5074" s="1108" t="s">
        <v>3781</v>
      </c>
      <c r="D5074" s="45" t="s">
        <v>266</v>
      </c>
      <c r="E5074" s="46">
        <f t="shared" si="158"/>
        <v>73.25</v>
      </c>
      <c r="F5074" s="1105">
        <f t="shared" si="159"/>
        <v>87457</v>
      </c>
      <c r="H5074" s="46">
        <v>70.290000000000006</v>
      </c>
      <c r="I5074" s="46">
        <v>73.25</v>
      </c>
    </row>
    <row r="5075" spans="2:9" ht="30">
      <c r="B5075" s="50">
        <v>87458</v>
      </c>
      <c r="C5075" s="48" t="s">
        <v>3782</v>
      </c>
      <c r="D5075" s="47" t="s">
        <v>266</v>
      </c>
      <c r="E5075" s="49">
        <f t="shared" si="158"/>
        <v>74.62</v>
      </c>
      <c r="F5075" s="1105">
        <f t="shared" si="159"/>
        <v>87458</v>
      </c>
      <c r="H5075" s="49">
        <v>71.52</v>
      </c>
      <c r="I5075" s="49">
        <v>74.62</v>
      </c>
    </row>
    <row r="5076" spans="2:9" ht="30">
      <c r="B5076" s="51">
        <v>87459</v>
      </c>
      <c r="C5076" s="1108" t="s">
        <v>3783</v>
      </c>
      <c r="D5076" s="45" t="s">
        <v>266</v>
      </c>
      <c r="E5076" s="46">
        <f t="shared" si="158"/>
        <v>56.38</v>
      </c>
      <c r="F5076" s="1105">
        <f t="shared" si="159"/>
        <v>87459</v>
      </c>
      <c r="H5076" s="46">
        <v>53.74</v>
      </c>
      <c r="I5076" s="46">
        <v>56.38</v>
      </c>
    </row>
    <row r="5077" spans="2:9" ht="30">
      <c r="B5077" s="50">
        <v>87460</v>
      </c>
      <c r="C5077" s="48" t="s">
        <v>3784</v>
      </c>
      <c r="D5077" s="47" t="s">
        <v>266</v>
      </c>
      <c r="E5077" s="49">
        <f t="shared" si="158"/>
        <v>57.31</v>
      </c>
      <c r="F5077" s="1105">
        <f t="shared" si="159"/>
        <v>87460</v>
      </c>
      <c r="H5077" s="49">
        <v>54.57</v>
      </c>
      <c r="I5077" s="49">
        <v>57.31</v>
      </c>
    </row>
    <row r="5078" spans="2:9" ht="30">
      <c r="B5078" s="51">
        <v>87461</v>
      </c>
      <c r="C5078" s="1108" t="s">
        <v>3785</v>
      </c>
      <c r="D5078" s="45" t="s">
        <v>266</v>
      </c>
      <c r="E5078" s="46">
        <f t="shared" si="158"/>
        <v>70.05</v>
      </c>
      <c r="F5078" s="1105">
        <f t="shared" si="159"/>
        <v>87461</v>
      </c>
      <c r="H5078" s="46">
        <v>66.61</v>
      </c>
      <c r="I5078" s="46">
        <v>70.05</v>
      </c>
    </row>
    <row r="5079" spans="2:9" ht="30">
      <c r="B5079" s="50">
        <v>87462</v>
      </c>
      <c r="C5079" s="48" t="s">
        <v>3786</v>
      </c>
      <c r="D5079" s="47" t="s">
        <v>266</v>
      </c>
      <c r="E5079" s="49">
        <f t="shared" si="158"/>
        <v>71.14</v>
      </c>
      <c r="F5079" s="1105">
        <f t="shared" si="159"/>
        <v>87462</v>
      </c>
      <c r="H5079" s="49">
        <v>67.59</v>
      </c>
      <c r="I5079" s="49">
        <v>71.14</v>
      </c>
    </row>
    <row r="5080" spans="2:9" ht="30">
      <c r="B5080" s="51">
        <v>87463</v>
      </c>
      <c r="C5080" s="1108" t="s">
        <v>3787</v>
      </c>
      <c r="D5080" s="45" t="s">
        <v>266</v>
      </c>
      <c r="E5080" s="46">
        <f t="shared" si="158"/>
        <v>83.47</v>
      </c>
      <c r="F5080" s="1105">
        <f t="shared" si="159"/>
        <v>87463</v>
      </c>
      <c r="H5080" s="46">
        <v>79.66</v>
      </c>
      <c r="I5080" s="46">
        <v>83.47</v>
      </c>
    </row>
    <row r="5081" spans="2:9" ht="30">
      <c r="B5081" s="50">
        <v>87464</v>
      </c>
      <c r="C5081" s="48" t="s">
        <v>3788</v>
      </c>
      <c r="D5081" s="47" t="s">
        <v>266</v>
      </c>
      <c r="E5081" s="49">
        <f t="shared" si="158"/>
        <v>84.84</v>
      </c>
      <c r="F5081" s="1105">
        <f t="shared" si="159"/>
        <v>87464</v>
      </c>
      <c r="H5081" s="49">
        <v>80.89</v>
      </c>
      <c r="I5081" s="49">
        <v>84.84</v>
      </c>
    </row>
    <row r="5082" spans="2:9" ht="30">
      <c r="B5082" s="51">
        <v>87465</v>
      </c>
      <c r="C5082" s="1108" t="s">
        <v>3789</v>
      </c>
      <c r="D5082" s="45" t="s">
        <v>266</v>
      </c>
      <c r="E5082" s="46">
        <f t="shared" si="158"/>
        <v>50.42</v>
      </c>
      <c r="F5082" s="1105">
        <f t="shared" si="159"/>
        <v>87465</v>
      </c>
      <c r="H5082" s="46">
        <v>48.3</v>
      </c>
      <c r="I5082" s="46">
        <v>50.42</v>
      </c>
    </row>
    <row r="5083" spans="2:9" ht="30">
      <c r="B5083" s="50">
        <v>87466</v>
      </c>
      <c r="C5083" s="48" t="s">
        <v>3790</v>
      </c>
      <c r="D5083" s="47" t="s">
        <v>266</v>
      </c>
      <c r="E5083" s="49">
        <f t="shared" si="158"/>
        <v>51.35</v>
      </c>
      <c r="F5083" s="1105">
        <f t="shared" si="159"/>
        <v>87466</v>
      </c>
      <c r="H5083" s="49">
        <v>49.13</v>
      </c>
      <c r="I5083" s="49">
        <v>51.35</v>
      </c>
    </row>
    <row r="5084" spans="2:9" ht="30">
      <c r="B5084" s="51">
        <v>87467</v>
      </c>
      <c r="C5084" s="1108" t="s">
        <v>3791</v>
      </c>
      <c r="D5084" s="45" t="s">
        <v>266</v>
      </c>
      <c r="E5084" s="46">
        <f t="shared" si="158"/>
        <v>63.62</v>
      </c>
      <c r="F5084" s="1105">
        <f t="shared" si="159"/>
        <v>87467</v>
      </c>
      <c r="H5084" s="46">
        <v>60.73</v>
      </c>
      <c r="I5084" s="46">
        <v>63.62</v>
      </c>
    </row>
    <row r="5085" spans="2:9" ht="30">
      <c r="B5085" s="50">
        <v>87468</v>
      </c>
      <c r="C5085" s="48" t="s">
        <v>3792</v>
      </c>
      <c r="D5085" s="47" t="s">
        <v>266</v>
      </c>
      <c r="E5085" s="49">
        <f t="shared" si="158"/>
        <v>64.709999999999994</v>
      </c>
      <c r="F5085" s="1105">
        <f t="shared" si="159"/>
        <v>87468</v>
      </c>
      <c r="H5085" s="49">
        <v>61.71</v>
      </c>
      <c r="I5085" s="49">
        <v>64.709999999999994</v>
      </c>
    </row>
    <row r="5086" spans="2:9" ht="30">
      <c r="B5086" s="51">
        <v>87469</v>
      </c>
      <c r="C5086" s="1108" t="s">
        <v>3793</v>
      </c>
      <c r="D5086" s="45" t="s">
        <v>266</v>
      </c>
      <c r="E5086" s="46">
        <f t="shared" si="158"/>
        <v>77.06</v>
      </c>
      <c r="F5086" s="1105">
        <f t="shared" si="159"/>
        <v>87469</v>
      </c>
      <c r="H5086" s="46">
        <v>73.78</v>
      </c>
      <c r="I5086" s="46">
        <v>77.06</v>
      </c>
    </row>
    <row r="5087" spans="2:9" ht="30">
      <c r="B5087" s="50">
        <v>87470</v>
      </c>
      <c r="C5087" s="48" t="s">
        <v>3794</v>
      </c>
      <c r="D5087" s="47" t="s">
        <v>266</v>
      </c>
      <c r="E5087" s="49">
        <f t="shared" si="158"/>
        <v>78.430000000000007</v>
      </c>
      <c r="F5087" s="1105">
        <f t="shared" si="159"/>
        <v>87470</v>
      </c>
      <c r="H5087" s="49">
        <v>75.010000000000005</v>
      </c>
      <c r="I5087" s="49">
        <v>78.430000000000007</v>
      </c>
    </row>
    <row r="5088" spans="2:9" ht="30">
      <c r="B5088" s="51">
        <v>89044</v>
      </c>
      <c r="C5088" s="1108" t="s">
        <v>3795</v>
      </c>
      <c r="D5088" s="45" t="s">
        <v>266</v>
      </c>
      <c r="E5088" s="46">
        <f t="shared" si="158"/>
        <v>50.51</v>
      </c>
      <c r="F5088" s="1105">
        <f t="shared" si="159"/>
        <v>89044</v>
      </c>
      <c r="H5088" s="46">
        <v>48.39</v>
      </c>
      <c r="I5088" s="46">
        <v>50.51</v>
      </c>
    </row>
    <row r="5089" spans="2:9" ht="30">
      <c r="B5089" s="50">
        <v>89169</v>
      </c>
      <c r="C5089" s="48" t="s">
        <v>3796</v>
      </c>
      <c r="D5089" s="47" t="s">
        <v>266</v>
      </c>
      <c r="E5089" s="49">
        <f t="shared" si="158"/>
        <v>51.26</v>
      </c>
      <c r="F5089" s="1105">
        <f t="shared" si="159"/>
        <v>89169</v>
      </c>
      <c r="H5089" s="49">
        <v>49.09</v>
      </c>
      <c r="I5089" s="49">
        <v>51.26</v>
      </c>
    </row>
    <row r="5090" spans="2:9" ht="30">
      <c r="B5090" s="51">
        <v>89978</v>
      </c>
      <c r="C5090" s="1108" t="s">
        <v>3797</v>
      </c>
      <c r="D5090" s="45" t="s">
        <v>266</v>
      </c>
      <c r="E5090" s="46">
        <f t="shared" si="158"/>
        <v>64.599999999999994</v>
      </c>
      <c r="F5090" s="1105">
        <f t="shared" si="159"/>
        <v>89978</v>
      </c>
      <c r="H5090" s="46">
        <v>61.63</v>
      </c>
      <c r="I5090" s="46">
        <v>64.599999999999994</v>
      </c>
    </row>
    <row r="5091" spans="2:9">
      <c r="B5091" s="50" t="s">
        <v>5433</v>
      </c>
      <c r="C5091" s="48" t="s">
        <v>3798</v>
      </c>
      <c r="D5091" s="47" t="s">
        <v>266</v>
      </c>
      <c r="E5091" s="49">
        <f t="shared" si="158"/>
        <v>119.81</v>
      </c>
      <c r="F5091" s="1105" t="str">
        <f t="shared" si="159"/>
        <v>73937/001</v>
      </c>
      <c r="H5091" s="49">
        <v>116.7</v>
      </c>
      <c r="I5091" s="49">
        <v>119.81</v>
      </c>
    </row>
    <row r="5092" spans="2:9">
      <c r="B5092" s="51" t="s">
        <v>5434</v>
      </c>
      <c r="C5092" s="1108" t="s">
        <v>3799</v>
      </c>
      <c r="D5092" s="45" t="s">
        <v>266</v>
      </c>
      <c r="E5092" s="46">
        <f t="shared" si="158"/>
        <v>120.03</v>
      </c>
      <c r="F5092" s="1105" t="str">
        <f t="shared" si="159"/>
        <v>73937/003</v>
      </c>
      <c r="H5092" s="46">
        <v>116.92</v>
      </c>
      <c r="I5092" s="46">
        <v>120.03</v>
      </c>
    </row>
    <row r="5093" spans="2:9" ht="30">
      <c r="B5093" s="50" t="s">
        <v>5435</v>
      </c>
      <c r="C5093" s="48" t="s">
        <v>3800</v>
      </c>
      <c r="D5093" s="47" t="s">
        <v>266</v>
      </c>
      <c r="E5093" s="49">
        <f t="shared" si="158"/>
        <v>211.24</v>
      </c>
      <c r="F5093" s="1105" t="str">
        <f t="shared" si="159"/>
        <v>73937/005</v>
      </c>
      <c r="H5093" s="49">
        <v>207.55</v>
      </c>
      <c r="I5093" s="49">
        <v>211.24</v>
      </c>
    </row>
    <row r="5094" spans="2:9" ht="30">
      <c r="B5094" s="51">
        <v>89453</v>
      </c>
      <c r="C5094" s="1108" t="s">
        <v>3801</v>
      </c>
      <c r="D5094" s="45" t="s">
        <v>266</v>
      </c>
      <c r="E5094" s="46">
        <f t="shared" si="158"/>
        <v>58.56</v>
      </c>
      <c r="F5094" s="1105">
        <f t="shared" si="159"/>
        <v>89453</v>
      </c>
      <c r="H5094" s="46">
        <v>56.91</v>
      </c>
      <c r="I5094" s="46">
        <v>58.56</v>
      </c>
    </row>
    <row r="5095" spans="2:9" ht="30">
      <c r="B5095" s="50">
        <v>89454</v>
      </c>
      <c r="C5095" s="48" t="s">
        <v>3802</v>
      </c>
      <c r="D5095" s="47" t="s">
        <v>266</v>
      </c>
      <c r="E5095" s="49">
        <f t="shared" si="158"/>
        <v>55.91</v>
      </c>
      <c r="F5095" s="1105">
        <f t="shared" si="159"/>
        <v>89454</v>
      </c>
      <c r="H5095" s="49">
        <v>54.35</v>
      </c>
      <c r="I5095" s="49">
        <v>55.91</v>
      </c>
    </row>
    <row r="5096" spans="2:9" ht="30">
      <c r="B5096" s="51">
        <v>89455</v>
      </c>
      <c r="C5096" s="1108" t="s">
        <v>3803</v>
      </c>
      <c r="D5096" s="45" t="s">
        <v>266</v>
      </c>
      <c r="E5096" s="46">
        <f t="shared" si="158"/>
        <v>72.78</v>
      </c>
      <c r="F5096" s="1105">
        <f t="shared" si="159"/>
        <v>89455</v>
      </c>
      <c r="H5096" s="46">
        <v>70.81</v>
      </c>
      <c r="I5096" s="46">
        <v>72.78</v>
      </c>
    </row>
    <row r="5097" spans="2:9" ht="30">
      <c r="B5097" s="50">
        <v>89456</v>
      </c>
      <c r="C5097" s="48" t="s">
        <v>3804</v>
      </c>
      <c r="D5097" s="47" t="s">
        <v>266</v>
      </c>
      <c r="E5097" s="49">
        <f t="shared" si="158"/>
        <v>69.569999999999993</v>
      </c>
      <c r="F5097" s="1105">
        <f t="shared" si="159"/>
        <v>89456</v>
      </c>
      <c r="H5097" s="49">
        <v>67.72</v>
      </c>
      <c r="I5097" s="49">
        <v>69.569999999999993</v>
      </c>
    </row>
    <row r="5098" spans="2:9" ht="30">
      <c r="B5098" s="51">
        <v>89457</v>
      </c>
      <c r="C5098" s="1108" t="s">
        <v>3805</v>
      </c>
      <c r="D5098" s="45" t="s">
        <v>266</v>
      </c>
      <c r="E5098" s="46">
        <f t="shared" si="158"/>
        <v>62.35</v>
      </c>
      <c r="F5098" s="1105">
        <f t="shared" si="159"/>
        <v>89457</v>
      </c>
      <c r="H5098" s="46">
        <v>60.45</v>
      </c>
      <c r="I5098" s="46">
        <v>62.35</v>
      </c>
    </row>
    <row r="5099" spans="2:9" ht="30">
      <c r="B5099" s="50">
        <v>89458</v>
      </c>
      <c r="C5099" s="48" t="s">
        <v>3806</v>
      </c>
      <c r="D5099" s="47" t="s">
        <v>266</v>
      </c>
      <c r="E5099" s="49">
        <f t="shared" si="158"/>
        <v>58.03</v>
      </c>
      <c r="F5099" s="1105">
        <f t="shared" si="159"/>
        <v>89458</v>
      </c>
      <c r="H5099" s="49">
        <v>56.32</v>
      </c>
      <c r="I5099" s="49">
        <v>58.03</v>
      </c>
    </row>
    <row r="5100" spans="2:9" ht="30">
      <c r="B5100" s="51">
        <v>89459</v>
      </c>
      <c r="C5100" s="1108" t="s">
        <v>3807</v>
      </c>
      <c r="D5100" s="45" t="s">
        <v>266</v>
      </c>
      <c r="E5100" s="46">
        <f t="shared" si="158"/>
        <v>78.06</v>
      </c>
      <c r="F5100" s="1105">
        <f t="shared" si="159"/>
        <v>89459</v>
      </c>
      <c r="H5100" s="46">
        <v>75.790000000000006</v>
      </c>
      <c r="I5100" s="46">
        <v>78.06</v>
      </c>
    </row>
    <row r="5101" spans="2:9" ht="30">
      <c r="B5101" s="50">
        <v>89460</v>
      </c>
      <c r="C5101" s="48" t="s">
        <v>3808</v>
      </c>
      <c r="D5101" s="47" t="s">
        <v>266</v>
      </c>
      <c r="E5101" s="49">
        <f t="shared" si="158"/>
        <v>72.739999999999995</v>
      </c>
      <c r="F5101" s="1105">
        <f t="shared" si="159"/>
        <v>89460</v>
      </c>
      <c r="H5101" s="49">
        <v>70.709999999999994</v>
      </c>
      <c r="I5101" s="49">
        <v>72.739999999999995</v>
      </c>
    </row>
    <row r="5102" spans="2:9" ht="30">
      <c r="B5102" s="51">
        <v>89462</v>
      </c>
      <c r="C5102" s="1108" t="s">
        <v>3809</v>
      </c>
      <c r="D5102" s="45" t="s">
        <v>266</v>
      </c>
      <c r="E5102" s="46">
        <f t="shared" si="158"/>
        <v>67.56</v>
      </c>
      <c r="F5102" s="1105">
        <f t="shared" si="159"/>
        <v>89462</v>
      </c>
      <c r="H5102" s="46">
        <v>65.569999999999993</v>
      </c>
      <c r="I5102" s="46">
        <v>67.56</v>
      </c>
    </row>
    <row r="5103" spans="2:9" ht="30">
      <c r="B5103" s="50">
        <v>89463</v>
      </c>
      <c r="C5103" s="48" t="s">
        <v>3810</v>
      </c>
      <c r="D5103" s="47" t="s">
        <v>266</v>
      </c>
      <c r="E5103" s="49">
        <f t="shared" si="158"/>
        <v>65.2</v>
      </c>
      <c r="F5103" s="1105">
        <f t="shared" si="159"/>
        <v>89463</v>
      </c>
      <c r="H5103" s="49">
        <v>63.3</v>
      </c>
      <c r="I5103" s="49">
        <v>65.2</v>
      </c>
    </row>
    <row r="5104" spans="2:9" ht="30">
      <c r="B5104" s="51">
        <v>89464</v>
      </c>
      <c r="C5104" s="1108" t="s">
        <v>3811</v>
      </c>
      <c r="D5104" s="45" t="s">
        <v>266</v>
      </c>
      <c r="E5104" s="46">
        <f t="shared" si="158"/>
        <v>90.67</v>
      </c>
      <c r="F5104" s="1105">
        <f t="shared" si="159"/>
        <v>89464</v>
      </c>
      <c r="H5104" s="46">
        <v>88.34</v>
      </c>
      <c r="I5104" s="46">
        <v>90.67</v>
      </c>
    </row>
    <row r="5105" spans="2:9" ht="30">
      <c r="B5105" s="50">
        <v>89465</v>
      </c>
      <c r="C5105" s="48" t="s">
        <v>3812</v>
      </c>
      <c r="D5105" s="47" t="s">
        <v>266</v>
      </c>
      <c r="E5105" s="49">
        <f t="shared" si="158"/>
        <v>87.82</v>
      </c>
      <c r="F5105" s="1105">
        <f t="shared" si="159"/>
        <v>89465</v>
      </c>
      <c r="H5105" s="49">
        <v>85.6</v>
      </c>
      <c r="I5105" s="49">
        <v>87.82</v>
      </c>
    </row>
    <row r="5106" spans="2:9" ht="30">
      <c r="B5106" s="51">
        <v>89466</v>
      </c>
      <c r="C5106" s="1108" t="s">
        <v>3813</v>
      </c>
      <c r="D5106" s="45" t="s">
        <v>266</v>
      </c>
      <c r="E5106" s="46">
        <f t="shared" si="158"/>
        <v>71.53</v>
      </c>
      <c r="F5106" s="1105">
        <f t="shared" si="159"/>
        <v>89466</v>
      </c>
      <c r="H5106" s="46">
        <v>69.209999999999994</v>
      </c>
      <c r="I5106" s="46">
        <v>71.53</v>
      </c>
    </row>
    <row r="5107" spans="2:9" ht="30">
      <c r="B5107" s="50">
        <v>89467</v>
      </c>
      <c r="C5107" s="48" t="s">
        <v>3814</v>
      </c>
      <c r="D5107" s="47" t="s">
        <v>266</v>
      </c>
      <c r="E5107" s="49">
        <f t="shared" si="158"/>
        <v>67.319999999999993</v>
      </c>
      <c r="F5107" s="1105">
        <f t="shared" si="159"/>
        <v>89467</v>
      </c>
      <c r="H5107" s="49">
        <v>65.23</v>
      </c>
      <c r="I5107" s="49">
        <v>67.319999999999993</v>
      </c>
    </row>
    <row r="5108" spans="2:9" ht="30">
      <c r="B5108" s="51">
        <v>89468</v>
      </c>
      <c r="C5108" s="1108" t="s">
        <v>3815</v>
      </c>
      <c r="D5108" s="45" t="s">
        <v>266</v>
      </c>
      <c r="E5108" s="46">
        <f t="shared" si="158"/>
        <v>95.55</v>
      </c>
      <c r="F5108" s="1105">
        <f t="shared" si="159"/>
        <v>89468</v>
      </c>
      <c r="H5108" s="46">
        <v>92.86</v>
      </c>
      <c r="I5108" s="46">
        <v>95.55</v>
      </c>
    </row>
    <row r="5109" spans="2:9" ht="30">
      <c r="B5109" s="50">
        <v>89469</v>
      </c>
      <c r="C5109" s="48" t="s">
        <v>3816</v>
      </c>
      <c r="D5109" s="47" t="s">
        <v>266</v>
      </c>
      <c r="E5109" s="49">
        <f t="shared" si="158"/>
        <v>90.44</v>
      </c>
      <c r="F5109" s="1105">
        <f t="shared" si="159"/>
        <v>89469</v>
      </c>
      <c r="H5109" s="49">
        <v>87.99</v>
      </c>
      <c r="I5109" s="49">
        <v>90.44</v>
      </c>
    </row>
    <row r="5110" spans="2:9" ht="30">
      <c r="B5110" s="51">
        <v>89470</v>
      </c>
      <c r="C5110" s="1108" t="s">
        <v>3817</v>
      </c>
      <c r="D5110" s="45" t="s">
        <v>266</v>
      </c>
      <c r="E5110" s="46">
        <f t="shared" si="158"/>
        <v>69.930000000000007</v>
      </c>
      <c r="F5110" s="1105">
        <f t="shared" si="159"/>
        <v>89470</v>
      </c>
      <c r="H5110" s="46">
        <v>67.290000000000006</v>
      </c>
      <c r="I5110" s="46">
        <v>69.930000000000007</v>
      </c>
    </row>
    <row r="5111" spans="2:9" ht="30">
      <c r="B5111" s="50">
        <v>89471</v>
      </c>
      <c r="C5111" s="48" t="s">
        <v>3818</v>
      </c>
      <c r="D5111" s="47" t="s">
        <v>266</v>
      </c>
      <c r="E5111" s="49">
        <f t="shared" si="158"/>
        <v>67.28</v>
      </c>
      <c r="F5111" s="1105">
        <f t="shared" si="159"/>
        <v>89471</v>
      </c>
      <c r="H5111" s="49">
        <v>64.739999999999995</v>
      </c>
      <c r="I5111" s="49">
        <v>67.28</v>
      </c>
    </row>
    <row r="5112" spans="2:9" ht="30">
      <c r="B5112" s="51">
        <v>89472</v>
      </c>
      <c r="C5112" s="1108" t="s">
        <v>3819</v>
      </c>
      <c r="D5112" s="45" t="s">
        <v>266</v>
      </c>
      <c r="E5112" s="46">
        <f t="shared" si="158"/>
        <v>84.09</v>
      </c>
      <c r="F5112" s="1105">
        <f t="shared" si="159"/>
        <v>89472</v>
      </c>
      <c r="H5112" s="46">
        <v>81.14</v>
      </c>
      <c r="I5112" s="46">
        <v>84.09</v>
      </c>
    </row>
    <row r="5113" spans="2:9" ht="30">
      <c r="B5113" s="50">
        <v>89473</v>
      </c>
      <c r="C5113" s="48" t="s">
        <v>3820</v>
      </c>
      <c r="D5113" s="47" t="s">
        <v>266</v>
      </c>
      <c r="E5113" s="49">
        <f t="shared" si="158"/>
        <v>81.069999999999993</v>
      </c>
      <c r="F5113" s="1105">
        <f t="shared" si="159"/>
        <v>89473</v>
      </c>
      <c r="H5113" s="49">
        <v>78.23</v>
      </c>
      <c r="I5113" s="49">
        <v>81.069999999999993</v>
      </c>
    </row>
    <row r="5114" spans="2:9" ht="30">
      <c r="B5114" s="51">
        <v>89474</v>
      </c>
      <c r="C5114" s="1108" t="s">
        <v>3821</v>
      </c>
      <c r="D5114" s="45" t="s">
        <v>266</v>
      </c>
      <c r="E5114" s="46">
        <f t="shared" si="158"/>
        <v>76.989999999999995</v>
      </c>
      <c r="F5114" s="1105">
        <f t="shared" si="159"/>
        <v>89474</v>
      </c>
      <c r="H5114" s="46">
        <v>73.77</v>
      </c>
      <c r="I5114" s="46">
        <v>76.989999999999995</v>
      </c>
    </row>
    <row r="5115" spans="2:9" ht="30">
      <c r="B5115" s="50">
        <v>89475</v>
      </c>
      <c r="C5115" s="48" t="s">
        <v>3822</v>
      </c>
      <c r="D5115" s="47" t="s">
        <v>266</v>
      </c>
      <c r="E5115" s="49">
        <f t="shared" si="158"/>
        <v>71.19</v>
      </c>
      <c r="F5115" s="1105">
        <f t="shared" si="159"/>
        <v>89475</v>
      </c>
      <c r="H5115" s="49">
        <v>68.33</v>
      </c>
      <c r="I5115" s="49">
        <v>71.19</v>
      </c>
    </row>
    <row r="5116" spans="2:9" ht="30">
      <c r="B5116" s="51">
        <v>89476</v>
      </c>
      <c r="C5116" s="1108" t="s">
        <v>3823</v>
      </c>
      <c r="D5116" s="45" t="s">
        <v>266</v>
      </c>
      <c r="E5116" s="46">
        <f t="shared" si="158"/>
        <v>92.82</v>
      </c>
      <c r="F5116" s="1105">
        <f t="shared" si="159"/>
        <v>89476</v>
      </c>
      <c r="H5116" s="46">
        <v>89.24</v>
      </c>
      <c r="I5116" s="46">
        <v>92.82</v>
      </c>
    </row>
    <row r="5117" spans="2:9" ht="30">
      <c r="B5117" s="50">
        <v>89477</v>
      </c>
      <c r="C5117" s="48" t="s">
        <v>3824</v>
      </c>
      <c r="D5117" s="47" t="s">
        <v>266</v>
      </c>
      <c r="E5117" s="49">
        <f t="shared" si="158"/>
        <v>86.24</v>
      </c>
      <c r="F5117" s="1105">
        <f t="shared" si="159"/>
        <v>89477</v>
      </c>
      <c r="H5117" s="49">
        <v>83.01</v>
      </c>
      <c r="I5117" s="49">
        <v>86.24</v>
      </c>
    </row>
    <row r="5118" spans="2:9" ht="30">
      <c r="B5118" s="51">
        <v>89478</v>
      </c>
      <c r="C5118" s="1108" t="s">
        <v>3825</v>
      </c>
      <c r="D5118" s="45" t="s">
        <v>266</v>
      </c>
      <c r="E5118" s="46">
        <f t="shared" si="158"/>
        <v>79.13</v>
      </c>
      <c r="F5118" s="1105">
        <f t="shared" si="159"/>
        <v>89478</v>
      </c>
      <c r="H5118" s="46">
        <v>76.14</v>
      </c>
      <c r="I5118" s="46">
        <v>79.13</v>
      </c>
    </row>
    <row r="5119" spans="2:9" ht="30">
      <c r="B5119" s="50">
        <v>89479</v>
      </c>
      <c r="C5119" s="48" t="s">
        <v>3826</v>
      </c>
      <c r="D5119" s="47" t="s">
        <v>266</v>
      </c>
      <c r="E5119" s="49">
        <f t="shared" si="158"/>
        <v>76.760000000000005</v>
      </c>
      <c r="F5119" s="1105">
        <f t="shared" si="159"/>
        <v>89479</v>
      </c>
      <c r="H5119" s="49">
        <v>73.87</v>
      </c>
      <c r="I5119" s="49">
        <v>76.760000000000005</v>
      </c>
    </row>
    <row r="5120" spans="2:9" ht="30">
      <c r="B5120" s="51">
        <v>89480</v>
      </c>
      <c r="C5120" s="1108" t="s">
        <v>3827</v>
      </c>
      <c r="D5120" s="45" t="s">
        <v>266</v>
      </c>
      <c r="E5120" s="46">
        <f t="shared" si="158"/>
        <v>102.18</v>
      </c>
      <c r="F5120" s="1105">
        <f t="shared" si="159"/>
        <v>89480</v>
      </c>
      <c r="H5120" s="46">
        <v>98.87</v>
      </c>
      <c r="I5120" s="46">
        <v>102.18</v>
      </c>
    </row>
    <row r="5121" spans="2:9" ht="30">
      <c r="B5121" s="50">
        <v>89483</v>
      </c>
      <c r="C5121" s="48" t="s">
        <v>3828</v>
      </c>
      <c r="D5121" s="47" t="s">
        <v>266</v>
      </c>
      <c r="E5121" s="49">
        <f t="shared" si="158"/>
        <v>99.53</v>
      </c>
      <c r="F5121" s="1105">
        <f t="shared" si="159"/>
        <v>89483</v>
      </c>
      <c r="H5121" s="49">
        <v>96.31</v>
      </c>
      <c r="I5121" s="49">
        <v>99.53</v>
      </c>
    </row>
    <row r="5122" spans="2:9" ht="30">
      <c r="B5122" s="51">
        <v>89484</v>
      </c>
      <c r="C5122" s="1108" t="s">
        <v>3829</v>
      </c>
      <c r="D5122" s="45" t="s">
        <v>266</v>
      </c>
      <c r="E5122" s="46">
        <f t="shared" si="158"/>
        <v>86.35</v>
      </c>
      <c r="F5122" s="1105">
        <f t="shared" si="159"/>
        <v>89484</v>
      </c>
      <c r="H5122" s="46">
        <v>82.71</v>
      </c>
      <c r="I5122" s="46">
        <v>86.35</v>
      </c>
    </row>
    <row r="5123" spans="2:9" ht="30">
      <c r="B5123" s="50">
        <v>89486</v>
      </c>
      <c r="C5123" s="48" t="s">
        <v>3830</v>
      </c>
      <c r="D5123" s="47" t="s">
        <v>266</v>
      </c>
      <c r="E5123" s="49">
        <f t="shared" ref="E5123:E5186" si="160">IF($K$2=$H$1,H5123,I5123)</f>
        <v>80.88</v>
      </c>
      <c r="F5123" s="1105">
        <f t="shared" ref="F5123:F5186" si="161">IF(LEN($B5123)=7,CONCATENATE(MID($B5123,1,6),"00",RIGHT($B5123,1)),IF(LEN($B5123)=8,CONCATENATE(MID($B5123,1,6),"0",RIGHT($B5123,2)),$B5123))</f>
        <v>89486</v>
      </c>
      <c r="H5123" s="49">
        <v>77.599999999999994</v>
      </c>
      <c r="I5123" s="49">
        <v>80.88</v>
      </c>
    </row>
    <row r="5124" spans="2:9" ht="30">
      <c r="B5124" s="51">
        <v>89487</v>
      </c>
      <c r="C5124" s="1108" t="s">
        <v>3831</v>
      </c>
      <c r="D5124" s="45" t="s">
        <v>266</v>
      </c>
      <c r="E5124" s="46">
        <f t="shared" si="160"/>
        <v>110.52</v>
      </c>
      <c r="F5124" s="1105">
        <f t="shared" si="161"/>
        <v>89487</v>
      </c>
      <c r="H5124" s="46">
        <v>106.5</v>
      </c>
      <c r="I5124" s="46">
        <v>110.52</v>
      </c>
    </row>
    <row r="5125" spans="2:9" ht="30">
      <c r="B5125" s="50">
        <v>89488</v>
      </c>
      <c r="C5125" s="48" t="s">
        <v>3832</v>
      </c>
      <c r="D5125" s="47" t="s">
        <v>266</v>
      </c>
      <c r="E5125" s="49">
        <f t="shared" si="160"/>
        <v>104.12</v>
      </c>
      <c r="F5125" s="1105">
        <f t="shared" si="161"/>
        <v>89488</v>
      </c>
      <c r="H5125" s="49">
        <v>100.49</v>
      </c>
      <c r="I5125" s="49">
        <v>104.12</v>
      </c>
    </row>
    <row r="5126" spans="2:9" ht="30">
      <c r="B5126" s="51">
        <v>91815</v>
      </c>
      <c r="C5126" s="1108" t="s">
        <v>3833</v>
      </c>
      <c r="D5126" s="45" t="s">
        <v>266</v>
      </c>
      <c r="E5126" s="46">
        <f t="shared" si="160"/>
        <v>58.6</v>
      </c>
      <c r="F5126" s="1105">
        <f t="shared" si="161"/>
        <v>91815</v>
      </c>
      <c r="H5126" s="46">
        <v>56.89</v>
      </c>
      <c r="I5126" s="46">
        <v>58.6</v>
      </c>
    </row>
    <row r="5127" spans="2:9" ht="30">
      <c r="B5127" s="50">
        <v>91816</v>
      </c>
      <c r="C5127" s="48" t="s">
        <v>3834</v>
      </c>
      <c r="D5127" s="47" t="s">
        <v>266</v>
      </c>
      <c r="E5127" s="49">
        <f t="shared" si="160"/>
        <v>67.77</v>
      </c>
      <c r="F5127" s="1105">
        <f t="shared" si="161"/>
        <v>91816</v>
      </c>
      <c r="H5127" s="49">
        <v>65.7</v>
      </c>
      <c r="I5127" s="49">
        <v>67.77</v>
      </c>
    </row>
    <row r="5128" spans="2:9" ht="30">
      <c r="B5128" s="51">
        <v>72139</v>
      </c>
      <c r="C5128" s="1108" t="s">
        <v>3835</v>
      </c>
      <c r="D5128" s="45" t="s">
        <v>266</v>
      </c>
      <c r="E5128" s="46">
        <f t="shared" si="160"/>
        <v>499.66</v>
      </c>
      <c r="F5128" s="1105">
        <f t="shared" si="161"/>
        <v>72139</v>
      </c>
      <c r="H5128" s="46">
        <v>485.2</v>
      </c>
      <c r="I5128" s="46">
        <v>499.66</v>
      </c>
    </row>
    <row r="5129" spans="2:9" ht="30">
      <c r="B5129" s="50">
        <v>72175</v>
      </c>
      <c r="C5129" s="48" t="s">
        <v>3836</v>
      </c>
      <c r="D5129" s="47" t="s">
        <v>266</v>
      </c>
      <c r="E5129" s="49">
        <f t="shared" si="160"/>
        <v>503.41</v>
      </c>
      <c r="F5129" s="1105">
        <f t="shared" si="161"/>
        <v>72175</v>
      </c>
      <c r="H5129" s="49">
        <v>488.94</v>
      </c>
      <c r="I5129" s="49">
        <v>503.41</v>
      </c>
    </row>
    <row r="5130" spans="2:9" ht="30">
      <c r="B5130" s="51">
        <v>72176</v>
      </c>
      <c r="C5130" s="1108" t="s">
        <v>3837</v>
      </c>
      <c r="D5130" s="45" t="s">
        <v>266</v>
      </c>
      <c r="E5130" s="46">
        <f t="shared" si="160"/>
        <v>507.16</v>
      </c>
      <c r="F5130" s="1105">
        <f t="shared" si="161"/>
        <v>72176</v>
      </c>
      <c r="H5130" s="46">
        <v>492.69</v>
      </c>
      <c r="I5130" s="46">
        <v>507.16</v>
      </c>
    </row>
    <row r="5131" spans="2:9">
      <c r="B5131" s="50">
        <v>72178</v>
      </c>
      <c r="C5131" s="48" t="s">
        <v>3838</v>
      </c>
      <c r="D5131" s="47" t="s">
        <v>266</v>
      </c>
      <c r="E5131" s="49">
        <f t="shared" si="160"/>
        <v>25.35</v>
      </c>
      <c r="F5131" s="1105">
        <f t="shared" si="161"/>
        <v>72178</v>
      </c>
      <c r="H5131" s="49">
        <v>22.69</v>
      </c>
      <c r="I5131" s="49">
        <v>25.35</v>
      </c>
    </row>
    <row r="5132" spans="2:9">
      <c r="B5132" s="51">
        <v>72179</v>
      </c>
      <c r="C5132" s="1108" t="s">
        <v>3839</v>
      </c>
      <c r="D5132" s="45" t="s">
        <v>266</v>
      </c>
      <c r="E5132" s="46">
        <f t="shared" si="160"/>
        <v>49.7</v>
      </c>
      <c r="F5132" s="1105">
        <f t="shared" si="161"/>
        <v>72179</v>
      </c>
      <c r="H5132" s="46">
        <v>44.55</v>
      </c>
      <c r="I5132" s="46">
        <v>49.7</v>
      </c>
    </row>
    <row r="5133" spans="2:9" ht="30">
      <c r="B5133" s="50">
        <v>72180</v>
      </c>
      <c r="C5133" s="48" t="s">
        <v>3840</v>
      </c>
      <c r="D5133" s="47" t="s">
        <v>266</v>
      </c>
      <c r="E5133" s="49">
        <f t="shared" si="160"/>
        <v>15.65</v>
      </c>
      <c r="F5133" s="1105">
        <f t="shared" si="161"/>
        <v>72180</v>
      </c>
      <c r="H5133" s="49">
        <v>14.14</v>
      </c>
      <c r="I5133" s="49">
        <v>15.65</v>
      </c>
    </row>
    <row r="5134" spans="2:9" ht="30">
      <c r="B5134" s="51">
        <v>72181</v>
      </c>
      <c r="C5134" s="1108" t="s">
        <v>3841</v>
      </c>
      <c r="D5134" s="45" t="s">
        <v>266</v>
      </c>
      <c r="E5134" s="46">
        <f t="shared" si="160"/>
        <v>31.72</v>
      </c>
      <c r="F5134" s="1105">
        <f t="shared" si="161"/>
        <v>72181</v>
      </c>
      <c r="H5134" s="46">
        <v>28.71</v>
      </c>
      <c r="I5134" s="46">
        <v>31.72</v>
      </c>
    </row>
    <row r="5135" spans="2:9" ht="30">
      <c r="B5135" s="50" t="s">
        <v>5436</v>
      </c>
      <c r="C5135" s="48" t="s">
        <v>3842</v>
      </c>
      <c r="D5135" s="47" t="s">
        <v>266</v>
      </c>
      <c r="E5135" s="49">
        <f t="shared" si="160"/>
        <v>285.57</v>
      </c>
      <c r="F5135" s="1105" t="str">
        <f t="shared" si="161"/>
        <v>73774/001</v>
      </c>
      <c r="H5135" s="49">
        <v>263.38</v>
      </c>
      <c r="I5135" s="49">
        <v>285.57</v>
      </c>
    </row>
    <row r="5136" spans="2:9">
      <c r="B5136" s="51" t="s">
        <v>5437</v>
      </c>
      <c r="C5136" s="1108" t="s">
        <v>3843</v>
      </c>
      <c r="D5136" s="45" t="s">
        <v>266</v>
      </c>
      <c r="E5136" s="46">
        <f t="shared" si="160"/>
        <v>199.19</v>
      </c>
      <c r="F5136" s="1105" t="str">
        <f t="shared" si="161"/>
        <v>73909/001</v>
      </c>
      <c r="H5136" s="46">
        <v>183.87</v>
      </c>
      <c r="I5136" s="46">
        <v>199.19</v>
      </c>
    </row>
    <row r="5137" spans="2:9" ht="30">
      <c r="B5137" s="50" t="s">
        <v>5438</v>
      </c>
      <c r="C5137" s="48" t="s">
        <v>3844</v>
      </c>
      <c r="D5137" s="47" t="s">
        <v>266</v>
      </c>
      <c r="E5137" s="49">
        <f t="shared" si="160"/>
        <v>548.25</v>
      </c>
      <c r="F5137" s="1105" t="str">
        <f t="shared" si="161"/>
        <v>74229/001</v>
      </c>
      <c r="H5137" s="49">
        <v>534.66</v>
      </c>
      <c r="I5137" s="49">
        <v>548.25</v>
      </c>
    </row>
    <row r="5138" spans="2:9" ht="30">
      <c r="B5138" s="51">
        <v>79627</v>
      </c>
      <c r="C5138" s="1108" t="s">
        <v>3845</v>
      </c>
      <c r="D5138" s="45" t="s">
        <v>266</v>
      </c>
      <c r="E5138" s="46">
        <f t="shared" si="160"/>
        <v>630.21</v>
      </c>
      <c r="F5138" s="1105">
        <f t="shared" si="161"/>
        <v>79627</v>
      </c>
      <c r="H5138" s="46">
        <v>616.62</v>
      </c>
      <c r="I5138" s="46">
        <v>630.21</v>
      </c>
    </row>
    <row r="5139" spans="2:9" ht="30">
      <c r="B5139" s="50">
        <v>96358</v>
      </c>
      <c r="C5139" s="48" t="s">
        <v>3846</v>
      </c>
      <c r="D5139" s="47" t="s">
        <v>266</v>
      </c>
      <c r="E5139" s="49">
        <f t="shared" si="160"/>
        <v>78.5</v>
      </c>
      <c r="F5139" s="1105">
        <f t="shared" si="161"/>
        <v>96358</v>
      </c>
      <c r="H5139" s="49">
        <v>77.52</v>
      </c>
      <c r="I5139" s="49">
        <v>78.5</v>
      </c>
    </row>
    <row r="5140" spans="2:9" ht="30">
      <c r="B5140" s="51">
        <v>96359</v>
      </c>
      <c r="C5140" s="1108" t="s">
        <v>3847</v>
      </c>
      <c r="D5140" s="45" t="s">
        <v>266</v>
      </c>
      <c r="E5140" s="46">
        <f t="shared" si="160"/>
        <v>86.55</v>
      </c>
      <c r="F5140" s="1105">
        <f t="shared" si="161"/>
        <v>96359</v>
      </c>
      <c r="H5140" s="46">
        <v>85.42</v>
      </c>
      <c r="I5140" s="46">
        <v>86.55</v>
      </c>
    </row>
    <row r="5141" spans="2:9" ht="30">
      <c r="B5141" s="50">
        <v>96360</v>
      </c>
      <c r="C5141" s="48" t="s">
        <v>3848</v>
      </c>
      <c r="D5141" s="47" t="s">
        <v>266</v>
      </c>
      <c r="E5141" s="49">
        <f t="shared" si="160"/>
        <v>100.04</v>
      </c>
      <c r="F5141" s="1105">
        <f t="shared" si="161"/>
        <v>96360</v>
      </c>
      <c r="H5141" s="49">
        <v>98.8</v>
      </c>
      <c r="I5141" s="49">
        <v>100.04</v>
      </c>
    </row>
    <row r="5142" spans="2:9" ht="30">
      <c r="B5142" s="51">
        <v>96361</v>
      </c>
      <c r="C5142" s="1108" t="s">
        <v>3849</v>
      </c>
      <c r="D5142" s="45" t="s">
        <v>266</v>
      </c>
      <c r="E5142" s="46">
        <f t="shared" si="160"/>
        <v>115.73</v>
      </c>
      <c r="F5142" s="1105">
        <f t="shared" si="161"/>
        <v>96361</v>
      </c>
      <c r="H5142" s="46">
        <v>114.23</v>
      </c>
      <c r="I5142" s="46">
        <v>115.73</v>
      </c>
    </row>
    <row r="5143" spans="2:9" ht="30">
      <c r="B5143" s="50">
        <v>96362</v>
      </c>
      <c r="C5143" s="48" t="s">
        <v>3850</v>
      </c>
      <c r="D5143" s="47" t="s">
        <v>266</v>
      </c>
      <c r="E5143" s="49">
        <f t="shared" si="160"/>
        <v>103.44</v>
      </c>
      <c r="F5143" s="1105">
        <f t="shared" si="161"/>
        <v>96362</v>
      </c>
      <c r="H5143" s="49">
        <v>102.3</v>
      </c>
      <c r="I5143" s="49">
        <v>103.44</v>
      </c>
    </row>
    <row r="5144" spans="2:9" ht="30">
      <c r="B5144" s="51">
        <v>96363</v>
      </c>
      <c r="C5144" s="1108" t="s">
        <v>3851</v>
      </c>
      <c r="D5144" s="45" t="s">
        <v>266</v>
      </c>
      <c r="E5144" s="46">
        <f t="shared" si="160"/>
        <v>111.76</v>
      </c>
      <c r="F5144" s="1105">
        <f t="shared" si="161"/>
        <v>96363</v>
      </c>
      <c r="H5144" s="46">
        <v>110.43</v>
      </c>
      <c r="I5144" s="46">
        <v>111.76</v>
      </c>
    </row>
    <row r="5145" spans="2:9" ht="30">
      <c r="B5145" s="50">
        <v>96364</v>
      </c>
      <c r="C5145" s="48" t="s">
        <v>3852</v>
      </c>
      <c r="D5145" s="47" t="s">
        <v>266</v>
      </c>
      <c r="E5145" s="49">
        <f t="shared" si="160"/>
        <v>124.98</v>
      </c>
      <c r="F5145" s="1105">
        <f t="shared" si="161"/>
        <v>96364</v>
      </c>
      <c r="H5145" s="49">
        <v>123.57</v>
      </c>
      <c r="I5145" s="49">
        <v>124.98</v>
      </c>
    </row>
    <row r="5146" spans="2:9" ht="30">
      <c r="B5146" s="51">
        <v>96365</v>
      </c>
      <c r="C5146" s="1108" t="s">
        <v>3853</v>
      </c>
      <c r="D5146" s="45" t="s">
        <v>266</v>
      </c>
      <c r="E5146" s="46">
        <f t="shared" si="160"/>
        <v>140.91</v>
      </c>
      <c r="F5146" s="1105">
        <f t="shared" si="161"/>
        <v>96365</v>
      </c>
      <c r="H5146" s="46">
        <v>139.22</v>
      </c>
      <c r="I5146" s="46">
        <v>140.91</v>
      </c>
    </row>
    <row r="5147" spans="2:9" ht="30">
      <c r="B5147" s="50">
        <v>96366</v>
      </c>
      <c r="C5147" s="48" t="s">
        <v>3854</v>
      </c>
      <c r="D5147" s="47" t="s">
        <v>266</v>
      </c>
      <c r="E5147" s="49">
        <f t="shared" si="160"/>
        <v>128.38</v>
      </c>
      <c r="F5147" s="1105">
        <f t="shared" si="161"/>
        <v>96366</v>
      </c>
      <c r="H5147" s="49">
        <v>127.06</v>
      </c>
      <c r="I5147" s="49">
        <v>128.38</v>
      </c>
    </row>
    <row r="5148" spans="2:9" ht="30">
      <c r="B5148" s="51">
        <v>96367</v>
      </c>
      <c r="C5148" s="1108" t="s">
        <v>3855</v>
      </c>
      <c r="D5148" s="45" t="s">
        <v>266</v>
      </c>
      <c r="E5148" s="46">
        <f t="shared" si="160"/>
        <v>136.93</v>
      </c>
      <c r="F5148" s="1105">
        <f t="shared" si="161"/>
        <v>96367</v>
      </c>
      <c r="H5148" s="46">
        <v>135.41</v>
      </c>
      <c r="I5148" s="46">
        <v>136.93</v>
      </c>
    </row>
    <row r="5149" spans="2:9" ht="30">
      <c r="B5149" s="50">
        <v>96368</v>
      </c>
      <c r="C5149" s="48" t="s">
        <v>3856</v>
      </c>
      <c r="D5149" s="47" t="s">
        <v>266</v>
      </c>
      <c r="E5149" s="49">
        <f t="shared" si="160"/>
        <v>149.91999999999999</v>
      </c>
      <c r="F5149" s="1105">
        <f t="shared" si="161"/>
        <v>96368</v>
      </c>
      <c r="H5149" s="49">
        <v>148.34</v>
      </c>
      <c r="I5149" s="49">
        <v>149.91999999999999</v>
      </c>
    </row>
    <row r="5150" spans="2:9" ht="30">
      <c r="B5150" s="51">
        <v>96369</v>
      </c>
      <c r="C5150" s="1108" t="s">
        <v>3857</v>
      </c>
      <c r="D5150" s="45" t="s">
        <v>266</v>
      </c>
      <c r="E5150" s="46">
        <f t="shared" si="160"/>
        <v>166.11</v>
      </c>
      <c r="F5150" s="1105">
        <f t="shared" si="161"/>
        <v>96369</v>
      </c>
      <c r="H5150" s="46">
        <v>164.22</v>
      </c>
      <c r="I5150" s="46">
        <v>166.11</v>
      </c>
    </row>
    <row r="5151" spans="2:9" ht="30">
      <c r="B5151" s="50">
        <v>96370</v>
      </c>
      <c r="C5151" s="48" t="s">
        <v>3858</v>
      </c>
      <c r="D5151" s="47" t="s">
        <v>266</v>
      </c>
      <c r="E5151" s="49">
        <f t="shared" si="160"/>
        <v>50.38</v>
      </c>
      <c r="F5151" s="1105">
        <f t="shared" si="161"/>
        <v>96370</v>
      </c>
      <c r="H5151" s="49">
        <v>49.74</v>
      </c>
      <c r="I5151" s="49">
        <v>50.38</v>
      </c>
    </row>
    <row r="5152" spans="2:9" ht="30">
      <c r="B5152" s="51">
        <v>96371</v>
      </c>
      <c r="C5152" s="1108" t="s">
        <v>3859</v>
      </c>
      <c r="D5152" s="45" t="s">
        <v>266</v>
      </c>
      <c r="E5152" s="46">
        <f t="shared" si="160"/>
        <v>58.3</v>
      </c>
      <c r="F5152" s="1105">
        <f t="shared" si="161"/>
        <v>96371</v>
      </c>
      <c r="H5152" s="46">
        <v>57.51</v>
      </c>
      <c r="I5152" s="46">
        <v>58.3</v>
      </c>
    </row>
    <row r="5153" spans="2:9">
      <c r="B5153" s="50">
        <v>96372</v>
      </c>
      <c r="C5153" s="48" t="s">
        <v>3860</v>
      </c>
      <c r="D5153" s="47" t="s">
        <v>266</v>
      </c>
      <c r="E5153" s="49">
        <f t="shared" si="160"/>
        <v>26.45</v>
      </c>
      <c r="F5153" s="1105">
        <f t="shared" si="161"/>
        <v>96372</v>
      </c>
      <c r="H5153" s="49">
        <v>26.32</v>
      </c>
      <c r="I5153" s="49">
        <v>26.45</v>
      </c>
    </row>
    <row r="5154" spans="2:9">
      <c r="B5154" s="51">
        <v>96373</v>
      </c>
      <c r="C5154" s="1108" t="s">
        <v>3861</v>
      </c>
      <c r="D5154" s="45" t="s">
        <v>85</v>
      </c>
      <c r="E5154" s="46">
        <f t="shared" si="160"/>
        <v>7.74</v>
      </c>
      <c r="F5154" s="1105">
        <f t="shared" si="161"/>
        <v>96373</v>
      </c>
      <c r="H5154" s="46">
        <v>7.62</v>
      </c>
      <c r="I5154" s="46">
        <v>7.74</v>
      </c>
    </row>
    <row r="5155" spans="2:9">
      <c r="B5155" s="50">
        <v>96374</v>
      </c>
      <c r="C5155" s="48" t="s">
        <v>3862</v>
      </c>
      <c r="D5155" s="47" t="s">
        <v>85</v>
      </c>
      <c r="E5155" s="49">
        <f t="shared" si="160"/>
        <v>15.98</v>
      </c>
      <c r="F5155" s="1105">
        <f t="shared" si="161"/>
        <v>96374</v>
      </c>
      <c r="H5155" s="49">
        <v>15.83</v>
      </c>
      <c r="I5155" s="49">
        <v>15.98</v>
      </c>
    </row>
    <row r="5156" spans="2:9" ht="30">
      <c r="B5156" s="51" t="s">
        <v>3863</v>
      </c>
      <c r="C5156" s="1108" t="s">
        <v>3864</v>
      </c>
      <c r="D5156" s="45" t="s">
        <v>266</v>
      </c>
      <c r="E5156" s="46">
        <f t="shared" si="160"/>
        <v>63.61</v>
      </c>
      <c r="F5156" s="1105" t="str">
        <f t="shared" si="161"/>
        <v>73863/001</v>
      </c>
      <c r="H5156" s="46">
        <v>62.76</v>
      </c>
      <c r="I5156" s="46">
        <v>63.61</v>
      </c>
    </row>
    <row r="5157" spans="2:9" ht="30">
      <c r="B5157" s="50" t="s">
        <v>3865</v>
      </c>
      <c r="C5157" s="48" t="s">
        <v>3866</v>
      </c>
      <c r="D5157" s="47" t="s">
        <v>266</v>
      </c>
      <c r="E5157" s="49">
        <f t="shared" si="160"/>
        <v>130.22</v>
      </c>
      <c r="F5157" s="1105" t="str">
        <f t="shared" si="161"/>
        <v>73863/002</v>
      </c>
      <c r="H5157" s="49">
        <v>128.62</v>
      </c>
      <c r="I5157" s="49">
        <v>130.22</v>
      </c>
    </row>
    <row r="5158" spans="2:9" ht="30">
      <c r="B5158" s="51" t="s">
        <v>3867</v>
      </c>
      <c r="C5158" s="1108" t="s">
        <v>3868</v>
      </c>
      <c r="D5158" s="45" t="s">
        <v>266</v>
      </c>
      <c r="E5158" s="46">
        <f t="shared" si="160"/>
        <v>55.56</v>
      </c>
      <c r="F5158" s="1105" t="str">
        <f t="shared" si="161"/>
        <v>73790/002</v>
      </c>
      <c r="H5158" s="46">
        <v>52.76</v>
      </c>
      <c r="I5158" s="46">
        <v>55.56</v>
      </c>
    </row>
    <row r="5159" spans="2:9" ht="30">
      <c r="B5159" s="50" t="s">
        <v>3869</v>
      </c>
      <c r="C5159" s="48" t="s">
        <v>3870</v>
      </c>
      <c r="D5159" s="47" t="s">
        <v>266</v>
      </c>
      <c r="E5159" s="49">
        <f t="shared" si="160"/>
        <v>41.97</v>
      </c>
      <c r="F5159" s="1105" t="str">
        <f t="shared" si="161"/>
        <v>73790/004</v>
      </c>
      <c r="H5159" s="49">
        <v>39.06</v>
      </c>
      <c r="I5159" s="49">
        <v>41.97</v>
      </c>
    </row>
    <row r="5160" spans="2:9">
      <c r="B5160" s="51">
        <v>83694</v>
      </c>
      <c r="C5160" s="1108" t="s">
        <v>3871</v>
      </c>
      <c r="D5160" s="45" t="s">
        <v>266</v>
      </c>
      <c r="E5160" s="46">
        <f t="shared" si="160"/>
        <v>15.21</v>
      </c>
      <c r="F5160" s="1105">
        <f t="shared" si="161"/>
        <v>83694</v>
      </c>
      <c r="H5160" s="46">
        <v>14.35</v>
      </c>
      <c r="I5160" s="46">
        <v>15.21</v>
      </c>
    </row>
    <row r="5161" spans="2:9">
      <c r="B5161" s="50" t="s">
        <v>3872</v>
      </c>
      <c r="C5161" s="48" t="s">
        <v>3873</v>
      </c>
      <c r="D5161" s="47" t="s">
        <v>266</v>
      </c>
      <c r="E5161" s="49">
        <f t="shared" si="160"/>
        <v>28.32</v>
      </c>
      <c r="F5161" s="1105" t="str">
        <f t="shared" si="161"/>
        <v>83695/001</v>
      </c>
      <c r="H5161" s="49">
        <v>27.56</v>
      </c>
      <c r="I5161" s="49">
        <v>28.32</v>
      </c>
    </row>
    <row r="5162" spans="2:9">
      <c r="B5162" s="51">
        <v>83771</v>
      </c>
      <c r="C5162" s="1108" t="s">
        <v>3874</v>
      </c>
      <c r="D5162" s="45" t="s">
        <v>1186</v>
      </c>
      <c r="E5162" s="46">
        <f t="shared" si="160"/>
        <v>6.99</v>
      </c>
      <c r="F5162" s="1105">
        <f t="shared" si="161"/>
        <v>83771</v>
      </c>
      <c r="H5162" s="46">
        <v>6.76</v>
      </c>
      <c r="I5162" s="46">
        <v>6.99</v>
      </c>
    </row>
    <row r="5163" spans="2:9" ht="30">
      <c r="B5163" s="50">
        <v>92970</v>
      </c>
      <c r="C5163" s="48" t="s">
        <v>3875</v>
      </c>
      <c r="D5163" s="47" t="s">
        <v>266</v>
      </c>
      <c r="E5163" s="49">
        <f t="shared" si="160"/>
        <v>11.08</v>
      </c>
      <c r="F5163" s="1105">
        <f t="shared" si="161"/>
        <v>92970</v>
      </c>
      <c r="H5163" s="49">
        <v>10.58</v>
      </c>
      <c r="I5163" s="49">
        <v>11.08</v>
      </c>
    </row>
    <row r="5164" spans="2:9">
      <c r="B5164" s="51">
        <v>100576</v>
      </c>
      <c r="C5164" s="1108" t="s">
        <v>8009</v>
      </c>
      <c r="D5164" s="45" t="s">
        <v>266</v>
      </c>
      <c r="E5164" s="46">
        <f t="shared" si="160"/>
        <v>1.37</v>
      </c>
      <c r="F5164" s="1105">
        <f t="shared" si="161"/>
        <v>100576</v>
      </c>
      <c r="H5164" s="46">
        <v>1.33</v>
      </c>
      <c r="I5164" s="46">
        <v>1.37</v>
      </c>
    </row>
    <row r="5165" spans="2:9">
      <c r="B5165" s="50">
        <v>100577</v>
      </c>
      <c r="C5165" s="48" t="s">
        <v>8010</v>
      </c>
      <c r="D5165" s="47" t="s">
        <v>266</v>
      </c>
      <c r="E5165" s="49">
        <f t="shared" si="160"/>
        <v>0.64</v>
      </c>
      <c r="F5165" s="1105">
        <f t="shared" si="161"/>
        <v>100577</v>
      </c>
      <c r="H5165" s="49">
        <v>0.64</v>
      </c>
      <c r="I5165" s="49">
        <v>0.64</v>
      </c>
    </row>
    <row r="5166" spans="2:9" ht="30">
      <c r="B5166" s="51">
        <v>96387</v>
      </c>
      <c r="C5166" s="1108" t="s">
        <v>5439</v>
      </c>
      <c r="D5166" s="45" t="s">
        <v>1186</v>
      </c>
      <c r="E5166" s="46">
        <f t="shared" si="160"/>
        <v>6.54</v>
      </c>
      <c r="F5166" s="1105">
        <f t="shared" si="161"/>
        <v>96387</v>
      </c>
      <c r="H5166" s="46">
        <v>6.28</v>
      </c>
      <c r="I5166" s="46">
        <v>6.54</v>
      </c>
    </row>
    <row r="5167" spans="2:9" ht="30">
      <c r="B5167" s="50">
        <v>96388</v>
      </c>
      <c r="C5167" s="48" t="s">
        <v>8011</v>
      </c>
      <c r="D5167" s="47" t="s">
        <v>1186</v>
      </c>
      <c r="E5167" s="49">
        <f t="shared" si="160"/>
        <v>6.52</v>
      </c>
      <c r="F5167" s="1105">
        <f t="shared" si="161"/>
        <v>96388</v>
      </c>
      <c r="H5167" s="49">
        <v>6.32</v>
      </c>
      <c r="I5167" s="49">
        <v>6.52</v>
      </c>
    </row>
    <row r="5168" spans="2:9" ht="30">
      <c r="B5168" s="51">
        <v>96389</v>
      </c>
      <c r="C5168" s="1108" t="s">
        <v>8012</v>
      </c>
      <c r="D5168" s="45" t="s">
        <v>1186</v>
      </c>
      <c r="E5168" s="46">
        <f t="shared" si="160"/>
        <v>33.42</v>
      </c>
      <c r="F5168" s="1105">
        <f t="shared" si="161"/>
        <v>96389</v>
      </c>
      <c r="H5168" s="46">
        <v>33.06</v>
      </c>
      <c r="I5168" s="46">
        <v>33.42</v>
      </c>
    </row>
    <row r="5169" spans="2:9" ht="30">
      <c r="B5169" s="50">
        <v>96390</v>
      </c>
      <c r="C5169" s="48" t="s">
        <v>8013</v>
      </c>
      <c r="D5169" s="47" t="s">
        <v>1186</v>
      </c>
      <c r="E5169" s="49">
        <f t="shared" si="160"/>
        <v>54.31</v>
      </c>
      <c r="F5169" s="1105">
        <f t="shared" si="161"/>
        <v>96390</v>
      </c>
      <c r="H5169" s="49">
        <v>53.98</v>
      </c>
      <c r="I5169" s="49">
        <v>54.31</v>
      </c>
    </row>
    <row r="5170" spans="2:9" ht="30">
      <c r="B5170" s="51">
        <v>96391</v>
      </c>
      <c r="C5170" s="1108" t="s">
        <v>8014</v>
      </c>
      <c r="D5170" s="45" t="s">
        <v>1186</v>
      </c>
      <c r="E5170" s="46">
        <f t="shared" si="160"/>
        <v>76.16</v>
      </c>
      <c r="F5170" s="1105">
        <f t="shared" si="161"/>
        <v>96391</v>
      </c>
      <c r="H5170" s="46">
        <v>75.8</v>
      </c>
      <c r="I5170" s="46">
        <v>76.16</v>
      </c>
    </row>
    <row r="5171" spans="2:9" ht="30">
      <c r="B5171" s="50">
        <v>96392</v>
      </c>
      <c r="C5171" s="48" t="s">
        <v>8015</v>
      </c>
      <c r="D5171" s="47" t="s">
        <v>1186</v>
      </c>
      <c r="E5171" s="49">
        <f t="shared" si="160"/>
        <v>97.26</v>
      </c>
      <c r="F5171" s="1105">
        <f t="shared" si="161"/>
        <v>96392</v>
      </c>
      <c r="H5171" s="49">
        <v>96.9</v>
      </c>
      <c r="I5171" s="49">
        <v>97.26</v>
      </c>
    </row>
    <row r="5172" spans="2:9" ht="30">
      <c r="B5172" s="51">
        <v>96396</v>
      </c>
      <c r="C5172" s="1108" t="s">
        <v>8016</v>
      </c>
      <c r="D5172" s="45" t="s">
        <v>1186</v>
      </c>
      <c r="E5172" s="46">
        <f t="shared" si="160"/>
        <v>122.26</v>
      </c>
      <c r="F5172" s="1105">
        <f t="shared" si="161"/>
        <v>96396</v>
      </c>
      <c r="H5172" s="46">
        <v>121.87</v>
      </c>
      <c r="I5172" s="46">
        <v>122.26</v>
      </c>
    </row>
    <row r="5173" spans="2:9" ht="30">
      <c r="B5173" s="50">
        <v>96397</v>
      </c>
      <c r="C5173" s="48" t="s">
        <v>8017</v>
      </c>
      <c r="D5173" s="47" t="s">
        <v>1186</v>
      </c>
      <c r="E5173" s="49">
        <f t="shared" si="160"/>
        <v>161.91</v>
      </c>
      <c r="F5173" s="1105">
        <f t="shared" si="161"/>
        <v>96397</v>
      </c>
      <c r="H5173" s="49">
        <v>161.47</v>
      </c>
      <c r="I5173" s="49">
        <v>161.91</v>
      </c>
    </row>
    <row r="5174" spans="2:9" ht="30">
      <c r="B5174" s="51">
        <v>96398</v>
      </c>
      <c r="C5174" s="1108" t="s">
        <v>8018</v>
      </c>
      <c r="D5174" s="45" t="s">
        <v>1186</v>
      </c>
      <c r="E5174" s="46">
        <f t="shared" si="160"/>
        <v>177.51</v>
      </c>
      <c r="F5174" s="1105">
        <f t="shared" si="161"/>
        <v>96398</v>
      </c>
      <c r="H5174" s="46">
        <v>177.16</v>
      </c>
      <c r="I5174" s="46">
        <v>177.51</v>
      </c>
    </row>
    <row r="5175" spans="2:9" ht="30">
      <c r="B5175" s="50">
        <v>96399</v>
      </c>
      <c r="C5175" s="48" t="s">
        <v>8019</v>
      </c>
      <c r="D5175" s="47" t="s">
        <v>1186</v>
      </c>
      <c r="E5175" s="49">
        <f t="shared" si="160"/>
        <v>88.42</v>
      </c>
      <c r="F5175" s="1105">
        <f t="shared" si="161"/>
        <v>96399</v>
      </c>
      <c r="H5175" s="49">
        <v>88.09</v>
      </c>
      <c r="I5175" s="49">
        <v>88.42</v>
      </c>
    </row>
    <row r="5176" spans="2:9" ht="30">
      <c r="B5176" s="51">
        <v>96400</v>
      </c>
      <c r="C5176" s="1108" t="s">
        <v>8020</v>
      </c>
      <c r="D5176" s="45" t="s">
        <v>1186</v>
      </c>
      <c r="E5176" s="46">
        <f t="shared" si="160"/>
        <v>112.29</v>
      </c>
      <c r="F5176" s="1105">
        <f t="shared" si="161"/>
        <v>96400</v>
      </c>
      <c r="H5176" s="46">
        <v>111.82</v>
      </c>
      <c r="I5176" s="46">
        <v>112.29</v>
      </c>
    </row>
    <row r="5177" spans="2:9">
      <c r="B5177" s="50">
        <v>96401</v>
      </c>
      <c r="C5177" s="48" t="s">
        <v>8021</v>
      </c>
      <c r="D5177" s="47" t="s">
        <v>266</v>
      </c>
      <c r="E5177" s="49">
        <f t="shared" si="160"/>
        <v>7.6</v>
      </c>
      <c r="F5177" s="1105">
        <f t="shared" si="161"/>
        <v>96401</v>
      </c>
      <c r="H5177" s="49">
        <v>7.58</v>
      </c>
      <c r="I5177" s="49">
        <v>7.6</v>
      </c>
    </row>
    <row r="5178" spans="2:9">
      <c r="B5178" s="51">
        <v>96402</v>
      </c>
      <c r="C5178" s="1108" t="s">
        <v>8022</v>
      </c>
      <c r="D5178" s="45" t="s">
        <v>266</v>
      </c>
      <c r="E5178" s="46">
        <f t="shared" si="160"/>
        <v>2.2599999999999998</v>
      </c>
      <c r="F5178" s="1105">
        <f t="shared" si="161"/>
        <v>96402</v>
      </c>
      <c r="H5178" s="46">
        <v>2.2400000000000002</v>
      </c>
      <c r="I5178" s="46">
        <v>2.2599999999999998</v>
      </c>
    </row>
    <row r="5179" spans="2:9" ht="30">
      <c r="B5179" s="50">
        <v>100564</v>
      </c>
      <c r="C5179" s="48" t="s">
        <v>8023</v>
      </c>
      <c r="D5179" s="47" t="s">
        <v>1186</v>
      </c>
      <c r="E5179" s="49">
        <f t="shared" si="160"/>
        <v>70.64</v>
      </c>
      <c r="F5179" s="1105">
        <f t="shared" si="161"/>
        <v>100564</v>
      </c>
      <c r="H5179" s="49">
        <v>70.069999999999993</v>
      </c>
      <c r="I5179" s="49">
        <v>70.64</v>
      </c>
    </row>
    <row r="5180" spans="2:9" ht="30">
      <c r="B5180" s="51">
        <v>100565</v>
      </c>
      <c r="C5180" s="1108" t="s">
        <v>8024</v>
      </c>
      <c r="D5180" s="45" t="s">
        <v>1186</v>
      </c>
      <c r="E5180" s="46">
        <f t="shared" si="160"/>
        <v>61.11</v>
      </c>
      <c r="F5180" s="1105">
        <f t="shared" si="161"/>
        <v>100565</v>
      </c>
      <c r="H5180" s="46">
        <v>60.54</v>
      </c>
      <c r="I5180" s="46">
        <v>61.11</v>
      </c>
    </row>
    <row r="5181" spans="2:9" ht="30">
      <c r="B5181" s="50">
        <v>100566</v>
      </c>
      <c r="C5181" s="48" t="s">
        <v>8025</v>
      </c>
      <c r="D5181" s="47" t="s">
        <v>1186</v>
      </c>
      <c r="E5181" s="49">
        <f t="shared" si="160"/>
        <v>113.92</v>
      </c>
      <c r="F5181" s="1105">
        <f t="shared" si="161"/>
        <v>100566</v>
      </c>
      <c r="H5181" s="49">
        <v>113.35</v>
      </c>
      <c r="I5181" s="49">
        <v>113.92</v>
      </c>
    </row>
    <row r="5182" spans="2:9" ht="30">
      <c r="B5182" s="51">
        <v>100567</v>
      </c>
      <c r="C5182" s="1108" t="s">
        <v>8026</v>
      </c>
      <c r="D5182" s="45" t="s">
        <v>1186</v>
      </c>
      <c r="E5182" s="46">
        <f t="shared" si="160"/>
        <v>134.19</v>
      </c>
      <c r="F5182" s="1105">
        <f t="shared" si="161"/>
        <v>100567</v>
      </c>
      <c r="H5182" s="46">
        <v>133.62</v>
      </c>
      <c r="I5182" s="46">
        <v>134.19</v>
      </c>
    </row>
    <row r="5183" spans="2:9" ht="30">
      <c r="B5183" s="50">
        <v>100568</v>
      </c>
      <c r="C5183" s="48" t="s">
        <v>8027</v>
      </c>
      <c r="D5183" s="47" t="s">
        <v>1186</v>
      </c>
      <c r="E5183" s="49">
        <f t="shared" si="160"/>
        <v>154.11000000000001</v>
      </c>
      <c r="F5183" s="1105">
        <f t="shared" si="161"/>
        <v>100568</v>
      </c>
      <c r="H5183" s="49">
        <v>153.54</v>
      </c>
      <c r="I5183" s="49">
        <v>154.11000000000001</v>
      </c>
    </row>
    <row r="5184" spans="2:9" ht="30">
      <c r="B5184" s="51">
        <v>100569</v>
      </c>
      <c r="C5184" s="1108" t="s">
        <v>8028</v>
      </c>
      <c r="D5184" s="45" t="s">
        <v>1186</v>
      </c>
      <c r="E5184" s="46">
        <f t="shared" si="160"/>
        <v>104.74</v>
      </c>
      <c r="F5184" s="1105">
        <f t="shared" si="161"/>
        <v>100569</v>
      </c>
      <c r="H5184" s="46">
        <v>104.17</v>
      </c>
      <c r="I5184" s="46">
        <v>104.74</v>
      </c>
    </row>
    <row r="5185" spans="2:9" ht="30">
      <c r="B5185" s="50">
        <v>100570</v>
      </c>
      <c r="C5185" s="48" t="s">
        <v>8029</v>
      </c>
      <c r="D5185" s="47" t="s">
        <v>1186</v>
      </c>
      <c r="E5185" s="49">
        <f t="shared" si="160"/>
        <v>126.51</v>
      </c>
      <c r="F5185" s="1105">
        <f t="shared" si="161"/>
        <v>100570</v>
      </c>
      <c r="H5185" s="49">
        <v>125.93</v>
      </c>
      <c r="I5185" s="49">
        <v>126.51</v>
      </c>
    </row>
    <row r="5186" spans="2:9" ht="30">
      <c r="B5186" s="51">
        <v>100571</v>
      </c>
      <c r="C5186" s="1108" t="s">
        <v>8030</v>
      </c>
      <c r="D5186" s="45" t="s">
        <v>1186</v>
      </c>
      <c r="E5186" s="46">
        <f t="shared" si="160"/>
        <v>145.34</v>
      </c>
      <c r="F5186" s="1105">
        <f t="shared" si="161"/>
        <v>100571</v>
      </c>
      <c r="H5186" s="46">
        <v>144.77000000000001</v>
      </c>
      <c r="I5186" s="46">
        <v>145.34</v>
      </c>
    </row>
    <row r="5187" spans="2:9" ht="30">
      <c r="B5187" s="50">
        <v>100572</v>
      </c>
      <c r="C5187" s="48" t="s">
        <v>8031</v>
      </c>
      <c r="D5187" s="47" t="s">
        <v>1186</v>
      </c>
      <c r="E5187" s="49">
        <f t="shared" ref="E5187:E5250" si="162">IF($K$2=$H$1,H5187,I5187)</f>
        <v>73.81</v>
      </c>
      <c r="F5187" s="1105">
        <f t="shared" ref="F5187:F5250" si="163">IF(LEN($B5187)=7,CONCATENATE(MID($B5187,1,6),"00",RIGHT($B5187,1)),IF(LEN($B5187)=8,CONCATENATE(MID($B5187,1,6),"0",RIGHT($B5187,2)),$B5187))</f>
        <v>100572</v>
      </c>
      <c r="H5187" s="49">
        <v>73.03</v>
      </c>
      <c r="I5187" s="49">
        <v>73.81</v>
      </c>
    </row>
    <row r="5188" spans="2:9" ht="30">
      <c r="B5188" s="51">
        <v>100573</v>
      </c>
      <c r="C5188" s="1108" t="s">
        <v>8032</v>
      </c>
      <c r="D5188" s="45" t="s">
        <v>1186</v>
      </c>
      <c r="E5188" s="46">
        <f t="shared" si="162"/>
        <v>64.28</v>
      </c>
      <c r="F5188" s="1105">
        <f t="shared" si="163"/>
        <v>100573</v>
      </c>
      <c r="H5188" s="46">
        <v>63.5</v>
      </c>
      <c r="I5188" s="46">
        <v>64.28</v>
      </c>
    </row>
    <row r="5189" spans="2:9">
      <c r="B5189" s="50">
        <v>100574</v>
      </c>
      <c r="C5189" s="48" t="s">
        <v>8033</v>
      </c>
      <c r="D5189" s="47" t="s">
        <v>1186</v>
      </c>
      <c r="E5189" s="49">
        <f t="shared" si="162"/>
        <v>0.85</v>
      </c>
      <c r="F5189" s="1105">
        <f t="shared" si="163"/>
        <v>100574</v>
      </c>
      <c r="H5189" s="49">
        <v>0.82</v>
      </c>
      <c r="I5189" s="49">
        <v>0.85</v>
      </c>
    </row>
    <row r="5190" spans="2:9">
      <c r="B5190" s="51">
        <v>100575</v>
      </c>
      <c r="C5190" s="1108" t="s">
        <v>8034</v>
      </c>
      <c r="D5190" s="45" t="s">
        <v>266</v>
      </c>
      <c r="E5190" s="46">
        <f t="shared" si="162"/>
        <v>0.06</v>
      </c>
      <c r="F5190" s="1105">
        <f t="shared" si="163"/>
        <v>100575</v>
      </c>
      <c r="H5190" s="46">
        <v>0.06</v>
      </c>
      <c r="I5190" s="46">
        <v>0.06</v>
      </c>
    </row>
    <row r="5191" spans="2:9" ht="30">
      <c r="B5191" s="50">
        <v>72799</v>
      </c>
      <c r="C5191" s="48" t="s">
        <v>3876</v>
      </c>
      <c r="D5191" s="47" t="s">
        <v>266</v>
      </c>
      <c r="E5191" s="49">
        <f t="shared" si="162"/>
        <v>78.94</v>
      </c>
      <c r="F5191" s="1105">
        <f t="shared" si="163"/>
        <v>72799</v>
      </c>
      <c r="H5191" s="49">
        <v>76.739999999999995</v>
      </c>
      <c r="I5191" s="49">
        <v>78.94</v>
      </c>
    </row>
    <row r="5192" spans="2:9">
      <c r="B5192" s="51">
        <v>72942</v>
      </c>
      <c r="C5192" s="1108" t="s">
        <v>3877</v>
      </c>
      <c r="D5192" s="45" t="s">
        <v>266</v>
      </c>
      <c r="E5192" s="46">
        <f t="shared" si="162"/>
        <v>1.7</v>
      </c>
      <c r="F5192" s="1105">
        <f t="shared" si="163"/>
        <v>72942</v>
      </c>
      <c r="H5192" s="46">
        <v>1.68</v>
      </c>
      <c r="I5192" s="46">
        <v>1.7</v>
      </c>
    </row>
    <row r="5193" spans="2:9">
      <c r="B5193" s="50">
        <v>72943</v>
      </c>
      <c r="C5193" s="48" t="s">
        <v>3878</v>
      </c>
      <c r="D5193" s="47" t="s">
        <v>266</v>
      </c>
      <c r="E5193" s="49">
        <f t="shared" si="162"/>
        <v>2.48</v>
      </c>
      <c r="F5193" s="1105">
        <f t="shared" si="163"/>
        <v>72943</v>
      </c>
      <c r="H5193" s="49">
        <v>2.46</v>
      </c>
      <c r="I5193" s="49">
        <v>2.48</v>
      </c>
    </row>
    <row r="5194" spans="2:9">
      <c r="B5194" s="51">
        <v>72972</v>
      </c>
      <c r="C5194" s="1108" t="s">
        <v>3879</v>
      </c>
      <c r="D5194" s="45" t="s">
        <v>266</v>
      </c>
      <c r="E5194" s="46">
        <f t="shared" si="162"/>
        <v>0.85</v>
      </c>
      <c r="F5194" s="1105">
        <f t="shared" si="163"/>
        <v>72972</v>
      </c>
      <c r="H5194" s="46">
        <v>0.76</v>
      </c>
      <c r="I5194" s="46">
        <v>0.85</v>
      </c>
    </row>
    <row r="5195" spans="2:9">
      <c r="B5195" s="50">
        <v>72973</v>
      </c>
      <c r="C5195" s="48" t="s">
        <v>3880</v>
      </c>
      <c r="D5195" s="47" t="s">
        <v>85</v>
      </c>
      <c r="E5195" s="49">
        <f t="shared" si="162"/>
        <v>1.59</v>
      </c>
      <c r="F5195" s="1105">
        <f t="shared" si="163"/>
        <v>72973</v>
      </c>
      <c r="H5195" s="49">
        <v>1.44</v>
      </c>
      <c r="I5195" s="49">
        <v>1.59</v>
      </c>
    </row>
    <row r="5196" spans="2:9">
      <c r="B5196" s="51">
        <v>72974</v>
      </c>
      <c r="C5196" s="1108" t="s">
        <v>3881</v>
      </c>
      <c r="D5196" s="45" t="s">
        <v>266</v>
      </c>
      <c r="E5196" s="46">
        <f t="shared" si="162"/>
        <v>5.31</v>
      </c>
      <c r="F5196" s="1105">
        <f t="shared" si="163"/>
        <v>72974</v>
      </c>
      <c r="H5196" s="46">
        <v>4.8</v>
      </c>
      <c r="I5196" s="46">
        <v>5.31</v>
      </c>
    </row>
    <row r="5197" spans="2:9">
      <c r="B5197" s="50">
        <v>72975</v>
      </c>
      <c r="C5197" s="48" t="s">
        <v>3882</v>
      </c>
      <c r="D5197" s="47" t="s">
        <v>266</v>
      </c>
      <c r="E5197" s="49">
        <f t="shared" si="162"/>
        <v>0.59</v>
      </c>
      <c r="F5197" s="1105">
        <f t="shared" si="163"/>
        <v>72975</v>
      </c>
      <c r="H5197" s="49">
        <v>0.54</v>
      </c>
      <c r="I5197" s="49">
        <v>0.59</v>
      </c>
    </row>
    <row r="5198" spans="2:9" ht="30">
      <c r="B5198" s="51">
        <v>72978</v>
      </c>
      <c r="C5198" s="1108" t="s">
        <v>3883</v>
      </c>
      <c r="D5198" s="45" t="s">
        <v>85</v>
      </c>
      <c r="E5198" s="46">
        <f t="shared" si="162"/>
        <v>5.31</v>
      </c>
      <c r="F5198" s="1105">
        <f t="shared" si="163"/>
        <v>72978</v>
      </c>
      <c r="H5198" s="46">
        <v>4.8</v>
      </c>
      <c r="I5198" s="46">
        <v>5.31</v>
      </c>
    </row>
    <row r="5199" spans="2:9" ht="30">
      <c r="B5199" s="50">
        <v>72979</v>
      </c>
      <c r="C5199" s="48" t="s">
        <v>3884</v>
      </c>
      <c r="D5199" s="47" t="s">
        <v>266</v>
      </c>
      <c r="E5199" s="49">
        <f t="shared" si="162"/>
        <v>10.15</v>
      </c>
      <c r="F5199" s="1105">
        <f t="shared" si="163"/>
        <v>72979</v>
      </c>
      <c r="H5199" s="49">
        <v>9.18</v>
      </c>
      <c r="I5199" s="49">
        <v>10.15</v>
      </c>
    </row>
    <row r="5200" spans="2:9" ht="30">
      <c r="B5200" s="51" t="s">
        <v>3885</v>
      </c>
      <c r="C5200" s="1108" t="s">
        <v>3886</v>
      </c>
      <c r="D5200" s="45" t="s">
        <v>266</v>
      </c>
      <c r="E5200" s="46">
        <f t="shared" si="162"/>
        <v>5.69</v>
      </c>
      <c r="F5200" s="1105" t="str">
        <f t="shared" si="163"/>
        <v>73760/001</v>
      </c>
      <c r="H5200" s="46">
        <v>5.66</v>
      </c>
      <c r="I5200" s="46">
        <v>5.69</v>
      </c>
    </row>
    <row r="5201" spans="2:9">
      <c r="B5201" s="50" t="s">
        <v>3887</v>
      </c>
      <c r="C5201" s="48" t="s">
        <v>3888</v>
      </c>
      <c r="D5201" s="47" t="s">
        <v>1186</v>
      </c>
      <c r="E5201" s="49">
        <f t="shared" si="162"/>
        <v>844.62</v>
      </c>
      <c r="F5201" s="1105" t="str">
        <f t="shared" si="163"/>
        <v>73849/001</v>
      </c>
      <c r="H5201" s="49">
        <v>841.75</v>
      </c>
      <c r="I5201" s="49">
        <v>844.62</v>
      </c>
    </row>
    <row r="5202" spans="2:9">
      <c r="B5202" s="51" t="s">
        <v>3889</v>
      </c>
      <c r="C5202" s="1108" t="s">
        <v>3890</v>
      </c>
      <c r="D5202" s="45" t="s">
        <v>1186</v>
      </c>
      <c r="E5202" s="46">
        <f t="shared" si="162"/>
        <v>764.94</v>
      </c>
      <c r="F5202" s="1105" t="str">
        <f t="shared" si="163"/>
        <v>73849/002</v>
      </c>
      <c r="H5202" s="46">
        <v>762.25</v>
      </c>
      <c r="I5202" s="46">
        <v>764.94</v>
      </c>
    </row>
    <row r="5203" spans="2:9">
      <c r="B5203" s="50">
        <v>92391</v>
      </c>
      <c r="C5203" s="48" t="s">
        <v>3891</v>
      </c>
      <c r="D5203" s="47" t="s">
        <v>266</v>
      </c>
      <c r="E5203" s="49">
        <f t="shared" si="162"/>
        <v>60.44</v>
      </c>
      <c r="F5203" s="1105">
        <f t="shared" si="163"/>
        <v>92391</v>
      </c>
      <c r="H5203" s="49">
        <v>60.09</v>
      </c>
      <c r="I5203" s="49">
        <v>60.44</v>
      </c>
    </row>
    <row r="5204" spans="2:9">
      <c r="B5204" s="51">
        <v>92392</v>
      </c>
      <c r="C5204" s="1108" t="s">
        <v>3892</v>
      </c>
      <c r="D5204" s="45" t="s">
        <v>266</v>
      </c>
      <c r="E5204" s="46">
        <f t="shared" si="162"/>
        <v>63.46</v>
      </c>
      <c r="F5204" s="1105">
        <f t="shared" si="163"/>
        <v>92392</v>
      </c>
      <c r="H5204" s="46">
        <v>63.08</v>
      </c>
      <c r="I5204" s="46">
        <v>63.46</v>
      </c>
    </row>
    <row r="5205" spans="2:9">
      <c r="B5205" s="50">
        <v>92393</v>
      </c>
      <c r="C5205" s="48" t="s">
        <v>3893</v>
      </c>
      <c r="D5205" s="47" t="s">
        <v>266</v>
      </c>
      <c r="E5205" s="49">
        <f t="shared" si="162"/>
        <v>54.21</v>
      </c>
      <c r="F5205" s="1105">
        <f t="shared" si="163"/>
        <v>92393</v>
      </c>
      <c r="H5205" s="49">
        <v>53.77</v>
      </c>
      <c r="I5205" s="49">
        <v>54.21</v>
      </c>
    </row>
    <row r="5206" spans="2:9">
      <c r="B5206" s="51">
        <v>92394</v>
      </c>
      <c r="C5206" s="1108" t="s">
        <v>3894</v>
      </c>
      <c r="D5206" s="45" t="s">
        <v>266</v>
      </c>
      <c r="E5206" s="46">
        <f t="shared" si="162"/>
        <v>58.32</v>
      </c>
      <c r="F5206" s="1105">
        <f t="shared" si="163"/>
        <v>92394</v>
      </c>
      <c r="H5206" s="46">
        <v>57.66</v>
      </c>
      <c r="I5206" s="46">
        <v>58.32</v>
      </c>
    </row>
    <row r="5207" spans="2:9">
      <c r="B5207" s="50">
        <v>92395</v>
      </c>
      <c r="C5207" s="48" t="s">
        <v>3895</v>
      </c>
      <c r="D5207" s="47" t="s">
        <v>266</v>
      </c>
      <c r="E5207" s="49">
        <f t="shared" si="162"/>
        <v>73.86</v>
      </c>
      <c r="F5207" s="1105">
        <f t="shared" si="163"/>
        <v>92395</v>
      </c>
      <c r="H5207" s="49">
        <v>72.88</v>
      </c>
      <c r="I5207" s="49">
        <v>73.86</v>
      </c>
    </row>
    <row r="5208" spans="2:9" ht="30">
      <c r="B5208" s="51">
        <v>92396</v>
      </c>
      <c r="C5208" s="1108" t="s">
        <v>3896</v>
      </c>
      <c r="D5208" s="45" t="s">
        <v>266</v>
      </c>
      <c r="E5208" s="46">
        <f t="shared" si="162"/>
        <v>64.819999999999993</v>
      </c>
      <c r="F5208" s="1105">
        <f t="shared" si="163"/>
        <v>92396</v>
      </c>
      <c r="H5208" s="46">
        <v>63.41</v>
      </c>
      <c r="I5208" s="46">
        <v>64.819999999999993</v>
      </c>
    </row>
    <row r="5209" spans="2:9" ht="30">
      <c r="B5209" s="50">
        <v>92397</v>
      </c>
      <c r="C5209" s="48" t="s">
        <v>3897</v>
      </c>
      <c r="D5209" s="47" t="s">
        <v>266</v>
      </c>
      <c r="E5209" s="49">
        <f t="shared" si="162"/>
        <v>53.44</v>
      </c>
      <c r="F5209" s="1105">
        <f t="shared" si="163"/>
        <v>92397</v>
      </c>
      <c r="H5209" s="49">
        <v>52.87</v>
      </c>
      <c r="I5209" s="49">
        <v>53.44</v>
      </c>
    </row>
    <row r="5210" spans="2:9" ht="30">
      <c r="B5210" s="51">
        <v>92398</v>
      </c>
      <c r="C5210" s="1108" t="s">
        <v>3898</v>
      </c>
      <c r="D5210" s="45" t="s">
        <v>266</v>
      </c>
      <c r="E5210" s="46">
        <f t="shared" si="162"/>
        <v>60.1</v>
      </c>
      <c r="F5210" s="1105">
        <f t="shared" si="163"/>
        <v>92398</v>
      </c>
      <c r="H5210" s="46">
        <v>59.2</v>
      </c>
      <c r="I5210" s="46">
        <v>60.1</v>
      </c>
    </row>
    <row r="5211" spans="2:9">
      <c r="B5211" s="50">
        <v>92399</v>
      </c>
      <c r="C5211" s="48" t="s">
        <v>3899</v>
      </c>
      <c r="D5211" s="47" t="s">
        <v>266</v>
      </c>
      <c r="E5211" s="49">
        <f t="shared" si="162"/>
        <v>61.34</v>
      </c>
      <c r="F5211" s="1105">
        <f t="shared" si="163"/>
        <v>92399</v>
      </c>
      <c r="H5211" s="49">
        <v>60.38</v>
      </c>
      <c r="I5211" s="49">
        <v>61.34</v>
      </c>
    </row>
    <row r="5212" spans="2:9" ht="30">
      <c r="B5212" s="51">
        <v>92400</v>
      </c>
      <c r="C5212" s="1108" t="s">
        <v>3900</v>
      </c>
      <c r="D5212" s="45" t="s">
        <v>266</v>
      </c>
      <c r="E5212" s="46">
        <f t="shared" si="162"/>
        <v>73.739999999999995</v>
      </c>
      <c r="F5212" s="1105">
        <f t="shared" si="163"/>
        <v>92400</v>
      </c>
      <c r="H5212" s="46">
        <v>72.510000000000005</v>
      </c>
      <c r="I5212" s="46">
        <v>73.739999999999995</v>
      </c>
    </row>
    <row r="5213" spans="2:9">
      <c r="B5213" s="50">
        <v>92401</v>
      </c>
      <c r="C5213" s="48" t="s">
        <v>3901</v>
      </c>
      <c r="D5213" s="47" t="s">
        <v>266</v>
      </c>
      <c r="E5213" s="49">
        <f t="shared" si="162"/>
        <v>75.11</v>
      </c>
      <c r="F5213" s="1105">
        <f t="shared" si="163"/>
        <v>92401</v>
      </c>
      <c r="H5213" s="49">
        <v>73.81</v>
      </c>
      <c r="I5213" s="49">
        <v>75.11</v>
      </c>
    </row>
    <row r="5214" spans="2:9">
      <c r="B5214" s="51">
        <v>92402</v>
      </c>
      <c r="C5214" s="1108" t="s">
        <v>3902</v>
      </c>
      <c r="D5214" s="45" t="s">
        <v>266</v>
      </c>
      <c r="E5214" s="46">
        <f t="shared" si="162"/>
        <v>66.37</v>
      </c>
      <c r="F5214" s="1105">
        <f t="shared" si="163"/>
        <v>92402</v>
      </c>
      <c r="H5214" s="46">
        <v>64.83</v>
      </c>
      <c r="I5214" s="46">
        <v>66.37</v>
      </c>
    </row>
    <row r="5215" spans="2:9" ht="30">
      <c r="B5215" s="50">
        <v>92403</v>
      </c>
      <c r="C5215" s="48" t="s">
        <v>3903</v>
      </c>
      <c r="D5215" s="47" t="s">
        <v>266</v>
      </c>
      <c r="E5215" s="49">
        <f t="shared" si="162"/>
        <v>54.88</v>
      </c>
      <c r="F5215" s="1105">
        <f t="shared" si="163"/>
        <v>92403</v>
      </c>
      <c r="H5215" s="49">
        <v>54.18</v>
      </c>
      <c r="I5215" s="49">
        <v>54.88</v>
      </c>
    </row>
    <row r="5216" spans="2:9" ht="30">
      <c r="B5216" s="51">
        <v>92404</v>
      </c>
      <c r="C5216" s="1108" t="s">
        <v>3904</v>
      </c>
      <c r="D5216" s="45" t="s">
        <v>266</v>
      </c>
      <c r="E5216" s="46">
        <f t="shared" si="162"/>
        <v>61.53</v>
      </c>
      <c r="F5216" s="1105">
        <f t="shared" si="163"/>
        <v>92404</v>
      </c>
      <c r="H5216" s="46">
        <v>60.51</v>
      </c>
      <c r="I5216" s="46">
        <v>61.53</v>
      </c>
    </row>
    <row r="5217" spans="2:9">
      <c r="B5217" s="50">
        <v>92405</v>
      </c>
      <c r="C5217" s="48" t="s">
        <v>3905</v>
      </c>
      <c r="D5217" s="47" t="s">
        <v>266</v>
      </c>
      <c r="E5217" s="49">
        <f t="shared" si="162"/>
        <v>62.77</v>
      </c>
      <c r="F5217" s="1105">
        <f t="shared" si="163"/>
        <v>92405</v>
      </c>
      <c r="H5217" s="49">
        <v>61.68</v>
      </c>
      <c r="I5217" s="49">
        <v>62.77</v>
      </c>
    </row>
    <row r="5218" spans="2:9" ht="30">
      <c r="B5218" s="51">
        <v>92406</v>
      </c>
      <c r="C5218" s="1108" t="s">
        <v>3906</v>
      </c>
      <c r="D5218" s="45" t="s">
        <v>266</v>
      </c>
      <c r="E5218" s="46">
        <f t="shared" si="162"/>
        <v>75.2</v>
      </c>
      <c r="F5218" s="1105">
        <f t="shared" si="163"/>
        <v>92406</v>
      </c>
      <c r="H5218" s="46">
        <v>73.84</v>
      </c>
      <c r="I5218" s="46">
        <v>75.2</v>
      </c>
    </row>
    <row r="5219" spans="2:9">
      <c r="B5219" s="50">
        <v>92407</v>
      </c>
      <c r="C5219" s="48" t="s">
        <v>3907</v>
      </c>
      <c r="D5219" s="47" t="s">
        <v>266</v>
      </c>
      <c r="E5219" s="49">
        <f t="shared" si="162"/>
        <v>76.53</v>
      </c>
      <c r="F5219" s="1105">
        <f t="shared" si="163"/>
        <v>92407</v>
      </c>
      <c r="H5219" s="49">
        <v>75.11</v>
      </c>
      <c r="I5219" s="49">
        <v>76.53</v>
      </c>
    </row>
    <row r="5220" spans="2:9">
      <c r="B5220" s="51">
        <v>93679</v>
      </c>
      <c r="C5220" s="1108" t="s">
        <v>3908</v>
      </c>
      <c r="D5220" s="45" t="s">
        <v>266</v>
      </c>
      <c r="E5220" s="46">
        <f t="shared" si="162"/>
        <v>70.69</v>
      </c>
      <c r="F5220" s="1105">
        <f t="shared" si="163"/>
        <v>93679</v>
      </c>
      <c r="H5220" s="46">
        <v>69.28</v>
      </c>
      <c r="I5220" s="46">
        <v>70.69</v>
      </c>
    </row>
    <row r="5221" spans="2:9" ht="30">
      <c r="B5221" s="50">
        <v>93680</v>
      </c>
      <c r="C5221" s="48" t="s">
        <v>3909</v>
      </c>
      <c r="D5221" s="47" t="s">
        <v>266</v>
      </c>
      <c r="E5221" s="49">
        <f t="shared" si="162"/>
        <v>59.06</v>
      </c>
      <c r="F5221" s="1105">
        <f t="shared" si="163"/>
        <v>93680</v>
      </c>
      <c r="H5221" s="49">
        <v>58.49</v>
      </c>
      <c r="I5221" s="49">
        <v>59.06</v>
      </c>
    </row>
    <row r="5222" spans="2:9" ht="30">
      <c r="B5222" s="51">
        <v>93681</v>
      </c>
      <c r="C5222" s="1108" t="s">
        <v>3910</v>
      </c>
      <c r="D5222" s="45" t="s">
        <v>266</v>
      </c>
      <c r="E5222" s="46">
        <f t="shared" si="162"/>
        <v>71.319999999999993</v>
      </c>
      <c r="F5222" s="1105">
        <f t="shared" si="163"/>
        <v>93681</v>
      </c>
      <c r="H5222" s="46">
        <v>70.42</v>
      </c>
      <c r="I5222" s="46">
        <v>71.319999999999993</v>
      </c>
    </row>
    <row r="5223" spans="2:9">
      <c r="B5223" s="50">
        <v>93682</v>
      </c>
      <c r="C5223" s="48" t="s">
        <v>3911</v>
      </c>
      <c r="D5223" s="47" t="s">
        <v>266</v>
      </c>
      <c r="E5223" s="49">
        <f t="shared" si="162"/>
        <v>72.680000000000007</v>
      </c>
      <c r="F5223" s="1105">
        <f t="shared" si="163"/>
        <v>93682</v>
      </c>
      <c r="H5223" s="49">
        <v>71.72</v>
      </c>
      <c r="I5223" s="49">
        <v>72.680000000000007</v>
      </c>
    </row>
    <row r="5224" spans="2:9">
      <c r="B5224" s="51">
        <v>97114</v>
      </c>
      <c r="C5224" s="1108" t="s">
        <v>5440</v>
      </c>
      <c r="D5224" s="45" t="s">
        <v>85</v>
      </c>
      <c r="E5224" s="46">
        <f t="shared" si="162"/>
        <v>0.37</v>
      </c>
      <c r="F5224" s="1105">
        <f t="shared" si="163"/>
        <v>97114</v>
      </c>
      <c r="H5224" s="46">
        <v>0.34</v>
      </c>
      <c r="I5224" s="46">
        <v>0.37</v>
      </c>
    </row>
    <row r="5225" spans="2:9">
      <c r="B5225" s="50">
        <v>97115</v>
      </c>
      <c r="C5225" s="48" t="s">
        <v>5441</v>
      </c>
      <c r="D5225" s="47" t="s">
        <v>259</v>
      </c>
      <c r="E5225" s="49">
        <f t="shared" si="162"/>
        <v>29.96</v>
      </c>
      <c r="F5225" s="1105">
        <f t="shared" si="163"/>
        <v>97115</v>
      </c>
      <c r="H5225" s="49">
        <v>29.04</v>
      </c>
      <c r="I5225" s="49">
        <v>29.96</v>
      </c>
    </row>
    <row r="5226" spans="2:9" ht="30">
      <c r="B5226" s="51">
        <v>97120</v>
      </c>
      <c r="C5226" s="1108" t="s">
        <v>5442</v>
      </c>
      <c r="D5226" s="45" t="s">
        <v>259</v>
      </c>
      <c r="E5226" s="46">
        <f t="shared" si="162"/>
        <v>6.67</v>
      </c>
      <c r="F5226" s="1105">
        <f t="shared" si="163"/>
        <v>97120</v>
      </c>
      <c r="H5226" s="46">
        <v>6.52</v>
      </c>
      <c r="I5226" s="46">
        <v>6.67</v>
      </c>
    </row>
    <row r="5227" spans="2:9">
      <c r="B5227" s="50">
        <v>97802</v>
      </c>
      <c r="C5227" s="48" t="s">
        <v>5443</v>
      </c>
      <c r="D5227" s="47" t="s">
        <v>266</v>
      </c>
      <c r="E5227" s="49">
        <f t="shared" si="162"/>
        <v>5.0999999999999996</v>
      </c>
      <c r="F5227" s="1105">
        <f t="shared" si="163"/>
        <v>97802</v>
      </c>
      <c r="H5227" s="49">
        <v>5.08</v>
      </c>
      <c r="I5227" s="49">
        <v>5.0999999999999996</v>
      </c>
    </row>
    <row r="5228" spans="2:9" ht="30">
      <c r="B5228" s="51">
        <v>97803</v>
      </c>
      <c r="C5228" s="1108" t="s">
        <v>5444</v>
      </c>
      <c r="D5228" s="45" t="s">
        <v>266</v>
      </c>
      <c r="E5228" s="46">
        <f t="shared" si="162"/>
        <v>6.23</v>
      </c>
      <c r="F5228" s="1105">
        <f t="shared" si="163"/>
        <v>97803</v>
      </c>
      <c r="H5228" s="46">
        <v>6.21</v>
      </c>
      <c r="I5228" s="46">
        <v>6.23</v>
      </c>
    </row>
    <row r="5229" spans="2:9">
      <c r="B5229" s="50">
        <v>97805</v>
      </c>
      <c r="C5229" s="48" t="s">
        <v>5445</v>
      </c>
      <c r="D5229" s="47" t="s">
        <v>266</v>
      </c>
      <c r="E5229" s="49">
        <f t="shared" si="162"/>
        <v>10.67</v>
      </c>
      <c r="F5229" s="1105">
        <f t="shared" si="163"/>
        <v>97805</v>
      </c>
      <c r="H5229" s="49">
        <v>10.63</v>
      </c>
      <c r="I5229" s="49">
        <v>10.67</v>
      </c>
    </row>
    <row r="5230" spans="2:9" ht="30">
      <c r="B5230" s="51">
        <v>97806</v>
      </c>
      <c r="C5230" s="1108" t="s">
        <v>5446</v>
      </c>
      <c r="D5230" s="45" t="s">
        <v>266</v>
      </c>
      <c r="E5230" s="46">
        <f t="shared" si="162"/>
        <v>13.31</v>
      </c>
      <c r="F5230" s="1105">
        <f t="shared" si="163"/>
        <v>97806</v>
      </c>
      <c r="H5230" s="46">
        <v>13.28</v>
      </c>
      <c r="I5230" s="46">
        <v>13.31</v>
      </c>
    </row>
    <row r="5231" spans="2:9" ht="30">
      <c r="B5231" s="50">
        <v>97807</v>
      </c>
      <c r="C5231" s="48" t="s">
        <v>5447</v>
      </c>
      <c r="D5231" s="47" t="s">
        <v>266</v>
      </c>
      <c r="E5231" s="49">
        <f t="shared" si="162"/>
        <v>15.31</v>
      </c>
      <c r="F5231" s="1105">
        <f t="shared" si="163"/>
        <v>97807</v>
      </c>
      <c r="H5231" s="49">
        <v>15.24</v>
      </c>
      <c r="I5231" s="49">
        <v>15.31</v>
      </c>
    </row>
    <row r="5232" spans="2:9">
      <c r="B5232" s="51">
        <v>97809</v>
      </c>
      <c r="C5232" s="1108" t="s">
        <v>5448</v>
      </c>
      <c r="D5232" s="45" t="s">
        <v>266</v>
      </c>
      <c r="E5232" s="46">
        <f t="shared" si="162"/>
        <v>18.829999999999998</v>
      </c>
      <c r="F5232" s="1105">
        <f t="shared" si="163"/>
        <v>97809</v>
      </c>
      <c r="H5232" s="46">
        <v>18.760000000000002</v>
      </c>
      <c r="I5232" s="46">
        <v>18.829999999999998</v>
      </c>
    </row>
    <row r="5233" spans="2:9" ht="30">
      <c r="B5233" s="50">
        <v>97810</v>
      </c>
      <c r="C5233" s="48" t="s">
        <v>5449</v>
      </c>
      <c r="D5233" s="47" t="s">
        <v>266</v>
      </c>
      <c r="E5233" s="49">
        <f t="shared" si="162"/>
        <v>21.48</v>
      </c>
      <c r="F5233" s="1105">
        <f t="shared" si="163"/>
        <v>97810</v>
      </c>
      <c r="H5233" s="49">
        <v>21.42</v>
      </c>
      <c r="I5233" s="49">
        <v>21.48</v>
      </c>
    </row>
    <row r="5234" spans="2:9" ht="30">
      <c r="B5234" s="51">
        <v>97811</v>
      </c>
      <c r="C5234" s="1108" t="s">
        <v>5450</v>
      </c>
      <c r="D5234" s="45" t="s">
        <v>266</v>
      </c>
      <c r="E5234" s="46">
        <f t="shared" si="162"/>
        <v>23.47</v>
      </c>
      <c r="F5234" s="1105">
        <f t="shared" si="163"/>
        <v>97811</v>
      </c>
      <c r="H5234" s="46">
        <v>23.39</v>
      </c>
      <c r="I5234" s="46">
        <v>23.47</v>
      </c>
    </row>
    <row r="5235" spans="2:9">
      <c r="B5235" s="50">
        <v>97813</v>
      </c>
      <c r="C5235" s="48" t="s">
        <v>5451</v>
      </c>
      <c r="D5235" s="47" t="s">
        <v>266</v>
      </c>
      <c r="E5235" s="49">
        <f t="shared" si="162"/>
        <v>5.26</v>
      </c>
      <c r="F5235" s="1105">
        <f t="shared" si="163"/>
        <v>97813</v>
      </c>
      <c r="H5235" s="49">
        <v>5.23</v>
      </c>
      <c r="I5235" s="49">
        <v>5.26</v>
      </c>
    </row>
    <row r="5236" spans="2:9" ht="30">
      <c r="B5236" s="51">
        <v>97814</v>
      </c>
      <c r="C5236" s="1108" t="s">
        <v>5452</v>
      </c>
      <c r="D5236" s="45" t="s">
        <v>266</v>
      </c>
      <c r="E5236" s="46">
        <f t="shared" si="162"/>
        <v>6.39</v>
      </c>
      <c r="F5236" s="1105">
        <f t="shared" si="163"/>
        <v>97814</v>
      </c>
      <c r="H5236" s="46">
        <v>6.36</v>
      </c>
      <c r="I5236" s="46">
        <v>6.39</v>
      </c>
    </row>
    <row r="5237" spans="2:9">
      <c r="B5237" s="50">
        <v>97816</v>
      </c>
      <c r="C5237" s="48" t="s">
        <v>5453</v>
      </c>
      <c r="D5237" s="47" t="s">
        <v>266</v>
      </c>
      <c r="E5237" s="49">
        <f t="shared" si="162"/>
        <v>11.15</v>
      </c>
      <c r="F5237" s="1105">
        <f t="shared" si="163"/>
        <v>97816</v>
      </c>
      <c r="H5237" s="49">
        <v>11.09</v>
      </c>
      <c r="I5237" s="49">
        <v>11.15</v>
      </c>
    </row>
    <row r="5238" spans="2:9" ht="30">
      <c r="B5238" s="51">
        <v>97817</v>
      </c>
      <c r="C5238" s="1108" t="s">
        <v>5454</v>
      </c>
      <c r="D5238" s="45" t="s">
        <v>266</v>
      </c>
      <c r="E5238" s="46">
        <f t="shared" si="162"/>
        <v>13.8</v>
      </c>
      <c r="F5238" s="1105">
        <f t="shared" si="163"/>
        <v>97817</v>
      </c>
      <c r="H5238" s="46">
        <v>13.74</v>
      </c>
      <c r="I5238" s="46">
        <v>13.8</v>
      </c>
    </row>
    <row r="5239" spans="2:9" ht="30">
      <c r="B5239" s="50">
        <v>97818</v>
      </c>
      <c r="C5239" s="48" t="s">
        <v>5455</v>
      </c>
      <c r="D5239" s="47" t="s">
        <v>266</v>
      </c>
      <c r="E5239" s="49">
        <f t="shared" si="162"/>
        <v>15.94</v>
      </c>
      <c r="F5239" s="1105">
        <f t="shared" si="163"/>
        <v>97818</v>
      </c>
      <c r="H5239" s="49">
        <v>15.86</v>
      </c>
      <c r="I5239" s="49">
        <v>15.94</v>
      </c>
    </row>
    <row r="5240" spans="2:9">
      <c r="B5240" s="51">
        <v>97820</v>
      </c>
      <c r="C5240" s="1108" t="s">
        <v>5456</v>
      </c>
      <c r="D5240" s="45" t="s">
        <v>266</v>
      </c>
      <c r="E5240" s="46">
        <f t="shared" si="162"/>
        <v>19.78</v>
      </c>
      <c r="F5240" s="1105">
        <f t="shared" si="163"/>
        <v>97820</v>
      </c>
      <c r="H5240" s="46">
        <v>19.66</v>
      </c>
      <c r="I5240" s="46">
        <v>19.78</v>
      </c>
    </row>
    <row r="5241" spans="2:9" ht="30">
      <c r="B5241" s="50">
        <v>97821</v>
      </c>
      <c r="C5241" s="48" t="s">
        <v>5457</v>
      </c>
      <c r="D5241" s="47" t="s">
        <v>266</v>
      </c>
      <c r="E5241" s="49">
        <f t="shared" si="162"/>
        <v>22.44</v>
      </c>
      <c r="F5241" s="1105">
        <f t="shared" si="163"/>
        <v>97821</v>
      </c>
      <c r="H5241" s="49">
        <v>22.32</v>
      </c>
      <c r="I5241" s="49">
        <v>22.44</v>
      </c>
    </row>
    <row r="5242" spans="2:9" ht="30">
      <c r="B5242" s="51">
        <v>97822</v>
      </c>
      <c r="C5242" s="1108" t="s">
        <v>5458</v>
      </c>
      <c r="D5242" s="45" t="s">
        <v>266</v>
      </c>
      <c r="E5242" s="46">
        <f t="shared" si="162"/>
        <v>24.56</v>
      </c>
      <c r="F5242" s="1105">
        <f t="shared" si="163"/>
        <v>97822</v>
      </c>
      <c r="H5242" s="46">
        <v>24.44</v>
      </c>
      <c r="I5242" s="46">
        <v>24.56</v>
      </c>
    </row>
    <row r="5243" spans="2:9">
      <c r="B5243" s="50">
        <v>72947</v>
      </c>
      <c r="C5243" s="48" t="s">
        <v>3912</v>
      </c>
      <c r="D5243" s="47" t="s">
        <v>266</v>
      </c>
      <c r="E5243" s="49">
        <f t="shared" si="162"/>
        <v>11.01</v>
      </c>
      <c r="F5243" s="1105">
        <f t="shared" si="163"/>
        <v>72947</v>
      </c>
      <c r="H5243" s="49">
        <v>10.95</v>
      </c>
      <c r="I5243" s="49">
        <v>11.01</v>
      </c>
    </row>
    <row r="5244" spans="2:9">
      <c r="B5244" s="51">
        <v>83693</v>
      </c>
      <c r="C5244" s="1108" t="s">
        <v>3913</v>
      </c>
      <c r="D5244" s="45" t="s">
        <v>266</v>
      </c>
      <c r="E5244" s="46">
        <f t="shared" si="162"/>
        <v>3.53</v>
      </c>
      <c r="F5244" s="1105">
        <f t="shared" si="163"/>
        <v>83693</v>
      </c>
      <c r="H5244" s="46">
        <v>3.22</v>
      </c>
      <c r="I5244" s="46">
        <v>3.53</v>
      </c>
    </row>
    <row r="5245" spans="2:9" ht="30">
      <c r="B5245" s="50" t="s">
        <v>3914</v>
      </c>
      <c r="C5245" s="48" t="s">
        <v>3915</v>
      </c>
      <c r="D5245" s="47" t="s">
        <v>85</v>
      </c>
      <c r="E5245" s="49">
        <f t="shared" si="162"/>
        <v>503.82</v>
      </c>
      <c r="F5245" s="1105" t="str">
        <f t="shared" si="163"/>
        <v>73770/001</v>
      </c>
      <c r="H5245" s="49">
        <v>486.96</v>
      </c>
      <c r="I5245" s="49">
        <v>503.82</v>
      </c>
    </row>
    <row r="5246" spans="2:9" ht="30">
      <c r="B5246" s="51" t="s">
        <v>3916</v>
      </c>
      <c r="C5246" s="1108" t="s">
        <v>3917</v>
      </c>
      <c r="D5246" s="45" t="s">
        <v>85</v>
      </c>
      <c r="E5246" s="46">
        <f t="shared" si="162"/>
        <v>434.34</v>
      </c>
      <c r="F5246" s="1105" t="str">
        <f t="shared" si="163"/>
        <v>73770/002</v>
      </c>
      <c r="H5246" s="46">
        <v>418.58</v>
      </c>
      <c r="I5246" s="46">
        <v>434.34</v>
      </c>
    </row>
    <row r="5247" spans="2:9" ht="30">
      <c r="B5247" s="50" t="s">
        <v>3918</v>
      </c>
      <c r="C5247" s="48" t="s">
        <v>3919</v>
      </c>
      <c r="D5247" s="47" t="s">
        <v>266</v>
      </c>
      <c r="E5247" s="49">
        <f t="shared" si="162"/>
        <v>5.24</v>
      </c>
      <c r="F5247" s="1105" t="str">
        <f t="shared" si="163"/>
        <v>83696/001</v>
      </c>
      <c r="H5247" s="49">
        <v>4.78</v>
      </c>
      <c r="I5247" s="49">
        <v>5.24</v>
      </c>
    </row>
    <row r="5248" spans="2:9">
      <c r="B5248" s="51">
        <v>72962</v>
      </c>
      <c r="C5248" s="1108" t="s">
        <v>3920</v>
      </c>
      <c r="D5248" s="45" t="s">
        <v>3629</v>
      </c>
      <c r="E5248" s="46">
        <f t="shared" si="162"/>
        <v>322.70999999999998</v>
      </c>
      <c r="F5248" s="1105">
        <f t="shared" si="163"/>
        <v>72962</v>
      </c>
      <c r="H5248" s="46">
        <v>322.42</v>
      </c>
      <c r="I5248" s="46">
        <v>322.70999999999998</v>
      </c>
    </row>
    <row r="5249" spans="2:9">
      <c r="B5249" s="50">
        <v>72963</v>
      </c>
      <c r="C5249" s="48" t="s">
        <v>3921</v>
      </c>
      <c r="D5249" s="47" t="s">
        <v>3629</v>
      </c>
      <c r="E5249" s="49">
        <f t="shared" si="162"/>
        <v>270.39</v>
      </c>
      <c r="F5249" s="1105">
        <f t="shared" si="163"/>
        <v>72963</v>
      </c>
      <c r="H5249" s="49">
        <v>270.11</v>
      </c>
      <c r="I5249" s="49">
        <v>270.39</v>
      </c>
    </row>
    <row r="5250" spans="2:9">
      <c r="B5250" s="51" t="s">
        <v>7353</v>
      </c>
      <c r="C5250" s="1108" t="s">
        <v>7354</v>
      </c>
      <c r="D5250" s="45" t="s">
        <v>1186</v>
      </c>
      <c r="E5250" s="46">
        <f t="shared" si="162"/>
        <v>532.4</v>
      </c>
      <c r="F5250" s="1105" t="str">
        <f t="shared" si="163"/>
        <v>73759/002</v>
      </c>
      <c r="H5250" s="46">
        <v>530.53</v>
      </c>
      <c r="I5250" s="46">
        <v>532.4</v>
      </c>
    </row>
    <row r="5251" spans="2:9" ht="30">
      <c r="B5251" s="50">
        <v>95995</v>
      </c>
      <c r="C5251" s="48" t="s">
        <v>8035</v>
      </c>
      <c r="D5251" s="47" t="s">
        <v>1186</v>
      </c>
      <c r="E5251" s="49">
        <f t="shared" ref="E5251:E5314" si="164">IF($K$2=$H$1,H5251,I5251)</f>
        <v>981.61</v>
      </c>
      <c r="F5251" s="1105">
        <f t="shared" ref="F5251:F5314" si="165">IF(LEN($B5251)=7,CONCATENATE(MID($B5251,1,6),"00",RIGHT($B5251,1)),IF(LEN($B5251)=8,CONCATENATE(MID($B5251,1,6),"0",RIGHT($B5251,2)),$B5251))</f>
        <v>95995</v>
      </c>
      <c r="H5251" s="49">
        <v>979.19</v>
      </c>
      <c r="I5251" s="49">
        <v>981.61</v>
      </c>
    </row>
    <row r="5252" spans="2:9" ht="30">
      <c r="B5252" s="51">
        <v>95996</v>
      </c>
      <c r="C5252" s="1108" t="s">
        <v>8036</v>
      </c>
      <c r="D5252" s="45" t="s">
        <v>1186</v>
      </c>
      <c r="E5252" s="46">
        <f t="shared" si="164"/>
        <v>932.82</v>
      </c>
      <c r="F5252" s="1105">
        <f t="shared" si="165"/>
        <v>95996</v>
      </c>
      <c r="H5252" s="46">
        <v>931.11</v>
      </c>
      <c r="I5252" s="46">
        <v>932.82</v>
      </c>
    </row>
    <row r="5253" spans="2:9">
      <c r="B5253" s="50">
        <v>96001</v>
      </c>
      <c r="C5253" s="48" t="s">
        <v>8037</v>
      </c>
      <c r="D5253" s="47" t="s">
        <v>266</v>
      </c>
      <c r="E5253" s="49">
        <f t="shared" si="164"/>
        <v>5.14</v>
      </c>
      <c r="F5253" s="1105">
        <f t="shared" si="165"/>
        <v>96001</v>
      </c>
      <c r="H5253" s="49">
        <v>5.04</v>
      </c>
      <c r="I5253" s="49">
        <v>5.14</v>
      </c>
    </row>
    <row r="5254" spans="2:9">
      <c r="B5254" s="51">
        <v>96393</v>
      </c>
      <c r="C5254" s="1108" t="s">
        <v>3922</v>
      </c>
      <c r="D5254" s="45" t="s">
        <v>1186</v>
      </c>
      <c r="E5254" s="46">
        <f t="shared" si="164"/>
        <v>115.01</v>
      </c>
      <c r="F5254" s="1105">
        <f t="shared" si="165"/>
        <v>96393</v>
      </c>
      <c r="H5254" s="46">
        <v>114.86</v>
      </c>
      <c r="I5254" s="46">
        <v>115.01</v>
      </c>
    </row>
    <row r="5255" spans="2:9">
      <c r="B5255" s="50">
        <v>96394</v>
      </c>
      <c r="C5255" s="48" t="s">
        <v>3923</v>
      </c>
      <c r="D5255" s="47" t="s">
        <v>1186</v>
      </c>
      <c r="E5255" s="49">
        <f t="shared" si="164"/>
        <v>153.69</v>
      </c>
      <c r="F5255" s="1105">
        <f t="shared" si="165"/>
        <v>96394</v>
      </c>
      <c r="H5255" s="49">
        <v>153.54</v>
      </c>
      <c r="I5255" s="49">
        <v>153.69</v>
      </c>
    </row>
    <row r="5256" spans="2:9">
      <c r="B5256" s="51">
        <v>96395</v>
      </c>
      <c r="C5256" s="1108" t="s">
        <v>3924</v>
      </c>
      <c r="D5256" s="45" t="s">
        <v>1186</v>
      </c>
      <c r="E5256" s="46">
        <f t="shared" si="164"/>
        <v>170.26</v>
      </c>
      <c r="F5256" s="1105">
        <f t="shared" si="165"/>
        <v>96395</v>
      </c>
      <c r="H5256" s="46">
        <v>170.15</v>
      </c>
      <c r="I5256" s="46">
        <v>170.26</v>
      </c>
    </row>
    <row r="5257" spans="2:9">
      <c r="B5257" s="50">
        <v>73445</v>
      </c>
      <c r="C5257" s="48" t="s">
        <v>3925</v>
      </c>
      <c r="D5257" s="47" t="s">
        <v>266</v>
      </c>
      <c r="E5257" s="49">
        <f t="shared" si="164"/>
        <v>8.58</v>
      </c>
      <c r="F5257" s="1105">
        <f t="shared" si="165"/>
        <v>73445</v>
      </c>
      <c r="H5257" s="49">
        <v>7.77</v>
      </c>
      <c r="I5257" s="49">
        <v>8.58</v>
      </c>
    </row>
    <row r="5258" spans="2:9">
      <c r="B5258" s="51">
        <v>73446</v>
      </c>
      <c r="C5258" s="1108" t="s">
        <v>3926</v>
      </c>
      <c r="D5258" s="45" t="s">
        <v>266</v>
      </c>
      <c r="E5258" s="46">
        <f t="shared" si="164"/>
        <v>18.920000000000002</v>
      </c>
      <c r="F5258" s="1105">
        <f t="shared" si="165"/>
        <v>73446</v>
      </c>
      <c r="H5258" s="46">
        <v>17.38</v>
      </c>
      <c r="I5258" s="46">
        <v>18.920000000000002</v>
      </c>
    </row>
    <row r="5259" spans="2:9">
      <c r="B5259" s="50" t="s">
        <v>3927</v>
      </c>
      <c r="C5259" s="48" t="s">
        <v>3928</v>
      </c>
      <c r="D5259" s="47" t="s">
        <v>266</v>
      </c>
      <c r="E5259" s="49">
        <f t="shared" si="164"/>
        <v>15.6</v>
      </c>
      <c r="F5259" s="1105" t="str">
        <f t="shared" si="165"/>
        <v>74133/001</v>
      </c>
      <c r="H5259" s="49">
        <v>14.68</v>
      </c>
      <c r="I5259" s="49">
        <v>15.6</v>
      </c>
    </row>
    <row r="5260" spans="2:9">
      <c r="B5260" s="51" t="s">
        <v>3929</v>
      </c>
      <c r="C5260" s="1108" t="s">
        <v>3930</v>
      </c>
      <c r="D5260" s="45" t="s">
        <v>266</v>
      </c>
      <c r="E5260" s="46">
        <f t="shared" si="164"/>
        <v>19.46</v>
      </c>
      <c r="F5260" s="1105" t="str">
        <f t="shared" si="165"/>
        <v>74133/002</v>
      </c>
      <c r="H5260" s="46">
        <v>18.36</v>
      </c>
      <c r="I5260" s="46">
        <v>19.46</v>
      </c>
    </row>
    <row r="5261" spans="2:9">
      <c r="B5261" s="50">
        <v>79462</v>
      </c>
      <c r="C5261" s="48" t="s">
        <v>3931</v>
      </c>
      <c r="D5261" s="47" t="s">
        <v>266</v>
      </c>
      <c r="E5261" s="49">
        <f t="shared" si="164"/>
        <v>47.96</v>
      </c>
      <c r="F5261" s="1105">
        <f t="shared" si="165"/>
        <v>79462</v>
      </c>
      <c r="H5261" s="49">
        <v>46.52</v>
      </c>
      <c r="I5261" s="49">
        <v>47.96</v>
      </c>
    </row>
    <row r="5262" spans="2:9">
      <c r="B5262" s="51" t="s">
        <v>3932</v>
      </c>
      <c r="C5262" s="1108" t="s">
        <v>3933</v>
      </c>
      <c r="D5262" s="45" t="s">
        <v>266</v>
      </c>
      <c r="E5262" s="46">
        <f t="shared" si="164"/>
        <v>11.17</v>
      </c>
      <c r="F5262" s="1105" t="str">
        <f t="shared" si="165"/>
        <v>79494/001</v>
      </c>
      <c r="H5262" s="46">
        <v>10.61</v>
      </c>
      <c r="I5262" s="46">
        <v>11.17</v>
      </c>
    </row>
    <row r="5263" spans="2:9">
      <c r="B5263" s="50">
        <v>84651</v>
      </c>
      <c r="C5263" s="48" t="s">
        <v>3934</v>
      </c>
      <c r="D5263" s="47" t="s">
        <v>266</v>
      </c>
      <c r="E5263" s="49">
        <f t="shared" si="164"/>
        <v>9.56</v>
      </c>
      <c r="F5263" s="1105">
        <f t="shared" si="165"/>
        <v>84651</v>
      </c>
      <c r="H5263" s="49">
        <v>8.69</v>
      </c>
      <c r="I5263" s="49">
        <v>9.56</v>
      </c>
    </row>
    <row r="5264" spans="2:9" ht="30">
      <c r="B5264" s="51">
        <v>88411</v>
      </c>
      <c r="C5264" s="1108" t="s">
        <v>3935</v>
      </c>
      <c r="D5264" s="45" t="s">
        <v>266</v>
      </c>
      <c r="E5264" s="46">
        <f t="shared" si="164"/>
        <v>1.81</v>
      </c>
      <c r="F5264" s="1105">
        <f t="shared" si="165"/>
        <v>88411</v>
      </c>
      <c r="H5264" s="46">
        <v>1.7</v>
      </c>
      <c r="I5264" s="46">
        <v>1.81</v>
      </c>
    </row>
    <row r="5265" spans="2:9" ht="30">
      <c r="B5265" s="50">
        <v>88412</v>
      </c>
      <c r="C5265" s="48" t="s">
        <v>3936</v>
      </c>
      <c r="D5265" s="47" t="s">
        <v>266</v>
      </c>
      <c r="E5265" s="49">
        <f t="shared" si="164"/>
        <v>1.25</v>
      </c>
      <c r="F5265" s="1105">
        <f t="shared" si="165"/>
        <v>88412</v>
      </c>
      <c r="H5265" s="49">
        <v>1.19</v>
      </c>
      <c r="I5265" s="49">
        <v>1.25</v>
      </c>
    </row>
    <row r="5266" spans="2:9" ht="30">
      <c r="B5266" s="51">
        <v>88413</v>
      </c>
      <c r="C5266" s="1108" t="s">
        <v>3937</v>
      </c>
      <c r="D5266" s="45" t="s">
        <v>266</v>
      </c>
      <c r="E5266" s="46">
        <f t="shared" si="164"/>
        <v>2.93</v>
      </c>
      <c r="F5266" s="1105">
        <f t="shared" si="165"/>
        <v>88413</v>
      </c>
      <c r="H5266" s="46">
        <v>2.71</v>
      </c>
      <c r="I5266" s="46">
        <v>2.93</v>
      </c>
    </row>
    <row r="5267" spans="2:9" ht="30">
      <c r="B5267" s="50">
        <v>88414</v>
      </c>
      <c r="C5267" s="48" t="s">
        <v>3938</v>
      </c>
      <c r="D5267" s="47" t="s">
        <v>266</v>
      </c>
      <c r="E5267" s="49">
        <f t="shared" si="164"/>
        <v>3.29</v>
      </c>
      <c r="F5267" s="1105">
        <f t="shared" si="165"/>
        <v>88414</v>
      </c>
      <c r="H5267" s="49">
        <v>3.02</v>
      </c>
      <c r="I5267" s="49">
        <v>3.29</v>
      </c>
    </row>
    <row r="5268" spans="2:9">
      <c r="B5268" s="51">
        <v>88415</v>
      </c>
      <c r="C5268" s="1108" t="s">
        <v>3939</v>
      </c>
      <c r="D5268" s="45" t="s">
        <v>266</v>
      </c>
      <c r="E5268" s="46">
        <f t="shared" si="164"/>
        <v>1.99</v>
      </c>
      <c r="F5268" s="1105">
        <f t="shared" si="165"/>
        <v>88415</v>
      </c>
      <c r="H5268" s="46">
        <v>1.86</v>
      </c>
      <c r="I5268" s="46">
        <v>1.99</v>
      </c>
    </row>
    <row r="5269" spans="2:9" ht="30">
      <c r="B5269" s="50">
        <v>88416</v>
      </c>
      <c r="C5269" s="48" t="s">
        <v>3940</v>
      </c>
      <c r="D5269" s="47" t="s">
        <v>266</v>
      </c>
      <c r="E5269" s="49">
        <f t="shared" si="164"/>
        <v>15.25</v>
      </c>
      <c r="F5269" s="1105">
        <f t="shared" si="165"/>
        <v>88416</v>
      </c>
      <c r="H5269" s="49">
        <v>14.88</v>
      </c>
      <c r="I5269" s="49">
        <v>15.25</v>
      </c>
    </row>
    <row r="5270" spans="2:9" ht="30">
      <c r="B5270" s="51">
        <v>88417</v>
      </c>
      <c r="C5270" s="1108" t="s">
        <v>3941</v>
      </c>
      <c r="D5270" s="45" t="s">
        <v>266</v>
      </c>
      <c r="E5270" s="46">
        <f t="shared" si="164"/>
        <v>13.28</v>
      </c>
      <c r="F5270" s="1105">
        <f t="shared" si="165"/>
        <v>88417</v>
      </c>
      <c r="H5270" s="46">
        <v>13.1</v>
      </c>
      <c r="I5270" s="46">
        <v>13.28</v>
      </c>
    </row>
    <row r="5271" spans="2:9" ht="30">
      <c r="B5271" s="50">
        <v>88420</v>
      </c>
      <c r="C5271" s="48" t="s">
        <v>3942</v>
      </c>
      <c r="D5271" s="47" t="s">
        <v>266</v>
      </c>
      <c r="E5271" s="49">
        <f t="shared" si="164"/>
        <v>19.25</v>
      </c>
      <c r="F5271" s="1105">
        <f t="shared" si="165"/>
        <v>88420</v>
      </c>
      <c r="H5271" s="49">
        <v>18.5</v>
      </c>
      <c r="I5271" s="49">
        <v>19.25</v>
      </c>
    </row>
    <row r="5272" spans="2:9" ht="30">
      <c r="B5272" s="51">
        <v>88421</v>
      </c>
      <c r="C5272" s="1108" t="s">
        <v>3943</v>
      </c>
      <c r="D5272" s="45" t="s">
        <v>266</v>
      </c>
      <c r="E5272" s="46">
        <f t="shared" si="164"/>
        <v>20.51</v>
      </c>
      <c r="F5272" s="1105">
        <f t="shared" si="165"/>
        <v>88421</v>
      </c>
      <c r="H5272" s="46">
        <v>19.63</v>
      </c>
      <c r="I5272" s="46">
        <v>20.51</v>
      </c>
    </row>
    <row r="5273" spans="2:9">
      <c r="B5273" s="50">
        <v>88423</v>
      </c>
      <c r="C5273" s="48" t="s">
        <v>3944</v>
      </c>
      <c r="D5273" s="47" t="s">
        <v>266</v>
      </c>
      <c r="E5273" s="49">
        <f t="shared" si="164"/>
        <v>15.88</v>
      </c>
      <c r="F5273" s="1105">
        <f t="shared" si="165"/>
        <v>88423</v>
      </c>
      <c r="H5273" s="49">
        <v>15.45</v>
      </c>
      <c r="I5273" s="49">
        <v>15.88</v>
      </c>
    </row>
    <row r="5274" spans="2:9" ht="30">
      <c r="B5274" s="51">
        <v>88424</v>
      </c>
      <c r="C5274" s="1108" t="s">
        <v>3945</v>
      </c>
      <c r="D5274" s="45" t="s">
        <v>266</v>
      </c>
      <c r="E5274" s="46">
        <f t="shared" si="164"/>
        <v>17.97</v>
      </c>
      <c r="F5274" s="1105">
        <f t="shared" si="165"/>
        <v>88424</v>
      </c>
      <c r="H5274" s="46">
        <v>17.34</v>
      </c>
      <c r="I5274" s="46">
        <v>17.97</v>
      </c>
    </row>
    <row r="5275" spans="2:9" ht="30">
      <c r="B5275" s="50">
        <v>88426</v>
      </c>
      <c r="C5275" s="48" t="s">
        <v>3946</v>
      </c>
      <c r="D5275" s="47" t="s">
        <v>266</v>
      </c>
      <c r="E5275" s="49">
        <f t="shared" si="164"/>
        <v>14.56</v>
      </c>
      <c r="F5275" s="1105">
        <f t="shared" si="165"/>
        <v>88426</v>
      </c>
      <c r="H5275" s="49">
        <v>14.25</v>
      </c>
      <c r="I5275" s="49">
        <v>14.56</v>
      </c>
    </row>
    <row r="5276" spans="2:9" ht="30">
      <c r="B5276" s="51">
        <v>88428</v>
      </c>
      <c r="C5276" s="1108" t="s">
        <v>3947</v>
      </c>
      <c r="D5276" s="45" t="s">
        <v>266</v>
      </c>
      <c r="E5276" s="46">
        <f t="shared" si="164"/>
        <v>24.84</v>
      </c>
      <c r="F5276" s="1105">
        <f t="shared" si="165"/>
        <v>88428</v>
      </c>
      <c r="H5276" s="46">
        <v>23.55</v>
      </c>
      <c r="I5276" s="46">
        <v>24.84</v>
      </c>
    </row>
    <row r="5277" spans="2:9" ht="30">
      <c r="B5277" s="50">
        <v>88429</v>
      </c>
      <c r="C5277" s="48" t="s">
        <v>3948</v>
      </c>
      <c r="D5277" s="47" t="s">
        <v>266</v>
      </c>
      <c r="E5277" s="49">
        <f t="shared" si="164"/>
        <v>27.04</v>
      </c>
      <c r="F5277" s="1105">
        <f t="shared" si="165"/>
        <v>88429</v>
      </c>
      <c r="H5277" s="49">
        <v>25.52</v>
      </c>
      <c r="I5277" s="49">
        <v>27.04</v>
      </c>
    </row>
    <row r="5278" spans="2:9">
      <c r="B5278" s="51">
        <v>88431</v>
      </c>
      <c r="C5278" s="1108" t="s">
        <v>3949</v>
      </c>
      <c r="D5278" s="45" t="s">
        <v>266</v>
      </c>
      <c r="E5278" s="46">
        <f t="shared" si="164"/>
        <v>19.05</v>
      </c>
      <c r="F5278" s="1105">
        <f t="shared" si="165"/>
        <v>88431</v>
      </c>
      <c r="H5278" s="46">
        <v>18.309999999999999</v>
      </c>
      <c r="I5278" s="46">
        <v>19.05</v>
      </c>
    </row>
    <row r="5279" spans="2:9" ht="30">
      <c r="B5279" s="50">
        <v>88432</v>
      </c>
      <c r="C5279" s="48" t="s">
        <v>3950</v>
      </c>
      <c r="D5279" s="47" t="s">
        <v>266</v>
      </c>
      <c r="E5279" s="49">
        <f t="shared" si="164"/>
        <v>13.96</v>
      </c>
      <c r="F5279" s="1105">
        <f t="shared" si="165"/>
        <v>88432</v>
      </c>
      <c r="H5279" s="49">
        <v>13.05</v>
      </c>
      <c r="I5279" s="49">
        <v>13.96</v>
      </c>
    </row>
    <row r="5280" spans="2:9">
      <c r="B5280" s="51">
        <v>88482</v>
      </c>
      <c r="C5280" s="1108" t="s">
        <v>3951</v>
      </c>
      <c r="D5280" s="45" t="s">
        <v>266</v>
      </c>
      <c r="E5280" s="46">
        <f t="shared" si="164"/>
        <v>2.17</v>
      </c>
      <c r="F5280" s="1105">
        <f t="shared" si="165"/>
        <v>88482</v>
      </c>
      <c r="H5280" s="46">
        <v>2.08</v>
      </c>
      <c r="I5280" s="46">
        <v>2.17</v>
      </c>
    </row>
    <row r="5281" spans="2:9">
      <c r="B5281" s="50">
        <v>88483</v>
      </c>
      <c r="C5281" s="48" t="s">
        <v>3952</v>
      </c>
      <c r="D5281" s="47" t="s">
        <v>266</v>
      </c>
      <c r="E5281" s="49">
        <f t="shared" si="164"/>
        <v>1.93</v>
      </c>
      <c r="F5281" s="1105">
        <f t="shared" si="165"/>
        <v>88483</v>
      </c>
      <c r="H5281" s="49">
        <v>1.87</v>
      </c>
      <c r="I5281" s="49">
        <v>1.93</v>
      </c>
    </row>
    <row r="5282" spans="2:9">
      <c r="B5282" s="51">
        <v>88484</v>
      </c>
      <c r="C5282" s="1108" t="s">
        <v>3953</v>
      </c>
      <c r="D5282" s="45" t="s">
        <v>266</v>
      </c>
      <c r="E5282" s="46">
        <f t="shared" si="164"/>
        <v>2.0099999999999998</v>
      </c>
      <c r="F5282" s="1105">
        <f t="shared" si="165"/>
        <v>88484</v>
      </c>
      <c r="H5282" s="46">
        <v>1.87</v>
      </c>
      <c r="I5282" s="46">
        <v>2.0099999999999998</v>
      </c>
    </row>
    <row r="5283" spans="2:9">
      <c r="B5283" s="50">
        <v>88485</v>
      </c>
      <c r="C5283" s="48" t="s">
        <v>3954</v>
      </c>
      <c r="D5283" s="47" t="s">
        <v>266</v>
      </c>
      <c r="E5283" s="49">
        <f t="shared" si="164"/>
        <v>1.67</v>
      </c>
      <c r="F5283" s="1105">
        <f t="shared" si="165"/>
        <v>88485</v>
      </c>
      <c r="H5283" s="49">
        <v>1.57</v>
      </c>
      <c r="I5283" s="49">
        <v>1.67</v>
      </c>
    </row>
    <row r="5284" spans="2:9">
      <c r="B5284" s="51">
        <v>88486</v>
      </c>
      <c r="C5284" s="1108" t="s">
        <v>3955</v>
      </c>
      <c r="D5284" s="45" t="s">
        <v>266</v>
      </c>
      <c r="E5284" s="46">
        <f t="shared" si="164"/>
        <v>10.029999999999999</v>
      </c>
      <c r="F5284" s="1105">
        <f t="shared" si="165"/>
        <v>88486</v>
      </c>
      <c r="H5284" s="46">
        <v>9.59</v>
      </c>
      <c r="I5284" s="46">
        <v>10.029999999999999</v>
      </c>
    </row>
    <row r="5285" spans="2:9">
      <c r="B5285" s="50">
        <v>88487</v>
      </c>
      <c r="C5285" s="48" t="s">
        <v>3956</v>
      </c>
      <c r="D5285" s="47" t="s">
        <v>266</v>
      </c>
      <c r="E5285" s="49">
        <f t="shared" si="164"/>
        <v>8.9700000000000006</v>
      </c>
      <c r="F5285" s="1105">
        <f t="shared" si="165"/>
        <v>88487</v>
      </c>
      <c r="H5285" s="49">
        <v>8.64</v>
      </c>
      <c r="I5285" s="49">
        <v>8.9700000000000006</v>
      </c>
    </row>
    <row r="5286" spans="2:9">
      <c r="B5286" s="51">
        <v>88488</v>
      </c>
      <c r="C5286" s="1108" t="s">
        <v>3957</v>
      </c>
      <c r="D5286" s="45" t="s">
        <v>266</v>
      </c>
      <c r="E5286" s="46">
        <f t="shared" si="164"/>
        <v>12.88</v>
      </c>
      <c r="F5286" s="1105">
        <f t="shared" si="165"/>
        <v>88488</v>
      </c>
      <c r="H5286" s="46">
        <v>12.25</v>
      </c>
      <c r="I5286" s="46">
        <v>12.88</v>
      </c>
    </row>
    <row r="5287" spans="2:9">
      <c r="B5287" s="50">
        <v>88489</v>
      </c>
      <c r="C5287" s="48" t="s">
        <v>3958</v>
      </c>
      <c r="D5287" s="47" t="s">
        <v>266</v>
      </c>
      <c r="E5287" s="49">
        <f t="shared" si="164"/>
        <v>11.37</v>
      </c>
      <c r="F5287" s="1105">
        <f t="shared" si="165"/>
        <v>88489</v>
      </c>
      <c r="H5287" s="49">
        <v>10.88</v>
      </c>
      <c r="I5287" s="49">
        <v>11.37</v>
      </c>
    </row>
    <row r="5288" spans="2:9">
      <c r="B5288" s="51">
        <v>88490</v>
      </c>
      <c r="C5288" s="1108" t="s">
        <v>3959</v>
      </c>
      <c r="D5288" s="45" t="s">
        <v>266</v>
      </c>
      <c r="E5288" s="46">
        <f t="shared" si="164"/>
        <v>7.27</v>
      </c>
      <c r="F5288" s="1105">
        <f t="shared" si="165"/>
        <v>88490</v>
      </c>
      <c r="H5288" s="46">
        <v>7.16</v>
      </c>
      <c r="I5288" s="46">
        <v>7.27</v>
      </c>
    </row>
    <row r="5289" spans="2:9">
      <c r="B5289" s="50">
        <v>88491</v>
      </c>
      <c r="C5289" s="48" t="s">
        <v>3960</v>
      </c>
      <c r="D5289" s="47" t="s">
        <v>266</v>
      </c>
      <c r="E5289" s="49">
        <f t="shared" si="164"/>
        <v>7.02</v>
      </c>
      <c r="F5289" s="1105">
        <f t="shared" si="165"/>
        <v>88491</v>
      </c>
      <c r="H5289" s="49">
        <v>6.93</v>
      </c>
      <c r="I5289" s="49">
        <v>7.02</v>
      </c>
    </row>
    <row r="5290" spans="2:9">
      <c r="B5290" s="51">
        <v>88492</v>
      </c>
      <c r="C5290" s="1108" t="s">
        <v>3961</v>
      </c>
      <c r="D5290" s="45" t="s">
        <v>266</v>
      </c>
      <c r="E5290" s="46">
        <f t="shared" si="164"/>
        <v>8.74</v>
      </c>
      <c r="F5290" s="1105">
        <f t="shared" si="165"/>
        <v>88492</v>
      </c>
      <c r="H5290" s="46">
        <v>8.57</v>
      </c>
      <c r="I5290" s="46">
        <v>8.74</v>
      </c>
    </row>
    <row r="5291" spans="2:9">
      <c r="B5291" s="50">
        <v>88493</v>
      </c>
      <c r="C5291" s="48" t="s">
        <v>3962</v>
      </c>
      <c r="D5291" s="47" t="s">
        <v>266</v>
      </c>
      <c r="E5291" s="49">
        <f t="shared" si="164"/>
        <v>8.36</v>
      </c>
      <c r="F5291" s="1105">
        <f t="shared" si="165"/>
        <v>88493</v>
      </c>
      <c r="H5291" s="49">
        <v>8.23</v>
      </c>
      <c r="I5291" s="49">
        <v>8.36</v>
      </c>
    </row>
    <row r="5292" spans="2:9">
      <c r="B5292" s="51">
        <v>88494</v>
      </c>
      <c r="C5292" s="1108" t="s">
        <v>3963</v>
      </c>
      <c r="D5292" s="45" t="s">
        <v>266</v>
      </c>
      <c r="E5292" s="46">
        <f t="shared" si="164"/>
        <v>15.66</v>
      </c>
      <c r="F5292" s="1105">
        <f t="shared" si="165"/>
        <v>88494</v>
      </c>
      <c r="H5292" s="46">
        <v>14.34</v>
      </c>
      <c r="I5292" s="46">
        <v>15.66</v>
      </c>
    </row>
    <row r="5293" spans="2:9">
      <c r="B5293" s="50">
        <v>88495</v>
      </c>
      <c r="C5293" s="48" t="s">
        <v>3964</v>
      </c>
      <c r="D5293" s="47" t="s">
        <v>266</v>
      </c>
      <c r="E5293" s="49">
        <f t="shared" si="164"/>
        <v>8.42</v>
      </c>
      <c r="F5293" s="1105">
        <f t="shared" si="165"/>
        <v>88495</v>
      </c>
      <c r="H5293" s="49">
        <v>7.81</v>
      </c>
      <c r="I5293" s="49">
        <v>8.42</v>
      </c>
    </row>
    <row r="5294" spans="2:9">
      <c r="B5294" s="51">
        <v>88496</v>
      </c>
      <c r="C5294" s="1108" t="s">
        <v>3965</v>
      </c>
      <c r="D5294" s="45" t="s">
        <v>266</v>
      </c>
      <c r="E5294" s="46">
        <f t="shared" si="164"/>
        <v>21.23</v>
      </c>
      <c r="F5294" s="1105">
        <f t="shared" si="165"/>
        <v>88496</v>
      </c>
      <c r="H5294" s="46">
        <v>19.48</v>
      </c>
      <c r="I5294" s="46">
        <v>21.23</v>
      </c>
    </row>
    <row r="5295" spans="2:9">
      <c r="B5295" s="50">
        <v>88497</v>
      </c>
      <c r="C5295" s="48" t="s">
        <v>3966</v>
      </c>
      <c r="D5295" s="47" t="s">
        <v>266</v>
      </c>
      <c r="E5295" s="49">
        <f t="shared" si="164"/>
        <v>11.55</v>
      </c>
      <c r="F5295" s="1105">
        <f t="shared" si="165"/>
        <v>88497</v>
      </c>
      <c r="H5295" s="49">
        <v>10.74</v>
      </c>
      <c r="I5295" s="49">
        <v>11.55</v>
      </c>
    </row>
    <row r="5296" spans="2:9">
      <c r="B5296" s="51">
        <v>95305</v>
      </c>
      <c r="C5296" s="1108" t="s">
        <v>3967</v>
      </c>
      <c r="D5296" s="45" t="s">
        <v>266</v>
      </c>
      <c r="E5296" s="46">
        <f t="shared" si="164"/>
        <v>11.8</v>
      </c>
      <c r="F5296" s="1105">
        <f t="shared" si="165"/>
        <v>95305</v>
      </c>
      <c r="H5296" s="46">
        <v>11.31</v>
      </c>
      <c r="I5296" s="46">
        <v>11.8</v>
      </c>
    </row>
    <row r="5297" spans="2:9">
      <c r="B5297" s="50">
        <v>95306</v>
      </c>
      <c r="C5297" s="48" t="s">
        <v>3968</v>
      </c>
      <c r="D5297" s="47" t="s">
        <v>266</v>
      </c>
      <c r="E5297" s="49">
        <f t="shared" si="164"/>
        <v>13.72</v>
      </c>
      <c r="F5297" s="1105">
        <f t="shared" si="165"/>
        <v>95306</v>
      </c>
      <c r="H5297" s="49">
        <v>13.04</v>
      </c>
      <c r="I5297" s="49">
        <v>13.72</v>
      </c>
    </row>
    <row r="5298" spans="2:9" ht="30">
      <c r="B5298" s="51">
        <v>95622</v>
      </c>
      <c r="C5298" s="1108" t="s">
        <v>3969</v>
      </c>
      <c r="D5298" s="45" t="s">
        <v>266</v>
      </c>
      <c r="E5298" s="46">
        <f t="shared" si="164"/>
        <v>11.55</v>
      </c>
      <c r="F5298" s="1105">
        <f t="shared" si="165"/>
        <v>95622</v>
      </c>
      <c r="H5298" s="46">
        <v>10.81</v>
      </c>
      <c r="I5298" s="46">
        <v>11.55</v>
      </c>
    </row>
    <row r="5299" spans="2:9" ht="30">
      <c r="B5299" s="50">
        <v>95623</v>
      </c>
      <c r="C5299" s="48" t="s">
        <v>3970</v>
      </c>
      <c r="D5299" s="47" t="s">
        <v>266</v>
      </c>
      <c r="E5299" s="49">
        <f t="shared" si="164"/>
        <v>8.85</v>
      </c>
      <c r="F5299" s="1105">
        <f t="shared" si="165"/>
        <v>95623</v>
      </c>
      <c r="H5299" s="49">
        <v>8.3699999999999992</v>
      </c>
      <c r="I5299" s="49">
        <v>8.85</v>
      </c>
    </row>
    <row r="5300" spans="2:9" ht="30">
      <c r="B5300" s="51">
        <v>95624</v>
      </c>
      <c r="C5300" s="1108" t="s">
        <v>3971</v>
      </c>
      <c r="D5300" s="45" t="s">
        <v>266</v>
      </c>
      <c r="E5300" s="46">
        <f t="shared" si="164"/>
        <v>17.05</v>
      </c>
      <c r="F5300" s="1105">
        <f t="shared" si="165"/>
        <v>95624</v>
      </c>
      <c r="H5300" s="46">
        <v>15.76</v>
      </c>
      <c r="I5300" s="46">
        <v>17.05</v>
      </c>
    </row>
    <row r="5301" spans="2:9" ht="30">
      <c r="B5301" s="50">
        <v>95625</v>
      </c>
      <c r="C5301" s="48" t="s">
        <v>3972</v>
      </c>
      <c r="D5301" s="47" t="s">
        <v>266</v>
      </c>
      <c r="E5301" s="49">
        <f t="shared" si="164"/>
        <v>18.79</v>
      </c>
      <c r="F5301" s="1105">
        <f t="shared" si="165"/>
        <v>95625</v>
      </c>
      <c r="H5301" s="49">
        <v>17.329999999999998</v>
      </c>
      <c r="I5301" s="49">
        <v>18.79</v>
      </c>
    </row>
    <row r="5302" spans="2:9">
      <c r="B5302" s="51">
        <v>95626</v>
      </c>
      <c r="C5302" s="1108" t="s">
        <v>3973</v>
      </c>
      <c r="D5302" s="45" t="s">
        <v>266</v>
      </c>
      <c r="E5302" s="46">
        <f t="shared" si="164"/>
        <v>12.44</v>
      </c>
      <c r="F5302" s="1105">
        <f t="shared" si="165"/>
        <v>95626</v>
      </c>
      <c r="H5302" s="46">
        <v>11.6</v>
      </c>
      <c r="I5302" s="46">
        <v>12.44</v>
      </c>
    </row>
    <row r="5303" spans="2:9" ht="30">
      <c r="B5303" s="50">
        <v>96126</v>
      </c>
      <c r="C5303" s="48" t="s">
        <v>5459</v>
      </c>
      <c r="D5303" s="47" t="s">
        <v>266</v>
      </c>
      <c r="E5303" s="49">
        <f t="shared" si="164"/>
        <v>13.91</v>
      </c>
      <c r="F5303" s="1105">
        <f t="shared" si="165"/>
        <v>96126</v>
      </c>
      <c r="H5303" s="49">
        <v>12.97</v>
      </c>
      <c r="I5303" s="49">
        <v>13.91</v>
      </c>
    </row>
    <row r="5304" spans="2:9" ht="30">
      <c r="B5304" s="51">
        <v>96127</v>
      </c>
      <c r="C5304" s="1108" t="s">
        <v>5460</v>
      </c>
      <c r="D5304" s="45" t="s">
        <v>266</v>
      </c>
      <c r="E5304" s="46">
        <f t="shared" si="164"/>
        <v>10.53</v>
      </c>
      <c r="F5304" s="1105">
        <f t="shared" si="165"/>
        <v>96127</v>
      </c>
      <c r="H5304" s="46">
        <v>9.92</v>
      </c>
      <c r="I5304" s="46">
        <v>10.53</v>
      </c>
    </row>
    <row r="5305" spans="2:9" ht="30">
      <c r="B5305" s="50">
        <v>96128</v>
      </c>
      <c r="C5305" s="48" t="s">
        <v>5461</v>
      </c>
      <c r="D5305" s="47" t="s">
        <v>266</v>
      </c>
      <c r="E5305" s="49">
        <f t="shared" si="164"/>
        <v>20.75</v>
      </c>
      <c r="F5305" s="1105">
        <f t="shared" si="165"/>
        <v>96128</v>
      </c>
      <c r="H5305" s="49">
        <v>19.14</v>
      </c>
      <c r="I5305" s="49">
        <v>20.75</v>
      </c>
    </row>
    <row r="5306" spans="2:9" ht="30">
      <c r="B5306" s="51">
        <v>96129</v>
      </c>
      <c r="C5306" s="1108" t="s">
        <v>5462</v>
      </c>
      <c r="D5306" s="45" t="s">
        <v>266</v>
      </c>
      <c r="E5306" s="46">
        <f t="shared" si="164"/>
        <v>22.92</v>
      </c>
      <c r="F5306" s="1105">
        <f t="shared" si="165"/>
        <v>96129</v>
      </c>
      <c r="H5306" s="46">
        <v>21.1</v>
      </c>
      <c r="I5306" s="46">
        <v>22.92</v>
      </c>
    </row>
    <row r="5307" spans="2:9">
      <c r="B5307" s="50">
        <v>96130</v>
      </c>
      <c r="C5307" s="48" t="s">
        <v>5463</v>
      </c>
      <c r="D5307" s="47" t="s">
        <v>266</v>
      </c>
      <c r="E5307" s="49">
        <f t="shared" si="164"/>
        <v>14.97</v>
      </c>
      <c r="F5307" s="1105">
        <f t="shared" si="165"/>
        <v>96130</v>
      </c>
      <c r="H5307" s="49">
        <v>13.93</v>
      </c>
      <c r="I5307" s="49">
        <v>14.97</v>
      </c>
    </row>
    <row r="5308" spans="2:9" ht="30">
      <c r="B5308" s="51">
        <v>96131</v>
      </c>
      <c r="C5308" s="1108" t="s">
        <v>5464</v>
      </c>
      <c r="D5308" s="45" t="s">
        <v>266</v>
      </c>
      <c r="E5308" s="46">
        <f t="shared" si="164"/>
        <v>19.170000000000002</v>
      </c>
      <c r="F5308" s="1105">
        <f t="shared" si="165"/>
        <v>96131</v>
      </c>
      <c r="H5308" s="46">
        <v>17.920000000000002</v>
      </c>
      <c r="I5308" s="46">
        <v>19.170000000000002</v>
      </c>
    </row>
    <row r="5309" spans="2:9" ht="30">
      <c r="B5309" s="50">
        <v>96132</v>
      </c>
      <c r="C5309" s="48" t="s">
        <v>5465</v>
      </c>
      <c r="D5309" s="47" t="s">
        <v>266</v>
      </c>
      <c r="E5309" s="49">
        <f t="shared" si="164"/>
        <v>14.68</v>
      </c>
      <c r="F5309" s="1105">
        <f t="shared" si="165"/>
        <v>96132</v>
      </c>
      <c r="H5309" s="49">
        <v>13.86</v>
      </c>
      <c r="I5309" s="49">
        <v>14.68</v>
      </c>
    </row>
    <row r="5310" spans="2:9" ht="30">
      <c r="B5310" s="51">
        <v>96133</v>
      </c>
      <c r="C5310" s="1108" t="s">
        <v>5466</v>
      </c>
      <c r="D5310" s="45" t="s">
        <v>266</v>
      </c>
      <c r="E5310" s="46">
        <f t="shared" si="164"/>
        <v>28.26</v>
      </c>
      <c r="F5310" s="1105">
        <f t="shared" si="165"/>
        <v>96133</v>
      </c>
      <c r="H5310" s="46">
        <v>26.12</v>
      </c>
      <c r="I5310" s="46">
        <v>28.26</v>
      </c>
    </row>
    <row r="5311" spans="2:9" ht="30">
      <c r="B5311" s="50">
        <v>96134</v>
      </c>
      <c r="C5311" s="48" t="s">
        <v>5467</v>
      </c>
      <c r="D5311" s="47" t="s">
        <v>266</v>
      </c>
      <c r="E5311" s="49">
        <f t="shared" si="164"/>
        <v>31.16</v>
      </c>
      <c r="F5311" s="1105">
        <f t="shared" si="165"/>
        <v>96134</v>
      </c>
      <c r="H5311" s="49">
        <v>28.74</v>
      </c>
      <c r="I5311" s="49">
        <v>31.16</v>
      </c>
    </row>
    <row r="5312" spans="2:9">
      <c r="B5312" s="51">
        <v>96135</v>
      </c>
      <c r="C5312" s="1108" t="s">
        <v>5468</v>
      </c>
      <c r="D5312" s="45" t="s">
        <v>266</v>
      </c>
      <c r="E5312" s="46">
        <f t="shared" si="164"/>
        <v>20.61</v>
      </c>
      <c r="F5312" s="1105">
        <f t="shared" si="165"/>
        <v>96135</v>
      </c>
      <c r="H5312" s="46">
        <v>19.22</v>
      </c>
      <c r="I5312" s="46">
        <v>20.61</v>
      </c>
    </row>
    <row r="5313" spans="2:9">
      <c r="B5313" s="50">
        <v>79460</v>
      </c>
      <c r="C5313" s="48" t="s">
        <v>3974</v>
      </c>
      <c r="D5313" s="47" t="s">
        <v>266</v>
      </c>
      <c r="E5313" s="49">
        <f t="shared" si="164"/>
        <v>39.08</v>
      </c>
      <c r="F5313" s="1105">
        <f t="shared" si="165"/>
        <v>79460</v>
      </c>
      <c r="H5313" s="49">
        <v>37.72</v>
      </c>
      <c r="I5313" s="49">
        <v>39.08</v>
      </c>
    </row>
    <row r="5314" spans="2:9">
      <c r="B5314" s="51">
        <v>79465</v>
      </c>
      <c r="C5314" s="1108" t="s">
        <v>3975</v>
      </c>
      <c r="D5314" s="45" t="s">
        <v>266</v>
      </c>
      <c r="E5314" s="46">
        <f t="shared" si="164"/>
        <v>38.090000000000003</v>
      </c>
      <c r="F5314" s="1105">
        <f t="shared" si="165"/>
        <v>79465</v>
      </c>
      <c r="H5314" s="46">
        <v>36.450000000000003</v>
      </c>
      <c r="I5314" s="46">
        <v>38.090000000000003</v>
      </c>
    </row>
    <row r="5315" spans="2:9">
      <c r="B5315" s="50" t="s">
        <v>3976</v>
      </c>
      <c r="C5315" s="48" t="s">
        <v>3977</v>
      </c>
      <c r="D5315" s="47" t="s">
        <v>266</v>
      </c>
      <c r="E5315" s="49">
        <f t="shared" ref="E5315:E5378" si="166">IF($K$2=$H$1,H5315,I5315)</f>
        <v>54.37</v>
      </c>
      <c r="F5315" s="1105" t="str">
        <f t="shared" ref="F5315:F5378" si="167">IF(LEN($B5315)=7,CONCATENATE(MID($B5315,1,6),"00",RIGHT($B5315,1)),IF(LEN($B5315)=8,CONCATENATE(MID($B5315,1,6),"0",RIGHT($B5315,2)),$B5315))</f>
        <v>79514/001</v>
      </c>
      <c r="H5315" s="49">
        <v>52.73</v>
      </c>
      <c r="I5315" s="49">
        <v>54.37</v>
      </c>
    </row>
    <row r="5316" spans="2:9">
      <c r="B5316" s="51">
        <v>84647</v>
      </c>
      <c r="C5316" s="1108" t="s">
        <v>3978</v>
      </c>
      <c r="D5316" s="45" t="s">
        <v>266</v>
      </c>
      <c r="E5316" s="46">
        <f t="shared" si="166"/>
        <v>126.74</v>
      </c>
      <c r="F5316" s="1105">
        <f t="shared" si="167"/>
        <v>84647</v>
      </c>
      <c r="H5316" s="46">
        <v>119.93</v>
      </c>
      <c r="I5316" s="46">
        <v>126.74</v>
      </c>
    </row>
    <row r="5317" spans="2:9">
      <c r="B5317" s="50">
        <v>84656</v>
      </c>
      <c r="C5317" s="48" t="s">
        <v>3979</v>
      </c>
      <c r="D5317" s="47" t="s">
        <v>266</v>
      </c>
      <c r="E5317" s="49">
        <f t="shared" si="166"/>
        <v>30.69</v>
      </c>
      <c r="F5317" s="1105">
        <f t="shared" si="167"/>
        <v>84656</v>
      </c>
      <c r="H5317" s="49">
        <v>27.87</v>
      </c>
      <c r="I5317" s="49">
        <v>30.69</v>
      </c>
    </row>
    <row r="5318" spans="2:9">
      <c r="B5318" s="51">
        <v>6082</v>
      </c>
      <c r="C5318" s="1108" t="s">
        <v>3980</v>
      </c>
      <c r="D5318" s="45" t="s">
        <v>266</v>
      </c>
      <c r="E5318" s="46">
        <f t="shared" si="166"/>
        <v>15.99</v>
      </c>
      <c r="F5318" s="1105">
        <f t="shared" si="167"/>
        <v>6082</v>
      </c>
      <c r="H5318" s="46">
        <v>14.71</v>
      </c>
      <c r="I5318" s="46">
        <v>15.99</v>
      </c>
    </row>
    <row r="5319" spans="2:9">
      <c r="B5319" s="50">
        <v>40905</v>
      </c>
      <c r="C5319" s="48" t="s">
        <v>3981</v>
      </c>
      <c r="D5319" s="47" t="s">
        <v>266</v>
      </c>
      <c r="E5319" s="49">
        <f t="shared" si="166"/>
        <v>19.850000000000001</v>
      </c>
      <c r="F5319" s="1105">
        <f t="shared" si="167"/>
        <v>40905</v>
      </c>
      <c r="H5319" s="49">
        <v>18.57</v>
      </c>
      <c r="I5319" s="49">
        <v>19.850000000000001</v>
      </c>
    </row>
    <row r="5320" spans="2:9">
      <c r="B5320" s="51" t="s">
        <v>3982</v>
      </c>
      <c r="C5320" s="1108" t="s">
        <v>3983</v>
      </c>
      <c r="D5320" s="45" t="s">
        <v>266</v>
      </c>
      <c r="E5320" s="46">
        <f t="shared" si="166"/>
        <v>15.66</v>
      </c>
      <c r="F5320" s="1105" t="str">
        <f t="shared" si="167"/>
        <v>73739/001</v>
      </c>
      <c r="H5320" s="46">
        <v>14.53</v>
      </c>
      <c r="I5320" s="46">
        <v>15.66</v>
      </c>
    </row>
    <row r="5321" spans="2:9">
      <c r="B5321" s="50" t="s">
        <v>3984</v>
      </c>
      <c r="C5321" s="48" t="s">
        <v>3985</v>
      </c>
      <c r="D5321" s="47" t="s">
        <v>266</v>
      </c>
      <c r="E5321" s="49">
        <f t="shared" si="166"/>
        <v>21.96</v>
      </c>
      <c r="F5321" s="1105" t="str">
        <f t="shared" si="167"/>
        <v>74065/001</v>
      </c>
      <c r="H5321" s="49">
        <v>20.6</v>
      </c>
      <c r="I5321" s="49">
        <v>21.96</v>
      </c>
    </row>
    <row r="5322" spans="2:9">
      <c r="B5322" s="51" t="s">
        <v>3986</v>
      </c>
      <c r="C5322" s="1108" t="s">
        <v>3987</v>
      </c>
      <c r="D5322" s="45" t="s">
        <v>266</v>
      </c>
      <c r="E5322" s="46">
        <f t="shared" si="166"/>
        <v>21.62</v>
      </c>
      <c r="F5322" s="1105" t="str">
        <f t="shared" si="167"/>
        <v>74065/002</v>
      </c>
      <c r="H5322" s="46">
        <v>20.260000000000002</v>
      </c>
      <c r="I5322" s="46">
        <v>21.62</v>
      </c>
    </row>
    <row r="5323" spans="2:9">
      <c r="B5323" s="50" t="s">
        <v>3988</v>
      </c>
      <c r="C5323" s="48" t="s">
        <v>3989</v>
      </c>
      <c r="D5323" s="47" t="s">
        <v>266</v>
      </c>
      <c r="E5323" s="49">
        <f t="shared" si="166"/>
        <v>21.52</v>
      </c>
      <c r="F5323" s="1105" t="str">
        <f t="shared" si="167"/>
        <v>74065/003</v>
      </c>
      <c r="H5323" s="49">
        <v>20.16</v>
      </c>
      <c r="I5323" s="49">
        <v>21.52</v>
      </c>
    </row>
    <row r="5324" spans="2:9">
      <c r="B5324" s="51">
        <v>79463</v>
      </c>
      <c r="C5324" s="1108" t="s">
        <v>3990</v>
      </c>
      <c r="D5324" s="45" t="s">
        <v>266</v>
      </c>
      <c r="E5324" s="46">
        <f t="shared" si="166"/>
        <v>13.42</v>
      </c>
      <c r="F5324" s="1105">
        <f t="shared" si="167"/>
        <v>79463</v>
      </c>
      <c r="H5324" s="46">
        <v>12.35</v>
      </c>
      <c r="I5324" s="46">
        <v>13.42</v>
      </c>
    </row>
    <row r="5325" spans="2:9">
      <c r="B5325" s="50">
        <v>79464</v>
      </c>
      <c r="C5325" s="48" t="s">
        <v>3991</v>
      </c>
      <c r="D5325" s="47" t="s">
        <v>266</v>
      </c>
      <c r="E5325" s="49">
        <f t="shared" si="166"/>
        <v>17.850000000000001</v>
      </c>
      <c r="F5325" s="1105">
        <f t="shared" si="167"/>
        <v>79464</v>
      </c>
      <c r="H5325" s="49">
        <v>16.489999999999998</v>
      </c>
      <c r="I5325" s="49">
        <v>17.850000000000001</v>
      </c>
    </row>
    <row r="5326" spans="2:9">
      <c r="B5326" s="51">
        <v>79466</v>
      </c>
      <c r="C5326" s="1108" t="s">
        <v>3992</v>
      </c>
      <c r="D5326" s="45" t="s">
        <v>266</v>
      </c>
      <c r="E5326" s="46">
        <f t="shared" si="166"/>
        <v>17.09</v>
      </c>
      <c r="F5326" s="1105">
        <f t="shared" si="167"/>
        <v>79466</v>
      </c>
      <c r="H5326" s="46">
        <v>15.99</v>
      </c>
      <c r="I5326" s="46">
        <v>17.09</v>
      </c>
    </row>
    <row r="5327" spans="2:9">
      <c r="B5327" s="50" t="s">
        <v>3993</v>
      </c>
      <c r="C5327" s="48" t="s">
        <v>3994</v>
      </c>
      <c r="D5327" s="47" t="s">
        <v>266</v>
      </c>
      <c r="E5327" s="49">
        <f t="shared" si="166"/>
        <v>22.06</v>
      </c>
      <c r="F5327" s="1105" t="str">
        <f t="shared" si="167"/>
        <v>79497/001</v>
      </c>
      <c r="H5327" s="49">
        <v>20.420000000000002</v>
      </c>
      <c r="I5327" s="49">
        <v>22.06</v>
      </c>
    </row>
    <row r="5328" spans="2:9">
      <c r="B5328" s="51">
        <v>84645</v>
      </c>
      <c r="C5328" s="1108" t="s">
        <v>3995</v>
      </c>
      <c r="D5328" s="45" t="s">
        <v>266</v>
      </c>
      <c r="E5328" s="46">
        <f t="shared" si="166"/>
        <v>16.88</v>
      </c>
      <c r="F5328" s="1105">
        <f t="shared" si="167"/>
        <v>84645</v>
      </c>
      <c r="H5328" s="46">
        <v>15.78</v>
      </c>
      <c r="I5328" s="46">
        <v>16.88</v>
      </c>
    </row>
    <row r="5329" spans="2:9">
      <c r="B5329" s="50">
        <v>84657</v>
      </c>
      <c r="C5329" s="48" t="s">
        <v>3996</v>
      </c>
      <c r="D5329" s="47" t="s">
        <v>266</v>
      </c>
      <c r="E5329" s="49">
        <f t="shared" si="166"/>
        <v>8.74</v>
      </c>
      <c r="F5329" s="1105">
        <f t="shared" si="167"/>
        <v>84657</v>
      </c>
      <c r="H5329" s="49">
        <v>8.2899999999999991</v>
      </c>
      <c r="I5329" s="49">
        <v>8.74</v>
      </c>
    </row>
    <row r="5330" spans="2:9">
      <c r="B5330" s="51">
        <v>84659</v>
      </c>
      <c r="C5330" s="1108" t="s">
        <v>3997</v>
      </c>
      <c r="D5330" s="45" t="s">
        <v>266</v>
      </c>
      <c r="E5330" s="46">
        <f t="shared" si="166"/>
        <v>14.47</v>
      </c>
      <c r="F5330" s="1105">
        <f t="shared" si="167"/>
        <v>84659</v>
      </c>
      <c r="H5330" s="46">
        <v>13.48</v>
      </c>
      <c r="I5330" s="46">
        <v>14.47</v>
      </c>
    </row>
    <row r="5331" spans="2:9">
      <c r="B5331" s="50">
        <v>84679</v>
      </c>
      <c r="C5331" s="48" t="s">
        <v>3998</v>
      </c>
      <c r="D5331" s="47" t="s">
        <v>266</v>
      </c>
      <c r="E5331" s="49">
        <f t="shared" si="166"/>
        <v>18.66</v>
      </c>
      <c r="F5331" s="1105">
        <f t="shared" si="167"/>
        <v>84679</v>
      </c>
      <c r="H5331" s="49">
        <v>17.3</v>
      </c>
      <c r="I5331" s="49">
        <v>18.66</v>
      </c>
    </row>
    <row r="5332" spans="2:9">
      <c r="B5332" s="51">
        <v>95464</v>
      </c>
      <c r="C5332" s="1108" t="s">
        <v>3999</v>
      </c>
      <c r="D5332" s="45" t="s">
        <v>266</v>
      </c>
      <c r="E5332" s="46">
        <f t="shared" si="166"/>
        <v>19.93</v>
      </c>
      <c r="F5332" s="1105">
        <f t="shared" si="167"/>
        <v>95464</v>
      </c>
      <c r="H5332" s="46">
        <v>18.649999999999999</v>
      </c>
      <c r="I5332" s="46">
        <v>19.93</v>
      </c>
    </row>
    <row r="5333" spans="2:9">
      <c r="B5333" s="50" t="s">
        <v>4000</v>
      </c>
      <c r="C5333" s="48" t="s">
        <v>4001</v>
      </c>
      <c r="D5333" s="47" t="s">
        <v>266</v>
      </c>
      <c r="E5333" s="49">
        <f t="shared" si="166"/>
        <v>33.47</v>
      </c>
      <c r="F5333" s="1105" t="str">
        <f t="shared" si="167"/>
        <v>73794/001</v>
      </c>
      <c r="H5333" s="49">
        <v>30.6</v>
      </c>
      <c r="I5333" s="49">
        <v>33.47</v>
      </c>
    </row>
    <row r="5334" spans="2:9">
      <c r="B5334" s="51" t="s">
        <v>4002</v>
      </c>
      <c r="C5334" s="1108" t="s">
        <v>4003</v>
      </c>
      <c r="D5334" s="45" t="s">
        <v>266</v>
      </c>
      <c r="E5334" s="46">
        <f t="shared" si="166"/>
        <v>8.59</v>
      </c>
      <c r="F5334" s="1105" t="str">
        <f t="shared" si="167"/>
        <v>73865/001</v>
      </c>
      <c r="H5334" s="46">
        <v>8.3699999999999992</v>
      </c>
      <c r="I5334" s="46">
        <v>8.59</v>
      </c>
    </row>
    <row r="5335" spans="2:9">
      <c r="B5335" s="50" t="s">
        <v>4004</v>
      </c>
      <c r="C5335" s="48" t="s">
        <v>4005</v>
      </c>
      <c r="D5335" s="47" t="s">
        <v>266</v>
      </c>
      <c r="E5335" s="49">
        <f t="shared" si="166"/>
        <v>23.98</v>
      </c>
      <c r="F5335" s="1105" t="str">
        <f t="shared" si="167"/>
        <v>73924/001</v>
      </c>
      <c r="H5335" s="49">
        <v>22.2</v>
      </c>
      <c r="I5335" s="49">
        <v>23.98</v>
      </c>
    </row>
    <row r="5336" spans="2:9">
      <c r="B5336" s="51" t="s">
        <v>4006</v>
      </c>
      <c r="C5336" s="1108" t="s">
        <v>4007</v>
      </c>
      <c r="D5336" s="45" t="s">
        <v>266</v>
      </c>
      <c r="E5336" s="46">
        <f t="shared" si="166"/>
        <v>24.08</v>
      </c>
      <c r="F5336" s="1105" t="str">
        <f t="shared" si="167"/>
        <v>73924/002</v>
      </c>
      <c r="H5336" s="46">
        <v>22.3</v>
      </c>
      <c r="I5336" s="46">
        <v>24.08</v>
      </c>
    </row>
    <row r="5337" spans="2:9">
      <c r="B5337" s="50" t="s">
        <v>4008</v>
      </c>
      <c r="C5337" s="48" t="s">
        <v>4009</v>
      </c>
      <c r="D5337" s="47" t="s">
        <v>266</v>
      </c>
      <c r="E5337" s="49">
        <f t="shared" si="166"/>
        <v>24.42</v>
      </c>
      <c r="F5337" s="1105" t="str">
        <f t="shared" si="167"/>
        <v>73924/003</v>
      </c>
      <c r="H5337" s="49">
        <v>22.64</v>
      </c>
      <c r="I5337" s="49">
        <v>24.42</v>
      </c>
    </row>
    <row r="5338" spans="2:9">
      <c r="B5338" s="51" t="s">
        <v>4010</v>
      </c>
      <c r="C5338" s="1108" t="s">
        <v>4011</v>
      </c>
      <c r="D5338" s="45" t="s">
        <v>266</v>
      </c>
      <c r="E5338" s="46">
        <f t="shared" si="166"/>
        <v>18.32</v>
      </c>
      <c r="F5338" s="1105" t="str">
        <f t="shared" si="167"/>
        <v>74064/001</v>
      </c>
      <c r="H5338" s="46">
        <v>17.04</v>
      </c>
      <c r="I5338" s="46">
        <v>18.32</v>
      </c>
    </row>
    <row r="5339" spans="2:9">
      <c r="B5339" s="50" t="s">
        <v>4012</v>
      </c>
      <c r="C5339" s="48" t="s">
        <v>4013</v>
      </c>
      <c r="D5339" s="47" t="s">
        <v>266</v>
      </c>
      <c r="E5339" s="49">
        <f t="shared" si="166"/>
        <v>12.05</v>
      </c>
      <c r="F5339" s="1105" t="str">
        <f t="shared" si="167"/>
        <v>74064/002</v>
      </c>
      <c r="H5339" s="49">
        <v>11.13</v>
      </c>
      <c r="I5339" s="49">
        <v>12.05</v>
      </c>
    </row>
    <row r="5340" spans="2:9" ht="30">
      <c r="B5340" s="51" t="s">
        <v>4014</v>
      </c>
      <c r="C5340" s="1108" t="s">
        <v>4015</v>
      </c>
      <c r="D5340" s="45" t="s">
        <v>266</v>
      </c>
      <c r="E5340" s="46">
        <f t="shared" si="166"/>
        <v>15.76</v>
      </c>
      <c r="F5340" s="1105" t="str">
        <f t="shared" si="167"/>
        <v>74145/001</v>
      </c>
      <c r="H5340" s="46">
        <v>15.16</v>
      </c>
      <c r="I5340" s="46">
        <v>15.76</v>
      </c>
    </row>
    <row r="5341" spans="2:9">
      <c r="B5341" s="50" t="s">
        <v>4016</v>
      </c>
      <c r="C5341" s="48" t="s">
        <v>4017</v>
      </c>
      <c r="D5341" s="47" t="s">
        <v>266</v>
      </c>
      <c r="E5341" s="49">
        <f t="shared" si="166"/>
        <v>14.93</v>
      </c>
      <c r="F5341" s="1105" t="str">
        <f t="shared" si="167"/>
        <v>79498/001</v>
      </c>
      <c r="H5341" s="49">
        <v>14.01</v>
      </c>
      <c r="I5341" s="49">
        <v>14.93</v>
      </c>
    </row>
    <row r="5342" spans="2:9">
      <c r="B5342" s="51" t="s">
        <v>4018</v>
      </c>
      <c r="C5342" s="1108" t="s">
        <v>4019</v>
      </c>
      <c r="D5342" s="45" t="s">
        <v>266</v>
      </c>
      <c r="E5342" s="46">
        <f t="shared" si="166"/>
        <v>30.62</v>
      </c>
      <c r="F5342" s="1105" t="str">
        <f t="shared" si="167"/>
        <v>79515/001</v>
      </c>
      <c r="H5342" s="46">
        <v>28.47</v>
      </c>
      <c r="I5342" s="46">
        <v>30.62</v>
      </c>
    </row>
    <row r="5343" spans="2:9">
      <c r="B5343" s="50">
        <v>84660</v>
      </c>
      <c r="C5343" s="48" t="s">
        <v>4020</v>
      </c>
      <c r="D5343" s="47" t="s">
        <v>266</v>
      </c>
      <c r="E5343" s="49">
        <f t="shared" si="166"/>
        <v>6.09</v>
      </c>
      <c r="F5343" s="1105">
        <f t="shared" si="167"/>
        <v>84660</v>
      </c>
      <c r="H5343" s="49">
        <v>5.87</v>
      </c>
      <c r="I5343" s="49">
        <v>6.09</v>
      </c>
    </row>
    <row r="5344" spans="2:9">
      <c r="B5344" s="51">
        <v>84661</v>
      </c>
      <c r="C5344" s="1108" t="s">
        <v>4021</v>
      </c>
      <c r="D5344" s="45" t="s">
        <v>266</v>
      </c>
      <c r="E5344" s="46">
        <f t="shared" si="166"/>
        <v>15.45</v>
      </c>
      <c r="F5344" s="1105">
        <f t="shared" si="167"/>
        <v>84661</v>
      </c>
      <c r="H5344" s="46">
        <v>14.38</v>
      </c>
      <c r="I5344" s="46">
        <v>15.45</v>
      </c>
    </row>
    <row r="5345" spans="2:9">
      <c r="B5345" s="50">
        <v>84662</v>
      </c>
      <c r="C5345" s="48" t="s">
        <v>4022</v>
      </c>
      <c r="D5345" s="47" t="s">
        <v>266</v>
      </c>
      <c r="E5345" s="49">
        <f t="shared" si="166"/>
        <v>24.51</v>
      </c>
      <c r="F5345" s="1105">
        <f t="shared" si="167"/>
        <v>84662</v>
      </c>
      <c r="H5345" s="49">
        <v>22.73</v>
      </c>
      <c r="I5345" s="49">
        <v>24.51</v>
      </c>
    </row>
    <row r="5346" spans="2:9">
      <c r="B5346" s="51">
        <v>95468</v>
      </c>
      <c r="C5346" s="1108" t="s">
        <v>4023</v>
      </c>
      <c r="D5346" s="45" t="s">
        <v>266</v>
      </c>
      <c r="E5346" s="46">
        <f t="shared" si="166"/>
        <v>36.14</v>
      </c>
      <c r="F5346" s="1105">
        <f t="shared" si="167"/>
        <v>95468</v>
      </c>
      <c r="H5346" s="46">
        <v>33.270000000000003</v>
      </c>
      <c r="I5346" s="46">
        <v>36.14</v>
      </c>
    </row>
    <row r="5347" spans="2:9">
      <c r="B5347" s="50">
        <v>41595</v>
      </c>
      <c r="C5347" s="48" t="s">
        <v>4024</v>
      </c>
      <c r="D5347" s="47" t="s">
        <v>85</v>
      </c>
      <c r="E5347" s="49">
        <f t="shared" si="166"/>
        <v>10.58</v>
      </c>
      <c r="F5347" s="1105">
        <f t="shared" si="167"/>
        <v>41595</v>
      </c>
      <c r="H5347" s="49">
        <v>9.6199999999999992</v>
      </c>
      <c r="I5347" s="49">
        <v>10.58</v>
      </c>
    </row>
    <row r="5348" spans="2:9">
      <c r="B5348" s="51" t="s">
        <v>4025</v>
      </c>
      <c r="C5348" s="1108" t="s">
        <v>4026</v>
      </c>
      <c r="D5348" s="45" t="s">
        <v>266</v>
      </c>
      <c r="E5348" s="46">
        <f t="shared" si="166"/>
        <v>16.239999999999998</v>
      </c>
      <c r="F5348" s="1105" t="str">
        <f t="shared" si="167"/>
        <v>73978/001</v>
      </c>
      <c r="H5348" s="46">
        <v>15.17</v>
      </c>
      <c r="I5348" s="46">
        <v>16.239999999999998</v>
      </c>
    </row>
    <row r="5349" spans="2:9">
      <c r="B5349" s="50" t="s">
        <v>4027</v>
      </c>
      <c r="C5349" s="48" t="s">
        <v>4028</v>
      </c>
      <c r="D5349" s="47" t="s">
        <v>266</v>
      </c>
      <c r="E5349" s="49">
        <f t="shared" si="166"/>
        <v>13.5</v>
      </c>
      <c r="F5349" s="1105" t="str">
        <f t="shared" si="167"/>
        <v>74245/001</v>
      </c>
      <c r="H5349" s="49">
        <v>12.4</v>
      </c>
      <c r="I5349" s="49">
        <v>13.5</v>
      </c>
    </row>
    <row r="5350" spans="2:9" ht="30">
      <c r="B5350" s="51">
        <v>79467</v>
      </c>
      <c r="C5350" s="1108" t="s">
        <v>4029</v>
      </c>
      <c r="D5350" s="45" t="s">
        <v>4030</v>
      </c>
      <c r="E5350" s="46">
        <f t="shared" si="166"/>
        <v>12.79</v>
      </c>
      <c r="F5350" s="1105">
        <f t="shared" si="167"/>
        <v>79467</v>
      </c>
      <c r="H5350" s="46">
        <v>11.83</v>
      </c>
      <c r="I5350" s="46">
        <v>12.79</v>
      </c>
    </row>
    <row r="5351" spans="2:9">
      <c r="B5351" s="50" t="s">
        <v>4031</v>
      </c>
      <c r="C5351" s="48" t="s">
        <v>4032</v>
      </c>
      <c r="D5351" s="47" t="s">
        <v>266</v>
      </c>
      <c r="E5351" s="49">
        <f t="shared" si="166"/>
        <v>18.850000000000001</v>
      </c>
      <c r="F5351" s="1105" t="str">
        <f t="shared" si="167"/>
        <v>79500/002</v>
      </c>
      <c r="H5351" s="49">
        <v>17.37</v>
      </c>
      <c r="I5351" s="49">
        <v>18.850000000000001</v>
      </c>
    </row>
    <row r="5352" spans="2:9">
      <c r="B5352" s="51">
        <v>84663</v>
      </c>
      <c r="C5352" s="1108" t="s">
        <v>4033</v>
      </c>
      <c r="D5352" s="45" t="s">
        <v>266</v>
      </c>
      <c r="E5352" s="46">
        <f t="shared" si="166"/>
        <v>20.350000000000001</v>
      </c>
      <c r="F5352" s="1105">
        <f t="shared" si="167"/>
        <v>84663</v>
      </c>
      <c r="H5352" s="46">
        <v>18.97</v>
      </c>
      <c r="I5352" s="46">
        <v>20.350000000000001</v>
      </c>
    </row>
    <row r="5353" spans="2:9">
      <c r="B5353" s="50">
        <v>84665</v>
      </c>
      <c r="C5353" s="48" t="s">
        <v>4034</v>
      </c>
      <c r="D5353" s="47" t="s">
        <v>266</v>
      </c>
      <c r="E5353" s="49">
        <f t="shared" si="166"/>
        <v>18.32</v>
      </c>
      <c r="F5353" s="1105">
        <f t="shared" si="167"/>
        <v>84665</v>
      </c>
      <c r="H5353" s="49">
        <v>16.79</v>
      </c>
      <c r="I5353" s="49">
        <v>18.32</v>
      </c>
    </row>
    <row r="5354" spans="2:9">
      <c r="B5354" s="51">
        <v>84666</v>
      </c>
      <c r="C5354" s="1108" t="s">
        <v>4035</v>
      </c>
      <c r="D5354" s="45" t="s">
        <v>266</v>
      </c>
      <c r="E5354" s="46">
        <f t="shared" si="166"/>
        <v>20.010000000000002</v>
      </c>
      <c r="F5354" s="1105">
        <f t="shared" si="167"/>
        <v>84666</v>
      </c>
      <c r="H5354" s="46">
        <v>18.11</v>
      </c>
      <c r="I5354" s="46">
        <v>20.010000000000002</v>
      </c>
    </row>
    <row r="5355" spans="2:9">
      <c r="B5355" s="50">
        <v>75889</v>
      </c>
      <c r="C5355" s="48" t="s">
        <v>4036</v>
      </c>
      <c r="D5355" s="47" t="s">
        <v>266</v>
      </c>
      <c r="E5355" s="49">
        <f t="shared" si="166"/>
        <v>17.670000000000002</v>
      </c>
      <c r="F5355" s="1105">
        <f t="shared" si="167"/>
        <v>75889</v>
      </c>
      <c r="H5355" s="49">
        <v>16.600000000000001</v>
      </c>
      <c r="I5355" s="49">
        <v>17.670000000000002</v>
      </c>
    </row>
    <row r="5356" spans="2:9" ht="30">
      <c r="B5356" s="51">
        <v>72191</v>
      </c>
      <c r="C5356" s="1108" t="s">
        <v>4037</v>
      </c>
      <c r="D5356" s="45" t="s">
        <v>266</v>
      </c>
      <c r="E5356" s="46">
        <f t="shared" si="166"/>
        <v>76.459999999999994</v>
      </c>
      <c r="F5356" s="1105">
        <f t="shared" si="167"/>
        <v>72191</v>
      </c>
      <c r="H5356" s="46">
        <v>69.86</v>
      </c>
      <c r="I5356" s="46">
        <v>76.459999999999994</v>
      </c>
    </row>
    <row r="5357" spans="2:9">
      <c r="B5357" s="50" t="s">
        <v>4038</v>
      </c>
      <c r="C5357" s="48" t="s">
        <v>4039</v>
      </c>
      <c r="D5357" s="47" t="s">
        <v>266</v>
      </c>
      <c r="E5357" s="49">
        <f t="shared" si="166"/>
        <v>159.12</v>
      </c>
      <c r="F5357" s="1105" t="str">
        <f t="shared" si="167"/>
        <v>73734/001</v>
      </c>
      <c r="H5357" s="49">
        <v>154.87</v>
      </c>
      <c r="I5357" s="49">
        <v>159.12</v>
      </c>
    </row>
    <row r="5358" spans="2:9">
      <c r="B5358" s="51">
        <v>84181</v>
      </c>
      <c r="C5358" s="1108" t="s">
        <v>4040</v>
      </c>
      <c r="D5358" s="45" t="s">
        <v>266</v>
      </c>
      <c r="E5358" s="46">
        <f t="shared" si="166"/>
        <v>128.07</v>
      </c>
      <c r="F5358" s="1105">
        <f t="shared" si="167"/>
        <v>84181</v>
      </c>
      <c r="H5358" s="46">
        <v>126.44</v>
      </c>
      <c r="I5358" s="46">
        <v>128.07</v>
      </c>
    </row>
    <row r="5359" spans="2:9" ht="30">
      <c r="B5359" s="50">
        <v>87246</v>
      </c>
      <c r="C5359" s="48" t="s">
        <v>4041</v>
      </c>
      <c r="D5359" s="47" t="s">
        <v>266</v>
      </c>
      <c r="E5359" s="49">
        <f t="shared" si="166"/>
        <v>37.049999999999997</v>
      </c>
      <c r="F5359" s="1105">
        <f t="shared" si="167"/>
        <v>87246</v>
      </c>
      <c r="H5359" s="49">
        <v>35.340000000000003</v>
      </c>
      <c r="I5359" s="49">
        <v>37.049999999999997</v>
      </c>
    </row>
    <row r="5360" spans="2:9" ht="30">
      <c r="B5360" s="51">
        <v>87247</v>
      </c>
      <c r="C5360" s="1108" t="s">
        <v>4042</v>
      </c>
      <c r="D5360" s="45" t="s">
        <v>266</v>
      </c>
      <c r="E5360" s="46">
        <f t="shared" si="166"/>
        <v>31.64</v>
      </c>
      <c r="F5360" s="1105">
        <f t="shared" si="167"/>
        <v>87247</v>
      </c>
      <c r="H5360" s="46">
        <v>30.45</v>
      </c>
      <c r="I5360" s="46">
        <v>31.64</v>
      </c>
    </row>
    <row r="5361" spans="2:9" ht="30">
      <c r="B5361" s="50">
        <v>87248</v>
      </c>
      <c r="C5361" s="48" t="s">
        <v>4043</v>
      </c>
      <c r="D5361" s="47" t="s">
        <v>266</v>
      </c>
      <c r="E5361" s="49">
        <f t="shared" si="166"/>
        <v>27.07</v>
      </c>
      <c r="F5361" s="1105">
        <f t="shared" si="167"/>
        <v>87248</v>
      </c>
      <c r="H5361" s="49">
        <v>26.35</v>
      </c>
      <c r="I5361" s="49">
        <v>27.07</v>
      </c>
    </row>
    <row r="5362" spans="2:9" ht="30">
      <c r="B5362" s="51">
        <v>87249</v>
      </c>
      <c r="C5362" s="1108" t="s">
        <v>4044</v>
      </c>
      <c r="D5362" s="45" t="s">
        <v>266</v>
      </c>
      <c r="E5362" s="46">
        <f t="shared" si="166"/>
        <v>42.31</v>
      </c>
      <c r="F5362" s="1105">
        <f t="shared" si="167"/>
        <v>87249</v>
      </c>
      <c r="H5362" s="46">
        <v>40.159999999999997</v>
      </c>
      <c r="I5362" s="46">
        <v>42.31</v>
      </c>
    </row>
    <row r="5363" spans="2:9" ht="30">
      <c r="B5363" s="50">
        <v>87250</v>
      </c>
      <c r="C5363" s="48" t="s">
        <v>4045</v>
      </c>
      <c r="D5363" s="47" t="s">
        <v>266</v>
      </c>
      <c r="E5363" s="49">
        <f t="shared" si="166"/>
        <v>33.71</v>
      </c>
      <c r="F5363" s="1105">
        <f t="shared" si="167"/>
        <v>87250</v>
      </c>
      <c r="H5363" s="49">
        <v>32.380000000000003</v>
      </c>
      <c r="I5363" s="49">
        <v>33.71</v>
      </c>
    </row>
    <row r="5364" spans="2:9" ht="30">
      <c r="B5364" s="51">
        <v>87251</v>
      </c>
      <c r="C5364" s="1108" t="s">
        <v>4046</v>
      </c>
      <c r="D5364" s="45" t="s">
        <v>266</v>
      </c>
      <c r="E5364" s="46">
        <f t="shared" si="166"/>
        <v>28.05</v>
      </c>
      <c r="F5364" s="1105">
        <f t="shared" si="167"/>
        <v>87251</v>
      </c>
      <c r="H5364" s="46">
        <v>27.29</v>
      </c>
      <c r="I5364" s="46">
        <v>28.05</v>
      </c>
    </row>
    <row r="5365" spans="2:9" ht="30">
      <c r="B5365" s="50">
        <v>87255</v>
      </c>
      <c r="C5365" s="48" t="s">
        <v>4047</v>
      </c>
      <c r="D5365" s="47" t="s">
        <v>266</v>
      </c>
      <c r="E5365" s="49">
        <f t="shared" si="166"/>
        <v>64.239999999999995</v>
      </c>
      <c r="F5365" s="1105">
        <f t="shared" si="167"/>
        <v>87255</v>
      </c>
      <c r="H5365" s="49">
        <v>61.81</v>
      </c>
      <c r="I5365" s="49">
        <v>64.239999999999995</v>
      </c>
    </row>
    <row r="5366" spans="2:9" ht="30">
      <c r="B5366" s="51">
        <v>87256</v>
      </c>
      <c r="C5366" s="1108" t="s">
        <v>4048</v>
      </c>
      <c r="D5366" s="45" t="s">
        <v>266</v>
      </c>
      <c r="E5366" s="46">
        <f t="shared" si="166"/>
        <v>54.26</v>
      </c>
      <c r="F5366" s="1105">
        <f t="shared" si="167"/>
        <v>87256</v>
      </c>
      <c r="H5366" s="46">
        <v>52.73</v>
      </c>
      <c r="I5366" s="46">
        <v>54.26</v>
      </c>
    </row>
    <row r="5367" spans="2:9" ht="30">
      <c r="B5367" s="50">
        <v>87257</v>
      </c>
      <c r="C5367" s="48" t="s">
        <v>4049</v>
      </c>
      <c r="D5367" s="47" t="s">
        <v>266</v>
      </c>
      <c r="E5367" s="49">
        <f t="shared" si="166"/>
        <v>47.69</v>
      </c>
      <c r="F5367" s="1105">
        <f t="shared" si="167"/>
        <v>87257</v>
      </c>
      <c r="H5367" s="49">
        <v>46.79</v>
      </c>
      <c r="I5367" s="49">
        <v>47.69</v>
      </c>
    </row>
    <row r="5368" spans="2:9" ht="30">
      <c r="B5368" s="51">
        <v>87258</v>
      </c>
      <c r="C5368" s="1108" t="s">
        <v>4050</v>
      </c>
      <c r="D5368" s="45" t="s">
        <v>266</v>
      </c>
      <c r="E5368" s="46">
        <f t="shared" si="166"/>
        <v>86.33</v>
      </c>
      <c r="F5368" s="1105">
        <f t="shared" si="167"/>
        <v>87258</v>
      </c>
      <c r="H5368" s="46">
        <v>83.87</v>
      </c>
      <c r="I5368" s="46">
        <v>86.33</v>
      </c>
    </row>
    <row r="5369" spans="2:9" ht="30">
      <c r="B5369" s="50">
        <v>87259</v>
      </c>
      <c r="C5369" s="48" t="s">
        <v>4051</v>
      </c>
      <c r="D5369" s="47" t="s">
        <v>266</v>
      </c>
      <c r="E5369" s="49">
        <f t="shared" si="166"/>
        <v>76.930000000000007</v>
      </c>
      <c r="F5369" s="1105">
        <f t="shared" si="167"/>
        <v>87259</v>
      </c>
      <c r="H5369" s="49">
        <v>75.290000000000006</v>
      </c>
      <c r="I5369" s="49">
        <v>76.930000000000007</v>
      </c>
    </row>
    <row r="5370" spans="2:9" ht="30">
      <c r="B5370" s="51">
        <v>87260</v>
      </c>
      <c r="C5370" s="1108" t="s">
        <v>4052</v>
      </c>
      <c r="D5370" s="45" t="s">
        <v>266</v>
      </c>
      <c r="E5370" s="46">
        <f t="shared" si="166"/>
        <v>71.19</v>
      </c>
      <c r="F5370" s="1105">
        <f t="shared" si="167"/>
        <v>87260</v>
      </c>
      <c r="H5370" s="46">
        <v>70.099999999999994</v>
      </c>
      <c r="I5370" s="46">
        <v>71.19</v>
      </c>
    </row>
    <row r="5371" spans="2:9" ht="30">
      <c r="B5371" s="50">
        <v>87261</v>
      </c>
      <c r="C5371" s="48" t="s">
        <v>4053</v>
      </c>
      <c r="D5371" s="47" t="s">
        <v>266</v>
      </c>
      <c r="E5371" s="49">
        <f t="shared" si="166"/>
        <v>97.82</v>
      </c>
      <c r="F5371" s="1105">
        <f t="shared" si="167"/>
        <v>87261</v>
      </c>
      <c r="H5371" s="49">
        <v>95.08</v>
      </c>
      <c r="I5371" s="49">
        <v>97.82</v>
      </c>
    </row>
    <row r="5372" spans="2:9" ht="30">
      <c r="B5372" s="51">
        <v>87262</v>
      </c>
      <c r="C5372" s="1108" t="s">
        <v>4054</v>
      </c>
      <c r="D5372" s="45" t="s">
        <v>266</v>
      </c>
      <c r="E5372" s="46">
        <f t="shared" si="166"/>
        <v>87.14</v>
      </c>
      <c r="F5372" s="1105">
        <f t="shared" si="167"/>
        <v>87262</v>
      </c>
      <c r="H5372" s="46">
        <v>85.29</v>
      </c>
      <c r="I5372" s="46">
        <v>87.14</v>
      </c>
    </row>
    <row r="5373" spans="2:9" ht="30">
      <c r="B5373" s="50">
        <v>87263</v>
      </c>
      <c r="C5373" s="48" t="s">
        <v>4055</v>
      </c>
      <c r="D5373" s="47" t="s">
        <v>266</v>
      </c>
      <c r="E5373" s="49">
        <f t="shared" si="166"/>
        <v>80.39</v>
      </c>
      <c r="F5373" s="1105">
        <f t="shared" si="167"/>
        <v>87263</v>
      </c>
      <c r="H5373" s="49">
        <v>79.17</v>
      </c>
      <c r="I5373" s="49">
        <v>80.39</v>
      </c>
    </row>
    <row r="5374" spans="2:9" ht="30">
      <c r="B5374" s="51">
        <v>89046</v>
      </c>
      <c r="C5374" s="1108" t="s">
        <v>4056</v>
      </c>
      <c r="D5374" s="45" t="s">
        <v>266</v>
      </c>
      <c r="E5374" s="46">
        <f t="shared" si="166"/>
        <v>31.35</v>
      </c>
      <c r="F5374" s="1105">
        <f t="shared" si="167"/>
        <v>89046</v>
      </c>
      <c r="H5374" s="46">
        <v>30.19</v>
      </c>
      <c r="I5374" s="46">
        <v>31.35</v>
      </c>
    </row>
    <row r="5375" spans="2:9" ht="30">
      <c r="B5375" s="50">
        <v>89171</v>
      </c>
      <c r="C5375" s="48" t="s">
        <v>4057</v>
      </c>
      <c r="D5375" s="47" t="s">
        <v>266</v>
      </c>
      <c r="E5375" s="49">
        <f t="shared" si="166"/>
        <v>29.14</v>
      </c>
      <c r="F5375" s="1105">
        <f t="shared" si="167"/>
        <v>89171</v>
      </c>
      <c r="H5375" s="49">
        <v>28.2</v>
      </c>
      <c r="I5375" s="49">
        <v>29.14</v>
      </c>
    </row>
    <row r="5376" spans="2:9" ht="30">
      <c r="B5376" s="51">
        <v>93389</v>
      </c>
      <c r="C5376" s="1108" t="s">
        <v>4058</v>
      </c>
      <c r="D5376" s="45" t="s">
        <v>266</v>
      </c>
      <c r="E5376" s="46">
        <f t="shared" si="166"/>
        <v>34.24</v>
      </c>
      <c r="F5376" s="1105">
        <f t="shared" si="167"/>
        <v>93389</v>
      </c>
      <c r="H5376" s="46">
        <v>32.53</v>
      </c>
      <c r="I5376" s="46">
        <v>34.24</v>
      </c>
    </row>
    <row r="5377" spans="2:9" ht="30">
      <c r="B5377" s="50">
        <v>93390</v>
      </c>
      <c r="C5377" s="48" t="s">
        <v>4059</v>
      </c>
      <c r="D5377" s="47" t="s">
        <v>266</v>
      </c>
      <c r="E5377" s="49">
        <f t="shared" si="166"/>
        <v>28.88</v>
      </c>
      <c r="F5377" s="1105">
        <f t="shared" si="167"/>
        <v>93390</v>
      </c>
      <c r="H5377" s="49">
        <v>27.69</v>
      </c>
      <c r="I5377" s="49">
        <v>28.88</v>
      </c>
    </row>
    <row r="5378" spans="2:9" ht="30">
      <c r="B5378" s="51">
        <v>93391</v>
      </c>
      <c r="C5378" s="1108" t="s">
        <v>4060</v>
      </c>
      <c r="D5378" s="45" t="s">
        <v>266</v>
      </c>
      <c r="E5378" s="46">
        <f t="shared" si="166"/>
        <v>24.31</v>
      </c>
      <c r="F5378" s="1105">
        <f t="shared" si="167"/>
        <v>93391</v>
      </c>
      <c r="H5378" s="46">
        <v>23.59</v>
      </c>
      <c r="I5378" s="46">
        <v>24.31</v>
      </c>
    </row>
    <row r="5379" spans="2:9">
      <c r="B5379" s="50" t="s">
        <v>4061</v>
      </c>
      <c r="C5379" s="48" t="s">
        <v>4062</v>
      </c>
      <c r="D5379" s="47" t="s">
        <v>266</v>
      </c>
      <c r="E5379" s="49">
        <f t="shared" ref="E5379:E5442" si="168">IF($K$2=$H$1,H5379,I5379)</f>
        <v>207.19</v>
      </c>
      <c r="F5379" s="1105" t="str">
        <f t="shared" ref="F5379:F5442" si="169">IF(LEN($B5379)=7,CONCATENATE(MID($B5379,1,6),"00",RIGHT($B5379,1)),IF(LEN($B5379)=8,CONCATENATE(MID($B5379,1,6),"0",RIGHT($B5379,2)),$B5379))</f>
        <v>73743/001</v>
      </c>
      <c r="H5379" s="49">
        <v>204.53</v>
      </c>
      <c r="I5379" s="49">
        <v>207.19</v>
      </c>
    </row>
    <row r="5380" spans="2:9">
      <c r="B5380" s="51" t="s">
        <v>4063</v>
      </c>
      <c r="C5380" s="1108" t="s">
        <v>4064</v>
      </c>
      <c r="D5380" s="45" t="s">
        <v>266</v>
      </c>
      <c r="E5380" s="46">
        <f t="shared" si="168"/>
        <v>43.57</v>
      </c>
      <c r="F5380" s="1105" t="str">
        <f t="shared" si="169"/>
        <v>73921/002</v>
      </c>
      <c r="H5380" s="46">
        <v>42.64</v>
      </c>
      <c r="I5380" s="46">
        <v>43.57</v>
      </c>
    </row>
    <row r="5381" spans="2:9">
      <c r="B5381" s="50">
        <v>84183</v>
      </c>
      <c r="C5381" s="48" t="s">
        <v>4065</v>
      </c>
      <c r="D5381" s="47" t="s">
        <v>266</v>
      </c>
      <c r="E5381" s="49">
        <f t="shared" si="168"/>
        <v>147.19999999999999</v>
      </c>
      <c r="F5381" s="1105">
        <f t="shared" si="169"/>
        <v>84183</v>
      </c>
      <c r="H5381" s="49">
        <v>143.66</v>
      </c>
      <c r="I5381" s="49">
        <v>147.19999999999999</v>
      </c>
    </row>
    <row r="5382" spans="2:9">
      <c r="B5382" s="51">
        <v>98670</v>
      </c>
      <c r="C5382" s="1108" t="s">
        <v>6274</v>
      </c>
      <c r="D5382" s="45" t="s">
        <v>266</v>
      </c>
      <c r="E5382" s="46">
        <f t="shared" si="168"/>
        <v>131.78</v>
      </c>
      <c r="F5382" s="1105">
        <f t="shared" si="169"/>
        <v>98670</v>
      </c>
      <c r="H5382" s="46">
        <v>125.59</v>
      </c>
      <c r="I5382" s="46">
        <v>131.78</v>
      </c>
    </row>
    <row r="5383" spans="2:9">
      <c r="B5383" s="50">
        <v>98671</v>
      </c>
      <c r="C5383" s="48" t="s">
        <v>6275</v>
      </c>
      <c r="D5383" s="47" t="s">
        <v>266</v>
      </c>
      <c r="E5383" s="49">
        <f t="shared" si="168"/>
        <v>307.89999999999998</v>
      </c>
      <c r="F5383" s="1105">
        <f t="shared" si="169"/>
        <v>98671</v>
      </c>
      <c r="H5383" s="49">
        <v>304.51</v>
      </c>
      <c r="I5383" s="49">
        <v>307.89999999999998</v>
      </c>
    </row>
    <row r="5384" spans="2:9">
      <c r="B5384" s="51">
        <v>98672</v>
      </c>
      <c r="C5384" s="1108" t="s">
        <v>6276</v>
      </c>
      <c r="D5384" s="45" t="s">
        <v>266</v>
      </c>
      <c r="E5384" s="46">
        <f t="shared" si="168"/>
        <v>362.84</v>
      </c>
      <c r="F5384" s="1105">
        <f t="shared" si="169"/>
        <v>98672</v>
      </c>
      <c r="H5384" s="46">
        <v>359.45</v>
      </c>
      <c r="I5384" s="46">
        <v>362.84</v>
      </c>
    </row>
    <row r="5385" spans="2:9">
      <c r="B5385" s="50">
        <v>98673</v>
      </c>
      <c r="C5385" s="48" t="s">
        <v>6277</v>
      </c>
      <c r="D5385" s="47" t="s">
        <v>266</v>
      </c>
      <c r="E5385" s="49">
        <f t="shared" si="168"/>
        <v>127.5</v>
      </c>
      <c r="F5385" s="1105">
        <f t="shared" si="169"/>
        <v>98673</v>
      </c>
      <c r="H5385" s="49">
        <v>126.77</v>
      </c>
      <c r="I5385" s="49">
        <v>127.5</v>
      </c>
    </row>
    <row r="5386" spans="2:9" ht="30">
      <c r="B5386" s="51">
        <v>98679</v>
      </c>
      <c r="C5386" s="1108" t="s">
        <v>6278</v>
      </c>
      <c r="D5386" s="45" t="s">
        <v>266</v>
      </c>
      <c r="E5386" s="46">
        <f t="shared" si="168"/>
        <v>24.75</v>
      </c>
      <c r="F5386" s="1105">
        <f t="shared" si="169"/>
        <v>98679</v>
      </c>
      <c r="H5386" s="46">
        <v>23.56</v>
      </c>
      <c r="I5386" s="46">
        <v>24.75</v>
      </c>
    </row>
    <row r="5387" spans="2:9" ht="30">
      <c r="B5387" s="50">
        <v>98680</v>
      </c>
      <c r="C5387" s="48" t="s">
        <v>6279</v>
      </c>
      <c r="D5387" s="47" t="s">
        <v>266</v>
      </c>
      <c r="E5387" s="49">
        <f t="shared" si="168"/>
        <v>30.89</v>
      </c>
      <c r="F5387" s="1105">
        <f t="shared" si="169"/>
        <v>98680</v>
      </c>
      <c r="H5387" s="49">
        <v>29.53</v>
      </c>
      <c r="I5387" s="49">
        <v>30.89</v>
      </c>
    </row>
    <row r="5388" spans="2:9" ht="30">
      <c r="B5388" s="51">
        <v>98681</v>
      </c>
      <c r="C5388" s="1108" t="s">
        <v>6280</v>
      </c>
      <c r="D5388" s="45" t="s">
        <v>266</v>
      </c>
      <c r="E5388" s="46">
        <f t="shared" si="168"/>
        <v>22.95</v>
      </c>
      <c r="F5388" s="1105">
        <f t="shared" si="169"/>
        <v>98681</v>
      </c>
      <c r="H5388" s="46">
        <v>21.92</v>
      </c>
      <c r="I5388" s="46">
        <v>22.95</v>
      </c>
    </row>
    <row r="5389" spans="2:9" ht="30">
      <c r="B5389" s="50">
        <v>98682</v>
      </c>
      <c r="C5389" s="48" t="s">
        <v>6281</v>
      </c>
      <c r="D5389" s="47" t="s">
        <v>266</v>
      </c>
      <c r="E5389" s="49">
        <f t="shared" si="168"/>
        <v>29.09</v>
      </c>
      <c r="F5389" s="1105">
        <f t="shared" si="169"/>
        <v>98682</v>
      </c>
      <c r="H5389" s="49">
        <v>27.88</v>
      </c>
      <c r="I5389" s="49">
        <v>29.09</v>
      </c>
    </row>
    <row r="5390" spans="2:9">
      <c r="B5390" s="51">
        <v>98685</v>
      </c>
      <c r="C5390" s="1108" t="s">
        <v>6282</v>
      </c>
      <c r="D5390" s="45" t="s">
        <v>85</v>
      </c>
      <c r="E5390" s="46">
        <f t="shared" si="168"/>
        <v>56.04</v>
      </c>
      <c r="F5390" s="1105">
        <f t="shared" si="169"/>
        <v>98685</v>
      </c>
      <c r="H5390" s="46">
        <v>55.18</v>
      </c>
      <c r="I5390" s="46">
        <v>56.04</v>
      </c>
    </row>
    <row r="5391" spans="2:9">
      <c r="B5391" s="50">
        <v>98686</v>
      </c>
      <c r="C5391" s="48" t="s">
        <v>6283</v>
      </c>
      <c r="D5391" s="47" t="s">
        <v>85</v>
      </c>
      <c r="E5391" s="49">
        <f t="shared" si="168"/>
        <v>30.97</v>
      </c>
      <c r="F5391" s="1105">
        <f t="shared" si="169"/>
        <v>98686</v>
      </c>
      <c r="H5391" s="49">
        <v>28.66</v>
      </c>
      <c r="I5391" s="49">
        <v>30.97</v>
      </c>
    </row>
    <row r="5392" spans="2:9">
      <c r="B5392" s="51">
        <v>98688</v>
      </c>
      <c r="C5392" s="1108" t="s">
        <v>6284</v>
      </c>
      <c r="D5392" s="45" t="s">
        <v>85</v>
      </c>
      <c r="E5392" s="46">
        <f t="shared" si="168"/>
        <v>34.69</v>
      </c>
      <c r="F5392" s="1105">
        <f t="shared" si="169"/>
        <v>98688</v>
      </c>
      <c r="H5392" s="46">
        <v>34.4</v>
      </c>
      <c r="I5392" s="46">
        <v>34.69</v>
      </c>
    </row>
    <row r="5393" spans="2:9">
      <c r="B5393" s="50">
        <v>98689</v>
      </c>
      <c r="C5393" s="48" t="s">
        <v>6285</v>
      </c>
      <c r="D5393" s="47" t="s">
        <v>85</v>
      </c>
      <c r="E5393" s="49">
        <f t="shared" si="168"/>
        <v>79.87</v>
      </c>
      <c r="F5393" s="1105">
        <f t="shared" si="169"/>
        <v>98689</v>
      </c>
      <c r="H5393" s="49">
        <v>78.31</v>
      </c>
      <c r="I5393" s="49">
        <v>79.87</v>
      </c>
    </row>
    <row r="5394" spans="2:9">
      <c r="B5394" s="51">
        <v>72187</v>
      </c>
      <c r="C5394" s="1108" t="s">
        <v>4066</v>
      </c>
      <c r="D5394" s="45" t="s">
        <v>266</v>
      </c>
      <c r="E5394" s="46">
        <f t="shared" si="168"/>
        <v>166.94</v>
      </c>
      <c r="F5394" s="1105">
        <f t="shared" si="169"/>
        <v>72187</v>
      </c>
      <c r="H5394" s="46">
        <v>165.21</v>
      </c>
      <c r="I5394" s="46">
        <v>166.94</v>
      </c>
    </row>
    <row r="5395" spans="2:9">
      <c r="B5395" s="50">
        <v>72188</v>
      </c>
      <c r="C5395" s="48" t="s">
        <v>4067</v>
      </c>
      <c r="D5395" s="47" t="s">
        <v>266</v>
      </c>
      <c r="E5395" s="49">
        <f t="shared" si="168"/>
        <v>166.94</v>
      </c>
      <c r="F5395" s="1105">
        <f t="shared" si="169"/>
        <v>72188</v>
      </c>
      <c r="H5395" s="49">
        <v>165.21</v>
      </c>
      <c r="I5395" s="49">
        <v>166.94</v>
      </c>
    </row>
    <row r="5396" spans="2:9">
      <c r="B5396" s="51" t="s">
        <v>4068</v>
      </c>
      <c r="C5396" s="1108" t="s">
        <v>4069</v>
      </c>
      <c r="D5396" s="45" t="s">
        <v>266</v>
      </c>
      <c r="E5396" s="46">
        <f t="shared" si="168"/>
        <v>149.46</v>
      </c>
      <c r="F5396" s="1105" t="str">
        <f t="shared" si="169"/>
        <v>73876/001</v>
      </c>
      <c r="H5396" s="46">
        <v>148.85</v>
      </c>
      <c r="I5396" s="46">
        <v>149.46</v>
      </c>
    </row>
    <row r="5397" spans="2:9">
      <c r="B5397" s="50">
        <v>84186</v>
      </c>
      <c r="C5397" s="48" t="s">
        <v>4070</v>
      </c>
      <c r="D5397" s="47" t="s">
        <v>266</v>
      </c>
      <c r="E5397" s="49">
        <f t="shared" si="168"/>
        <v>63.86</v>
      </c>
      <c r="F5397" s="1105">
        <f t="shared" si="169"/>
        <v>84186</v>
      </c>
      <c r="H5397" s="49">
        <v>63.25</v>
      </c>
      <c r="I5397" s="49">
        <v>63.86</v>
      </c>
    </row>
    <row r="5398" spans="2:9">
      <c r="B5398" s="51">
        <v>84187</v>
      </c>
      <c r="C5398" s="1108" t="s">
        <v>4071</v>
      </c>
      <c r="D5398" s="45" t="s">
        <v>266</v>
      </c>
      <c r="E5398" s="46">
        <f t="shared" si="168"/>
        <v>11.26</v>
      </c>
      <c r="F5398" s="1105">
        <f t="shared" si="169"/>
        <v>84187</v>
      </c>
      <c r="H5398" s="46">
        <v>10.65</v>
      </c>
      <c r="I5398" s="46">
        <v>11.26</v>
      </c>
    </row>
    <row r="5399" spans="2:9">
      <c r="B5399" s="50">
        <v>72137</v>
      </c>
      <c r="C5399" s="48" t="s">
        <v>4072</v>
      </c>
      <c r="D5399" s="47" t="s">
        <v>266</v>
      </c>
      <c r="E5399" s="49">
        <f t="shared" si="168"/>
        <v>92.54</v>
      </c>
      <c r="F5399" s="1105">
        <f t="shared" si="169"/>
        <v>72137</v>
      </c>
      <c r="H5399" s="49">
        <v>85.94</v>
      </c>
      <c r="I5399" s="49">
        <v>92.54</v>
      </c>
    </row>
    <row r="5400" spans="2:9">
      <c r="B5400" s="51">
        <v>72815</v>
      </c>
      <c r="C5400" s="1108" t="s">
        <v>4073</v>
      </c>
      <c r="D5400" s="45" t="s">
        <v>266</v>
      </c>
      <c r="E5400" s="46">
        <f t="shared" si="168"/>
        <v>43.71</v>
      </c>
      <c r="F5400" s="1105">
        <f t="shared" si="169"/>
        <v>72815</v>
      </c>
      <c r="H5400" s="46">
        <v>41.92</v>
      </c>
      <c r="I5400" s="46">
        <v>43.71</v>
      </c>
    </row>
    <row r="5401" spans="2:9">
      <c r="B5401" s="50">
        <v>84191</v>
      </c>
      <c r="C5401" s="48" t="s">
        <v>4074</v>
      </c>
      <c r="D5401" s="47" t="s">
        <v>266</v>
      </c>
      <c r="E5401" s="49">
        <f t="shared" si="168"/>
        <v>103.18</v>
      </c>
      <c r="F5401" s="1105">
        <f t="shared" si="169"/>
        <v>84191</v>
      </c>
      <c r="H5401" s="49">
        <v>101.16</v>
      </c>
      <c r="I5401" s="49">
        <v>103.18</v>
      </c>
    </row>
    <row r="5402" spans="2:9" ht="30">
      <c r="B5402" s="51" t="s">
        <v>4075</v>
      </c>
      <c r="C5402" s="1108" t="s">
        <v>4076</v>
      </c>
      <c r="D5402" s="45" t="s">
        <v>85</v>
      </c>
      <c r="E5402" s="46">
        <f t="shared" si="168"/>
        <v>30.92</v>
      </c>
      <c r="F5402" s="1105" t="str">
        <f t="shared" si="169"/>
        <v>74111/001</v>
      </c>
      <c r="H5402" s="46">
        <v>30.46</v>
      </c>
      <c r="I5402" s="46">
        <v>30.92</v>
      </c>
    </row>
    <row r="5403" spans="2:9">
      <c r="B5403" s="50">
        <v>98695</v>
      </c>
      <c r="C5403" s="48" t="s">
        <v>6286</v>
      </c>
      <c r="D5403" s="47" t="s">
        <v>85</v>
      </c>
      <c r="E5403" s="49">
        <f t="shared" si="168"/>
        <v>65.69</v>
      </c>
      <c r="F5403" s="1105">
        <f t="shared" si="169"/>
        <v>98695</v>
      </c>
      <c r="H5403" s="49">
        <v>64.13</v>
      </c>
      <c r="I5403" s="49">
        <v>65.69</v>
      </c>
    </row>
    <row r="5404" spans="2:9">
      <c r="B5404" s="51">
        <v>98697</v>
      </c>
      <c r="C5404" s="1108" t="s">
        <v>6287</v>
      </c>
      <c r="D5404" s="45" t="s">
        <v>85</v>
      </c>
      <c r="E5404" s="46">
        <f t="shared" si="168"/>
        <v>43.21</v>
      </c>
      <c r="F5404" s="1105">
        <f t="shared" si="169"/>
        <v>98697</v>
      </c>
      <c r="H5404" s="46">
        <v>42.35</v>
      </c>
      <c r="I5404" s="46">
        <v>43.21</v>
      </c>
    </row>
    <row r="5405" spans="2:9">
      <c r="B5405" s="50" t="s">
        <v>4077</v>
      </c>
      <c r="C5405" s="48" t="s">
        <v>4078</v>
      </c>
      <c r="D5405" s="47" t="s">
        <v>85</v>
      </c>
      <c r="E5405" s="49">
        <f t="shared" si="168"/>
        <v>16.03</v>
      </c>
      <c r="F5405" s="1105" t="str">
        <f t="shared" si="169"/>
        <v>73886/001</v>
      </c>
      <c r="H5405" s="49">
        <v>15.49</v>
      </c>
      <c r="I5405" s="49">
        <v>16.03</v>
      </c>
    </row>
    <row r="5406" spans="2:9">
      <c r="B5406" s="51">
        <v>84162</v>
      </c>
      <c r="C5406" s="1108" t="s">
        <v>4079</v>
      </c>
      <c r="D5406" s="45" t="s">
        <v>85</v>
      </c>
      <c r="E5406" s="46">
        <f t="shared" si="168"/>
        <v>17.22</v>
      </c>
      <c r="F5406" s="1105">
        <f t="shared" si="169"/>
        <v>84162</v>
      </c>
      <c r="H5406" s="46">
        <v>16.600000000000001</v>
      </c>
      <c r="I5406" s="46">
        <v>17.22</v>
      </c>
    </row>
    <row r="5407" spans="2:9">
      <c r="B5407" s="50">
        <v>88648</v>
      </c>
      <c r="C5407" s="48" t="s">
        <v>4080</v>
      </c>
      <c r="D5407" s="47" t="s">
        <v>85</v>
      </c>
      <c r="E5407" s="49">
        <f t="shared" si="168"/>
        <v>4.41</v>
      </c>
      <c r="F5407" s="1105">
        <f t="shared" si="169"/>
        <v>88648</v>
      </c>
      <c r="H5407" s="49">
        <v>4.22</v>
      </c>
      <c r="I5407" s="49">
        <v>4.41</v>
      </c>
    </row>
    <row r="5408" spans="2:9">
      <c r="B5408" s="51">
        <v>88649</v>
      </c>
      <c r="C5408" s="1108" t="s">
        <v>4081</v>
      </c>
      <c r="D5408" s="45" t="s">
        <v>85</v>
      </c>
      <c r="E5408" s="46">
        <f t="shared" si="168"/>
        <v>4.91</v>
      </c>
      <c r="F5408" s="1105">
        <f t="shared" si="169"/>
        <v>88649</v>
      </c>
      <c r="H5408" s="46">
        <v>4.71</v>
      </c>
      <c r="I5408" s="46">
        <v>4.91</v>
      </c>
    </row>
    <row r="5409" spans="2:9">
      <c r="B5409" s="50">
        <v>88650</v>
      </c>
      <c r="C5409" s="48" t="s">
        <v>4082</v>
      </c>
      <c r="D5409" s="47" t="s">
        <v>85</v>
      </c>
      <c r="E5409" s="49">
        <f t="shared" si="168"/>
        <v>8.67</v>
      </c>
      <c r="F5409" s="1105">
        <f t="shared" si="169"/>
        <v>88650</v>
      </c>
      <c r="H5409" s="49">
        <v>8.4499999999999993</v>
      </c>
      <c r="I5409" s="49">
        <v>8.67</v>
      </c>
    </row>
    <row r="5410" spans="2:9" ht="30">
      <c r="B5410" s="51">
        <v>96467</v>
      </c>
      <c r="C5410" s="1108" t="s">
        <v>4083</v>
      </c>
      <c r="D5410" s="45" t="s">
        <v>85</v>
      </c>
      <c r="E5410" s="46">
        <f t="shared" si="168"/>
        <v>4.09</v>
      </c>
      <c r="F5410" s="1105">
        <f t="shared" si="169"/>
        <v>96467</v>
      </c>
      <c r="H5410" s="46">
        <v>3.9</v>
      </c>
      <c r="I5410" s="46">
        <v>4.09</v>
      </c>
    </row>
    <row r="5411" spans="2:9">
      <c r="B5411" s="50" t="s">
        <v>4084</v>
      </c>
      <c r="C5411" s="48" t="s">
        <v>4085</v>
      </c>
      <c r="D5411" s="47" t="s">
        <v>85</v>
      </c>
      <c r="E5411" s="49">
        <f t="shared" si="168"/>
        <v>24.18</v>
      </c>
      <c r="F5411" s="1105" t="str">
        <f t="shared" si="169"/>
        <v>73850/001</v>
      </c>
      <c r="H5411" s="49">
        <v>22.15</v>
      </c>
      <c r="I5411" s="49">
        <v>24.18</v>
      </c>
    </row>
    <row r="5412" spans="2:9">
      <c r="B5412" s="51">
        <v>84168</v>
      </c>
      <c r="C5412" s="1108" t="s">
        <v>4086</v>
      </c>
      <c r="D5412" s="45" t="s">
        <v>85</v>
      </c>
      <c r="E5412" s="46">
        <f t="shared" si="168"/>
        <v>19.489999999999998</v>
      </c>
      <c r="F5412" s="1105">
        <f t="shared" si="169"/>
        <v>84168</v>
      </c>
      <c r="H5412" s="46">
        <v>18.8</v>
      </c>
      <c r="I5412" s="46">
        <v>19.489999999999998</v>
      </c>
    </row>
    <row r="5413" spans="2:9">
      <c r="B5413" s="50">
        <v>68325</v>
      </c>
      <c r="C5413" s="48" t="s">
        <v>4087</v>
      </c>
      <c r="D5413" s="47" t="s">
        <v>266</v>
      </c>
      <c r="E5413" s="49">
        <f t="shared" si="168"/>
        <v>43.24</v>
      </c>
      <c r="F5413" s="1105">
        <f t="shared" si="169"/>
        <v>68325</v>
      </c>
      <c r="H5413" s="49">
        <v>41.03</v>
      </c>
      <c r="I5413" s="49">
        <v>43.24</v>
      </c>
    </row>
    <row r="5414" spans="2:9">
      <c r="B5414" s="51">
        <v>68333</v>
      </c>
      <c r="C5414" s="1108" t="s">
        <v>4088</v>
      </c>
      <c r="D5414" s="45" t="s">
        <v>266</v>
      </c>
      <c r="E5414" s="46">
        <f t="shared" si="168"/>
        <v>44.1</v>
      </c>
      <c r="F5414" s="1105">
        <f t="shared" si="169"/>
        <v>68333</v>
      </c>
      <c r="H5414" s="46">
        <v>41.74</v>
      </c>
      <c r="I5414" s="46">
        <v>44.1</v>
      </c>
    </row>
    <row r="5415" spans="2:9">
      <c r="B5415" s="50">
        <v>72183</v>
      </c>
      <c r="C5415" s="48" t="s">
        <v>4089</v>
      </c>
      <c r="D5415" s="47" t="s">
        <v>266</v>
      </c>
      <c r="E5415" s="49">
        <f t="shared" si="168"/>
        <v>77.48</v>
      </c>
      <c r="F5415" s="1105">
        <f t="shared" si="169"/>
        <v>72183</v>
      </c>
      <c r="H5415" s="49">
        <v>73.599999999999994</v>
      </c>
      <c r="I5415" s="49">
        <v>77.48</v>
      </c>
    </row>
    <row r="5416" spans="2:9" ht="30">
      <c r="B5416" s="51">
        <v>94990</v>
      </c>
      <c r="C5416" s="1108" t="s">
        <v>4090</v>
      </c>
      <c r="D5416" s="45" t="s">
        <v>1186</v>
      </c>
      <c r="E5416" s="46">
        <f t="shared" si="168"/>
        <v>544.88</v>
      </c>
      <c r="F5416" s="1105">
        <f t="shared" si="169"/>
        <v>94990</v>
      </c>
      <c r="H5416" s="46">
        <v>522.29</v>
      </c>
      <c r="I5416" s="46">
        <v>544.88</v>
      </c>
    </row>
    <row r="5417" spans="2:9" ht="30">
      <c r="B5417" s="50">
        <v>94991</v>
      </c>
      <c r="C5417" s="48" t="s">
        <v>4091</v>
      </c>
      <c r="D5417" s="47" t="s">
        <v>1186</v>
      </c>
      <c r="E5417" s="49">
        <f t="shared" si="168"/>
        <v>503.39</v>
      </c>
      <c r="F5417" s="1105">
        <f t="shared" si="169"/>
        <v>94991</v>
      </c>
      <c r="H5417" s="49">
        <v>494.41</v>
      </c>
      <c r="I5417" s="49">
        <v>503.39</v>
      </c>
    </row>
    <row r="5418" spans="2:9" ht="30">
      <c r="B5418" s="51">
        <v>94992</v>
      </c>
      <c r="C5418" s="1108" t="s">
        <v>4092</v>
      </c>
      <c r="D5418" s="45" t="s">
        <v>266</v>
      </c>
      <c r="E5418" s="46">
        <f t="shared" si="168"/>
        <v>58.48</v>
      </c>
      <c r="F5418" s="1105">
        <f t="shared" si="169"/>
        <v>94992</v>
      </c>
      <c r="H5418" s="46">
        <v>56.76</v>
      </c>
      <c r="I5418" s="46">
        <v>58.48</v>
      </c>
    </row>
    <row r="5419" spans="2:9" ht="30">
      <c r="B5419" s="50">
        <v>94993</v>
      </c>
      <c r="C5419" s="48" t="s">
        <v>4093</v>
      </c>
      <c r="D5419" s="47" t="s">
        <v>266</v>
      </c>
      <c r="E5419" s="49">
        <f t="shared" si="168"/>
        <v>56</v>
      </c>
      <c r="F5419" s="1105">
        <f t="shared" si="169"/>
        <v>94993</v>
      </c>
      <c r="H5419" s="49">
        <v>55.08</v>
      </c>
      <c r="I5419" s="49">
        <v>56</v>
      </c>
    </row>
    <row r="5420" spans="2:9" ht="30">
      <c r="B5420" s="51">
        <v>94994</v>
      </c>
      <c r="C5420" s="1108" t="s">
        <v>4094</v>
      </c>
      <c r="D5420" s="45" t="s">
        <v>266</v>
      </c>
      <c r="E5420" s="46">
        <f t="shared" si="168"/>
        <v>70.39</v>
      </c>
      <c r="F5420" s="1105">
        <f t="shared" si="169"/>
        <v>94994</v>
      </c>
      <c r="H5420" s="46">
        <v>68.150000000000006</v>
      </c>
      <c r="I5420" s="46">
        <v>70.39</v>
      </c>
    </row>
    <row r="5421" spans="2:9" ht="30">
      <c r="B5421" s="50">
        <v>94995</v>
      </c>
      <c r="C5421" s="48" t="s">
        <v>4095</v>
      </c>
      <c r="D5421" s="47" t="s">
        <v>266</v>
      </c>
      <c r="E5421" s="49">
        <f t="shared" si="168"/>
        <v>67.05</v>
      </c>
      <c r="F5421" s="1105">
        <f t="shared" si="169"/>
        <v>94995</v>
      </c>
      <c r="H5421" s="49">
        <v>65.91</v>
      </c>
      <c r="I5421" s="49">
        <v>67.05</v>
      </c>
    </row>
    <row r="5422" spans="2:9" ht="30">
      <c r="B5422" s="51">
        <v>94996</v>
      </c>
      <c r="C5422" s="1108" t="s">
        <v>4096</v>
      </c>
      <c r="D5422" s="45" t="s">
        <v>266</v>
      </c>
      <c r="E5422" s="46">
        <f t="shared" si="168"/>
        <v>81.510000000000005</v>
      </c>
      <c r="F5422" s="1105">
        <f t="shared" si="169"/>
        <v>94996</v>
      </c>
      <c r="H5422" s="46">
        <v>78.78</v>
      </c>
      <c r="I5422" s="46">
        <v>81.510000000000005</v>
      </c>
    </row>
    <row r="5423" spans="2:9" ht="30">
      <c r="B5423" s="50">
        <v>94997</v>
      </c>
      <c r="C5423" s="48" t="s">
        <v>4097</v>
      </c>
      <c r="D5423" s="47" t="s">
        <v>266</v>
      </c>
      <c r="E5423" s="49">
        <f t="shared" si="168"/>
        <v>77.36</v>
      </c>
      <c r="F5423" s="1105">
        <f t="shared" si="169"/>
        <v>94997</v>
      </c>
      <c r="H5423" s="49">
        <v>75.989999999999995</v>
      </c>
      <c r="I5423" s="49">
        <v>77.36</v>
      </c>
    </row>
    <row r="5424" spans="2:9" ht="30">
      <c r="B5424" s="51">
        <v>94998</v>
      </c>
      <c r="C5424" s="1108" t="s">
        <v>4098</v>
      </c>
      <c r="D5424" s="45" t="s">
        <v>266</v>
      </c>
      <c r="E5424" s="46">
        <f t="shared" si="168"/>
        <v>92.4</v>
      </c>
      <c r="F5424" s="1105">
        <f t="shared" si="169"/>
        <v>94998</v>
      </c>
      <c r="H5424" s="46">
        <v>89.15</v>
      </c>
      <c r="I5424" s="46">
        <v>92.4</v>
      </c>
    </row>
    <row r="5425" spans="2:9" ht="30">
      <c r="B5425" s="50">
        <v>94999</v>
      </c>
      <c r="C5425" s="48" t="s">
        <v>4099</v>
      </c>
      <c r="D5425" s="47" t="s">
        <v>266</v>
      </c>
      <c r="E5425" s="49">
        <f t="shared" si="168"/>
        <v>87.42</v>
      </c>
      <c r="F5425" s="1105">
        <f t="shared" si="169"/>
        <v>94999</v>
      </c>
      <c r="H5425" s="49">
        <v>85.81</v>
      </c>
      <c r="I5425" s="49">
        <v>87.42</v>
      </c>
    </row>
    <row r="5426" spans="2:9" ht="30">
      <c r="B5426" s="51">
        <v>87620</v>
      </c>
      <c r="C5426" s="1108" t="s">
        <v>4100</v>
      </c>
      <c r="D5426" s="45" t="s">
        <v>266</v>
      </c>
      <c r="E5426" s="46">
        <f t="shared" si="168"/>
        <v>24.7</v>
      </c>
      <c r="F5426" s="1105">
        <f t="shared" si="169"/>
        <v>87620</v>
      </c>
      <c r="H5426" s="46">
        <v>23.67</v>
      </c>
      <c r="I5426" s="46">
        <v>24.7</v>
      </c>
    </row>
    <row r="5427" spans="2:9" ht="30">
      <c r="B5427" s="50">
        <v>87622</v>
      </c>
      <c r="C5427" s="48" t="s">
        <v>4101</v>
      </c>
      <c r="D5427" s="47" t="s">
        <v>266</v>
      </c>
      <c r="E5427" s="49">
        <f t="shared" si="168"/>
        <v>27.82</v>
      </c>
      <c r="F5427" s="1105">
        <f t="shared" si="169"/>
        <v>87622</v>
      </c>
      <c r="H5427" s="49">
        <v>26.48</v>
      </c>
      <c r="I5427" s="49">
        <v>27.82</v>
      </c>
    </row>
    <row r="5428" spans="2:9" ht="30">
      <c r="B5428" s="51">
        <v>87623</v>
      </c>
      <c r="C5428" s="1108" t="s">
        <v>4102</v>
      </c>
      <c r="D5428" s="45" t="s">
        <v>266</v>
      </c>
      <c r="E5428" s="46">
        <f t="shared" si="168"/>
        <v>59.97</v>
      </c>
      <c r="F5428" s="1105">
        <f t="shared" si="169"/>
        <v>87623</v>
      </c>
      <c r="H5428" s="46">
        <v>58.98</v>
      </c>
      <c r="I5428" s="46">
        <v>59.97</v>
      </c>
    </row>
    <row r="5429" spans="2:9" ht="30">
      <c r="B5429" s="50">
        <v>87624</v>
      </c>
      <c r="C5429" s="48" t="s">
        <v>4103</v>
      </c>
      <c r="D5429" s="47" t="s">
        <v>266</v>
      </c>
      <c r="E5429" s="49">
        <f t="shared" si="168"/>
        <v>65.38</v>
      </c>
      <c r="F5429" s="1105">
        <f t="shared" si="169"/>
        <v>87624</v>
      </c>
      <c r="H5429" s="49">
        <v>63.91</v>
      </c>
      <c r="I5429" s="49">
        <v>65.38</v>
      </c>
    </row>
    <row r="5430" spans="2:9" ht="30">
      <c r="B5430" s="51">
        <v>87630</v>
      </c>
      <c r="C5430" s="1108" t="s">
        <v>4104</v>
      </c>
      <c r="D5430" s="45" t="s">
        <v>266</v>
      </c>
      <c r="E5430" s="46">
        <f t="shared" si="168"/>
        <v>30.45</v>
      </c>
      <c r="F5430" s="1105">
        <f t="shared" si="169"/>
        <v>87630</v>
      </c>
      <c r="H5430" s="46">
        <v>29.22</v>
      </c>
      <c r="I5430" s="46">
        <v>30.45</v>
      </c>
    </row>
    <row r="5431" spans="2:9" ht="30">
      <c r="B5431" s="50">
        <v>87632</v>
      </c>
      <c r="C5431" s="48" t="s">
        <v>4105</v>
      </c>
      <c r="D5431" s="47" t="s">
        <v>266</v>
      </c>
      <c r="E5431" s="49">
        <f t="shared" si="168"/>
        <v>34.79</v>
      </c>
      <c r="F5431" s="1105">
        <f t="shared" si="169"/>
        <v>87632</v>
      </c>
      <c r="H5431" s="49">
        <v>33.119999999999997</v>
      </c>
      <c r="I5431" s="49">
        <v>34.79</v>
      </c>
    </row>
    <row r="5432" spans="2:9" ht="30">
      <c r="B5432" s="51">
        <v>87633</v>
      </c>
      <c r="C5432" s="1108" t="s">
        <v>4106</v>
      </c>
      <c r="D5432" s="45" t="s">
        <v>266</v>
      </c>
      <c r="E5432" s="46">
        <f t="shared" si="168"/>
        <v>79.48</v>
      </c>
      <c r="F5432" s="1105">
        <f t="shared" si="169"/>
        <v>87633</v>
      </c>
      <c r="H5432" s="46">
        <v>78.3</v>
      </c>
      <c r="I5432" s="46">
        <v>79.48</v>
      </c>
    </row>
    <row r="5433" spans="2:9" ht="30">
      <c r="B5433" s="50">
        <v>87634</v>
      </c>
      <c r="C5433" s="48" t="s">
        <v>4107</v>
      </c>
      <c r="D5433" s="47" t="s">
        <v>266</v>
      </c>
      <c r="E5433" s="49">
        <f t="shared" si="168"/>
        <v>87</v>
      </c>
      <c r="F5433" s="1105">
        <f t="shared" si="169"/>
        <v>87634</v>
      </c>
      <c r="H5433" s="49">
        <v>85.16</v>
      </c>
      <c r="I5433" s="49">
        <v>87</v>
      </c>
    </row>
    <row r="5434" spans="2:9" ht="30">
      <c r="B5434" s="51">
        <v>87640</v>
      </c>
      <c r="C5434" s="1108" t="s">
        <v>4108</v>
      </c>
      <c r="D5434" s="45" t="s">
        <v>266</v>
      </c>
      <c r="E5434" s="46">
        <f t="shared" si="168"/>
        <v>35.06</v>
      </c>
      <c r="F5434" s="1105">
        <f t="shared" si="169"/>
        <v>87640</v>
      </c>
      <c r="H5434" s="46">
        <v>33.68</v>
      </c>
      <c r="I5434" s="46">
        <v>35.06</v>
      </c>
    </row>
    <row r="5435" spans="2:9" ht="30">
      <c r="B5435" s="50">
        <v>87642</v>
      </c>
      <c r="C5435" s="48" t="s">
        <v>4109</v>
      </c>
      <c r="D5435" s="47" t="s">
        <v>266</v>
      </c>
      <c r="E5435" s="49">
        <f t="shared" si="168"/>
        <v>40.4</v>
      </c>
      <c r="F5435" s="1105">
        <f t="shared" si="169"/>
        <v>87642</v>
      </c>
      <c r="H5435" s="49">
        <v>38.479999999999997</v>
      </c>
      <c r="I5435" s="49">
        <v>40.4</v>
      </c>
    </row>
    <row r="5436" spans="2:9" ht="30">
      <c r="B5436" s="51">
        <v>87643</v>
      </c>
      <c r="C5436" s="1108" t="s">
        <v>4110</v>
      </c>
      <c r="D5436" s="45" t="s">
        <v>266</v>
      </c>
      <c r="E5436" s="46">
        <f t="shared" si="168"/>
        <v>95.36</v>
      </c>
      <c r="F5436" s="1105">
        <f t="shared" si="169"/>
        <v>87643</v>
      </c>
      <c r="H5436" s="46">
        <v>94.04</v>
      </c>
      <c r="I5436" s="46">
        <v>95.36</v>
      </c>
    </row>
    <row r="5437" spans="2:9" ht="30">
      <c r="B5437" s="50">
        <v>87644</v>
      </c>
      <c r="C5437" s="48" t="s">
        <v>4111</v>
      </c>
      <c r="D5437" s="47" t="s">
        <v>266</v>
      </c>
      <c r="E5437" s="49">
        <f t="shared" si="168"/>
        <v>104.6</v>
      </c>
      <c r="F5437" s="1105">
        <f t="shared" si="169"/>
        <v>87644</v>
      </c>
      <c r="H5437" s="49">
        <v>102.48</v>
      </c>
      <c r="I5437" s="49">
        <v>104.6</v>
      </c>
    </row>
    <row r="5438" spans="2:9" ht="30">
      <c r="B5438" s="51">
        <v>87680</v>
      </c>
      <c r="C5438" s="1108" t="s">
        <v>4112</v>
      </c>
      <c r="D5438" s="45" t="s">
        <v>266</v>
      </c>
      <c r="E5438" s="46">
        <f t="shared" si="168"/>
        <v>28.32</v>
      </c>
      <c r="F5438" s="1105">
        <f t="shared" si="169"/>
        <v>87680</v>
      </c>
      <c r="H5438" s="46">
        <v>27.14</v>
      </c>
      <c r="I5438" s="46">
        <v>28.32</v>
      </c>
    </row>
    <row r="5439" spans="2:9" ht="30">
      <c r="B5439" s="50">
        <v>87682</v>
      </c>
      <c r="C5439" s="48" t="s">
        <v>4113</v>
      </c>
      <c r="D5439" s="47" t="s">
        <v>266</v>
      </c>
      <c r="E5439" s="49">
        <f t="shared" si="168"/>
        <v>33.659999999999997</v>
      </c>
      <c r="F5439" s="1105">
        <f t="shared" si="169"/>
        <v>87682</v>
      </c>
      <c r="H5439" s="49">
        <v>31.94</v>
      </c>
      <c r="I5439" s="49">
        <v>33.659999999999997</v>
      </c>
    </row>
    <row r="5440" spans="2:9" ht="30">
      <c r="B5440" s="51">
        <v>87683</v>
      </c>
      <c r="C5440" s="1108" t="s">
        <v>4114</v>
      </c>
      <c r="D5440" s="45" t="s">
        <v>266</v>
      </c>
      <c r="E5440" s="46">
        <f t="shared" si="168"/>
        <v>88.62</v>
      </c>
      <c r="F5440" s="1105">
        <f t="shared" si="169"/>
        <v>87683</v>
      </c>
      <c r="H5440" s="46">
        <v>87.5</v>
      </c>
      <c r="I5440" s="46">
        <v>88.62</v>
      </c>
    </row>
    <row r="5441" spans="2:9" ht="30">
      <c r="B5441" s="50">
        <v>87684</v>
      </c>
      <c r="C5441" s="48" t="s">
        <v>4115</v>
      </c>
      <c r="D5441" s="47" t="s">
        <v>266</v>
      </c>
      <c r="E5441" s="49">
        <f t="shared" si="168"/>
        <v>97.86</v>
      </c>
      <c r="F5441" s="1105">
        <f t="shared" si="169"/>
        <v>87684</v>
      </c>
      <c r="H5441" s="49">
        <v>95.94</v>
      </c>
      <c r="I5441" s="49">
        <v>97.86</v>
      </c>
    </row>
    <row r="5442" spans="2:9" ht="30">
      <c r="B5442" s="51">
        <v>87690</v>
      </c>
      <c r="C5442" s="1108" t="s">
        <v>4116</v>
      </c>
      <c r="D5442" s="45" t="s">
        <v>266</v>
      </c>
      <c r="E5442" s="46">
        <f t="shared" si="168"/>
        <v>32.94</v>
      </c>
      <c r="F5442" s="1105">
        <f t="shared" si="169"/>
        <v>87690</v>
      </c>
      <c r="H5442" s="46">
        <v>31.54</v>
      </c>
      <c r="I5442" s="46">
        <v>32.94</v>
      </c>
    </row>
    <row r="5443" spans="2:9" ht="30">
      <c r="B5443" s="50">
        <v>87692</v>
      </c>
      <c r="C5443" s="48" t="s">
        <v>4117</v>
      </c>
      <c r="D5443" s="47" t="s">
        <v>266</v>
      </c>
      <c r="E5443" s="49">
        <f t="shared" ref="E5443:E5506" si="170">IF($K$2=$H$1,H5443,I5443)</f>
        <v>39.049999999999997</v>
      </c>
      <c r="F5443" s="1105">
        <f t="shared" ref="F5443:F5506" si="171">IF(LEN($B5443)=7,CONCATENATE(MID($B5443,1,6),"00",RIGHT($B5443,1)),IF(LEN($B5443)=8,CONCATENATE(MID($B5443,1,6),"0",RIGHT($B5443,2)),$B5443))</f>
        <v>87692</v>
      </c>
      <c r="H5443" s="49">
        <v>37.03</v>
      </c>
      <c r="I5443" s="49">
        <v>39.049999999999997</v>
      </c>
    </row>
    <row r="5444" spans="2:9" ht="30">
      <c r="B5444" s="51">
        <v>87693</v>
      </c>
      <c r="C5444" s="1108" t="s">
        <v>4118</v>
      </c>
      <c r="D5444" s="45" t="s">
        <v>266</v>
      </c>
      <c r="E5444" s="46">
        <f t="shared" si="170"/>
        <v>101.99</v>
      </c>
      <c r="F5444" s="1105">
        <f t="shared" si="171"/>
        <v>87693</v>
      </c>
      <c r="H5444" s="46">
        <v>100.66</v>
      </c>
      <c r="I5444" s="46">
        <v>101.99</v>
      </c>
    </row>
    <row r="5445" spans="2:9" ht="30">
      <c r="B5445" s="50">
        <v>87694</v>
      </c>
      <c r="C5445" s="48" t="s">
        <v>4119</v>
      </c>
      <c r="D5445" s="47" t="s">
        <v>266</v>
      </c>
      <c r="E5445" s="49">
        <f t="shared" si="170"/>
        <v>112.57</v>
      </c>
      <c r="F5445" s="1105">
        <f t="shared" si="171"/>
        <v>87694</v>
      </c>
      <c r="H5445" s="49">
        <v>110.33</v>
      </c>
      <c r="I5445" s="49">
        <v>112.57</v>
      </c>
    </row>
    <row r="5446" spans="2:9" ht="30">
      <c r="B5446" s="51">
        <v>87700</v>
      </c>
      <c r="C5446" s="1108" t="s">
        <v>4120</v>
      </c>
      <c r="D5446" s="45" t="s">
        <v>266</v>
      </c>
      <c r="E5446" s="46">
        <f t="shared" si="170"/>
        <v>35.56</v>
      </c>
      <c r="F5446" s="1105">
        <f t="shared" si="171"/>
        <v>87700</v>
      </c>
      <c r="H5446" s="46">
        <v>34.06</v>
      </c>
      <c r="I5446" s="46">
        <v>35.56</v>
      </c>
    </row>
    <row r="5447" spans="2:9" ht="30">
      <c r="B5447" s="50">
        <v>87702</v>
      </c>
      <c r="C5447" s="48" t="s">
        <v>4121</v>
      </c>
      <c r="D5447" s="47" t="s">
        <v>266</v>
      </c>
      <c r="E5447" s="49">
        <f t="shared" si="170"/>
        <v>42.21</v>
      </c>
      <c r="F5447" s="1105">
        <f t="shared" si="171"/>
        <v>87702</v>
      </c>
      <c r="H5447" s="49">
        <v>40.049999999999997</v>
      </c>
      <c r="I5447" s="49">
        <v>42.21</v>
      </c>
    </row>
    <row r="5448" spans="2:9" ht="30">
      <c r="B5448" s="51">
        <v>87703</v>
      </c>
      <c r="C5448" s="1108" t="s">
        <v>4122</v>
      </c>
      <c r="D5448" s="45" t="s">
        <v>266</v>
      </c>
      <c r="E5448" s="46">
        <f t="shared" si="170"/>
        <v>110.76</v>
      </c>
      <c r="F5448" s="1105">
        <f t="shared" si="171"/>
        <v>87703</v>
      </c>
      <c r="H5448" s="46">
        <v>109.34</v>
      </c>
      <c r="I5448" s="46">
        <v>110.76</v>
      </c>
    </row>
    <row r="5449" spans="2:9" ht="30">
      <c r="B5449" s="50">
        <v>87704</v>
      </c>
      <c r="C5449" s="48" t="s">
        <v>4123</v>
      </c>
      <c r="D5449" s="47" t="s">
        <v>266</v>
      </c>
      <c r="E5449" s="49">
        <f t="shared" si="170"/>
        <v>122.28</v>
      </c>
      <c r="F5449" s="1105">
        <f t="shared" si="171"/>
        <v>87704</v>
      </c>
      <c r="H5449" s="49">
        <v>119.86</v>
      </c>
      <c r="I5449" s="49">
        <v>122.28</v>
      </c>
    </row>
    <row r="5450" spans="2:9" ht="30">
      <c r="B5450" s="51">
        <v>87735</v>
      </c>
      <c r="C5450" s="1108" t="s">
        <v>4124</v>
      </c>
      <c r="D5450" s="45" t="s">
        <v>266</v>
      </c>
      <c r="E5450" s="46">
        <f t="shared" si="170"/>
        <v>33.049999999999997</v>
      </c>
      <c r="F5450" s="1105">
        <f t="shared" si="171"/>
        <v>87735</v>
      </c>
      <c r="H5450" s="46">
        <v>31.18</v>
      </c>
      <c r="I5450" s="46">
        <v>33.049999999999997</v>
      </c>
    </row>
    <row r="5451" spans="2:9" ht="30">
      <c r="B5451" s="50">
        <v>87737</v>
      </c>
      <c r="C5451" s="48" t="s">
        <v>4125</v>
      </c>
      <c r="D5451" s="47" t="s">
        <v>266</v>
      </c>
      <c r="E5451" s="49">
        <f t="shared" si="170"/>
        <v>36.17</v>
      </c>
      <c r="F5451" s="1105">
        <f t="shared" si="171"/>
        <v>87737</v>
      </c>
      <c r="H5451" s="49">
        <v>33.99</v>
      </c>
      <c r="I5451" s="49">
        <v>36.17</v>
      </c>
    </row>
    <row r="5452" spans="2:9" ht="30">
      <c r="B5452" s="51">
        <v>87738</v>
      </c>
      <c r="C5452" s="1108" t="s">
        <v>4126</v>
      </c>
      <c r="D5452" s="45" t="s">
        <v>266</v>
      </c>
      <c r="E5452" s="46">
        <f t="shared" si="170"/>
        <v>68.319999999999993</v>
      </c>
      <c r="F5452" s="1105">
        <f t="shared" si="171"/>
        <v>87738</v>
      </c>
      <c r="H5452" s="46">
        <v>66.489999999999995</v>
      </c>
      <c r="I5452" s="46">
        <v>68.319999999999993</v>
      </c>
    </row>
    <row r="5453" spans="2:9" ht="30">
      <c r="B5453" s="50">
        <v>87739</v>
      </c>
      <c r="C5453" s="48" t="s">
        <v>4127</v>
      </c>
      <c r="D5453" s="47" t="s">
        <v>266</v>
      </c>
      <c r="E5453" s="49">
        <f t="shared" si="170"/>
        <v>73.73</v>
      </c>
      <c r="F5453" s="1105">
        <f t="shared" si="171"/>
        <v>87739</v>
      </c>
      <c r="H5453" s="49">
        <v>71.42</v>
      </c>
      <c r="I5453" s="49">
        <v>73.73</v>
      </c>
    </row>
    <row r="5454" spans="2:9" ht="30">
      <c r="B5454" s="51">
        <v>87745</v>
      </c>
      <c r="C5454" s="1108" t="s">
        <v>4128</v>
      </c>
      <c r="D5454" s="45" t="s">
        <v>266</v>
      </c>
      <c r="E5454" s="46">
        <f t="shared" si="170"/>
        <v>38.799999999999997</v>
      </c>
      <c r="F5454" s="1105">
        <f t="shared" si="171"/>
        <v>87745</v>
      </c>
      <c r="H5454" s="46">
        <v>36.729999999999997</v>
      </c>
      <c r="I5454" s="46">
        <v>38.799999999999997</v>
      </c>
    </row>
    <row r="5455" spans="2:9" ht="30">
      <c r="B5455" s="50">
        <v>87747</v>
      </c>
      <c r="C5455" s="48" t="s">
        <v>4129</v>
      </c>
      <c r="D5455" s="47" t="s">
        <v>266</v>
      </c>
      <c r="E5455" s="49">
        <f t="shared" si="170"/>
        <v>43.14</v>
      </c>
      <c r="F5455" s="1105">
        <f t="shared" si="171"/>
        <v>87747</v>
      </c>
      <c r="H5455" s="49">
        <v>40.630000000000003</v>
      </c>
      <c r="I5455" s="49">
        <v>43.14</v>
      </c>
    </row>
    <row r="5456" spans="2:9" ht="30">
      <c r="B5456" s="51">
        <v>87748</v>
      </c>
      <c r="C5456" s="1108" t="s">
        <v>4130</v>
      </c>
      <c r="D5456" s="45" t="s">
        <v>266</v>
      </c>
      <c r="E5456" s="46">
        <f t="shared" si="170"/>
        <v>87.83</v>
      </c>
      <c r="F5456" s="1105">
        <f t="shared" si="171"/>
        <v>87748</v>
      </c>
      <c r="H5456" s="46">
        <v>85.81</v>
      </c>
      <c r="I5456" s="46">
        <v>87.83</v>
      </c>
    </row>
    <row r="5457" spans="2:9" ht="30">
      <c r="B5457" s="50">
        <v>87749</v>
      </c>
      <c r="C5457" s="48" t="s">
        <v>4131</v>
      </c>
      <c r="D5457" s="47" t="s">
        <v>266</v>
      </c>
      <c r="E5457" s="49">
        <f t="shared" si="170"/>
        <v>95.35</v>
      </c>
      <c r="F5457" s="1105">
        <f t="shared" si="171"/>
        <v>87749</v>
      </c>
      <c r="H5457" s="49">
        <v>92.67</v>
      </c>
      <c r="I5457" s="49">
        <v>95.35</v>
      </c>
    </row>
    <row r="5458" spans="2:9" ht="30">
      <c r="B5458" s="51">
        <v>87755</v>
      </c>
      <c r="C5458" s="1108" t="s">
        <v>4132</v>
      </c>
      <c r="D5458" s="45" t="s">
        <v>266</v>
      </c>
      <c r="E5458" s="46">
        <f t="shared" si="170"/>
        <v>35.090000000000003</v>
      </c>
      <c r="F5458" s="1105">
        <f t="shared" si="171"/>
        <v>87755</v>
      </c>
      <c r="H5458" s="46">
        <v>32.93</v>
      </c>
      <c r="I5458" s="46">
        <v>35.090000000000003</v>
      </c>
    </row>
    <row r="5459" spans="2:9" ht="30">
      <c r="B5459" s="50">
        <v>87757</v>
      </c>
      <c r="C5459" s="48" t="s">
        <v>4133</v>
      </c>
      <c r="D5459" s="47" t="s">
        <v>266</v>
      </c>
      <c r="E5459" s="49">
        <f t="shared" si="170"/>
        <v>39.43</v>
      </c>
      <c r="F5459" s="1105">
        <f t="shared" si="171"/>
        <v>87757</v>
      </c>
      <c r="H5459" s="49">
        <v>36.83</v>
      </c>
      <c r="I5459" s="49">
        <v>39.43</v>
      </c>
    </row>
    <row r="5460" spans="2:9" ht="30">
      <c r="B5460" s="51">
        <v>87758</v>
      </c>
      <c r="C5460" s="1108" t="s">
        <v>4134</v>
      </c>
      <c r="D5460" s="45" t="s">
        <v>266</v>
      </c>
      <c r="E5460" s="46">
        <f t="shared" si="170"/>
        <v>84.12</v>
      </c>
      <c r="F5460" s="1105">
        <f t="shared" si="171"/>
        <v>87758</v>
      </c>
      <c r="H5460" s="46">
        <v>82.01</v>
      </c>
      <c r="I5460" s="46">
        <v>84.12</v>
      </c>
    </row>
    <row r="5461" spans="2:9" ht="30">
      <c r="B5461" s="50">
        <v>87759</v>
      </c>
      <c r="C5461" s="48" t="s">
        <v>4135</v>
      </c>
      <c r="D5461" s="47" t="s">
        <v>266</v>
      </c>
      <c r="E5461" s="49">
        <f t="shared" si="170"/>
        <v>91.64</v>
      </c>
      <c r="F5461" s="1105">
        <f t="shared" si="171"/>
        <v>87759</v>
      </c>
      <c r="H5461" s="49">
        <v>88.87</v>
      </c>
      <c r="I5461" s="49">
        <v>91.64</v>
      </c>
    </row>
    <row r="5462" spans="2:9" ht="30">
      <c r="B5462" s="51">
        <v>87765</v>
      </c>
      <c r="C5462" s="1108" t="s">
        <v>4136</v>
      </c>
      <c r="D5462" s="45" t="s">
        <v>266</v>
      </c>
      <c r="E5462" s="46">
        <f t="shared" si="170"/>
        <v>39.700000000000003</v>
      </c>
      <c r="F5462" s="1105">
        <f t="shared" si="171"/>
        <v>87765</v>
      </c>
      <c r="H5462" s="46">
        <v>37.39</v>
      </c>
      <c r="I5462" s="46">
        <v>39.700000000000003</v>
      </c>
    </row>
    <row r="5463" spans="2:9" ht="30">
      <c r="B5463" s="50">
        <v>87767</v>
      </c>
      <c r="C5463" s="48" t="s">
        <v>4137</v>
      </c>
      <c r="D5463" s="47" t="s">
        <v>266</v>
      </c>
      <c r="E5463" s="49">
        <f t="shared" si="170"/>
        <v>45.04</v>
      </c>
      <c r="F5463" s="1105">
        <f t="shared" si="171"/>
        <v>87767</v>
      </c>
      <c r="H5463" s="49">
        <v>42.19</v>
      </c>
      <c r="I5463" s="49">
        <v>45.04</v>
      </c>
    </row>
    <row r="5464" spans="2:9" ht="30">
      <c r="B5464" s="51">
        <v>87768</v>
      </c>
      <c r="C5464" s="1108" t="s">
        <v>4138</v>
      </c>
      <c r="D5464" s="45" t="s">
        <v>266</v>
      </c>
      <c r="E5464" s="46">
        <f t="shared" si="170"/>
        <v>100</v>
      </c>
      <c r="F5464" s="1105">
        <f t="shared" si="171"/>
        <v>87768</v>
      </c>
      <c r="H5464" s="46">
        <v>97.75</v>
      </c>
      <c r="I5464" s="46">
        <v>100</v>
      </c>
    </row>
    <row r="5465" spans="2:9" ht="30">
      <c r="B5465" s="50">
        <v>87769</v>
      </c>
      <c r="C5465" s="48" t="s">
        <v>4139</v>
      </c>
      <c r="D5465" s="47" t="s">
        <v>266</v>
      </c>
      <c r="E5465" s="49">
        <f t="shared" si="170"/>
        <v>109.24</v>
      </c>
      <c r="F5465" s="1105">
        <f t="shared" si="171"/>
        <v>87769</v>
      </c>
      <c r="H5465" s="49">
        <v>106.19</v>
      </c>
      <c r="I5465" s="49">
        <v>109.24</v>
      </c>
    </row>
    <row r="5466" spans="2:9">
      <c r="B5466" s="51">
        <v>88470</v>
      </c>
      <c r="C5466" s="1108" t="s">
        <v>4140</v>
      </c>
      <c r="D5466" s="45" t="s">
        <v>266</v>
      </c>
      <c r="E5466" s="46">
        <f t="shared" si="170"/>
        <v>23.36</v>
      </c>
      <c r="F5466" s="1105">
        <f t="shared" si="171"/>
        <v>88470</v>
      </c>
      <c r="H5466" s="46">
        <v>22.97</v>
      </c>
      <c r="I5466" s="46">
        <v>23.36</v>
      </c>
    </row>
    <row r="5467" spans="2:9">
      <c r="B5467" s="50">
        <v>88471</v>
      </c>
      <c r="C5467" s="48" t="s">
        <v>4141</v>
      </c>
      <c r="D5467" s="47" t="s">
        <v>266</v>
      </c>
      <c r="E5467" s="49">
        <f t="shared" si="170"/>
        <v>28.85</v>
      </c>
      <c r="F5467" s="1105">
        <f t="shared" si="171"/>
        <v>88471</v>
      </c>
      <c r="H5467" s="49">
        <v>28.36</v>
      </c>
      <c r="I5467" s="49">
        <v>28.85</v>
      </c>
    </row>
    <row r="5468" spans="2:9">
      <c r="B5468" s="51">
        <v>88472</v>
      </c>
      <c r="C5468" s="1108" t="s">
        <v>4142</v>
      </c>
      <c r="D5468" s="45" t="s">
        <v>266</v>
      </c>
      <c r="E5468" s="46">
        <f t="shared" si="170"/>
        <v>33.159999999999997</v>
      </c>
      <c r="F5468" s="1105">
        <f t="shared" si="171"/>
        <v>88472</v>
      </c>
      <c r="H5468" s="46">
        <v>32.590000000000003</v>
      </c>
      <c r="I5468" s="46">
        <v>33.159999999999997</v>
      </c>
    </row>
    <row r="5469" spans="2:9">
      <c r="B5469" s="50">
        <v>88476</v>
      </c>
      <c r="C5469" s="48" t="s">
        <v>4143</v>
      </c>
      <c r="D5469" s="47" t="s">
        <v>266</v>
      </c>
      <c r="E5469" s="49">
        <f t="shared" si="170"/>
        <v>18.95</v>
      </c>
      <c r="F5469" s="1105">
        <f t="shared" si="171"/>
        <v>88476</v>
      </c>
      <c r="H5469" s="49">
        <v>18.670000000000002</v>
      </c>
      <c r="I5469" s="49">
        <v>18.95</v>
      </c>
    </row>
    <row r="5470" spans="2:9">
      <c r="B5470" s="51">
        <v>88477</v>
      </c>
      <c r="C5470" s="1108" t="s">
        <v>4144</v>
      </c>
      <c r="D5470" s="45" t="s">
        <v>266</v>
      </c>
      <c r="E5470" s="46">
        <f t="shared" si="170"/>
        <v>25.98</v>
      </c>
      <c r="F5470" s="1105">
        <f t="shared" si="171"/>
        <v>88477</v>
      </c>
      <c r="H5470" s="46">
        <v>25.54</v>
      </c>
      <c r="I5470" s="46">
        <v>25.98</v>
      </c>
    </row>
    <row r="5471" spans="2:9">
      <c r="B5471" s="50">
        <v>88478</v>
      </c>
      <c r="C5471" s="48" t="s">
        <v>4145</v>
      </c>
      <c r="D5471" s="47" t="s">
        <v>266</v>
      </c>
      <c r="E5471" s="49">
        <f t="shared" si="170"/>
        <v>31.69</v>
      </c>
      <c r="F5471" s="1105">
        <f t="shared" si="171"/>
        <v>88478</v>
      </c>
      <c r="H5471" s="49">
        <v>31.12</v>
      </c>
      <c r="I5471" s="49">
        <v>31.69</v>
      </c>
    </row>
    <row r="5472" spans="2:9" ht="30">
      <c r="B5472" s="51">
        <v>90900</v>
      </c>
      <c r="C5472" s="1108" t="s">
        <v>4146</v>
      </c>
      <c r="D5472" s="45" t="s">
        <v>266</v>
      </c>
      <c r="E5472" s="46">
        <f t="shared" si="170"/>
        <v>61.83</v>
      </c>
      <c r="F5472" s="1105">
        <f t="shared" si="171"/>
        <v>90900</v>
      </c>
      <c r="H5472" s="46">
        <v>59.65</v>
      </c>
      <c r="I5472" s="46">
        <v>61.83</v>
      </c>
    </row>
    <row r="5473" spans="2:9" ht="30">
      <c r="B5473" s="50">
        <v>90902</v>
      </c>
      <c r="C5473" s="48" t="s">
        <v>4147</v>
      </c>
      <c r="D5473" s="47" t="s">
        <v>266</v>
      </c>
      <c r="E5473" s="49">
        <f t="shared" si="170"/>
        <v>67.94</v>
      </c>
      <c r="F5473" s="1105">
        <f t="shared" si="171"/>
        <v>90902</v>
      </c>
      <c r="H5473" s="49">
        <v>65.14</v>
      </c>
      <c r="I5473" s="49">
        <v>67.94</v>
      </c>
    </row>
    <row r="5474" spans="2:9" ht="30">
      <c r="B5474" s="51">
        <v>90903</v>
      </c>
      <c r="C5474" s="1108" t="s">
        <v>4148</v>
      </c>
      <c r="D5474" s="45" t="s">
        <v>266</v>
      </c>
      <c r="E5474" s="46">
        <f t="shared" si="170"/>
        <v>130.88</v>
      </c>
      <c r="F5474" s="1105">
        <f t="shared" si="171"/>
        <v>90903</v>
      </c>
      <c r="H5474" s="46">
        <v>128.77000000000001</v>
      </c>
      <c r="I5474" s="46">
        <v>130.88</v>
      </c>
    </row>
    <row r="5475" spans="2:9" ht="30">
      <c r="B5475" s="50">
        <v>90904</v>
      </c>
      <c r="C5475" s="48" t="s">
        <v>4149</v>
      </c>
      <c r="D5475" s="47" t="s">
        <v>266</v>
      </c>
      <c r="E5475" s="49">
        <f t="shared" si="170"/>
        <v>141.46</v>
      </c>
      <c r="F5475" s="1105">
        <f t="shared" si="171"/>
        <v>90904</v>
      </c>
      <c r="H5475" s="49">
        <v>138.44</v>
      </c>
      <c r="I5475" s="49">
        <v>141.46</v>
      </c>
    </row>
    <row r="5476" spans="2:9" ht="30">
      <c r="B5476" s="51">
        <v>90910</v>
      </c>
      <c r="C5476" s="1108" t="s">
        <v>4150</v>
      </c>
      <c r="D5476" s="45" t="s">
        <v>266</v>
      </c>
      <c r="E5476" s="46">
        <f t="shared" si="170"/>
        <v>65.19</v>
      </c>
      <c r="F5476" s="1105">
        <f t="shared" si="171"/>
        <v>90910</v>
      </c>
      <c r="H5476" s="46">
        <v>62.84</v>
      </c>
      <c r="I5476" s="46">
        <v>65.19</v>
      </c>
    </row>
    <row r="5477" spans="2:9" ht="30">
      <c r="B5477" s="50">
        <v>90912</v>
      </c>
      <c r="C5477" s="48" t="s">
        <v>4151</v>
      </c>
      <c r="D5477" s="47" t="s">
        <v>266</v>
      </c>
      <c r="E5477" s="49">
        <f t="shared" si="170"/>
        <v>71.84</v>
      </c>
      <c r="F5477" s="1105">
        <f t="shared" si="171"/>
        <v>90912</v>
      </c>
      <c r="H5477" s="49">
        <v>68.83</v>
      </c>
      <c r="I5477" s="49">
        <v>71.84</v>
      </c>
    </row>
    <row r="5478" spans="2:9" ht="30">
      <c r="B5478" s="51">
        <v>90913</v>
      </c>
      <c r="C5478" s="1108" t="s">
        <v>4152</v>
      </c>
      <c r="D5478" s="45" t="s">
        <v>266</v>
      </c>
      <c r="E5478" s="46">
        <f t="shared" si="170"/>
        <v>140.38999999999999</v>
      </c>
      <c r="F5478" s="1105">
        <f t="shared" si="171"/>
        <v>90913</v>
      </c>
      <c r="H5478" s="46">
        <v>138.12</v>
      </c>
      <c r="I5478" s="46">
        <v>140.38999999999999</v>
      </c>
    </row>
    <row r="5479" spans="2:9" ht="30">
      <c r="B5479" s="50">
        <v>90914</v>
      </c>
      <c r="C5479" s="48" t="s">
        <v>4153</v>
      </c>
      <c r="D5479" s="47" t="s">
        <v>266</v>
      </c>
      <c r="E5479" s="49">
        <f t="shared" si="170"/>
        <v>151.91</v>
      </c>
      <c r="F5479" s="1105">
        <f t="shared" si="171"/>
        <v>90914</v>
      </c>
      <c r="H5479" s="49">
        <v>148.63999999999999</v>
      </c>
      <c r="I5479" s="49">
        <v>151.91</v>
      </c>
    </row>
    <row r="5480" spans="2:9" ht="30">
      <c r="B5480" s="51">
        <v>90920</v>
      </c>
      <c r="C5480" s="1108" t="s">
        <v>4154</v>
      </c>
      <c r="D5480" s="45" t="s">
        <v>266</v>
      </c>
      <c r="E5480" s="46">
        <f t="shared" si="170"/>
        <v>71.430000000000007</v>
      </c>
      <c r="F5480" s="1105">
        <f t="shared" si="171"/>
        <v>90920</v>
      </c>
      <c r="H5480" s="46">
        <v>68.760000000000005</v>
      </c>
      <c r="I5480" s="46">
        <v>71.430000000000007</v>
      </c>
    </row>
    <row r="5481" spans="2:9" ht="30">
      <c r="B5481" s="50">
        <v>90922</v>
      </c>
      <c r="C5481" s="48" t="s">
        <v>4155</v>
      </c>
      <c r="D5481" s="47" t="s">
        <v>266</v>
      </c>
      <c r="E5481" s="49">
        <f t="shared" si="170"/>
        <v>79.069999999999993</v>
      </c>
      <c r="F5481" s="1105">
        <f t="shared" si="171"/>
        <v>90922</v>
      </c>
      <c r="H5481" s="49">
        <v>75.64</v>
      </c>
      <c r="I5481" s="49">
        <v>79.069999999999993</v>
      </c>
    </row>
    <row r="5482" spans="2:9" ht="30">
      <c r="B5482" s="51">
        <v>90923</v>
      </c>
      <c r="C5482" s="1108" t="s">
        <v>4156</v>
      </c>
      <c r="D5482" s="45" t="s">
        <v>266</v>
      </c>
      <c r="E5482" s="46">
        <f t="shared" si="170"/>
        <v>157.88999999999999</v>
      </c>
      <c r="F5482" s="1105">
        <f t="shared" si="171"/>
        <v>90923</v>
      </c>
      <c r="H5482" s="46">
        <v>155.31</v>
      </c>
      <c r="I5482" s="46">
        <v>157.88999999999999</v>
      </c>
    </row>
    <row r="5483" spans="2:9" ht="30">
      <c r="B5483" s="50">
        <v>90924</v>
      </c>
      <c r="C5483" s="48" t="s">
        <v>4157</v>
      </c>
      <c r="D5483" s="47" t="s">
        <v>266</v>
      </c>
      <c r="E5483" s="49">
        <f t="shared" si="170"/>
        <v>171.13</v>
      </c>
      <c r="F5483" s="1105">
        <f t="shared" si="171"/>
        <v>90924</v>
      </c>
      <c r="H5483" s="49">
        <v>167.41</v>
      </c>
      <c r="I5483" s="49">
        <v>171.13</v>
      </c>
    </row>
    <row r="5484" spans="2:9" ht="30">
      <c r="B5484" s="51">
        <v>90930</v>
      </c>
      <c r="C5484" s="1108" t="s">
        <v>4158</v>
      </c>
      <c r="D5484" s="45" t="s">
        <v>266</v>
      </c>
      <c r="E5484" s="46">
        <f t="shared" si="170"/>
        <v>56.39</v>
      </c>
      <c r="F5484" s="1105">
        <f t="shared" si="171"/>
        <v>90930</v>
      </c>
      <c r="H5484" s="46">
        <v>54.7</v>
      </c>
      <c r="I5484" s="46">
        <v>56.39</v>
      </c>
    </row>
    <row r="5485" spans="2:9" ht="30">
      <c r="B5485" s="50">
        <v>90932</v>
      </c>
      <c r="C5485" s="48" t="s">
        <v>4159</v>
      </c>
      <c r="D5485" s="47" t="s">
        <v>266</v>
      </c>
      <c r="E5485" s="49">
        <f t="shared" si="170"/>
        <v>62.5</v>
      </c>
      <c r="F5485" s="1105">
        <f t="shared" si="171"/>
        <v>90932</v>
      </c>
      <c r="H5485" s="49">
        <v>60.19</v>
      </c>
      <c r="I5485" s="49">
        <v>62.5</v>
      </c>
    </row>
    <row r="5486" spans="2:9" ht="30">
      <c r="B5486" s="51">
        <v>90933</v>
      </c>
      <c r="C5486" s="1108" t="s">
        <v>4160</v>
      </c>
      <c r="D5486" s="45" t="s">
        <v>266</v>
      </c>
      <c r="E5486" s="46">
        <f t="shared" si="170"/>
        <v>125.44</v>
      </c>
      <c r="F5486" s="1105">
        <f t="shared" si="171"/>
        <v>90933</v>
      </c>
      <c r="H5486" s="46">
        <v>123.82</v>
      </c>
      <c r="I5486" s="46">
        <v>125.44</v>
      </c>
    </row>
    <row r="5487" spans="2:9" ht="30">
      <c r="B5487" s="50">
        <v>90934</v>
      </c>
      <c r="C5487" s="48" t="s">
        <v>4161</v>
      </c>
      <c r="D5487" s="47" t="s">
        <v>266</v>
      </c>
      <c r="E5487" s="49">
        <f t="shared" si="170"/>
        <v>136.02000000000001</v>
      </c>
      <c r="F5487" s="1105">
        <f t="shared" si="171"/>
        <v>90934</v>
      </c>
      <c r="H5487" s="49">
        <v>133.49</v>
      </c>
      <c r="I5487" s="49">
        <v>136.02000000000001</v>
      </c>
    </row>
    <row r="5488" spans="2:9" ht="30">
      <c r="B5488" s="51">
        <v>90940</v>
      </c>
      <c r="C5488" s="1108" t="s">
        <v>4162</v>
      </c>
      <c r="D5488" s="45" t="s">
        <v>266</v>
      </c>
      <c r="E5488" s="46">
        <f t="shared" si="170"/>
        <v>59.78</v>
      </c>
      <c r="F5488" s="1105">
        <f t="shared" si="171"/>
        <v>90940</v>
      </c>
      <c r="H5488" s="46">
        <v>57.91</v>
      </c>
      <c r="I5488" s="46">
        <v>59.78</v>
      </c>
    </row>
    <row r="5489" spans="2:9" ht="30">
      <c r="B5489" s="50">
        <v>90942</v>
      </c>
      <c r="C5489" s="48" t="s">
        <v>4163</v>
      </c>
      <c r="D5489" s="47" t="s">
        <v>266</v>
      </c>
      <c r="E5489" s="49">
        <f t="shared" si="170"/>
        <v>66.430000000000007</v>
      </c>
      <c r="F5489" s="1105">
        <f t="shared" si="171"/>
        <v>90942</v>
      </c>
      <c r="H5489" s="49">
        <v>63.9</v>
      </c>
      <c r="I5489" s="49">
        <v>66.430000000000007</v>
      </c>
    </row>
    <row r="5490" spans="2:9" ht="30">
      <c r="B5490" s="51">
        <v>90943</v>
      </c>
      <c r="C5490" s="1108" t="s">
        <v>4164</v>
      </c>
      <c r="D5490" s="45" t="s">
        <v>266</v>
      </c>
      <c r="E5490" s="46">
        <f t="shared" si="170"/>
        <v>134.97999999999999</v>
      </c>
      <c r="F5490" s="1105">
        <f t="shared" si="171"/>
        <v>90943</v>
      </c>
      <c r="H5490" s="46">
        <v>133.19</v>
      </c>
      <c r="I5490" s="46">
        <v>134.97999999999999</v>
      </c>
    </row>
    <row r="5491" spans="2:9" ht="30">
      <c r="B5491" s="50">
        <v>90944</v>
      </c>
      <c r="C5491" s="48" t="s">
        <v>4165</v>
      </c>
      <c r="D5491" s="47" t="s">
        <v>266</v>
      </c>
      <c r="E5491" s="49">
        <f t="shared" si="170"/>
        <v>146.5</v>
      </c>
      <c r="F5491" s="1105">
        <f t="shared" si="171"/>
        <v>90944</v>
      </c>
      <c r="H5491" s="49">
        <v>143.71</v>
      </c>
      <c r="I5491" s="49">
        <v>146.5</v>
      </c>
    </row>
    <row r="5492" spans="2:9" ht="30">
      <c r="B5492" s="51">
        <v>90950</v>
      </c>
      <c r="C5492" s="1108" t="s">
        <v>4166</v>
      </c>
      <c r="D5492" s="45" t="s">
        <v>266</v>
      </c>
      <c r="E5492" s="46">
        <f t="shared" si="170"/>
        <v>65.989999999999995</v>
      </c>
      <c r="F5492" s="1105">
        <f t="shared" si="171"/>
        <v>90950</v>
      </c>
      <c r="H5492" s="46">
        <v>63.81</v>
      </c>
      <c r="I5492" s="46">
        <v>65.989999999999995</v>
      </c>
    </row>
    <row r="5493" spans="2:9" ht="30">
      <c r="B5493" s="50">
        <v>90952</v>
      </c>
      <c r="C5493" s="48" t="s">
        <v>4167</v>
      </c>
      <c r="D5493" s="47" t="s">
        <v>266</v>
      </c>
      <c r="E5493" s="49">
        <f t="shared" si="170"/>
        <v>73.63</v>
      </c>
      <c r="F5493" s="1105">
        <f t="shared" si="171"/>
        <v>90952</v>
      </c>
      <c r="H5493" s="49">
        <v>70.69</v>
      </c>
      <c r="I5493" s="49">
        <v>73.63</v>
      </c>
    </row>
    <row r="5494" spans="2:9" ht="30">
      <c r="B5494" s="51">
        <v>90953</v>
      </c>
      <c r="C5494" s="1108" t="s">
        <v>4168</v>
      </c>
      <c r="D5494" s="45" t="s">
        <v>266</v>
      </c>
      <c r="E5494" s="46">
        <f t="shared" si="170"/>
        <v>152.44999999999999</v>
      </c>
      <c r="F5494" s="1105">
        <f t="shared" si="171"/>
        <v>90953</v>
      </c>
      <c r="H5494" s="46">
        <v>150.36000000000001</v>
      </c>
      <c r="I5494" s="46">
        <v>152.44999999999999</v>
      </c>
    </row>
    <row r="5495" spans="2:9" ht="30">
      <c r="B5495" s="50">
        <v>90954</v>
      </c>
      <c r="C5495" s="48" t="s">
        <v>4169</v>
      </c>
      <c r="D5495" s="47" t="s">
        <v>266</v>
      </c>
      <c r="E5495" s="49">
        <f t="shared" si="170"/>
        <v>165.69</v>
      </c>
      <c r="F5495" s="1105">
        <f t="shared" si="171"/>
        <v>90954</v>
      </c>
      <c r="H5495" s="49">
        <v>162.46</v>
      </c>
      <c r="I5495" s="49">
        <v>165.69</v>
      </c>
    </row>
    <row r="5496" spans="2:9" ht="45">
      <c r="B5496" s="51">
        <v>94438</v>
      </c>
      <c r="C5496" s="1108" t="s">
        <v>4170</v>
      </c>
      <c r="D5496" s="45" t="s">
        <v>266</v>
      </c>
      <c r="E5496" s="46">
        <f t="shared" si="170"/>
        <v>32.86</v>
      </c>
      <c r="F5496" s="1105">
        <f t="shared" si="171"/>
        <v>94438</v>
      </c>
      <c r="H5496" s="46">
        <v>31.31</v>
      </c>
      <c r="I5496" s="46">
        <v>32.86</v>
      </c>
    </row>
    <row r="5497" spans="2:9" ht="45">
      <c r="B5497" s="50">
        <v>94439</v>
      </c>
      <c r="C5497" s="48" t="s">
        <v>4171</v>
      </c>
      <c r="D5497" s="47" t="s">
        <v>266</v>
      </c>
      <c r="E5497" s="49">
        <f t="shared" si="170"/>
        <v>36.549999999999997</v>
      </c>
      <c r="F5497" s="1105">
        <f t="shared" si="171"/>
        <v>94439</v>
      </c>
      <c r="H5497" s="49">
        <v>34.880000000000003</v>
      </c>
      <c r="I5497" s="49">
        <v>36.549999999999997</v>
      </c>
    </row>
    <row r="5498" spans="2:9" ht="30">
      <c r="B5498" s="51">
        <v>94779</v>
      </c>
      <c r="C5498" s="1108" t="s">
        <v>4172</v>
      </c>
      <c r="D5498" s="45" t="s">
        <v>266</v>
      </c>
      <c r="E5498" s="46">
        <f t="shared" si="170"/>
        <v>31.9</v>
      </c>
      <c r="F5498" s="1105">
        <f t="shared" si="171"/>
        <v>94779</v>
      </c>
      <c r="H5498" s="46">
        <v>30.47</v>
      </c>
      <c r="I5498" s="46">
        <v>31.9</v>
      </c>
    </row>
    <row r="5499" spans="2:9" ht="45">
      <c r="B5499" s="50">
        <v>94782</v>
      </c>
      <c r="C5499" s="48" t="s">
        <v>4173</v>
      </c>
      <c r="D5499" s="47" t="s">
        <v>266</v>
      </c>
      <c r="E5499" s="49">
        <f t="shared" si="170"/>
        <v>36</v>
      </c>
      <c r="F5499" s="1105">
        <f t="shared" si="171"/>
        <v>94782</v>
      </c>
      <c r="H5499" s="49">
        <v>34.44</v>
      </c>
      <c r="I5499" s="49">
        <v>36</v>
      </c>
    </row>
    <row r="5500" spans="2:9">
      <c r="B5500" s="51">
        <v>72190</v>
      </c>
      <c r="C5500" s="1108" t="s">
        <v>4174</v>
      </c>
      <c r="D5500" s="45" t="s">
        <v>85</v>
      </c>
      <c r="E5500" s="46">
        <f t="shared" si="170"/>
        <v>28.78</v>
      </c>
      <c r="F5500" s="1105">
        <f t="shared" si="171"/>
        <v>72190</v>
      </c>
      <c r="H5500" s="46">
        <v>28.12</v>
      </c>
      <c r="I5500" s="46">
        <v>28.78</v>
      </c>
    </row>
    <row r="5501" spans="2:9" ht="30">
      <c r="B5501" s="50">
        <v>87871</v>
      </c>
      <c r="C5501" s="48" t="s">
        <v>4175</v>
      </c>
      <c r="D5501" s="47" t="s">
        <v>266</v>
      </c>
      <c r="E5501" s="49">
        <f t="shared" si="170"/>
        <v>16.78</v>
      </c>
      <c r="F5501" s="1105">
        <f t="shared" si="171"/>
        <v>87871</v>
      </c>
      <c r="H5501" s="49">
        <v>16.39</v>
      </c>
      <c r="I5501" s="49">
        <v>16.78</v>
      </c>
    </row>
    <row r="5502" spans="2:9" ht="30">
      <c r="B5502" s="51">
        <v>87872</v>
      </c>
      <c r="C5502" s="1108" t="s">
        <v>4176</v>
      </c>
      <c r="D5502" s="45" t="s">
        <v>266</v>
      </c>
      <c r="E5502" s="46">
        <f t="shared" si="170"/>
        <v>16.12</v>
      </c>
      <c r="F5502" s="1105">
        <f t="shared" si="171"/>
        <v>87872</v>
      </c>
      <c r="H5502" s="46">
        <v>15.79</v>
      </c>
      <c r="I5502" s="46">
        <v>16.12</v>
      </c>
    </row>
    <row r="5503" spans="2:9" ht="30">
      <c r="B5503" s="50">
        <v>87873</v>
      </c>
      <c r="C5503" s="48" t="s">
        <v>4177</v>
      </c>
      <c r="D5503" s="47" t="s">
        <v>266</v>
      </c>
      <c r="E5503" s="49">
        <f t="shared" si="170"/>
        <v>4.37</v>
      </c>
      <c r="F5503" s="1105">
        <f t="shared" si="171"/>
        <v>87873</v>
      </c>
      <c r="H5503" s="49">
        <v>4.25</v>
      </c>
      <c r="I5503" s="49">
        <v>4.37</v>
      </c>
    </row>
    <row r="5504" spans="2:9" ht="30">
      <c r="B5504" s="51">
        <v>87874</v>
      </c>
      <c r="C5504" s="1108" t="s">
        <v>4178</v>
      </c>
      <c r="D5504" s="45" t="s">
        <v>266</v>
      </c>
      <c r="E5504" s="46">
        <f t="shared" si="170"/>
        <v>4.2300000000000004</v>
      </c>
      <c r="F5504" s="1105">
        <f t="shared" si="171"/>
        <v>87874</v>
      </c>
      <c r="H5504" s="46">
        <v>4.13</v>
      </c>
      <c r="I5504" s="46">
        <v>4.2300000000000004</v>
      </c>
    </row>
    <row r="5505" spans="2:9" ht="30">
      <c r="B5505" s="50">
        <v>87876</v>
      </c>
      <c r="C5505" s="48" t="s">
        <v>4179</v>
      </c>
      <c r="D5505" s="47" t="s">
        <v>266</v>
      </c>
      <c r="E5505" s="49">
        <f t="shared" si="170"/>
        <v>9.0399999999999991</v>
      </c>
      <c r="F5505" s="1105">
        <f t="shared" si="171"/>
        <v>87876</v>
      </c>
      <c r="H5505" s="49">
        <v>8.92</v>
      </c>
      <c r="I5505" s="49">
        <v>9.0399999999999991</v>
      </c>
    </row>
    <row r="5506" spans="2:9" ht="30">
      <c r="B5506" s="51">
        <v>87877</v>
      </c>
      <c r="C5506" s="1108" t="s">
        <v>4180</v>
      </c>
      <c r="D5506" s="45" t="s">
        <v>266</v>
      </c>
      <c r="E5506" s="46">
        <f t="shared" si="170"/>
        <v>8.7200000000000006</v>
      </c>
      <c r="F5506" s="1105">
        <f t="shared" si="171"/>
        <v>87877</v>
      </c>
      <c r="H5506" s="46">
        <v>8.6199999999999992</v>
      </c>
      <c r="I5506" s="46">
        <v>8.7200000000000006</v>
      </c>
    </row>
    <row r="5507" spans="2:9" ht="30">
      <c r="B5507" s="50">
        <v>87878</v>
      </c>
      <c r="C5507" s="48" t="s">
        <v>4181</v>
      </c>
      <c r="D5507" s="47" t="s">
        <v>266</v>
      </c>
      <c r="E5507" s="49">
        <f t="shared" ref="E5507:E5570" si="172">IF($K$2=$H$1,H5507,I5507)</f>
        <v>3.33</v>
      </c>
      <c r="F5507" s="1105">
        <f t="shared" ref="F5507:F5570" si="173">IF(LEN($B5507)=7,CONCATENATE(MID($B5507,1,6),"00",RIGHT($B5507,1)),IF(LEN($B5507)=8,CONCATENATE(MID($B5507,1,6),"0",RIGHT($B5507,2)),$B5507))</f>
        <v>87878</v>
      </c>
      <c r="H5507" s="49">
        <v>3.1</v>
      </c>
      <c r="I5507" s="49">
        <v>3.33</v>
      </c>
    </row>
    <row r="5508" spans="2:9" ht="30">
      <c r="B5508" s="51">
        <v>87879</v>
      </c>
      <c r="C5508" s="1108" t="s">
        <v>4182</v>
      </c>
      <c r="D5508" s="45" t="s">
        <v>266</v>
      </c>
      <c r="E5508" s="46">
        <f t="shared" si="172"/>
        <v>2.87</v>
      </c>
      <c r="F5508" s="1105">
        <f t="shared" si="173"/>
        <v>87879</v>
      </c>
      <c r="H5508" s="46">
        <v>2.68</v>
      </c>
      <c r="I5508" s="46">
        <v>2.87</v>
      </c>
    </row>
    <row r="5509" spans="2:9" ht="30">
      <c r="B5509" s="50">
        <v>87881</v>
      </c>
      <c r="C5509" s="48" t="s">
        <v>4183</v>
      </c>
      <c r="D5509" s="47" t="s">
        <v>266</v>
      </c>
      <c r="E5509" s="49">
        <f t="shared" si="172"/>
        <v>4.29</v>
      </c>
      <c r="F5509" s="1105">
        <f t="shared" si="173"/>
        <v>87881</v>
      </c>
      <c r="H5509" s="49">
        <v>4.17</v>
      </c>
      <c r="I5509" s="49">
        <v>4.29</v>
      </c>
    </row>
    <row r="5510" spans="2:9" ht="30">
      <c r="B5510" s="51">
        <v>87882</v>
      </c>
      <c r="C5510" s="1108" t="s">
        <v>4184</v>
      </c>
      <c r="D5510" s="45" t="s">
        <v>266</v>
      </c>
      <c r="E5510" s="46">
        <f t="shared" si="172"/>
        <v>4.1500000000000004</v>
      </c>
      <c r="F5510" s="1105">
        <f t="shared" si="173"/>
        <v>87882</v>
      </c>
      <c r="H5510" s="46">
        <v>4.05</v>
      </c>
      <c r="I5510" s="46">
        <v>4.1500000000000004</v>
      </c>
    </row>
    <row r="5511" spans="2:9" ht="30">
      <c r="B5511" s="50">
        <v>87884</v>
      </c>
      <c r="C5511" s="48" t="s">
        <v>4185</v>
      </c>
      <c r="D5511" s="47" t="s">
        <v>266</v>
      </c>
      <c r="E5511" s="49">
        <f t="shared" si="172"/>
        <v>8.9600000000000009</v>
      </c>
      <c r="F5511" s="1105">
        <f t="shared" si="173"/>
        <v>87884</v>
      </c>
      <c r="H5511" s="49">
        <v>8.84</v>
      </c>
      <c r="I5511" s="49">
        <v>8.9600000000000009</v>
      </c>
    </row>
    <row r="5512" spans="2:9" ht="30">
      <c r="B5512" s="51">
        <v>87885</v>
      </c>
      <c r="C5512" s="1108" t="s">
        <v>4186</v>
      </c>
      <c r="D5512" s="45" t="s">
        <v>266</v>
      </c>
      <c r="E5512" s="46">
        <f t="shared" si="172"/>
        <v>8.64</v>
      </c>
      <c r="F5512" s="1105">
        <f t="shared" si="173"/>
        <v>87885</v>
      </c>
      <c r="H5512" s="46">
        <v>8.5399999999999991</v>
      </c>
      <c r="I5512" s="46">
        <v>8.64</v>
      </c>
    </row>
    <row r="5513" spans="2:9" ht="30">
      <c r="B5513" s="50">
        <v>87886</v>
      </c>
      <c r="C5513" s="48" t="s">
        <v>4187</v>
      </c>
      <c r="D5513" s="47" t="s">
        <v>266</v>
      </c>
      <c r="E5513" s="49">
        <f t="shared" si="172"/>
        <v>22</v>
      </c>
      <c r="F5513" s="1105">
        <f t="shared" si="173"/>
        <v>87886</v>
      </c>
      <c r="H5513" s="49">
        <v>21.07</v>
      </c>
      <c r="I5513" s="49">
        <v>22</v>
      </c>
    </row>
    <row r="5514" spans="2:9" ht="30">
      <c r="B5514" s="51">
        <v>87887</v>
      </c>
      <c r="C5514" s="1108" t="s">
        <v>4188</v>
      </c>
      <c r="D5514" s="45" t="s">
        <v>266</v>
      </c>
      <c r="E5514" s="46">
        <f t="shared" si="172"/>
        <v>21.34</v>
      </c>
      <c r="F5514" s="1105">
        <f t="shared" si="173"/>
        <v>87887</v>
      </c>
      <c r="H5514" s="46">
        <v>20.47</v>
      </c>
      <c r="I5514" s="46">
        <v>21.34</v>
      </c>
    </row>
    <row r="5515" spans="2:9" ht="30">
      <c r="B5515" s="50">
        <v>87888</v>
      </c>
      <c r="C5515" s="48" t="s">
        <v>4189</v>
      </c>
      <c r="D5515" s="47" t="s">
        <v>266</v>
      </c>
      <c r="E5515" s="49">
        <f t="shared" si="172"/>
        <v>5.5</v>
      </c>
      <c r="F5515" s="1105">
        <f t="shared" si="173"/>
        <v>87888</v>
      </c>
      <c r="H5515" s="49">
        <v>5.26</v>
      </c>
      <c r="I5515" s="49">
        <v>5.5</v>
      </c>
    </row>
    <row r="5516" spans="2:9" ht="30">
      <c r="B5516" s="51">
        <v>87889</v>
      </c>
      <c r="C5516" s="1108" t="s">
        <v>4190</v>
      </c>
      <c r="D5516" s="45" t="s">
        <v>266</v>
      </c>
      <c r="E5516" s="46">
        <f t="shared" si="172"/>
        <v>5.36</v>
      </c>
      <c r="F5516" s="1105">
        <f t="shared" si="173"/>
        <v>87889</v>
      </c>
      <c r="H5516" s="46">
        <v>5.14</v>
      </c>
      <c r="I5516" s="46">
        <v>5.36</v>
      </c>
    </row>
    <row r="5517" spans="2:9" ht="30">
      <c r="B5517" s="50">
        <v>87891</v>
      </c>
      <c r="C5517" s="48" t="s">
        <v>4191</v>
      </c>
      <c r="D5517" s="47" t="s">
        <v>266</v>
      </c>
      <c r="E5517" s="49">
        <f t="shared" si="172"/>
        <v>10.17</v>
      </c>
      <c r="F5517" s="1105">
        <f t="shared" si="173"/>
        <v>87891</v>
      </c>
      <c r="H5517" s="49">
        <v>9.93</v>
      </c>
      <c r="I5517" s="49">
        <v>10.17</v>
      </c>
    </row>
    <row r="5518" spans="2:9" ht="30">
      <c r="B5518" s="51">
        <v>87892</v>
      </c>
      <c r="C5518" s="1108" t="s">
        <v>4192</v>
      </c>
      <c r="D5518" s="45" t="s">
        <v>266</v>
      </c>
      <c r="E5518" s="46">
        <f t="shared" si="172"/>
        <v>9.85</v>
      </c>
      <c r="F5518" s="1105">
        <f t="shared" si="173"/>
        <v>87892</v>
      </c>
      <c r="H5518" s="46">
        <v>9.6300000000000008</v>
      </c>
      <c r="I5518" s="46">
        <v>9.85</v>
      </c>
    </row>
    <row r="5519" spans="2:9" ht="30">
      <c r="B5519" s="50">
        <v>87893</v>
      </c>
      <c r="C5519" s="48" t="s">
        <v>4193</v>
      </c>
      <c r="D5519" s="47" t="s">
        <v>266</v>
      </c>
      <c r="E5519" s="49">
        <f t="shared" si="172"/>
        <v>5.27</v>
      </c>
      <c r="F5519" s="1105">
        <f t="shared" si="173"/>
        <v>87893</v>
      </c>
      <c r="H5519" s="49">
        <v>4.8499999999999996</v>
      </c>
      <c r="I5519" s="49">
        <v>5.27</v>
      </c>
    </row>
    <row r="5520" spans="2:9" ht="30">
      <c r="B5520" s="51">
        <v>87894</v>
      </c>
      <c r="C5520" s="1108" t="s">
        <v>4194</v>
      </c>
      <c r="D5520" s="45" t="s">
        <v>266</v>
      </c>
      <c r="E5520" s="46">
        <f t="shared" si="172"/>
        <v>4.8099999999999996</v>
      </c>
      <c r="F5520" s="1105">
        <f t="shared" si="173"/>
        <v>87894</v>
      </c>
      <c r="H5520" s="46">
        <v>4.43</v>
      </c>
      <c r="I5520" s="46">
        <v>4.8099999999999996</v>
      </c>
    </row>
    <row r="5521" spans="2:9" ht="30">
      <c r="B5521" s="50">
        <v>87896</v>
      </c>
      <c r="C5521" s="48" t="s">
        <v>4195</v>
      </c>
      <c r="D5521" s="47" t="s">
        <v>266</v>
      </c>
      <c r="E5521" s="49">
        <f t="shared" si="172"/>
        <v>4.75</v>
      </c>
      <c r="F5521" s="1105">
        <f t="shared" si="173"/>
        <v>87896</v>
      </c>
      <c r="H5521" s="49">
        <v>4.43</v>
      </c>
      <c r="I5521" s="49">
        <v>4.75</v>
      </c>
    </row>
    <row r="5522" spans="2:9" ht="30">
      <c r="B5522" s="51">
        <v>87897</v>
      </c>
      <c r="C5522" s="1108" t="s">
        <v>4196</v>
      </c>
      <c r="D5522" s="45" t="s">
        <v>266</v>
      </c>
      <c r="E5522" s="46">
        <f t="shared" si="172"/>
        <v>4.29</v>
      </c>
      <c r="F5522" s="1105">
        <f t="shared" si="173"/>
        <v>87897</v>
      </c>
      <c r="H5522" s="46">
        <v>4.01</v>
      </c>
      <c r="I5522" s="46">
        <v>4.29</v>
      </c>
    </row>
    <row r="5523" spans="2:9" ht="30">
      <c r="B5523" s="50">
        <v>87899</v>
      </c>
      <c r="C5523" s="48" t="s">
        <v>4197</v>
      </c>
      <c r="D5523" s="47" t="s">
        <v>266</v>
      </c>
      <c r="E5523" s="49">
        <f t="shared" si="172"/>
        <v>6.48</v>
      </c>
      <c r="F5523" s="1105">
        <f t="shared" si="173"/>
        <v>87899</v>
      </c>
      <c r="H5523" s="49">
        <v>6.14</v>
      </c>
      <c r="I5523" s="49">
        <v>6.48</v>
      </c>
    </row>
    <row r="5524" spans="2:9" ht="30">
      <c r="B5524" s="51">
        <v>87900</v>
      </c>
      <c r="C5524" s="1108" t="s">
        <v>4198</v>
      </c>
      <c r="D5524" s="45" t="s">
        <v>266</v>
      </c>
      <c r="E5524" s="46">
        <f t="shared" si="172"/>
        <v>6.34</v>
      </c>
      <c r="F5524" s="1105">
        <f t="shared" si="173"/>
        <v>87900</v>
      </c>
      <c r="H5524" s="46">
        <v>6.02</v>
      </c>
      <c r="I5524" s="46">
        <v>6.34</v>
      </c>
    </row>
    <row r="5525" spans="2:9" ht="30">
      <c r="B5525" s="50">
        <v>87902</v>
      </c>
      <c r="C5525" s="48" t="s">
        <v>4199</v>
      </c>
      <c r="D5525" s="47" t="s">
        <v>266</v>
      </c>
      <c r="E5525" s="49">
        <f t="shared" si="172"/>
        <v>11.15</v>
      </c>
      <c r="F5525" s="1105">
        <f t="shared" si="173"/>
        <v>87902</v>
      </c>
      <c r="H5525" s="49">
        <v>10.81</v>
      </c>
      <c r="I5525" s="49">
        <v>11.15</v>
      </c>
    </row>
    <row r="5526" spans="2:9" ht="30">
      <c r="B5526" s="51">
        <v>87903</v>
      </c>
      <c r="C5526" s="1108" t="s">
        <v>4200</v>
      </c>
      <c r="D5526" s="45" t="s">
        <v>266</v>
      </c>
      <c r="E5526" s="46">
        <f t="shared" si="172"/>
        <v>10.83</v>
      </c>
      <c r="F5526" s="1105">
        <f t="shared" si="173"/>
        <v>87903</v>
      </c>
      <c r="H5526" s="46">
        <v>10.51</v>
      </c>
      <c r="I5526" s="46">
        <v>10.83</v>
      </c>
    </row>
    <row r="5527" spans="2:9" ht="30">
      <c r="B5527" s="50">
        <v>87904</v>
      </c>
      <c r="C5527" s="48" t="s">
        <v>4201</v>
      </c>
      <c r="D5527" s="47" t="s">
        <v>266</v>
      </c>
      <c r="E5527" s="49">
        <f t="shared" si="172"/>
        <v>6.91</v>
      </c>
      <c r="F5527" s="1105">
        <f t="shared" si="173"/>
        <v>87904</v>
      </c>
      <c r="H5527" s="49">
        <v>6.33</v>
      </c>
      <c r="I5527" s="49">
        <v>6.91</v>
      </c>
    </row>
    <row r="5528" spans="2:9" ht="30">
      <c r="B5528" s="51">
        <v>87905</v>
      </c>
      <c r="C5528" s="1108" t="s">
        <v>4202</v>
      </c>
      <c r="D5528" s="45" t="s">
        <v>266</v>
      </c>
      <c r="E5528" s="46">
        <f t="shared" si="172"/>
        <v>6.45</v>
      </c>
      <c r="F5528" s="1105">
        <f t="shared" si="173"/>
        <v>87905</v>
      </c>
      <c r="H5528" s="46">
        <v>5.91</v>
      </c>
      <c r="I5528" s="46">
        <v>6.45</v>
      </c>
    </row>
    <row r="5529" spans="2:9" ht="30">
      <c r="B5529" s="50">
        <v>87907</v>
      </c>
      <c r="C5529" s="48" t="s">
        <v>4203</v>
      </c>
      <c r="D5529" s="47" t="s">
        <v>266</v>
      </c>
      <c r="E5529" s="49">
        <f t="shared" si="172"/>
        <v>6.17</v>
      </c>
      <c r="F5529" s="1105">
        <f t="shared" si="173"/>
        <v>87907</v>
      </c>
      <c r="H5529" s="49">
        <v>5.73</v>
      </c>
      <c r="I5529" s="49">
        <v>6.17</v>
      </c>
    </row>
    <row r="5530" spans="2:9" ht="30">
      <c r="B5530" s="51">
        <v>87908</v>
      </c>
      <c r="C5530" s="1108" t="s">
        <v>4204</v>
      </c>
      <c r="D5530" s="45" t="s">
        <v>266</v>
      </c>
      <c r="E5530" s="46">
        <f t="shared" si="172"/>
        <v>5.71</v>
      </c>
      <c r="F5530" s="1105">
        <f t="shared" si="173"/>
        <v>87908</v>
      </c>
      <c r="H5530" s="46">
        <v>5.31</v>
      </c>
      <c r="I5530" s="46">
        <v>5.71</v>
      </c>
    </row>
    <row r="5531" spans="2:9" ht="30">
      <c r="B5531" s="50">
        <v>87910</v>
      </c>
      <c r="C5531" s="48" t="s">
        <v>4205</v>
      </c>
      <c r="D5531" s="47" t="s">
        <v>266</v>
      </c>
      <c r="E5531" s="49">
        <f t="shared" si="172"/>
        <v>21.88</v>
      </c>
      <c r="F5531" s="1105">
        <f t="shared" si="173"/>
        <v>87910</v>
      </c>
      <c r="H5531" s="49">
        <v>20.98</v>
      </c>
      <c r="I5531" s="49">
        <v>21.88</v>
      </c>
    </row>
    <row r="5532" spans="2:9" ht="30">
      <c r="B5532" s="51">
        <v>87911</v>
      </c>
      <c r="C5532" s="1108" t="s">
        <v>4206</v>
      </c>
      <c r="D5532" s="45" t="s">
        <v>266</v>
      </c>
      <c r="E5532" s="46">
        <f t="shared" si="172"/>
        <v>21.22</v>
      </c>
      <c r="F5532" s="1105">
        <f t="shared" si="173"/>
        <v>87911</v>
      </c>
      <c r="H5532" s="46">
        <v>20.38</v>
      </c>
      <c r="I5532" s="46">
        <v>21.22</v>
      </c>
    </row>
    <row r="5533" spans="2:9" ht="30">
      <c r="B5533" s="50">
        <v>5991</v>
      </c>
      <c r="C5533" s="48" t="s">
        <v>4207</v>
      </c>
      <c r="D5533" s="47" t="s">
        <v>266</v>
      </c>
      <c r="E5533" s="49">
        <f t="shared" si="172"/>
        <v>40.78</v>
      </c>
      <c r="F5533" s="1105">
        <f t="shared" si="173"/>
        <v>5991</v>
      </c>
      <c r="H5533" s="49">
        <v>37.36</v>
      </c>
      <c r="I5533" s="49">
        <v>40.78</v>
      </c>
    </row>
    <row r="5534" spans="2:9">
      <c r="B5534" s="51">
        <v>84023</v>
      </c>
      <c r="C5534" s="1108" t="s">
        <v>4208</v>
      </c>
      <c r="D5534" s="45" t="s">
        <v>266</v>
      </c>
      <c r="E5534" s="46">
        <f t="shared" si="172"/>
        <v>39.33</v>
      </c>
      <c r="F5534" s="1105">
        <f t="shared" si="173"/>
        <v>84023</v>
      </c>
      <c r="H5534" s="46">
        <v>35.89</v>
      </c>
      <c r="I5534" s="46">
        <v>39.33</v>
      </c>
    </row>
    <row r="5535" spans="2:9">
      <c r="B5535" s="50">
        <v>84024</v>
      </c>
      <c r="C5535" s="48" t="s">
        <v>4209</v>
      </c>
      <c r="D5535" s="47" t="s">
        <v>266</v>
      </c>
      <c r="E5535" s="49">
        <f t="shared" si="172"/>
        <v>37.130000000000003</v>
      </c>
      <c r="F5535" s="1105">
        <f t="shared" si="173"/>
        <v>84024</v>
      </c>
      <c r="H5535" s="49">
        <v>33.76</v>
      </c>
      <c r="I5535" s="49">
        <v>37.130000000000003</v>
      </c>
    </row>
    <row r="5536" spans="2:9">
      <c r="B5536" s="51">
        <v>84026</v>
      </c>
      <c r="C5536" s="1108" t="s">
        <v>4210</v>
      </c>
      <c r="D5536" s="45" t="s">
        <v>266</v>
      </c>
      <c r="E5536" s="46">
        <f t="shared" si="172"/>
        <v>45.97</v>
      </c>
      <c r="F5536" s="1105">
        <f t="shared" si="173"/>
        <v>84026</v>
      </c>
      <c r="H5536" s="46">
        <v>42.05</v>
      </c>
      <c r="I5536" s="46">
        <v>45.97</v>
      </c>
    </row>
    <row r="5537" spans="2:9">
      <c r="B5537" s="50">
        <v>84027</v>
      </c>
      <c r="C5537" s="48" t="s">
        <v>4211</v>
      </c>
      <c r="D5537" s="47" t="s">
        <v>266</v>
      </c>
      <c r="E5537" s="49">
        <f t="shared" si="172"/>
        <v>31.35</v>
      </c>
      <c r="F5537" s="1105">
        <f t="shared" si="173"/>
        <v>84027</v>
      </c>
      <c r="H5537" s="49">
        <v>28.4</v>
      </c>
      <c r="I5537" s="49">
        <v>31.35</v>
      </c>
    </row>
    <row r="5538" spans="2:9">
      <c r="B5538" s="51">
        <v>84028</v>
      </c>
      <c r="C5538" s="1108" t="s">
        <v>4212</v>
      </c>
      <c r="D5538" s="45" t="s">
        <v>266</v>
      </c>
      <c r="E5538" s="46">
        <f t="shared" si="172"/>
        <v>51.51</v>
      </c>
      <c r="F5538" s="1105">
        <f t="shared" si="173"/>
        <v>84028</v>
      </c>
      <c r="H5538" s="46">
        <v>47.59</v>
      </c>
      <c r="I5538" s="46">
        <v>51.51</v>
      </c>
    </row>
    <row r="5539" spans="2:9" ht="30">
      <c r="B5539" s="50">
        <v>84072</v>
      </c>
      <c r="C5539" s="48" t="s">
        <v>4213</v>
      </c>
      <c r="D5539" s="47" t="s">
        <v>266</v>
      </c>
      <c r="E5539" s="49">
        <f t="shared" si="172"/>
        <v>31.81</v>
      </c>
      <c r="F5539" s="1105">
        <f t="shared" si="173"/>
        <v>84072</v>
      </c>
      <c r="H5539" s="49">
        <v>28.86</v>
      </c>
      <c r="I5539" s="49">
        <v>31.81</v>
      </c>
    </row>
    <row r="5540" spans="2:9" ht="30">
      <c r="B5540" s="51">
        <v>87411</v>
      </c>
      <c r="C5540" s="1108" t="s">
        <v>4214</v>
      </c>
      <c r="D5540" s="45" t="s">
        <v>266</v>
      </c>
      <c r="E5540" s="46">
        <f t="shared" si="172"/>
        <v>12.57</v>
      </c>
      <c r="F5540" s="1105">
        <f t="shared" si="173"/>
        <v>87411</v>
      </c>
      <c r="H5540" s="46">
        <v>11.87</v>
      </c>
      <c r="I5540" s="46">
        <v>12.57</v>
      </c>
    </row>
    <row r="5541" spans="2:9" ht="30">
      <c r="B5541" s="50">
        <v>87412</v>
      </c>
      <c r="C5541" s="48" t="s">
        <v>4215</v>
      </c>
      <c r="D5541" s="47" t="s">
        <v>266</v>
      </c>
      <c r="E5541" s="49">
        <f t="shared" si="172"/>
        <v>17.920000000000002</v>
      </c>
      <c r="F5541" s="1105">
        <f t="shared" si="173"/>
        <v>87412</v>
      </c>
      <c r="H5541" s="49">
        <v>16.670000000000002</v>
      </c>
      <c r="I5541" s="49">
        <v>17.920000000000002</v>
      </c>
    </row>
    <row r="5542" spans="2:9" ht="30">
      <c r="B5542" s="51">
        <v>87413</v>
      </c>
      <c r="C5542" s="1108" t="s">
        <v>4216</v>
      </c>
      <c r="D5542" s="45" t="s">
        <v>266</v>
      </c>
      <c r="E5542" s="46">
        <f t="shared" si="172"/>
        <v>20.97</v>
      </c>
      <c r="F5542" s="1105">
        <f t="shared" si="173"/>
        <v>87413</v>
      </c>
      <c r="H5542" s="46">
        <v>19.399999999999999</v>
      </c>
      <c r="I5542" s="46">
        <v>20.97</v>
      </c>
    </row>
    <row r="5543" spans="2:9" ht="30">
      <c r="B5543" s="50">
        <v>87414</v>
      </c>
      <c r="C5543" s="48" t="s">
        <v>4217</v>
      </c>
      <c r="D5543" s="47" t="s">
        <v>266</v>
      </c>
      <c r="E5543" s="49">
        <f t="shared" si="172"/>
        <v>18.68</v>
      </c>
      <c r="F5543" s="1105">
        <f t="shared" si="173"/>
        <v>87414</v>
      </c>
      <c r="H5543" s="49">
        <v>17.809999999999999</v>
      </c>
      <c r="I5543" s="49">
        <v>18.68</v>
      </c>
    </row>
    <row r="5544" spans="2:9" ht="30">
      <c r="B5544" s="51">
        <v>87415</v>
      </c>
      <c r="C5544" s="1108" t="s">
        <v>4218</v>
      </c>
      <c r="D5544" s="45" t="s">
        <v>266</v>
      </c>
      <c r="E5544" s="46">
        <f t="shared" si="172"/>
        <v>23.87</v>
      </c>
      <c r="F5544" s="1105">
        <f t="shared" si="173"/>
        <v>87415</v>
      </c>
      <c r="H5544" s="46">
        <v>22.47</v>
      </c>
      <c r="I5544" s="46">
        <v>23.87</v>
      </c>
    </row>
    <row r="5545" spans="2:9" ht="30">
      <c r="B5545" s="50">
        <v>87416</v>
      </c>
      <c r="C5545" s="48" t="s">
        <v>4219</v>
      </c>
      <c r="D5545" s="47" t="s">
        <v>266</v>
      </c>
      <c r="E5545" s="49">
        <f t="shared" si="172"/>
        <v>27.12</v>
      </c>
      <c r="F5545" s="1105">
        <f t="shared" si="173"/>
        <v>87416</v>
      </c>
      <c r="H5545" s="49">
        <v>25.38</v>
      </c>
      <c r="I5545" s="49">
        <v>27.12</v>
      </c>
    </row>
    <row r="5546" spans="2:9" ht="30">
      <c r="B5546" s="51">
        <v>87417</v>
      </c>
      <c r="C5546" s="1108" t="s">
        <v>4220</v>
      </c>
      <c r="D5546" s="45" t="s">
        <v>266</v>
      </c>
      <c r="E5546" s="46">
        <f t="shared" si="172"/>
        <v>13.32</v>
      </c>
      <c r="F5546" s="1105">
        <f t="shared" si="173"/>
        <v>87417</v>
      </c>
      <c r="H5546" s="46">
        <v>12.54</v>
      </c>
      <c r="I5546" s="46">
        <v>13.32</v>
      </c>
    </row>
    <row r="5547" spans="2:9" ht="30">
      <c r="B5547" s="50">
        <v>87418</v>
      </c>
      <c r="C5547" s="48" t="s">
        <v>4221</v>
      </c>
      <c r="D5547" s="47" t="s">
        <v>266</v>
      </c>
      <c r="E5547" s="49">
        <f t="shared" si="172"/>
        <v>13.72</v>
      </c>
      <c r="F5547" s="1105">
        <f t="shared" si="173"/>
        <v>87418</v>
      </c>
      <c r="H5547" s="49">
        <v>12.89</v>
      </c>
      <c r="I5547" s="49">
        <v>13.72</v>
      </c>
    </row>
    <row r="5548" spans="2:9" ht="30">
      <c r="B5548" s="51">
        <v>87419</v>
      </c>
      <c r="C5548" s="1108" t="s">
        <v>4222</v>
      </c>
      <c r="D5548" s="45" t="s">
        <v>266</v>
      </c>
      <c r="E5548" s="46">
        <f t="shared" si="172"/>
        <v>14.87</v>
      </c>
      <c r="F5548" s="1105">
        <f t="shared" si="173"/>
        <v>87419</v>
      </c>
      <c r="H5548" s="46">
        <v>13.93</v>
      </c>
      <c r="I5548" s="46">
        <v>14.87</v>
      </c>
    </row>
    <row r="5549" spans="2:9" ht="30">
      <c r="B5549" s="50">
        <v>87420</v>
      </c>
      <c r="C5549" s="48" t="s">
        <v>4223</v>
      </c>
      <c r="D5549" s="47" t="s">
        <v>266</v>
      </c>
      <c r="E5549" s="49">
        <f t="shared" si="172"/>
        <v>20.03</v>
      </c>
      <c r="F5549" s="1105">
        <f t="shared" si="173"/>
        <v>87420</v>
      </c>
      <c r="H5549" s="49">
        <v>19.010000000000002</v>
      </c>
      <c r="I5549" s="49">
        <v>20.03</v>
      </c>
    </row>
    <row r="5550" spans="2:9" ht="30">
      <c r="B5550" s="51">
        <v>87421</v>
      </c>
      <c r="C5550" s="1108" t="s">
        <v>4224</v>
      </c>
      <c r="D5550" s="45" t="s">
        <v>266</v>
      </c>
      <c r="E5550" s="46">
        <f t="shared" si="172"/>
        <v>20.43</v>
      </c>
      <c r="F5550" s="1105">
        <f t="shared" si="173"/>
        <v>87421</v>
      </c>
      <c r="H5550" s="46">
        <v>19.37</v>
      </c>
      <c r="I5550" s="46">
        <v>20.43</v>
      </c>
    </row>
    <row r="5551" spans="2:9" ht="30">
      <c r="B5551" s="50">
        <v>87422</v>
      </c>
      <c r="C5551" s="48" t="s">
        <v>4225</v>
      </c>
      <c r="D5551" s="47" t="s">
        <v>266</v>
      </c>
      <c r="E5551" s="49">
        <f t="shared" si="172"/>
        <v>21.58</v>
      </c>
      <c r="F5551" s="1105">
        <f t="shared" si="173"/>
        <v>87422</v>
      </c>
      <c r="H5551" s="49">
        <v>20.41</v>
      </c>
      <c r="I5551" s="49">
        <v>21.58</v>
      </c>
    </row>
    <row r="5552" spans="2:9" ht="30">
      <c r="B5552" s="51">
        <v>87423</v>
      </c>
      <c r="C5552" s="1108" t="s">
        <v>4226</v>
      </c>
      <c r="D5552" s="45" t="s">
        <v>266</v>
      </c>
      <c r="E5552" s="46">
        <f t="shared" si="172"/>
        <v>26.53</v>
      </c>
      <c r="F5552" s="1105">
        <f t="shared" si="173"/>
        <v>87423</v>
      </c>
      <c r="H5552" s="46">
        <v>24.85</v>
      </c>
      <c r="I5552" s="46">
        <v>26.53</v>
      </c>
    </row>
    <row r="5553" spans="2:9" ht="30">
      <c r="B5553" s="50">
        <v>87424</v>
      </c>
      <c r="C5553" s="48" t="s">
        <v>4227</v>
      </c>
      <c r="D5553" s="47" t="s">
        <v>266</v>
      </c>
      <c r="E5553" s="49">
        <f t="shared" si="172"/>
        <v>27.12</v>
      </c>
      <c r="F5553" s="1105">
        <f t="shared" si="173"/>
        <v>87424</v>
      </c>
      <c r="H5553" s="49">
        <v>25.38</v>
      </c>
      <c r="I5553" s="49">
        <v>27.12</v>
      </c>
    </row>
    <row r="5554" spans="2:9" ht="30">
      <c r="B5554" s="51">
        <v>87425</v>
      </c>
      <c r="C5554" s="1108" t="s">
        <v>4228</v>
      </c>
      <c r="D5554" s="45" t="s">
        <v>266</v>
      </c>
      <c r="E5554" s="46">
        <f t="shared" si="172"/>
        <v>28.07</v>
      </c>
      <c r="F5554" s="1105">
        <f t="shared" si="173"/>
        <v>87425</v>
      </c>
      <c r="H5554" s="46">
        <v>26.23</v>
      </c>
      <c r="I5554" s="46">
        <v>28.07</v>
      </c>
    </row>
    <row r="5555" spans="2:9" ht="30">
      <c r="B5555" s="50">
        <v>87426</v>
      </c>
      <c r="C5555" s="48" t="s">
        <v>4229</v>
      </c>
      <c r="D5555" s="47" t="s">
        <v>266</v>
      </c>
      <c r="E5555" s="49">
        <f t="shared" si="172"/>
        <v>31.2</v>
      </c>
      <c r="F5555" s="1105">
        <f t="shared" si="173"/>
        <v>87426</v>
      </c>
      <c r="H5555" s="49">
        <v>29.36</v>
      </c>
      <c r="I5555" s="49">
        <v>31.2</v>
      </c>
    </row>
    <row r="5556" spans="2:9" ht="30">
      <c r="B5556" s="51">
        <v>87427</v>
      </c>
      <c r="C5556" s="1108" t="s">
        <v>4230</v>
      </c>
      <c r="D5556" s="45" t="s">
        <v>266</v>
      </c>
      <c r="E5556" s="46">
        <f t="shared" si="172"/>
        <v>31.8</v>
      </c>
      <c r="F5556" s="1105">
        <f t="shared" si="173"/>
        <v>87427</v>
      </c>
      <c r="H5556" s="46">
        <v>29.89</v>
      </c>
      <c r="I5556" s="46">
        <v>31.8</v>
      </c>
    </row>
    <row r="5557" spans="2:9" ht="30">
      <c r="B5557" s="50">
        <v>87428</v>
      </c>
      <c r="C5557" s="48" t="s">
        <v>4231</v>
      </c>
      <c r="D5557" s="47" t="s">
        <v>266</v>
      </c>
      <c r="E5557" s="49">
        <f t="shared" si="172"/>
        <v>32.75</v>
      </c>
      <c r="F5557" s="1105">
        <f t="shared" si="173"/>
        <v>87428</v>
      </c>
      <c r="H5557" s="49">
        <v>30.75</v>
      </c>
      <c r="I5557" s="49">
        <v>32.75</v>
      </c>
    </row>
    <row r="5558" spans="2:9" ht="30">
      <c r="B5558" s="51">
        <v>87429</v>
      </c>
      <c r="C5558" s="1108" t="s">
        <v>4232</v>
      </c>
      <c r="D5558" s="45" t="s">
        <v>266</v>
      </c>
      <c r="E5558" s="46">
        <f t="shared" si="172"/>
        <v>15.04</v>
      </c>
      <c r="F5558" s="1105">
        <f t="shared" si="173"/>
        <v>87429</v>
      </c>
      <c r="H5558" s="46">
        <v>14.18</v>
      </c>
      <c r="I5558" s="46">
        <v>15.04</v>
      </c>
    </row>
    <row r="5559" spans="2:9" ht="30">
      <c r="B5559" s="50">
        <v>87430</v>
      </c>
      <c r="C5559" s="48" t="s">
        <v>4233</v>
      </c>
      <c r="D5559" s="47" t="s">
        <v>266</v>
      </c>
      <c r="E5559" s="49">
        <f t="shared" si="172"/>
        <v>15.44</v>
      </c>
      <c r="F5559" s="1105">
        <f t="shared" si="173"/>
        <v>87430</v>
      </c>
      <c r="H5559" s="49">
        <v>14.53</v>
      </c>
      <c r="I5559" s="49">
        <v>15.44</v>
      </c>
    </row>
    <row r="5560" spans="2:9" ht="30">
      <c r="B5560" s="51">
        <v>87431</v>
      </c>
      <c r="C5560" s="1108" t="s">
        <v>4234</v>
      </c>
      <c r="D5560" s="45" t="s">
        <v>266</v>
      </c>
      <c r="E5560" s="46">
        <f t="shared" si="172"/>
        <v>15.64</v>
      </c>
      <c r="F5560" s="1105">
        <f t="shared" si="173"/>
        <v>87431</v>
      </c>
      <c r="H5560" s="46">
        <v>14.71</v>
      </c>
      <c r="I5560" s="46">
        <v>15.64</v>
      </c>
    </row>
    <row r="5561" spans="2:9" ht="30">
      <c r="B5561" s="50">
        <v>87432</v>
      </c>
      <c r="C5561" s="48" t="s">
        <v>4235</v>
      </c>
      <c r="D5561" s="47" t="s">
        <v>266</v>
      </c>
      <c r="E5561" s="49">
        <f t="shared" si="172"/>
        <v>21.73</v>
      </c>
      <c r="F5561" s="1105">
        <f t="shared" si="173"/>
        <v>87432</v>
      </c>
      <c r="H5561" s="49">
        <v>20.71</v>
      </c>
      <c r="I5561" s="49">
        <v>21.73</v>
      </c>
    </row>
    <row r="5562" spans="2:9" ht="30">
      <c r="B5562" s="51">
        <v>87433</v>
      </c>
      <c r="C5562" s="1108" t="s">
        <v>4236</v>
      </c>
      <c r="D5562" s="45" t="s">
        <v>266</v>
      </c>
      <c r="E5562" s="46">
        <f t="shared" si="172"/>
        <v>22.52</v>
      </c>
      <c r="F5562" s="1105">
        <f t="shared" si="173"/>
        <v>87433</v>
      </c>
      <c r="H5562" s="46">
        <v>21.42</v>
      </c>
      <c r="I5562" s="46">
        <v>22.52</v>
      </c>
    </row>
    <row r="5563" spans="2:9" ht="30">
      <c r="B5563" s="50">
        <v>87434</v>
      </c>
      <c r="C5563" s="48" t="s">
        <v>4237</v>
      </c>
      <c r="D5563" s="47" t="s">
        <v>266</v>
      </c>
      <c r="E5563" s="49">
        <f t="shared" si="172"/>
        <v>23.08</v>
      </c>
      <c r="F5563" s="1105">
        <f t="shared" si="173"/>
        <v>87434</v>
      </c>
      <c r="H5563" s="49">
        <v>21.91</v>
      </c>
      <c r="I5563" s="49">
        <v>23.08</v>
      </c>
    </row>
    <row r="5564" spans="2:9" ht="30">
      <c r="B5564" s="51">
        <v>87435</v>
      </c>
      <c r="C5564" s="1108" t="s">
        <v>4238</v>
      </c>
      <c r="D5564" s="45" t="s">
        <v>266</v>
      </c>
      <c r="E5564" s="46">
        <f t="shared" si="172"/>
        <v>24.23</v>
      </c>
      <c r="F5564" s="1105">
        <f t="shared" si="173"/>
        <v>87435</v>
      </c>
      <c r="H5564" s="46">
        <v>22.95</v>
      </c>
      <c r="I5564" s="46">
        <v>24.23</v>
      </c>
    </row>
    <row r="5565" spans="2:9" ht="30">
      <c r="B5565" s="50">
        <v>87436</v>
      </c>
      <c r="C5565" s="48" t="s">
        <v>4239</v>
      </c>
      <c r="D5565" s="47" t="s">
        <v>266</v>
      </c>
      <c r="E5565" s="49">
        <f t="shared" si="172"/>
        <v>25.58</v>
      </c>
      <c r="F5565" s="1105">
        <f t="shared" si="173"/>
        <v>87436</v>
      </c>
      <c r="H5565" s="49">
        <v>24.15</v>
      </c>
      <c r="I5565" s="49">
        <v>25.58</v>
      </c>
    </row>
    <row r="5566" spans="2:9" ht="30">
      <c r="B5566" s="51">
        <v>87437</v>
      </c>
      <c r="C5566" s="1108" t="s">
        <v>4240</v>
      </c>
      <c r="D5566" s="45" t="s">
        <v>266</v>
      </c>
      <c r="E5566" s="46">
        <f t="shared" si="172"/>
        <v>26.53</v>
      </c>
      <c r="F5566" s="1105">
        <f t="shared" si="173"/>
        <v>87437</v>
      </c>
      <c r="H5566" s="46">
        <v>25.01</v>
      </c>
      <c r="I5566" s="46">
        <v>26.53</v>
      </c>
    </row>
    <row r="5567" spans="2:9" ht="30">
      <c r="B5567" s="50">
        <v>87438</v>
      </c>
      <c r="C5567" s="48" t="s">
        <v>4241</v>
      </c>
      <c r="D5567" s="47" t="s">
        <v>266</v>
      </c>
      <c r="E5567" s="49">
        <f t="shared" si="172"/>
        <v>29.89</v>
      </c>
      <c r="F5567" s="1105">
        <f t="shared" si="173"/>
        <v>87438</v>
      </c>
      <c r="H5567" s="49">
        <v>28.42</v>
      </c>
      <c r="I5567" s="49">
        <v>29.89</v>
      </c>
    </row>
    <row r="5568" spans="2:9" ht="30">
      <c r="B5568" s="51">
        <v>87439</v>
      </c>
      <c r="C5568" s="1108" t="s">
        <v>4242</v>
      </c>
      <c r="D5568" s="45" t="s">
        <v>266</v>
      </c>
      <c r="E5568" s="46">
        <f t="shared" si="172"/>
        <v>31.6</v>
      </c>
      <c r="F5568" s="1105">
        <f t="shared" si="173"/>
        <v>87439</v>
      </c>
      <c r="H5568" s="46">
        <v>29.95</v>
      </c>
      <c r="I5568" s="46">
        <v>31.6</v>
      </c>
    </row>
    <row r="5569" spans="2:9" ht="30">
      <c r="B5569" s="50">
        <v>87440</v>
      </c>
      <c r="C5569" s="48" t="s">
        <v>4243</v>
      </c>
      <c r="D5569" s="47" t="s">
        <v>266</v>
      </c>
      <c r="E5569" s="49">
        <f t="shared" si="172"/>
        <v>32.39</v>
      </c>
      <c r="F5569" s="1105">
        <f t="shared" si="173"/>
        <v>87440</v>
      </c>
      <c r="H5569" s="49">
        <v>30.66</v>
      </c>
      <c r="I5569" s="49">
        <v>32.39</v>
      </c>
    </row>
    <row r="5570" spans="2:9" ht="45">
      <c r="B5570" s="51">
        <v>87527</v>
      </c>
      <c r="C5570" s="1108" t="s">
        <v>4244</v>
      </c>
      <c r="D5570" s="45" t="s">
        <v>266</v>
      </c>
      <c r="E5570" s="46">
        <f t="shared" si="172"/>
        <v>27.53</v>
      </c>
      <c r="F5570" s="1105">
        <f t="shared" si="173"/>
        <v>87527</v>
      </c>
      <c r="H5570" s="46">
        <v>25.77</v>
      </c>
      <c r="I5570" s="46">
        <v>27.53</v>
      </c>
    </row>
    <row r="5571" spans="2:9" ht="45">
      <c r="B5571" s="50">
        <v>87528</v>
      </c>
      <c r="C5571" s="48" t="s">
        <v>4245</v>
      </c>
      <c r="D5571" s="47" t="s">
        <v>266</v>
      </c>
      <c r="E5571" s="49">
        <f t="shared" ref="E5571:E5634" si="174">IF($K$2=$H$1,H5571,I5571)</f>
        <v>31.5</v>
      </c>
      <c r="F5571" s="1105">
        <f t="shared" ref="F5571:F5634" si="175">IF(LEN($B5571)=7,CONCATENATE(MID($B5571,1,6),"00",RIGHT($B5571,1)),IF(LEN($B5571)=8,CONCATENATE(MID($B5571,1,6),"0",RIGHT($B5571,2)),$B5571))</f>
        <v>87528</v>
      </c>
      <c r="H5571" s="49">
        <v>29.34</v>
      </c>
      <c r="I5571" s="49">
        <v>31.5</v>
      </c>
    </row>
    <row r="5572" spans="2:9" ht="30">
      <c r="B5572" s="51">
        <v>87529</v>
      </c>
      <c r="C5572" s="1108" t="s">
        <v>4246</v>
      </c>
      <c r="D5572" s="45" t="s">
        <v>266</v>
      </c>
      <c r="E5572" s="46">
        <f t="shared" si="174"/>
        <v>24.7</v>
      </c>
      <c r="F5572" s="1105">
        <f t="shared" si="175"/>
        <v>87529</v>
      </c>
      <c r="H5572" s="46">
        <v>23.23</v>
      </c>
      <c r="I5572" s="46">
        <v>24.7</v>
      </c>
    </row>
    <row r="5573" spans="2:9" ht="30">
      <c r="B5573" s="50">
        <v>87530</v>
      </c>
      <c r="C5573" s="48" t="s">
        <v>4247</v>
      </c>
      <c r="D5573" s="47" t="s">
        <v>266</v>
      </c>
      <c r="E5573" s="49">
        <f t="shared" si="174"/>
        <v>28.67</v>
      </c>
      <c r="F5573" s="1105">
        <f t="shared" si="175"/>
        <v>87530</v>
      </c>
      <c r="H5573" s="49">
        <v>26.8</v>
      </c>
      <c r="I5573" s="49">
        <v>28.67</v>
      </c>
    </row>
    <row r="5574" spans="2:9" ht="45">
      <c r="B5574" s="51">
        <v>87531</v>
      </c>
      <c r="C5574" s="1108" t="s">
        <v>4248</v>
      </c>
      <c r="D5574" s="45" t="s">
        <v>266</v>
      </c>
      <c r="E5574" s="46">
        <f t="shared" si="174"/>
        <v>23.7</v>
      </c>
      <c r="F5574" s="1105">
        <f t="shared" si="175"/>
        <v>87531</v>
      </c>
      <c r="H5574" s="46">
        <v>22.33</v>
      </c>
      <c r="I5574" s="46">
        <v>23.7</v>
      </c>
    </row>
    <row r="5575" spans="2:9" ht="45">
      <c r="B5575" s="50">
        <v>87532</v>
      </c>
      <c r="C5575" s="48" t="s">
        <v>4249</v>
      </c>
      <c r="D5575" s="47" t="s">
        <v>266</v>
      </c>
      <c r="E5575" s="49">
        <f t="shared" si="174"/>
        <v>27.67</v>
      </c>
      <c r="F5575" s="1105">
        <f t="shared" si="175"/>
        <v>87532</v>
      </c>
      <c r="H5575" s="49">
        <v>25.9</v>
      </c>
      <c r="I5575" s="49">
        <v>27.67</v>
      </c>
    </row>
    <row r="5576" spans="2:9" ht="45">
      <c r="B5576" s="51">
        <v>87535</v>
      </c>
      <c r="C5576" s="1108" t="s">
        <v>4250</v>
      </c>
      <c r="D5576" s="45" t="s">
        <v>266</v>
      </c>
      <c r="E5576" s="46">
        <f t="shared" si="174"/>
        <v>20.88</v>
      </c>
      <c r="F5576" s="1105">
        <f t="shared" si="175"/>
        <v>87535</v>
      </c>
      <c r="H5576" s="46">
        <v>19.8</v>
      </c>
      <c r="I5576" s="46">
        <v>20.88</v>
      </c>
    </row>
    <row r="5577" spans="2:9" ht="45">
      <c r="B5577" s="50">
        <v>87536</v>
      </c>
      <c r="C5577" s="48" t="s">
        <v>4251</v>
      </c>
      <c r="D5577" s="47" t="s">
        <v>266</v>
      </c>
      <c r="E5577" s="49">
        <f t="shared" si="174"/>
        <v>24.85</v>
      </c>
      <c r="F5577" s="1105">
        <f t="shared" si="175"/>
        <v>87536</v>
      </c>
      <c r="H5577" s="49">
        <v>23.37</v>
      </c>
      <c r="I5577" s="49">
        <v>24.85</v>
      </c>
    </row>
    <row r="5578" spans="2:9" ht="45">
      <c r="B5578" s="51">
        <v>87537</v>
      </c>
      <c r="C5578" s="1108" t="s">
        <v>4252</v>
      </c>
      <c r="D5578" s="45" t="s">
        <v>266</v>
      </c>
      <c r="E5578" s="46">
        <f t="shared" si="174"/>
        <v>52.75</v>
      </c>
      <c r="F5578" s="1105">
        <f t="shared" si="175"/>
        <v>87537</v>
      </c>
      <c r="H5578" s="46">
        <v>51.31</v>
      </c>
      <c r="I5578" s="46">
        <v>52.75</v>
      </c>
    </row>
    <row r="5579" spans="2:9" ht="45">
      <c r="B5579" s="50">
        <v>87538</v>
      </c>
      <c r="C5579" s="48" t="s">
        <v>4253</v>
      </c>
      <c r="D5579" s="47" t="s">
        <v>266</v>
      </c>
      <c r="E5579" s="49">
        <f t="shared" si="174"/>
        <v>50.34</v>
      </c>
      <c r="F5579" s="1105">
        <f t="shared" si="175"/>
        <v>87538</v>
      </c>
      <c r="H5579" s="49">
        <v>49.15</v>
      </c>
      <c r="I5579" s="49">
        <v>50.34</v>
      </c>
    </row>
    <row r="5580" spans="2:9" ht="45">
      <c r="B5580" s="51">
        <v>87539</v>
      </c>
      <c r="C5580" s="1108" t="s">
        <v>4254</v>
      </c>
      <c r="D5580" s="45" t="s">
        <v>266</v>
      </c>
      <c r="E5580" s="46">
        <f t="shared" si="174"/>
        <v>49.49</v>
      </c>
      <c r="F5580" s="1105">
        <f t="shared" si="175"/>
        <v>87539</v>
      </c>
      <c r="H5580" s="46">
        <v>48.37</v>
      </c>
      <c r="I5580" s="46">
        <v>49.49</v>
      </c>
    </row>
    <row r="5581" spans="2:9" ht="45">
      <c r="B5581" s="50">
        <v>87541</v>
      </c>
      <c r="C5581" s="48" t="s">
        <v>4255</v>
      </c>
      <c r="D5581" s="47" t="s">
        <v>266</v>
      </c>
      <c r="E5581" s="49">
        <f t="shared" si="174"/>
        <v>47.07</v>
      </c>
      <c r="F5581" s="1105">
        <f t="shared" si="175"/>
        <v>87541</v>
      </c>
      <c r="H5581" s="49">
        <v>46.21</v>
      </c>
      <c r="I5581" s="49">
        <v>47.07</v>
      </c>
    </row>
    <row r="5582" spans="2:9" ht="45">
      <c r="B5582" s="51">
        <v>87543</v>
      </c>
      <c r="C5582" s="1108" t="s">
        <v>5469</v>
      </c>
      <c r="D5582" s="45" t="s">
        <v>266</v>
      </c>
      <c r="E5582" s="46">
        <f t="shared" si="174"/>
        <v>16.66</v>
      </c>
      <c r="F5582" s="1105">
        <f t="shared" si="175"/>
        <v>87543</v>
      </c>
      <c r="H5582" s="46">
        <v>16.16</v>
      </c>
      <c r="I5582" s="46">
        <v>16.66</v>
      </c>
    </row>
    <row r="5583" spans="2:9" ht="45">
      <c r="B5583" s="50">
        <v>87545</v>
      </c>
      <c r="C5583" s="48" t="s">
        <v>4256</v>
      </c>
      <c r="D5583" s="47" t="s">
        <v>266</v>
      </c>
      <c r="E5583" s="49">
        <f t="shared" si="174"/>
        <v>18.96</v>
      </c>
      <c r="F5583" s="1105">
        <f t="shared" si="175"/>
        <v>87545</v>
      </c>
      <c r="H5583" s="49">
        <v>17.61</v>
      </c>
      <c r="I5583" s="49">
        <v>18.96</v>
      </c>
    </row>
    <row r="5584" spans="2:9" ht="45">
      <c r="B5584" s="51">
        <v>87546</v>
      </c>
      <c r="C5584" s="1108" t="s">
        <v>4257</v>
      </c>
      <c r="D5584" s="45" t="s">
        <v>266</v>
      </c>
      <c r="E5584" s="46">
        <f t="shared" si="174"/>
        <v>21.21</v>
      </c>
      <c r="F5584" s="1105">
        <f t="shared" si="175"/>
        <v>87546</v>
      </c>
      <c r="H5584" s="46">
        <v>19.64</v>
      </c>
      <c r="I5584" s="46">
        <v>21.21</v>
      </c>
    </row>
    <row r="5585" spans="2:9" ht="30">
      <c r="B5585" s="50">
        <v>87547</v>
      </c>
      <c r="C5585" s="48" t="s">
        <v>4258</v>
      </c>
      <c r="D5585" s="47" t="s">
        <v>266</v>
      </c>
      <c r="E5585" s="49">
        <f t="shared" si="174"/>
        <v>16.149999999999999</v>
      </c>
      <c r="F5585" s="1105">
        <f t="shared" si="175"/>
        <v>87547</v>
      </c>
      <c r="H5585" s="49">
        <v>15.09</v>
      </c>
      <c r="I5585" s="49">
        <v>16.149999999999999</v>
      </c>
    </row>
    <row r="5586" spans="2:9" ht="30">
      <c r="B5586" s="51">
        <v>87548</v>
      </c>
      <c r="C5586" s="1108" t="s">
        <v>4259</v>
      </c>
      <c r="D5586" s="45" t="s">
        <v>266</v>
      </c>
      <c r="E5586" s="46">
        <f t="shared" si="174"/>
        <v>18.399999999999999</v>
      </c>
      <c r="F5586" s="1105">
        <f t="shared" si="175"/>
        <v>87548</v>
      </c>
      <c r="H5586" s="46">
        <v>17.12</v>
      </c>
      <c r="I5586" s="46">
        <v>18.399999999999999</v>
      </c>
    </row>
    <row r="5587" spans="2:9" ht="45">
      <c r="B5587" s="50">
        <v>87549</v>
      </c>
      <c r="C5587" s="48" t="s">
        <v>4260</v>
      </c>
      <c r="D5587" s="47" t="s">
        <v>266</v>
      </c>
      <c r="E5587" s="49">
        <f t="shared" si="174"/>
        <v>15.13</v>
      </c>
      <c r="F5587" s="1105">
        <f t="shared" si="175"/>
        <v>87549</v>
      </c>
      <c r="H5587" s="49">
        <v>14.18</v>
      </c>
      <c r="I5587" s="49">
        <v>15.13</v>
      </c>
    </row>
    <row r="5588" spans="2:9" ht="45">
      <c r="B5588" s="51">
        <v>87550</v>
      </c>
      <c r="C5588" s="1108" t="s">
        <v>4261</v>
      </c>
      <c r="D5588" s="45" t="s">
        <v>266</v>
      </c>
      <c r="E5588" s="46">
        <f t="shared" si="174"/>
        <v>17.38</v>
      </c>
      <c r="F5588" s="1105">
        <f t="shared" si="175"/>
        <v>87550</v>
      </c>
      <c r="H5588" s="46">
        <v>16.21</v>
      </c>
      <c r="I5588" s="46">
        <v>17.38</v>
      </c>
    </row>
    <row r="5589" spans="2:9" ht="45">
      <c r="B5589" s="50">
        <v>87553</v>
      </c>
      <c r="C5589" s="48" t="s">
        <v>4262</v>
      </c>
      <c r="D5589" s="47" t="s">
        <v>266</v>
      </c>
      <c r="E5589" s="49">
        <f t="shared" si="174"/>
        <v>12.31</v>
      </c>
      <c r="F5589" s="1105">
        <f t="shared" si="175"/>
        <v>87553</v>
      </c>
      <c r="H5589" s="49">
        <v>11.64</v>
      </c>
      <c r="I5589" s="49">
        <v>12.31</v>
      </c>
    </row>
    <row r="5590" spans="2:9" ht="45">
      <c r="B5590" s="51">
        <v>87554</v>
      </c>
      <c r="C5590" s="1108" t="s">
        <v>4263</v>
      </c>
      <c r="D5590" s="45" t="s">
        <v>266</v>
      </c>
      <c r="E5590" s="46">
        <f t="shared" si="174"/>
        <v>14.56</v>
      </c>
      <c r="F5590" s="1105">
        <f t="shared" si="175"/>
        <v>87554</v>
      </c>
      <c r="H5590" s="46">
        <v>13.67</v>
      </c>
      <c r="I5590" s="46">
        <v>14.56</v>
      </c>
    </row>
    <row r="5591" spans="2:9" ht="45">
      <c r="B5591" s="50">
        <v>87555</v>
      </c>
      <c r="C5591" s="48" t="s">
        <v>4264</v>
      </c>
      <c r="D5591" s="47" t="s">
        <v>266</v>
      </c>
      <c r="E5591" s="49">
        <f t="shared" si="174"/>
        <v>32.36</v>
      </c>
      <c r="F5591" s="1105">
        <f t="shared" si="175"/>
        <v>87555</v>
      </c>
      <c r="H5591" s="49">
        <v>31.29</v>
      </c>
      <c r="I5591" s="49">
        <v>32.36</v>
      </c>
    </row>
    <row r="5592" spans="2:9" ht="45">
      <c r="B5592" s="51">
        <v>87556</v>
      </c>
      <c r="C5592" s="1108" t="s">
        <v>4265</v>
      </c>
      <c r="D5592" s="45" t="s">
        <v>266</v>
      </c>
      <c r="E5592" s="46">
        <f t="shared" si="174"/>
        <v>29.98</v>
      </c>
      <c r="F5592" s="1105">
        <f t="shared" si="175"/>
        <v>87556</v>
      </c>
      <c r="H5592" s="46">
        <v>29.15</v>
      </c>
      <c r="I5592" s="46">
        <v>29.98</v>
      </c>
    </row>
    <row r="5593" spans="2:9" ht="45">
      <c r="B5593" s="50">
        <v>87557</v>
      </c>
      <c r="C5593" s="48" t="s">
        <v>4266</v>
      </c>
      <c r="D5593" s="47" t="s">
        <v>266</v>
      </c>
      <c r="E5593" s="49">
        <f t="shared" si="174"/>
        <v>29.1</v>
      </c>
      <c r="F5593" s="1105">
        <f t="shared" si="175"/>
        <v>87557</v>
      </c>
      <c r="H5593" s="49">
        <v>28.37</v>
      </c>
      <c r="I5593" s="49">
        <v>29.1</v>
      </c>
    </row>
    <row r="5594" spans="2:9" ht="45">
      <c r="B5594" s="51">
        <v>87559</v>
      </c>
      <c r="C5594" s="1108" t="s">
        <v>4267</v>
      </c>
      <c r="D5594" s="45" t="s">
        <v>266</v>
      </c>
      <c r="E5594" s="46">
        <f t="shared" si="174"/>
        <v>26.69</v>
      </c>
      <c r="F5594" s="1105">
        <f t="shared" si="175"/>
        <v>87559</v>
      </c>
      <c r="H5594" s="46">
        <v>26.2</v>
      </c>
      <c r="I5594" s="46">
        <v>26.69</v>
      </c>
    </row>
    <row r="5595" spans="2:9" ht="45">
      <c r="B5595" s="50">
        <v>87561</v>
      </c>
      <c r="C5595" s="48" t="s">
        <v>4268</v>
      </c>
      <c r="D5595" s="47" t="s">
        <v>266</v>
      </c>
      <c r="E5595" s="49">
        <f t="shared" si="174"/>
        <v>29.31</v>
      </c>
      <c r="F5595" s="1105">
        <f t="shared" si="175"/>
        <v>87561</v>
      </c>
      <c r="H5595" s="49">
        <v>28.55</v>
      </c>
      <c r="I5595" s="49">
        <v>29.31</v>
      </c>
    </row>
    <row r="5596" spans="2:9" ht="30">
      <c r="B5596" s="51">
        <v>87775</v>
      </c>
      <c r="C5596" s="1108" t="s">
        <v>4269</v>
      </c>
      <c r="D5596" s="45" t="s">
        <v>266</v>
      </c>
      <c r="E5596" s="46">
        <f t="shared" si="174"/>
        <v>40.17</v>
      </c>
      <c r="F5596" s="1105">
        <f t="shared" si="175"/>
        <v>87775</v>
      </c>
      <c r="H5596" s="46">
        <v>37.159999999999997</v>
      </c>
      <c r="I5596" s="46">
        <v>40.17</v>
      </c>
    </row>
    <row r="5597" spans="2:9" ht="30">
      <c r="B5597" s="50">
        <v>87777</v>
      </c>
      <c r="C5597" s="48" t="s">
        <v>4270</v>
      </c>
      <c r="D5597" s="47" t="s">
        <v>266</v>
      </c>
      <c r="E5597" s="49">
        <f t="shared" si="174"/>
        <v>43.49</v>
      </c>
      <c r="F5597" s="1105">
        <f t="shared" si="175"/>
        <v>87777</v>
      </c>
      <c r="H5597" s="49">
        <v>40.15</v>
      </c>
      <c r="I5597" s="49">
        <v>43.49</v>
      </c>
    </row>
    <row r="5598" spans="2:9" ht="30">
      <c r="B5598" s="51">
        <v>87778</v>
      </c>
      <c r="C5598" s="1108" t="s">
        <v>4271</v>
      </c>
      <c r="D5598" s="45" t="s">
        <v>266</v>
      </c>
      <c r="E5598" s="46">
        <f t="shared" si="174"/>
        <v>59.16</v>
      </c>
      <c r="F5598" s="1105">
        <f t="shared" si="175"/>
        <v>87778</v>
      </c>
      <c r="H5598" s="46">
        <v>56.65</v>
      </c>
      <c r="I5598" s="46">
        <v>59.16</v>
      </c>
    </row>
    <row r="5599" spans="2:9" ht="30">
      <c r="B5599" s="50">
        <v>87779</v>
      </c>
      <c r="C5599" s="48" t="s">
        <v>4272</v>
      </c>
      <c r="D5599" s="47" t="s">
        <v>266</v>
      </c>
      <c r="E5599" s="49">
        <f t="shared" si="174"/>
        <v>46.63</v>
      </c>
      <c r="F5599" s="1105">
        <f t="shared" si="175"/>
        <v>87779</v>
      </c>
      <c r="H5599" s="49">
        <v>43.28</v>
      </c>
      <c r="I5599" s="49">
        <v>46.63</v>
      </c>
    </row>
    <row r="5600" spans="2:9" ht="30">
      <c r="B5600" s="51">
        <v>87781</v>
      </c>
      <c r="C5600" s="1108" t="s">
        <v>4273</v>
      </c>
      <c r="D5600" s="45" t="s">
        <v>266</v>
      </c>
      <c r="E5600" s="46">
        <f t="shared" si="174"/>
        <v>51.08</v>
      </c>
      <c r="F5600" s="1105">
        <f t="shared" si="175"/>
        <v>87781</v>
      </c>
      <c r="H5600" s="46">
        <v>47.28</v>
      </c>
      <c r="I5600" s="46">
        <v>51.08</v>
      </c>
    </row>
    <row r="5601" spans="2:9" ht="30">
      <c r="B5601" s="50">
        <v>87783</v>
      </c>
      <c r="C5601" s="48" t="s">
        <v>4274</v>
      </c>
      <c r="D5601" s="47" t="s">
        <v>266</v>
      </c>
      <c r="E5601" s="49">
        <f t="shared" si="174"/>
        <v>73.69</v>
      </c>
      <c r="F5601" s="1105">
        <f t="shared" si="175"/>
        <v>87783</v>
      </c>
      <c r="H5601" s="49">
        <v>70.81</v>
      </c>
      <c r="I5601" s="49">
        <v>73.69</v>
      </c>
    </row>
    <row r="5602" spans="2:9" ht="30">
      <c r="B5602" s="51">
        <v>87784</v>
      </c>
      <c r="C5602" s="1108" t="s">
        <v>4275</v>
      </c>
      <c r="D5602" s="45" t="s">
        <v>266</v>
      </c>
      <c r="E5602" s="46">
        <f t="shared" si="174"/>
        <v>53.1</v>
      </c>
      <c r="F5602" s="1105">
        <f t="shared" si="175"/>
        <v>87784</v>
      </c>
      <c r="H5602" s="46">
        <v>49.39</v>
      </c>
      <c r="I5602" s="46">
        <v>53.1</v>
      </c>
    </row>
    <row r="5603" spans="2:9" ht="30">
      <c r="B5603" s="50">
        <v>87786</v>
      </c>
      <c r="C5603" s="48" t="s">
        <v>4276</v>
      </c>
      <c r="D5603" s="47" t="s">
        <v>266</v>
      </c>
      <c r="E5603" s="49">
        <f t="shared" si="174"/>
        <v>58.68</v>
      </c>
      <c r="F5603" s="1105">
        <f t="shared" si="175"/>
        <v>87786</v>
      </c>
      <c r="H5603" s="49">
        <v>54.41</v>
      </c>
      <c r="I5603" s="49">
        <v>58.68</v>
      </c>
    </row>
    <row r="5604" spans="2:9" ht="30">
      <c r="B5604" s="51">
        <v>87787</v>
      </c>
      <c r="C5604" s="1108" t="s">
        <v>4277</v>
      </c>
      <c r="D5604" s="45" t="s">
        <v>266</v>
      </c>
      <c r="E5604" s="46">
        <f t="shared" si="174"/>
        <v>88.2</v>
      </c>
      <c r="F5604" s="1105">
        <f t="shared" si="175"/>
        <v>87787</v>
      </c>
      <c r="H5604" s="46">
        <v>84.99</v>
      </c>
      <c r="I5604" s="46">
        <v>88.2</v>
      </c>
    </row>
    <row r="5605" spans="2:9" ht="30">
      <c r="B5605" s="50">
        <v>87788</v>
      </c>
      <c r="C5605" s="48" t="s">
        <v>4278</v>
      </c>
      <c r="D5605" s="47" t="s">
        <v>266</v>
      </c>
      <c r="E5605" s="49">
        <f t="shared" si="174"/>
        <v>68.86</v>
      </c>
      <c r="F5605" s="1105">
        <f t="shared" si="175"/>
        <v>87788</v>
      </c>
      <c r="H5605" s="49">
        <v>63.71</v>
      </c>
      <c r="I5605" s="49">
        <v>68.86</v>
      </c>
    </row>
    <row r="5606" spans="2:9" ht="30">
      <c r="B5606" s="51">
        <v>87790</v>
      </c>
      <c r="C5606" s="1108" t="s">
        <v>4279</v>
      </c>
      <c r="D5606" s="45" t="s">
        <v>266</v>
      </c>
      <c r="E5606" s="46">
        <f t="shared" si="174"/>
        <v>75</v>
      </c>
      <c r="F5606" s="1105">
        <f t="shared" si="175"/>
        <v>87790</v>
      </c>
      <c r="H5606" s="46">
        <v>69.23</v>
      </c>
      <c r="I5606" s="46">
        <v>75</v>
      </c>
    </row>
    <row r="5607" spans="2:9" ht="45">
      <c r="B5607" s="50">
        <v>87791</v>
      </c>
      <c r="C5607" s="48" t="s">
        <v>4280</v>
      </c>
      <c r="D5607" s="47" t="s">
        <v>266</v>
      </c>
      <c r="E5607" s="49">
        <f t="shared" si="174"/>
        <v>104.73</v>
      </c>
      <c r="F5607" s="1105">
        <f t="shared" si="175"/>
        <v>87791</v>
      </c>
      <c r="H5607" s="49">
        <v>100.4</v>
      </c>
      <c r="I5607" s="49">
        <v>104.73</v>
      </c>
    </row>
    <row r="5608" spans="2:9" ht="30">
      <c r="B5608" s="51">
        <v>87792</v>
      </c>
      <c r="C5608" s="1108" t="s">
        <v>4281</v>
      </c>
      <c r="D5608" s="45" t="s">
        <v>266</v>
      </c>
      <c r="E5608" s="46">
        <f t="shared" si="174"/>
        <v>26.1</v>
      </c>
      <c r="F5608" s="1105">
        <f t="shared" si="175"/>
        <v>87792</v>
      </c>
      <c r="H5608" s="46">
        <v>24.46</v>
      </c>
      <c r="I5608" s="46">
        <v>26.1</v>
      </c>
    </row>
    <row r="5609" spans="2:9" ht="30">
      <c r="B5609" s="50">
        <v>87794</v>
      </c>
      <c r="C5609" s="48" t="s">
        <v>4282</v>
      </c>
      <c r="D5609" s="47" t="s">
        <v>266</v>
      </c>
      <c r="E5609" s="49">
        <f t="shared" si="174"/>
        <v>29.19</v>
      </c>
      <c r="F5609" s="1105">
        <f t="shared" si="175"/>
        <v>87794</v>
      </c>
      <c r="H5609" s="49">
        <v>27.24</v>
      </c>
      <c r="I5609" s="49">
        <v>29.19</v>
      </c>
    </row>
    <row r="5610" spans="2:9" ht="45">
      <c r="B5610" s="51">
        <v>87795</v>
      </c>
      <c r="C5610" s="1108" t="s">
        <v>4283</v>
      </c>
      <c r="D5610" s="45" t="s">
        <v>266</v>
      </c>
      <c r="E5610" s="46">
        <f t="shared" si="174"/>
        <v>43.49</v>
      </c>
      <c r="F5610" s="1105">
        <f t="shared" si="175"/>
        <v>87795</v>
      </c>
      <c r="H5610" s="46">
        <v>42.36</v>
      </c>
      <c r="I5610" s="46">
        <v>43.49</v>
      </c>
    </row>
    <row r="5611" spans="2:9" ht="30">
      <c r="B5611" s="50">
        <v>87797</v>
      </c>
      <c r="C5611" s="48" t="s">
        <v>4284</v>
      </c>
      <c r="D5611" s="47" t="s">
        <v>266</v>
      </c>
      <c r="E5611" s="49">
        <f t="shared" si="174"/>
        <v>32.32</v>
      </c>
      <c r="F5611" s="1105">
        <f t="shared" si="175"/>
        <v>87797</v>
      </c>
      <c r="H5611" s="49">
        <v>30.35</v>
      </c>
      <c r="I5611" s="49">
        <v>32.32</v>
      </c>
    </row>
    <row r="5612" spans="2:9" ht="30">
      <c r="B5612" s="51">
        <v>87799</v>
      </c>
      <c r="C5612" s="1108" t="s">
        <v>4285</v>
      </c>
      <c r="D5612" s="45" t="s">
        <v>266</v>
      </c>
      <c r="E5612" s="46">
        <f t="shared" si="174"/>
        <v>36.47</v>
      </c>
      <c r="F5612" s="1105">
        <f t="shared" si="175"/>
        <v>87799</v>
      </c>
      <c r="H5612" s="46">
        <v>34.08</v>
      </c>
      <c r="I5612" s="46">
        <v>36.47</v>
      </c>
    </row>
    <row r="5613" spans="2:9" ht="45">
      <c r="B5613" s="50">
        <v>87800</v>
      </c>
      <c r="C5613" s="48" t="s">
        <v>4286</v>
      </c>
      <c r="D5613" s="47" t="s">
        <v>266</v>
      </c>
      <c r="E5613" s="49">
        <f t="shared" si="174"/>
        <v>57.26</v>
      </c>
      <c r="F5613" s="1105">
        <f t="shared" si="175"/>
        <v>87800</v>
      </c>
      <c r="H5613" s="49">
        <v>55.76</v>
      </c>
      <c r="I5613" s="49">
        <v>57.26</v>
      </c>
    </row>
    <row r="5614" spans="2:9" ht="30">
      <c r="B5614" s="51">
        <v>87801</v>
      </c>
      <c r="C5614" s="1108" t="s">
        <v>4287</v>
      </c>
      <c r="D5614" s="45" t="s">
        <v>266</v>
      </c>
      <c r="E5614" s="46">
        <f t="shared" si="174"/>
        <v>38.549999999999997</v>
      </c>
      <c r="F5614" s="1105">
        <f t="shared" si="175"/>
        <v>87801</v>
      </c>
      <c r="H5614" s="46">
        <v>36.22</v>
      </c>
      <c r="I5614" s="46">
        <v>38.549999999999997</v>
      </c>
    </row>
    <row r="5615" spans="2:9" ht="30">
      <c r="B5615" s="50">
        <v>87803</v>
      </c>
      <c r="C5615" s="48" t="s">
        <v>4288</v>
      </c>
      <c r="D5615" s="47" t="s">
        <v>266</v>
      </c>
      <c r="E5615" s="49">
        <f t="shared" si="174"/>
        <v>43.76</v>
      </c>
      <c r="F5615" s="1105">
        <f t="shared" si="175"/>
        <v>87803</v>
      </c>
      <c r="H5615" s="49">
        <v>40.9</v>
      </c>
      <c r="I5615" s="49">
        <v>43.76</v>
      </c>
    </row>
    <row r="5616" spans="2:9" ht="45">
      <c r="B5616" s="51">
        <v>87804</v>
      </c>
      <c r="C5616" s="1108" t="s">
        <v>4289</v>
      </c>
      <c r="D5616" s="45" t="s">
        <v>266</v>
      </c>
      <c r="E5616" s="46">
        <f t="shared" si="174"/>
        <v>71.010000000000005</v>
      </c>
      <c r="F5616" s="1105">
        <f t="shared" si="175"/>
        <v>87804</v>
      </c>
      <c r="H5616" s="46">
        <v>69.19</v>
      </c>
      <c r="I5616" s="46">
        <v>71.010000000000005</v>
      </c>
    </row>
    <row r="5617" spans="2:9" ht="30">
      <c r="B5617" s="50">
        <v>87805</v>
      </c>
      <c r="C5617" s="48" t="s">
        <v>4290</v>
      </c>
      <c r="D5617" s="47" t="s">
        <v>266</v>
      </c>
      <c r="E5617" s="49">
        <f t="shared" si="174"/>
        <v>44.52</v>
      </c>
      <c r="F5617" s="1105">
        <f t="shared" si="175"/>
        <v>87805</v>
      </c>
      <c r="H5617" s="49">
        <v>41.74</v>
      </c>
      <c r="I5617" s="49">
        <v>44.52</v>
      </c>
    </row>
    <row r="5618" spans="2:9" ht="30">
      <c r="B5618" s="51">
        <v>87807</v>
      </c>
      <c r="C5618" s="1108" t="s">
        <v>4291</v>
      </c>
      <c r="D5618" s="45" t="s">
        <v>266</v>
      </c>
      <c r="E5618" s="46">
        <f t="shared" si="174"/>
        <v>50.26</v>
      </c>
      <c r="F5618" s="1105">
        <f t="shared" si="175"/>
        <v>87807</v>
      </c>
      <c r="H5618" s="46">
        <v>46.9</v>
      </c>
      <c r="I5618" s="46">
        <v>50.26</v>
      </c>
    </row>
    <row r="5619" spans="2:9" ht="45">
      <c r="B5619" s="50">
        <v>87808</v>
      </c>
      <c r="C5619" s="48" t="s">
        <v>4292</v>
      </c>
      <c r="D5619" s="47" t="s">
        <v>266</v>
      </c>
      <c r="E5619" s="49">
        <f t="shared" si="174"/>
        <v>77.540000000000006</v>
      </c>
      <c r="F5619" s="1105">
        <f t="shared" si="175"/>
        <v>87808</v>
      </c>
      <c r="H5619" s="49">
        <v>75.569999999999993</v>
      </c>
      <c r="I5619" s="49">
        <v>77.540000000000006</v>
      </c>
    </row>
    <row r="5620" spans="2:9" ht="45">
      <c r="B5620" s="51">
        <v>87809</v>
      </c>
      <c r="C5620" s="1108" t="s">
        <v>4293</v>
      </c>
      <c r="D5620" s="45" t="s">
        <v>266</v>
      </c>
      <c r="E5620" s="46">
        <f t="shared" si="174"/>
        <v>65.38</v>
      </c>
      <c r="F5620" s="1105">
        <f t="shared" si="175"/>
        <v>87809</v>
      </c>
      <c r="H5620" s="46">
        <v>59.63</v>
      </c>
      <c r="I5620" s="46">
        <v>65.38</v>
      </c>
    </row>
    <row r="5621" spans="2:9" ht="30">
      <c r="B5621" s="50">
        <v>87811</v>
      </c>
      <c r="C5621" s="48" t="s">
        <v>4294</v>
      </c>
      <c r="D5621" s="47" t="s">
        <v>266</v>
      </c>
      <c r="E5621" s="49">
        <f t="shared" si="174"/>
        <v>68.47</v>
      </c>
      <c r="F5621" s="1105">
        <f t="shared" si="175"/>
        <v>87811</v>
      </c>
      <c r="H5621" s="49">
        <v>62.41</v>
      </c>
      <c r="I5621" s="49">
        <v>68.47</v>
      </c>
    </row>
    <row r="5622" spans="2:9" ht="30">
      <c r="B5622" s="51">
        <v>87812</v>
      </c>
      <c r="C5622" s="1108" t="s">
        <v>4295</v>
      </c>
      <c r="D5622" s="45" t="s">
        <v>266</v>
      </c>
      <c r="E5622" s="46">
        <f t="shared" si="174"/>
        <v>82.42</v>
      </c>
      <c r="F5622" s="1105">
        <f t="shared" si="175"/>
        <v>87812</v>
      </c>
      <c r="H5622" s="46">
        <v>77.19</v>
      </c>
      <c r="I5622" s="46">
        <v>82.42</v>
      </c>
    </row>
    <row r="5623" spans="2:9" ht="45">
      <c r="B5623" s="50">
        <v>87813</v>
      </c>
      <c r="C5623" s="48" t="s">
        <v>4296</v>
      </c>
      <c r="D5623" s="47" t="s">
        <v>266</v>
      </c>
      <c r="E5623" s="49">
        <f t="shared" si="174"/>
        <v>71.599999999999994</v>
      </c>
      <c r="F5623" s="1105">
        <f t="shared" si="175"/>
        <v>87813</v>
      </c>
      <c r="H5623" s="49">
        <v>65.5</v>
      </c>
      <c r="I5623" s="49">
        <v>71.599999999999994</v>
      </c>
    </row>
    <row r="5624" spans="2:9" ht="30">
      <c r="B5624" s="51">
        <v>87815</v>
      </c>
      <c r="C5624" s="1108" t="s">
        <v>4297</v>
      </c>
      <c r="D5624" s="45" t="s">
        <v>266</v>
      </c>
      <c r="E5624" s="46">
        <f t="shared" si="174"/>
        <v>75.75</v>
      </c>
      <c r="F5624" s="1105">
        <f t="shared" si="175"/>
        <v>87815</v>
      </c>
      <c r="H5624" s="46">
        <v>69.23</v>
      </c>
      <c r="I5624" s="46">
        <v>75.75</v>
      </c>
    </row>
    <row r="5625" spans="2:9" ht="30">
      <c r="B5625" s="50">
        <v>87816</v>
      </c>
      <c r="C5625" s="48" t="s">
        <v>4298</v>
      </c>
      <c r="D5625" s="47" t="s">
        <v>266</v>
      </c>
      <c r="E5625" s="49">
        <f t="shared" si="174"/>
        <v>96.19</v>
      </c>
      <c r="F5625" s="1105">
        <f t="shared" si="175"/>
        <v>87816</v>
      </c>
      <c r="H5625" s="49">
        <v>90.6</v>
      </c>
      <c r="I5625" s="49">
        <v>96.19</v>
      </c>
    </row>
    <row r="5626" spans="2:9" ht="45">
      <c r="B5626" s="51">
        <v>87817</v>
      </c>
      <c r="C5626" s="1108" t="s">
        <v>4299</v>
      </c>
      <c r="D5626" s="45" t="s">
        <v>266</v>
      </c>
      <c r="E5626" s="46">
        <f t="shared" si="174"/>
        <v>77.47</v>
      </c>
      <c r="F5626" s="1105">
        <f t="shared" si="175"/>
        <v>87817</v>
      </c>
      <c r="H5626" s="46">
        <v>71.06</v>
      </c>
      <c r="I5626" s="46">
        <v>77.47</v>
      </c>
    </row>
    <row r="5627" spans="2:9" ht="30">
      <c r="B5627" s="50">
        <v>87819</v>
      </c>
      <c r="C5627" s="48" t="s">
        <v>4300</v>
      </c>
      <c r="D5627" s="47" t="s">
        <v>266</v>
      </c>
      <c r="E5627" s="49">
        <f t="shared" si="174"/>
        <v>82.68</v>
      </c>
      <c r="F5627" s="1105">
        <f t="shared" si="175"/>
        <v>87819</v>
      </c>
      <c r="H5627" s="49">
        <v>75.739999999999995</v>
      </c>
      <c r="I5627" s="49">
        <v>82.68</v>
      </c>
    </row>
    <row r="5628" spans="2:9" ht="30">
      <c r="B5628" s="51">
        <v>87820</v>
      </c>
      <c r="C5628" s="1108" t="s">
        <v>4301</v>
      </c>
      <c r="D5628" s="45" t="s">
        <v>266</v>
      </c>
      <c r="E5628" s="46">
        <f t="shared" si="174"/>
        <v>109.95</v>
      </c>
      <c r="F5628" s="1105">
        <f t="shared" si="175"/>
        <v>87820</v>
      </c>
      <c r="H5628" s="46">
        <v>104.01</v>
      </c>
      <c r="I5628" s="46">
        <v>109.95</v>
      </c>
    </row>
    <row r="5629" spans="2:9" ht="45">
      <c r="B5629" s="50">
        <v>87821</v>
      </c>
      <c r="C5629" s="48" t="s">
        <v>4302</v>
      </c>
      <c r="D5629" s="47" t="s">
        <v>266</v>
      </c>
      <c r="E5629" s="49">
        <f t="shared" si="174"/>
        <v>112.47</v>
      </c>
      <c r="F5629" s="1105">
        <f t="shared" si="175"/>
        <v>87821</v>
      </c>
      <c r="H5629" s="49">
        <v>102.69</v>
      </c>
      <c r="I5629" s="49">
        <v>112.47</v>
      </c>
    </row>
    <row r="5630" spans="2:9" ht="30">
      <c r="B5630" s="51">
        <v>87823</v>
      </c>
      <c r="C5630" s="1108" t="s">
        <v>4303</v>
      </c>
      <c r="D5630" s="45" t="s">
        <v>266</v>
      </c>
      <c r="E5630" s="46">
        <f t="shared" si="174"/>
        <v>118.21</v>
      </c>
      <c r="F5630" s="1105">
        <f t="shared" si="175"/>
        <v>87823</v>
      </c>
      <c r="H5630" s="46">
        <v>107.85</v>
      </c>
      <c r="I5630" s="46">
        <v>118.21</v>
      </c>
    </row>
    <row r="5631" spans="2:9" ht="45">
      <c r="B5631" s="50">
        <v>87824</v>
      </c>
      <c r="C5631" s="48" t="s">
        <v>4304</v>
      </c>
      <c r="D5631" s="47" t="s">
        <v>266</v>
      </c>
      <c r="E5631" s="49">
        <f t="shared" si="174"/>
        <v>145.13999999999999</v>
      </c>
      <c r="F5631" s="1105">
        <f t="shared" si="175"/>
        <v>87824</v>
      </c>
      <c r="H5631" s="49">
        <v>136.19</v>
      </c>
      <c r="I5631" s="49">
        <v>145.13999999999999</v>
      </c>
    </row>
    <row r="5632" spans="2:9" ht="45">
      <c r="B5632" s="51">
        <v>87825</v>
      </c>
      <c r="C5632" s="1108" t="s">
        <v>4305</v>
      </c>
      <c r="D5632" s="45" t="s">
        <v>266</v>
      </c>
      <c r="E5632" s="46">
        <f t="shared" si="174"/>
        <v>51.1</v>
      </c>
      <c r="F5632" s="1105">
        <f t="shared" si="175"/>
        <v>87825</v>
      </c>
      <c r="H5632" s="46">
        <v>46.97</v>
      </c>
      <c r="I5632" s="46">
        <v>51.1</v>
      </c>
    </row>
    <row r="5633" spans="2:9" ht="30">
      <c r="B5633" s="50">
        <v>87827</v>
      </c>
      <c r="C5633" s="48" t="s">
        <v>4306</v>
      </c>
      <c r="D5633" s="47" t="s">
        <v>266</v>
      </c>
      <c r="E5633" s="49">
        <f t="shared" si="174"/>
        <v>54.9</v>
      </c>
      <c r="F5633" s="1105">
        <f t="shared" si="175"/>
        <v>87827</v>
      </c>
      <c r="H5633" s="49">
        <v>50.38</v>
      </c>
      <c r="I5633" s="49">
        <v>54.9</v>
      </c>
    </row>
    <row r="5634" spans="2:9" ht="30">
      <c r="B5634" s="51">
        <v>87828</v>
      </c>
      <c r="C5634" s="1108" t="s">
        <v>4307</v>
      </c>
      <c r="D5634" s="45" t="s">
        <v>266</v>
      </c>
      <c r="E5634" s="46">
        <f t="shared" si="174"/>
        <v>73.489999999999995</v>
      </c>
      <c r="F5634" s="1105">
        <f t="shared" si="175"/>
        <v>87828</v>
      </c>
      <c r="H5634" s="46">
        <v>69.83</v>
      </c>
      <c r="I5634" s="46">
        <v>73.489999999999995</v>
      </c>
    </row>
    <row r="5635" spans="2:9" ht="45">
      <c r="B5635" s="50">
        <v>87829</v>
      </c>
      <c r="C5635" s="48" t="s">
        <v>4308</v>
      </c>
      <c r="D5635" s="47" t="s">
        <v>266</v>
      </c>
      <c r="E5635" s="49">
        <f t="shared" ref="E5635:E5698" si="176">IF($K$2=$H$1,H5635,I5635)</f>
        <v>58.08</v>
      </c>
      <c r="F5635" s="1105">
        <f t="shared" ref="F5635:F5698" si="177">IF(LEN($B5635)=7,CONCATENATE(MID($B5635,1,6),"00",RIGHT($B5635,1)),IF(LEN($B5635)=8,CONCATENATE(MID($B5635,1,6),"0",RIGHT($B5635,2)),$B5635))</f>
        <v>87829</v>
      </c>
      <c r="H5635" s="49">
        <v>53.57</v>
      </c>
      <c r="I5635" s="49">
        <v>58.08</v>
      </c>
    </row>
    <row r="5636" spans="2:9" ht="30">
      <c r="B5636" s="51">
        <v>87831</v>
      </c>
      <c r="C5636" s="1108" t="s">
        <v>4309</v>
      </c>
      <c r="D5636" s="45" t="s">
        <v>266</v>
      </c>
      <c r="E5636" s="46">
        <f t="shared" si="176"/>
        <v>63.16</v>
      </c>
      <c r="F5636" s="1105">
        <f t="shared" si="177"/>
        <v>87831</v>
      </c>
      <c r="H5636" s="46">
        <v>58.14</v>
      </c>
      <c r="I5636" s="46">
        <v>63.16</v>
      </c>
    </row>
    <row r="5637" spans="2:9" ht="45">
      <c r="B5637" s="50">
        <v>87832</v>
      </c>
      <c r="C5637" s="48" t="s">
        <v>4310</v>
      </c>
      <c r="D5637" s="47" t="s">
        <v>266</v>
      </c>
      <c r="E5637" s="49">
        <f t="shared" si="176"/>
        <v>89.64</v>
      </c>
      <c r="F5637" s="1105">
        <f t="shared" si="177"/>
        <v>87832</v>
      </c>
      <c r="H5637" s="49">
        <v>85.63</v>
      </c>
      <c r="I5637" s="49">
        <v>89.64</v>
      </c>
    </row>
    <row r="5638" spans="2:9" ht="30">
      <c r="B5638" s="51">
        <v>87834</v>
      </c>
      <c r="C5638" s="1108" t="s">
        <v>4311</v>
      </c>
      <c r="D5638" s="45" t="s">
        <v>266</v>
      </c>
      <c r="E5638" s="46">
        <f t="shared" si="176"/>
        <v>149.22999999999999</v>
      </c>
      <c r="F5638" s="1105">
        <f t="shared" si="177"/>
        <v>87834</v>
      </c>
      <c r="H5638" s="46">
        <v>147.54</v>
      </c>
      <c r="I5638" s="46">
        <v>149.22999999999999</v>
      </c>
    </row>
    <row r="5639" spans="2:9" ht="30">
      <c r="B5639" s="50">
        <v>87835</v>
      </c>
      <c r="C5639" s="48" t="s">
        <v>4312</v>
      </c>
      <c r="D5639" s="47" t="s">
        <v>266</v>
      </c>
      <c r="E5639" s="49">
        <f t="shared" si="176"/>
        <v>102.21</v>
      </c>
      <c r="F5639" s="1105">
        <f t="shared" si="177"/>
        <v>87835</v>
      </c>
      <c r="H5639" s="49">
        <v>100.81</v>
      </c>
      <c r="I5639" s="49">
        <v>102.21</v>
      </c>
    </row>
    <row r="5640" spans="2:9" ht="30">
      <c r="B5640" s="51">
        <v>87836</v>
      </c>
      <c r="C5640" s="1108" t="s">
        <v>4313</v>
      </c>
      <c r="D5640" s="45" t="s">
        <v>266</v>
      </c>
      <c r="E5640" s="46">
        <f t="shared" si="176"/>
        <v>142.99</v>
      </c>
      <c r="F5640" s="1105">
        <f t="shared" si="177"/>
        <v>87836</v>
      </c>
      <c r="H5640" s="46">
        <v>141.88</v>
      </c>
      <c r="I5640" s="46">
        <v>142.99</v>
      </c>
    </row>
    <row r="5641" spans="2:9" ht="30">
      <c r="B5641" s="50">
        <v>87837</v>
      </c>
      <c r="C5641" s="48" t="s">
        <v>4314</v>
      </c>
      <c r="D5641" s="47" t="s">
        <v>266</v>
      </c>
      <c r="E5641" s="49">
        <f t="shared" si="176"/>
        <v>96.69</v>
      </c>
      <c r="F5641" s="1105">
        <f t="shared" si="177"/>
        <v>87837</v>
      </c>
      <c r="H5641" s="49">
        <v>95.83</v>
      </c>
      <c r="I5641" s="49">
        <v>96.69</v>
      </c>
    </row>
    <row r="5642" spans="2:9" ht="30">
      <c r="B5642" s="51">
        <v>87838</v>
      </c>
      <c r="C5642" s="1108" t="s">
        <v>4315</v>
      </c>
      <c r="D5642" s="45" t="s">
        <v>266</v>
      </c>
      <c r="E5642" s="46">
        <f t="shared" si="176"/>
        <v>155.86000000000001</v>
      </c>
      <c r="F5642" s="1105">
        <f t="shared" si="177"/>
        <v>87838</v>
      </c>
      <c r="H5642" s="46">
        <v>153.77000000000001</v>
      </c>
      <c r="I5642" s="46">
        <v>155.86000000000001</v>
      </c>
    </row>
    <row r="5643" spans="2:9" ht="30">
      <c r="B5643" s="50">
        <v>87839</v>
      </c>
      <c r="C5643" s="48" t="s">
        <v>4316</v>
      </c>
      <c r="D5643" s="47" t="s">
        <v>266</v>
      </c>
      <c r="E5643" s="49">
        <f t="shared" si="176"/>
        <v>106.73</v>
      </c>
      <c r="F5643" s="1105">
        <f t="shared" si="177"/>
        <v>87839</v>
      </c>
      <c r="H5643" s="49">
        <v>104.94</v>
      </c>
      <c r="I5643" s="49">
        <v>106.73</v>
      </c>
    </row>
    <row r="5644" spans="2:9" ht="30">
      <c r="B5644" s="51">
        <v>87840</v>
      </c>
      <c r="C5644" s="1108" t="s">
        <v>4317</v>
      </c>
      <c r="D5644" s="45" t="s">
        <v>266</v>
      </c>
      <c r="E5644" s="46">
        <f t="shared" si="176"/>
        <v>148.15</v>
      </c>
      <c r="F5644" s="1105">
        <f t="shared" si="177"/>
        <v>87840</v>
      </c>
      <c r="H5644" s="46">
        <v>146.79</v>
      </c>
      <c r="I5644" s="46">
        <v>148.15</v>
      </c>
    </row>
    <row r="5645" spans="2:9" ht="30">
      <c r="B5645" s="50">
        <v>87841</v>
      </c>
      <c r="C5645" s="48" t="s">
        <v>4318</v>
      </c>
      <c r="D5645" s="47" t="s">
        <v>266</v>
      </c>
      <c r="E5645" s="49">
        <f t="shared" si="176"/>
        <v>99.73</v>
      </c>
      <c r="F5645" s="1105">
        <f t="shared" si="177"/>
        <v>87841</v>
      </c>
      <c r="H5645" s="49">
        <v>98.62</v>
      </c>
      <c r="I5645" s="49">
        <v>99.73</v>
      </c>
    </row>
    <row r="5646" spans="2:9" ht="30">
      <c r="B5646" s="51">
        <v>87842</v>
      </c>
      <c r="C5646" s="1108" t="s">
        <v>4319</v>
      </c>
      <c r="D5646" s="45" t="s">
        <v>266</v>
      </c>
      <c r="E5646" s="46">
        <f t="shared" si="176"/>
        <v>154.02000000000001</v>
      </c>
      <c r="F5646" s="1105">
        <f t="shared" si="177"/>
        <v>87842</v>
      </c>
      <c r="H5646" s="46">
        <v>150.9</v>
      </c>
      <c r="I5646" s="46">
        <v>154.02000000000001</v>
      </c>
    </row>
    <row r="5647" spans="2:9" ht="30">
      <c r="B5647" s="50">
        <v>87843</v>
      </c>
      <c r="C5647" s="48" t="s">
        <v>4320</v>
      </c>
      <c r="D5647" s="47" t="s">
        <v>266</v>
      </c>
      <c r="E5647" s="49">
        <f t="shared" si="176"/>
        <v>113.74</v>
      </c>
      <c r="F5647" s="1105">
        <f t="shared" si="177"/>
        <v>87843</v>
      </c>
      <c r="H5647" s="49">
        <v>110.92</v>
      </c>
      <c r="I5647" s="49">
        <v>113.74</v>
      </c>
    </row>
    <row r="5648" spans="2:9" ht="30">
      <c r="B5648" s="51">
        <v>87844</v>
      </c>
      <c r="C5648" s="1108" t="s">
        <v>4321</v>
      </c>
      <c r="D5648" s="45" t="s">
        <v>266</v>
      </c>
      <c r="E5648" s="46">
        <f t="shared" si="176"/>
        <v>142.43</v>
      </c>
      <c r="F5648" s="1105">
        <f t="shared" si="177"/>
        <v>87844</v>
      </c>
      <c r="H5648" s="46">
        <v>140.41</v>
      </c>
      <c r="I5648" s="46">
        <v>142.43</v>
      </c>
    </row>
    <row r="5649" spans="2:9" ht="30">
      <c r="B5649" s="50">
        <v>87845</v>
      </c>
      <c r="C5649" s="48" t="s">
        <v>4322</v>
      </c>
      <c r="D5649" s="47" t="s">
        <v>266</v>
      </c>
      <c r="E5649" s="49">
        <f t="shared" si="176"/>
        <v>102.9</v>
      </c>
      <c r="F5649" s="1105">
        <f t="shared" si="177"/>
        <v>87845</v>
      </c>
      <c r="H5649" s="49">
        <v>101.13</v>
      </c>
      <c r="I5649" s="49">
        <v>102.9</v>
      </c>
    </row>
    <row r="5650" spans="2:9" ht="30">
      <c r="B5650" s="51">
        <v>87846</v>
      </c>
      <c r="C5650" s="1108" t="s">
        <v>4323</v>
      </c>
      <c r="D5650" s="45" t="s">
        <v>266</v>
      </c>
      <c r="E5650" s="46">
        <f t="shared" si="176"/>
        <v>161.59</v>
      </c>
      <c r="F5650" s="1105">
        <f t="shared" si="177"/>
        <v>87846</v>
      </c>
      <c r="H5650" s="46">
        <v>159.51</v>
      </c>
      <c r="I5650" s="46">
        <v>161.59</v>
      </c>
    </row>
    <row r="5651" spans="2:9" ht="30">
      <c r="B5651" s="50">
        <v>87847</v>
      </c>
      <c r="C5651" s="48" t="s">
        <v>4324</v>
      </c>
      <c r="D5651" s="47" t="s">
        <v>266</v>
      </c>
      <c r="E5651" s="49">
        <f t="shared" si="176"/>
        <v>114.55</v>
      </c>
      <c r="F5651" s="1105">
        <f t="shared" si="177"/>
        <v>87847</v>
      </c>
      <c r="H5651" s="49">
        <v>112.78</v>
      </c>
      <c r="I5651" s="49">
        <v>114.55</v>
      </c>
    </row>
    <row r="5652" spans="2:9" ht="30">
      <c r="B5652" s="51">
        <v>87848</v>
      </c>
      <c r="C5652" s="1108" t="s">
        <v>4325</v>
      </c>
      <c r="D5652" s="45" t="s">
        <v>266</v>
      </c>
      <c r="E5652" s="46">
        <f t="shared" si="176"/>
        <v>154.26</v>
      </c>
      <c r="F5652" s="1105">
        <f t="shared" si="177"/>
        <v>87848</v>
      </c>
      <c r="H5652" s="46">
        <v>152.88999999999999</v>
      </c>
      <c r="I5652" s="46">
        <v>154.26</v>
      </c>
    </row>
    <row r="5653" spans="2:9" ht="30">
      <c r="B5653" s="50">
        <v>87849</v>
      </c>
      <c r="C5653" s="48" t="s">
        <v>4326</v>
      </c>
      <c r="D5653" s="47" t="s">
        <v>266</v>
      </c>
      <c r="E5653" s="49">
        <f t="shared" si="176"/>
        <v>107.96</v>
      </c>
      <c r="F5653" s="1105">
        <f t="shared" si="177"/>
        <v>87849</v>
      </c>
      <c r="H5653" s="49">
        <v>106.85</v>
      </c>
      <c r="I5653" s="49">
        <v>107.96</v>
      </c>
    </row>
    <row r="5654" spans="2:9" ht="30">
      <c r="B5654" s="51">
        <v>87850</v>
      </c>
      <c r="C5654" s="1108" t="s">
        <v>4327</v>
      </c>
      <c r="D5654" s="45" t="s">
        <v>266</v>
      </c>
      <c r="E5654" s="46">
        <f t="shared" si="176"/>
        <v>168.24</v>
      </c>
      <c r="F5654" s="1105">
        <f t="shared" si="177"/>
        <v>87850</v>
      </c>
      <c r="H5654" s="46">
        <v>165.76</v>
      </c>
      <c r="I5654" s="46">
        <v>168.24</v>
      </c>
    </row>
    <row r="5655" spans="2:9" ht="30">
      <c r="B5655" s="50">
        <v>87851</v>
      </c>
      <c r="C5655" s="48" t="s">
        <v>4328</v>
      </c>
      <c r="D5655" s="47" t="s">
        <v>266</v>
      </c>
      <c r="E5655" s="49">
        <f t="shared" si="176"/>
        <v>119.1</v>
      </c>
      <c r="F5655" s="1105">
        <f t="shared" si="177"/>
        <v>87851</v>
      </c>
      <c r="H5655" s="49">
        <v>116.93</v>
      </c>
      <c r="I5655" s="49">
        <v>119.1</v>
      </c>
    </row>
    <row r="5656" spans="2:9" ht="30">
      <c r="B5656" s="51">
        <v>87852</v>
      </c>
      <c r="C5656" s="1108" t="s">
        <v>4329</v>
      </c>
      <c r="D5656" s="45" t="s">
        <v>266</v>
      </c>
      <c r="E5656" s="46">
        <f t="shared" si="176"/>
        <v>159.41</v>
      </c>
      <c r="F5656" s="1105">
        <f t="shared" si="177"/>
        <v>87852</v>
      </c>
      <c r="H5656" s="46">
        <v>157.78</v>
      </c>
      <c r="I5656" s="46">
        <v>159.41</v>
      </c>
    </row>
    <row r="5657" spans="2:9" ht="30">
      <c r="B5657" s="50">
        <v>87853</v>
      </c>
      <c r="C5657" s="48" t="s">
        <v>4330</v>
      </c>
      <c r="D5657" s="47" t="s">
        <v>266</v>
      </c>
      <c r="E5657" s="49">
        <f t="shared" si="176"/>
        <v>110.99</v>
      </c>
      <c r="F5657" s="1105">
        <f t="shared" si="177"/>
        <v>87853</v>
      </c>
      <c r="H5657" s="49">
        <v>109.62</v>
      </c>
      <c r="I5657" s="49">
        <v>110.99</v>
      </c>
    </row>
    <row r="5658" spans="2:9" ht="30">
      <c r="B5658" s="51">
        <v>87854</v>
      </c>
      <c r="C5658" s="1108" t="s">
        <v>4331</v>
      </c>
      <c r="D5658" s="45" t="s">
        <v>266</v>
      </c>
      <c r="E5658" s="46">
        <f t="shared" si="176"/>
        <v>166.38</v>
      </c>
      <c r="F5658" s="1105">
        <f t="shared" si="177"/>
        <v>87854</v>
      </c>
      <c r="H5658" s="46">
        <v>162.87</v>
      </c>
      <c r="I5658" s="46">
        <v>166.38</v>
      </c>
    </row>
    <row r="5659" spans="2:9" ht="30">
      <c r="B5659" s="50">
        <v>87855</v>
      </c>
      <c r="C5659" s="48" t="s">
        <v>4332</v>
      </c>
      <c r="D5659" s="47" t="s">
        <v>266</v>
      </c>
      <c r="E5659" s="49">
        <f t="shared" si="176"/>
        <v>126.11</v>
      </c>
      <c r="F5659" s="1105">
        <f t="shared" si="177"/>
        <v>87855</v>
      </c>
      <c r="H5659" s="49">
        <v>122.9</v>
      </c>
      <c r="I5659" s="49">
        <v>126.11</v>
      </c>
    </row>
    <row r="5660" spans="2:9" ht="30">
      <c r="B5660" s="51">
        <v>87856</v>
      </c>
      <c r="C5660" s="1108" t="s">
        <v>4333</v>
      </c>
      <c r="D5660" s="45" t="s">
        <v>266</v>
      </c>
      <c r="E5660" s="46">
        <f t="shared" si="176"/>
        <v>153.71</v>
      </c>
      <c r="F5660" s="1105">
        <f t="shared" si="177"/>
        <v>87856</v>
      </c>
      <c r="H5660" s="46">
        <v>151.41999999999999</v>
      </c>
      <c r="I5660" s="46">
        <v>153.71</v>
      </c>
    </row>
    <row r="5661" spans="2:9" ht="30">
      <c r="B5661" s="50">
        <v>87857</v>
      </c>
      <c r="C5661" s="48" t="s">
        <v>4334</v>
      </c>
      <c r="D5661" s="47" t="s">
        <v>266</v>
      </c>
      <c r="E5661" s="49">
        <f t="shared" si="176"/>
        <v>114.16</v>
      </c>
      <c r="F5661" s="1105">
        <f t="shared" si="177"/>
        <v>87857</v>
      </c>
      <c r="H5661" s="49">
        <v>112.13</v>
      </c>
      <c r="I5661" s="49">
        <v>114.16</v>
      </c>
    </row>
    <row r="5662" spans="2:9" ht="30">
      <c r="B5662" s="51">
        <v>87858</v>
      </c>
      <c r="C5662" s="1108" t="s">
        <v>4335</v>
      </c>
      <c r="D5662" s="45" t="s">
        <v>266</v>
      </c>
      <c r="E5662" s="46">
        <f t="shared" si="176"/>
        <v>109.81</v>
      </c>
      <c r="F5662" s="1105">
        <f t="shared" si="177"/>
        <v>87858</v>
      </c>
      <c r="H5662" s="46">
        <v>107.52</v>
      </c>
      <c r="I5662" s="46">
        <v>109.81</v>
      </c>
    </row>
    <row r="5663" spans="2:9" ht="30">
      <c r="B5663" s="50">
        <v>87859</v>
      </c>
      <c r="C5663" s="48" t="s">
        <v>4336</v>
      </c>
      <c r="D5663" s="47" t="s">
        <v>266</v>
      </c>
      <c r="E5663" s="49">
        <f t="shared" si="176"/>
        <v>126.84</v>
      </c>
      <c r="F5663" s="1105">
        <f t="shared" si="177"/>
        <v>87859</v>
      </c>
      <c r="H5663" s="49">
        <v>123.69</v>
      </c>
      <c r="I5663" s="49">
        <v>126.84</v>
      </c>
    </row>
    <row r="5664" spans="2:9" ht="45">
      <c r="B5664" s="51">
        <v>89048</v>
      </c>
      <c r="C5664" s="1108" t="s">
        <v>4337</v>
      </c>
      <c r="D5664" s="45" t="s">
        <v>266</v>
      </c>
      <c r="E5664" s="46">
        <f t="shared" si="176"/>
        <v>25.3</v>
      </c>
      <c r="F5664" s="1105">
        <f t="shared" si="177"/>
        <v>89048</v>
      </c>
      <c r="H5664" s="46">
        <v>23.77</v>
      </c>
      <c r="I5664" s="46">
        <v>25.3</v>
      </c>
    </row>
    <row r="5665" spans="2:9" ht="30">
      <c r="B5665" s="50">
        <v>89049</v>
      </c>
      <c r="C5665" s="48" t="s">
        <v>4338</v>
      </c>
      <c r="D5665" s="47" t="s">
        <v>266</v>
      </c>
      <c r="E5665" s="49">
        <f t="shared" si="176"/>
        <v>17.46</v>
      </c>
      <c r="F5665" s="1105">
        <f t="shared" si="177"/>
        <v>89049</v>
      </c>
      <c r="H5665" s="49">
        <v>16.25</v>
      </c>
      <c r="I5665" s="49">
        <v>17.46</v>
      </c>
    </row>
    <row r="5666" spans="2:9" ht="45">
      <c r="B5666" s="51">
        <v>89173</v>
      </c>
      <c r="C5666" s="1108" t="s">
        <v>4339</v>
      </c>
      <c r="D5666" s="45" t="s">
        <v>266</v>
      </c>
      <c r="E5666" s="46">
        <f t="shared" si="176"/>
        <v>24.84</v>
      </c>
      <c r="F5666" s="1105">
        <f t="shared" si="177"/>
        <v>89173</v>
      </c>
      <c r="H5666" s="46">
        <v>23.35</v>
      </c>
      <c r="I5666" s="46">
        <v>24.84</v>
      </c>
    </row>
    <row r="5667" spans="2:9" ht="30">
      <c r="B5667" s="50">
        <v>90406</v>
      </c>
      <c r="C5667" s="48" t="s">
        <v>4340</v>
      </c>
      <c r="D5667" s="47" t="s">
        <v>266</v>
      </c>
      <c r="E5667" s="49">
        <f t="shared" si="176"/>
        <v>32.94</v>
      </c>
      <c r="F5667" s="1105">
        <f t="shared" si="177"/>
        <v>90406</v>
      </c>
      <c r="H5667" s="49">
        <v>30.63</v>
      </c>
      <c r="I5667" s="49">
        <v>32.94</v>
      </c>
    </row>
    <row r="5668" spans="2:9" ht="30">
      <c r="B5668" s="51">
        <v>90407</v>
      </c>
      <c r="C5668" s="1108" t="s">
        <v>4341</v>
      </c>
      <c r="D5668" s="45" t="s">
        <v>266</v>
      </c>
      <c r="E5668" s="46">
        <f t="shared" si="176"/>
        <v>36.909999999999997</v>
      </c>
      <c r="F5668" s="1105">
        <f t="shared" si="177"/>
        <v>90407</v>
      </c>
      <c r="H5668" s="46">
        <v>34.200000000000003</v>
      </c>
      <c r="I5668" s="46">
        <v>36.909999999999997</v>
      </c>
    </row>
    <row r="5669" spans="2:9" ht="30">
      <c r="B5669" s="50">
        <v>90408</v>
      </c>
      <c r="C5669" s="48" t="s">
        <v>4342</v>
      </c>
      <c r="D5669" s="47" t="s">
        <v>266</v>
      </c>
      <c r="E5669" s="49">
        <f t="shared" si="176"/>
        <v>24.15</v>
      </c>
      <c r="F5669" s="1105">
        <f t="shared" si="177"/>
        <v>90408</v>
      </c>
      <c r="H5669" s="49">
        <v>22.28</v>
      </c>
      <c r="I5669" s="49">
        <v>24.15</v>
      </c>
    </row>
    <row r="5670" spans="2:9" ht="30">
      <c r="B5670" s="51">
        <v>90409</v>
      </c>
      <c r="C5670" s="1108" t="s">
        <v>4343</v>
      </c>
      <c r="D5670" s="45" t="s">
        <v>266</v>
      </c>
      <c r="E5670" s="46">
        <f t="shared" si="176"/>
        <v>26.4</v>
      </c>
      <c r="F5670" s="1105">
        <f t="shared" si="177"/>
        <v>90409</v>
      </c>
      <c r="H5670" s="46">
        <v>24.31</v>
      </c>
      <c r="I5670" s="46">
        <v>26.4</v>
      </c>
    </row>
    <row r="5671" spans="2:9">
      <c r="B5671" s="50">
        <v>84084</v>
      </c>
      <c r="C5671" s="48" t="s">
        <v>4344</v>
      </c>
      <c r="D5671" s="47" t="s">
        <v>266</v>
      </c>
      <c r="E5671" s="49">
        <f t="shared" si="176"/>
        <v>6.38</v>
      </c>
      <c r="F5671" s="1105">
        <f t="shared" si="177"/>
        <v>84084</v>
      </c>
      <c r="H5671" s="49">
        <v>5.76</v>
      </c>
      <c r="I5671" s="49">
        <v>6.38</v>
      </c>
    </row>
    <row r="5672" spans="2:9" ht="30">
      <c r="B5672" s="51">
        <v>87242</v>
      </c>
      <c r="C5672" s="1108" t="s">
        <v>4345</v>
      </c>
      <c r="D5672" s="45" t="s">
        <v>266</v>
      </c>
      <c r="E5672" s="46">
        <f t="shared" si="176"/>
        <v>207.44</v>
      </c>
      <c r="F5672" s="1105">
        <f t="shared" si="177"/>
        <v>87242</v>
      </c>
      <c r="H5672" s="46">
        <v>203.81</v>
      </c>
      <c r="I5672" s="46">
        <v>207.44</v>
      </c>
    </row>
    <row r="5673" spans="2:9" ht="30">
      <c r="B5673" s="50">
        <v>87243</v>
      </c>
      <c r="C5673" s="48" t="s">
        <v>4346</v>
      </c>
      <c r="D5673" s="47" t="s">
        <v>266</v>
      </c>
      <c r="E5673" s="49">
        <f t="shared" si="176"/>
        <v>190.97</v>
      </c>
      <c r="F5673" s="1105">
        <f t="shared" si="177"/>
        <v>87243</v>
      </c>
      <c r="H5673" s="49">
        <v>188.08</v>
      </c>
      <c r="I5673" s="49">
        <v>190.97</v>
      </c>
    </row>
    <row r="5674" spans="2:9" ht="30">
      <c r="B5674" s="51">
        <v>87244</v>
      </c>
      <c r="C5674" s="1108" t="s">
        <v>4347</v>
      </c>
      <c r="D5674" s="45" t="s">
        <v>266</v>
      </c>
      <c r="E5674" s="46">
        <f t="shared" si="176"/>
        <v>200.78</v>
      </c>
      <c r="F5674" s="1105">
        <f t="shared" si="177"/>
        <v>87244</v>
      </c>
      <c r="H5674" s="46">
        <v>196.89</v>
      </c>
      <c r="I5674" s="46">
        <v>200.78</v>
      </c>
    </row>
    <row r="5675" spans="2:9" ht="30">
      <c r="B5675" s="50">
        <v>87245</v>
      </c>
      <c r="C5675" s="48" t="s">
        <v>4348</v>
      </c>
      <c r="D5675" s="47" t="s">
        <v>266</v>
      </c>
      <c r="E5675" s="49">
        <f t="shared" si="176"/>
        <v>240.83</v>
      </c>
      <c r="F5675" s="1105">
        <f t="shared" si="177"/>
        <v>87245</v>
      </c>
      <c r="H5675" s="49">
        <v>236.04</v>
      </c>
      <c r="I5675" s="49">
        <v>240.83</v>
      </c>
    </row>
    <row r="5676" spans="2:9" ht="30">
      <c r="B5676" s="51">
        <v>87264</v>
      </c>
      <c r="C5676" s="1108" t="s">
        <v>4349</v>
      </c>
      <c r="D5676" s="45" t="s">
        <v>266</v>
      </c>
      <c r="E5676" s="46">
        <f t="shared" si="176"/>
        <v>43.39</v>
      </c>
      <c r="F5676" s="1105">
        <f t="shared" si="177"/>
        <v>87264</v>
      </c>
      <c r="H5676" s="46">
        <v>41.32</v>
      </c>
      <c r="I5676" s="46">
        <v>43.39</v>
      </c>
    </row>
    <row r="5677" spans="2:9" ht="30">
      <c r="B5677" s="50">
        <v>87265</v>
      </c>
      <c r="C5677" s="48" t="s">
        <v>4350</v>
      </c>
      <c r="D5677" s="47" t="s">
        <v>266</v>
      </c>
      <c r="E5677" s="49">
        <f t="shared" si="176"/>
        <v>37.21</v>
      </c>
      <c r="F5677" s="1105">
        <f t="shared" si="177"/>
        <v>87265</v>
      </c>
      <c r="H5677" s="49">
        <v>35.76</v>
      </c>
      <c r="I5677" s="49">
        <v>37.21</v>
      </c>
    </row>
    <row r="5678" spans="2:9" ht="30">
      <c r="B5678" s="51">
        <v>87266</v>
      </c>
      <c r="C5678" s="1108" t="s">
        <v>4351</v>
      </c>
      <c r="D5678" s="45" t="s">
        <v>266</v>
      </c>
      <c r="E5678" s="46">
        <f t="shared" si="176"/>
        <v>45.6</v>
      </c>
      <c r="F5678" s="1105">
        <f t="shared" si="177"/>
        <v>87266</v>
      </c>
      <c r="H5678" s="46">
        <v>43.32</v>
      </c>
      <c r="I5678" s="46">
        <v>45.6</v>
      </c>
    </row>
    <row r="5679" spans="2:9" ht="30">
      <c r="B5679" s="50">
        <v>87267</v>
      </c>
      <c r="C5679" s="48" t="s">
        <v>4352</v>
      </c>
      <c r="D5679" s="47" t="s">
        <v>266</v>
      </c>
      <c r="E5679" s="49">
        <f t="shared" si="176"/>
        <v>42.83</v>
      </c>
      <c r="F5679" s="1105">
        <f t="shared" si="177"/>
        <v>87267</v>
      </c>
      <c r="H5679" s="49">
        <v>40.82</v>
      </c>
      <c r="I5679" s="49">
        <v>42.83</v>
      </c>
    </row>
    <row r="5680" spans="2:9" ht="30">
      <c r="B5680" s="51">
        <v>87268</v>
      </c>
      <c r="C5680" s="1108" t="s">
        <v>4353</v>
      </c>
      <c r="D5680" s="45" t="s">
        <v>266</v>
      </c>
      <c r="E5680" s="46">
        <f t="shared" si="176"/>
        <v>46.96</v>
      </c>
      <c r="F5680" s="1105">
        <f t="shared" si="177"/>
        <v>87268</v>
      </c>
      <c r="H5680" s="46">
        <v>44.53</v>
      </c>
      <c r="I5680" s="46">
        <v>46.96</v>
      </c>
    </row>
    <row r="5681" spans="2:9" ht="30">
      <c r="B5681" s="50">
        <v>87269</v>
      </c>
      <c r="C5681" s="48" t="s">
        <v>4354</v>
      </c>
      <c r="D5681" s="47" t="s">
        <v>266</v>
      </c>
      <c r="E5681" s="49">
        <f t="shared" si="176"/>
        <v>40.24</v>
      </c>
      <c r="F5681" s="1105">
        <f t="shared" si="177"/>
        <v>87269</v>
      </c>
      <c r="H5681" s="49">
        <v>38.46</v>
      </c>
      <c r="I5681" s="49">
        <v>40.24</v>
      </c>
    </row>
    <row r="5682" spans="2:9" ht="30">
      <c r="B5682" s="51">
        <v>87270</v>
      </c>
      <c r="C5682" s="1108" t="s">
        <v>4355</v>
      </c>
      <c r="D5682" s="45" t="s">
        <v>266</v>
      </c>
      <c r="E5682" s="46">
        <f t="shared" si="176"/>
        <v>48.83</v>
      </c>
      <c r="F5682" s="1105">
        <f t="shared" si="177"/>
        <v>87270</v>
      </c>
      <c r="H5682" s="46">
        <v>46.2</v>
      </c>
      <c r="I5682" s="46">
        <v>48.83</v>
      </c>
    </row>
    <row r="5683" spans="2:9" ht="30">
      <c r="B5683" s="50">
        <v>87271</v>
      </c>
      <c r="C5683" s="48" t="s">
        <v>4356</v>
      </c>
      <c r="D5683" s="47" t="s">
        <v>266</v>
      </c>
      <c r="E5683" s="49">
        <f t="shared" si="176"/>
        <v>45.67</v>
      </c>
      <c r="F5683" s="1105">
        <f t="shared" si="177"/>
        <v>87271</v>
      </c>
      <c r="H5683" s="49">
        <v>43.35</v>
      </c>
      <c r="I5683" s="49">
        <v>45.67</v>
      </c>
    </row>
    <row r="5684" spans="2:9" ht="30">
      <c r="B5684" s="51">
        <v>87272</v>
      </c>
      <c r="C5684" s="1108" t="s">
        <v>4357</v>
      </c>
      <c r="D5684" s="45" t="s">
        <v>266</v>
      </c>
      <c r="E5684" s="46">
        <f t="shared" si="176"/>
        <v>50.46</v>
      </c>
      <c r="F5684" s="1105">
        <f t="shared" si="177"/>
        <v>87272</v>
      </c>
      <c r="H5684" s="46">
        <v>47.74</v>
      </c>
      <c r="I5684" s="46">
        <v>50.46</v>
      </c>
    </row>
    <row r="5685" spans="2:9" ht="30">
      <c r="B5685" s="50">
        <v>87273</v>
      </c>
      <c r="C5685" s="48" t="s">
        <v>4358</v>
      </c>
      <c r="D5685" s="47" t="s">
        <v>266</v>
      </c>
      <c r="E5685" s="49">
        <f t="shared" si="176"/>
        <v>42.24</v>
      </c>
      <c r="F5685" s="1105">
        <f t="shared" si="177"/>
        <v>87273</v>
      </c>
      <c r="H5685" s="49">
        <v>40.33</v>
      </c>
      <c r="I5685" s="49">
        <v>42.24</v>
      </c>
    </row>
    <row r="5686" spans="2:9" ht="30">
      <c r="B5686" s="51">
        <v>87274</v>
      </c>
      <c r="C5686" s="1108" t="s">
        <v>4359</v>
      </c>
      <c r="D5686" s="45" t="s">
        <v>266</v>
      </c>
      <c r="E5686" s="46">
        <f t="shared" si="176"/>
        <v>51.77</v>
      </c>
      <c r="F5686" s="1105">
        <f t="shared" si="177"/>
        <v>87274</v>
      </c>
      <c r="H5686" s="46">
        <v>48.92</v>
      </c>
      <c r="I5686" s="46">
        <v>51.77</v>
      </c>
    </row>
    <row r="5687" spans="2:9" ht="30">
      <c r="B5687" s="50">
        <v>87275</v>
      </c>
      <c r="C5687" s="48" t="s">
        <v>4360</v>
      </c>
      <c r="D5687" s="47" t="s">
        <v>266</v>
      </c>
      <c r="E5687" s="49">
        <f t="shared" si="176"/>
        <v>48.95</v>
      </c>
      <c r="F5687" s="1105">
        <f t="shared" si="177"/>
        <v>87275</v>
      </c>
      <c r="H5687" s="49">
        <v>46.39</v>
      </c>
      <c r="I5687" s="49">
        <v>48.95</v>
      </c>
    </row>
    <row r="5688" spans="2:9" ht="30">
      <c r="B5688" s="51">
        <v>88786</v>
      </c>
      <c r="C5688" s="1108" t="s">
        <v>4361</v>
      </c>
      <c r="D5688" s="45" t="s">
        <v>266</v>
      </c>
      <c r="E5688" s="46">
        <f t="shared" si="176"/>
        <v>231.22</v>
      </c>
      <c r="F5688" s="1105">
        <f t="shared" si="177"/>
        <v>88786</v>
      </c>
      <c r="H5688" s="46">
        <v>227.59</v>
      </c>
      <c r="I5688" s="46">
        <v>231.22</v>
      </c>
    </row>
    <row r="5689" spans="2:9" ht="30">
      <c r="B5689" s="50">
        <v>88787</v>
      </c>
      <c r="C5689" s="48" t="s">
        <v>4362</v>
      </c>
      <c r="D5689" s="47" t="s">
        <v>266</v>
      </c>
      <c r="E5689" s="49">
        <f t="shared" si="176"/>
        <v>213.67</v>
      </c>
      <c r="F5689" s="1105">
        <f t="shared" si="177"/>
        <v>88787</v>
      </c>
      <c r="H5689" s="49">
        <v>210.78</v>
      </c>
      <c r="I5689" s="49">
        <v>213.67</v>
      </c>
    </row>
    <row r="5690" spans="2:9" ht="30">
      <c r="B5690" s="51">
        <v>88788</v>
      </c>
      <c r="C5690" s="1108" t="s">
        <v>4363</v>
      </c>
      <c r="D5690" s="45" t="s">
        <v>266</v>
      </c>
      <c r="E5690" s="46">
        <f t="shared" si="176"/>
        <v>223.48</v>
      </c>
      <c r="F5690" s="1105">
        <f t="shared" si="177"/>
        <v>88788</v>
      </c>
      <c r="H5690" s="46">
        <v>219.59</v>
      </c>
      <c r="I5690" s="46">
        <v>223.48</v>
      </c>
    </row>
    <row r="5691" spans="2:9" ht="30">
      <c r="B5691" s="50">
        <v>88789</v>
      </c>
      <c r="C5691" s="48" t="s">
        <v>4364</v>
      </c>
      <c r="D5691" s="47" t="s">
        <v>266</v>
      </c>
      <c r="E5691" s="49">
        <f t="shared" si="176"/>
        <v>267.24</v>
      </c>
      <c r="F5691" s="1105">
        <f t="shared" si="177"/>
        <v>88789</v>
      </c>
      <c r="H5691" s="49">
        <v>262.45</v>
      </c>
      <c r="I5691" s="49">
        <v>267.24</v>
      </c>
    </row>
    <row r="5692" spans="2:9" ht="45">
      <c r="B5692" s="51">
        <v>89045</v>
      </c>
      <c r="C5692" s="1108" t="s">
        <v>4365</v>
      </c>
      <c r="D5692" s="45" t="s">
        <v>266</v>
      </c>
      <c r="E5692" s="46">
        <f t="shared" si="176"/>
        <v>43.22</v>
      </c>
      <c r="F5692" s="1105">
        <f t="shared" si="177"/>
        <v>89045</v>
      </c>
      <c r="H5692" s="46">
        <v>41.18</v>
      </c>
      <c r="I5692" s="46">
        <v>43.22</v>
      </c>
    </row>
    <row r="5693" spans="2:9" ht="45">
      <c r="B5693" s="50">
        <v>89170</v>
      </c>
      <c r="C5693" s="48" t="s">
        <v>4366</v>
      </c>
      <c r="D5693" s="47" t="s">
        <v>266</v>
      </c>
      <c r="E5693" s="49">
        <f t="shared" si="176"/>
        <v>41.68</v>
      </c>
      <c r="F5693" s="1105">
        <f t="shared" si="177"/>
        <v>89170</v>
      </c>
      <c r="H5693" s="49">
        <v>39.770000000000003</v>
      </c>
      <c r="I5693" s="49">
        <v>41.68</v>
      </c>
    </row>
    <row r="5694" spans="2:9" ht="30">
      <c r="B5694" s="51">
        <v>93392</v>
      </c>
      <c r="C5694" s="1108" t="s">
        <v>7355</v>
      </c>
      <c r="D5694" s="45" t="s">
        <v>266</v>
      </c>
      <c r="E5694" s="46">
        <f t="shared" si="176"/>
        <v>35.770000000000003</v>
      </c>
      <c r="F5694" s="1105">
        <f t="shared" si="177"/>
        <v>93392</v>
      </c>
      <c r="H5694" s="46">
        <v>33.700000000000003</v>
      </c>
      <c r="I5694" s="46">
        <v>35.770000000000003</v>
      </c>
    </row>
    <row r="5695" spans="2:9" ht="30">
      <c r="B5695" s="50">
        <v>93393</v>
      </c>
      <c r="C5695" s="48" t="s">
        <v>7356</v>
      </c>
      <c r="D5695" s="47" t="s">
        <v>266</v>
      </c>
      <c r="E5695" s="49">
        <f t="shared" si="176"/>
        <v>29.67</v>
      </c>
      <c r="F5695" s="1105">
        <f t="shared" si="177"/>
        <v>93393</v>
      </c>
      <c r="H5695" s="49">
        <v>28.22</v>
      </c>
      <c r="I5695" s="49">
        <v>29.67</v>
      </c>
    </row>
    <row r="5696" spans="2:9" ht="30">
      <c r="B5696" s="51">
        <v>93394</v>
      </c>
      <c r="C5696" s="1108" t="s">
        <v>7357</v>
      </c>
      <c r="D5696" s="45" t="s">
        <v>266</v>
      </c>
      <c r="E5696" s="46">
        <f t="shared" si="176"/>
        <v>37.979999999999997</v>
      </c>
      <c r="F5696" s="1105">
        <f t="shared" si="177"/>
        <v>93394</v>
      </c>
      <c r="H5696" s="46">
        <v>35.700000000000003</v>
      </c>
      <c r="I5696" s="46">
        <v>37.979999999999997</v>
      </c>
    </row>
    <row r="5697" spans="2:9" ht="30">
      <c r="B5697" s="50">
        <v>93395</v>
      </c>
      <c r="C5697" s="48" t="s">
        <v>7358</v>
      </c>
      <c r="D5697" s="47" t="s">
        <v>266</v>
      </c>
      <c r="E5697" s="49">
        <f t="shared" si="176"/>
        <v>35.21</v>
      </c>
      <c r="F5697" s="1105">
        <f t="shared" si="177"/>
        <v>93395</v>
      </c>
      <c r="H5697" s="49">
        <v>33.200000000000003</v>
      </c>
      <c r="I5697" s="49">
        <v>35.21</v>
      </c>
    </row>
    <row r="5698" spans="2:9" ht="30">
      <c r="B5698" s="51">
        <v>99194</v>
      </c>
      <c r="C5698" s="1108" t="s">
        <v>7359</v>
      </c>
      <c r="D5698" s="45" t="s">
        <v>266</v>
      </c>
      <c r="E5698" s="46">
        <f t="shared" si="176"/>
        <v>41.75</v>
      </c>
      <c r="F5698" s="1105">
        <f t="shared" si="177"/>
        <v>99194</v>
      </c>
      <c r="H5698" s="46">
        <v>39.68</v>
      </c>
      <c r="I5698" s="46">
        <v>41.75</v>
      </c>
    </row>
    <row r="5699" spans="2:9" ht="30">
      <c r="B5699" s="50">
        <v>99195</v>
      </c>
      <c r="C5699" s="48" t="s">
        <v>7360</v>
      </c>
      <c r="D5699" s="47" t="s">
        <v>266</v>
      </c>
      <c r="E5699" s="49">
        <f t="shared" ref="E5699:E5762" si="178">IF($K$2=$H$1,H5699,I5699)</f>
        <v>35.65</v>
      </c>
      <c r="F5699" s="1105">
        <f t="shared" ref="F5699:F5762" si="179">IF(LEN($B5699)=7,CONCATENATE(MID($B5699,1,6),"00",RIGHT($B5699,1)),IF(LEN($B5699)=8,CONCATENATE(MID($B5699,1,6),"0",RIGHT($B5699,2)),$B5699))</f>
        <v>99195</v>
      </c>
      <c r="H5699" s="49">
        <v>34.200000000000003</v>
      </c>
      <c r="I5699" s="49">
        <v>35.65</v>
      </c>
    </row>
    <row r="5700" spans="2:9" ht="30">
      <c r="B5700" s="51">
        <v>99196</v>
      </c>
      <c r="C5700" s="1108" t="s">
        <v>7361</v>
      </c>
      <c r="D5700" s="45" t="s">
        <v>266</v>
      </c>
      <c r="E5700" s="46">
        <f t="shared" si="178"/>
        <v>43.96</v>
      </c>
      <c r="F5700" s="1105">
        <f t="shared" si="179"/>
        <v>99196</v>
      </c>
      <c r="H5700" s="46">
        <v>41.68</v>
      </c>
      <c r="I5700" s="46">
        <v>43.96</v>
      </c>
    </row>
    <row r="5701" spans="2:9" ht="30">
      <c r="B5701" s="50">
        <v>99198</v>
      </c>
      <c r="C5701" s="48" t="s">
        <v>7362</v>
      </c>
      <c r="D5701" s="47" t="s">
        <v>266</v>
      </c>
      <c r="E5701" s="49">
        <f t="shared" si="178"/>
        <v>41.19</v>
      </c>
      <c r="F5701" s="1105">
        <f t="shared" si="179"/>
        <v>99198</v>
      </c>
      <c r="H5701" s="49">
        <v>39.18</v>
      </c>
      <c r="I5701" s="49">
        <v>41.19</v>
      </c>
    </row>
    <row r="5702" spans="2:9" ht="30">
      <c r="B5702" s="51">
        <v>84088</v>
      </c>
      <c r="C5702" s="1108" t="s">
        <v>4367</v>
      </c>
      <c r="D5702" s="45" t="s">
        <v>85</v>
      </c>
      <c r="E5702" s="46">
        <f t="shared" si="178"/>
        <v>84.17</v>
      </c>
      <c r="F5702" s="1105">
        <f t="shared" si="179"/>
        <v>84088</v>
      </c>
      <c r="H5702" s="46">
        <v>82.68</v>
      </c>
      <c r="I5702" s="46">
        <v>84.17</v>
      </c>
    </row>
    <row r="5703" spans="2:9" ht="30">
      <c r="B5703" s="50">
        <v>84089</v>
      </c>
      <c r="C5703" s="48" t="s">
        <v>4368</v>
      </c>
      <c r="D5703" s="47" t="s">
        <v>85</v>
      </c>
      <c r="E5703" s="49">
        <f t="shared" si="178"/>
        <v>118.97</v>
      </c>
      <c r="F5703" s="1105">
        <f t="shared" si="179"/>
        <v>84089</v>
      </c>
      <c r="H5703" s="49">
        <v>116.72</v>
      </c>
      <c r="I5703" s="49">
        <v>118.97</v>
      </c>
    </row>
    <row r="5704" spans="2:9">
      <c r="B5704" s="51">
        <v>40675</v>
      </c>
      <c r="C5704" s="1108" t="s">
        <v>4369</v>
      </c>
      <c r="D5704" s="45" t="s">
        <v>85</v>
      </c>
      <c r="E5704" s="46">
        <f t="shared" si="178"/>
        <v>4.22</v>
      </c>
      <c r="F5704" s="1105">
        <f t="shared" si="179"/>
        <v>40675</v>
      </c>
      <c r="H5704" s="46">
        <v>3.8</v>
      </c>
      <c r="I5704" s="46">
        <v>4.22</v>
      </c>
    </row>
    <row r="5705" spans="2:9">
      <c r="B5705" s="50">
        <v>84093</v>
      </c>
      <c r="C5705" s="48" t="s">
        <v>4370</v>
      </c>
      <c r="D5705" s="47" t="s">
        <v>85</v>
      </c>
      <c r="E5705" s="49">
        <f t="shared" si="178"/>
        <v>25.03</v>
      </c>
      <c r="F5705" s="1105">
        <f t="shared" si="179"/>
        <v>84093</v>
      </c>
      <c r="H5705" s="49">
        <v>24.08</v>
      </c>
      <c r="I5705" s="49">
        <v>25.03</v>
      </c>
    </row>
    <row r="5706" spans="2:9">
      <c r="B5706" s="51">
        <v>96112</v>
      </c>
      <c r="C5706" s="1108" t="s">
        <v>4371</v>
      </c>
      <c r="D5706" s="45" t="s">
        <v>266</v>
      </c>
      <c r="E5706" s="46">
        <f t="shared" si="178"/>
        <v>88.08</v>
      </c>
      <c r="F5706" s="1105">
        <f t="shared" si="179"/>
        <v>96112</v>
      </c>
      <c r="H5706" s="46">
        <v>82.85</v>
      </c>
      <c r="I5706" s="46">
        <v>88.08</v>
      </c>
    </row>
    <row r="5707" spans="2:9">
      <c r="B5707" s="50">
        <v>96117</v>
      </c>
      <c r="C5707" s="48" t="s">
        <v>4372</v>
      </c>
      <c r="D5707" s="47" t="s">
        <v>266</v>
      </c>
      <c r="E5707" s="49">
        <f t="shared" si="178"/>
        <v>97.1</v>
      </c>
      <c r="F5707" s="1105">
        <f t="shared" si="179"/>
        <v>96117</v>
      </c>
      <c r="H5707" s="49">
        <v>92.96</v>
      </c>
      <c r="I5707" s="49">
        <v>97.1</v>
      </c>
    </row>
    <row r="5708" spans="2:9">
      <c r="B5708" s="51">
        <v>96122</v>
      </c>
      <c r="C5708" s="1108" t="s">
        <v>4373</v>
      </c>
      <c r="D5708" s="45" t="s">
        <v>85</v>
      </c>
      <c r="E5708" s="46">
        <f t="shared" si="178"/>
        <v>21.71</v>
      </c>
      <c r="F5708" s="1105">
        <f t="shared" si="179"/>
        <v>96122</v>
      </c>
      <c r="H5708" s="46">
        <v>20.8</v>
      </c>
      <c r="I5708" s="46">
        <v>21.71</v>
      </c>
    </row>
    <row r="5709" spans="2:9">
      <c r="B5709" s="50">
        <v>96109</v>
      </c>
      <c r="C5709" s="48" t="s">
        <v>4374</v>
      </c>
      <c r="D5709" s="47" t="s">
        <v>266</v>
      </c>
      <c r="E5709" s="49">
        <f t="shared" si="178"/>
        <v>37.6</v>
      </c>
      <c r="F5709" s="1105">
        <f t="shared" si="179"/>
        <v>96109</v>
      </c>
      <c r="H5709" s="49">
        <v>35.36</v>
      </c>
      <c r="I5709" s="49">
        <v>37.6</v>
      </c>
    </row>
    <row r="5710" spans="2:9">
      <c r="B5710" s="51">
        <v>96110</v>
      </c>
      <c r="C5710" s="1108" t="s">
        <v>4375</v>
      </c>
      <c r="D5710" s="45" t="s">
        <v>266</v>
      </c>
      <c r="E5710" s="46">
        <f t="shared" si="178"/>
        <v>56.42</v>
      </c>
      <c r="F5710" s="1105">
        <f t="shared" si="179"/>
        <v>96110</v>
      </c>
      <c r="H5710" s="46">
        <v>55.08</v>
      </c>
      <c r="I5710" s="46">
        <v>56.42</v>
      </c>
    </row>
    <row r="5711" spans="2:9">
      <c r="B5711" s="50">
        <v>96113</v>
      </c>
      <c r="C5711" s="48" t="s">
        <v>4376</v>
      </c>
      <c r="D5711" s="47" t="s">
        <v>266</v>
      </c>
      <c r="E5711" s="49">
        <f t="shared" si="178"/>
        <v>33.590000000000003</v>
      </c>
      <c r="F5711" s="1105">
        <f t="shared" si="179"/>
        <v>96113</v>
      </c>
      <c r="H5711" s="49">
        <v>31.82</v>
      </c>
      <c r="I5711" s="49">
        <v>33.590000000000003</v>
      </c>
    </row>
    <row r="5712" spans="2:9">
      <c r="B5712" s="51">
        <v>96114</v>
      </c>
      <c r="C5712" s="1108" t="s">
        <v>4377</v>
      </c>
      <c r="D5712" s="45" t="s">
        <v>266</v>
      </c>
      <c r="E5712" s="46">
        <f t="shared" si="178"/>
        <v>58.41</v>
      </c>
      <c r="F5712" s="1105">
        <f t="shared" si="179"/>
        <v>96114</v>
      </c>
      <c r="H5712" s="46">
        <v>57.35</v>
      </c>
      <c r="I5712" s="46">
        <v>58.41</v>
      </c>
    </row>
    <row r="5713" spans="2:9">
      <c r="B5713" s="50">
        <v>96120</v>
      </c>
      <c r="C5713" s="48" t="s">
        <v>4378</v>
      </c>
      <c r="D5713" s="47" t="s">
        <v>85</v>
      </c>
      <c r="E5713" s="49">
        <f t="shared" si="178"/>
        <v>2.61</v>
      </c>
      <c r="F5713" s="1105">
        <f t="shared" si="179"/>
        <v>96120</v>
      </c>
      <c r="H5713" s="49">
        <v>2.48</v>
      </c>
      <c r="I5713" s="49">
        <v>2.61</v>
      </c>
    </row>
    <row r="5714" spans="2:9">
      <c r="B5714" s="51">
        <v>96123</v>
      </c>
      <c r="C5714" s="1108" t="s">
        <v>4379</v>
      </c>
      <c r="D5714" s="45" t="s">
        <v>85</v>
      </c>
      <c r="E5714" s="46">
        <f t="shared" si="178"/>
        <v>23.73</v>
      </c>
      <c r="F5714" s="1105">
        <f t="shared" si="179"/>
        <v>96123</v>
      </c>
      <c r="H5714" s="46">
        <v>23.11</v>
      </c>
      <c r="I5714" s="46">
        <v>23.73</v>
      </c>
    </row>
    <row r="5715" spans="2:9">
      <c r="B5715" s="50">
        <v>99054</v>
      </c>
      <c r="C5715" s="48" t="s">
        <v>6728</v>
      </c>
      <c r="D5715" s="47" t="s">
        <v>266</v>
      </c>
      <c r="E5715" s="49">
        <f t="shared" si="178"/>
        <v>45.93</v>
      </c>
      <c r="F5715" s="1105">
        <f t="shared" si="179"/>
        <v>99054</v>
      </c>
      <c r="H5715" s="49">
        <v>42.92</v>
      </c>
      <c r="I5715" s="49">
        <v>45.93</v>
      </c>
    </row>
    <row r="5716" spans="2:9">
      <c r="B5716" s="51">
        <v>72200</v>
      </c>
      <c r="C5716" s="1108" t="s">
        <v>4380</v>
      </c>
      <c r="D5716" s="45" t="s">
        <v>266</v>
      </c>
      <c r="E5716" s="46">
        <f t="shared" si="178"/>
        <v>95.8</v>
      </c>
      <c r="F5716" s="1105">
        <f t="shared" si="179"/>
        <v>72200</v>
      </c>
      <c r="H5716" s="46">
        <v>92.82</v>
      </c>
      <c r="I5716" s="46">
        <v>95.8</v>
      </c>
    </row>
    <row r="5717" spans="2:9">
      <c r="B5717" s="50" t="s">
        <v>4381</v>
      </c>
      <c r="C5717" s="48" t="s">
        <v>4382</v>
      </c>
      <c r="D5717" s="47" t="s">
        <v>85</v>
      </c>
      <c r="E5717" s="49">
        <f t="shared" si="178"/>
        <v>92.79</v>
      </c>
      <c r="F5717" s="1105" t="str">
        <f t="shared" si="179"/>
        <v>73807/001</v>
      </c>
      <c r="H5717" s="49">
        <v>84.46</v>
      </c>
      <c r="I5717" s="49">
        <v>92.79</v>
      </c>
    </row>
    <row r="5718" spans="2:9">
      <c r="B5718" s="51">
        <v>72201</v>
      </c>
      <c r="C5718" s="1108" t="s">
        <v>4383</v>
      </c>
      <c r="D5718" s="45" t="s">
        <v>266</v>
      </c>
      <c r="E5718" s="46">
        <f t="shared" si="178"/>
        <v>11.11</v>
      </c>
      <c r="F5718" s="1105">
        <f t="shared" si="179"/>
        <v>72201</v>
      </c>
      <c r="H5718" s="46">
        <v>9.99</v>
      </c>
      <c r="I5718" s="46">
        <v>11.11</v>
      </c>
    </row>
    <row r="5719" spans="2:9">
      <c r="B5719" s="50">
        <v>96111</v>
      </c>
      <c r="C5719" s="48" t="s">
        <v>5470</v>
      </c>
      <c r="D5719" s="47" t="s">
        <v>266</v>
      </c>
      <c r="E5719" s="49">
        <f t="shared" si="178"/>
        <v>35.07</v>
      </c>
      <c r="F5719" s="1105">
        <f t="shared" si="179"/>
        <v>96111</v>
      </c>
      <c r="H5719" s="49">
        <v>34.270000000000003</v>
      </c>
      <c r="I5719" s="49">
        <v>35.07</v>
      </c>
    </row>
    <row r="5720" spans="2:9">
      <c r="B5720" s="51">
        <v>96116</v>
      </c>
      <c r="C5720" s="1108" t="s">
        <v>5471</v>
      </c>
      <c r="D5720" s="45" t="s">
        <v>266</v>
      </c>
      <c r="E5720" s="46">
        <f t="shared" si="178"/>
        <v>39.049999999999997</v>
      </c>
      <c r="F5720" s="1105">
        <f t="shared" si="179"/>
        <v>96116</v>
      </c>
      <c r="H5720" s="46">
        <v>38.35</v>
      </c>
      <c r="I5720" s="46">
        <v>39.049999999999997</v>
      </c>
    </row>
    <row r="5721" spans="2:9">
      <c r="B5721" s="50">
        <v>96121</v>
      </c>
      <c r="C5721" s="48" t="s">
        <v>4384</v>
      </c>
      <c r="D5721" s="47" t="s">
        <v>85</v>
      </c>
      <c r="E5721" s="49">
        <f t="shared" si="178"/>
        <v>6.89</v>
      </c>
      <c r="F5721" s="1105">
        <f t="shared" si="179"/>
        <v>96121</v>
      </c>
      <c r="H5721" s="49">
        <v>6.68</v>
      </c>
      <c r="I5721" s="49">
        <v>6.89</v>
      </c>
    </row>
    <row r="5722" spans="2:9">
      <c r="B5722" s="51">
        <v>96485</v>
      </c>
      <c r="C5722" s="1108" t="s">
        <v>5472</v>
      </c>
      <c r="D5722" s="45" t="s">
        <v>266</v>
      </c>
      <c r="E5722" s="46">
        <f t="shared" si="178"/>
        <v>39.909999999999997</v>
      </c>
      <c r="F5722" s="1105">
        <f t="shared" si="179"/>
        <v>96485</v>
      </c>
      <c r="H5722" s="46">
        <v>39.11</v>
      </c>
      <c r="I5722" s="46">
        <v>39.909999999999997</v>
      </c>
    </row>
    <row r="5723" spans="2:9">
      <c r="B5723" s="50">
        <v>96486</v>
      </c>
      <c r="C5723" s="48" t="s">
        <v>5473</v>
      </c>
      <c r="D5723" s="47" t="s">
        <v>266</v>
      </c>
      <c r="E5723" s="49">
        <f t="shared" si="178"/>
        <v>44.18</v>
      </c>
      <c r="F5723" s="1105">
        <f t="shared" si="179"/>
        <v>96486</v>
      </c>
      <c r="H5723" s="49">
        <v>43.48</v>
      </c>
      <c r="I5723" s="49">
        <v>44.18</v>
      </c>
    </row>
    <row r="5724" spans="2:9" ht="30">
      <c r="B5724" s="51">
        <v>72198</v>
      </c>
      <c r="C5724" s="1108" t="s">
        <v>4385</v>
      </c>
      <c r="D5724" s="45" t="s">
        <v>266</v>
      </c>
      <c r="E5724" s="46">
        <f t="shared" si="178"/>
        <v>110.13</v>
      </c>
      <c r="F5724" s="1105">
        <f t="shared" si="179"/>
        <v>72198</v>
      </c>
      <c r="H5724" s="46">
        <v>104.39</v>
      </c>
      <c r="I5724" s="46">
        <v>110.13</v>
      </c>
    </row>
    <row r="5725" spans="2:9">
      <c r="B5725" s="50" t="s">
        <v>4386</v>
      </c>
      <c r="C5725" s="48" t="s">
        <v>4387</v>
      </c>
      <c r="D5725" s="47" t="s">
        <v>266</v>
      </c>
      <c r="E5725" s="49">
        <f t="shared" si="178"/>
        <v>66.930000000000007</v>
      </c>
      <c r="F5725" s="1105" t="str">
        <f t="shared" si="179"/>
        <v>73833/001</v>
      </c>
      <c r="H5725" s="49">
        <v>64.709999999999994</v>
      </c>
      <c r="I5725" s="49">
        <v>66.930000000000007</v>
      </c>
    </row>
    <row r="5726" spans="2:9">
      <c r="B5726" s="51">
        <v>83730</v>
      </c>
      <c r="C5726" s="1108" t="s">
        <v>4388</v>
      </c>
      <c r="D5726" s="45" t="s">
        <v>266</v>
      </c>
      <c r="E5726" s="46">
        <f t="shared" si="178"/>
        <v>181.57</v>
      </c>
      <c r="F5726" s="1105">
        <f t="shared" si="179"/>
        <v>83730</v>
      </c>
      <c r="H5726" s="46">
        <v>178.46</v>
      </c>
      <c r="I5726" s="46">
        <v>181.57</v>
      </c>
    </row>
    <row r="5727" spans="2:9">
      <c r="B5727" s="50">
        <v>83736</v>
      </c>
      <c r="C5727" s="48" t="s">
        <v>4389</v>
      </c>
      <c r="D5727" s="47" t="s">
        <v>266</v>
      </c>
      <c r="E5727" s="49">
        <f t="shared" si="178"/>
        <v>168.99</v>
      </c>
      <c r="F5727" s="1105">
        <f t="shared" si="179"/>
        <v>83736</v>
      </c>
      <c r="H5727" s="49">
        <v>164.85</v>
      </c>
      <c r="I5727" s="49">
        <v>168.99</v>
      </c>
    </row>
    <row r="5728" spans="2:9" ht="30">
      <c r="B5728" s="51">
        <v>91514</v>
      </c>
      <c r="C5728" s="1108" t="s">
        <v>4390</v>
      </c>
      <c r="D5728" s="45" t="s">
        <v>266</v>
      </c>
      <c r="E5728" s="46">
        <f t="shared" si="178"/>
        <v>5.23</v>
      </c>
      <c r="F5728" s="1105">
        <f t="shared" si="179"/>
        <v>91514</v>
      </c>
      <c r="H5728" s="46">
        <v>4.7</v>
      </c>
      <c r="I5728" s="46">
        <v>5.23</v>
      </c>
    </row>
    <row r="5729" spans="2:9" ht="30">
      <c r="B5729" s="50">
        <v>91515</v>
      </c>
      <c r="C5729" s="48" t="s">
        <v>4391</v>
      </c>
      <c r="D5729" s="47" t="s">
        <v>266</v>
      </c>
      <c r="E5729" s="49">
        <f t="shared" si="178"/>
        <v>6.91</v>
      </c>
      <c r="F5729" s="1105">
        <f t="shared" si="179"/>
        <v>91515</v>
      </c>
      <c r="H5729" s="49">
        <v>6.21</v>
      </c>
      <c r="I5729" s="49">
        <v>6.91</v>
      </c>
    </row>
    <row r="5730" spans="2:9" ht="30">
      <c r="B5730" s="51">
        <v>91516</v>
      </c>
      <c r="C5730" s="1108" t="s">
        <v>4392</v>
      </c>
      <c r="D5730" s="45" t="s">
        <v>266</v>
      </c>
      <c r="E5730" s="46">
        <f t="shared" si="178"/>
        <v>10.09</v>
      </c>
      <c r="F5730" s="1105">
        <f t="shared" si="179"/>
        <v>91516</v>
      </c>
      <c r="H5730" s="46">
        <v>9.06</v>
      </c>
      <c r="I5730" s="46">
        <v>10.09</v>
      </c>
    </row>
    <row r="5731" spans="2:9" ht="30">
      <c r="B5731" s="50">
        <v>91517</v>
      </c>
      <c r="C5731" s="48" t="s">
        <v>4393</v>
      </c>
      <c r="D5731" s="47" t="s">
        <v>266</v>
      </c>
      <c r="E5731" s="49">
        <f t="shared" si="178"/>
        <v>11.25</v>
      </c>
      <c r="F5731" s="1105">
        <f t="shared" si="179"/>
        <v>91517</v>
      </c>
      <c r="H5731" s="49">
        <v>10.1</v>
      </c>
      <c r="I5731" s="49">
        <v>11.25</v>
      </c>
    </row>
    <row r="5732" spans="2:9" ht="30">
      <c r="B5732" s="51">
        <v>91519</v>
      </c>
      <c r="C5732" s="1108" t="s">
        <v>4394</v>
      </c>
      <c r="D5732" s="45" t="s">
        <v>266</v>
      </c>
      <c r="E5732" s="46">
        <f t="shared" si="178"/>
        <v>12.91</v>
      </c>
      <c r="F5732" s="1105">
        <f t="shared" si="179"/>
        <v>91519</v>
      </c>
      <c r="H5732" s="46">
        <v>11.59</v>
      </c>
      <c r="I5732" s="46">
        <v>12.91</v>
      </c>
    </row>
    <row r="5733" spans="2:9">
      <c r="B5733" s="50">
        <v>91520</v>
      </c>
      <c r="C5733" s="48" t="s">
        <v>4395</v>
      </c>
      <c r="D5733" s="47" t="s">
        <v>266</v>
      </c>
      <c r="E5733" s="49">
        <f t="shared" si="178"/>
        <v>1.9</v>
      </c>
      <c r="F5733" s="1105">
        <f t="shared" si="179"/>
        <v>91520</v>
      </c>
      <c r="H5733" s="49">
        <v>1.71</v>
      </c>
      <c r="I5733" s="49">
        <v>1.9</v>
      </c>
    </row>
    <row r="5734" spans="2:9">
      <c r="B5734" s="51">
        <v>91522</v>
      </c>
      <c r="C5734" s="1108" t="s">
        <v>4396</v>
      </c>
      <c r="D5734" s="45" t="s">
        <v>266</v>
      </c>
      <c r="E5734" s="46">
        <f t="shared" si="178"/>
        <v>2.27</v>
      </c>
      <c r="F5734" s="1105">
        <f t="shared" si="179"/>
        <v>91522</v>
      </c>
      <c r="H5734" s="46">
        <v>2.0499999999999998</v>
      </c>
      <c r="I5734" s="46">
        <v>2.27</v>
      </c>
    </row>
    <row r="5735" spans="2:9">
      <c r="B5735" s="50">
        <v>91525</v>
      </c>
      <c r="C5735" s="48" t="s">
        <v>4397</v>
      </c>
      <c r="D5735" s="47" t="s">
        <v>266</v>
      </c>
      <c r="E5735" s="49">
        <f t="shared" si="178"/>
        <v>4.2300000000000004</v>
      </c>
      <c r="F5735" s="1105">
        <f t="shared" si="179"/>
        <v>91525</v>
      </c>
      <c r="H5735" s="49">
        <v>3.86</v>
      </c>
      <c r="I5735" s="49">
        <v>4.2300000000000004</v>
      </c>
    </row>
    <row r="5736" spans="2:9" ht="30">
      <c r="B5736" s="51">
        <v>87280</v>
      </c>
      <c r="C5736" s="1108" t="s">
        <v>7363</v>
      </c>
      <c r="D5736" s="45" t="s">
        <v>1186</v>
      </c>
      <c r="E5736" s="46">
        <f t="shared" si="178"/>
        <v>279.85000000000002</v>
      </c>
      <c r="F5736" s="1105">
        <f t="shared" si="179"/>
        <v>87280</v>
      </c>
      <c r="H5736" s="46">
        <v>273.10000000000002</v>
      </c>
      <c r="I5736" s="46">
        <v>279.85000000000002</v>
      </c>
    </row>
    <row r="5737" spans="2:9" ht="30">
      <c r="B5737" s="50">
        <v>87281</v>
      </c>
      <c r="C5737" s="48" t="s">
        <v>7364</v>
      </c>
      <c r="D5737" s="47" t="s">
        <v>1186</v>
      </c>
      <c r="E5737" s="49">
        <f t="shared" si="178"/>
        <v>277.39999999999998</v>
      </c>
      <c r="F5737" s="1105">
        <f t="shared" si="179"/>
        <v>87281</v>
      </c>
      <c r="H5737" s="49">
        <v>271.33999999999997</v>
      </c>
      <c r="I5737" s="49">
        <v>277.39999999999998</v>
      </c>
    </row>
    <row r="5738" spans="2:9" ht="30">
      <c r="B5738" s="51">
        <v>87283</v>
      </c>
      <c r="C5738" s="1108" t="s">
        <v>7365</v>
      </c>
      <c r="D5738" s="45" t="s">
        <v>1186</v>
      </c>
      <c r="E5738" s="46">
        <f t="shared" si="178"/>
        <v>290.81</v>
      </c>
      <c r="F5738" s="1105">
        <f t="shared" si="179"/>
        <v>87283</v>
      </c>
      <c r="H5738" s="46">
        <v>284.75</v>
      </c>
      <c r="I5738" s="46">
        <v>290.81</v>
      </c>
    </row>
    <row r="5739" spans="2:9" ht="30">
      <c r="B5739" s="50">
        <v>87284</v>
      </c>
      <c r="C5739" s="48" t="s">
        <v>7366</v>
      </c>
      <c r="D5739" s="47" t="s">
        <v>1186</v>
      </c>
      <c r="E5739" s="49">
        <f t="shared" si="178"/>
        <v>287.39</v>
      </c>
      <c r="F5739" s="1105">
        <f t="shared" si="179"/>
        <v>87284</v>
      </c>
      <c r="H5739" s="49">
        <v>281.95</v>
      </c>
      <c r="I5739" s="49">
        <v>287.39</v>
      </c>
    </row>
    <row r="5740" spans="2:9" ht="30">
      <c r="B5740" s="51">
        <v>87286</v>
      </c>
      <c r="C5740" s="1108" t="s">
        <v>7367</v>
      </c>
      <c r="D5740" s="45" t="s">
        <v>1186</v>
      </c>
      <c r="E5740" s="46">
        <f t="shared" si="178"/>
        <v>346.86</v>
      </c>
      <c r="F5740" s="1105">
        <f t="shared" si="179"/>
        <v>87286</v>
      </c>
      <c r="H5740" s="46">
        <v>339.63</v>
      </c>
      <c r="I5740" s="46">
        <v>346.86</v>
      </c>
    </row>
    <row r="5741" spans="2:9" ht="30">
      <c r="B5741" s="50">
        <v>87287</v>
      </c>
      <c r="C5741" s="48" t="s">
        <v>7368</v>
      </c>
      <c r="D5741" s="47" t="s">
        <v>1186</v>
      </c>
      <c r="E5741" s="49">
        <f t="shared" si="178"/>
        <v>336.59</v>
      </c>
      <c r="F5741" s="1105">
        <f t="shared" si="179"/>
        <v>87287</v>
      </c>
      <c r="H5741" s="49">
        <v>331.02</v>
      </c>
      <c r="I5741" s="49">
        <v>336.59</v>
      </c>
    </row>
    <row r="5742" spans="2:9" ht="30">
      <c r="B5742" s="51">
        <v>87289</v>
      </c>
      <c r="C5742" s="1108" t="s">
        <v>7369</v>
      </c>
      <c r="D5742" s="45" t="s">
        <v>1186</v>
      </c>
      <c r="E5742" s="46">
        <f t="shared" si="178"/>
        <v>331.47</v>
      </c>
      <c r="F5742" s="1105">
        <f t="shared" si="179"/>
        <v>87289</v>
      </c>
      <c r="H5742" s="46">
        <v>324.66000000000003</v>
      </c>
      <c r="I5742" s="46">
        <v>331.47</v>
      </c>
    </row>
    <row r="5743" spans="2:9" ht="30">
      <c r="B5743" s="50">
        <v>87290</v>
      </c>
      <c r="C5743" s="48" t="s">
        <v>7370</v>
      </c>
      <c r="D5743" s="47" t="s">
        <v>1186</v>
      </c>
      <c r="E5743" s="49">
        <f t="shared" si="178"/>
        <v>326.97000000000003</v>
      </c>
      <c r="F5743" s="1105">
        <f t="shared" si="179"/>
        <v>87290</v>
      </c>
      <c r="H5743" s="49">
        <v>321.04000000000002</v>
      </c>
      <c r="I5743" s="49">
        <v>326.97000000000003</v>
      </c>
    </row>
    <row r="5744" spans="2:9" ht="30">
      <c r="B5744" s="51">
        <v>87292</v>
      </c>
      <c r="C5744" s="1108" t="s">
        <v>7371</v>
      </c>
      <c r="D5744" s="45" t="s">
        <v>1186</v>
      </c>
      <c r="E5744" s="46">
        <f t="shared" si="178"/>
        <v>336.19</v>
      </c>
      <c r="F5744" s="1105">
        <f t="shared" si="179"/>
        <v>87292</v>
      </c>
      <c r="H5744" s="46">
        <v>329.89</v>
      </c>
      <c r="I5744" s="46">
        <v>336.19</v>
      </c>
    </row>
    <row r="5745" spans="2:9" ht="30">
      <c r="B5745" s="50">
        <v>87294</v>
      </c>
      <c r="C5745" s="48" t="s">
        <v>7372</v>
      </c>
      <c r="D5745" s="47" t="s">
        <v>1186</v>
      </c>
      <c r="E5745" s="49">
        <f t="shared" si="178"/>
        <v>323.23</v>
      </c>
      <c r="F5745" s="1105">
        <f t="shared" si="179"/>
        <v>87294</v>
      </c>
      <c r="H5745" s="49">
        <v>316.91000000000003</v>
      </c>
      <c r="I5745" s="49">
        <v>323.23</v>
      </c>
    </row>
    <row r="5746" spans="2:9" ht="30">
      <c r="B5746" s="51">
        <v>87295</v>
      </c>
      <c r="C5746" s="1108" t="s">
        <v>7373</v>
      </c>
      <c r="D5746" s="45" t="s">
        <v>1186</v>
      </c>
      <c r="E5746" s="46">
        <f t="shared" si="178"/>
        <v>327.26</v>
      </c>
      <c r="F5746" s="1105">
        <f t="shared" si="179"/>
        <v>87295</v>
      </c>
      <c r="H5746" s="46">
        <v>319.52</v>
      </c>
      <c r="I5746" s="46">
        <v>327.26</v>
      </c>
    </row>
    <row r="5747" spans="2:9" ht="30">
      <c r="B5747" s="50">
        <v>87296</v>
      </c>
      <c r="C5747" s="48" t="s">
        <v>7374</v>
      </c>
      <c r="D5747" s="47" t="s">
        <v>1186</v>
      </c>
      <c r="E5747" s="49">
        <f t="shared" si="178"/>
        <v>310.47000000000003</v>
      </c>
      <c r="F5747" s="1105">
        <f t="shared" si="179"/>
        <v>87296</v>
      </c>
      <c r="H5747" s="49">
        <v>304.86</v>
      </c>
      <c r="I5747" s="49">
        <v>310.47000000000003</v>
      </c>
    </row>
    <row r="5748" spans="2:9" ht="30">
      <c r="B5748" s="51">
        <v>87298</v>
      </c>
      <c r="C5748" s="1108" t="s">
        <v>7375</v>
      </c>
      <c r="D5748" s="45" t="s">
        <v>1186</v>
      </c>
      <c r="E5748" s="46">
        <f t="shared" si="178"/>
        <v>425.98</v>
      </c>
      <c r="F5748" s="1105">
        <f t="shared" si="179"/>
        <v>87298</v>
      </c>
      <c r="H5748" s="46">
        <v>419.79</v>
      </c>
      <c r="I5748" s="46">
        <v>425.98</v>
      </c>
    </row>
    <row r="5749" spans="2:9" ht="30">
      <c r="B5749" s="50">
        <v>87299</v>
      </c>
      <c r="C5749" s="48" t="s">
        <v>7376</v>
      </c>
      <c r="D5749" s="47" t="s">
        <v>1186</v>
      </c>
      <c r="E5749" s="49">
        <f t="shared" si="178"/>
        <v>279.11</v>
      </c>
      <c r="F5749" s="1105">
        <f t="shared" si="179"/>
        <v>87299</v>
      </c>
      <c r="H5749" s="49">
        <v>273.27999999999997</v>
      </c>
      <c r="I5749" s="49">
        <v>279.11</v>
      </c>
    </row>
    <row r="5750" spans="2:9" ht="30">
      <c r="B5750" s="51">
        <v>87301</v>
      </c>
      <c r="C5750" s="1108" t="s">
        <v>7377</v>
      </c>
      <c r="D5750" s="45" t="s">
        <v>1186</v>
      </c>
      <c r="E5750" s="46">
        <f t="shared" si="178"/>
        <v>382.25</v>
      </c>
      <c r="F5750" s="1105">
        <f t="shared" si="179"/>
        <v>87301</v>
      </c>
      <c r="H5750" s="46">
        <v>375.46</v>
      </c>
      <c r="I5750" s="46">
        <v>382.25</v>
      </c>
    </row>
    <row r="5751" spans="2:9" ht="30">
      <c r="B5751" s="50">
        <v>87302</v>
      </c>
      <c r="C5751" s="48" t="s">
        <v>7378</v>
      </c>
      <c r="D5751" s="47" t="s">
        <v>1186</v>
      </c>
      <c r="E5751" s="49">
        <f t="shared" si="178"/>
        <v>377.86</v>
      </c>
      <c r="F5751" s="1105">
        <f t="shared" si="179"/>
        <v>87302</v>
      </c>
      <c r="H5751" s="49">
        <v>371.98</v>
      </c>
      <c r="I5751" s="49">
        <v>377.86</v>
      </c>
    </row>
    <row r="5752" spans="2:9" ht="30">
      <c r="B5752" s="51">
        <v>87304</v>
      </c>
      <c r="C5752" s="1108" t="s">
        <v>7379</v>
      </c>
      <c r="D5752" s="45" t="s">
        <v>1186</v>
      </c>
      <c r="E5752" s="46">
        <f t="shared" si="178"/>
        <v>344.34</v>
      </c>
      <c r="F5752" s="1105">
        <f t="shared" si="179"/>
        <v>87304</v>
      </c>
      <c r="H5752" s="46">
        <v>338.18</v>
      </c>
      <c r="I5752" s="46">
        <v>344.34</v>
      </c>
    </row>
    <row r="5753" spans="2:9" ht="30">
      <c r="B5753" s="50">
        <v>87305</v>
      </c>
      <c r="C5753" s="48" t="s">
        <v>7380</v>
      </c>
      <c r="D5753" s="47" t="s">
        <v>1186</v>
      </c>
      <c r="E5753" s="49">
        <f t="shared" si="178"/>
        <v>347.75</v>
      </c>
      <c r="F5753" s="1105">
        <f t="shared" si="179"/>
        <v>87305</v>
      </c>
      <c r="H5753" s="49">
        <v>341.66</v>
      </c>
      <c r="I5753" s="49">
        <v>347.75</v>
      </c>
    </row>
    <row r="5754" spans="2:9" ht="30">
      <c r="B5754" s="51">
        <v>87307</v>
      </c>
      <c r="C5754" s="1108" t="s">
        <v>7381</v>
      </c>
      <c r="D5754" s="45" t="s">
        <v>1186</v>
      </c>
      <c r="E5754" s="46">
        <f t="shared" si="178"/>
        <v>327.3</v>
      </c>
      <c r="F5754" s="1105">
        <f t="shared" si="179"/>
        <v>87307</v>
      </c>
      <c r="H5754" s="46">
        <v>320.51</v>
      </c>
      <c r="I5754" s="46">
        <v>327.3</v>
      </c>
    </row>
    <row r="5755" spans="2:9" ht="30">
      <c r="B5755" s="50">
        <v>87308</v>
      </c>
      <c r="C5755" s="48" t="s">
        <v>7382</v>
      </c>
      <c r="D5755" s="47" t="s">
        <v>1186</v>
      </c>
      <c r="E5755" s="49">
        <f t="shared" si="178"/>
        <v>322.63</v>
      </c>
      <c r="F5755" s="1105">
        <f t="shared" si="179"/>
        <v>87308</v>
      </c>
      <c r="H5755" s="49">
        <v>316.58</v>
      </c>
      <c r="I5755" s="49">
        <v>322.63</v>
      </c>
    </row>
    <row r="5756" spans="2:9" ht="30">
      <c r="B5756" s="51">
        <v>87310</v>
      </c>
      <c r="C5756" s="1108" t="s">
        <v>7383</v>
      </c>
      <c r="D5756" s="45" t="s">
        <v>1186</v>
      </c>
      <c r="E5756" s="46">
        <f t="shared" si="178"/>
        <v>265.99</v>
      </c>
      <c r="F5756" s="1105">
        <f t="shared" si="179"/>
        <v>87310</v>
      </c>
      <c r="H5756" s="46">
        <v>259.97000000000003</v>
      </c>
      <c r="I5756" s="46">
        <v>265.99</v>
      </c>
    </row>
    <row r="5757" spans="2:9" ht="30">
      <c r="B5757" s="50">
        <v>87311</v>
      </c>
      <c r="C5757" s="48" t="s">
        <v>7384</v>
      </c>
      <c r="D5757" s="47" t="s">
        <v>1186</v>
      </c>
      <c r="E5757" s="49">
        <f t="shared" si="178"/>
        <v>261</v>
      </c>
      <c r="F5757" s="1105">
        <f t="shared" si="179"/>
        <v>87311</v>
      </c>
      <c r="H5757" s="49">
        <v>255.75</v>
      </c>
      <c r="I5757" s="49">
        <v>261</v>
      </c>
    </row>
    <row r="5758" spans="2:9" ht="30">
      <c r="B5758" s="51">
        <v>87313</v>
      </c>
      <c r="C5758" s="1108" t="s">
        <v>7385</v>
      </c>
      <c r="D5758" s="45" t="s">
        <v>1186</v>
      </c>
      <c r="E5758" s="46">
        <f t="shared" si="178"/>
        <v>326.72000000000003</v>
      </c>
      <c r="F5758" s="1105">
        <f t="shared" si="179"/>
        <v>87313</v>
      </c>
      <c r="H5758" s="46">
        <v>320.67</v>
      </c>
      <c r="I5758" s="46">
        <v>326.72000000000003</v>
      </c>
    </row>
    <row r="5759" spans="2:9" ht="30">
      <c r="B5759" s="50">
        <v>87314</v>
      </c>
      <c r="C5759" s="48" t="s">
        <v>7386</v>
      </c>
      <c r="D5759" s="47" t="s">
        <v>1186</v>
      </c>
      <c r="E5759" s="49">
        <f t="shared" si="178"/>
        <v>322.93</v>
      </c>
      <c r="F5759" s="1105">
        <f t="shared" si="179"/>
        <v>87314</v>
      </c>
      <c r="H5759" s="49">
        <v>317.64999999999998</v>
      </c>
      <c r="I5759" s="49">
        <v>322.93</v>
      </c>
    </row>
    <row r="5760" spans="2:9" ht="30">
      <c r="B5760" s="51">
        <v>87316</v>
      </c>
      <c r="C5760" s="1108" t="s">
        <v>7387</v>
      </c>
      <c r="D5760" s="45" t="s">
        <v>1186</v>
      </c>
      <c r="E5760" s="46">
        <f t="shared" si="178"/>
        <v>294.77</v>
      </c>
      <c r="F5760" s="1105">
        <f t="shared" si="179"/>
        <v>87316</v>
      </c>
      <c r="H5760" s="46">
        <v>288.27</v>
      </c>
      <c r="I5760" s="46">
        <v>294.77</v>
      </c>
    </row>
    <row r="5761" spans="2:9" ht="30">
      <c r="B5761" s="50">
        <v>87317</v>
      </c>
      <c r="C5761" s="48" t="s">
        <v>7388</v>
      </c>
      <c r="D5761" s="47" t="s">
        <v>1186</v>
      </c>
      <c r="E5761" s="49">
        <f t="shared" si="178"/>
        <v>286.38</v>
      </c>
      <c r="F5761" s="1105">
        <f t="shared" si="179"/>
        <v>87317</v>
      </c>
      <c r="H5761" s="49">
        <v>281.08999999999997</v>
      </c>
      <c r="I5761" s="49">
        <v>286.38</v>
      </c>
    </row>
    <row r="5762" spans="2:9" ht="30">
      <c r="B5762" s="51">
        <v>87319</v>
      </c>
      <c r="C5762" s="1108" t="s">
        <v>7389</v>
      </c>
      <c r="D5762" s="45" t="s">
        <v>1186</v>
      </c>
      <c r="E5762" s="46">
        <f t="shared" si="178"/>
        <v>2209.5500000000002</v>
      </c>
      <c r="F5762" s="1105">
        <f t="shared" si="179"/>
        <v>87319</v>
      </c>
      <c r="H5762" s="46">
        <v>2203.5</v>
      </c>
      <c r="I5762" s="46">
        <v>2209.5500000000002</v>
      </c>
    </row>
    <row r="5763" spans="2:9" ht="30">
      <c r="B5763" s="50">
        <v>87320</v>
      </c>
      <c r="C5763" s="48" t="s">
        <v>7390</v>
      </c>
      <c r="D5763" s="47" t="s">
        <v>1186</v>
      </c>
      <c r="E5763" s="49">
        <f t="shared" ref="E5763:E5826" si="180">IF($K$2=$H$1,H5763,I5763)</f>
        <v>2214.1999999999998</v>
      </c>
      <c r="F5763" s="1105">
        <f t="shared" ref="F5763:F5826" si="181">IF(LEN($B5763)=7,CONCATENATE(MID($B5763,1,6),"00",RIGHT($B5763,1)),IF(LEN($B5763)=8,CONCATENATE(MID($B5763,1,6),"0",RIGHT($B5763,2)),$B5763))</f>
        <v>87320</v>
      </c>
      <c r="H5763" s="49">
        <v>2208.87</v>
      </c>
      <c r="I5763" s="49">
        <v>2214.1999999999998</v>
      </c>
    </row>
    <row r="5764" spans="2:9" ht="30">
      <c r="B5764" s="51">
        <v>87322</v>
      </c>
      <c r="C5764" s="1108" t="s">
        <v>7391</v>
      </c>
      <c r="D5764" s="45" t="s">
        <v>1186</v>
      </c>
      <c r="E5764" s="46">
        <f t="shared" si="180"/>
        <v>2280.4699999999998</v>
      </c>
      <c r="F5764" s="1105">
        <f t="shared" si="181"/>
        <v>87322</v>
      </c>
      <c r="H5764" s="46">
        <v>2274.09</v>
      </c>
      <c r="I5764" s="46">
        <v>2280.4699999999998</v>
      </c>
    </row>
    <row r="5765" spans="2:9" ht="30">
      <c r="B5765" s="50">
        <v>87323</v>
      </c>
      <c r="C5765" s="48" t="s">
        <v>7392</v>
      </c>
      <c r="D5765" s="47" t="s">
        <v>1186</v>
      </c>
      <c r="E5765" s="49">
        <f t="shared" si="180"/>
        <v>2280.84</v>
      </c>
      <c r="F5765" s="1105">
        <f t="shared" si="181"/>
        <v>87323</v>
      </c>
      <c r="H5765" s="49">
        <v>2275.67</v>
      </c>
      <c r="I5765" s="49">
        <v>2280.84</v>
      </c>
    </row>
    <row r="5766" spans="2:9" ht="30">
      <c r="B5766" s="51">
        <v>87325</v>
      </c>
      <c r="C5766" s="1108" t="s">
        <v>7393</v>
      </c>
      <c r="D5766" s="45" t="s">
        <v>1186</v>
      </c>
      <c r="E5766" s="46">
        <f t="shared" si="180"/>
        <v>2228.1</v>
      </c>
      <c r="F5766" s="1105">
        <f t="shared" si="181"/>
        <v>87325</v>
      </c>
      <c r="H5766" s="46">
        <v>2221.5300000000002</v>
      </c>
      <c r="I5766" s="46">
        <v>2228.1</v>
      </c>
    </row>
    <row r="5767" spans="2:9" ht="30">
      <c r="B5767" s="50">
        <v>87326</v>
      </c>
      <c r="C5767" s="48" t="s">
        <v>7394</v>
      </c>
      <c r="D5767" s="47" t="s">
        <v>1186</v>
      </c>
      <c r="E5767" s="49">
        <f t="shared" si="180"/>
        <v>2234.2800000000002</v>
      </c>
      <c r="F5767" s="1105">
        <f t="shared" si="181"/>
        <v>87326</v>
      </c>
      <c r="H5767" s="49">
        <v>2229.42</v>
      </c>
      <c r="I5767" s="49">
        <v>2234.2800000000002</v>
      </c>
    </row>
    <row r="5768" spans="2:9" ht="45">
      <c r="B5768" s="51">
        <v>87327</v>
      </c>
      <c r="C5768" s="1108" t="s">
        <v>7395</v>
      </c>
      <c r="D5768" s="45" t="s">
        <v>1186</v>
      </c>
      <c r="E5768" s="46">
        <f t="shared" si="180"/>
        <v>295.64</v>
      </c>
      <c r="F5768" s="1105">
        <f t="shared" si="181"/>
        <v>87327</v>
      </c>
      <c r="H5768" s="46">
        <v>287.47000000000003</v>
      </c>
      <c r="I5768" s="46">
        <v>295.64</v>
      </c>
    </row>
    <row r="5769" spans="2:9" ht="45">
      <c r="B5769" s="50">
        <v>87328</v>
      </c>
      <c r="C5769" s="48" t="s">
        <v>7396</v>
      </c>
      <c r="D5769" s="47" t="s">
        <v>1186</v>
      </c>
      <c r="E5769" s="49">
        <f t="shared" si="180"/>
        <v>258.12</v>
      </c>
      <c r="F5769" s="1105">
        <f t="shared" si="181"/>
        <v>87328</v>
      </c>
      <c r="H5769" s="49">
        <v>253.5</v>
      </c>
      <c r="I5769" s="49">
        <v>258.12</v>
      </c>
    </row>
    <row r="5770" spans="2:9" ht="45">
      <c r="B5770" s="51">
        <v>87329</v>
      </c>
      <c r="C5770" s="1108" t="s">
        <v>7397</v>
      </c>
      <c r="D5770" s="45" t="s">
        <v>1186</v>
      </c>
      <c r="E5770" s="46">
        <f t="shared" si="180"/>
        <v>318.47000000000003</v>
      </c>
      <c r="F5770" s="1105">
        <f t="shared" si="181"/>
        <v>87329</v>
      </c>
      <c r="H5770" s="46">
        <v>309.62</v>
      </c>
      <c r="I5770" s="46">
        <v>318.47000000000003</v>
      </c>
    </row>
    <row r="5771" spans="2:9" ht="45">
      <c r="B5771" s="50">
        <v>87330</v>
      </c>
      <c r="C5771" s="48" t="s">
        <v>7398</v>
      </c>
      <c r="D5771" s="47" t="s">
        <v>1186</v>
      </c>
      <c r="E5771" s="49">
        <f t="shared" si="180"/>
        <v>275.79000000000002</v>
      </c>
      <c r="F5771" s="1105">
        <f t="shared" si="181"/>
        <v>87330</v>
      </c>
      <c r="H5771" s="49">
        <v>270.95999999999998</v>
      </c>
      <c r="I5771" s="49">
        <v>275.79000000000002</v>
      </c>
    </row>
    <row r="5772" spans="2:9" ht="30">
      <c r="B5772" s="51">
        <v>87331</v>
      </c>
      <c r="C5772" s="1108" t="s">
        <v>7399</v>
      </c>
      <c r="D5772" s="45" t="s">
        <v>1186</v>
      </c>
      <c r="E5772" s="46">
        <f t="shared" si="180"/>
        <v>362.34</v>
      </c>
      <c r="F5772" s="1105">
        <f t="shared" si="181"/>
        <v>87331</v>
      </c>
      <c r="H5772" s="46">
        <v>353.66</v>
      </c>
      <c r="I5772" s="46">
        <v>362.34</v>
      </c>
    </row>
    <row r="5773" spans="2:9" ht="30">
      <c r="B5773" s="50">
        <v>87332</v>
      </c>
      <c r="C5773" s="48" t="s">
        <v>7400</v>
      </c>
      <c r="D5773" s="47" t="s">
        <v>1186</v>
      </c>
      <c r="E5773" s="49">
        <f t="shared" si="180"/>
        <v>323.16000000000003</v>
      </c>
      <c r="F5773" s="1105">
        <f t="shared" si="181"/>
        <v>87332</v>
      </c>
      <c r="H5773" s="49">
        <v>318.27</v>
      </c>
      <c r="I5773" s="49">
        <v>323.16000000000003</v>
      </c>
    </row>
    <row r="5774" spans="2:9" ht="30">
      <c r="B5774" s="51">
        <v>87333</v>
      </c>
      <c r="C5774" s="1108" t="s">
        <v>7401</v>
      </c>
      <c r="D5774" s="45" t="s">
        <v>1186</v>
      </c>
      <c r="E5774" s="46">
        <f t="shared" si="180"/>
        <v>335.73</v>
      </c>
      <c r="F5774" s="1105">
        <f t="shared" si="181"/>
        <v>87333</v>
      </c>
      <c r="H5774" s="46">
        <v>328.23</v>
      </c>
      <c r="I5774" s="46">
        <v>335.73</v>
      </c>
    </row>
    <row r="5775" spans="2:9" ht="30">
      <c r="B5775" s="50">
        <v>87334</v>
      </c>
      <c r="C5775" s="48" t="s">
        <v>7402</v>
      </c>
      <c r="D5775" s="47" t="s">
        <v>1186</v>
      </c>
      <c r="E5775" s="49">
        <f t="shared" si="180"/>
        <v>312.38</v>
      </c>
      <c r="F5775" s="1105">
        <f t="shared" si="181"/>
        <v>87334</v>
      </c>
      <c r="H5775" s="49">
        <v>307.14</v>
      </c>
      <c r="I5775" s="49">
        <v>312.38</v>
      </c>
    </row>
    <row r="5776" spans="2:9" ht="30">
      <c r="B5776" s="51">
        <v>87335</v>
      </c>
      <c r="C5776" s="1108" t="s">
        <v>7403</v>
      </c>
      <c r="D5776" s="45" t="s">
        <v>1186</v>
      </c>
      <c r="E5776" s="46">
        <f t="shared" si="180"/>
        <v>330.84</v>
      </c>
      <c r="F5776" s="1105">
        <f t="shared" si="181"/>
        <v>87335</v>
      </c>
      <c r="H5776" s="46">
        <v>323.89999999999998</v>
      </c>
      <c r="I5776" s="46">
        <v>330.84</v>
      </c>
    </row>
    <row r="5777" spans="2:9" ht="30">
      <c r="B5777" s="50">
        <v>87336</v>
      </c>
      <c r="C5777" s="48" t="s">
        <v>7404</v>
      </c>
      <c r="D5777" s="47" t="s">
        <v>1186</v>
      </c>
      <c r="E5777" s="49">
        <f t="shared" si="180"/>
        <v>320.12</v>
      </c>
      <c r="F5777" s="1105">
        <f t="shared" si="181"/>
        <v>87336</v>
      </c>
      <c r="H5777" s="49">
        <v>315.08999999999997</v>
      </c>
      <c r="I5777" s="49">
        <v>320.12</v>
      </c>
    </row>
    <row r="5778" spans="2:9" ht="30">
      <c r="B5778" s="51">
        <v>87337</v>
      </c>
      <c r="C5778" s="1108" t="s">
        <v>7405</v>
      </c>
      <c r="D5778" s="45" t="s">
        <v>1186</v>
      </c>
      <c r="E5778" s="46">
        <f t="shared" si="180"/>
        <v>323.98</v>
      </c>
      <c r="F5778" s="1105">
        <f t="shared" si="181"/>
        <v>87337</v>
      </c>
      <c r="H5778" s="46">
        <v>317.14</v>
      </c>
      <c r="I5778" s="46">
        <v>323.98</v>
      </c>
    </row>
    <row r="5779" spans="2:9" ht="30">
      <c r="B5779" s="50">
        <v>87338</v>
      </c>
      <c r="C5779" s="48" t="s">
        <v>7406</v>
      </c>
      <c r="D5779" s="47" t="s">
        <v>1186</v>
      </c>
      <c r="E5779" s="49">
        <f t="shared" si="180"/>
        <v>310.12</v>
      </c>
      <c r="F5779" s="1105">
        <f t="shared" si="181"/>
        <v>87338</v>
      </c>
      <c r="H5779" s="49">
        <v>303.94</v>
      </c>
      <c r="I5779" s="49">
        <v>310.12</v>
      </c>
    </row>
    <row r="5780" spans="2:9" ht="30">
      <c r="B5780" s="51">
        <v>87339</v>
      </c>
      <c r="C5780" s="1108" t="s">
        <v>7407</v>
      </c>
      <c r="D5780" s="45" t="s">
        <v>1186</v>
      </c>
      <c r="E5780" s="46">
        <f t="shared" si="180"/>
        <v>506.86</v>
      </c>
      <c r="F5780" s="1105">
        <f t="shared" si="181"/>
        <v>87339</v>
      </c>
      <c r="H5780" s="46">
        <v>492.37</v>
      </c>
      <c r="I5780" s="46">
        <v>506.86</v>
      </c>
    </row>
    <row r="5781" spans="2:9" ht="30">
      <c r="B5781" s="50">
        <v>87340</v>
      </c>
      <c r="C5781" s="48" t="s">
        <v>7408</v>
      </c>
      <c r="D5781" s="47" t="s">
        <v>1186</v>
      </c>
      <c r="E5781" s="49">
        <f t="shared" si="180"/>
        <v>425.46</v>
      </c>
      <c r="F5781" s="1105">
        <f t="shared" si="181"/>
        <v>87340</v>
      </c>
      <c r="H5781" s="49">
        <v>418.77</v>
      </c>
      <c r="I5781" s="49">
        <v>425.46</v>
      </c>
    </row>
    <row r="5782" spans="2:9" ht="30">
      <c r="B5782" s="51">
        <v>87341</v>
      </c>
      <c r="C5782" s="1108" t="s">
        <v>7409</v>
      </c>
      <c r="D5782" s="45" t="s">
        <v>1186</v>
      </c>
      <c r="E5782" s="46">
        <f t="shared" si="180"/>
        <v>406.15</v>
      </c>
      <c r="F5782" s="1105">
        <f t="shared" si="181"/>
        <v>87341</v>
      </c>
      <c r="H5782" s="46">
        <v>401.35</v>
      </c>
      <c r="I5782" s="46">
        <v>406.15</v>
      </c>
    </row>
    <row r="5783" spans="2:9" ht="30">
      <c r="B5783" s="50">
        <v>87342</v>
      </c>
      <c r="C5783" s="48" t="s">
        <v>7410</v>
      </c>
      <c r="D5783" s="47" t="s">
        <v>1186</v>
      </c>
      <c r="E5783" s="49">
        <f t="shared" si="180"/>
        <v>429.86</v>
      </c>
      <c r="F5783" s="1105">
        <f t="shared" si="181"/>
        <v>87342</v>
      </c>
      <c r="H5783" s="49">
        <v>418.17</v>
      </c>
      <c r="I5783" s="49">
        <v>429.86</v>
      </c>
    </row>
    <row r="5784" spans="2:9" ht="30">
      <c r="B5784" s="51">
        <v>87343</v>
      </c>
      <c r="C5784" s="1108" t="s">
        <v>7411</v>
      </c>
      <c r="D5784" s="45" t="s">
        <v>1186</v>
      </c>
      <c r="E5784" s="46">
        <f t="shared" si="180"/>
        <v>383.78</v>
      </c>
      <c r="F5784" s="1105">
        <f t="shared" si="181"/>
        <v>87343</v>
      </c>
      <c r="H5784" s="46">
        <v>376.53</v>
      </c>
      <c r="I5784" s="46">
        <v>383.78</v>
      </c>
    </row>
    <row r="5785" spans="2:9" ht="30">
      <c r="B5785" s="50">
        <v>87344</v>
      </c>
      <c r="C5785" s="48" t="s">
        <v>7412</v>
      </c>
      <c r="D5785" s="47" t="s">
        <v>1186</v>
      </c>
      <c r="E5785" s="49">
        <f t="shared" si="180"/>
        <v>359.44</v>
      </c>
      <c r="F5785" s="1105">
        <f t="shared" si="181"/>
        <v>87344</v>
      </c>
      <c r="H5785" s="49">
        <v>354.65</v>
      </c>
      <c r="I5785" s="49">
        <v>359.44</v>
      </c>
    </row>
    <row r="5786" spans="2:9" ht="30">
      <c r="B5786" s="51">
        <v>87345</v>
      </c>
      <c r="C5786" s="1108" t="s">
        <v>7413</v>
      </c>
      <c r="D5786" s="45" t="s">
        <v>1186</v>
      </c>
      <c r="E5786" s="46">
        <f t="shared" si="180"/>
        <v>384.5</v>
      </c>
      <c r="F5786" s="1105">
        <f t="shared" si="181"/>
        <v>87345</v>
      </c>
      <c r="H5786" s="46">
        <v>374.08</v>
      </c>
      <c r="I5786" s="46">
        <v>384.5</v>
      </c>
    </row>
    <row r="5787" spans="2:9" ht="30">
      <c r="B5787" s="50">
        <v>87346</v>
      </c>
      <c r="C5787" s="48" t="s">
        <v>7414</v>
      </c>
      <c r="D5787" s="47" t="s">
        <v>1186</v>
      </c>
      <c r="E5787" s="49">
        <f t="shared" si="180"/>
        <v>346.48</v>
      </c>
      <c r="F5787" s="1105">
        <f t="shared" si="181"/>
        <v>87346</v>
      </c>
      <c r="H5787" s="49">
        <v>339.77</v>
      </c>
      <c r="I5787" s="49">
        <v>346.48</v>
      </c>
    </row>
    <row r="5788" spans="2:9" ht="30">
      <c r="B5788" s="51">
        <v>87347</v>
      </c>
      <c r="C5788" s="1108" t="s">
        <v>7415</v>
      </c>
      <c r="D5788" s="45" t="s">
        <v>1186</v>
      </c>
      <c r="E5788" s="46">
        <f t="shared" si="180"/>
        <v>327.3</v>
      </c>
      <c r="F5788" s="1105">
        <f t="shared" si="181"/>
        <v>87347</v>
      </c>
      <c r="H5788" s="46">
        <v>322.49</v>
      </c>
      <c r="I5788" s="46">
        <v>327.3</v>
      </c>
    </row>
    <row r="5789" spans="2:9" ht="30">
      <c r="B5789" s="50">
        <v>87348</v>
      </c>
      <c r="C5789" s="48" t="s">
        <v>7416</v>
      </c>
      <c r="D5789" s="47" t="s">
        <v>1186</v>
      </c>
      <c r="E5789" s="49">
        <f t="shared" si="180"/>
        <v>350.63</v>
      </c>
      <c r="F5789" s="1105">
        <f t="shared" si="181"/>
        <v>87348</v>
      </c>
      <c r="H5789" s="49">
        <v>341.25</v>
      </c>
      <c r="I5789" s="49">
        <v>350.63</v>
      </c>
    </row>
    <row r="5790" spans="2:9" ht="30">
      <c r="B5790" s="51">
        <v>87349</v>
      </c>
      <c r="C5790" s="1108" t="s">
        <v>7417</v>
      </c>
      <c r="D5790" s="45" t="s">
        <v>1186</v>
      </c>
      <c r="E5790" s="46">
        <f t="shared" si="180"/>
        <v>301.89</v>
      </c>
      <c r="F5790" s="1105">
        <f t="shared" si="181"/>
        <v>87349</v>
      </c>
      <c r="H5790" s="46">
        <v>297.36</v>
      </c>
      <c r="I5790" s="46">
        <v>301.89</v>
      </c>
    </row>
    <row r="5791" spans="2:9" ht="30">
      <c r="B5791" s="50">
        <v>87350</v>
      </c>
      <c r="C5791" s="48" t="s">
        <v>7418</v>
      </c>
      <c r="D5791" s="47" t="s">
        <v>1186</v>
      </c>
      <c r="E5791" s="49">
        <f t="shared" si="180"/>
        <v>296.94</v>
      </c>
      <c r="F5791" s="1105">
        <f t="shared" si="181"/>
        <v>87350</v>
      </c>
      <c r="H5791" s="49">
        <v>287.95999999999998</v>
      </c>
      <c r="I5791" s="49">
        <v>296.94</v>
      </c>
    </row>
    <row r="5792" spans="2:9" ht="30">
      <c r="B5792" s="51">
        <v>87351</v>
      </c>
      <c r="C5792" s="1108" t="s">
        <v>7419</v>
      </c>
      <c r="D5792" s="45" t="s">
        <v>1186</v>
      </c>
      <c r="E5792" s="46">
        <f t="shared" si="180"/>
        <v>250.74</v>
      </c>
      <c r="F5792" s="1105">
        <f t="shared" si="181"/>
        <v>87351</v>
      </c>
      <c r="H5792" s="46">
        <v>246.07</v>
      </c>
      <c r="I5792" s="46">
        <v>250.74</v>
      </c>
    </row>
    <row r="5793" spans="2:9" ht="30">
      <c r="B5793" s="50">
        <v>87352</v>
      </c>
      <c r="C5793" s="48" t="s">
        <v>7420</v>
      </c>
      <c r="D5793" s="47" t="s">
        <v>1186</v>
      </c>
      <c r="E5793" s="49">
        <f t="shared" si="180"/>
        <v>380.88</v>
      </c>
      <c r="F5793" s="1105">
        <f t="shared" si="181"/>
        <v>87352</v>
      </c>
      <c r="H5793" s="49">
        <v>369.49</v>
      </c>
      <c r="I5793" s="49">
        <v>380.88</v>
      </c>
    </row>
    <row r="5794" spans="2:9" ht="30">
      <c r="B5794" s="51">
        <v>87353</v>
      </c>
      <c r="C5794" s="1108" t="s">
        <v>7421</v>
      </c>
      <c r="D5794" s="45" t="s">
        <v>1186</v>
      </c>
      <c r="E5794" s="46">
        <f t="shared" si="180"/>
        <v>330.53</v>
      </c>
      <c r="F5794" s="1105">
        <f t="shared" si="181"/>
        <v>87353</v>
      </c>
      <c r="H5794" s="46">
        <v>323.86</v>
      </c>
      <c r="I5794" s="46">
        <v>330.53</v>
      </c>
    </row>
    <row r="5795" spans="2:9" ht="30">
      <c r="B5795" s="50">
        <v>87354</v>
      </c>
      <c r="C5795" s="48" t="s">
        <v>7422</v>
      </c>
      <c r="D5795" s="47" t="s">
        <v>1186</v>
      </c>
      <c r="E5795" s="49">
        <f t="shared" si="180"/>
        <v>308.94</v>
      </c>
      <c r="F5795" s="1105">
        <f t="shared" si="181"/>
        <v>87354</v>
      </c>
      <c r="H5795" s="49">
        <v>304.49</v>
      </c>
      <c r="I5795" s="49">
        <v>308.94</v>
      </c>
    </row>
    <row r="5796" spans="2:9" ht="30">
      <c r="B5796" s="51">
        <v>87355</v>
      </c>
      <c r="C5796" s="1108" t="s">
        <v>7423</v>
      </c>
      <c r="D5796" s="45" t="s">
        <v>1186</v>
      </c>
      <c r="E5796" s="46">
        <f t="shared" si="180"/>
        <v>320.86</v>
      </c>
      <c r="F5796" s="1105">
        <f t="shared" si="181"/>
        <v>87355</v>
      </c>
      <c r="H5796" s="46">
        <v>311.69</v>
      </c>
      <c r="I5796" s="46">
        <v>320.86</v>
      </c>
    </row>
    <row r="5797" spans="2:9" ht="30">
      <c r="B5797" s="50">
        <v>87356</v>
      </c>
      <c r="C5797" s="48" t="s">
        <v>7424</v>
      </c>
      <c r="D5797" s="47" t="s">
        <v>1186</v>
      </c>
      <c r="E5797" s="49">
        <f t="shared" si="180"/>
        <v>286.8</v>
      </c>
      <c r="F5797" s="1105">
        <f t="shared" si="181"/>
        <v>87356</v>
      </c>
      <c r="H5797" s="49">
        <v>280.95</v>
      </c>
      <c r="I5797" s="49">
        <v>286.8</v>
      </c>
    </row>
    <row r="5798" spans="2:9" ht="30">
      <c r="B5798" s="51">
        <v>87357</v>
      </c>
      <c r="C5798" s="1108" t="s">
        <v>7425</v>
      </c>
      <c r="D5798" s="45" t="s">
        <v>1186</v>
      </c>
      <c r="E5798" s="46">
        <f t="shared" si="180"/>
        <v>271.33999999999997</v>
      </c>
      <c r="F5798" s="1105">
        <f t="shared" si="181"/>
        <v>87357</v>
      </c>
      <c r="H5798" s="46">
        <v>267</v>
      </c>
      <c r="I5798" s="46">
        <v>271.33999999999997</v>
      </c>
    </row>
    <row r="5799" spans="2:9" ht="30">
      <c r="B5799" s="50">
        <v>87358</v>
      </c>
      <c r="C5799" s="48" t="s">
        <v>7426</v>
      </c>
      <c r="D5799" s="47" t="s">
        <v>1186</v>
      </c>
      <c r="E5799" s="49">
        <f t="shared" si="180"/>
        <v>2186.46</v>
      </c>
      <c r="F5799" s="1105">
        <f t="shared" si="181"/>
        <v>87358</v>
      </c>
      <c r="H5799" s="49">
        <v>2178.9499999999998</v>
      </c>
      <c r="I5799" s="49">
        <v>2186.46</v>
      </c>
    </row>
    <row r="5800" spans="2:9" ht="30">
      <c r="B5800" s="51">
        <v>87359</v>
      </c>
      <c r="C5800" s="1108" t="s">
        <v>7427</v>
      </c>
      <c r="D5800" s="45" t="s">
        <v>1186</v>
      </c>
      <c r="E5800" s="46">
        <f t="shared" si="180"/>
        <v>2168.83</v>
      </c>
      <c r="F5800" s="1105">
        <f t="shared" si="181"/>
        <v>87359</v>
      </c>
      <c r="H5800" s="46">
        <v>2163.71</v>
      </c>
      <c r="I5800" s="46">
        <v>2168.83</v>
      </c>
    </row>
    <row r="5801" spans="2:9" ht="30">
      <c r="B5801" s="50">
        <v>87360</v>
      </c>
      <c r="C5801" s="48" t="s">
        <v>7428</v>
      </c>
      <c r="D5801" s="47" t="s">
        <v>1186</v>
      </c>
      <c r="E5801" s="49">
        <f t="shared" si="180"/>
        <v>2256.21</v>
      </c>
      <c r="F5801" s="1105">
        <f t="shared" si="181"/>
        <v>87360</v>
      </c>
      <c r="H5801" s="49">
        <v>2246.56</v>
      </c>
      <c r="I5801" s="49">
        <v>2256.21</v>
      </c>
    </row>
    <row r="5802" spans="2:9" ht="30">
      <c r="B5802" s="51">
        <v>87361</v>
      </c>
      <c r="C5802" s="1108" t="s">
        <v>7429</v>
      </c>
      <c r="D5802" s="45" t="s">
        <v>1186</v>
      </c>
      <c r="E5802" s="46">
        <f t="shared" si="180"/>
        <v>2227.0100000000002</v>
      </c>
      <c r="F5802" s="1105">
        <f t="shared" si="181"/>
        <v>87361</v>
      </c>
      <c r="H5802" s="46">
        <v>2221.25</v>
      </c>
      <c r="I5802" s="46">
        <v>2227.0100000000002</v>
      </c>
    </row>
    <row r="5803" spans="2:9" ht="30">
      <c r="B5803" s="50">
        <v>87362</v>
      </c>
      <c r="C5803" s="48" t="s">
        <v>7430</v>
      </c>
      <c r="D5803" s="47" t="s">
        <v>1186</v>
      </c>
      <c r="E5803" s="49">
        <f t="shared" si="180"/>
        <v>2226.89</v>
      </c>
      <c r="F5803" s="1105">
        <f t="shared" si="181"/>
        <v>87362</v>
      </c>
      <c r="H5803" s="49">
        <v>2222.58</v>
      </c>
      <c r="I5803" s="49">
        <v>2226.89</v>
      </c>
    </row>
    <row r="5804" spans="2:9" ht="30">
      <c r="B5804" s="51">
        <v>87363</v>
      </c>
      <c r="C5804" s="1108" t="s">
        <v>7431</v>
      </c>
      <c r="D5804" s="45" t="s">
        <v>1186</v>
      </c>
      <c r="E5804" s="46">
        <f t="shared" si="180"/>
        <v>2211.0700000000002</v>
      </c>
      <c r="F5804" s="1105">
        <f t="shared" si="181"/>
        <v>87363</v>
      </c>
      <c r="H5804" s="46">
        <v>2202.87</v>
      </c>
      <c r="I5804" s="46">
        <v>2211.0700000000002</v>
      </c>
    </row>
    <row r="5805" spans="2:9" ht="30">
      <c r="B5805" s="50">
        <v>87364</v>
      </c>
      <c r="C5805" s="48" t="s">
        <v>7432</v>
      </c>
      <c r="D5805" s="47" t="s">
        <v>1186</v>
      </c>
      <c r="E5805" s="49">
        <f t="shared" si="180"/>
        <v>2193.11</v>
      </c>
      <c r="F5805" s="1105">
        <f t="shared" si="181"/>
        <v>87364</v>
      </c>
      <c r="H5805" s="49">
        <v>2188.58</v>
      </c>
      <c r="I5805" s="49">
        <v>2193.11</v>
      </c>
    </row>
    <row r="5806" spans="2:9" ht="30">
      <c r="B5806" s="51">
        <v>87365</v>
      </c>
      <c r="C5806" s="1108" t="s">
        <v>7433</v>
      </c>
      <c r="D5806" s="45" t="s">
        <v>1186</v>
      </c>
      <c r="E5806" s="46">
        <f t="shared" si="180"/>
        <v>379.19</v>
      </c>
      <c r="F5806" s="1105">
        <f t="shared" si="181"/>
        <v>87365</v>
      </c>
      <c r="H5806" s="46">
        <v>362.66</v>
      </c>
      <c r="I5806" s="46">
        <v>379.19</v>
      </c>
    </row>
    <row r="5807" spans="2:9" ht="30">
      <c r="B5807" s="50">
        <v>87366</v>
      </c>
      <c r="C5807" s="48" t="s">
        <v>7434</v>
      </c>
      <c r="D5807" s="47" t="s">
        <v>1186</v>
      </c>
      <c r="E5807" s="49">
        <f t="shared" si="180"/>
        <v>400.36</v>
      </c>
      <c r="F5807" s="1105">
        <f t="shared" si="181"/>
        <v>87366</v>
      </c>
      <c r="H5807" s="49">
        <v>383.31</v>
      </c>
      <c r="I5807" s="49">
        <v>400.36</v>
      </c>
    </row>
    <row r="5808" spans="2:9" ht="30">
      <c r="B5808" s="51">
        <v>87367</v>
      </c>
      <c r="C5808" s="1108" t="s">
        <v>7435</v>
      </c>
      <c r="D5808" s="45" t="s">
        <v>1186</v>
      </c>
      <c r="E5808" s="46">
        <f t="shared" si="180"/>
        <v>447.44</v>
      </c>
      <c r="F5808" s="1105">
        <f t="shared" si="181"/>
        <v>87367</v>
      </c>
      <c r="H5808" s="46">
        <v>430.26</v>
      </c>
      <c r="I5808" s="46">
        <v>447.44</v>
      </c>
    </row>
    <row r="5809" spans="2:9" ht="30">
      <c r="B5809" s="50">
        <v>87368</v>
      </c>
      <c r="C5809" s="48" t="s">
        <v>7436</v>
      </c>
      <c r="D5809" s="47" t="s">
        <v>1186</v>
      </c>
      <c r="E5809" s="49">
        <f t="shared" si="180"/>
        <v>435.39</v>
      </c>
      <c r="F5809" s="1105">
        <f t="shared" si="181"/>
        <v>87368</v>
      </c>
      <c r="H5809" s="49">
        <v>418.07</v>
      </c>
      <c r="I5809" s="49">
        <v>435.39</v>
      </c>
    </row>
    <row r="5810" spans="2:9" ht="30">
      <c r="B5810" s="51">
        <v>87369</v>
      </c>
      <c r="C5810" s="1108" t="s">
        <v>7437</v>
      </c>
      <c r="D5810" s="45" t="s">
        <v>1186</v>
      </c>
      <c r="E5810" s="46">
        <f t="shared" si="180"/>
        <v>441.87</v>
      </c>
      <c r="F5810" s="1105">
        <f t="shared" si="181"/>
        <v>87369</v>
      </c>
      <c r="H5810" s="46">
        <v>424.89</v>
      </c>
      <c r="I5810" s="46">
        <v>441.87</v>
      </c>
    </row>
    <row r="5811" spans="2:9" ht="30">
      <c r="B5811" s="50">
        <v>87370</v>
      </c>
      <c r="C5811" s="48" t="s">
        <v>7438</v>
      </c>
      <c r="D5811" s="47" t="s">
        <v>1186</v>
      </c>
      <c r="E5811" s="49">
        <f t="shared" si="180"/>
        <v>427.58</v>
      </c>
      <c r="F5811" s="1105">
        <f t="shared" si="181"/>
        <v>87370</v>
      </c>
      <c r="H5811" s="49">
        <v>410.49</v>
      </c>
      <c r="I5811" s="49">
        <v>427.58</v>
      </c>
    </row>
    <row r="5812" spans="2:9" ht="30">
      <c r="B5812" s="51">
        <v>87371</v>
      </c>
      <c r="C5812" s="1108" t="s">
        <v>7439</v>
      </c>
      <c r="D5812" s="45" t="s">
        <v>1186</v>
      </c>
      <c r="E5812" s="46">
        <f t="shared" si="180"/>
        <v>416.47</v>
      </c>
      <c r="F5812" s="1105">
        <f t="shared" si="181"/>
        <v>87371</v>
      </c>
      <c r="H5812" s="46">
        <v>399.82</v>
      </c>
      <c r="I5812" s="46">
        <v>416.47</v>
      </c>
    </row>
    <row r="5813" spans="2:9">
      <c r="B5813" s="50">
        <v>87372</v>
      </c>
      <c r="C5813" s="48" t="s">
        <v>7440</v>
      </c>
      <c r="D5813" s="47" t="s">
        <v>1186</v>
      </c>
      <c r="E5813" s="49">
        <f t="shared" si="180"/>
        <v>540.08000000000004</v>
      </c>
      <c r="F5813" s="1105">
        <f t="shared" si="181"/>
        <v>87372</v>
      </c>
      <c r="H5813" s="49">
        <v>522.26</v>
      </c>
      <c r="I5813" s="49">
        <v>540.08000000000004</v>
      </c>
    </row>
    <row r="5814" spans="2:9">
      <c r="B5814" s="51">
        <v>87373</v>
      </c>
      <c r="C5814" s="1108" t="s">
        <v>7441</v>
      </c>
      <c r="D5814" s="45" t="s">
        <v>1186</v>
      </c>
      <c r="E5814" s="46">
        <f t="shared" si="180"/>
        <v>482.87</v>
      </c>
      <c r="F5814" s="1105">
        <f t="shared" si="181"/>
        <v>87373</v>
      </c>
      <c r="H5814" s="46">
        <v>466.01</v>
      </c>
      <c r="I5814" s="46">
        <v>482.87</v>
      </c>
    </row>
    <row r="5815" spans="2:9">
      <c r="B5815" s="50">
        <v>87374</v>
      </c>
      <c r="C5815" s="48" t="s">
        <v>7442</v>
      </c>
      <c r="D5815" s="47" t="s">
        <v>1186</v>
      </c>
      <c r="E5815" s="49">
        <f t="shared" si="180"/>
        <v>451.8</v>
      </c>
      <c r="F5815" s="1105">
        <f t="shared" si="181"/>
        <v>87374</v>
      </c>
      <c r="H5815" s="49">
        <v>434.82</v>
      </c>
      <c r="I5815" s="49">
        <v>451.8</v>
      </c>
    </row>
    <row r="5816" spans="2:9">
      <c r="B5816" s="51">
        <v>87375</v>
      </c>
      <c r="C5816" s="1108" t="s">
        <v>7443</v>
      </c>
      <c r="D5816" s="45" t="s">
        <v>1186</v>
      </c>
      <c r="E5816" s="46">
        <f t="shared" si="180"/>
        <v>432.25</v>
      </c>
      <c r="F5816" s="1105">
        <f t="shared" si="181"/>
        <v>87375</v>
      </c>
      <c r="H5816" s="46">
        <v>414.95</v>
      </c>
      <c r="I5816" s="46">
        <v>432.25</v>
      </c>
    </row>
    <row r="5817" spans="2:9" ht="30">
      <c r="B5817" s="50">
        <v>87376</v>
      </c>
      <c r="C5817" s="48" t="s">
        <v>7444</v>
      </c>
      <c r="D5817" s="47" t="s">
        <v>1186</v>
      </c>
      <c r="E5817" s="49">
        <f t="shared" si="180"/>
        <v>371.78</v>
      </c>
      <c r="F5817" s="1105">
        <f t="shared" si="181"/>
        <v>87376</v>
      </c>
      <c r="H5817" s="49">
        <v>355.25</v>
      </c>
      <c r="I5817" s="49">
        <v>371.78</v>
      </c>
    </row>
    <row r="5818" spans="2:9" ht="30">
      <c r="B5818" s="51">
        <v>87377</v>
      </c>
      <c r="C5818" s="1108" t="s">
        <v>7445</v>
      </c>
      <c r="D5818" s="45" t="s">
        <v>1186</v>
      </c>
      <c r="E5818" s="46">
        <f t="shared" si="180"/>
        <v>435.95</v>
      </c>
      <c r="F5818" s="1105">
        <f t="shared" si="181"/>
        <v>87377</v>
      </c>
      <c r="H5818" s="46">
        <v>419.09</v>
      </c>
      <c r="I5818" s="46">
        <v>435.95</v>
      </c>
    </row>
    <row r="5819" spans="2:9" ht="30">
      <c r="B5819" s="50">
        <v>87378</v>
      </c>
      <c r="C5819" s="48" t="s">
        <v>7446</v>
      </c>
      <c r="D5819" s="47" t="s">
        <v>1186</v>
      </c>
      <c r="E5819" s="49">
        <f t="shared" si="180"/>
        <v>393.88</v>
      </c>
      <c r="F5819" s="1105">
        <f t="shared" si="181"/>
        <v>87378</v>
      </c>
      <c r="H5819" s="49">
        <v>377.57</v>
      </c>
      <c r="I5819" s="49">
        <v>393.88</v>
      </c>
    </row>
    <row r="5820" spans="2:9" ht="30">
      <c r="B5820" s="51">
        <v>87379</v>
      </c>
      <c r="C5820" s="1108" t="s">
        <v>7447</v>
      </c>
      <c r="D5820" s="45" t="s">
        <v>1186</v>
      </c>
      <c r="E5820" s="46">
        <f t="shared" si="180"/>
        <v>2301.41</v>
      </c>
      <c r="F5820" s="1105">
        <f t="shared" si="181"/>
        <v>87379</v>
      </c>
      <c r="H5820" s="46">
        <v>2285.12</v>
      </c>
      <c r="I5820" s="46">
        <v>2301.41</v>
      </c>
    </row>
    <row r="5821" spans="2:9" ht="30">
      <c r="B5821" s="50">
        <v>87380</v>
      </c>
      <c r="C5821" s="48" t="s">
        <v>7448</v>
      </c>
      <c r="D5821" s="47" t="s">
        <v>1186</v>
      </c>
      <c r="E5821" s="49">
        <f t="shared" si="180"/>
        <v>2363.35</v>
      </c>
      <c r="F5821" s="1105">
        <f t="shared" si="181"/>
        <v>87380</v>
      </c>
      <c r="H5821" s="49">
        <v>2346.7199999999998</v>
      </c>
      <c r="I5821" s="49">
        <v>2363.35</v>
      </c>
    </row>
    <row r="5822" spans="2:9" ht="30">
      <c r="B5822" s="51">
        <v>87381</v>
      </c>
      <c r="C5822" s="1108" t="s">
        <v>7449</v>
      </c>
      <c r="D5822" s="45" t="s">
        <v>1186</v>
      </c>
      <c r="E5822" s="46">
        <f t="shared" si="180"/>
        <v>2322.4899999999998</v>
      </c>
      <c r="F5822" s="1105">
        <f t="shared" si="181"/>
        <v>87381</v>
      </c>
      <c r="H5822" s="46">
        <v>2306.41</v>
      </c>
      <c r="I5822" s="46">
        <v>2322.4899999999998</v>
      </c>
    </row>
    <row r="5823" spans="2:9" ht="30">
      <c r="B5823" s="50">
        <v>87382</v>
      </c>
      <c r="C5823" s="48" t="s">
        <v>7450</v>
      </c>
      <c r="D5823" s="47" t="s">
        <v>1186</v>
      </c>
      <c r="E5823" s="49">
        <f t="shared" si="180"/>
        <v>1062.58</v>
      </c>
      <c r="F5823" s="1105">
        <f t="shared" si="181"/>
        <v>87382</v>
      </c>
      <c r="H5823" s="49">
        <v>1056.3399999999999</v>
      </c>
      <c r="I5823" s="49">
        <v>1062.58</v>
      </c>
    </row>
    <row r="5824" spans="2:9" ht="30">
      <c r="B5824" s="51">
        <v>87383</v>
      </c>
      <c r="C5824" s="1108" t="s">
        <v>7451</v>
      </c>
      <c r="D5824" s="45" t="s">
        <v>1186</v>
      </c>
      <c r="E5824" s="46">
        <f t="shared" si="180"/>
        <v>1058.53</v>
      </c>
      <c r="F5824" s="1105">
        <f t="shared" si="181"/>
        <v>87383</v>
      </c>
      <c r="H5824" s="46">
        <v>1053.6300000000001</v>
      </c>
      <c r="I5824" s="46">
        <v>1058.53</v>
      </c>
    </row>
    <row r="5825" spans="2:9" ht="30">
      <c r="B5825" s="50">
        <v>87384</v>
      </c>
      <c r="C5825" s="48" t="s">
        <v>7452</v>
      </c>
      <c r="D5825" s="47" t="s">
        <v>1186</v>
      </c>
      <c r="E5825" s="49">
        <f t="shared" si="180"/>
        <v>1053.31</v>
      </c>
      <c r="F5825" s="1105">
        <f t="shared" si="181"/>
        <v>87384</v>
      </c>
      <c r="H5825" s="49">
        <v>1049.51</v>
      </c>
      <c r="I5825" s="49">
        <v>1053.31</v>
      </c>
    </row>
    <row r="5826" spans="2:9">
      <c r="B5826" s="51">
        <v>87385</v>
      </c>
      <c r="C5826" s="1108" t="s">
        <v>7453</v>
      </c>
      <c r="D5826" s="45" t="s">
        <v>1186</v>
      </c>
      <c r="E5826" s="46">
        <f t="shared" si="180"/>
        <v>1524.58</v>
      </c>
      <c r="F5826" s="1105">
        <f t="shared" si="181"/>
        <v>87385</v>
      </c>
      <c r="H5826" s="46">
        <v>1517.13</v>
      </c>
      <c r="I5826" s="46">
        <v>1524.58</v>
      </c>
    </row>
    <row r="5827" spans="2:9">
      <c r="B5827" s="50">
        <v>87386</v>
      </c>
      <c r="C5827" s="48" t="s">
        <v>7454</v>
      </c>
      <c r="D5827" s="47" t="s">
        <v>1186</v>
      </c>
      <c r="E5827" s="49">
        <f t="shared" ref="E5827:E5890" si="182">IF($K$2=$H$1,H5827,I5827)</f>
        <v>1519.87</v>
      </c>
      <c r="F5827" s="1105">
        <f t="shared" ref="F5827:F5890" si="183">IF(LEN($B5827)=7,CONCATENATE(MID($B5827,1,6),"00",RIGHT($B5827,1)),IF(LEN($B5827)=8,CONCATENATE(MID($B5827,1,6),"0",RIGHT($B5827,2)),$B5827))</f>
        <v>87386</v>
      </c>
      <c r="H5827" s="49">
        <v>1514.24</v>
      </c>
      <c r="I5827" s="49">
        <v>1519.87</v>
      </c>
    </row>
    <row r="5828" spans="2:9">
      <c r="B5828" s="51">
        <v>87387</v>
      </c>
      <c r="C5828" s="1108" t="s">
        <v>7455</v>
      </c>
      <c r="D5828" s="45" t="s">
        <v>1186</v>
      </c>
      <c r="E5828" s="46">
        <f t="shared" si="182"/>
        <v>1518.32</v>
      </c>
      <c r="F5828" s="1105">
        <f t="shared" si="183"/>
        <v>87387</v>
      </c>
      <c r="H5828" s="46">
        <v>1513.88</v>
      </c>
      <c r="I5828" s="46">
        <v>1518.32</v>
      </c>
    </row>
    <row r="5829" spans="2:9" ht="30">
      <c r="B5829" s="50">
        <v>87388</v>
      </c>
      <c r="C5829" s="48" t="s">
        <v>7456</v>
      </c>
      <c r="D5829" s="47" t="s">
        <v>1186</v>
      </c>
      <c r="E5829" s="49">
        <f t="shared" si="182"/>
        <v>3579.28</v>
      </c>
      <c r="F5829" s="1105">
        <f t="shared" si="183"/>
        <v>87388</v>
      </c>
      <c r="H5829" s="49">
        <v>3573</v>
      </c>
      <c r="I5829" s="49">
        <v>3579.28</v>
      </c>
    </row>
    <row r="5830" spans="2:9" ht="30">
      <c r="B5830" s="51">
        <v>87389</v>
      </c>
      <c r="C5830" s="1108" t="s">
        <v>7457</v>
      </c>
      <c r="D5830" s="45" t="s">
        <v>1186</v>
      </c>
      <c r="E5830" s="46">
        <f t="shared" si="182"/>
        <v>3593.86</v>
      </c>
      <c r="F5830" s="1105">
        <f t="shared" si="183"/>
        <v>87389</v>
      </c>
      <c r="H5830" s="46">
        <v>3589</v>
      </c>
      <c r="I5830" s="46">
        <v>3593.86</v>
      </c>
    </row>
    <row r="5831" spans="2:9" ht="30">
      <c r="B5831" s="50">
        <v>87390</v>
      </c>
      <c r="C5831" s="48" t="s">
        <v>7458</v>
      </c>
      <c r="D5831" s="47" t="s">
        <v>1186</v>
      </c>
      <c r="E5831" s="49">
        <f t="shared" si="182"/>
        <v>3613.87</v>
      </c>
      <c r="F5831" s="1105">
        <f t="shared" si="183"/>
        <v>87390</v>
      </c>
      <c r="H5831" s="49">
        <v>3610.07</v>
      </c>
      <c r="I5831" s="49">
        <v>3613.87</v>
      </c>
    </row>
    <row r="5832" spans="2:9">
      <c r="B5832" s="51">
        <v>87391</v>
      </c>
      <c r="C5832" s="1108" t="s">
        <v>7459</v>
      </c>
      <c r="D5832" s="45" t="s">
        <v>1186</v>
      </c>
      <c r="E5832" s="46">
        <f t="shared" si="182"/>
        <v>5173.21</v>
      </c>
      <c r="F5832" s="1105">
        <f t="shared" si="183"/>
        <v>87391</v>
      </c>
      <c r="H5832" s="46">
        <v>5165.0600000000004</v>
      </c>
      <c r="I5832" s="46">
        <v>5173.21</v>
      </c>
    </row>
    <row r="5833" spans="2:9">
      <c r="B5833" s="50">
        <v>87393</v>
      </c>
      <c r="C5833" s="48" t="s">
        <v>7460</v>
      </c>
      <c r="D5833" s="47" t="s">
        <v>1186</v>
      </c>
      <c r="E5833" s="49">
        <f t="shared" si="182"/>
        <v>5225.42</v>
      </c>
      <c r="F5833" s="1105">
        <f t="shared" si="183"/>
        <v>87393</v>
      </c>
      <c r="H5833" s="49">
        <v>5218.8100000000004</v>
      </c>
      <c r="I5833" s="49">
        <v>5225.42</v>
      </c>
    </row>
    <row r="5834" spans="2:9">
      <c r="B5834" s="51">
        <v>87394</v>
      </c>
      <c r="C5834" s="1108" t="s">
        <v>7461</v>
      </c>
      <c r="D5834" s="45" t="s">
        <v>1186</v>
      </c>
      <c r="E5834" s="46">
        <f t="shared" si="182"/>
        <v>5278.37</v>
      </c>
      <c r="F5834" s="1105">
        <f t="shared" si="183"/>
        <v>87394</v>
      </c>
      <c r="H5834" s="46">
        <v>5272.88</v>
      </c>
      <c r="I5834" s="46">
        <v>5278.37</v>
      </c>
    </row>
    <row r="5835" spans="2:9" ht="30">
      <c r="B5835" s="50">
        <v>87395</v>
      </c>
      <c r="C5835" s="48" t="s">
        <v>7462</v>
      </c>
      <c r="D5835" s="47" t="s">
        <v>1186</v>
      </c>
      <c r="E5835" s="49">
        <f t="shared" si="182"/>
        <v>4058.87</v>
      </c>
      <c r="F5835" s="1105">
        <f t="shared" si="183"/>
        <v>87395</v>
      </c>
      <c r="H5835" s="49">
        <v>4050.72</v>
      </c>
      <c r="I5835" s="49">
        <v>4058.87</v>
      </c>
    </row>
    <row r="5836" spans="2:9" ht="30">
      <c r="B5836" s="51">
        <v>87396</v>
      </c>
      <c r="C5836" s="1108" t="s">
        <v>7463</v>
      </c>
      <c r="D5836" s="45" t="s">
        <v>1186</v>
      </c>
      <c r="E5836" s="46">
        <f t="shared" si="182"/>
        <v>4096.12</v>
      </c>
      <c r="F5836" s="1105">
        <f t="shared" si="183"/>
        <v>87396</v>
      </c>
      <c r="H5836" s="46">
        <v>4089.51</v>
      </c>
      <c r="I5836" s="46">
        <v>4096.12</v>
      </c>
    </row>
    <row r="5837" spans="2:9" ht="30">
      <c r="B5837" s="50">
        <v>87397</v>
      </c>
      <c r="C5837" s="48" t="s">
        <v>7464</v>
      </c>
      <c r="D5837" s="47" t="s">
        <v>1186</v>
      </c>
      <c r="E5837" s="49">
        <f t="shared" si="182"/>
        <v>4134.7700000000004</v>
      </c>
      <c r="F5837" s="1105">
        <f t="shared" si="183"/>
        <v>87397</v>
      </c>
      <c r="H5837" s="49">
        <v>4129.28</v>
      </c>
      <c r="I5837" s="49">
        <v>4134.7700000000004</v>
      </c>
    </row>
    <row r="5838" spans="2:9" ht="30">
      <c r="B5838" s="51">
        <v>87398</v>
      </c>
      <c r="C5838" s="1108" t="s">
        <v>7465</v>
      </c>
      <c r="D5838" s="45" t="s">
        <v>1186</v>
      </c>
      <c r="E5838" s="46">
        <f t="shared" si="182"/>
        <v>1221.4100000000001</v>
      </c>
      <c r="F5838" s="1105">
        <f t="shared" si="183"/>
        <v>87398</v>
      </c>
      <c r="H5838" s="46">
        <v>1202.1400000000001</v>
      </c>
      <c r="I5838" s="46">
        <v>1221.4100000000001</v>
      </c>
    </row>
    <row r="5839" spans="2:9">
      <c r="B5839" s="50">
        <v>87399</v>
      </c>
      <c r="C5839" s="48" t="s">
        <v>7466</v>
      </c>
      <c r="D5839" s="47" t="s">
        <v>1186</v>
      </c>
      <c r="E5839" s="49">
        <f t="shared" si="182"/>
        <v>1694.2</v>
      </c>
      <c r="F5839" s="1105">
        <f t="shared" si="183"/>
        <v>87399</v>
      </c>
      <c r="H5839" s="49">
        <v>1673.5</v>
      </c>
      <c r="I5839" s="49">
        <v>1694.2</v>
      </c>
    </row>
    <row r="5840" spans="2:9">
      <c r="B5840" s="51">
        <v>87401</v>
      </c>
      <c r="C5840" s="1108" t="s">
        <v>7467</v>
      </c>
      <c r="D5840" s="45" t="s">
        <v>1186</v>
      </c>
      <c r="E5840" s="46">
        <f t="shared" si="182"/>
        <v>5438.69</v>
      </c>
      <c r="F5840" s="1105">
        <f t="shared" si="183"/>
        <v>87401</v>
      </c>
      <c r="H5840" s="46">
        <v>5414.54</v>
      </c>
      <c r="I5840" s="46">
        <v>5438.69</v>
      </c>
    </row>
    <row r="5841" spans="2:9">
      <c r="B5841" s="50">
        <v>87402</v>
      </c>
      <c r="C5841" s="48" t="s">
        <v>7468</v>
      </c>
      <c r="D5841" s="47" t="s">
        <v>1186</v>
      </c>
      <c r="E5841" s="49">
        <f t="shared" si="182"/>
        <v>4301.54</v>
      </c>
      <c r="F5841" s="1105">
        <f t="shared" si="183"/>
        <v>87402</v>
      </c>
      <c r="H5841" s="49">
        <v>4277.3900000000003</v>
      </c>
      <c r="I5841" s="49">
        <v>4301.54</v>
      </c>
    </row>
    <row r="5842" spans="2:9" ht="30">
      <c r="B5842" s="51">
        <v>87404</v>
      </c>
      <c r="C5842" s="1108" t="s">
        <v>7469</v>
      </c>
      <c r="D5842" s="45" t="s">
        <v>1186</v>
      </c>
      <c r="E5842" s="46">
        <f t="shared" si="182"/>
        <v>3721.41</v>
      </c>
      <c r="F5842" s="1105">
        <f t="shared" si="183"/>
        <v>87404</v>
      </c>
      <c r="H5842" s="46">
        <v>3712.62</v>
      </c>
      <c r="I5842" s="46">
        <v>3721.41</v>
      </c>
    </row>
    <row r="5843" spans="2:9" ht="30">
      <c r="B5843" s="50">
        <v>87405</v>
      </c>
      <c r="C5843" s="48" t="s">
        <v>4398</v>
      </c>
      <c r="D5843" s="47" t="s">
        <v>1186</v>
      </c>
      <c r="E5843" s="49">
        <f t="shared" si="182"/>
        <v>3731.25</v>
      </c>
      <c r="F5843" s="1105">
        <f t="shared" si="183"/>
        <v>87405</v>
      </c>
      <c r="H5843" s="49">
        <v>3724.66</v>
      </c>
      <c r="I5843" s="49">
        <v>3731.25</v>
      </c>
    </row>
    <row r="5844" spans="2:9">
      <c r="B5844" s="51">
        <v>87407</v>
      </c>
      <c r="C5844" s="1108" t="s">
        <v>7470</v>
      </c>
      <c r="D5844" s="45" t="s">
        <v>1186</v>
      </c>
      <c r="E5844" s="46">
        <f t="shared" si="182"/>
        <v>1089.3800000000001</v>
      </c>
      <c r="F5844" s="1105">
        <f t="shared" si="183"/>
        <v>87407</v>
      </c>
      <c r="H5844" s="46">
        <v>1083.45</v>
      </c>
      <c r="I5844" s="46">
        <v>1089.3800000000001</v>
      </c>
    </row>
    <row r="5845" spans="2:9">
      <c r="B5845" s="50">
        <v>87408</v>
      </c>
      <c r="C5845" s="48" t="s">
        <v>4399</v>
      </c>
      <c r="D5845" s="47" t="s">
        <v>1186</v>
      </c>
      <c r="E5845" s="49">
        <f t="shared" si="182"/>
        <v>1079.8900000000001</v>
      </c>
      <c r="F5845" s="1105">
        <f t="shared" si="183"/>
        <v>87408</v>
      </c>
      <c r="H5845" s="49">
        <v>1075.44</v>
      </c>
      <c r="I5845" s="49">
        <v>1079.8900000000001</v>
      </c>
    </row>
    <row r="5846" spans="2:9">
      <c r="B5846" s="51">
        <v>87410</v>
      </c>
      <c r="C5846" s="1108" t="s">
        <v>7471</v>
      </c>
      <c r="D5846" s="45" t="s">
        <v>1186</v>
      </c>
      <c r="E5846" s="46">
        <f t="shared" si="182"/>
        <v>764.56</v>
      </c>
      <c r="F5846" s="1105">
        <f t="shared" si="183"/>
        <v>87410</v>
      </c>
      <c r="H5846" s="46">
        <v>756.28</v>
      </c>
      <c r="I5846" s="46">
        <v>764.56</v>
      </c>
    </row>
    <row r="5847" spans="2:9" ht="30">
      <c r="B5847" s="50">
        <v>88626</v>
      </c>
      <c r="C5847" s="48" t="s">
        <v>7472</v>
      </c>
      <c r="D5847" s="47" t="s">
        <v>1186</v>
      </c>
      <c r="E5847" s="49">
        <f t="shared" si="182"/>
        <v>338.33</v>
      </c>
      <c r="F5847" s="1105">
        <f t="shared" si="183"/>
        <v>88626</v>
      </c>
      <c r="H5847" s="49">
        <v>332.89</v>
      </c>
      <c r="I5847" s="49">
        <v>338.33</v>
      </c>
    </row>
    <row r="5848" spans="2:9" ht="30">
      <c r="B5848" s="51">
        <v>88627</v>
      </c>
      <c r="C5848" s="1108" t="s">
        <v>7473</v>
      </c>
      <c r="D5848" s="45" t="s">
        <v>1186</v>
      </c>
      <c r="E5848" s="46">
        <f t="shared" si="182"/>
        <v>420.84</v>
      </c>
      <c r="F5848" s="1105">
        <f t="shared" si="183"/>
        <v>88627</v>
      </c>
      <c r="H5848" s="46">
        <v>407.4</v>
      </c>
      <c r="I5848" s="46">
        <v>420.84</v>
      </c>
    </row>
    <row r="5849" spans="2:9">
      <c r="B5849" s="50">
        <v>88628</v>
      </c>
      <c r="C5849" s="48" t="s">
        <v>7474</v>
      </c>
      <c r="D5849" s="47" t="s">
        <v>1186</v>
      </c>
      <c r="E5849" s="49">
        <f t="shared" si="182"/>
        <v>354.6</v>
      </c>
      <c r="F5849" s="1105">
        <f t="shared" si="183"/>
        <v>88628</v>
      </c>
      <c r="H5849" s="49">
        <v>349.81</v>
      </c>
      <c r="I5849" s="49">
        <v>354.6</v>
      </c>
    </row>
    <row r="5850" spans="2:9">
      <c r="B5850" s="51">
        <v>88629</v>
      </c>
      <c r="C5850" s="1108" t="s">
        <v>7475</v>
      </c>
      <c r="D5850" s="45" t="s">
        <v>1186</v>
      </c>
      <c r="E5850" s="46">
        <f t="shared" si="182"/>
        <v>440.21</v>
      </c>
      <c r="F5850" s="1105">
        <f t="shared" si="183"/>
        <v>88629</v>
      </c>
      <c r="H5850" s="46">
        <v>427.09</v>
      </c>
      <c r="I5850" s="46">
        <v>440.21</v>
      </c>
    </row>
    <row r="5851" spans="2:9">
      <c r="B5851" s="50">
        <v>88630</v>
      </c>
      <c r="C5851" s="48" t="s">
        <v>4400</v>
      </c>
      <c r="D5851" s="47" t="s">
        <v>1186</v>
      </c>
      <c r="E5851" s="49">
        <f t="shared" si="182"/>
        <v>300.64999999999998</v>
      </c>
      <c r="F5851" s="1105">
        <f t="shared" si="183"/>
        <v>88630</v>
      </c>
      <c r="H5851" s="49">
        <v>295.95</v>
      </c>
      <c r="I5851" s="49">
        <v>300.64999999999998</v>
      </c>
    </row>
    <row r="5852" spans="2:9">
      <c r="B5852" s="51">
        <v>88631</v>
      </c>
      <c r="C5852" s="1108" t="s">
        <v>7476</v>
      </c>
      <c r="D5852" s="45" t="s">
        <v>1186</v>
      </c>
      <c r="E5852" s="46">
        <f t="shared" si="182"/>
        <v>394.96</v>
      </c>
      <c r="F5852" s="1105">
        <f t="shared" si="183"/>
        <v>88631</v>
      </c>
      <c r="H5852" s="46">
        <v>382.28</v>
      </c>
      <c r="I5852" s="46">
        <v>394.96</v>
      </c>
    </row>
    <row r="5853" spans="2:9" ht="30">
      <c r="B5853" s="50">
        <v>88715</v>
      </c>
      <c r="C5853" s="48" t="s">
        <v>7477</v>
      </c>
      <c r="D5853" s="47" t="s">
        <v>1186</v>
      </c>
      <c r="E5853" s="49">
        <f t="shared" si="182"/>
        <v>317.35000000000002</v>
      </c>
      <c r="F5853" s="1105">
        <f t="shared" si="183"/>
        <v>88715</v>
      </c>
      <c r="H5853" s="49">
        <v>311.38</v>
      </c>
      <c r="I5853" s="49">
        <v>317.35000000000002</v>
      </c>
    </row>
    <row r="5854" spans="2:9" ht="30">
      <c r="B5854" s="51">
        <v>95563</v>
      </c>
      <c r="C5854" s="1108" t="s">
        <v>4401</v>
      </c>
      <c r="D5854" s="45" t="s">
        <v>1186</v>
      </c>
      <c r="E5854" s="46">
        <f t="shared" si="182"/>
        <v>544.96</v>
      </c>
      <c r="F5854" s="1105">
        <f t="shared" si="183"/>
        <v>95563</v>
      </c>
      <c r="H5854" s="46">
        <v>532.45000000000005</v>
      </c>
      <c r="I5854" s="46">
        <v>544.96</v>
      </c>
    </row>
    <row r="5855" spans="2:9" ht="30">
      <c r="B5855" s="50">
        <v>100464</v>
      </c>
      <c r="C5855" s="48" t="s">
        <v>7478</v>
      </c>
      <c r="D5855" s="47" t="s">
        <v>1186</v>
      </c>
      <c r="E5855" s="49">
        <f t="shared" si="182"/>
        <v>356.03</v>
      </c>
      <c r="F5855" s="1105">
        <f t="shared" si="183"/>
        <v>100464</v>
      </c>
      <c r="H5855" s="49">
        <v>348.58</v>
      </c>
      <c r="I5855" s="49">
        <v>356.03</v>
      </c>
    </row>
    <row r="5856" spans="2:9" ht="30">
      <c r="B5856" s="51">
        <v>100465</v>
      </c>
      <c r="C5856" s="1108" t="s">
        <v>7479</v>
      </c>
      <c r="D5856" s="45" t="s">
        <v>1186</v>
      </c>
      <c r="E5856" s="46">
        <f t="shared" si="182"/>
        <v>330.76</v>
      </c>
      <c r="F5856" s="1105">
        <f t="shared" si="183"/>
        <v>100465</v>
      </c>
      <c r="H5856" s="46">
        <v>325.83999999999997</v>
      </c>
      <c r="I5856" s="46">
        <v>330.76</v>
      </c>
    </row>
    <row r="5857" spans="2:9" ht="30">
      <c r="B5857" s="50">
        <v>100466</v>
      </c>
      <c r="C5857" s="48" t="s">
        <v>7480</v>
      </c>
      <c r="D5857" s="47" t="s">
        <v>1186</v>
      </c>
      <c r="E5857" s="49">
        <f t="shared" si="182"/>
        <v>319.36</v>
      </c>
      <c r="F5857" s="1105">
        <f t="shared" si="183"/>
        <v>100466</v>
      </c>
      <c r="H5857" s="49">
        <v>315.61</v>
      </c>
      <c r="I5857" s="49">
        <v>319.36</v>
      </c>
    </row>
    <row r="5858" spans="2:9" ht="30">
      <c r="B5858" s="51">
        <v>100468</v>
      </c>
      <c r="C5858" s="1108" t="s">
        <v>7481</v>
      </c>
      <c r="D5858" s="45" t="s">
        <v>1186</v>
      </c>
      <c r="E5858" s="46">
        <f t="shared" si="182"/>
        <v>435.97</v>
      </c>
      <c r="F5858" s="1105">
        <f t="shared" si="183"/>
        <v>100468</v>
      </c>
      <c r="H5858" s="46">
        <v>426.46</v>
      </c>
      <c r="I5858" s="46">
        <v>435.97</v>
      </c>
    </row>
    <row r="5859" spans="2:9" ht="30">
      <c r="B5859" s="50">
        <v>100469</v>
      </c>
      <c r="C5859" s="48" t="s">
        <v>7482</v>
      </c>
      <c r="D5859" s="47" t="s">
        <v>1186</v>
      </c>
      <c r="E5859" s="49">
        <f t="shared" si="182"/>
        <v>348.75</v>
      </c>
      <c r="F5859" s="1105">
        <f t="shared" si="183"/>
        <v>100469</v>
      </c>
      <c r="H5859" s="49">
        <v>344.2</v>
      </c>
      <c r="I5859" s="49">
        <v>348.75</v>
      </c>
    </row>
    <row r="5860" spans="2:9" ht="30">
      <c r="B5860" s="51">
        <v>100470</v>
      </c>
      <c r="C5860" s="1108" t="s">
        <v>7483</v>
      </c>
      <c r="D5860" s="45" t="s">
        <v>1186</v>
      </c>
      <c r="E5860" s="46">
        <f t="shared" si="182"/>
        <v>310.7</v>
      </c>
      <c r="F5860" s="1105">
        <f t="shared" si="183"/>
        <v>100470</v>
      </c>
      <c r="H5860" s="46">
        <v>306.14999999999998</v>
      </c>
      <c r="I5860" s="46">
        <v>310.7</v>
      </c>
    </row>
    <row r="5861" spans="2:9" ht="30">
      <c r="B5861" s="50">
        <v>100472</v>
      </c>
      <c r="C5861" s="48" t="s">
        <v>7484</v>
      </c>
      <c r="D5861" s="47" t="s">
        <v>1186</v>
      </c>
      <c r="E5861" s="49">
        <f t="shared" si="182"/>
        <v>344.74</v>
      </c>
      <c r="F5861" s="1105">
        <f t="shared" si="183"/>
        <v>100472</v>
      </c>
      <c r="H5861" s="49">
        <v>336.71</v>
      </c>
      <c r="I5861" s="49">
        <v>344.74</v>
      </c>
    </row>
    <row r="5862" spans="2:9" ht="30">
      <c r="B5862" s="51">
        <v>100473</v>
      </c>
      <c r="C5862" s="1108" t="s">
        <v>7485</v>
      </c>
      <c r="D5862" s="45" t="s">
        <v>1186</v>
      </c>
      <c r="E5862" s="46">
        <f t="shared" si="182"/>
        <v>312.70999999999998</v>
      </c>
      <c r="F5862" s="1105">
        <f t="shared" si="183"/>
        <v>100473</v>
      </c>
      <c r="H5862" s="46">
        <v>307.77</v>
      </c>
      <c r="I5862" s="46">
        <v>312.70999999999998</v>
      </c>
    </row>
    <row r="5863" spans="2:9" ht="30">
      <c r="B5863" s="50">
        <v>100474</v>
      </c>
      <c r="C5863" s="48" t="s">
        <v>7486</v>
      </c>
      <c r="D5863" s="47" t="s">
        <v>1186</v>
      </c>
      <c r="E5863" s="49">
        <f t="shared" si="182"/>
        <v>299.83999999999997</v>
      </c>
      <c r="F5863" s="1105">
        <f t="shared" si="183"/>
        <v>100474</v>
      </c>
      <c r="H5863" s="49">
        <v>296.26</v>
      </c>
      <c r="I5863" s="49">
        <v>299.83999999999997</v>
      </c>
    </row>
    <row r="5864" spans="2:9" ht="30">
      <c r="B5864" s="51">
        <v>100475</v>
      </c>
      <c r="C5864" s="1108" t="s">
        <v>7487</v>
      </c>
      <c r="D5864" s="45" t="s">
        <v>1186</v>
      </c>
      <c r="E5864" s="46">
        <f t="shared" si="182"/>
        <v>448.14</v>
      </c>
      <c r="F5864" s="1105">
        <f t="shared" si="183"/>
        <v>100475</v>
      </c>
      <c r="H5864" s="46">
        <v>442.89</v>
      </c>
      <c r="I5864" s="46">
        <v>448.14</v>
      </c>
    </row>
    <row r="5865" spans="2:9" ht="30">
      <c r="B5865" s="50">
        <v>100477</v>
      </c>
      <c r="C5865" s="48" t="s">
        <v>7488</v>
      </c>
      <c r="D5865" s="47" t="s">
        <v>1186</v>
      </c>
      <c r="E5865" s="49">
        <f t="shared" si="182"/>
        <v>489.66</v>
      </c>
      <c r="F5865" s="1105">
        <f t="shared" si="183"/>
        <v>100477</v>
      </c>
      <c r="H5865" s="49">
        <v>479.7</v>
      </c>
      <c r="I5865" s="49">
        <v>489.66</v>
      </c>
    </row>
    <row r="5866" spans="2:9" ht="30">
      <c r="B5866" s="51">
        <v>100478</v>
      </c>
      <c r="C5866" s="1108" t="s">
        <v>7489</v>
      </c>
      <c r="D5866" s="45" t="s">
        <v>1186</v>
      </c>
      <c r="E5866" s="46">
        <f t="shared" si="182"/>
        <v>440.1</v>
      </c>
      <c r="F5866" s="1105">
        <f t="shared" si="183"/>
        <v>100478</v>
      </c>
      <c r="H5866" s="46">
        <v>435.09</v>
      </c>
      <c r="I5866" s="46">
        <v>440.1</v>
      </c>
    </row>
    <row r="5867" spans="2:9" ht="30">
      <c r="B5867" s="50">
        <v>100479</v>
      </c>
      <c r="C5867" s="48" t="s">
        <v>7490</v>
      </c>
      <c r="D5867" s="47" t="s">
        <v>1186</v>
      </c>
      <c r="E5867" s="49">
        <f t="shared" si="182"/>
        <v>430.84</v>
      </c>
      <c r="F5867" s="1105">
        <f t="shared" si="183"/>
        <v>100479</v>
      </c>
      <c r="H5867" s="49">
        <v>426.83</v>
      </c>
      <c r="I5867" s="49">
        <v>430.84</v>
      </c>
    </row>
    <row r="5868" spans="2:9" ht="30">
      <c r="B5868" s="51">
        <v>100480</v>
      </c>
      <c r="C5868" s="1108" t="s">
        <v>7491</v>
      </c>
      <c r="D5868" s="45" t="s">
        <v>1186</v>
      </c>
      <c r="E5868" s="46">
        <f t="shared" si="182"/>
        <v>533.6</v>
      </c>
      <c r="F5868" s="1105">
        <f t="shared" si="183"/>
        <v>100480</v>
      </c>
      <c r="H5868" s="46">
        <v>519.98</v>
      </c>
      <c r="I5868" s="46">
        <v>533.6</v>
      </c>
    </row>
    <row r="5869" spans="2:9" ht="30">
      <c r="B5869" s="50">
        <v>100481</v>
      </c>
      <c r="C5869" s="48" t="s">
        <v>7492</v>
      </c>
      <c r="D5869" s="47" t="s">
        <v>1186</v>
      </c>
      <c r="E5869" s="49">
        <f t="shared" si="182"/>
        <v>385.72</v>
      </c>
      <c r="F5869" s="1105">
        <f t="shared" si="183"/>
        <v>100481</v>
      </c>
      <c r="H5869" s="49">
        <v>380.8</v>
      </c>
      <c r="I5869" s="49">
        <v>385.72</v>
      </c>
    </row>
    <row r="5870" spans="2:9" ht="30">
      <c r="B5870" s="51">
        <v>100483</v>
      </c>
      <c r="C5870" s="1108" t="s">
        <v>7493</v>
      </c>
      <c r="D5870" s="45" t="s">
        <v>1186</v>
      </c>
      <c r="E5870" s="46">
        <f t="shared" si="182"/>
        <v>416.91</v>
      </c>
      <c r="F5870" s="1105">
        <f t="shared" si="183"/>
        <v>100483</v>
      </c>
      <c r="H5870" s="46">
        <v>408.49</v>
      </c>
      <c r="I5870" s="46">
        <v>416.91</v>
      </c>
    </row>
    <row r="5871" spans="2:9" ht="30">
      <c r="B5871" s="50">
        <v>100484</v>
      </c>
      <c r="C5871" s="48" t="s">
        <v>7494</v>
      </c>
      <c r="D5871" s="47" t="s">
        <v>1186</v>
      </c>
      <c r="E5871" s="49">
        <f t="shared" si="182"/>
        <v>385.55</v>
      </c>
      <c r="F5871" s="1105">
        <f t="shared" si="183"/>
        <v>100484</v>
      </c>
      <c r="H5871" s="49">
        <v>380.23</v>
      </c>
      <c r="I5871" s="49">
        <v>385.55</v>
      </c>
    </row>
    <row r="5872" spans="2:9" ht="30">
      <c r="B5872" s="51">
        <v>100485</v>
      </c>
      <c r="C5872" s="1108" t="s">
        <v>7495</v>
      </c>
      <c r="D5872" s="45" t="s">
        <v>1186</v>
      </c>
      <c r="E5872" s="46">
        <f t="shared" si="182"/>
        <v>374.13</v>
      </c>
      <c r="F5872" s="1105">
        <f t="shared" si="183"/>
        <v>100485</v>
      </c>
      <c r="H5872" s="46">
        <v>370.15</v>
      </c>
      <c r="I5872" s="46">
        <v>374.13</v>
      </c>
    </row>
    <row r="5873" spans="2:9" ht="30">
      <c r="B5873" s="50">
        <v>100486</v>
      </c>
      <c r="C5873" s="48" t="s">
        <v>7496</v>
      </c>
      <c r="D5873" s="47" t="s">
        <v>1186</v>
      </c>
      <c r="E5873" s="49">
        <f t="shared" si="182"/>
        <v>473.49</v>
      </c>
      <c r="F5873" s="1105">
        <f t="shared" si="183"/>
        <v>100486</v>
      </c>
      <c r="H5873" s="49">
        <v>460.41</v>
      </c>
      <c r="I5873" s="49">
        <v>473.49</v>
      </c>
    </row>
    <row r="5874" spans="2:9" ht="30">
      <c r="B5874" s="51">
        <v>100487</v>
      </c>
      <c r="C5874" s="1108" t="s">
        <v>7497</v>
      </c>
      <c r="D5874" s="45" t="s">
        <v>1186</v>
      </c>
      <c r="E5874" s="46">
        <f t="shared" si="182"/>
        <v>303.08999999999997</v>
      </c>
      <c r="F5874" s="1105">
        <f t="shared" si="183"/>
        <v>100487</v>
      </c>
      <c r="H5874" s="46">
        <v>298.24</v>
      </c>
      <c r="I5874" s="46">
        <v>303.08999999999997</v>
      </c>
    </row>
    <row r="5875" spans="2:9" ht="30">
      <c r="B5875" s="50">
        <v>100488</v>
      </c>
      <c r="C5875" s="48" t="s">
        <v>7498</v>
      </c>
      <c r="D5875" s="47" t="s">
        <v>1186</v>
      </c>
      <c r="E5875" s="49">
        <f t="shared" si="182"/>
        <v>334.48</v>
      </c>
      <c r="F5875" s="1105">
        <f t="shared" si="183"/>
        <v>100488</v>
      </c>
      <c r="H5875" s="49">
        <v>329.81</v>
      </c>
      <c r="I5875" s="49">
        <v>334.48</v>
      </c>
    </row>
    <row r="5876" spans="2:9">
      <c r="B5876" s="51">
        <v>100489</v>
      </c>
      <c r="C5876" s="1108" t="s">
        <v>7499</v>
      </c>
      <c r="D5876" s="45" t="s">
        <v>1186</v>
      </c>
      <c r="E5876" s="46">
        <f t="shared" si="182"/>
        <v>355.16</v>
      </c>
      <c r="F5876" s="1105">
        <f t="shared" si="183"/>
        <v>100489</v>
      </c>
      <c r="H5876" s="46">
        <v>350.59</v>
      </c>
      <c r="I5876" s="46">
        <v>355.16</v>
      </c>
    </row>
    <row r="5877" spans="2:9">
      <c r="B5877" s="50">
        <v>100490</v>
      </c>
      <c r="C5877" s="48" t="s">
        <v>7500</v>
      </c>
      <c r="D5877" s="47" t="s">
        <v>1186</v>
      </c>
      <c r="E5877" s="49">
        <f t="shared" si="182"/>
        <v>312.04000000000002</v>
      </c>
      <c r="F5877" s="1105">
        <f t="shared" si="183"/>
        <v>100490</v>
      </c>
      <c r="H5877" s="49">
        <v>307.73</v>
      </c>
      <c r="I5877" s="49">
        <v>312.04000000000002</v>
      </c>
    </row>
    <row r="5878" spans="2:9" ht="30">
      <c r="B5878" s="51">
        <v>100491</v>
      </c>
      <c r="C5878" s="1108" t="s">
        <v>7501</v>
      </c>
      <c r="D5878" s="45" t="s">
        <v>1186</v>
      </c>
      <c r="E5878" s="46">
        <f t="shared" si="182"/>
        <v>449.71</v>
      </c>
      <c r="F5878" s="1105">
        <f t="shared" si="183"/>
        <v>100491</v>
      </c>
      <c r="H5878" s="46">
        <v>444.61</v>
      </c>
      <c r="I5878" s="46">
        <v>449.71</v>
      </c>
    </row>
    <row r="5879" spans="2:9" ht="30">
      <c r="B5879" s="50">
        <v>100492</v>
      </c>
      <c r="C5879" s="48" t="s">
        <v>7502</v>
      </c>
      <c r="D5879" s="47" t="s">
        <v>1186</v>
      </c>
      <c r="E5879" s="49">
        <f t="shared" si="182"/>
        <v>387.45</v>
      </c>
      <c r="F5879" s="1105">
        <f t="shared" si="183"/>
        <v>100492</v>
      </c>
      <c r="H5879" s="49">
        <v>382.74</v>
      </c>
      <c r="I5879" s="49">
        <v>387.45</v>
      </c>
    </row>
    <row r="5880" spans="2:9">
      <c r="B5880" s="51">
        <v>92121</v>
      </c>
      <c r="C5880" s="1108" t="s">
        <v>4402</v>
      </c>
      <c r="D5880" s="45" t="s">
        <v>1186</v>
      </c>
      <c r="E5880" s="46">
        <f t="shared" si="182"/>
        <v>22.76</v>
      </c>
      <c r="F5880" s="1105">
        <f t="shared" si="183"/>
        <v>92121</v>
      </c>
      <c r="H5880" s="46">
        <v>20.74</v>
      </c>
      <c r="I5880" s="46">
        <v>22.76</v>
      </c>
    </row>
    <row r="5881" spans="2:9">
      <c r="B5881" s="50">
        <v>92122</v>
      </c>
      <c r="C5881" s="48" t="s">
        <v>4403</v>
      </c>
      <c r="D5881" s="47" t="s">
        <v>1186</v>
      </c>
      <c r="E5881" s="49">
        <f t="shared" si="182"/>
        <v>38.24</v>
      </c>
      <c r="F5881" s="1105">
        <f t="shared" si="183"/>
        <v>92122</v>
      </c>
      <c r="H5881" s="49">
        <v>34.57</v>
      </c>
      <c r="I5881" s="49">
        <v>38.24</v>
      </c>
    </row>
    <row r="5882" spans="2:9">
      <c r="B5882" s="51">
        <v>92123</v>
      </c>
      <c r="C5882" s="1108" t="s">
        <v>4404</v>
      </c>
      <c r="D5882" s="45" t="s">
        <v>1186</v>
      </c>
      <c r="E5882" s="46">
        <f t="shared" si="182"/>
        <v>36.75</v>
      </c>
      <c r="F5882" s="1105">
        <f t="shared" si="183"/>
        <v>92123</v>
      </c>
      <c r="H5882" s="46">
        <v>34.4</v>
      </c>
      <c r="I5882" s="46">
        <v>36.75</v>
      </c>
    </row>
    <row r="5883" spans="2:9">
      <c r="B5883" s="50">
        <v>100195</v>
      </c>
      <c r="C5883" s="48" t="s">
        <v>7503</v>
      </c>
      <c r="D5883" s="47" t="s">
        <v>7504</v>
      </c>
      <c r="E5883" s="49">
        <f t="shared" si="182"/>
        <v>0.57999999999999996</v>
      </c>
      <c r="F5883" s="1105">
        <f t="shared" si="183"/>
        <v>100195</v>
      </c>
      <c r="H5883" s="49">
        <v>0.52</v>
      </c>
      <c r="I5883" s="49">
        <v>0.57999999999999996</v>
      </c>
    </row>
    <row r="5884" spans="2:9">
      <c r="B5884" s="51">
        <v>100196</v>
      </c>
      <c r="C5884" s="1108" t="s">
        <v>7505</v>
      </c>
      <c r="D5884" s="45" t="s">
        <v>7504</v>
      </c>
      <c r="E5884" s="46">
        <f t="shared" si="182"/>
        <v>0.97</v>
      </c>
      <c r="F5884" s="1105">
        <f t="shared" si="183"/>
        <v>100196</v>
      </c>
      <c r="H5884" s="46">
        <v>0.88</v>
      </c>
      <c r="I5884" s="46">
        <v>0.97</v>
      </c>
    </row>
    <row r="5885" spans="2:9">
      <c r="B5885" s="50">
        <v>100197</v>
      </c>
      <c r="C5885" s="48" t="s">
        <v>7506</v>
      </c>
      <c r="D5885" s="47" t="s">
        <v>7504</v>
      </c>
      <c r="E5885" s="49">
        <f t="shared" si="182"/>
        <v>1.46</v>
      </c>
      <c r="F5885" s="1105">
        <f t="shared" si="183"/>
        <v>100197</v>
      </c>
      <c r="H5885" s="49">
        <v>1.32</v>
      </c>
      <c r="I5885" s="49">
        <v>1.46</v>
      </c>
    </row>
    <row r="5886" spans="2:9">
      <c r="B5886" s="51">
        <v>100198</v>
      </c>
      <c r="C5886" s="1108" t="s">
        <v>7507</v>
      </c>
      <c r="D5886" s="45" t="s">
        <v>7504</v>
      </c>
      <c r="E5886" s="46">
        <f t="shared" si="182"/>
        <v>0.2</v>
      </c>
      <c r="F5886" s="1105">
        <f t="shared" si="183"/>
        <v>100198</v>
      </c>
      <c r="H5886" s="46">
        <v>0.18</v>
      </c>
      <c r="I5886" s="46">
        <v>0.2</v>
      </c>
    </row>
    <row r="5887" spans="2:9">
      <c r="B5887" s="50">
        <v>100199</v>
      </c>
      <c r="C5887" s="48" t="s">
        <v>7508</v>
      </c>
      <c r="D5887" s="47" t="s">
        <v>7504</v>
      </c>
      <c r="E5887" s="49">
        <f t="shared" si="182"/>
        <v>0.24</v>
      </c>
      <c r="F5887" s="1105">
        <f t="shared" si="183"/>
        <v>100199</v>
      </c>
      <c r="H5887" s="49">
        <v>0.22</v>
      </c>
      <c r="I5887" s="49">
        <v>0.24</v>
      </c>
    </row>
    <row r="5888" spans="2:9">
      <c r="B5888" s="51">
        <v>100200</v>
      </c>
      <c r="C5888" s="1108" t="s">
        <v>7509</v>
      </c>
      <c r="D5888" s="45" t="s">
        <v>7504</v>
      </c>
      <c r="E5888" s="46">
        <f t="shared" si="182"/>
        <v>0.28999999999999998</v>
      </c>
      <c r="F5888" s="1105">
        <f t="shared" si="183"/>
        <v>100200</v>
      </c>
      <c r="H5888" s="46">
        <v>0.27</v>
      </c>
      <c r="I5888" s="46">
        <v>0.28999999999999998</v>
      </c>
    </row>
    <row r="5889" spans="2:9">
      <c r="B5889" s="50">
        <v>100201</v>
      </c>
      <c r="C5889" s="48" t="s">
        <v>7510</v>
      </c>
      <c r="D5889" s="47" t="s">
        <v>7504</v>
      </c>
      <c r="E5889" s="49">
        <f t="shared" si="182"/>
        <v>0.59</v>
      </c>
      <c r="F5889" s="1105">
        <f t="shared" si="183"/>
        <v>100201</v>
      </c>
      <c r="H5889" s="49">
        <v>0.53</v>
      </c>
      <c r="I5889" s="49">
        <v>0.59</v>
      </c>
    </row>
    <row r="5890" spans="2:9">
      <c r="B5890" s="51">
        <v>100202</v>
      </c>
      <c r="C5890" s="1108" t="s">
        <v>7511</v>
      </c>
      <c r="D5890" s="45" t="s">
        <v>7504</v>
      </c>
      <c r="E5890" s="46">
        <f t="shared" si="182"/>
        <v>0.69</v>
      </c>
      <c r="F5890" s="1105">
        <f t="shared" si="183"/>
        <v>100202</v>
      </c>
      <c r="H5890" s="46">
        <v>0.62</v>
      </c>
      <c r="I5890" s="46">
        <v>0.69</v>
      </c>
    </row>
    <row r="5891" spans="2:9">
      <c r="B5891" s="50">
        <v>100203</v>
      </c>
      <c r="C5891" s="48" t="s">
        <v>7512</v>
      </c>
      <c r="D5891" s="47" t="s">
        <v>7504</v>
      </c>
      <c r="E5891" s="49">
        <f t="shared" ref="E5891:E5954" si="184">IF($K$2=$H$1,H5891,I5891)</f>
        <v>0.82</v>
      </c>
      <c r="F5891" s="1105">
        <f t="shared" ref="F5891:F5954" si="185">IF(LEN($B5891)=7,CONCATENATE(MID($B5891,1,6),"00",RIGHT($B5891,1)),IF(LEN($B5891)=8,CONCATENATE(MID($B5891,1,6),"0",RIGHT($B5891,2)),$B5891))</f>
        <v>100203</v>
      </c>
      <c r="H5891" s="49">
        <v>0.74</v>
      </c>
      <c r="I5891" s="49">
        <v>0.82</v>
      </c>
    </row>
    <row r="5892" spans="2:9">
      <c r="B5892" s="51">
        <v>100204</v>
      </c>
      <c r="C5892" s="1108" t="s">
        <v>7513</v>
      </c>
      <c r="D5892" s="45" t="s">
        <v>7504</v>
      </c>
      <c r="E5892" s="46">
        <f t="shared" si="184"/>
        <v>0.08</v>
      </c>
      <c r="F5892" s="1105">
        <f t="shared" si="185"/>
        <v>100204</v>
      </c>
      <c r="H5892" s="46">
        <v>7.0000000000000007E-2</v>
      </c>
      <c r="I5892" s="46">
        <v>0.08</v>
      </c>
    </row>
    <row r="5893" spans="2:9">
      <c r="B5893" s="50">
        <v>100205</v>
      </c>
      <c r="C5893" s="48" t="s">
        <v>7514</v>
      </c>
      <c r="D5893" s="47" t="s">
        <v>3636</v>
      </c>
      <c r="E5893" s="49">
        <f t="shared" si="184"/>
        <v>1089.48</v>
      </c>
      <c r="F5893" s="1105">
        <f t="shared" si="185"/>
        <v>100205</v>
      </c>
      <c r="H5893" s="49">
        <v>984.97</v>
      </c>
      <c r="I5893" s="49">
        <v>1089.48</v>
      </c>
    </row>
    <row r="5894" spans="2:9">
      <c r="B5894" s="51">
        <v>100206</v>
      </c>
      <c r="C5894" s="1108" t="s">
        <v>7515</v>
      </c>
      <c r="D5894" s="45" t="s">
        <v>3636</v>
      </c>
      <c r="E5894" s="46">
        <f t="shared" si="184"/>
        <v>787.51</v>
      </c>
      <c r="F5894" s="1105">
        <f t="shared" si="185"/>
        <v>100206</v>
      </c>
      <c r="H5894" s="46">
        <v>711.97</v>
      </c>
      <c r="I5894" s="46">
        <v>787.51</v>
      </c>
    </row>
    <row r="5895" spans="2:9">
      <c r="B5895" s="50">
        <v>100207</v>
      </c>
      <c r="C5895" s="48" t="s">
        <v>7516</v>
      </c>
      <c r="D5895" s="47" t="s">
        <v>3636</v>
      </c>
      <c r="E5895" s="49">
        <f t="shared" si="184"/>
        <v>283</v>
      </c>
      <c r="F5895" s="1105">
        <f t="shared" si="185"/>
        <v>100207</v>
      </c>
      <c r="H5895" s="49">
        <v>271.27</v>
      </c>
      <c r="I5895" s="49">
        <v>283</v>
      </c>
    </row>
    <row r="5896" spans="2:9" ht="30">
      <c r="B5896" s="51">
        <v>100208</v>
      </c>
      <c r="C5896" s="1108" t="s">
        <v>7517</v>
      </c>
      <c r="D5896" s="45" t="s">
        <v>7518</v>
      </c>
      <c r="E5896" s="46">
        <f t="shared" si="184"/>
        <v>14.41</v>
      </c>
      <c r="F5896" s="1105">
        <f t="shared" si="185"/>
        <v>100208</v>
      </c>
      <c r="H5896" s="46">
        <v>13.03</v>
      </c>
      <c r="I5896" s="46">
        <v>14.41</v>
      </c>
    </row>
    <row r="5897" spans="2:9" ht="30">
      <c r="B5897" s="50">
        <v>100209</v>
      </c>
      <c r="C5897" s="48" t="s">
        <v>7519</v>
      </c>
      <c r="D5897" s="47" t="s">
        <v>7518</v>
      </c>
      <c r="E5897" s="49">
        <f t="shared" si="184"/>
        <v>7.2</v>
      </c>
      <c r="F5897" s="1105">
        <f t="shared" si="185"/>
        <v>100209</v>
      </c>
      <c r="H5897" s="49">
        <v>6.51</v>
      </c>
      <c r="I5897" s="49">
        <v>7.2</v>
      </c>
    </row>
    <row r="5898" spans="2:9" ht="30">
      <c r="B5898" s="51">
        <v>100210</v>
      </c>
      <c r="C5898" s="1108" t="s">
        <v>7520</v>
      </c>
      <c r="D5898" s="45" t="s">
        <v>7518</v>
      </c>
      <c r="E5898" s="46">
        <f t="shared" si="184"/>
        <v>13.27</v>
      </c>
      <c r="F5898" s="1105">
        <f t="shared" si="185"/>
        <v>100210</v>
      </c>
      <c r="H5898" s="46">
        <v>12</v>
      </c>
      <c r="I5898" s="46">
        <v>13.27</v>
      </c>
    </row>
    <row r="5899" spans="2:9" ht="30">
      <c r="B5899" s="50">
        <v>100211</v>
      </c>
      <c r="C5899" s="48" t="s">
        <v>7521</v>
      </c>
      <c r="D5899" s="47" t="s">
        <v>7518</v>
      </c>
      <c r="E5899" s="49">
        <f t="shared" si="184"/>
        <v>5.12</v>
      </c>
      <c r="F5899" s="1105">
        <f t="shared" si="185"/>
        <v>100211</v>
      </c>
      <c r="H5899" s="49">
        <v>4.63</v>
      </c>
      <c r="I5899" s="49">
        <v>5.12</v>
      </c>
    </row>
    <row r="5900" spans="2:9" ht="30">
      <c r="B5900" s="51">
        <v>100212</v>
      </c>
      <c r="C5900" s="1108" t="s">
        <v>7522</v>
      </c>
      <c r="D5900" s="45" t="s">
        <v>7518</v>
      </c>
      <c r="E5900" s="46">
        <f t="shared" si="184"/>
        <v>5.65</v>
      </c>
      <c r="F5900" s="1105">
        <f t="shared" si="185"/>
        <v>100212</v>
      </c>
      <c r="H5900" s="46">
        <v>5.1100000000000003</v>
      </c>
      <c r="I5900" s="46">
        <v>5.65</v>
      </c>
    </row>
    <row r="5901" spans="2:9" ht="30">
      <c r="B5901" s="50">
        <v>100213</v>
      </c>
      <c r="C5901" s="48" t="s">
        <v>7523</v>
      </c>
      <c r="D5901" s="47" t="s">
        <v>7518</v>
      </c>
      <c r="E5901" s="49">
        <f t="shared" si="184"/>
        <v>2.0299999999999998</v>
      </c>
      <c r="F5901" s="1105">
        <f t="shared" si="185"/>
        <v>100213</v>
      </c>
      <c r="H5901" s="49">
        <v>1.83</v>
      </c>
      <c r="I5901" s="49">
        <v>2.0299999999999998</v>
      </c>
    </row>
    <row r="5902" spans="2:9" ht="30">
      <c r="B5902" s="51">
        <v>100214</v>
      </c>
      <c r="C5902" s="1108" t="s">
        <v>7524</v>
      </c>
      <c r="D5902" s="45" t="s">
        <v>7518</v>
      </c>
      <c r="E5902" s="46">
        <f t="shared" si="184"/>
        <v>3.12</v>
      </c>
      <c r="F5902" s="1105">
        <f t="shared" si="185"/>
        <v>100214</v>
      </c>
      <c r="H5902" s="46">
        <v>2.82</v>
      </c>
      <c r="I5902" s="46">
        <v>3.12</v>
      </c>
    </row>
    <row r="5903" spans="2:9" ht="30">
      <c r="B5903" s="50">
        <v>100215</v>
      </c>
      <c r="C5903" s="48" t="s">
        <v>7525</v>
      </c>
      <c r="D5903" s="47" t="s">
        <v>7518</v>
      </c>
      <c r="E5903" s="49">
        <f t="shared" si="184"/>
        <v>2.67</v>
      </c>
      <c r="F5903" s="1105">
        <f t="shared" si="185"/>
        <v>100215</v>
      </c>
      <c r="H5903" s="49">
        <v>2.41</v>
      </c>
      <c r="I5903" s="49">
        <v>2.67</v>
      </c>
    </row>
    <row r="5904" spans="2:9" ht="30">
      <c r="B5904" s="51">
        <v>100216</v>
      </c>
      <c r="C5904" s="1108" t="s">
        <v>7526</v>
      </c>
      <c r="D5904" s="45" t="s">
        <v>7518</v>
      </c>
      <c r="E5904" s="46">
        <f t="shared" si="184"/>
        <v>0.72</v>
      </c>
      <c r="F5904" s="1105">
        <f t="shared" si="185"/>
        <v>100216</v>
      </c>
      <c r="H5904" s="46">
        <v>0.65</v>
      </c>
      <c r="I5904" s="46">
        <v>0.72</v>
      </c>
    </row>
    <row r="5905" spans="2:9" ht="30">
      <c r="B5905" s="50">
        <v>100217</v>
      </c>
      <c r="C5905" s="48" t="s">
        <v>7527</v>
      </c>
      <c r="D5905" s="47" t="s">
        <v>7518</v>
      </c>
      <c r="E5905" s="49">
        <f t="shared" si="184"/>
        <v>2.0499999999999998</v>
      </c>
      <c r="F5905" s="1105">
        <f t="shared" si="185"/>
        <v>100217</v>
      </c>
      <c r="H5905" s="49">
        <v>2</v>
      </c>
      <c r="I5905" s="49">
        <v>2.0499999999999998</v>
      </c>
    </row>
    <row r="5906" spans="2:9" ht="30">
      <c r="B5906" s="51">
        <v>100218</v>
      </c>
      <c r="C5906" s="1108" t="s">
        <v>7528</v>
      </c>
      <c r="D5906" s="45" t="s">
        <v>7518</v>
      </c>
      <c r="E5906" s="46">
        <f t="shared" si="184"/>
        <v>1.4</v>
      </c>
      <c r="F5906" s="1105">
        <f t="shared" si="185"/>
        <v>100218</v>
      </c>
      <c r="H5906" s="46">
        <v>1.36</v>
      </c>
      <c r="I5906" s="46">
        <v>1.4</v>
      </c>
    </row>
    <row r="5907" spans="2:9" ht="30">
      <c r="B5907" s="50">
        <v>100219</v>
      </c>
      <c r="C5907" s="48" t="s">
        <v>7529</v>
      </c>
      <c r="D5907" s="47" t="s">
        <v>7518</v>
      </c>
      <c r="E5907" s="49">
        <f t="shared" si="184"/>
        <v>0.31</v>
      </c>
      <c r="F5907" s="1105">
        <f t="shared" si="185"/>
        <v>100219</v>
      </c>
      <c r="H5907" s="49">
        <v>0.3</v>
      </c>
      <c r="I5907" s="49">
        <v>0.31</v>
      </c>
    </row>
    <row r="5908" spans="2:9">
      <c r="B5908" s="51">
        <v>100220</v>
      </c>
      <c r="C5908" s="1108" t="s">
        <v>7530</v>
      </c>
      <c r="D5908" s="45" t="s">
        <v>7531</v>
      </c>
      <c r="E5908" s="46">
        <f t="shared" si="184"/>
        <v>20.7</v>
      </c>
      <c r="F5908" s="1105">
        <f t="shared" si="185"/>
        <v>100220</v>
      </c>
      <c r="H5908" s="46">
        <v>18.72</v>
      </c>
      <c r="I5908" s="46">
        <v>20.7</v>
      </c>
    </row>
    <row r="5909" spans="2:9">
      <c r="B5909" s="50">
        <v>100221</v>
      </c>
      <c r="C5909" s="48" t="s">
        <v>7532</v>
      </c>
      <c r="D5909" s="47" t="s">
        <v>7531</v>
      </c>
      <c r="E5909" s="49">
        <f t="shared" si="184"/>
        <v>23.47</v>
      </c>
      <c r="F5909" s="1105">
        <f t="shared" si="185"/>
        <v>100221</v>
      </c>
      <c r="H5909" s="49">
        <v>21.22</v>
      </c>
      <c r="I5909" s="49">
        <v>23.47</v>
      </c>
    </row>
    <row r="5910" spans="2:9" ht="30">
      <c r="B5910" s="51">
        <v>100222</v>
      </c>
      <c r="C5910" s="1108" t="s">
        <v>7533</v>
      </c>
      <c r="D5910" s="45" t="s">
        <v>7531</v>
      </c>
      <c r="E5910" s="46">
        <f t="shared" si="184"/>
        <v>8.89</v>
      </c>
      <c r="F5910" s="1105">
        <f t="shared" si="185"/>
        <v>100222</v>
      </c>
      <c r="H5910" s="46">
        <v>8.0299999999999994</v>
      </c>
      <c r="I5910" s="46">
        <v>8.89</v>
      </c>
    </row>
    <row r="5911" spans="2:9" ht="30">
      <c r="B5911" s="50">
        <v>100223</v>
      </c>
      <c r="C5911" s="48" t="s">
        <v>7534</v>
      </c>
      <c r="D5911" s="47" t="s">
        <v>7531</v>
      </c>
      <c r="E5911" s="49">
        <f t="shared" si="184"/>
        <v>4.16</v>
      </c>
      <c r="F5911" s="1105">
        <f t="shared" si="185"/>
        <v>100223</v>
      </c>
      <c r="H5911" s="49">
        <v>3.76</v>
      </c>
      <c r="I5911" s="49">
        <v>4.16</v>
      </c>
    </row>
    <row r="5912" spans="2:9" ht="30">
      <c r="B5912" s="51">
        <v>100224</v>
      </c>
      <c r="C5912" s="1108" t="s">
        <v>7535</v>
      </c>
      <c r="D5912" s="45" t="s">
        <v>7531</v>
      </c>
      <c r="E5912" s="46">
        <f t="shared" si="184"/>
        <v>2.0499999999999998</v>
      </c>
      <c r="F5912" s="1105">
        <f t="shared" si="185"/>
        <v>100224</v>
      </c>
      <c r="H5912" s="46">
        <v>2</v>
      </c>
      <c r="I5912" s="46">
        <v>2.0499999999999998</v>
      </c>
    </row>
    <row r="5913" spans="2:9">
      <c r="B5913" s="50">
        <v>100225</v>
      </c>
      <c r="C5913" s="48" t="s">
        <v>7536</v>
      </c>
      <c r="D5913" s="47" t="s">
        <v>7537</v>
      </c>
      <c r="E5913" s="49">
        <f t="shared" si="184"/>
        <v>1.62</v>
      </c>
      <c r="F5913" s="1105">
        <f t="shared" si="185"/>
        <v>100225</v>
      </c>
      <c r="H5913" s="49">
        <v>1.47</v>
      </c>
      <c r="I5913" s="49">
        <v>1.62</v>
      </c>
    </row>
    <row r="5914" spans="2:9">
      <c r="B5914" s="51">
        <v>100226</v>
      </c>
      <c r="C5914" s="1108" t="s">
        <v>7538</v>
      </c>
      <c r="D5914" s="45" t="s">
        <v>7537</v>
      </c>
      <c r="E5914" s="46">
        <f t="shared" si="184"/>
        <v>0.51</v>
      </c>
      <c r="F5914" s="1105">
        <f t="shared" si="185"/>
        <v>100226</v>
      </c>
      <c r="H5914" s="46">
        <v>0.46</v>
      </c>
      <c r="I5914" s="46">
        <v>0.51</v>
      </c>
    </row>
    <row r="5915" spans="2:9">
      <c r="B5915" s="50">
        <v>100227</v>
      </c>
      <c r="C5915" s="48" t="s">
        <v>7539</v>
      </c>
      <c r="D5915" s="47" t="s">
        <v>7537</v>
      </c>
      <c r="E5915" s="49">
        <f t="shared" si="184"/>
        <v>0.75</v>
      </c>
      <c r="F5915" s="1105">
        <f t="shared" si="185"/>
        <v>100227</v>
      </c>
      <c r="H5915" s="49">
        <v>0.68</v>
      </c>
      <c r="I5915" s="49">
        <v>0.75</v>
      </c>
    </row>
    <row r="5916" spans="2:9">
      <c r="B5916" s="51">
        <v>100228</v>
      </c>
      <c r="C5916" s="1108" t="s">
        <v>7540</v>
      </c>
      <c r="D5916" s="45" t="s">
        <v>7537</v>
      </c>
      <c r="E5916" s="46">
        <f t="shared" si="184"/>
        <v>0.19</v>
      </c>
      <c r="F5916" s="1105">
        <f t="shared" si="185"/>
        <v>100228</v>
      </c>
      <c r="H5916" s="46">
        <v>0.19</v>
      </c>
      <c r="I5916" s="46">
        <v>0.19</v>
      </c>
    </row>
    <row r="5917" spans="2:9">
      <c r="B5917" s="50">
        <v>100229</v>
      </c>
      <c r="C5917" s="48" t="s">
        <v>7541</v>
      </c>
      <c r="D5917" s="47" t="s">
        <v>259</v>
      </c>
      <c r="E5917" s="49">
        <f t="shared" si="184"/>
        <v>0.01</v>
      </c>
      <c r="F5917" s="1105">
        <f t="shared" si="185"/>
        <v>100229</v>
      </c>
      <c r="H5917" s="49">
        <v>0.01</v>
      </c>
      <c r="I5917" s="49">
        <v>0.01</v>
      </c>
    </row>
    <row r="5918" spans="2:9">
      <c r="B5918" s="51">
        <v>100230</v>
      </c>
      <c r="C5918" s="1108" t="s">
        <v>7542</v>
      </c>
      <c r="D5918" s="45" t="s">
        <v>259</v>
      </c>
      <c r="E5918" s="46">
        <f t="shared" si="184"/>
        <v>0.01</v>
      </c>
      <c r="F5918" s="1105">
        <f t="shared" si="185"/>
        <v>100230</v>
      </c>
      <c r="H5918" s="46">
        <v>0.01</v>
      </c>
      <c r="I5918" s="46">
        <v>0.01</v>
      </c>
    </row>
    <row r="5919" spans="2:9">
      <c r="B5919" s="50">
        <v>100231</v>
      </c>
      <c r="C5919" s="48" t="s">
        <v>7543</v>
      </c>
      <c r="D5919" s="47" t="s">
        <v>259</v>
      </c>
      <c r="E5919" s="49">
        <f t="shared" si="184"/>
        <v>0.02</v>
      </c>
      <c r="F5919" s="1105">
        <f t="shared" si="185"/>
        <v>100231</v>
      </c>
      <c r="H5919" s="49">
        <v>0.02</v>
      </c>
      <c r="I5919" s="49">
        <v>0.02</v>
      </c>
    </row>
    <row r="5920" spans="2:9" ht="30">
      <c r="B5920" s="51">
        <v>100232</v>
      </c>
      <c r="C5920" s="1108" t="s">
        <v>7544</v>
      </c>
      <c r="D5920" s="45" t="s">
        <v>115</v>
      </c>
      <c r="E5920" s="46">
        <f t="shared" si="184"/>
        <v>0.27</v>
      </c>
      <c r="F5920" s="1105">
        <f t="shared" si="185"/>
        <v>100232</v>
      </c>
      <c r="H5920" s="46">
        <v>0.24</v>
      </c>
      <c r="I5920" s="46">
        <v>0.27</v>
      </c>
    </row>
    <row r="5921" spans="2:9" ht="30">
      <c r="B5921" s="50">
        <v>100233</v>
      </c>
      <c r="C5921" s="48" t="s">
        <v>7545</v>
      </c>
      <c r="D5921" s="47" t="s">
        <v>115</v>
      </c>
      <c r="E5921" s="49">
        <f t="shared" si="184"/>
        <v>0.13</v>
      </c>
      <c r="F5921" s="1105">
        <f t="shared" si="185"/>
        <v>100233</v>
      </c>
      <c r="H5921" s="49">
        <v>0.12</v>
      </c>
      <c r="I5921" s="49">
        <v>0.13</v>
      </c>
    </row>
    <row r="5922" spans="2:9">
      <c r="B5922" s="51">
        <v>100234</v>
      </c>
      <c r="C5922" s="1108" t="s">
        <v>7546</v>
      </c>
      <c r="D5922" s="45" t="s">
        <v>266</v>
      </c>
      <c r="E5922" s="46">
        <f t="shared" si="184"/>
        <v>0.4</v>
      </c>
      <c r="F5922" s="1105">
        <f t="shared" si="185"/>
        <v>100234</v>
      </c>
      <c r="H5922" s="46">
        <v>0.37</v>
      </c>
      <c r="I5922" s="46">
        <v>0.4</v>
      </c>
    </row>
    <row r="5923" spans="2:9">
      <c r="B5923" s="50">
        <v>100235</v>
      </c>
      <c r="C5923" s="48" t="s">
        <v>7547</v>
      </c>
      <c r="D5923" s="47" t="s">
        <v>25</v>
      </c>
      <c r="E5923" s="49">
        <f t="shared" si="184"/>
        <v>0.03</v>
      </c>
      <c r="F5923" s="1105">
        <f t="shared" si="185"/>
        <v>100235</v>
      </c>
      <c r="H5923" s="49">
        <v>0.02</v>
      </c>
      <c r="I5923" s="49">
        <v>0.03</v>
      </c>
    </row>
    <row r="5924" spans="2:9" ht="30">
      <c r="B5924" s="51">
        <v>100236</v>
      </c>
      <c r="C5924" s="1108" t="s">
        <v>7548</v>
      </c>
      <c r="D5924" s="45" t="s">
        <v>7549</v>
      </c>
      <c r="E5924" s="46">
        <f t="shared" si="184"/>
        <v>2.06</v>
      </c>
      <c r="F5924" s="1105">
        <f t="shared" si="185"/>
        <v>100236</v>
      </c>
      <c r="H5924" s="46">
        <v>1.86</v>
      </c>
      <c r="I5924" s="46">
        <v>2.06</v>
      </c>
    </row>
    <row r="5925" spans="2:9" ht="30">
      <c r="B5925" s="50">
        <v>100237</v>
      </c>
      <c r="C5925" s="48" t="s">
        <v>7550</v>
      </c>
      <c r="D5925" s="47" t="s">
        <v>7549</v>
      </c>
      <c r="E5925" s="49">
        <f t="shared" si="184"/>
        <v>2.4700000000000002</v>
      </c>
      <c r="F5925" s="1105">
        <f t="shared" si="185"/>
        <v>100237</v>
      </c>
      <c r="H5925" s="49">
        <v>2.23</v>
      </c>
      <c r="I5925" s="49">
        <v>2.4700000000000002</v>
      </c>
    </row>
    <row r="5926" spans="2:9">
      <c r="B5926" s="51">
        <v>100238</v>
      </c>
      <c r="C5926" s="1108" t="s">
        <v>7551</v>
      </c>
      <c r="D5926" s="45" t="s">
        <v>7549</v>
      </c>
      <c r="E5926" s="46">
        <f t="shared" si="184"/>
        <v>3.96</v>
      </c>
      <c r="F5926" s="1105">
        <f t="shared" si="185"/>
        <v>100238</v>
      </c>
      <c r="H5926" s="46">
        <v>3.58</v>
      </c>
      <c r="I5926" s="46">
        <v>3.96</v>
      </c>
    </row>
    <row r="5927" spans="2:9" ht="30">
      <c r="B5927" s="50">
        <v>100239</v>
      </c>
      <c r="C5927" s="48" t="s">
        <v>7552</v>
      </c>
      <c r="D5927" s="47" t="s">
        <v>7549</v>
      </c>
      <c r="E5927" s="49">
        <f t="shared" si="184"/>
        <v>4.95</v>
      </c>
      <c r="F5927" s="1105">
        <f t="shared" si="185"/>
        <v>100239</v>
      </c>
      <c r="H5927" s="49">
        <v>4.47</v>
      </c>
      <c r="I5927" s="49">
        <v>4.95</v>
      </c>
    </row>
    <row r="5928" spans="2:9" ht="30">
      <c r="B5928" s="51">
        <v>100240</v>
      </c>
      <c r="C5928" s="1108" t="s">
        <v>7553</v>
      </c>
      <c r="D5928" s="45" t="s">
        <v>7549</v>
      </c>
      <c r="E5928" s="46">
        <f t="shared" si="184"/>
        <v>2.97</v>
      </c>
      <c r="F5928" s="1105">
        <f t="shared" si="185"/>
        <v>100240</v>
      </c>
      <c r="H5928" s="46">
        <v>2.68</v>
      </c>
      <c r="I5928" s="46">
        <v>2.97</v>
      </c>
    </row>
    <row r="5929" spans="2:9" ht="30">
      <c r="B5929" s="50">
        <v>100241</v>
      </c>
      <c r="C5929" s="48" t="s">
        <v>7554</v>
      </c>
      <c r="D5929" s="47" t="s">
        <v>7549</v>
      </c>
      <c r="E5929" s="49">
        <f t="shared" si="184"/>
        <v>4.95</v>
      </c>
      <c r="F5929" s="1105">
        <f t="shared" si="185"/>
        <v>100241</v>
      </c>
      <c r="H5929" s="49">
        <v>4.47</v>
      </c>
      <c r="I5929" s="49">
        <v>4.95</v>
      </c>
    </row>
    <row r="5930" spans="2:9" ht="30">
      <c r="B5930" s="51">
        <v>100242</v>
      </c>
      <c r="C5930" s="1108" t="s">
        <v>7555</v>
      </c>
      <c r="D5930" s="45" t="s">
        <v>7549</v>
      </c>
      <c r="E5930" s="46">
        <f t="shared" si="184"/>
        <v>14.63</v>
      </c>
      <c r="F5930" s="1105">
        <f t="shared" si="185"/>
        <v>100242</v>
      </c>
      <c r="H5930" s="46">
        <v>13.23</v>
      </c>
      <c r="I5930" s="46">
        <v>14.63</v>
      </c>
    </row>
    <row r="5931" spans="2:9" ht="30">
      <c r="B5931" s="50">
        <v>100243</v>
      </c>
      <c r="C5931" s="48" t="s">
        <v>7556</v>
      </c>
      <c r="D5931" s="47" t="s">
        <v>7549</v>
      </c>
      <c r="E5931" s="49">
        <f t="shared" si="184"/>
        <v>2.37</v>
      </c>
      <c r="F5931" s="1105">
        <f t="shared" si="185"/>
        <v>100243</v>
      </c>
      <c r="H5931" s="49">
        <v>2.15</v>
      </c>
      <c r="I5931" s="49">
        <v>2.37</v>
      </c>
    </row>
    <row r="5932" spans="2:9" ht="30">
      <c r="B5932" s="51">
        <v>100244</v>
      </c>
      <c r="C5932" s="1108" t="s">
        <v>7557</v>
      </c>
      <c r="D5932" s="45" t="s">
        <v>7549</v>
      </c>
      <c r="E5932" s="46">
        <f t="shared" si="184"/>
        <v>2.97</v>
      </c>
      <c r="F5932" s="1105">
        <f t="shared" si="185"/>
        <v>100244</v>
      </c>
      <c r="H5932" s="46">
        <v>2.68</v>
      </c>
      <c r="I5932" s="46">
        <v>2.97</v>
      </c>
    </row>
    <row r="5933" spans="2:9" ht="30">
      <c r="B5933" s="50">
        <v>100245</v>
      </c>
      <c r="C5933" s="48" t="s">
        <v>7558</v>
      </c>
      <c r="D5933" s="47" t="s">
        <v>7549</v>
      </c>
      <c r="E5933" s="49">
        <f t="shared" si="184"/>
        <v>5.94</v>
      </c>
      <c r="F5933" s="1105">
        <f t="shared" si="185"/>
        <v>100245</v>
      </c>
      <c r="H5933" s="49">
        <v>5.37</v>
      </c>
      <c r="I5933" s="49">
        <v>5.94</v>
      </c>
    </row>
    <row r="5934" spans="2:9" ht="30">
      <c r="B5934" s="51">
        <v>100246</v>
      </c>
      <c r="C5934" s="1108" t="s">
        <v>7559</v>
      </c>
      <c r="D5934" s="45" t="s">
        <v>7549</v>
      </c>
      <c r="E5934" s="46">
        <f t="shared" si="184"/>
        <v>1.98</v>
      </c>
      <c r="F5934" s="1105">
        <f t="shared" si="185"/>
        <v>100246</v>
      </c>
      <c r="H5934" s="46">
        <v>1.79</v>
      </c>
      <c r="I5934" s="46">
        <v>1.98</v>
      </c>
    </row>
    <row r="5935" spans="2:9" ht="30">
      <c r="B5935" s="50">
        <v>100247</v>
      </c>
      <c r="C5935" s="48" t="s">
        <v>7560</v>
      </c>
      <c r="D5935" s="47" t="s">
        <v>7549</v>
      </c>
      <c r="E5935" s="49">
        <f t="shared" si="184"/>
        <v>2.4700000000000002</v>
      </c>
      <c r="F5935" s="1105">
        <f t="shared" si="185"/>
        <v>100247</v>
      </c>
      <c r="H5935" s="49">
        <v>2.23</v>
      </c>
      <c r="I5935" s="49">
        <v>2.4700000000000002</v>
      </c>
    </row>
    <row r="5936" spans="2:9" ht="30">
      <c r="B5936" s="51">
        <v>100248</v>
      </c>
      <c r="C5936" s="1108" t="s">
        <v>7561</v>
      </c>
      <c r="D5936" s="45" t="s">
        <v>7549</v>
      </c>
      <c r="E5936" s="46">
        <f t="shared" si="184"/>
        <v>9.75</v>
      </c>
      <c r="F5936" s="1105">
        <f t="shared" si="185"/>
        <v>100248</v>
      </c>
      <c r="H5936" s="46">
        <v>8.82</v>
      </c>
      <c r="I5936" s="46">
        <v>9.75</v>
      </c>
    </row>
    <row r="5937" spans="2:9" ht="30">
      <c r="B5937" s="50">
        <v>100249</v>
      </c>
      <c r="C5937" s="48" t="s">
        <v>7562</v>
      </c>
      <c r="D5937" s="47" t="s">
        <v>7549</v>
      </c>
      <c r="E5937" s="49">
        <f t="shared" si="184"/>
        <v>1.98</v>
      </c>
      <c r="F5937" s="1105">
        <f t="shared" si="185"/>
        <v>100249</v>
      </c>
      <c r="H5937" s="49">
        <v>1.79</v>
      </c>
      <c r="I5937" s="49">
        <v>1.98</v>
      </c>
    </row>
    <row r="5938" spans="2:9" ht="30">
      <c r="B5938" s="51">
        <v>100250</v>
      </c>
      <c r="C5938" s="1108" t="s">
        <v>7563</v>
      </c>
      <c r="D5938" s="45" t="s">
        <v>7549</v>
      </c>
      <c r="E5938" s="46">
        <f t="shared" si="184"/>
        <v>3.3</v>
      </c>
      <c r="F5938" s="1105">
        <f t="shared" si="185"/>
        <v>100250</v>
      </c>
      <c r="H5938" s="46">
        <v>2.98</v>
      </c>
      <c r="I5938" s="46">
        <v>3.3</v>
      </c>
    </row>
    <row r="5939" spans="2:9" ht="30">
      <c r="B5939" s="50">
        <v>100251</v>
      </c>
      <c r="C5939" s="48" t="s">
        <v>7564</v>
      </c>
      <c r="D5939" s="47" t="s">
        <v>7549</v>
      </c>
      <c r="E5939" s="49">
        <f t="shared" si="184"/>
        <v>9.75</v>
      </c>
      <c r="F5939" s="1105">
        <f t="shared" si="185"/>
        <v>100251</v>
      </c>
      <c r="H5939" s="49">
        <v>8.82</v>
      </c>
      <c r="I5939" s="49">
        <v>9.75</v>
      </c>
    </row>
    <row r="5940" spans="2:9" ht="30">
      <c r="B5940" s="51">
        <v>100252</v>
      </c>
      <c r="C5940" s="1108" t="s">
        <v>7565</v>
      </c>
      <c r="D5940" s="45" t="s">
        <v>7549</v>
      </c>
      <c r="E5940" s="46">
        <f t="shared" si="184"/>
        <v>14.63</v>
      </c>
      <c r="F5940" s="1105">
        <f t="shared" si="185"/>
        <v>100252</v>
      </c>
      <c r="H5940" s="46">
        <v>13.23</v>
      </c>
      <c r="I5940" s="46">
        <v>14.63</v>
      </c>
    </row>
    <row r="5941" spans="2:9" ht="30">
      <c r="B5941" s="50">
        <v>100253</v>
      </c>
      <c r="C5941" s="48" t="s">
        <v>7566</v>
      </c>
      <c r="D5941" s="47" t="s">
        <v>7549</v>
      </c>
      <c r="E5941" s="49">
        <f t="shared" si="184"/>
        <v>19.510000000000002</v>
      </c>
      <c r="F5941" s="1105">
        <f t="shared" si="185"/>
        <v>100253</v>
      </c>
      <c r="H5941" s="49">
        <v>17.64</v>
      </c>
      <c r="I5941" s="49">
        <v>19.510000000000002</v>
      </c>
    </row>
    <row r="5942" spans="2:9" ht="30">
      <c r="B5942" s="51">
        <v>100254</v>
      </c>
      <c r="C5942" s="1108" t="s">
        <v>7567</v>
      </c>
      <c r="D5942" s="45" t="s">
        <v>7549</v>
      </c>
      <c r="E5942" s="46">
        <f t="shared" si="184"/>
        <v>29.27</v>
      </c>
      <c r="F5942" s="1105">
        <f t="shared" si="185"/>
        <v>100254</v>
      </c>
      <c r="H5942" s="46">
        <v>26.46</v>
      </c>
      <c r="I5942" s="46">
        <v>29.27</v>
      </c>
    </row>
    <row r="5943" spans="2:9" ht="30">
      <c r="B5943" s="50">
        <v>100255</v>
      </c>
      <c r="C5943" s="48" t="s">
        <v>7568</v>
      </c>
      <c r="D5943" s="47" t="s">
        <v>7549</v>
      </c>
      <c r="E5943" s="49">
        <f t="shared" si="184"/>
        <v>9.9</v>
      </c>
      <c r="F5943" s="1105">
        <f t="shared" si="185"/>
        <v>100255</v>
      </c>
      <c r="H5943" s="49">
        <v>8.9499999999999993</v>
      </c>
      <c r="I5943" s="49">
        <v>9.9</v>
      </c>
    </row>
    <row r="5944" spans="2:9" ht="30">
      <c r="B5944" s="51">
        <v>100256</v>
      </c>
      <c r="C5944" s="1108" t="s">
        <v>7569</v>
      </c>
      <c r="D5944" s="45" t="s">
        <v>7549</v>
      </c>
      <c r="E5944" s="46">
        <f t="shared" si="184"/>
        <v>6.6</v>
      </c>
      <c r="F5944" s="1105">
        <f t="shared" si="185"/>
        <v>100256</v>
      </c>
      <c r="H5944" s="46">
        <v>5.97</v>
      </c>
      <c r="I5944" s="46">
        <v>6.6</v>
      </c>
    </row>
    <row r="5945" spans="2:9" ht="30">
      <c r="B5945" s="50">
        <v>100257</v>
      </c>
      <c r="C5945" s="48" t="s">
        <v>7570</v>
      </c>
      <c r="D5945" s="47" t="s">
        <v>7549</v>
      </c>
      <c r="E5945" s="49">
        <f t="shared" si="184"/>
        <v>3.96</v>
      </c>
      <c r="F5945" s="1105">
        <f t="shared" si="185"/>
        <v>100257</v>
      </c>
      <c r="H5945" s="49">
        <v>3.58</v>
      </c>
      <c r="I5945" s="49">
        <v>3.96</v>
      </c>
    </row>
    <row r="5946" spans="2:9">
      <c r="B5946" s="51">
        <v>100258</v>
      </c>
      <c r="C5946" s="1108" t="s">
        <v>7571</v>
      </c>
      <c r="D5946" s="45" t="s">
        <v>7549</v>
      </c>
      <c r="E5946" s="46">
        <f t="shared" si="184"/>
        <v>9.9</v>
      </c>
      <c r="F5946" s="1105">
        <f t="shared" si="185"/>
        <v>100258</v>
      </c>
      <c r="H5946" s="46">
        <v>8.9499999999999993</v>
      </c>
      <c r="I5946" s="46">
        <v>9.9</v>
      </c>
    </row>
    <row r="5947" spans="2:9">
      <c r="B5947" s="50">
        <v>100259</v>
      </c>
      <c r="C5947" s="48" t="s">
        <v>7572</v>
      </c>
      <c r="D5947" s="47" t="s">
        <v>7549</v>
      </c>
      <c r="E5947" s="49">
        <f t="shared" si="184"/>
        <v>19.510000000000002</v>
      </c>
      <c r="F5947" s="1105">
        <f t="shared" si="185"/>
        <v>100259</v>
      </c>
      <c r="H5947" s="49">
        <v>17.64</v>
      </c>
      <c r="I5947" s="49">
        <v>19.510000000000002</v>
      </c>
    </row>
    <row r="5948" spans="2:9">
      <c r="B5948" s="51">
        <v>100260</v>
      </c>
      <c r="C5948" s="1108" t="s">
        <v>7573</v>
      </c>
      <c r="D5948" s="45" t="s">
        <v>7504</v>
      </c>
      <c r="E5948" s="46">
        <f t="shared" si="184"/>
        <v>6.43</v>
      </c>
      <c r="F5948" s="1105">
        <f t="shared" si="185"/>
        <v>100260</v>
      </c>
      <c r="H5948" s="46">
        <v>5.81</v>
      </c>
      <c r="I5948" s="46">
        <v>6.43</v>
      </c>
    </row>
    <row r="5949" spans="2:9">
      <c r="B5949" s="50">
        <v>100261</v>
      </c>
      <c r="C5949" s="48" t="s">
        <v>7574</v>
      </c>
      <c r="D5949" s="47" t="s">
        <v>7504</v>
      </c>
      <c r="E5949" s="49">
        <f t="shared" si="184"/>
        <v>4.04</v>
      </c>
      <c r="F5949" s="1105">
        <f t="shared" si="185"/>
        <v>100261</v>
      </c>
      <c r="H5949" s="49">
        <v>3.65</v>
      </c>
      <c r="I5949" s="49">
        <v>4.04</v>
      </c>
    </row>
    <row r="5950" spans="2:9">
      <c r="B5950" s="51">
        <v>100262</v>
      </c>
      <c r="C5950" s="1108" t="s">
        <v>7575</v>
      </c>
      <c r="D5950" s="45" t="s">
        <v>7504</v>
      </c>
      <c r="E5950" s="46">
        <f t="shared" si="184"/>
        <v>2.5</v>
      </c>
      <c r="F5950" s="1105">
        <f t="shared" si="185"/>
        <v>100262</v>
      </c>
      <c r="H5950" s="46">
        <v>2.2599999999999998</v>
      </c>
      <c r="I5950" s="46">
        <v>2.5</v>
      </c>
    </row>
    <row r="5951" spans="2:9" ht="30">
      <c r="B5951" s="50">
        <v>100263</v>
      </c>
      <c r="C5951" s="48" t="s">
        <v>7576</v>
      </c>
      <c r="D5951" s="47" t="s">
        <v>7504</v>
      </c>
      <c r="E5951" s="49">
        <f t="shared" si="184"/>
        <v>1.6</v>
      </c>
      <c r="F5951" s="1105">
        <f t="shared" si="185"/>
        <v>100263</v>
      </c>
      <c r="H5951" s="49">
        <v>1.45</v>
      </c>
      <c r="I5951" s="49">
        <v>1.6</v>
      </c>
    </row>
    <row r="5952" spans="2:9">
      <c r="B5952" s="51">
        <v>100264</v>
      </c>
      <c r="C5952" s="1108" t="s">
        <v>7577</v>
      </c>
      <c r="D5952" s="45" t="s">
        <v>7531</v>
      </c>
      <c r="E5952" s="46">
        <f t="shared" si="184"/>
        <v>29.22</v>
      </c>
      <c r="F5952" s="1105">
        <f t="shared" si="185"/>
        <v>100264</v>
      </c>
      <c r="H5952" s="46">
        <v>26.42</v>
      </c>
      <c r="I5952" s="46">
        <v>29.22</v>
      </c>
    </row>
    <row r="5953" spans="2:9">
      <c r="B5953" s="50">
        <v>100265</v>
      </c>
      <c r="C5953" s="48" t="s">
        <v>7578</v>
      </c>
      <c r="D5953" s="47" t="s">
        <v>266</v>
      </c>
      <c r="E5953" s="49">
        <f t="shared" si="184"/>
        <v>0.61</v>
      </c>
      <c r="F5953" s="1105">
        <f t="shared" si="185"/>
        <v>100265</v>
      </c>
      <c r="H5953" s="49">
        <v>0.55000000000000004</v>
      </c>
      <c r="I5953" s="49">
        <v>0.61</v>
      </c>
    </row>
    <row r="5954" spans="2:9">
      <c r="B5954" s="51">
        <v>100266</v>
      </c>
      <c r="C5954" s="1108" t="s">
        <v>7579</v>
      </c>
      <c r="D5954" s="45" t="s">
        <v>7518</v>
      </c>
      <c r="E5954" s="46">
        <f t="shared" si="184"/>
        <v>62.11</v>
      </c>
      <c r="F5954" s="1105">
        <f t="shared" si="185"/>
        <v>100266</v>
      </c>
      <c r="H5954" s="46">
        <v>56.16</v>
      </c>
      <c r="I5954" s="46">
        <v>62.11</v>
      </c>
    </row>
    <row r="5955" spans="2:9">
      <c r="B5955" s="50">
        <v>100267</v>
      </c>
      <c r="C5955" s="48" t="s">
        <v>7580</v>
      </c>
      <c r="D5955" s="47" t="s">
        <v>115</v>
      </c>
      <c r="E5955" s="49">
        <f t="shared" ref="E5955:E6018" si="186">IF($K$2=$H$1,H5955,I5955)</f>
        <v>1.23</v>
      </c>
      <c r="F5955" s="1105">
        <f t="shared" ref="F5955:F6018" si="187">IF(LEN($B5955)=7,CONCATENATE(MID($B5955,1,6),"00",RIGHT($B5955,1)),IF(LEN($B5955)=8,CONCATENATE(MID($B5955,1,6),"0",RIGHT($B5955,2)),$B5955))</f>
        <v>100267</v>
      </c>
      <c r="H5955" s="49">
        <v>1.1100000000000001</v>
      </c>
      <c r="I5955" s="49">
        <v>1.23</v>
      </c>
    </row>
    <row r="5956" spans="2:9" ht="30">
      <c r="B5956" s="51">
        <v>100268</v>
      </c>
      <c r="C5956" s="1108" t="s">
        <v>7581</v>
      </c>
      <c r="D5956" s="45" t="s">
        <v>7518</v>
      </c>
      <c r="E5956" s="46">
        <f t="shared" si="186"/>
        <v>62.11</v>
      </c>
      <c r="F5956" s="1105">
        <f t="shared" si="187"/>
        <v>100268</v>
      </c>
      <c r="H5956" s="46">
        <v>56.16</v>
      </c>
      <c r="I5956" s="46">
        <v>62.11</v>
      </c>
    </row>
    <row r="5957" spans="2:9" ht="30">
      <c r="B5957" s="50">
        <v>100269</v>
      </c>
      <c r="C5957" s="48" t="s">
        <v>7582</v>
      </c>
      <c r="D5957" s="47" t="s">
        <v>115</v>
      </c>
      <c r="E5957" s="49">
        <f t="shared" si="186"/>
        <v>1.23</v>
      </c>
      <c r="F5957" s="1105">
        <f t="shared" si="187"/>
        <v>100269</v>
      </c>
      <c r="H5957" s="49">
        <v>1.1100000000000001</v>
      </c>
      <c r="I5957" s="49">
        <v>1.23</v>
      </c>
    </row>
    <row r="5958" spans="2:9" ht="30">
      <c r="B5958" s="51">
        <v>100270</v>
      </c>
      <c r="C5958" s="1108" t="s">
        <v>7583</v>
      </c>
      <c r="D5958" s="45" t="s">
        <v>7518</v>
      </c>
      <c r="E5958" s="46">
        <f t="shared" si="186"/>
        <v>46.56</v>
      </c>
      <c r="F5958" s="1105">
        <f t="shared" si="187"/>
        <v>100270</v>
      </c>
      <c r="H5958" s="46">
        <v>42.09</v>
      </c>
      <c r="I5958" s="46">
        <v>46.56</v>
      </c>
    </row>
    <row r="5959" spans="2:9">
      <c r="B5959" s="50">
        <v>100271</v>
      </c>
      <c r="C5959" s="48" t="s">
        <v>7584</v>
      </c>
      <c r="D5959" s="47" t="s">
        <v>7531</v>
      </c>
      <c r="E5959" s="49">
        <f t="shared" si="186"/>
        <v>46.58</v>
      </c>
      <c r="F5959" s="1105">
        <f t="shared" si="187"/>
        <v>100271</v>
      </c>
      <c r="H5959" s="49">
        <v>42.12</v>
      </c>
      <c r="I5959" s="49">
        <v>46.58</v>
      </c>
    </row>
    <row r="5960" spans="2:9">
      <c r="B5960" s="51">
        <v>100272</v>
      </c>
      <c r="C5960" s="1108" t="s">
        <v>7585</v>
      </c>
      <c r="D5960" s="45" t="s">
        <v>266</v>
      </c>
      <c r="E5960" s="46">
        <f t="shared" si="186"/>
        <v>0.92</v>
      </c>
      <c r="F5960" s="1105">
        <f t="shared" si="187"/>
        <v>100272</v>
      </c>
      <c r="H5960" s="46">
        <v>0.83</v>
      </c>
      <c r="I5960" s="46">
        <v>0.92</v>
      </c>
    </row>
    <row r="5961" spans="2:9">
      <c r="B5961" s="50">
        <v>100273</v>
      </c>
      <c r="C5961" s="48" t="s">
        <v>7586</v>
      </c>
      <c r="D5961" s="47" t="s">
        <v>7504</v>
      </c>
      <c r="E5961" s="49">
        <f t="shared" si="186"/>
        <v>2.4300000000000002</v>
      </c>
      <c r="F5961" s="1105">
        <f t="shared" si="187"/>
        <v>100273</v>
      </c>
      <c r="H5961" s="49">
        <v>2.19</v>
      </c>
      <c r="I5961" s="49">
        <v>2.4300000000000002</v>
      </c>
    </row>
    <row r="5962" spans="2:9">
      <c r="B5962" s="51">
        <v>100274</v>
      </c>
      <c r="C5962" s="1108" t="s">
        <v>7587</v>
      </c>
      <c r="D5962" s="45" t="s">
        <v>7531</v>
      </c>
      <c r="E5962" s="46">
        <f t="shared" si="186"/>
        <v>20.71</v>
      </c>
      <c r="F5962" s="1105">
        <f t="shared" si="187"/>
        <v>100274</v>
      </c>
      <c r="H5962" s="46">
        <v>18.73</v>
      </c>
      <c r="I5962" s="46">
        <v>20.71</v>
      </c>
    </row>
    <row r="5963" spans="2:9">
      <c r="B5963" s="50">
        <v>100275</v>
      </c>
      <c r="C5963" s="48" t="s">
        <v>7588</v>
      </c>
      <c r="D5963" s="47" t="s">
        <v>7531</v>
      </c>
      <c r="E5963" s="49">
        <f t="shared" si="186"/>
        <v>13.39</v>
      </c>
      <c r="F5963" s="1105">
        <f t="shared" si="187"/>
        <v>100275</v>
      </c>
      <c r="H5963" s="49">
        <v>12.1</v>
      </c>
      <c r="I5963" s="49">
        <v>13.39</v>
      </c>
    </row>
    <row r="5964" spans="2:9" ht="30">
      <c r="B5964" s="51">
        <v>100276</v>
      </c>
      <c r="C5964" s="1108" t="s">
        <v>7589</v>
      </c>
      <c r="D5964" s="45" t="s">
        <v>7531</v>
      </c>
      <c r="E5964" s="46">
        <f t="shared" si="186"/>
        <v>24.44</v>
      </c>
      <c r="F5964" s="1105">
        <f t="shared" si="187"/>
        <v>100276</v>
      </c>
      <c r="H5964" s="46">
        <v>22.09</v>
      </c>
      <c r="I5964" s="46">
        <v>24.44</v>
      </c>
    </row>
    <row r="5965" spans="2:9" ht="30">
      <c r="B5965" s="50">
        <v>100277</v>
      </c>
      <c r="C5965" s="48" t="s">
        <v>7590</v>
      </c>
      <c r="D5965" s="47" t="s">
        <v>7531</v>
      </c>
      <c r="E5965" s="49">
        <f t="shared" si="186"/>
        <v>1.32</v>
      </c>
      <c r="F5965" s="1105">
        <f t="shared" si="187"/>
        <v>100277</v>
      </c>
      <c r="H5965" s="49">
        <v>1.28</v>
      </c>
      <c r="I5965" s="49">
        <v>1.32</v>
      </c>
    </row>
    <row r="5966" spans="2:9">
      <c r="B5966" s="51">
        <v>100278</v>
      </c>
      <c r="C5966" s="1108" t="s">
        <v>7591</v>
      </c>
      <c r="D5966" s="45" t="s">
        <v>7518</v>
      </c>
      <c r="E5966" s="46">
        <f t="shared" si="186"/>
        <v>29.72</v>
      </c>
      <c r="F5966" s="1105">
        <f t="shared" si="187"/>
        <v>100278</v>
      </c>
      <c r="H5966" s="46">
        <v>26.87</v>
      </c>
      <c r="I5966" s="46">
        <v>29.72</v>
      </c>
    </row>
    <row r="5967" spans="2:9" ht="30">
      <c r="B5967" s="50">
        <v>100279</v>
      </c>
      <c r="C5967" s="48" t="s">
        <v>7592</v>
      </c>
      <c r="D5967" s="47" t="s">
        <v>115</v>
      </c>
      <c r="E5967" s="49">
        <f t="shared" si="186"/>
        <v>0.56999999999999995</v>
      </c>
      <c r="F5967" s="1105">
        <f t="shared" si="187"/>
        <v>100279</v>
      </c>
      <c r="H5967" s="49">
        <v>0.52</v>
      </c>
      <c r="I5967" s="49">
        <v>0.56999999999999995</v>
      </c>
    </row>
    <row r="5968" spans="2:9" ht="30">
      <c r="B5968" s="51">
        <v>100280</v>
      </c>
      <c r="C5968" s="1108" t="s">
        <v>7593</v>
      </c>
      <c r="D5968" s="45" t="s">
        <v>7518</v>
      </c>
      <c r="E5968" s="46">
        <f t="shared" si="186"/>
        <v>13.64</v>
      </c>
      <c r="F5968" s="1105">
        <f t="shared" si="187"/>
        <v>100280</v>
      </c>
      <c r="H5968" s="46">
        <v>12.33</v>
      </c>
      <c r="I5968" s="46">
        <v>13.64</v>
      </c>
    </row>
    <row r="5969" spans="2:9" ht="30">
      <c r="B5969" s="50">
        <v>100281</v>
      </c>
      <c r="C5969" s="48" t="s">
        <v>7594</v>
      </c>
      <c r="D5969" s="47" t="s">
        <v>7518</v>
      </c>
      <c r="E5969" s="49">
        <f t="shared" si="186"/>
        <v>2.52</v>
      </c>
      <c r="F5969" s="1105">
        <f t="shared" si="187"/>
        <v>100281</v>
      </c>
      <c r="H5969" s="49">
        <v>2.4500000000000002</v>
      </c>
      <c r="I5969" s="49">
        <v>2.52</v>
      </c>
    </row>
    <row r="5970" spans="2:9">
      <c r="B5970" s="51">
        <v>100282</v>
      </c>
      <c r="C5970" s="1108" t="s">
        <v>7595</v>
      </c>
      <c r="D5970" s="45" t="s">
        <v>7531</v>
      </c>
      <c r="E5970" s="46">
        <f t="shared" si="186"/>
        <v>116.38</v>
      </c>
      <c r="F5970" s="1105">
        <f t="shared" si="187"/>
        <v>100282</v>
      </c>
      <c r="H5970" s="46">
        <v>105.21</v>
      </c>
      <c r="I5970" s="46">
        <v>116.38</v>
      </c>
    </row>
    <row r="5971" spans="2:9">
      <c r="B5971" s="50">
        <v>100283</v>
      </c>
      <c r="C5971" s="48" t="s">
        <v>7596</v>
      </c>
      <c r="D5971" s="47" t="s">
        <v>7531</v>
      </c>
      <c r="E5971" s="49">
        <f t="shared" si="186"/>
        <v>18.8</v>
      </c>
      <c r="F5971" s="1105">
        <f t="shared" si="187"/>
        <v>100283</v>
      </c>
      <c r="H5971" s="49">
        <v>16.989999999999998</v>
      </c>
      <c r="I5971" s="49">
        <v>18.8</v>
      </c>
    </row>
    <row r="5972" spans="2:9" ht="30">
      <c r="B5972" s="51">
        <v>100284</v>
      </c>
      <c r="C5972" s="1108" t="s">
        <v>7597</v>
      </c>
      <c r="D5972" s="45" t="s">
        <v>7531</v>
      </c>
      <c r="E5972" s="46">
        <f t="shared" si="186"/>
        <v>7.37</v>
      </c>
      <c r="F5972" s="1105">
        <f t="shared" si="187"/>
        <v>100284</v>
      </c>
      <c r="H5972" s="46">
        <v>7.15</v>
      </c>
      <c r="I5972" s="46">
        <v>7.37</v>
      </c>
    </row>
    <row r="5973" spans="2:9">
      <c r="B5973" s="50">
        <v>100285</v>
      </c>
      <c r="C5973" s="48" t="s">
        <v>7598</v>
      </c>
      <c r="D5973" s="47" t="s">
        <v>7549</v>
      </c>
      <c r="E5973" s="49">
        <f t="shared" si="186"/>
        <v>31.26</v>
      </c>
      <c r="F5973" s="1105">
        <f t="shared" si="187"/>
        <v>100285</v>
      </c>
      <c r="H5973" s="49">
        <v>28.27</v>
      </c>
      <c r="I5973" s="49">
        <v>31.26</v>
      </c>
    </row>
    <row r="5974" spans="2:9">
      <c r="B5974" s="51">
        <v>100286</v>
      </c>
      <c r="C5974" s="1108" t="s">
        <v>7599</v>
      </c>
      <c r="D5974" s="45" t="s">
        <v>7549</v>
      </c>
      <c r="E5974" s="46">
        <f t="shared" si="186"/>
        <v>10.19</v>
      </c>
      <c r="F5974" s="1105">
        <f t="shared" si="187"/>
        <v>100286</v>
      </c>
      <c r="H5974" s="46">
        <v>9.2100000000000009</v>
      </c>
      <c r="I5974" s="46">
        <v>10.19</v>
      </c>
    </row>
    <row r="5975" spans="2:9">
      <c r="B5975" s="50">
        <v>100287</v>
      </c>
      <c r="C5975" s="48" t="s">
        <v>7600</v>
      </c>
      <c r="D5975" s="47" t="s">
        <v>7549</v>
      </c>
      <c r="E5975" s="49">
        <f t="shared" si="186"/>
        <v>9.75</v>
      </c>
      <c r="F5975" s="1105">
        <f t="shared" si="187"/>
        <v>100287</v>
      </c>
      <c r="H5975" s="49">
        <v>8.82</v>
      </c>
      <c r="I5975" s="49">
        <v>9.75</v>
      </c>
    </row>
    <row r="5976" spans="2:9">
      <c r="B5976" s="51">
        <v>84117</v>
      </c>
      <c r="C5976" s="1108" t="s">
        <v>4405</v>
      </c>
      <c r="D5976" s="45" t="s">
        <v>266</v>
      </c>
      <c r="E5976" s="46">
        <f t="shared" si="186"/>
        <v>19.39</v>
      </c>
      <c r="F5976" s="1105">
        <f t="shared" si="187"/>
        <v>84117</v>
      </c>
      <c r="H5976" s="46">
        <v>17.489999999999998</v>
      </c>
      <c r="I5976" s="46">
        <v>19.39</v>
      </c>
    </row>
    <row r="5977" spans="2:9">
      <c r="B5977" s="50">
        <v>84120</v>
      </c>
      <c r="C5977" s="48" t="s">
        <v>4406</v>
      </c>
      <c r="D5977" s="47" t="s">
        <v>266</v>
      </c>
      <c r="E5977" s="49">
        <f t="shared" si="186"/>
        <v>13</v>
      </c>
      <c r="F5977" s="1105">
        <f t="shared" si="187"/>
        <v>84120</v>
      </c>
      <c r="H5977" s="49">
        <v>12.41</v>
      </c>
      <c r="I5977" s="49">
        <v>13</v>
      </c>
    </row>
    <row r="5978" spans="2:9">
      <c r="B5978" s="51">
        <v>99802</v>
      </c>
      <c r="C5978" s="1108" t="s">
        <v>7601</v>
      </c>
      <c r="D5978" s="45" t="s">
        <v>266</v>
      </c>
      <c r="E5978" s="46">
        <f t="shared" si="186"/>
        <v>0.39</v>
      </c>
      <c r="F5978" s="1105">
        <f t="shared" si="187"/>
        <v>99802</v>
      </c>
      <c r="H5978" s="46">
        <v>0.36</v>
      </c>
      <c r="I5978" s="46">
        <v>0.39</v>
      </c>
    </row>
    <row r="5979" spans="2:9">
      <c r="B5979" s="50">
        <v>99803</v>
      </c>
      <c r="C5979" s="48" t="s">
        <v>7602</v>
      </c>
      <c r="D5979" s="47" t="s">
        <v>266</v>
      </c>
      <c r="E5979" s="49">
        <f t="shared" si="186"/>
        <v>1.54</v>
      </c>
      <c r="F5979" s="1105">
        <f t="shared" si="187"/>
        <v>99803</v>
      </c>
      <c r="H5979" s="49">
        <v>1.39</v>
      </c>
      <c r="I5979" s="49">
        <v>1.54</v>
      </c>
    </row>
    <row r="5980" spans="2:9">
      <c r="B5980" s="51">
        <v>99805</v>
      </c>
      <c r="C5980" s="1108" t="s">
        <v>7603</v>
      </c>
      <c r="D5980" s="45" t="s">
        <v>266</v>
      </c>
      <c r="E5980" s="46">
        <f t="shared" si="186"/>
        <v>8.06</v>
      </c>
      <c r="F5980" s="1105">
        <f t="shared" si="187"/>
        <v>99805</v>
      </c>
      <c r="H5980" s="46">
        <v>7.3</v>
      </c>
      <c r="I5980" s="46">
        <v>8.06</v>
      </c>
    </row>
    <row r="5981" spans="2:9">
      <c r="B5981" s="50">
        <v>99806</v>
      </c>
      <c r="C5981" s="48" t="s">
        <v>7604</v>
      </c>
      <c r="D5981" s="47" t="s">
        <v>266</v>
      </c>
      <c r="E5981" s="49">
        <f t="shared" si="186"/>
        <v>0.63</v>
      </c>
      <c r="F5981" s="1105">
        <f t="shared" si="187"/>
        <v>99806</v>
      </c>
      <c r="H5981" s="49">
        <v>0.56999999999999995</v>
      </c>
      <c r="I5981" s="49">
        <v>0.63</v>
      </c>
    </row>
    <row r="5982" spans="2:9">
      <c r="B5982" s="51">
        <v>99808</v>
      </c>
      <c r="C5982" s="1108" t="s">
        <v>7605</v>
      </c>
      <c r="D5982" s="45" t="s">
        <v>266</v>
      </c>
      <c r="E5982" s="46">
        <f t="shared" si="186"/>
        <v>2.64</v>
      </c>
      <c r="F5982" s="1105">
        <f t="shared" si="187"/>
        <v>99808</v>
      </c>
      <c r="H5982" s="46">
        <v>2.4</v>
      </c>
      <c r="I5982" s="46">
        <v>2.64</v>
      </c>
    </row>
    <row r="5983" spans="2:9">
      <c r="B5983" s="50">
        <v>99809</v>
      </c>
      <c r="C5983" s="48" t="s">
        <v>7606</v>
      </c>
      <c r="D5983" s="47" t="s">
        <v>266</v>
      </c>
      <c r="E5983" s="49">
        <f t="shared" si="186"/>
        <v>4.4000000000000004</v>
      </c>
      <c r="F5983" s="1105">
        <f t="shared" si="187"/>
        <v>99809</v>
      </c>
      <c r="H5983" s="49">
        <v>3.97</v>
      </c>
      <c r="I5983" s="49">
        <v>4.4000000000000004</v>
      </c>
    </row>
    <row r="5984" spans="2:9">
      <c r="B5984" s="51">
        <v>99811</v>
      </c>
      <c r="C5984" s="1108" t="s">
        <v>7607</v>
      </c>
      <c r="D5984" s="45" t="s">
        <v>266</v>
      </c>
      <c r="E5984" s="46">
        <f t="shared" si="186"/>
        <v>2.63</v>
      </c>
      <c r="F5984" s="1105">
        <f t="shared" si="187"/>
        <v>99811</v>
      </c>
      <c r="H5984" s="46">
        <v>2.37</v>
      </c>
      <c r="I5984" s="46">
        <v>2.63</v>
      </c>
    </row>
    <row r="5985" spans="2:9">
      <c r="B5985" s="50">
        <v>99812</v>
      </c>
      <c r="C5985" s="48" t="s">
        <v>7608</v>
      </c>
      <c r="D5985" s="47" t="s">
        <v>266</v>
      </c>
      <c r="E5985" s="49">
        <f t="shared" si="186"/>
        <v>0.84</v>
      </c>
      <c r="F5985" s="1105">
        <f t="shared" si="187"/>
        <v>99812</v>
      </c>
      <c r="H5985" s="49">
        <v>0.76</v>
      </c>
      <c r="I5985" s="49">
        <v>0.84</v>
      </c>
    </row>
    <row r="5986" spans="2:9">
      <c r="B5986" s="51">
        <v>99814</v>
      </c>
      <c r="C5986" s="1108" t="s">
        <v>7609</v>
      </c>
      <c r="D5986" s="45" t="s">
        <v>266</v>
      </c>
      <c r="E5986" s="46">
        <f t="shared" si="186"/>
        <v>1.43</v>
      </c>
      <c r="F5986" s="1105">
        <f t="shared" si="187"/>
        <v>99814</v>
      </c>
      <c r="H5986" s="46">
        <v>1.3</v>
      </c>
      <c r="I5986" s="46">
        <v>1.43</v>
      </c>
    </row>
    <row r="5987" spans="2:9">
      <c r="B5987" s="50">
        <v>99822</v>
      </c>
      <c r="C5987" s="48" t="s">
        <v>7610</v>
      </c>
      <c r="D5987" s="47" t="s">
        <v>266</v>
      </c>
      <c r="E5987" s="49">
        <f t="shared" si="186"/>
        <v>0.74</v>
      </c>
      <c r="F5987" s="1105">
        <f t="shared" si="187"/>
        <v>99822</v>
      </c>
      <c r="H5987" s="49">
        <v>0.67</v>
      </c>
      <c r="I5987" s="49">
        <v>0.74</v>
      </c>
    </row>
    <row r="5988" spans="2:9">
      <c r="B5988" s="51">
        <v>99826</v>
      </c>
      <c r="C5988" s="1108" t="s">
        <v>7611</v>
      </c>
      <c r="D5988" s="45" t="s">
        <v>266</v>
      </c>
      <c r="E5988" s="46">
        <f t="shared" si="186"/>
        <v>1.1399999999999999</v>
      </c>
      <c r="F5988" s="1105">
        <f t="shared" si="187"/>
        <v>99826</v>
      </c>
      <c r="H5988" s="46">
        <v>1.03</v>
      </c>
      <c r="I5988" s="46">
        <v>1.1399999999999999</v>
      </c>
    </row>
    <row r="5989" spans="2:9">
      <c r="B5989" s="50" t="s">
        <v>4407</v>
      </c>
      <c r="C5989" s="48" t="s">
        <v>4408</v>
      </c>
      <c r="D5989" s="47" t="s">
        <v>85</v>
      </c>
      <c r="E5989" s="49">
        <f t="shared" si="186"/>
        <v>40.61</v>
      </c>
      <c r="F5989" s="1105" t="str">
        <f t="shared" si="187"/>
        <v>74163/001</v>
      </c>
      <c r="H5989" s="49">
        <v>38.46</v>
      </c>
      <c r="I5989" s="49">
        <v>40.61</v>
      </c>
    </row>
    <row r="5990" spans="2:9">
      <c r="B5990" s="51" t="s">
        <v>4409</v>
      </c>
      <c r="C5990" s="1108" t="s">
        <v>4410</v>
      </c>
      <c r="D5990" s="45" t="s">
        <v>85</v>
      </c>
      <c r="E5990" s="46">
        <f t="shared" si="186"/>
        <v>68.48</v>
      </c>
      <c r="F5990" s="1105" t="str">
        <f t="shared" si="187"/>
        <v>74163/002</v>
      </c>
      <c r="H5990" s="46">
        <v>62.26</v>
      </c>
      <c r="I5990" s="46">
        <v>68.48</v>
      </c>
    </row>
    <row r="5991" spans="2:9">
      <c r="B5991" s="50">
        <v>84127</v>
      </c>
      <c r="C5991" s="48" t="s">
        <v>4411</v>
      </c>
      <c r="D5991" s="47" t="s">
        <v>85</v>
      </c>
      <c r="E5991" s="49">
        <f t="shared" si="186"/>
        <v>372.75</v>
      </c>
      <c r="F5991" s="1105">
        <f t="shared" si="187"/>
        <v>84127</v>
      </c>
      <c r="H5991" s="49">
        <v>365.57</v>
      </c>
      <c r="I5991" s="49">
        <v>372.75</v>
      </c>
    </row>
    <row r="5992" spans="2:9">
      <c r="B5992" s="51">
        <v>40841</v>
      </c>
      <c r="C5992" s="1108" t="s">
        <v>4412</v>
      </c>
      <c r="D5992" s="45" t="s">
        <v>115</v>
      </c>
      <c r="E5992" s="46">
        <f t="shared" si="186"/>
        <v>109.64</v>
      </c>
      <c r="F5992" s="1105">
        <f t="shared" si="187"/>
        <v>40841</v>
      </c>
      <c r="H5992" s="46">
        <v>100.36</v>
      </c>
      <c r="I5992" s="46">
        <v>109.64</v>
      </c>
    </row>
    <row r="5993" spans="2:9" ht="30">
      <c r="B5993" s="50">
        <v>71516</v>
      </c>
      <c r="C5993" s="48" t="s">
        <v>4413</v>
      </c>
      <c r="D5993" s="47" t="s">
        <v>115</v>
      </c>
      <c r="E5993" s="49">
        <f t="shared" si="186"/>
        <v>500</v>
      </c>
      <c r="F5993" s="1105">
        <f t="shared" si="187"/>
        <v>71516</v>
      </c>
      <c r="H5993" s="49">
        <v>500</v>
      </c>
      <c r="I5993" s="49">
        <v>500</v>
      </c>
    </row>
    <row r="5994" spans="2:9">
      <c r="B5994" s="51">
        <v>73361</v>
      </c>
      <c r="C5994" s="1108" t="s">
        <v>4414</v>
      </c>
      <c r="D5994" s="45" t="s">
        <v>1186</v>
      </c>
      <c r="E5994" s="46">
        <f t="shared" si="186"/>
        <v>371.3</v>
      </c>
      <c r="F5994" s="1105">
        <f t="shared" si="187"/>
        <v>73361</v>
      </c>
      <c r="H5994" s="46">
        <v>352.54</v>
      </c>
      <c r="I5994" s="46">
        <v>371.3</v>
      </c>
    </row>
    <row r="5995" spans="2:9" ht="30">
      <c r="B5995" s="50">
        <v>73714</v>
      </c>
      <c r="C5995" s="48" t="s">
        <v>4415</v>
      </c>
      <c r="D5995" s="47" t="s">
        <v>115</v>
      </c>
      <c r="E5995" s="49">
        <f t="shared" si="186"/>
        <v>1366.1</v>
      </c>
      <c r="F5995" s="1105">
        <f t="shared" si="187"/>
        <v>73714</v>
      </c>
      <c r="H5995" s="49">
        <v>1304.9000000000001</v>
      </c>
      <c r="I5995" s="49">
        <v>1366.1</v>
      </c>
    </row>
    <row r="5996" spans="2:9">
      <c r="B5996" s="51">
        <v>86957</v>
      </c>
      <c r="C5996" s="1108" t="s">
        <v>4416</v>
      </c>
      <c r="D5996" s="45" t="s">
        <v>115</v>
      </c>
      <c r="E5996" s="46">
        <f t="shared" si="186"/>
        <v>21.59</v>
      </c>
      <c r="F5996" s="1105">
        <f t="shared" si="187"/>
        <v>86957</v>
      </c>
      <c r="H5996" s="46">
        <v>21.28</v>
      </c>
      <c r="I5996" s="46">
        <v>21.59</v>
      </c>
    </row>
    <row r="5997" spans="2:9">
      <c r="B5997" s="50">
        <v>86958</v>
      </c>
      <c r="C5997" s="48" t="s">
        <v>4417</v>
      </c>
      <c r="D5997" s="47" t="s">
        <v>115</v>
      </c>
      <c r="E5997" s="49">
        <f t="shared" si="186"/>
        <v>17.59</v>
      </c>
      <c r="F5997" s="1105">
        <f t="shared" si="187"/>
        <v>86958</v>
      </c>
      <c r="H5997" s="49">
        <v>17.28</v>
      </c>
      <c r="I5997" s="49">
        <v>17.59</v>
      </c>
    </row>
    <row r="5998" spans="2:9" ht="30">
      <c r="B5998" s="51">
        <v>97010</v>
      </c>
      <c r="C5998" s="1108" t="s">
        <v>5474</v>
      </c>
      <c r="D5998" s="45" t="s">
        <v>85</v>
      </c>
      <c r="E5998" s="46">
        <f t="shared" si="186"/>
        <v>33.21</v>
      </c>
      <c r="F5998" s="1105">
        <f t="shared" si="187"/>
        <v>97010</v>
      </c>
      <c r="H5998" s="46">
        <v>31.91</v>
      </c>
      <c r="I5998" s="46">
        <v>33.21</v>
      </c>
    </row>
    <row r="5999" spans="2:9" ht="30">
      <c r="B5999" s="50">
        <v>97011</v>
      </c>
      <c r="C5999" s="48" t="s">
        <v>5475</v>
      </c>
      <c r="D5999" s="47" t="s">
        <v>85</v>
      </c>
      <c r="E5999" s="49">
        <f t="shared" si="186"/>
        <v>26.83</v>
      </c>
      <c r="F5999" s="1105">
        <f t="shared" si="187"/>
        <v>97011</v>
      </c>
      <c r="H5999" s="49">
        <v>25.53</v>
      </c>
      <c r="I5999" s="49">
        <v>26.83</v>
      </c>
    </row>
    <row r="6000" spans="2:9" ht="30">
      <c r="B6000" s="51">
        <v>97012</v>
      </c>
      <c r="C6000" s="1108" t="s">
        <v>5476</v>
      </c>
      <c r="D6000" s="45" t="s">
        <v>85</v>
      </c>
      <c r="E6000" s="46">
        <f t="shared" si="186"/>
        <v>23.64</v>
      </c>
      <c r="F6000" s="1105">
        <f t="shared" si="187"/>
        <v>97012</v>
      </c>
      <c r="H6000" s="46">
        <v>22.34</v>
      </c>
      <c r="I6000" s="46">
        <v>23.64</v>
      </c>
    </row>
    <row r="6001" spans="2:9" ht="30">
      <c r="B6001" s="50">
        <v>97013</v>
      </c>
      <c r="C6001" s="48" t="s">
        <v>5477</v>
      </c>
      <c r="D6001" s="47" t="s">
        <v>85</v>
      </c>
      <c r="E6001" s="49">
        <f t="shared" si="186"/>
        <v>45.02</v>
      </c>
      <c r="F6001" s="1105">
        <f t="shared" si="187"/>
        <v>97013</v>
      </c>
      <c r="H6001" s="49">
        <v>43.63</v>
      </c>
      <c r="I6001" s="49">
        <v>45.02</v>
      </c>
    </row>
    <row r="6002" spans="2:9" ht="30">
      <c r="B6002" s="51">
        <v>97014</v>
      </c>
      <c r="C6002" s="1108" t="s">
        <v>5478</v>
      </c>
      <c r="D6002" s="45" t="s">
        <v>85</v>
      </c>
      <c r="E6002" s="46">
        <f t="shared" si="186"/>
        <v>34.9</v>
      </c>
      <c r="F6002" s="1105">
        <f t="shared" si="187"/>
        <v>97014</v>
      </c>
      <c r="H6002" s="46">
        <v>33.51</v>
      </c>
      <c r="I6002" s="46">
        <v>34.9</v>
      </c>
    </row>
    <row r="6003" spans="2:9" ht="30">
      <c r="B6003" s="50">
        <v>97015</v>
      </c>
      <c r="C6003" s="48" t="s">
        <v>5479</v>
      </c>
      <c r="D6003" s="47" t="s">
        <v>85</v>
      </c>
      <c r="E6003" s="49">
        <f t="shared" si="186"/>
        <v>29.79</v>
      </c>
      <c r="F6003" s="1105">
        <f t="shared" si="187"/>
        <v>97015</v>
      </c>
      <c r="H6003" s="49">
        <v>28.4</v>
      </c>
      <c r="I6003" s="49">
        <v>29.79</v>
      </c>
    </row>
    <row r="6004" spans="2:9" ht="30">
      <c r="B6004" s="51">
        <v>97016</v>
      </c>
      <c r="C6004" s="1108" t="s">
        <v>5480</v>
      </c>
      <c r="D6004" s="45" t="s">
        <v>85</v>
      </c>
      <c r="E6004" s="46">
        <f t="shared" si="186"/>
        <v>27.94</v>
      </c>
      <c r="F6004" s="1105">
        <f t="shared" si="187"/>
        <v>97016</v>
      </c>
      <c r="H6004" s="46">
        <v>27.13</v>
      </c>
      <c r="I6004" s="46">
        <v>27.94</v>
      </c>
    </row>
    <row r="6005" spans="2:9" ht="30">
      <c r="B6005" s="50">
        <v>97017</v>
      </c>
      <c r="C6005" s="48" t="s">
        <v>5481</v>
      </c>
      <c r="D6005" s="47" t="s">
        <v>85</v>
      </c>
      <c r="E6005" s="49">
        <f t="shared" si="186"/>
        <v>21.88</v>
      </c>
      <c r="F6005" s="1105">
        <f t="shared" si="187"/>
        <v>97017</v>
      </c>
      <c r="H6005" s="49">
        <v>21.07</v>
      </c>
      <c r="I6005" s="49">
        <v>21.88</v>
      </c>
    </row>
    <row r="6006" spans="2:9" ht="30">
      <c r="B6006" s="51">
        <v>97018</v>
      </c>
      <c r="C6006" s="1108" t="s">
        <v>5482</v>
      </c>
      <c r="D6006" s="45" t="s">
        <v>85</v>
      </c>
      <c r="E6006" s="46">
        <f t="shared" si="186"/>
        <v>18.73</v>
      </c>
      <c r="F6006" s="1105">
        <f t="shared" si="187"/>
        <v>97018</v>
      </c>
      <c r="H6006" s="46">
        <v>17.920000000000002</v>
      </c>
      <c r="I6006" s="46">
        <v>18.73</v>
      </c>
    </row>
    <row r="6007" spans="2:9" ht="45">
      <c r="B6007" s="50">
        <v>97031</v>
      </c>
      <c r="C6007" s="48" t="s">
        <v>5483</v>
      </c>
      <c r="D6007" s="47" t="s">
        <v>85</v>
      </c>
      <c r="E6007" s="49">
        <f t="shared" si="186"/>
        <v>51.11</v>
      </c>
      <c r="F6007" s="1105">
        <f t="shared" si="187"/>
        <v>97031</v>
      </c>
      <c r="H6007" s="49">
        <v>49.8</v>
      </c>
      <c r="I6007" s="49">
        <v>51.11</v>
      </c>
    </row>
    <row r="6008" spans="2:9" ht="45">
      <c r="B6008" s="51">
        <v>97032</v>
      </c>
      <c r="C6008" s="1108" t="s">
        <v>6903</v>
      </c>
      <c r="D6008" s="45" t="s">
        <v>85</v>
      </c>
      <c r="E6008" s="46">
        <f t="shared" si="186"/>
        <v>33.020000000000003</v>
      </c>
      <c r="F6008" s="1105">
        <f t="shared" si="187"/>
        <v>97032</v>
      </c>
      <c r="H6008" s="46">
        <v>31.71</v>
      </c>
      <c r="I6008" s="46">
        <v>33.020000000000003</v>
      </c>
    </row>
    <row r="6009" spans="2:9" ht="45">
      <c r="B6009" s="50">
        <v>97033</v>
      </c>
      <c r="C6009" s="48" t="s">
        <v>6288</v>
      </c>
      <c r="D6009" s="47" t="s">
        <v>85</v>
      </c>
      <c r="E6009" s="49">
        <f t="shared" si="186"/>
        <v>57.61</v>
      </c>
      <c r="F6009" s="1105">
        <f t="shared" si="187"/>
        <v>97033</v>
      </c>
      <c r="H6009" s="49">
        <v>56.37</v>
      </c>
      <c r="I6009" s="49">
        <v>57.61</v>
      </c>
    </row>
    <row r="6010" spans="2:9" ht="45">
      <c r="B6010" s="51">
        <v>97034</v>
      </c>
      <c r="C6010" s="1108" t="s">
        <v>6289</v>
      </c>
      <c r="D6010" s="45" t="s">
        <v>85</v>
      </c>
      <c r="E6010" s="46">
        <f t="shared" si="186"/>
        <v>35.57</v>
      </c>
      <c r="F6010" s="1105">
        <f t="shared" si="187"/>
        <v>97034</v>
      </c>
      <c r="H6010" s="46">
        <v>34.33</v>
      </c>
      <c r="I6010" s="46">
        <v>35.57</v>
      </c>
    </row>
    <row r="6011" spans="2:9">
      <c r="B6011" s="50">
        <v>97039</v>
      </c>
      <c r="C6011" s="48" t="s">
        <v>5484</v>
      </c>
      <c r="D6011" s="47" t="s">
        <v>266</v>
      </c>
      <c r="E6011" s="49">
        <f t="shared" si="186"/>
        <v>29.4</v>
      </c>
      <c r="F6011" s="1105">
        <f t="shared" si="187"/>
        <v>97039</v>
      </c>
      <c r="H6011" s="49">
        <v>28.16</v>
      </c>
      <c r="I6011" s="49">
        <v>29.4</v>
      </c>
    </row>
    <row r="6012" spans="2:9">
      <c r="B6012" s="51">
        <v>97040</v>
      </c>
      <c r="C6012" s="1108" t="s">
        <v>5485</v>
      </c>
      <c r="D6012" s="45" t="s">
        <v>266</v>
      </c>
      <c r="E6012" s="46">
        <f t="shared" si="186"/>
        <v>11.55</v>
      </c>
      <c r="F6012" s="1105">
        <f t="shared" si="187"/>
        <v>97040</v>
      </c>
      <c r="H6012" s="46">
        <v>10.79</v>
      </c>
      <c r="I6012" s="46">
        <v>11.55</v>
      </c>
    </row>
    <row r="6013" spans="2:9">
      <c r="B6013" s="50">
        <v>97041</v>
      </c>
      <c r="C6013" s="48" t="s">
        <v>5486</v>
      </c>
      <c r="D6013" s="47" t="s">
        <v>266</v>
      </c>
      <c r="E6013" s="49">
        <f t="shared" si="186"/>
        <v>95.2</v>
      </c>
      <c r="F6013" s="1105">
        <f t="shared" si="187"/>
        <v>97041</v>
      </c>
      <c r="H6013" s="49">
        <v>93.19</v>
      </c>
      <c r="I6013" s="49">
        <v>95.2</v>
      </c>
    </row>
    <row r="6014" spans="2:9">
      <c r="B6014" s="51">
        <v>97046</v>
      </c>
      <c r="C6014" s="1108" t="s">
        <v>6290</v>
      </c>
      <c r="D6014" s="45" t="s">
        <v>266</v>
      </c>
      <c r="E6014" s="46">
        <f t="shared" si="186"/>
        <v>0.26</v>
      </c>
      <c r="F6014" s="1105">
        <f t="shared" si="187"/>
        <v>97046</v>
      </c>
      <c r="H6014" s="46">
        <v>0.25</v>
      </c>
      <c r="I6014" s="46">
        <v>0.26</v>
      </c>
    </row>
    <row r="6015" spans="2:9">
      <c r="B6015" s="50">
        <v>97047</v>
      </c>
      <c r="C6015" s="48" t="s">
        <v>6291</v>
      </c>
      <c r="D6015" s="47" t="s">
        <v>266</v>
      </c>
      <c r="E6015" s="49">
        <f t="shared" si="186"/>
        <v>0.1</v>
      </c>
      <c r="F6015" s="1105">
        <f t="shared" si="187"/>
        <v>97047</v>
      </c>
      <c r="H6015" s="49">
        <v>0.1</v>
      </c>
      <c r="I6015" s="49">
        <v>0.1</v>
      </c>
    </row>
    <row r="6016" spans="2:9">
      <c r="B6016" s="51">
        <v>97048</v>
      </c>
      <c r="C6016" s="1108" t="s">
        <v>6292</v>
      </c>
      <c r="D6016" s="45" t="s">
        <v>266</v>
      </c>
      <c r="E6016" s="46">
        <f t="shared" si="186"/>
        <v>7.0000000000000007E-2</v>
      </c>
      <c r="F6016" s="1105">
        <f t="shared" si="187"/>
        <v>97048</v>
      </c>
      <c r="H6016" s="46">
        <v>7.0000000000000007E-2</v>
      </c>
      <c r="I6016" s="46">
        <v>7.0000000000000007E-2</v>
      </c>
    </row>
    <row r="6017" spans="2:9">
      <c r="B6017" s="50">
        <v>97051</v>
      </c>
      <c r="C6017" s="48" t="s">
        <v>6293</v>
      </c>
      <c r="D6017" s="47" t="s">
        <v>85</v>
      </c>
      <c r="E6017" s="49">
        <f t="shared" si="186"/>
        <v>0.5</v>
      </c>
      <c r="F6017" s="1105">
        <f t="shared" si="187"/>
        <v>97051</v>
      </c>
      <c r="H6017" s="49">
        <v>0.47</v>
      </c>
      <c r="I6017" s="49">
        <v>0.5</v>
      </c>
    </row>
    <row r="6018" spans="2:9">
      <c r="B6018" s="51">
        <v>97053</v>
      </c>
      <c r="C6018" s="1108" t="s">
        <v>6294</v>
      </c>
      <c r="D6018" s="45" t="s">
        <v>85</v>
      </c>
      <c r="E6018" s="46">
        <f t="shared" si="186"/>
        <v>17.239999999999998</v>
      </c>
      <c r="F6018" s="1105">
        <f t="shared" si="187"/>
        <v>97053</v>
      </c>
      <c r="H6018" s="46">
        <v>16.690000000000001</v>
      </c>
      <c r="I6018" s="46">
        <v>17.239999999999998</v>
      </c>
    </row>
    <row r="6019" spans="2:9">
      <c r="B6019" s="50">
        <v>97062</v>
      </c>
      <c r="C6019" s="48" t="s">
        <v>5487</v>
      </c>
      <c r="D6019" s="47" t="s">
        <v>266</v>
      </c>
      <c r="E6019" s="49">
        <f t="shared" ref="E6019:E6082" si="188">IF($K$2=$H$1,H6019,I6019)</f>
        <v>5.1100000000000003</v>
      </c>
      <c r="F6019" s="1105">
        <f t="shared" ref="F6019:F6082" si="189">IF(LEN($B6019)=7,CONCATENATE(MID($B6019,1,6),"00",RIGHT($B6019,1)),IF(LEN($B6019)=8,CONCATENATE(MID($B6019,1,6),"0",RIGHT($B6019,2)),$B6019))</f>
        <v>97062</v>
      </c>
      <c r="H6019" s="49">
        <v>4.8499999999999996</v>
      </c>
      <c r="I6019" s="49">
        <v>5.1100000000000003</v>
      </c>
    </row>
    <row r="6020" spans="2:9" ht="30">
      <c r="B6020" s="51">
        <v>97063</v>
      </c>
      <c r="C6020" s="1108" t="s">
        <v>5488</v>
      </c>
      <c r="D6020" s="45" t="s">
        <v>266</v>
      </c>
      <c r="E6020" s="46">
        <f t="shared" si="188"/>
        <v>6.78</v>
      </c>
      <c r="F6020" s="1105">
        <f t="shared" si="189"/>
        <v>97063</v>
      </c>
      <c r="H6020" s="46">
        <v>6.11</v>
      </c>
      <c r="I6020" s="46">
        <v>6.78</v>
      </c>
    </row>
    <row r="6021" spans="2:9">
      <c r="B6021" s="50">
        <v>97064</v>
      </c>
      <c r="C6021" s="48" t="s">
        <v>5489</v>
      </c>
      <c r="D6021" s="47" t="s">
        <v>85</v>
      </c>
      <c r="E6021" s="49">
        <f t="shared" si="188"/>
        <v>12.63</v>
      </c>
      <c r="F6021" s="1105">
        <f t="shared" si="189"/>
        <v>97064</v>
      </c>
      <c r="H6021" s="49">
        <v>11.41</v>
      </c>
      <c r="I6021" s="49">
        <v>12.63</v>
      </c>
    </row>
    <row r="6022" spans="2:9">
      <c r="B6022" s="51">
        <v>97065</v>
      </c>
      <c r="C6022" s="1108" t="s">
        <v>5490</v>
      </c>
      <c r="D6022" s="45" t="s">
        <v>1186</v>
      </c>
      <c r="E6022" s="46">
        <f t="shared" si="188"/>
        <v>4.5199999999999996</v>
      </c>
      <c r="F6022" s="1105">
        <f t="shared" si="189"/>
        <v>97065</v>
      </c>
      <c r="H6022" s="46">
        <v>4.08</v>
      </c>
      <c r="I6022" s="46">
        <v>4.5199999999999996</v>
      </c>
    </row>
    <row r="6023" spans="2:9">
      <c r="B6023" s="50">
        <v>97066</v>
      </c>
      <c r="C6023" s="48" t="s">
        <v>6295</v>
      </c>
      <c r="D6023" s="47" t="s">
        <v>266</v>
      </c>
      <c r="E6023" s="49">
        <f t="shared" si="188"/>
        <v>49.43</v>
      </c>
      <c r="F6023" s="1105">
        <f t="shared" si="189"/>
        <v>97066</v>
      </c>
      <c r="H6023" s="49">
        <v>47.49</v>
      </c>
      <c r="I6023" s="49">
        <v>49.43</v>
      </c>
    </row>
    <row r="6024" spans="2:9" ht="30">
      <c r="B6024" s="51">
        <v>97067</v>
      </c>
      <c r="C6024" s="1108" t="s">
        <v>5491</v>
      </c>
      <c r="D6024" s="45" t="s">
        <v>85</v>
      </c>
      <c r="E6024" s="46">
        <f t="shared" si="188"/>
        <v>412.98</v>
      </c>
      <c r="F6024" s="1105">
        <f t="shared" si="189"/>
        <v>97067</v>
      </c>
      <c r="H6024" s="46">
        <v>392.22</v>
      </c>
      <c r="I6024" s="46">
        <v>412.98</v>
      </c>
    </row>
    <row r="6025" spans="2:9">
      <c r="B6025" s="50" t="s">
        <v>4418</v>
      </c>
      <c r="C6025" s="48" t="s">
        <v>4419</v>
      </c>
      <c r="D6025" s="47" t="s">
        <v>115</v>
      </c>
      <c r="E6025" s="49">
        <f t="shared" si="188"/>
        <v>105.78</v>
      </c>
      <c r="F6025" s="1105" t="str">
        <f t="shared" si="189"/>
        <v>73916/002</v>
      </c>
      <c r="H6025" s="49">
        <v>105.16</v>
      </c>
      <c r="I6025" s="49">
        <v>105.78</v>
      </c>
    </row>
    <row r="6026" spans="2:9">
      <c r="B6026" s="51">
        <v>73672</v>
      </c>
      <c r="C6026" s="1108" t="s">
        <v>4420</v>
      </c>
      <c r="D6026" s="45" t="s">
        <v>266</v>
      </c>
      <c r="E6026" s="46">
        <f t="shared" si="188"/>
        <v>0.31</v>
      </c>
      <c r="F6026" s="1105">
        <f t="shared" si="189"/>
        <v>73672</v>
      </c>
      <c r="H6026" s="46">
        <v>0.31</v>
      </c>
      <c r="I6026" s="46">
        <v>0.31</v>
      </c>
    </row>
    <row r="6027" spans="2:9">
      <c r="B6027" s="50" t="s">
        <v>4421</v>
      </c>
      <c r="C6027" s="48" t="s">
        <v>4422</v>
      </c>
      <c r="D6027" s="47" t="s">
        <v>266</v>
      </c>
      <c r="E6027" s="49">
        <f t="shared" si="188"/>
        <v>0.46</v>
      </c>
      <c r="F6027" s="1105" t="str">
        <f t="shared" si="189"/>
        <v>73822/002</v>
      </c>
      <c r="H6027" s="49">
        <v>0.45</v>
      </c>
      <c r="I6027" s="49">
        <v>0.46</v>
      </c>
    </row>
    <row r="6028" spans="2:9">
      <c r="B6028" s="51" t="s">
        <v>4423</v>
      </c>
      <c r="C6028" s="1108" t="s">
        <v>4424</v>
      </c>
      <c r="D6028" s="45" t="s">
        <v>266</v>
      </c>
      <c r="E6028" s="46">
        <f t="shared" si="188"/>
        <v>0.12</v>
      </c>
      <c r="F6028" s="1105" t="str">
        <f t="shared" si="189"/>
        <v>73859/001</v>
      </c>
      <c r="H6028" s="46">
        <v>0.12</v>
      </c>
      <c r="I6028" s="46">
        <v>0.12</v>
      </c>
    </row>
    <row r="6029" spans="2:9">
      <c r="B6029" s="50" t="s">
        <v>4425</v>
      </c>
      <c r="C6029" s="48" t="s">
        <v>4426</v>
      </c>
      <c r="D6029" s="47" t="s">
        <v>266</v>
      </c>
      <c r="E6029" s="49">
        <f t="shared" si="188"/>
        <v>1.27</v>
      </c>
      <c r="F6029" s="1105" t="str">
        <f t="shared" si="189"/>
        <v>73859/002</v>
      </c>
      <c r="H6029" s="49">
        <v>1.1499999999999999</v>
      </c>
      <c r="I6029" s="49">
        <v>1.27</v>
      </c>
    </row>
    <row r="6030" spans="2:9">
      <c r="B6030" s="51">
        <v>85331</v>
      </c>
      <c r="C6030" s="1108" t="s">
        <v>4427</v>
      </c>
      <c r="D6030" s="45" t="s">
        <v>266</v>
      </c>
      <c r="E6030" s="46">
        <f t="shared" si="188"/>
        <v>1.23</v>
      </c>
      <c r="F6030" s="1105">
        <f t="shared" si="189"/>
        <v>85331</v>
      </c>
      <c r="H6030" s="46">
        <v>1.1100000000000001</v>
      </c>
      <c r="I6030" s="46">
        <v>1.23</v>
      </c>
    </row>
    <row r="6031" spans="2:9">
      <c r="B6031" s="50">
        <v>85422</v>
      </c>
      <c r="C6031" s="48" t="s">
        <v>4428</v>
      </c>
      <c r="D6031" s="47" t="s">
        <v>266</v>
      </c>
      <c r="E6031" s="49">
        <f t="shared" si="188"/>
        <v>6.38</v>
      </c>
      <c r="F6031" s="1105">
        <f t="shared" si="189"/>
        <v>85422</v>
      </c>
      <c r="H6031" s="49">
        <v>5.76</v>
      </c>
      <c r="I6031" s="49">
        <v>6.38</v>
      </c>
    </row>
    <row r="6032" spans="2:9">
      <c r="B6032" s="51" t="s">
        <v>4429</v>
      </c>
      <c r="C6032" s="1108" t="s">
        <v>4430</v>
      </c>
      <c r="D6032" s="45" t="s">
        <v>266</v>
      </c>
      <c r="E6032" s="46">
        <f t="shared" si="188"/>
        <v>52.68</v>
      </c>
      <c r="F6032" s="1105" t="str">
        <f t="shared" si="189"/>
        <v>74220/001</v>
      </c>
      <c r="H6032" s="46">
        <v>48.98</v>
      </c>
      <c r="I6032" s="46">
        <v>52.68</v>
      </c>
    </row>
    <row r="6033" spans="2:9">
      <c r="B6033" s="50" t="s">
        <v>4431</v>
      </c>
      <c r="C6033" s="48" t="s">
        <v>4432</v>
      </c>
      <c r="D6033" s="47" t="s">
        <v>85</v>
      </c>
      <c r="E6033" s="49">
        <f t="shared" si="188"/>
        <v>2.4900000000000002</v>
      </c>
      <c r="F6033" s="1105" t="str">
        <f t="shared" si="189"/>
        <v>74221/001</v>
      </c>
      <c r="H6033" s="49">
        <v>2.3199999999999998</v>
      </c>
      <c r="I6033" s="49">
        <v>2.4900000000000002</v>
      </c>
    </row>
    <row r="6034" spans="2:9">
      <c r="B6034" s="51" t="s">
        <v>4433</v>
      </c>
      <c r="C6034" s="1108" t="s">
        <v>4434</v>
      </c>
      <c r="D6034" s="45" t="s">
        <v>266</v>
      </c>
      <c r="E6034" s="46">
        <f t="shared" si="188"/>
        <v>50.48</v>
      </c>
      <c r="F6034" s="1105" t="str">
        <f t="shared" si="189"/>
        <v>74219/001</v>
      </c>
      <c r="H6034" s="46">
        <v>47.17</v>
      </c>
      <c r="I6034" s="46">
        <v>50.48</v>
      </c>
    </row>
    <row r="6035" spans="2:9">
      <c r="B6035" s="50" t="s">
        <v>4435</v>
      </c>
      <c r="C6035" s="48" t="s">
        <v>4436</v>
      </c>
      <c r="D6035" s="47" t="s">
        <v>266</v>
      </c>
      <c r="E6035" s="49">
        <f t="shared" si="188"/>
        <v>47.82</v>
      </c>
      <c r="F6035" s="1105" t="str">
        <f t="shared" si="189"/>
        <v>74219/002</v>
      </c>
      <c r="H6035" s="49">
        <v>44.51</v>
      </c>
      <c r="I6035" s="49">
        <v>47.82</v>
      </c>
    </row>
    <row r="6036" spans="2:9">
      <c r="B6036" s="51">
        <v>84126</v>
      </c>
      <c r="C6036" s="1108" t="s">
        <v>4437</v>
      </c>
      <c r="D6036" s="45" t="s">
        <v>266</v>
      </c>
      <c r="E6036" s="46">
        <f t="shared" si="188"/>
        <v>37.840000000000003</v>
      </c>
      <c r="F6036" s="1105">
        <f t="shared" si="189"/>
        <v>84126</v>
      </c>
      <c r="H6036" s="46">
        <v>35.549999999999997</v>
      </c>
      <c r="I6036" s="46">
        <v>37.840000000000003</v>
      </c>
    </row>
    <row r="6037" spans="2:9">
      <c r="B6037" s="50">
        <v>85421</v>
      </c>
      <c r="C6037" s="48" t="s">
        <v>4438</v>
      </c>
      <c r="D6037" s="47" t="s">
        <v>266</v>
      </c>
      <c r="E6037" s="49">
        <f t="shared" si="188"/>
        <v>12.77</v>
      </c>
      <c r="F6037" s="1105">
        <f t="shared" si="189"/>
        <v>85421</v>
      </c>
      <c r="H6037" s="49">
        <v>11.48</v>
      </c>
      <c r="I6037" s="49">
        <v>12.77</v>
      </c>
    </row>
    <row r="6038" spans="2:9">
      <c r="B6038" s="51">
        <v>97621</v>
      </c>
      <c r="C6038" s="1108" t="s">
        <v>5492</v>
      </c>
      <c r="D6038" s="45" t="s">
        <v>1186</v>
      </c>
      <c r="E6038" s="46">
        <f t="shared" si="188"/>
        <v>85.24</v>
      </c>
      <c r="F6038" s="1105">
        <f t="shared" si="189"/>
        <v>97621</v>
      </c>
      <c r="H6038" s="46">
        <v>76.989999999999995</v>
      </c>
      <c r="I6038" s="46">
        <v>85.24</v>
      </c>
    </row>
    <row r="6039" spans="2:9">
      <c r="B6039" s="50">
        <v>97622</v>
      </c>
      <c r="C6039" s="48" t="s">
        <v>5493</v>
      </c>
      <c r="D6039" s="47" t="s">
        <v>1186</v>
      </c>
      <c r="E6039" s="49">
        <f t="shared" si="188"/>
        <v>41.55</v>
      </c>
      <c r="F6039" s="1105">
        <f t="shared" si="189"/>
        <v>97622</v>
      </c>
      <c r="H6039" s="49">
        <v>37.520000000000003</v>
      </c>
      <c r="I6039" s="49">
        <v>41.55</v>
      </c>
    </row>
    <row r="6040" spans="2:9">
      <c r="B6040" s="51">
        <v>97623</v>
      </c>
      <c r="C6040" s="1108" t="s">
        <v>5494</v>
      </c>
      <c r="D6040" s="45" t="s">
        <v>1186</v>
      </c>
      <c r="E6040" s="46">
        <f t="shared" si="188"/>
        <v>127.27</v>
      </c>
      <c r="F6040" s="1105">
        <f t="shared" si="189"/>
        <v>97623</v>
      </c>
      <c r="H6040" s="46">
        <v>114.95</v>
      </c>
      <c r="I6040" s="46">
        <v>127.27</v>
      </c>
    </row>
    <row r="6041" spans="2:9">
      <c r="B6041" s="50">
        <v>97624</v>
      </c>
      <c r="C6041" s="48" t="s">
        <v>5495</v>
      </c>
      <c r="D6041" s="47" t="s">
        <v>1186</v>
      </c>
      <c r="E6041" s="49">
        <f t="shared" si="188"/>
        <v>78.11</v>
      </c>
      <c r="F6041" s="1105">
        <f t="shared" si="189"/>
        <v>97624</v>
      </c>
      <c r="H6041" s="49">
        <v>70.55</v>
      </c>
      <c r="I6041" s="49">
        <v>78.11</v>
      </c>
    </row>
    <row r="6042" spans="2:9">
      <c r="B6042" s="51">
        <v>97625</v>
      </c>
      <c r="C6042" s="1108" t="s">
        <v>5496</v>
      </c>
      <c r="D6042" s="45" t="s">
        <v>1186</v>
      </c>
      <c r="E6042" s="46">
        <f t="shared" si="188"/>
        <v>34.869999999999997</v>
      </c>
      <c r="F6042" s="1105">
        <f t="shared" si="189"/>
        <v>97625</v>
      </c>
      <c r="H6042" s="46">
        <v>34.25</v>
      </c>
      <c r="I6042" s="46">
        <v>34.869999999999997</v>
      </c>
    </row>
    <row r="6043" spans="2:9">
      <c r="B6043" s="50">
        <v>97626</v>
      </c>
      <c r="C6043" s="48" t="s">
        <v>5497</v>
      </c>
      <c r="D6043" s="47" t="s">
        <v>1186</v>
      </c>
      <c r="E6043" s="49">
        <f t="shared" si="188"/>
        <v>430.96</v>
      </c>
      <c r="F6043" s="1105">
        <f t="shared" si="189"/>
        <v>97626</v>
      </c>
      <c r="H6043" s="49">
        <v>389.5</v>
      </c>
      <c r="I6043" s="49">
        <v>430.96</v>
      </c>
    </row>
    <row r="6044" spans="2:9" ht="30">
      <c r="B6044" s="51">
        <v>97627</v>
      </c>
      <c r="C6044" s="1108" t="s">
        <v>5498</v>
      </c>
      <c r="D6044" s="45" t="s">
        <v>1186</v>
      </c>
      <c r="E6044" s="46">
        <f t="shared" si="188"/>
        <v>183.11</v>
      </c>
      <c r="F6044" s="1105">
        <f t="shared" si="189"/>
        <v>97627</v>
      </c>
      <c r="H6044" s="46">
        <v>166.86</v>
      </c>
      <c r="I6044" s="46">
        <v>183.11</v>
      </c>
    </row>
    <row r="6045" spans="2:9">
      <c r="B6045" s="50">
        <v>97628</v>
      </c>
      <c r="C6045" s="48" t="s">
        <v>5499</v>
      </c>
      <c r="D6045" s="47" t="s">
        <v>1186</v>
      </c>
      <c r="E6045" s="49">
        <f t="shared" si="188"/>
        <v>205.33</v>
      </c>
      <c r="F6045" s="1105">
        <f t="shared" si="189"/>
        <v>97628</v>
      </c>
      <c r="H6045" s="49">
        <v>185.46</v>
      </c>
      <c r="I6045" s="49">
        <v>205.33</v>
      </c>
    </row>
    <row r="6046" spans="2:9">
      <c r="B6046" s="51">
        <v>97629</v>
      </c>
      <c r="C6046" s="1108" t="s">
        <v>5500</v>
      </c>
      <c r="D6046" s="45" t="s">
        <v>1186</v>
      </c>
      <c r="E6046" s="46">
        <f t="shared" si="188"/>
        <v>86.54</v>
      </c>
      <c r="F6046" s="1105">
        <f t="shared" si="189"/>
        <v>97629</v>
      </c>
      <c r="H6046" s="46">
        <v>78.75</v>
      </c>
      <c r="I6046" s="46">
        <v>86.54</v>
      </c>
    </row>
    <row r="6047" spans="2:9">
      <c r="B6047" s="50">
        <v>97631</v>
      </c>
      <c r="C6047" s="48" t="s">
        <v>5501</v>
      </c>
      <c r="D6047" s="47" t="s">
        <v>266</v>
      </c>
      <c r="E6047" s="49">
        <f t="shared" si="188"/>
        <v>2.41</v>
      </c>
      <c r="F6047" s="1105">
        <f t="shared" si="189"/>
        <v>97631</v>
      </c>
      <c r="H6047" s="49">
        <v>2.17</v>
      </c>
      <c r="I6047" s="49">
        <v>2.41</v>
      </c>
    </row>
    <row r="6048" spans="2:9">
      <c r="B6048" s="51">
        <v>97632</v>
      </c>
      <c r="C6048" s="1108" t="s">
        <v>5502</v>
      </c>
      <c r="D6048" s="45" t="s">
        <v>85</v>
      </c>
      <c r="E6048" s="46">
        <f t="shared" si="188"/>
        <v>1.89</v>
      </c>
      <c r="F6048" s="1105">
        <f t="shared" si="189"/>
        <v>97632</v>
      </c>
      <c r="H6048" s="46">
        <v>1.7</v>
      </c>
      <c r="I6048" s="46">
        <v>1.89</v>
      </c>
    </row>
    <row r="6049" spans="2:9">
      <c r="B6049" s="50">
        <v>97633</v>
      </c>
      <c r="C6049" s="48" t="s">
        <v>5503</v>
      </c>
      <c r="D6049" s="47" t="s">
        <v>266</v>
      </c>
      <c r="E6049" s="49">
        <f t="shared" si="188"/>
        <v>16.53</v>
      </c>
      <c r="F6049" s="1105">
        <f t="shared" si="189"/>
        <v>97633</v>
      </c>
      <c r="H6049" s="49">
        <v>14.9</v>
      </c>
      <c r="I6049" s="49">
        <v>16.53</v>
      </c>
    </row>
    <row r="6050" spans="2:9">
      <c r="B6050" s="51">
        <v>97634</v>
      </c>
      <c r="C6050" s="1108" t="s">
        <v>5504</v>
      </c>
      <c r="D6050" s="45" t="s">
        <v>266</v>
      </c>
      <c r="E6050" s="46">
        <f t="shared" si="188"/>
        <v>8.57</v>
      </c>
      <c r="F6050" s="1105">
        <f t="shared" si="189"/>
        <v>97634</v>
      </c>
      <c r="H6050" s="46">
        <v>7.75</v>
      </c>
      <c r="I6050" s="46">
        <v>8.57</v>
      </c>
    </row>
    <row r="6051" spans="2:9">
      <c r="B6051" s="50">
        <v>97635</v>
      </c>
      <c r="C6051" s="48" t="s">
        <v>5505</v>
      </c>
      <c r="D6051" s="47" t="s">
        <v>266</v>
      </c>
      <c r="E6051" s="49">
        <f t="shared" si="188"/>
        <v>11.51</v>
      </c>
      <c r="F6051" s="1105">
        <f t="shared" si="189"/>
        <v>97635</v>
      </c>
      <c r="H6051" s="49">
        <v>10.35</v>
      </c>
      <c r="I6051" s="49">
        <v>11.51</v>
      </c>
    </row>
    <row r="6052" spans="2:9">
      <c r="B6052" s="51">
        <v>97636</v>
      </c>
      <c r="C6052" s="1108" t="s">
        <v>5506</v>
      </c>
      <c r="D6052" s="45" t="s">
        <v>266</v>
      </c>
      <c r="E6052" s="46">
        <f t="shared" si="188"/>
        <v>9.15</v>
      </c>
      <c r="F6052" s="1105">
        <f t="shared" si="189"/>
        <v>97636</v>
      </c>
      <c r="H6052" s="46">
        <v>8.9</v>
      </c>
      <c r="I6052" s="46">
        <v>9.15</v>
      </c>
    </row>
    <row r="6053" spans="2:9">
      <c r="B6053" s="50">
        <v>97637</v>
      </c>
      <c r="C6053" s="48" t="s">
        <v>5507</v>
      </c>
      <c r="D6053" s="47" t="s">
        <v>266</v>
      </c>
      <c r="E6053" s="49">
        <f t="shared" si="188"/>
        <v>1.85</v>
      </c>
      <c r="F6053" s="1105">
        <f t="shared" si="189"/>
        <v>97637</v>
      </c>
      <c r="H6053" s="49">
        <v>1.67</v>
      </c>
      <c r="I6053" s="49">
        <v>1.85</v>
      </c>
    </row>
    <row r="6054" spans="2:9">
      <c r="B6054" s="51">
        <v>97638</v>
      </c>
      <c r="C6054" s="1108" t="s">
        <v>5508</v>
      </c>
      <c r="D6054" s="45" t="s">
        <v>266</v>
      </c>
      <c r="E6054" s="46">
        <f t="shared" si="188"/>
        <v>5.4</v>
      </c>
      <c r="F6054" s="1105">
        <f t="shared" si="189"/>
        <v>97638</v>
      </c>
      <c r="H6054" s="46">
        <v>4.87</v>
      </c>
      <c r="I6054" s="46">
        <v>5.4</v>
      </c>
    </row>
    <row r="6055" spans="2:9">
      <c r="B6055" s="50">
        <v>97639</v>
      </c>
      <c r="C6055" s="48" t="s">
        <v>5509</v>
      </c>
      <c r="D6055" s="47" t="s">
        <v>266</v>
      </c>
      <c r="E6055" s="49">
        <f t="shared" si="188"/>
        <v>14.55</v>
      </c>
      <c r="F6055" s="1105">
        <f t="shared" si="189"/>
        <v>97639</v>
      </c>
      <c r="H6055" s="49">
        <v>13.11</v>
      </c>
      <c r="I6055" s="49">
        <v>14.55</v>
      </c>
    </row>
    <row r="6056" spans="2:9">
      <c r="B6056" s="51">
        <v>97640</v>
      </c>
      <c r="C6056" s="1108" t="s">
        <v>5510</v>
      </c>
      <c r="D6056" s="45" t="s">
        <v>266</v>
      </c>
      <c r="E6056" s="46">
        <f t="shared" si="188"/>
        <v>1.1599999999999999</v>
      </c>
      <c r="F6056" s="1105">
        <f t="shared" si="189"/>
        <v>97640</v>
      </c>
      <c r="H6056" s="46">
        <v>1.06</v>
      </c>
      <c r="I6056" s="46">
        <v>1.1599999999999999</v>
      </c>
    </row>
    <row r="6057" spans="2:9">
      <c r="B6057" s="50">
        <v>97641</v>
      </c>
      <c r="C6057" s="48" t="s">
        <v>5511</v>
      </c>
      <c r="D6057" s="47" t="s">
        <v>266</v>
      </c>
      <c r="E6057" s="49">
        <f t="shared" si="188"/>
        <v>3.64</v>
      </c>
      <c r="F6057" s="1105">
        <f t="shared" si="189"/>
        <v>97641</v>
      </c>
      <c r="H6057" s="49">
        <v>3.28</v>
      </c>
      <c r="I6057" s="49">
        <v>3.64</v>
      </c>
    </row>
    <row r="6058" spans="2:9">
      <c r="B6058" s="51">
        <v>97642</v>
      </c>
      <c r="C6058" s="1108" t="s">
        <v>5512</v>
      </c>
      <c r="D6058" s="45" t="s">
        <v>266</v>
      </c>
      <c r="E6058" s="46">
        <f t="shared" si="188"/>
        <v>2.09</v>
      </c>
      <c r="F6058" s="1105">
        <f t="shared" si="189"/>
        <v>97642</v>
      </c>
      <c r="H6058" s="46">
        <v>1.89</v>
      </c>
      <c r="I6058" s="46">
        <v>2.09</v>
      </c>
    </row>
    <row r="6059" spans="2:9">
      <c r="B6059" s="50">
        <v>97643</v>
      </c>
      <c r="C6059" s="48" t="s">
        <v>5513</v>
      </c>
      <c r="D6059" s="47" t="s">
        <v>266</v>
      </c>
      <c r="E6059" s="49">
        <f t="shared" si="188"/>
        <v>17.88</v>
      </c>
      <c r="F6059" s="1105">
        <f t="shared" si="189"/>
        <v>97643</v>
      </c>
      <c r="H6059" s="49">
        <v>16.11</v>
      </c>
      <c r="I6059" s="49">
        <v>17.88</v>
      </c>
    </row>
    <row r="6060" spans="2:9">
      <c r="B6060" s="51">
        <v>97644</v>
      </c>
      <c r="C6060" s="1108" t="s">
        <v>5514</v>
      </c>
      <c r="D6060" s="45" t="s">
        <v>266</v>
      </c>
      <c r="E6060" s="46">
        <f t="shared" si="188"/>
        <v>6.72</v>
      </c>
      <c r="F6060" s="1105">
        <f t="shared" si="189"/>
        <v>97644</v>
      </c>
      <c r="H6060" s="46">
        <v>6.06</v>
      </c>
      <c r="I6060" s="46">
        <v>6.72</v>
      </c>
    </row>
    <row r="6061" spans="2:9">
      <c r="B6061" s="50">
        <v>97645</v>
      </c>
      <c r="C6061" s="48" t="s">
        <v>5515</v>
      </c>
      <c r="D6061" s="47" t="s">
        <v>266</v>
      </c>
      <c r="E6061" s="49">
        <f t="shared" si="188"/>
        <v>19.53</v>
      </c>
      <c r="F6061" s="1105">
        <f t="shared" si="189"/>
        <v>97645</v>
      </c>
      <c r="H6061" s="49">
        <v>17.68</v>
      </c>
      <c r="I6061" s="49">
        <v>19.53</v>
      </c>
    </row>
    <row r="6062" spans="2:9">
      <c r="B6062" s="51">
        <v>97647</v>
      </c>
      <c r="C6062" s="1108" t="s">
        <v>5516</v>
      </c>
      <c r="D6062" s="45" t="s">
        <v>266</v>
      </c>
      <c r="E6062" s="46">
        <f t="shared" si="188"/>
        <v>2.58</v>
      </c>
      <c r="F6062" s="1105">
        <f t="shared" si="189"/>
        <v>97647</v>
      </c>
      <c r="H6062" s="46">
        <v>2.33</v>
      </c>
      <c r="I6062" s="46">
        <v>2.58</v>
      </c>
    </row>
    <row r="6063" spans="2:9">
      <c r="B6063" s="50">
        <v>97648</v>
      </c>
      <c r="C6063" s="48" t="s">
        <v>5517</v>
      </c>
      <c r="D6063" s="47" t="s">
        <v>266</v>
      </c>
      <c r="E6063" s="49">
        <f t="shared" si="188"/>
        <v>1.49</v>
      </c>
      <c r="F6063" s="1105">
        <f t="shared" si="189"/>
        <v>97648</v>
      </c>
      <c r="H6063" s="49">
        <v>1.33</v>
      </c>
      <c r="I6063" s="49">
        <v>1.49</v>
      </c>
    </row>
    <row r="6064" spans="2:9" ht="30">
      <c r="B6064" s="51">
        <v>97649</v>
      </c>
      <c r="C6064" s="1108" t="s">
        <v>5518</v>
      </c>
      <c r="D6064" s="45" t="s">
        <v>266</v>
      </c>
      <c r="E6064" s="46">
        <f t="shared" si="188"/>
        <v>3.15</v>
      </c>
      <c r="F6064" s="1105">
        <f t="shared" si="189"/>
        <v>97649</v>
      </c>
      <c r="H6064" s="46">
        <v>2.87</v>
      </c>
      <c r="I6064" s="46">
        <v>3.15</v>
      </c>
    </row>
    <row r="6065" spans="2:9">
      <c r="B6065" s="50">
        <v>97650</v>
      </c>
      <c r="C6065" s="48" t="s">
        <v>5519</v>
      </c>
      <c r="D6065" s="47" t="s">
        <v>266</v>
      </c>
      <c r="E6065" s="49">
        <f t="shared" si="188"/>
        <v>5.55</v>
      </c>
      <c r="F6065" s="1105">
        <f t="shared" si="189"/>
        <v>97650</v>
      </c>
      <c r="H6065" s="49">
        <v>5</v>
      </c>
      <c r="I6065" s="49">
        <v>5.55</v>
      </c>
    </row>
    <row r="6066" spans="2:9">
      <c r="B6066" s="51">
        <v>97651</v>
      </c>
      <c r="C6066" s="1108" t="s">
        <v>5520</v>
      </c>
      <c r="D6066" s="45" t="s">
        <v>115</v>
      </c>
      <c r="E6066" s="46">
        <f t="shared" si="188"/>
        <v>61.56</v>
      </c>
      <c r="F6066" s="1105">
        <f t="shared" si="189"/>
        <v>97651</v>
      </c>
      <c r="H6066" s="46">
        <v>55.43</v>
      </c>
      <c r="I6066" s="46">
        <v>61.56</v>
      </c>
    </row>
    <row r="6067" spans="2:9" ht="30">
      <c r="B6067" s="50">
        <v>97652</v>
      </c>
      <c r="C6067" s="48" t="s">
        <v>5521</v>
      </c>
      <c r="D6067" s="47" t="s">
        <v>115</v>
      </c>
      <c r="E6067" s="49">
        <f t="shared" si="188"/>
        <v>139.55000000000001</v>
      </c>
      <c r="F6067" s="1105">
        <f t="shared" si="189"/>
        <v>97652</v>
      </c>
      <c r="H6067" s="49">
        <v>125.66</v>
      </c>
      <c r="I6067" s="49">
        <v>139.55000000000001</v>
      </c>
    </row>
    <row r="6068" spans="2:9">
      <c r="B6068" s="51">
        <v>97653</v>
      </c>
      <c r="C6068" s="1108" t="s">
        <v>5522</v>
      </c>
      <c r="D6068" s="45" t="s">
        <v>115</v>
      </c>
      <c r="E6068" s="46">
        <f t="shared" si="188"/>
        <v>80.69</v>
      </c>
      <c r="F6068" s="1105">
        <f t="shared" si="189"/>
        <v>97653</v>
      </c>
      <c r="H6068" s="46">
        <v>78.209999999999994</v>
      </c>
      <c r="I6068" s="46">
        <v>80.69</v>
      </c>
    </row>
    <row r="6069" spans="2:9" ht="30">
      <c r="B6069" s="50">
        <v>97654</v>
      </c>
      <c r="C6069" s="48" t="s">
        <v>5523</v>
      </c>
      <c r="D6069" s="47" t="s">
        <v>115</v>
      </c>
      <c r="E6069" s="49">
        <f t="shared" si="188"/>
        <v>102.04</v>
      </c>
      <c r="F6069" s="1105">
        <f t="shared" si="189"/>
        <v>97654</v>
      </c>
      <c r="H6069" s="49">
        <v>97.44</v>
      </c>
      <c r="I6069" s="49">
        <v>102.04</v>
      </c>
    </row>
    <row r="6070" spans="2:9">
      <c r="B6070" s="51">
        <v>97655</v>
      </c>
      <c r="C6070" s="1108" t="s">
        <v>5524</v>
      </c>
      <c r="D6070" s="45" t="s">
        <v>266</v>
      </c>
      <c r="E6070" s="46">
        <f t="shared" si="188"/>
        <v>17.239999999999998</v>
      </c>
      <c r="F6070" s="1105">
        <f t="shared" si="189"/>
        <v>97655</v>
      </c>
      <c r="H6070" s="46">
        <v>15.99</v>
      </c>
      <c r="I6070" s="46">
        <v>17.239999999999998</v>
      </c>
    </row>
    <row r="6071" spans="2:9">
      <c r="B6071" s="50">
        <v>97656</v>
      </c>
      <c r="C6071" s="48" t="s">
        <v>5525</v>
      </c>
      <c r="D6071" s="47" t="s">
        <v>115</v>
      </c>
      <c r="E6071" s="49">
        <f t="shared" si="188"/>
        <v>170.23</v>
      </c>
      <c r="F6071" s="1105">
        <f t="shared" si="189"/>
        <v>97656</v>
      </c>
      <c r="H6071" s="49">
        <v>156.99</v>
      </c>
      <c r="I6071" s="49">
        <v>170.23</v>
      </c>
    </row>
    <row r="6072" spans="2:9">
      <c r="B6072" s="51">
        <v>97657</v>
      </c>
      <c r="C6072" s="1108" t="s">
        <v>5526</v>
      </c>
      <c r="D6072" s="45" t="s">
        <v>115</v>
      </c>
      <c r="E6072" s="46">
        <f t="shared" si="188"/>
        <v>337.42</v>
      </c>
      <c r="F6072" s="1105">
        <f t="shared" si="189"/>
        <v>97657</v>
      </c>
      <c r="H6072" s="46">
        <v>311.17</v>
      </c>
      <c r="I6072" s="46">
        <v>337.42</v>
      </c>
    </row>
    <row r="6073" spans="2:9">
      <c r="B6073" s="50">
        <v>97658</v>
      </c>
      <c r="C6073" s="48" t="s">
        <v>5527</v>
      </c>
      <c r="D6073" s="47" t="s">
        <v>115</v>
      </c>
      <c r="E6073" s="49">
        <f t="shared" si="188"/>
        <v>122.07</v>
      </c>
      <c r="F6073" s="1105">
        <f t="shared" si="189"/>
        <v>97658</v>
      </c>
      <c r="H6073" s="49">
        <v>116.41</v>
      </c>
      <c r="I6073" s="49">
        <v>122.07</v>
      </c>
    </row>
    <row r="6074" spans="2:9" ht="30">
      <c r="B6074" s="51">
        <v>97659</v>
      </c>
      <c r="C6074" s="1108" t="s">
        <v>5528</v>
      </c>
      <c r="D6074" s="45" t="s">
        <v>115</v>
      </c>
      <c r="E6074" s="46">
        <f t="shared" si="188"/>
        <v>169.33</v>
      </c>
      <c r="F6074" s="1105">
        <f t="shared" si="189"/>
        <v>97659</v>
      </c>
      <c r="H6074" s="46">
        <v>159.71</v>
      </c>
      <c r="I6074" s="46">
        <v>169.33</v>
      </c>
    </row>
    <row r="6075" spans="2:9">
      <c r="B6075" s="50">
        <v>97660</v>
      </c>
      <c r="C6075" s="48" t="s">
        <v>5529</v>
      </c>
      <c r="D6075" s="47" t="s">
        <v>115</v>
      </c>
      <c r="E6075" s="49">
        <f t="shared" si="188"/>
        <v>0.48</v>
      </c>
      <c r="F6075" s="1105">
        <f t="shared" si="189"/>
        <v>97660</v>
      </c>
      <c r="H6075" s="49">
        <v>0.43</v>
      </c>
      <c r="I6075" s="49">
        <v>0.48</v>
      </c>
    </row>
    <row r="6076" spans="2:9">
      <c r="B6076" s="51">
        <v>97661</v>
      </c>
      <c r="C6076" s="1108" t="s">
        <v>5530</v>
      </c>
      <c r="D6076" s="45" t="s">
        <v>85</v>
      </c>
      <c r="E6076" s="46">
        <f t="shared" si="188"/>
        <v>0.48</v>
      </c>
      <c r="F6076" s="1105">
        <f t="shared" si="189"/>
        <v>97661</v>
      </c>
      <c r="H6076" s="46">
        <v>0.44</v>
      </c>
      <c r="I6076" s="46">
        <v>0.48</v>
      </c>
    </row>
    <row r="6077" spans="2:9">
      <c r="B6077" s="50">
        <v>97662</v>
      </c>
      <c r="C6077" s="48" t="s">
        <v>5531</v>
      </c>
      <c r="D6077" s="47" t="s">
        <v>85</v>
      </c>
      <c r="E6077" s="49">
        <f t="shared" si="188"/>
        <v>0.36</v>
      </c>
      <c r="F6077" s="1105">
        <f t="shared" si="189"/>
        <v>97662</v>
      </c>
      <c r="H6077" s="49">
        <v>0.32</v>
      </c>
      <c r="I6077" s="49">
        <v>0.36</v>
      </c>
    </row>
    <row r="6078" spans="2:9">
      <c r="B6078" s="51">
        <v>97663</v>
      </c>
      <c r="C6078" s="1108" t="s">
        <v>5532</v>
      </c>
      <c r="D6078" s="45" t="s">
        <v>115</v>
      </c>
      <c r="E6078" s="46">
        <f t="shared" si="188"/>
        <v>8.99</v>
      </c>
      <c r="F6078" s="1105">
        <f t="shared" si="189"/>
        <v>97663</v>
      </c>
      <c r="H6078" s="46">
        <v>8.1</v>
      </c>
      <c r="I6078" s="46">
        <v>8.99</v>
      </c>
    </row>
    <row r="6079" spans="2:9">
      <c r="B6079" s="50">
        <v>97664</v>
      </c>
      <c r="C6079" s="48" t="s">
        <v>5533</v>
      </c>
      <c r="D6079" s="47" t="s">
        <v>115</v>
      </c>
      <c r="E6079" s="49">
        <f t="shared" si="188"/>
        <v>1.1100000000000001</v>
      </c>
      <c r="F6079" s="1105">
        <f t="shared" si="189"/>
        <v>97664</v>
      </c>
      <c r="H6079" s="49">
        <v>1.01</v>
      </c>
      <c r="I6079" s="49">
        <v>1.1100000000000001</v>
      </c>
    </row>
    <row r="6080" spans="2:9">
      <c r="B6080" s="51">
        <v>97665</v>
      </c>
      <c r="C6080" s="1108" t="s">
        <v>5534</v>
      </c>
      <c r="D6080" s="45" t="s">
        <v>115</v>
      </c>
      <c r="E6080" s="46">
        <f t="shared" si="188"/>
        <v>0.94</v>
      </c>
      <c r="F6080" s="1105">
        <f t="shared" si="189"/>
        <v>97665</v>
      </c>
      <c r="H6080" s="46">
        <v>0.84</v>
      </c>
      <c r="I6080" s="46">
        <v>0.94</v>
      </c>
    </row>
    <row r="6081" spans="2:9">
      <c r="B6081" s="50">
        <v>97666</v>
      </c>
      <c r="C6081" s="48" t="s">
        <v>5535</v>
      </c>
      <c r="D6081" s="47" t="s">
        <v>115</v>
      </c>
      <c r="E6081" s="49">
        <f t="shared" si="188"/>
        <v>6.55</v>
      </c>
      <c r="F6081" s="1105">
        <f t="shared" si="189"/>
        <v>97666</v>
      </c>
      <c r="H6081" s="49">
        <v>5.9</v>
      </c>
      <c r="I6081" s="49">
        <v>6.55</v>
      </c>
    </row>
    <row r="6082" spans="2:9">
      <c r="B6082" s="51">
        <v>85423</v>
      </c>
      <c r="C6082" s="1108" t="s">
        <v>4439</v>
      </c>
      <c r="D6082" s="45" t="s">
        <v>266</v>
      </c>
      <c r="E6082" s="46">
        <f t="shared" si="188"/>
        <v>6.88</v>
      </c>
      <c r="F6082" s="1105">
        <f t="shared" si="189"/>
        <v>85423</v>
      </c>
      <c r="H6082" s="46">
        <v>6.48</v>
      </c>
      <c r="I6082" s="46">
        <v>6.88</v>
      </c>
    </row>
    <row r="6083" spans="2:9">
      <c r="B6083" s="50">
        <v>85424</v>
      </c>
      <c r="C6083" s="48" t="s">
        <v>4440</v>
      </c>
      <c r="D6083" s="47" t="s">
        <v>266</v>
      </c>
      <c r="E6083" s="49">
        <f t="shared" ref="E6083:E6146" si="190">IF($K$2=$H$1,H6083,I6083)</f>
        <v>20.63</v>
      </c>
      <c r="F6083" s="1105">
        <f t="shared" ref="F6083:F6146" si="191">IF(LEN($B6083)=7,CONCATENATE(MID($B6083,1,6),"00",RIGHT($B6083,1)),IF(LEN($B6083)=8,CONCATENATE(MID($B6083,1,6),"0",RIGHT($B6083,2)),$B6083))</f>
        <v>85424</v>
      </c>
      <c r="H6083" s="49">
        <v>18.87</v>
      </c>
      <c r="I6083" s="49">
        <v>20.63</v>
      </c>
    </row>
    <row r="6084" spans="2:9" ht="30">
      <c r="B6084" s="51">
        <v>95967</v>
      </c>
      <c r="C6084" s="1108" t="s">
        <v>4441</v>
      </c>
      <c r="D6084" s="45" t="s">
        <v>44</v>
      </c>
      <c r="E6084" s="46">
        <f t="shared" si="190"/>
        <v>126.18</v>
      </c>
      <c r="F6084" s="1105">
        <f t="shared" si="191"/>
        <v>95967</v>
      </c>
      <c r="H6084" s="46">
        <v>109.35</v>
      </c>
      <c r="I6084" s="46">
        <v>126.18</v>
      </c>
    </row>
    <row r="6085" spans="2:9">
      <c r="B6085" s="50">
        <v>99058</v>
      </c>
      <c r="C6085" s="48" t="s">
        <v>7612</v>
      </c>
      <c r="D6085" s="47" t="s">
        <v>115</v>
      </c>
      <c r="E6085" s="49">
        <f t="shared" si="190"/>
        <v>6.22</v>
      </c>
      <c r="F6085" s="1105">
        <f t="shared" si="191"/>
        <v>99058</v>
      </c>
      <c r="H6085" s="49">
        <v>5.67</v>
      </c>
      <c r="I6085" s="49">
        <v>6.22</v>
      </c>
    </row>
    <row r="6086" spans="2:9" ht="30">
      <c r="B6086" s="51">
        <v>99059</v>
      </c>
      <c r="C6086" s="1108" t="s">
        <v>7613</v>
      </c>
      <c r="D6086" s="45" t="s">
        <v>85</v>
      </c>
      <c r="E6086" s="46">
        <f t="shared" si="190"/>
        <v>34.729999999999997</v>
      </c>
      <c r="F6086" s="1105">
        <f t="shared" si="191"/>
        <v>99059</v>
      </c>
      <c r="H6086" s="46">
        <v>32.340000000000003</v>
      </c>
      <c r="I6086" s="46">
        <v>34.729999999999997</v>
      </c>
    </row>
    <row r="6087" spans="2:9">
      <c r="B6087" s="50">
        <v>99060</v>
      </c>
      <c r="C6087" s="48" t="s">
        <v>7614</v>
      </c>
      <c r="D6087" s="47" t="s">
        <v>115</v>
      </c>
      <c r="E6087" s="49">
        <f t="shared" si="190"/>
        <v>88.37</v>
      </c>
      <c r="F6087" s="1105">
        <f t="shared" si="191"/>
        <v>99060</v>
      </c>
      <c r="H6087" s="49">
        <v>81.790000000000006</v>
      </c>
      <c r="I6087" s="49">
        <v>88.37</v>
      </c>
    </row>
    <row r="6088" spans="2:9">
      <c r="B6088" s="51">
        <v>99061</v>
      </c>
      <c r="C6088" s="1108" t="s">
        <v>7615</v>
      </c>
      <c r="D6088" s="45" t="s">
        <v>115</v>
      </c>
      <c r="E6088" s="46">
        <f t="shared" si="190"/>
        <v>61.31</v>
      </c>
      <c r="F6088" s="1105">
        <f t="shared" si="191"/>
        <v>99061</v>
      </c>
      <c r="H6088" s="46">
        <v>56.51</v>
      </c>
      <c r="I6088" s="46">
        <v>61.31</v>
      </c>
    </row>
    <row r="6089" spans="2:9">
      <c r="B6089" s="50">
        <v>99062</v>
      </c>
      <c r="C6089" s="48" t="s">
        <v>7616</v>
      </c>
      <c r="D6089" s="47" t="s">
        <v>115</v>
      </c>
      <c r="E6089" s="49">
        <f t="shared" si="190"/>
        <v>1.83</v>
      </c>
      <c r="F6089" s="1105">
        <f t="shared" si="191"/>
        <v>99062</v>
      </c>
      <c r="H6089" s="49">
        <v>1.65</v>
      </c>
      <c r="I6089" s="49">
        <v>1.83</v>
      </c>
    </row>
    <row r="6090" spans="2:9">
      <c r="B6090" s="51">
        <v>99063</v>
      </c>
      <c r="C6090" s="1108" t="s">
        <v>7617</v>
      </c>
      <c r="D6090" s="45" t="s">
        <v>85</v>
      </c>
      <c r="E6090" s="46">
        <f t="shared" si="190"/>
        <v>3.06</v>
      </c>
      <c r="F6090" s="1105">
        <f t="shared" si="191"/>
        <v>99063</v>
      </c>
      <c r="H6090" s="46">
        <v>2.82</v>
      </c>
      <c r="I6090" s="46">
        <v>3.06</v>
      </c>
    </row>
    <row r="6091" spans="2:9">
      <c r="B6091" s="50">
        <v>99064</v>
      </c>
      <c r="C6091" s="48" t="s">
        <v>7618</v>
      </c>
      <c r="D6091" s="47" t="s">
        <v>85</v>
      </c>
      <c r="E6091" s="49">
        <f t="shared" si="190"/>
        <v>0.31</v>
      </c>
      <c r="F6091" s="1105">
        <f t="shared" si="191"/>
        <v>99064</v>
      </c>
      <c r="H6091" s="49">
        <v>0.28000000000000003</v>
      </c>
      <c r="I6091" s="49">
        <v>0.31</v>
      </c>
    </row>
    <row r="6092" spans="2:9">
      <c r="B6092" s="51">
        <v>78472</v>
      </c>
      <c r="C6092" s="1108" t="s">
        <v>4442</v>
      </c>
      <c r="D6092" s="45" t="s">
        <v>266</v>
      </c>
      <c r="E6092" s="46">
        <f t="shared" si="190"/>
        <v>0.26</v>
      </c>
      <c r="F6092" s="1105">
        <f t="shared" si="191"/>
        <v>78472</v>
      </c>
      <c r="H6092" s="46">
        <v>0.25</v>
      </c>
      <c r="I6092" s="46">
        <v>0.26</v>
      </c>
    </row>
    <row r="6093" spans="2:9">
      <c r="B6093" s="50">
        <v>93588</v>
      </c>
      <c r="C6093" s="48" t="s">
        <v>4443</v>
      </c>
      <c r="D6093" s="47" t="s">
        <v>3636</v>
      </c>
      <c r="E6093" s="49">
        <f t="shared" si="190"/>
        <v>1.4</v>
      </c>
      <c r="F6093" s="1105">
        <f t="shared" si="191"/>
        <v>93588</v>
      </c>
      <c r="H6093" s="49">
        <v>1.37</v>
      </c>
      <c r="I6093" s="49">
        <v>1.4</v>
      </c>
    </row>
    <row r="6094" spans="2:9" ht="30">
      <c r="B6094" s="51">
        <v>93589</v>
      </c>
      <c r="C6094" s="1108" t="s">
        <v>4444</v>
      </c>
      <c r="D6094" s="45" t="s">
        <v>3636</v>
      </c>
      <c r="E6094" s="46">
        <f t="shared" si="190"/>
        <v>1.06</v>
      </c>
      <c r="F6094" s="1105">
        <f t="shared" si="191"/>
        <v>93589</v>
      </c>
      <c r="H6094" s="46">
        <v>1.05</v>
      </c>
      <c r="I6094" s="46">
        <v>1.06</v>
      </c>
    </row>
    <row r="6095" spans="2:9" ht="30">
      <c r="B6095" s="50">
        <v>93590</v>
      </c>
      <c r="C6095" s="48" t="s">
        <v>4445</v>
      </c>
      <c r="D6095" s="47" t="s">
        <v>3636</v>
      </c>
      <c r="E6095" s="49">
        <f t="shared" si="190"/>
        <v>0.7</v>
      </c>
      <c r="F6095" s="1105">
        <f t="shared" si="191"/>
        <v>93590</v>
      </c>
      <c r="H6095" s="49">
        <v>0.7</v>
      </c>
      <c r="I6095" s="49">
        <v>0.7</v>
      </c>
    </row>
    <row r="6096" spans="2:9">
      <c r="B6096" s="51">
        <v>93591</v>
      </c>
      <c r="C6096" s="1108" t="s">
        <v>4446</v>
      </c>
      <c r="D6096" s="45" t="s">
        <v>3636</v>
      </c>
      <c r="E6096" s="46">
        <f t="shared" si="190"/>
        <v>1.29</v>
      </c>
      <c r="F6096" s="1105">
        <f t="shared" si="191"/>
        <v>93591</v>
      </c>
      <c r="H6096" s="46">
        <v>1.28</v>
      </c>
      <c r="I6096" s="46">
        <v>1.29</v>
      </c>
    </row>
    <row r="6097" spans="2:9" ht="30">
      <c r="B6097" s="50">
        <v>93592</v>
      </c>
      <c r="C6097" s="48" t="s">
        <v>4447</v>
      </c>
      <c r="D6097" s="47" t="s">
        <v>3636</v>
      </c>
      <c r="E6097" s="49">
        <f t="shared" si="190"/>
        <v>0.99</v>
      </c>
      <c r="F6097" s="1105">
        <f t="shared" si="191"/>
        <v>93592</v>
      </c>
      <c r="H6097" s="49">
        <v>0.97</v>
      </c>
      <c r="I6097" s="49">
        <v>0.99</v>
      </c>
    </row>
    <row r="6098" spans="2:9" ht="30">
      <c r="B6098" s="51">
        <v>93593</v>
      </c>
      <c r="C6098" s="1108" t="s">
        <v>4448</v>
      </c>
      <c r="D6098" s="45" t="s">
        <v>3636</v>
      </c>
      <c r="E6098" s="46">
        <f t="shared" si="190"/>
        <v>0.66</v>
      </c>
      <c r="F6098" s="1105">
        <f t="shared" si="191"/>
        <v>93593</v>
      </c>
      <c r="H6098" s="46">
        <v>0.65</v>
      </c>
      <c r="I6098" s="46">
        <v>0.66</v>
      </c>
    </row>
    <row r="6099" spans="2:9">
      <c r="B6099" s="50">
        <v>93594</v>
      </c>
      <c r="C6099" s="48" t="s">
        <v>5536</v>
      </c>
      <c r="D6099" s="47" t="s">
        <v>3625</v>
      </c>
      <c r="E6099" s="49">
        <f t="shared" si="190"/>
        <v>0.92</v>
      </c>
      <c r="F6099" s="1105">
        <f t="shared" si="191"/>
        <v>93594</v>
      </c>
      <c r="H6099" s="49">
        <v>0.91</v>
      </c>
      <c r="I6099" s="49">
        <v>0.92</v>
      </c>
    </row>
    <row r="6100" spans="2:9">
      <c r="B6100" s="51">
        <v>93595</v>
      </c>
      <c r="C6100" s="1108" t="s">
        <v>5537</v>
      </c>
      <c r="D6100" s="45" t="s">
        <v>3625</v>
      </c>
      <c r="E6100" s="46">
        <f t="shared" si="190"/>
        <v>0.7</v>
      </c>
      <c r="F6100" s="1105">
        <f t="shared" si="191"/>
        <v>93595</v>
      </c>
      <c r="H6100" s="46">
        <v>0.7</v>
      </c>
      <c r="I6100" s="46">
        <v>0.7</v>
      </c>
    </row>
    <row r="6101" spans="2:9" ht="30">
      <c r="B6101" s="50">
        <v>93596</v>
      </c>
      <c r="C6101" s="48" t="s">
        <v>5538</v>
      </c>
      <c r="D6101" s="47" t="s">
        <v>3625</v>
      </c>
      <c r="E6101" s="49">
        <f t="shared" si="190"/>
        <v>0.47</v>
      </c>
      <c r="F6101" s="1105">
        <f t="shared" si="191"/>
        <v>93596</v>
      </c>
      <c r="H6101" s="49">
        <v>0.46</v>
      </c>
      <c r="I6101" s="49">
        <v>0.47</v>
      </c>
    </row>
    <row r="6102" spans="2:9">
      <c r="B6102" s="51">
        <v>93597</v>
      </c>
      <c r="C6102" s="1108" t="s">
        <v>5539</v>
      </c>
      <c r="D6102" s="45" t="s">
        <v>3625</v>
      </c>
      <c r="E6102" s="46">
        <f t="shared" si="190"/>
        <v>0.86</v>
      </c>
      <c r="F6102" s="1105">
        <f t="shared" si="191"/>
        <v>93597</v>
      </c>
      <c r="H6102" s="46">
        <v>0.85</v>
      </c>
      <c r="I6102" s="46">
        <v>0.86</v>
      </c>
    </row>
    <row r="6103" spans="2:9">
      <c r="B6103" s="50">
        <v>93598</v>
      </c>
      <c r="C6103" s="48" t="s">
        <v>5540</v>
      </c>
      <c r="D6103" s="47" t="s">
        <v>3625</v>
      </c>
      <c r="E6103" s="49">
        <f t="shared" si="190"/>
        <v>0.66</v>
      </c>
      <c r="F6103" s="1105">
        <f t="shared" si="191"/>
        <v>93598</v>
      </c>
      <c r="H6103" s="49">
        <v>0.65</v>
      </c>
      <c r="I6103" s="49">
        <v>0.66</v>
      </c>
    </row>
    <row r="6104" spans="2:9" ht="30">
      <c r="B6104" s="51">
        <v>93599</v>
      </c>
      <c r="C6104" s="1108" t="s">
        <v>5541</v>
      </c>
      <c r="D6104" s="45" t="s">
        <v>3625</v>
      </c>
      <c r="E6104" s="46">
        <f t="shared" si="190"/>
        <v>0.44</v>
      </c>
      <c r="F6104" s="1105">
        <f t="shared" si="191"/>
        <v>93599</v>
      </c>
      <c r="H6104" s="46">
        <v>0.43</v>
      </c>
      <c r="I6104" s="46">
        <v>0.44</v>
      </c>
    </row>
    <row r="6105" spans="2:9">
      <c r="B6105" s="50">
        <v>95425</v>
      </c>
      <c r="C6105" s="48" t="s">
        <v>4449</v>
      </c>
      <c r="D6105" s="47" t="s">
        <v>3636</v>
      </c>
      <c r="E6105" s="49">
        <f t="shared" si="190"/>
        <v>1.1100000000000001</v>
      </c>
      <c r="F6105" s="1105">
        <f t="shared" si="191"/>
        <v>95425</v>
      </c>
      <c r="H6105" s="49">
        <v>1.1000000000000001</v>
      </c>
      <c r="I6105" s="49">
        <v>1.1100000000000001</v>
      </c>
    </row>
    <row r="6106" spans="2:9" ht="30">
      <c r="B6106" s="51">
        <v>95426</v>
      </c>
      <c r="C6106" s="1108" t="s">
        <v>4450</v>
      </c>
      <c r="D6106" s="45" t="s">
        <v>3636</v>
      </c>
      <c r="E6106" s="46">
        <f t="shared" si="190"/>
        <v>0.85</v>
      </c>
      <c r="F6106" s="1105">
        <f t="shared" si="191"/>
        <v>95426</v>
      </c>
      <c r="H6106" s="46">
        <v>0.85</v>
      </c>
      <c r="I6106" s="46">
        <v>0.85</v>
      </c>
    </row>
    <row r="6107" spans="2:9" ht="30">
      <c r="B6107" s="50">
        <v>95427</v>
      </c>
      <c r="C6107" s="48" t="s">
        <v>4451</v>
      </c>
      <c r="D6107" s="47" t="s">
        <v>3636</v>
      </c>
      <c r="E6107" s="49">
        <f t="shared" si="190"/>
        <v>0.56000000000000005</v>
      </c>
      <c r="F6107" s="1105">
        <f t="shared" si="191"/>
        <v>95427</v>
      </c>
      <c r="H6107" s="49">
        <v>0.56000000000000005</v>
      </c>
      <c r="I6107" s="49">
        <v>0.56000000000000005</v>
      </c>
    </row>
    <row r="6108" spans="2:9">
      <c r="B6108" s="51">
        <v>95428</v>
      </c>
      <c r="C6108" s="1108" t="s">
        <v>5542</v>
      </c>
      <c r="D6108" s="45" t="s">
        <v>3625</v>
      </c>
      <c r="E6108" s="46">
        <f t="shared" si="190"/>
        <v>0.73</v>
      </c>
      <c r="F6108" s="1105">
        <f t="shared" si="191"/>
        <v>95428</v>
      </c>
      <c r="H6108" s="46">
        <v>0.73</v>
      </c>
      <c r="I6108" s="46">
        <v>0.73</v>
      </c>
    </row>
    <row r="6109" spans="2:9">
      <c r="B6109" s="50">
        <v>95429</v>
      </c>
      <c r="C6109" s="48" t="s">
        <v>5543</v>
      </c>
      <c r="D6109" s="47" t="s">
        <v>3625</v>
      </c>
      <c r="E6109" s="49">
        <f t="shared" si="190"/>
        <v>0.56000000000000005</v>
      </c>
      <c r="F6109" s="1105">
        <f t="shared" si="191"/>
        <v>95429</v>
      </c>
      <c r="H6109" s="49">
        <v>0.56000000000000005</v>
      </c>
      <c r="I6109" s="49">
        <v>0.56000000000000005</v>
      </c>
    </row>
    <row r="6110" spans="2:9" ht="30">
      <c r="B6110" s="51">
        <v>95430</v>
      </c>
      <c r="C6110" s="1108" t="s">
        <v>5544</v>
      </c>
      <c r="D6110" s="45" t="s">
        <v>3625</v>
      </c>
      <c r="E6110" s="46">
        <f t="shared" si="190"/>
        <v>0.37</v>
      </c>
      <c r="F6110" s="1105">
        <f t="shared" si="191"/>
        <v>95430</v>
      </c>
      <c r="H6110" s="46">
        <v>0.37</v>
      </c>
      <c r="I6110" s="46">
        <v>0.37</v>
      </c>
    </row>
    <row r="6111" spans="2:9" ht="30">
      <c r="B6111" s="50">
        <v>95875</v>
      </c>
      <c r="C6111" s="48" t="s">
        <v>4452</v>
      </c>
      <c r="D6111" s="47" t="s">
        <v>3636</v>
      </c>
      <c r="E6111" s="49">
        <f t="shared" si="190"/>
        <v>1</v>
      </c>
      <c r="F6111" s="1105">
        <f t="shared" si="191"/>
        <v>95875</v>
      </c>
      <c r="H6111" s="49">
        <v>0.99</v>
      </c>
      <c r="I6111" s="49">
        <v>1</v>
      </c>
    </row>
    <row r="6112" spans="2:9" ht="30">
      <c r="B6112" s="51">
        <v>95876</v>
      </c>
      <c r="C6112" s="1108" t="s">
        <v>4453</v>
      </c>
      <c r="D6112" s="45" t="s">
        <v>3636</v>
      </c>
      <c r="E6112" s="46">
        <f t="shared" si="190"/>
        <v>0.92</v>
      </c>
      <c r="F6112" s="1105">
        <f t="shared" si="191"/>
        <v>95876</v>
      </c>
      <c r="H6112" s="46">
        <v>0.92</v>
      </c>
      <c r="I6112" s="46">
        <v>0.92</v>
      </c>
    </row>
    <row r="6113" spans="2:9" ht="30">
      <c r="B6113" s="50">
        <v>95877</v>
      </c>
      <c r="C6113" s="48" t="s">
        <v>4454</v>
      </c>
      <c r="D6113" s="47" t="s">
        <v>3636</v>
      </c>
      <c r="E6113" s="49">
        <f t="shared" si="190"/>
        <v>0.79</v>
      </c>
      <c r="F6113" s="1105">
        <f t="shared" si="191"/>
        <v>95877</v>
      </c>
      <c r="H6113" s="49">
        <v>0.78</v>
      </c>
      <c r="I6113" s="49">
        <v>0.79</v>
      </c>
    </row>
    <row r="6114" spans="2:9" ht="30">
      <c r="B6114" s="51">
        <v>95878</v>
      </c>
      <c r="C6114" s="1108" t="s">
        <v>5545</v>
      </c>
      <c r="D6114" s="45" t="s">
        <v>3625</v>
      </c>
      <c r="E6114" s="46">
        <f t="shared" si="190"/>
        <v>0.66</v>
      </c>
      <c r="F6114" s="1105">
        <f t="shared" si="191"/>
        <v>95878</v>
      </c>
      <c r="H6114" s="46">
        <v>0.66</v>
      </c>
      <c r="I6114" s="46">
        <v>0.66</v>
      </c>
    </row>
    <row r="6115" spans="2:9" ht="30">
      <c r="B6115" s="50">
        <v>95879</v>
      </c>
      <c r="C6115" s="48" t="s">
        <v>5546</v>
      </c>
      <c r="D6115" s="47" t="s">
        <v>3625</v>
      </c>
      <c r="E6115" s="49">
        <f t="shared" si="190"/>
        <v>0.62</v>
      </c>
      <c r="F6115" s="1105">
        <f t="shared" si="191"/>
        <v>95879</v>
      </c>
      <c r="H6115" s="49">
        <v>0.61</v>
      </c>
      <c r="I6115" s="49">
        <v>0.62</v>
      </c>
    </row>
    <row r="6116" spans="2:9" ht="30">
      <c r="B6116" s="51">
        <v>95880</v>
      </c>
      <c r="C6116" s="1108" t="s">
        <v>5547</v>
      </c>
      <c r="D6116" s="45" t="s">
        <v>3625</v>
      </c>
      <c r="E6116" s="46">
        <f t="shared" si="190"/>
        <v>0.52</v>
      </c>
      <c r="F6116" s="1105">
        <f t="shared" si="191"/>
        <v>95880</v>
      </c>
      <c r="H6116" s="46">
        <v>0.52</v>
      </c>
      <c r="I6116" s="46">
        <v>0.52</v>
      </c>
    </row>
    <row r="6117" spans="2:9" ht="30">
      <c r="B6117" s="50">
        <v>93176</v>
      </c>
      <c r="C6117" s="48" t="s">
        <v>4455</v>
      </c>
      <c r="D6117" s="47" t="s">
        <v>3625</v>
      </c>
      <c r="E6117" s="49">
        <f t="shared" si="190"/>
        <v>0.52</v>
      </c>
      <c r="F6117" s="1105">
        <f t="shared" si="191"/>
        <v>93176</v>
      </c>
      <c r="H6117" s="49">
        <v>0.52</v>
      </c>
      <c r="I6117" s="49">
        <v>0.52</v>
      </c>
    </row>
    <row r="6118" spans="2:9" ht="30">
      <c r="B6118" s="51">
        <v>93177</v>
      </c>
      <c r="C6118" s="1108" t="s">
        <v>4456</v>
      </c>
      <c r="D6118" s="45" t="s">
        <v>3625</v>
      </c>
      <c r="E6118" s="46">
        <f t="shared" si="190"/>
        <v>1.84</v>
      </c>
      <c r="F6118" s="1105">
        <f t="shared" si="191"/>
        <v>93177</v>
      </c>
      <c r="H6118" s="46">
        <v>1.81</v>
      </c>
      <c r="I6118" s="46">
        <v>1.84</v>
      </c>
    </row>
    <row r="6119" spans="2:9" ht="30">
      <c r="B6119" s="50">
        <v>93178</v>
      </c>
      <c r="C6119" s="48" t="s">
        <v>4457</v>
      </c>
      <c r="D6119" s="47" t="s">
        <v>3625</v>
      </c>
      <c r="E6119" s="49">
        <f t="shared" si="190"/>
        <v>0.6</v>
      </c>
      <c r="F6119" s="1105">
        <f t="shared" si="191"/>
        <v>93178</v>
      </c>
      <c r="H6119" s="49">
        <v>0.59</v>
      </c>
      <c r="I6119" s="49">
        <v>0.6</v>
      </c>
    </row>
    <row r="6120" spans="2:9" ht="30">
      <c r="B6120" s="51">
        <v>93179</v>
      </c>
      <c r="C6120" s="1108" t="s">
        <v>4458</v>
      </c>
      <c r="D6120" s="45" t="s">
        <v>3625</v>
      </c>
      <c r="E6120" s="46">
        <f t="shared" si="190"/>
        <v>2.04</v>
      </c>
      <c r="F6120" s="1105">
        <f t="shared" si="191"/>
        <v>93179</v>
      </c>
      <c r="H6120" s="46">
        <v>2.0099999999999998</v>
      </c>
      <c r="I6120" s="46">
        <v>2.04</v>
      </c>
    </row>
    <row r="6121" spans="2:9" ht="30">
      <c r="B6121" s="50" t="s">
        <v>4459</v>
      </c>
      <c r="C6121" s="48" t="s">
        <v>4460</v>
      </c>
      <c r="D6121" s="47" t="s">
        <v>85</v>
      </c>
      <c r="E6121" s="49">
        <f t="shared" si="190"/>
        <v>28.21</v>
      </c>
      <c r="F6121" s="1105" t="str">
        <f t="shared" si="191"/>
        <v>74038/001</v>
      </c>
      <c r="H6121" s="49">
        <v>26.48</v>
      </c>
      <c r="I6121" s="49">
        <v>28.21</v>
      </c>
    </row>
    <row r="6122" spans="2:9" ht="30">
      <c r="B6122" s="51" t="s">
        <v>4461</v>
      </c>
      <c r="C6122" s="1108" t="s">
        <v>4462</v>
      </c>
      <c r="D6122" s="45" t="s">
        <v>85</v>
      </c>
      <c r="E6122" s="46">
        <f t="shared" si="190"/>
        <v>28.21</v>
      </c>
      <c r="F6122" s="1105" t="str">
        <f t="shared" si="191"/>
        <v>74039/001</v>
      </c>
      <c r="H6122" s="46">
        <v>26.48</v>
      </c>
      <c r="I6122" s="46">
        <v>28.21</v>
      </c>
    </row>
    <row r="6123" spans="2:9" ht="30">
      <c r="B6123" s="50" t="s">
        <v>4463</v>
      </c>
      <c r="C6123" s="48" t="s">
        <v>4464</v>
      </c>
      <c r="D6123" s="47" t="s">
        <v>85</v>
      </c>
      <c r="E6123" s="49">
        <f t="shared" si="190"/>
        <v>45.51</v>
      </c>
      <c r="F6123" s="1105" t="str">
        <f t="shared" si="191"/>
        <v>74142/001</v>
      </c>
      <c r="H6123" s="49">
        <v>43.6</v>
      </c>
      <c r="I6123" s="49">
        <v>45.51</v>
      </c>
    </row>
    <row r="6124" spans="2:9" ht="30">
      <c r="B6124" s="51" t="s">
        <v>4465</v>
      </c>
      <c r="C6124" s="1108" t="s">
        <v>4466</v>
      </c>
      <c r="D6124" s="45" t="s">
        <v>85</v>
      </c>
      <c r="E6124" s="46">
        <f t="shared" si="190"/>
        <v>18.079999999999998</v>
      </c>
      <c r="F6124" s="1105" t="str">
        <f t="shared" si="191"/>
        <v>74142/002</v>
      </c>
      <c r="H6124" s="46">
        <v>17.22</v>
      </c>
      <c r="I6124" s="46">
        <v>18.079999999999998</v>
      </c>
    </row>
    <row r="6125" spans="2:9" ht="30">
      <c r="B6125" s="50" t="s">
        <v>4467</v>
      </c>
      <c r="C6125" s="48" t="s">
        <v>4468</v>
      </c>
      <c r="D6125" s="47" t="s">
        <v>85</v>
      </c>
      <c r="E6125" s="49">
        <f t="shared" si="190"/>
        <v>29.54</v>
      </c>
      <c r="F6125" s="1105" t="str">
        <f t="shared" si="191"/>
        <v>74142/003</v>
      </c>
      <c r="H6125" s="49">
        <v>27.81</v>
      </c>
      <c r="I6125" s="49">
        <v>29.54</v>
      </c>
    </row>
    <row r="6126" spans="2:9" ht="30">
      <c r="B6126" s="51" t="s">
        <v>4469</v>
      </c>
      <c r="C6126" s="1108" t="s">
        <v>4470</v>
      </c>
      <c r="D6126" s="45" t="s">
        <v>85</v>
      </c>
      <c r="E6126" s="46">
        <f t="shared" si="190"/>
        <v>55.88</v>
      </c>
      <c r="F6126" s="1105" t="str">
        <f t="shared" si="191"/>
        <v>74142/004</v>
      </c>
      <c r="H6126" s="46">
        <v>54.18</v>
      </c>
      <c r="I6126" s="46">
        <v>55.88</v>
      </c>
    </row>
    <row r="6127" spans="2:9" ht="30">
      <c r="B6127" s="50" t="s">
        <v>4471</v>
      </c>
      <c r="C6127" s="48" t="s">
        <v>4472</v>
      </c>
      <c r="D6127" s="47" t="s">
        <v>85</v>
      </c>
      <c r="E6127" s="49">
        <f t="shared" si="190"/>
        <v>55.02</v>
      </c>
      <c r="F6127" s="1105" t="str">
        <f t="shared" si="191"/>
        <v>74143/001</v>
      </c>
      <c r="H6127" s="49">
        <v>53.14</v>
      </c>
      <c r="I6127" s="49">
        <v>55.02</v>
      </c>
    </row>
    <row r="6128" spans="2:9" ht="30">
      <c r="B6128" s="51" t="s">
        <v>4473</v>
      </c>
      <c r="C6128" s="1108" t="s">
        <v>4474</v>
      </c>
      <c r="D6128" s="45" t="s">
        <v>85</v>
      </c>
      <c r="E6128" s="46">
        <f t="shared" si="190"/>
        <v>52.93</v>
      </c>
      <c r="F6128" s="1105" t="str">
        <f t="shared" si="191"/>
        <v>74143/002</v>
      </c>
      <c r="H6128" s="46">
        <v>51.05</v>
      </c>
      <c r="I6128" s="46">
        <v>52.93</v>
      </c>
    </row>
    <row r="6129" spans="2:9">
      <c r="B6129" s="50">
        <v>85171</v>
      </c>
      <c r="C6129" s="48" t="s">
        <v>4475</v>
      </c>
      <c r="D6129" s="47" t="s">
        <v>85</v>
      </c>
      <c r="E6129" s="49">
        <f t="shared" si="190"/>
        <v>3.78</v>
      </c>
      <c r="F6129" s="1105">
        <f t="shared" si="191"/>
        <v>85171</v>
      </c>
      <c r="H6129" s="49">
        <v>3.52</v>
      </c>
      <c r="I6129" s="49">
        <v>3.78</v>
      </c>
    </row>
    <row r="6130" spans="2:9" ht="30">
      <c r="B6130" s="51" t="s">
        <v>4476</v>
      </c>
      <c r="C6130" s="1108" t="s">
        <v>4477</v>
      </c>
      <c r="D6130" s="45" t="s">
        <v>266</v>
      </c>
      <c r="E6130" s="46">
        <f t="shared" si="190"/>
        <v>195.19</v>
      </c>
      <c r="F6130" s="1105" t="str">
        <f t="shared" si="191"/>
        <v>73787/001</v>
      </c>
      <c r="H6130" s="46">
        <v>184.62</v>
      </c>
      <c r="I6130" s="46">
        <v>195.19</v>
      </c>
    </row>
    <row r="6131" spans="2:9" ht="30">
      <c r="B6131" s="50" t="s">
        <v>4478</v>
      </c>
      <c r="C6131" s="48" t="s">
        <v>4479</v>
      </c>
      <c r="D6131" s="47" t="s">
        <v>266</v>
      </c>
      <c r="E6131" s="49">
        <f t="shared" si="190"/>
        <v>121.29</v>
      </c>
      <c r="F6131" s="1105" t="str">
        <f t="shared" si="191"/>
        <v>74244/001</v>
      </c>
      <c r="H6131" s="49">
        <v>118.74</v>
      </c>
      <c r="I6131" s="49">
        <v>121.29</v>
      </c>
    </row>
    <row r="6132" spans="2:9">
      <c r="B6132" s="51" t="s">
        <v>4480</v>
      </c>
      <c r="C6132" s="1108" t="s">
        <v>4481</v>
      </c>
      <c r="D6132" s="45" t="s">
        <v>115</v>
      </c>
      <c r="E6132" s="46">
        <f t="shared" si="190"/>
        <v>134.52000000000001</v>
      </c>
      <c r="F6132" s="1105" t="str">
        <f t="shared" si="191"/>
        <v>73788/002</v>
      </c>
      <c r="H6132" s="46">
        <v>130.08000000000001</v>
      </c>
      <c r="I6132" s="46">
        <v>134.52000000000001</v>
      </c>
    </row>
    <row r="6133" spans="2:9">
      <c r="B6133" s="50">
        <v>98509</v>
      </c>
      <c r="C6133" s="48" t="s">
        <v>6296</v>
      </c>
      <c r="D6133" s="47" t="s">
        <v>115</v>
      </c>
      <c r="E6133" s="49">
        <f t="shared" si="190"/>
        <v>55.55</v>
      </c>
      <c r="F6133" s="1105">
        <f t="shared" si="191"/>
        <v>98509</v>
      </c>
      <c r="H6133" s="49">
        <v>55.34</v>
      </c>
      <c r="I6133" s="49">
        <v>55.55</v>
      </c>
    </row>
    <row r="6134" spans="2:9">
      <c r="B6134" s="51">
        <v>98510</v>
      </c>
      <c r="C6134" s="1108" t="s">
        <v>6297</v>
      </c>
      <c r="D6134" s="45" t="s">
        <v>115</v>
      </c>
      <c r="E6134" s="46">
        <f t="shared" si="190"/>
        <v>78.87</v>
      </c>
      <c r="F6134" s="1105">
        <f t="shared" si="191"/>
        <v>98510</v>
      </c>
      <c r="H6134" s="46">
        <v>77.400000000000006</v>
      </c>
      <c r="I6134" s="46">
        <v>78.87</v>
      </c>
    </row>
    <row r="6135" spans="2:9">
      <c r="B6135" s="50">
        <v>98511</v>
      </c>
      <c r="C6135" s="48" t="s">
        <v>6298</v>
      </c>
      <c r="D6135" s="47" t="s">
        <v>115</v>
      </c>
      <c r="E6135" s="49">
        <f t="shared" si="190"/>
        <v>152.6</v>
      </c>
      <c r="F6135" s="1105">
        <f t="shared" si="191"/>
        <v>98511</v>
      </c>
      <c r="H6135" s="49">
        <v>150.5</v>
      </c>
      <c r="I6135" s="49">
        <v>152.6</v>
      </c>
    </row>
    <row r="6136" spans="2:9">
      <c r="B6136" s="51">
        <v>98516</v>
      </c>
      <c r="C6136" s="1108" t="s">
        <v>6299</v>
      </c>
      <c r="D6136" s="45" t="s">
        <v>115</v>
      </c>
      <c r="E6136" s="46">
        <f t="shared" si="190"/>
        <v>297.37</v>
      </c>
      <c r="F6136" s="1105">
        <f t="shared" si="191"/>
        <v>98516</v>
      </c>
      <c r="H6136" s="46">
        <v>285.64999999999998</v>
      </c>
      <c r="I6136" s="46">
        <v>297.37</v>
      </c>
    </row>
    <row r="6137" spans="2:9">
      <c r="B6137" s="50">
        <v>98519</v>
      </c>
      <c r="C6137" s="48" t="s">
        <v>6300</v>
      </c>
      <c r="D6137" s="47" t="s">
        <v>266</v>
      </c>
      <c r="E6137" s="49">
        <f t="shared" si="190"/>
        <v>1.57</v>
      </c>
      <c r="F6137" s="1105">
        <f t="shared" si="191"/>
        <v>98519</v>
      </c>
      <c r="H6137" s="49">
        <v>1.41</v>
      </c>
      <c r="I6137" s="49">
        <v>1.57</v>
      </c>
    </row>
    <row r="6138" spans="2:9">
      <c r="B6138" s="51">
        <v>98520</v>
      </c>
      <c r="C6138" s="1108" t="s">
        <v>6301</v>
      </c>
      <c r="D6138" s="45" t="s">
        <v>266</v>
      </c>
      <c r="E6138" s="46">
        <f t="shared" si="190"/>
        <v>3.63</v>
      </c>
      <c r="F6138" s="1105">
        <f t="shared" si="191"/>
        <v>98520</v>
      </c>
      <c r="H6138" s="46">
        <v>3.5</v>
      </c>
      <c r="I6138" s="46">
        <v>3.63</v>
      </c>
    </row>
    <row r="6139" spans="2:9">
      <c r="B6139" s="50">
        <v>98521</v>
      </c>
      <c r="C6139" s="48" t="s">
        <v>6302</v>
      </c>
      <c r="D6139" s="47" t="s">
        <v>266</v>
      </c>
      <c r="E6139" s="49">
        <f t="shared" si="190"/>
        <v>0.28000000000000003</v>
      </c>
      <c r="F6139" s="1105">
        <f t="shared" si="191"/>
        <v>98521</v>
      </c>
      <c r="H6139" s="49">
        <v>0.25</v>
      </c>
      <c r="I6139" s="49">
        <v>0.28000000000000003</v>
      </c>
    </row>
    <row r="6140" spans="2:9">
      <c r="B6140" s="51">
        <v>98522</v>
      </c>
      <c r="C6140" s="1108" t="s">
        <v>6303</v>
      </c>
      <c r="D6140" s="45" t="s">
        <v>85</v>
      </c>
      <c r="E6140" s="46">
        <f t="shared" si="190"/>
        <v>122.61</v>
      </c>
      <c r="F6140" s="1105">
        <f t="shared" si="191"/>
        <v>98522</v>
      </c>
      <c r="H6140" s="46">
        <v>118.35</v>
      </c>
      <c r="I6140" s="46">
        <v>122.61</v>
      </c>
    </row>
    <row r="6141" spans="2:9">
      <c r="B6141" s="50">
        <v>98524</v>
      </c>
      <c r="C6141" s="48" t="s">
        <v>6304</v>
      </c>
      <c r="D6141" s="47" t="s">
        <v>266</v>
      </c>
      <c r="E6141" s="49">
        <f t="shared" si="190"/>
        <v>2.5099999999999998</v>
      </c>
      <c r="F6141" s="1105">
        <f t="shared" si="191"/>
        <v>98524</v>
      </c>
      <c r="H6141" s="49">
        <v>2.2599999999999998</v>
      </c>
      <c r="I6141" s="49">
        <v>2.5099999999999998</v>
      </c>
    </row>
    <row r="6142" spans="2:9">
      <c r="B6142" s="51">
        <v>85179</v>
      </c>
      <c r="C6142" s="1108" t="s">
        <v>4482</v>
      </c>
      <c r="D6142" s="45" t="s">
        <v>266</v>
      </c>
      <c r="E6142" s="46">
        <f t="shared" si="190"/>
        <v>14.3</v>
      </c>
      <c r="F6142" s="1105">
        <f t="shared" si="191"/>
        <v>85179</v>
      </c>
      <c r="H6142" s="46">
        <v>13.95</v>
      </c>
      <c r="I6142" s="46">
        <v>14.3</v>
      </c>
    </row>
    <row r="6143" spans="2:9">
      <c r="B6143" s="50">
        <v>85180</v>
      </c>
      <c r="C6143" s="48" t="s">
        <v>4483</v>
      </c>
      <c r="D6143" s="47" t="s">
        <v>266</v>
      </c>
      <c r="E6143" s="49">
        <f t="shared" si="190"/>
        <v>14.3</v>
      </c>
      <c r="F6143" s="1105">
        <f t="shared" si="191"/>
        <v>85180</v>
      </c>
      <c r="H6143" s="49">
        <v>13.95</v>
      </c>
      <c r="I6143" s="49">
        <v>14.3</v>
      </c>
    </row>
    <row r="6144" spans="2:9">
      <c r="B6144" s="51">
        <v>98503</v>
      </c>
      <c r="C6144" s="1108" t="s">
        <v>6305</v>
      </c>
      <c r="D6144" s="45" t="s">
        <v>266</v>
      </c>
      <c r="E6144" s="46">
        <f t="shared" si="190"/>
        <v>13.94</v>
      </c>
      <c r="F6144" s="1105">
        <f t="shared" si="191"/>
        <v>98503</v>
      </c>
      <c r="H6144" s="46">
        <v>13.56</v>
      </c>
      <c r="I6144" s="46">
        <v>13.94</v>
      </c>
    </row>
    <row r="6145" spans="2:9">
      <c r="B6145" s="50">
        <v>98504</v>
      </c>
      <c r="C6145" s="48" t="s">
        <v>6306</v>
      </c>
      <c r="D6145" s="47" t="s">
        <v>266</v>
      </c>
      <c r="E6145" s="49">
        <f t="shared" si="190"/>
        <v>8.9499999999999993</v>
      </c>
      <c r="F6145" s="1105">
        <f t="shared" si="191"/>
        <v>98504</v>
      </c>
      <c r="H6145" s="49">
        <v>8.6300000000000008</v>
      </c>
      <c r="I6145" s="49">
        <v>8.9499999999999993</v>
      </c>
    </row>
    <row r="6146" spans="2:9">
      <c r="B6146" s="51">
        <v>98505</v>
      </c>
      <c r="C6146" s="1108" t="s">
        <v>6307</v>
      </c>
      <c r="D6146" s="45" t="s">
        <v>266</v>
      </c>
      <c r="E6146" s="46">
        <f t="shared" si="190"/>
        <v>79.37</v>
      </c>
      <c r="F6146" s="1105">
        <f t="shared" si="191"/>
        <v>98505</v>
      </c>
      <c r="H6146" s="46">
        <v>78.95</v>
      </c>
      <c r="I6146" s="46">
        <v>79.37</v>
      </c>
    </row>
    <row r="6147" spans="2:9">
      <c r="B6147" s="50">
        <v>85184</v>
      </c>
      <c r="C6147" s="48" t="s">
        <v>4484</v>
      </c>
      <c r="D6147" s="47" t="s">
        <v>266</v>
      </c>
      <c r="E6147" s="49">
        <f t="shared" ref="E6147:E6210" si="192">IF($K$2=$H$1,H6147,I6147)</f>
        <v>3.98</v>
      </c>
      <c r="F6147" s="1105">
        <f t="shared" ref="F6147:F6210" si="193">IF(LEN($B6147)=7,CONCATENATE(MID($B6147,1,6),"00",RIGHT($B6147,1)),IF(LEN($B6147)=8,CONCATENATE(MID($B6147,1,6),"0",RIGHT($B6147,2)),$B6147))</f>
        <v>85184</v>
      </c>
      <c r="H6147" s="49">
        <v>3.6</v>
      </c>
      <c r="I6147" s="49">
        <v>3.98</v>
      </c>
    </row>
    <row r="6148" spans="2:9">
      <c r="B6148" s="51">
        <v>85185</v>
      </c>
      <c r="C6148" s="1108" t="s">
        <v>4485</v>
      </c>
      <c r="D6148" s="45" t="s">
        <v>266</v>
      </c>
      <c r="E6148" s="46">
        <f t="shared" si="192"/>
        <v>4.8</v>
      </c>
      <c r="F6148" s="1105">
        <f t="shared" si="193"/>
        <v>85185</v>
      </c>
      <c r="H6148" s="46">
        <v>4.3099999999999996</v>
      </c>
      <c r="I6148" s="46">
        <v>4.8</v>
      </c>
    </row>
    <row r="6149" spans="2:9" ht="30">
      <c r="B6149" s="50">
        <v>98525</v>
      </c>
      <c r="C6149" s="48" t="s">
        <v>6308</v>
      </c>
      <c r="D6149" s="47" t="s">
        <v>266</v>
      </c>
      <c r="E6149" s="49">
        <f t="shared" si="192"/>
        <v>0.24</v>
      </c>
      <c r="F6149" s="1105">
        <f t="shared" si="193"/>
        <v>98525</v>
      </c>
      <c r="H6149" s="49">
        <v>0.24</v>
      </c>
      <c r="I6149" s="49">
        <v>0.24</v>
      </c>
    </row>
    <row r="6150" spans="2:9" ht="30">
      <c r="B6150" s="51">
        <v>98526</v>
      </c>
      <c r="C6150" s="1108" t="s">
        <v>6309</v>
      </c>
      <c r="D6150" s="45" t="s">
        <v>115</v>
      </c>
      <c r="E6150" s="46">
        <f t="shared" si="192"/>
        <v>54.16</v>
      </c>
      <c r="F6150" s="1105">
        <f t="shared" si="193"/>
        <v>98526</v>
      </c>
      <c r="H6150" s="46">
        <v>50.45</v>
      </c>
      <c r="I6150" s="46">
        <v>54.16</v>
      </c>
    </row>
    <row r="6151" spans="2:9" ht="30">
      <c r="B6151" s="50">
        <v>98527</v>
      </c>
      <c r="C6151" s="48" t="s">
        <v>6310</v>
      </c>
      <c r="D6151" s="47" t="s">
        <v>115</v>
      </c>
      <c r="E6151" s="49">
        <f t="shared" si="192"/>
        <v>116.58</v>
      </c>
      <c r="F6151" s="1105">
        <f t="shared" si="193"/>
        <v>98527</v>
      </c>
      <c r="H6151" s="49">
        <v>108.61</v>
      </c>
      <c r="I6151" s="49">
        <v>116.58</v>
      </c>
    </row>
    <row r="6152" spans="2:9">
      <c r="B6152" s="51">
        <v>98528</v>
      </c>
      <c r="C6152" s="1108" t="s">
        <v>6311</v>
      </c>
      <c r="D6152" s="45" t="s">
        <v>115</v>
      </c>
      <c r="E6152" s="46">
        <f t="shared" si="192"/>
        <v>170.49</v>
      </c>
      <c r="F6152" s="1105">
        <f t="shared" si="193"/>
        <v>98528</v>
      </c>
      <c r="H6152" s="46">
        <v>158.84</v>
      </c>
      <c r="I6152" s="46">
        <v>170.49</v>
      </c>
    </row>
    <row r="6153" spans="2:9">
      <c r="B6153" s="50">
        <v>98529</v>
      </c>
      <c r="C6153" s="48" t="s">
        <v>6312</v>
      </c>
      <c r="D6153" s="47" t="s">
        <v>115</v>
      </c>
      <c r="E6153" s="49">
        <f t="shared" si="192"/>
        <v>54.31</v>
      </c>
      <c r="F6153" s="1105">
        <f t="shared" si="193"/>
        <v>98529</v>
      </c>
      <c r="H6153" s="49">
        <v>48.92</v>
      </c>
      <c r="I6153" s="49">
        <v>54.31</v>
      </c>
    </row>
    <row r="6154" spans="2:9">
      <c r="B6154" s="51">
        <v>98530</v>
      </c>
      <c r="C6154" s="1108" t="s">
        <v>6313</v>
      </c>
      <c r="D6154" s="45" t="s">
        <v>115</v>
      </c>
      <c r="E6154" s="46">
        <f t="shared" si="192"/>
        <v>96.75</v>
      </c>
      <c r="F6154" s="1105">
        <f t="shared" si="193"/>
        <v>98530</v>
      </c>
      <c r="H6154" s="46">
        <v>87.15</v>
      </c>
      <c r="I6154" s="46">
        <v>96.75</v>
      </c>
    </row>
    <row r="6155" spans="2:9">
      <c r="B6155" s="50">
        <v>98531</v>
      </c>
      <c r="C6155" s="48" t="s">
        <v>6314</v>
      </c>
      <c r="D6155" s="47" t="s">
        <v>115</v>
      </c>
      <c r="E6155" s="49">
        <f t="shared" si="192"/>
        <v>189.05</v>
      </c>
      <c r="F6155" s="1105">
        <f t="shared" si="193"/>
        <v>98531</v>
      </c>
      <c r="H6155" s="49">
        <v>174.81</v>
      </c>
      <c r="I6155" s="49">
        <v>189.05</v>
      </c>
    </row>
    <row r="6156" spans="2:9">
      <c r="B6156" s="51">
        <v>98532</v>
      </c>
      <c r="C6156" s="1108" t="s">
        <v>6315</v>
      </c>
      <c r="D6156" s="45" t="s">
        <v>115</v>
      </c>
      <c r="E6156" s="46">
        <f t="shared" si="192"/>
        <v>71.03</v>
      </c>
      <c r="F6156" s="1105">
        <f t="shared" si="193"/>
        <v>98532</v>
      </c>
      <c r="H6156" s="46">
        <v>67.3</v>
      </c>
      <c r="I6156" s="46">
        <v>71.03</v>
      </c>
    </row>
    <row r="6157" spans="2:9">
      <c r="B6157" s="50">
        <v>98533</v>
      </c>
      <c r="C6157" s="48" t="s">
        <v>6316</v>
      </c>
      <c r="D6157" s="47" t="s">
        <v>115</v>
      </c>
      <c r="E6157" s="49">
        <f t="shared" si="192"/>
        <v>193.54</v>
      </c>
      <c r="F6157" s="1105">
        <f t="shared" si="193"/>
        <v>98533</v>
      </c>
      <c r="H6157" s="49">
        <v>181.87</v>
      </c>
      <c r="I6157" s="49">
        <v>193.54</v>
      </c>
    </row>
    <row r="6158" spans="2:9">
      <c r="B6158" s="51">
        <v>98534</v>
      </c>
      <c r="C6158" s="1108" t="s">
        <v>6317</v>
      </c>
      <c r="D6158" s="45" t="s">
        <v>115</v>
      </c>
      <c r="E6158" s="46">
        <f t="shared" si="192"/>
        <v>497.03</v>
      </c>
      <c r="F6158" s="1105">
        <f t="shared" si="193"/>
        <v>98534</v>
      </c>
      <c r="H6158" s="46">
        <v>468.85</v>
      </c>
      <c r="I6158" s="46">
        <v>497.03</v>
      </c>
    </row>
    <row r="6159" spans="2:9">
      <c r="B6159" s="50">
        <v>98535</v>
      </c>
      <c r="C6159" s="48" t="s">
        <v>6318</v>
      </c>
      <c r="D6159" s="47" t="s">
        <v>115</v>
      </c>
      <c r="E6159" s="49">
        <f t="shared" si="192"/>
        <v>784.65</v>
      </c>
      <c r="F6159" s="1105">
        <f t="shared" si="193"/>
        <v>98535</v>
      </c>
      <c r="H6159" s="49">
        <v>737.15</v>
      </c>
      <c r="I6159" s="49">
        <v>784.65</v>
      </c>
    </row>
    <row r="6160" spans="2:9">
      <c r="B6160" s="51">
        <v>88238</v>
      </c>
      <c r="C6160" s="1108" t="s">
        <v>4486</v>
      </c>
      <c r="D6160" s="45" t="s">
        <v>44</v>
      </c>
      <c r="E6160" s="46">
        <f t="shared" si="192"/>
        <v>15.23</v>
      </c>
      <c r="F6160" s="1105">
        <f t="shared" si="193"/>
        <v>88238</v>
      </c>
      <c r="H6160" s="46">
        <v>13.81</v>
      </c>
      <c r="I6160" s="46">
        <v>15.23</v>
      </c>
    </row>
    <row r="6161" spans="2:9">
      <c r="B6161" s="50">
        <v>88239</v>
      </c>
      <c r="C6161" s="48" t="s">
        <v>4487</v>
      </c>
      <c r="D6161" s="47" t="s">
        <v>44</v>
      </c>
      <c r="E6161" s="49">
        <f t="shared" si="192"/>
        <v>16.57</v>
      </c>
      <c r="F6161" s="1105">
        <f t="shared" si="193"/>
        <v>88239</v>
      </c>
      <c r="H6161" s="49">
        <v>14.96</v>
      </c>
      <c r="I6161" s="49">
        <v>16.57</v>
      </c>
    </row>
    <row r="6162" spans="2:9">
      <c r="B6162" s="51">
        <v>88240</v>
      </c>
      <c r="C6162" s="1108" t="s">
        <v>4488</v>
      </c>
      <c r="D6162" s="45" t="s">
        <v>44</v>
      </c>
      <c r="E6162" s="46">
        <f t="shared" si="192"/>
        <v>11.74</v>
      </c>
      <c r="F6162" s="1105">
        <f t="shared" si="193"/>
        <v>88240</v>
      </c>
      <c r="H6162" s="46">
        <v>10.69</v>
      </c>
      <c r="I6162" s="46">
        <v>11.74</v>
      </c>
    </row>
    <row r="6163" spans="2:9">
      <c r="B6163" s="50">
        <v>88241</v>
      </c>
      <c r="C6163" s="48" t="s">
        <v>4489</v>
      </c>
      <c r="D6163" s="47" t="s">
        <v>44</v>
      </c>
      <c r="E6163" s="49">
        <f t="shared" si="192"/>
        <v>15.59</v>
      </c>
      <c r="F6163" s="1105">
        <f t="shared" si="193"/>
        <v>88241</v>
      </c>
      <c r="H6163" s="49">
        <v>14.12</v>
      </c>
      <c r="I6163" s="49">
        <v>15.59</v>
      </c>
    </row>
    <row r="6164" spans="2:9">
      <c r="B6164" s="51">
        <v>88242</v>
      </c>
      <c r="C6164" s="1108" t="s">
        <v>4490</v>
      </c>
      <c r="D6164" s="45" t="s">
        <v>44</v>
      </c>
      <c r="E6164" s="46">
        <f t="shared" si="192"/>
        <v>15.94</v>
      </c>
      <c r="F6164" s="1105">
        <f t="shared" si="193"/>
        <v>88242</v>
      </c>
      <c r="H6164" s="46">
        <v>14.42</v>
      </c>
      <c r="I6164" s="46">
        <v>15.94</v>
      </c>
    </row>
    <row r="6165" spans="2:9">
      <c r="B6165" s="50">
        <v>88243</v>
      </c>
      <c r="C6165" s="48" t="s">
        <v>4491</v>
      </c>
      <c r="D6165" s="47" t="s">
        <v>44</v>
      </c>
      <c r="E6165" s="49">
        <f t="shared" si="192"/>
        <v>19.18</v>
      </c>
      <c r="F6165" s="1105">
        <f t="shared" si="193"/>
        <v>88243</v>
      </c>
      <c r="H6165" s="49">
        <v>17.21</v>
      </c>
      <c r="I6165" s="49">
        <v>19.18</v>
      </c>
    </row>
    <row r="6166" spans="2:9">
      <c r="B6166" s="51">
        <v>88245</v>
      </c>
      <c r="C6166" s="1108" t="s">
        <v>4492</v>
      </c>
      <c r="D6166" s="45" t="s">
        <v>44</v>
      </c>
      <c r="E6166" s="46">
        <f t="shared" si="192"/>
        <v>19.78</v>
      </c>
      <c r="F6166" s="1105">
        <f t="shared" si="193"/>
        <v>88245</v>
      </c>
      <c r="H6166" s="46">
        <v>17.739999999999998</v>
      </c>
      <c r="I6166" s="46">
        <v>19.78</v>
      </c>
    </row>
    <row r="6167" spans="2:9">
      <c r="B6167" s="50">
        <v>88246</v>
      </c>
      <c r="C6167" s="48" t="s">
        <v>4493</v>
      </c>
      <c r="D6167" s="47" t="s">
        <v>44</v>
      </c>
      <c r="E6167" s="49">
        <f t="shared" si="192"/>
        <v>16.600000000000001</v>
      </c>
      <c r="F6167" s="1105">
        <f t="shared" si="193"/>
        <v>88246</v>
      </c>
      <c r="H6167" s="49">
        <v>14.88</v>
      </c>
      <c r="I6167" s="49">
        <v>16.600000000000001</v>
      </c>
    </row>
    <row r="6168" spans="2:9">
      <c r="B6168" s="51">
        <v>88247</v>
      </c>
      <c r="C6168" s="1108" t="s">
        <v>4494</v>
      </c>
      <c r="D6168" s="45" t="s">
        <v>44</v>
      </c>
      <c r="E6168" s="46">
        <f t="shared" si="192"/>
        <v>15.89</v>
      </c>
      <c r="F6168" s="1105">
        <f t="shared" si="193"/>
        <v>88247</v>
      </c>
      <c r="H6168" s="46">
        <v>14.39</v>
      </c>
      <c r="I6168" s="46">
        <v>15.89</v>
      </c>
    </row>
    <row r="6169" spans="2:9">
      <c r="B6169" s="50">
        <v>88248</v>
      </c>
      <c r="C6169" s="48" t="s">
        <v>4495</v>
      </c>
      <c r="D6169" s="47" t="s">
        <v>44</v>
      </c>
      <c r="E6169" s="49">
        <f t="shared" si="192"/>
        <v>15.42</v>
      </c>
      <c r="F6169" s="1105">
        <f t="shared" si="193"/>
        <v>88248</v>
      </c>
      <c r="H6169" s="49">
        <v>13.92</v>
      </c>
      <c r="I6169" s="49">
        <v>15.42</v>
      </c>
    </row>
    <row r="6170" spans="2:9">
      <c r="B6170" s="51">
        <v>88249</v>
      </c>
      <c r="C6170" s="1108" t="s">
        <v>4496</v>
      </c>
      <c r="D6170" s="45" t="s">
        <v>44</v>
      </c>
      <c r="E6170" s="46">
        <f t="shared" si="192"/>
        <v>24.49</v>
      </c>
      <c r="F6170" s="1105">
        <f t="shared" si="193"/>
        <v>88249</v>
      </c>
      <c r="H6170" s="46">
        <v>21.7</v>
      </c>
      <c r="I6170" s="46">
        <v>24.49</v>
      </c>
    </row>
    <row r="6171" spans="2:9">
      <c r="B6171" s="50">
        <v>88250</v>
      </c>
      <c r="C6171" s="48" t="s">
        <v>4497</v>
      </c>
      <c r="D6171" s="47" t="s">
        <v>44</v>
      </c>
      <c r="E6171" s="49">
        <f t="shared" si="192"/>
        <v>13.38</v>
      </c>
      <c r="F6171" s="1105">
        <f t="shared" si="193"/>
        <v>88250</v>
      </c>
      <c r="H6171" s="49">
        <v>12.1</v>
      </c>
      <c r="I6171" s="49">
        <v>13.38</v>
      </c>
    </row>
    <row r="6172" spans="2:9">
      <c r="B6172" s="51">
        <v>88251</v>
      </c>
      <c r="C6172" s="1108" t="s">
        <v>4498</v>
      </c>
      <c r="D6172" s="45" t="s">
        <v>44</v>
      </c>
      <c r="E6172" s="46">
        <f t="shared" si="192"/>
        <v>16</v>
      </c>
      <c r="F6172" s="1105">
        <f t="shared" si="193"/>
        <v>88251</v>
      </c>
      <c r="H6172" s="46">
        <v>14.47</v>
      </c>
      <c r="I6172" s="46">
        <v>16</v>
      </c>
    </row>
    <row r="6173" spans="2:9">
      <c r="B6173" s="50">
        <v>88252</v>
      </c>
      <c r="C6173" s="48" t="s">
        <v>4499</v>
      </c>
      <c r="D6173" s="47" t="s">
        <v>44</v>
      </c>
      <c r="E6173" s="49">
        <f t="shared" si="192"/>
        <v>16.72</v>
      </c>
      <c r="F6173" s="1105">
        <f t="shared" si="193"/>
        <v>88252</v>
      </c>
      <c r="H6173" s="49">
        <v>15.09</v>
      </c>
      <c r="I6173" s="49">
        <v>16.72</v>
      </c>
    </row>
    <row r="6174" spans="2:9">
      <c r="B6174" s="51">
        <v>88253</v>
      </c>
      <c r="C6174" s="1108" t="s">
        <v>4500</v>
      </c>
      <c r="D6174" s="45" t="s">
        <v>44</v>
      </c>
      <c r="E6174" s="46">
        <f t="shared" si="192"/>
        <v>9.81</v>
      </c>
      <c r="F6174" s="1105">
        <f t="shared" si="193"/>
        <v>88253</v>
      </c>
      <c r="H6174" s="46">
        <v>9</v>
      </c>
      <c r="I6174" s="46">
        <v>9.81</v>
      </c>
    </row>
    <row r="6175" spans="2:9">
      <c r="B6175" s="50">
        <v>88255</v>
      </c>
      <c r="C6175" s="48" t="s">
        <v>4501</v>
      </c>
      <c r="D6175" s="47" t="s">
        <v>44</v>
      </c>
      <c r="E6175" s="49">
        <f t="shared" si="192"/>
        <v>24.38</v>
      </c>
      <c r="F6175" s="1105">
        <f t="shared" si="193"/>
        <v>88255</v>
      </c>
      <c r="H6175" s="49">
        <v>21.19</v>
      </c>
      <c r="I6175" s="49">
        <v>24.38</v>
      </c>
    </row>
    <row r="6176" spans="2:9">
      <c r="B6176" s="51">
        <v>88256</v>
      </c>
      <c r="C6176" s="1108" t="s">
        <v>4502</v>
      </c>
      <c r="D6176" s="45" t="s">
        <v>44</v>
      </c>
      <c r="E6176" s="46">
        <f t="shared" si="192"/>
        <v>19.82</v>
      </c>
      <c r="F6176" s="1105">
        <f t="shared" si="193"/>
        <v>88256</v>
      </c>
      <c r="H6176" s="46">
        <v>17.77</v>
      </c>
      <c r="I6176" s="46">
        <v>19.82</v>
      </c>
    </row>
    <row r="6177" spans="2:9">
      <c r="B6177" s="50">
        <v>88257</v>
      </c>
      <c r="C6177" s="48" t="s">
        <v>4503</v>
      </c>
      <c r="D6177" s="47" t="s">
        <v>44</v>
      </c>
      <c r="E6177" s="49">
        <f t="shared" si="192"/>
        <v>14.35</v>
      </c>
      <c r="F6177" s="1105">
        <f t="shared" si="193"/>
        <v>88257</v>
      </c>
      <c r="H6177" s="49">
        <v>12.94</v>
      </c>
      <c r="I6177" s="49">
        <v>14.35</v>
      </c>
    </row>
    <row r="6178" spans="2:9">
      <c r="B6178" s="51">
        <v>88258</v>
      </c>
      <c r="C6178" s="1108" t="s">
        <v>4504</v>
      </c>
      <c r="D6178" s="45" t="s">
        <v>44</v>
      </c>
      <c r="E6178" s="46">
        <f t="shared" si="192"/>
        <v>13.85</v>
      </c>
      <c r="F6178" s="1105">
        <f t="shared" si="193"/>
        <v>88258</v>
      </c>
      <c r="H6178" s="46">
        <v>12.5</v>
      </c>
      <c r="I6178" s="46">
        <v>13.85</v>
      </c>
    </row>
    <row r="6179" spans="2:9">
      <c r="B6179" s="50">
        <v>88259</v>
      </c>
      <c r="C6179" s="48" t="s">
        <v>4505</v>
      </c>
      <c r="D6179" s="47" t="s">
        <v>44</v>
      </c>
      <c r="E6179" s="49">
        <f t="shared" si="192"/>
        <v>23.08</v>
      </c>
      <c r="F6179" s="1105">
        <f t="shared" si="193"/>
        <v>88259</v>
      </c>
      <c r="H6179" s="49">
        <v>20.58</v>
      </c>
      <c r="I6179" s="49">
        <v>23.08</v>
      </c>
    </row>
    <row r="6180" spans="2:9">
      <c r="B6180" s="51">
        <v>88260</v>
      </c>
      <c r="C6180" s="1108" t="s">
        <v>4506</v>
      </c>
      <c r="D6180" s="45" t="s">
        <v>44</v>
      </c>
      <c r="E6180" s="46">
        <f t="shared" si="192"/>
        <v>19.600000000000001</v>
      </c>
      <c r="F6180" s="1105">
        <f t="shared" si="193"/>
        <v>88260</v>
      </c>
      <c r="H6180" s="46">
        <v>17.59</v>
      </c>
      <c r="I6180" s="46">
        <v>19.600000000000001</v>
      </c>
    </row>
    <row r="6181" spans="2:9">
      <c r="B6181" s="50">
        <v>88261</v>
      </c>
      <c r="C6181" s="48" t="s">
        <v>4507</v>
      </c>
      <c r="D6181" s="47" t="s">
        <v>44</v>
      </c>
      <c r="E6181" s="49">
        <f t="shared" si="192"/>
        <v>21.13</v>
      </c>
      <c r="F6181" s="1105">
        <f t="shared" si="193"/>
        <v>88261</v>
      </c>
      <c r="H6181" s="49">
        <v>18.91</v>
      </c>
      <c r="I6181" s="49">
        <v>21.13</v>
      </c>
    </row>
    <row r="6182" spans="2:9">
      <c r="B6182" s="51">
        <v>88262</v>
      </c>
      <c r="C6182" s="1108" t="s">
        <v>4508</v>
      </c>
      <c r="D6182" s="45" t="s">
        <v>44</v>
      </c>
      <c r="E6182" s="46">
        <f t="shared" si="192"/>
        <v>19.739999999999998</v>
      </c>
      <c r="F6182" s="1105">
        <f t="shared" si="193"/>
        <v>88262</v>
      </c>
      <c r="H6182" s="46">
        <v>17.7</v>
      </c>
      <c r="I6182" s="46">
        <v>19.739999999999998</v>
      </c>
    </row>
    <row r="6183" spans="2:9">
      <c r="B6183" s="50">
        <v>88263</v>
      </c>
      <c r="C6183" s="48" t="s">
        <v>4509</v>
      </c>
      <c r="D6183" s="47" t="s">
        <v>44</v>
      </c>
      <c r="E6183" s="49">
        <f t="shared" si="192"/>
        <v>12.9</v>
      </c>
      <c r="F6183" s="1105">
        <f t="shared" si="193"/>
        <v>88263</v>
      </c>
      <c r="H6183" s="49">
        <v>11.69</v>
      </c>
      <c r="I6183" s="49">
        <v>12.9</v>
      </c>
    </row>
    <row r="6184" spans="2:9">
      <c r="B6184" s="51">
        <v>88264</v>
      </c>
      <c r="C6184" s="1108" t="s">
        <v>4510</v>
      </c>
      <c r="D6184" s="45" t="s">
        <v>44</v>
      </c>
      <c r="E6184" s="46">
        <f t="shared" si="192"/>
        <v>20.59</v>
      </c>
      <c r="F6184" s="1105">
        <f t="shared" si="193"/>
        <v>88264</v>
      </c>
      <c r="H6184" s="46">
        <v>18.45</v>
      </c>
      <c r="I6184" s="46">
        <v>20.59</v>
      </c>
    </row>
    <row r="6185" spans="2:9">
      <c r="B6185" s="50">
        <v>88265</v>
      </c>
      <c r="C6185" s="48" t="s">
        <v>4511</v>
      </c>
      <c r="D6185" s="47" t="s">
        <v>44</v>
      </c>
      <c r="E6185" s="49">
        <f t="shared" si="192"/>
        <v>20.59</v>
      </c>
      <c r="F6185" s="1105">
        <f t="shared" si="193"/>
        <v>88265</v>
      </c>
      <c r="H6185" s="49">
        <v>18.45</v>
      </c>
      <c r="I6185" s="49">
        <v>20.59</v>
      </c>
    </row>
    <row r="6186" spans="2:9">
      <c r="B6186" s="51">
        <v>88266</v>
      </c>
      <c r="C6186" s="1108" t="s">
        <v>4512</v>
      </c>
      <c r="D6186" s="45" t="s">
        <v>44</v>
      </c>
      <c r="E6186" s="46">
        <f t="shared" si="192"/>
        <v>20.68</v>
      </c>
      <c r="F6186" s="1105">
        <f t="shared" si="193"/>
        <v>88266</v>
      </c>
      <c r="H6186" s="46">
        <v>18.510000000000002</v>
      </c>
      <c r="I6186" s="46">
        <v>20.68</v>
      </c>
    </row>
    <row r="6187" spans="2:9">
      <c r="B6187" s="50">
        <v>88267</v>
      </c>
      <c r="C6187" s="48" t="s">
        <v>4513</v>
      </c>
      <c r="D6187" s="47" t="s">
        <v>44</v>
      </c>
      <c r="E6187" s="49">
        <f t="shared" si="192"/>
        <v>19.98</v>
      </c>
      <c r="F6187" s="1105">
        <f t="shared" si="193"/>
        <v>88267</v>
      </c>
      <c r="H6187" s="49">
        <v>17.86</v>
      </c>
      <c r="I6187" s="49">
        <v>19.98</v>
      </c>
    </row>
    <row r="6188" spans="2:9">
      <c r="B6188" s="51">
        <v>88268</v>
      </c>
      <c r="C6188" s="1108" t="s">
        <v>4514</v>
      </c>
      <c r="D6188" s="45" t="s">
        <v>44</v>
      </c>
      <c r="E6188" s="46">
        <f t="shared" si="192"/>
        <v>20.51</v>
      </c>
      <c r="F6188" s="1105">
        <f t="shared" si="193"/>
        <v>88268</v>
      </c>
      <c r="H6188" s="46">
        <v>18.37</v>
      </c>
      <c r="I6188" s="46">
        <v>20.51</v>
      </c>
    </row>
    <row r="6189" spans="2:9">
      <c r="B6189" s="50">
        <v>88269</v>
      </c>
      <c r="C6189" s="48" t="s">
        <v>4515</v>
      </c>
      <c r="D6189" s="47" t="s">
        <v>44</v>
      </c>
      <c r="E6189" s="49">
        <f t="shared" si="192"/>
        <v>19.78</v>
      </c>
      <c r="F6189" s="1105">
        <f t="shared" si="193"/>
        <v>88269</v>
      </c>
      <c r="H6189" s="49">
        <v>17.739999999999998</v>
      </c>
      <c r="I6189" s="49">
        <v>19.78</v>
      </c>
    </row>
    <row r="6190" spans="2:9">
      <c r="B6190" s="51">
        <v>88270</v>
      </c>
      <c r="C6190" s="1108" t="s">
        <v>4516</v>
      </c>
      <c r="D6190" s="45" t="s">
        <v>44</v>
      </c>
      <c r="E6190" s="46">
        <f t="shared" si="192"/>
        <v>20.76</v>
      </c>
      <c r="F6190" s="1105">
        <f t="shared" si="193"/>
        <v>88270</v>
      </c>
      <c r="H6190" s="46">
        <v>18.59</v>
      </c>
      <c r="I6190" s="46">
        <v>20.76</v>
      </c>
    </row>
    <row r="6191" spans="2:9">
      <c r="B6191" s="50">
        <v>88272</v>
      </c>
      <c r="C6191" s="48" t="s">
        <v>4517</v>
      </c>
      <c r="D6191" s="47" t="s">
        <v>44</v>
      </c>
      <c r="E6191" s="49">
        <f t="shared" si="192"/>
        <v>20.260000000000002</v>
      </c>
      <c r="F6191" s="1105">
        <f t="shared" si="193"/>
        <v>88272</v>
      </c>
      <c r="H6191" s="49">
        <v>18.25</v>
      </c>
      <c r="I6191" s="49">
        <v>20.260000000000002</v>
      </c>
    </row>
    <row r="6192" spans="2:9">
      <c r="B6192" s="51">
        <v>88273</v>
      </c>
      <c r="C6192" s="1108" t="s">
        <v>4518</v>
      </c>
      <c r="D6192" s="45" t="s">
        <v>44</v>
      </c>
      <c r="E6192" s="46">
        <f t="shared" si="192"/>
        <v>20.100000000000001</v>
      </c>
      <c r="F6192" s="1105">
        <f t="shared" si="193"/>
        <v>88273</v>
      </c>
      <c r="H6192" s="46">
        <v>18.010000000000002</v>
      </c>
      <c r="I6192" s="46">
        <v>20.100000000000001</v>
      </c>
    </row>
    <row r="6193" spans="2:9">
      <c r="B6193" s="50">
        <v>88274</v>
      </c>
      <c r="C6193" s="48" t="s">
        <v>4519</v>
      </c>
      <c r="D6193" s="47" t="s">
        <v>44</v>
      </c>
      <c r="E6193" s="49">
        <f t="shared" si="192"/>
        <v>20.14</v>
      </c>
      <c r="F6193" s="1105">
        <f t="shared" si="193"/>
        <v>88274</v>
      </c>
      <c r="H6193" s="49">
        <v>18.05</v>
      </c>
      <c r="I6193" s="49">
        <v>20.14</v>
      </c>
    </row>
    <row r="6194" spans="2:9">
      <c r="B6194" s="51">
        <v>88275</v>
      </c>
      <c r="C6194" s="1108" t="s">
        <v>4520</v>
      </c>
      <c r="D6194" s="45" t="s">
        <v>44</v>
      </c>
      <c r="E6194" s="46">
        <f t="shared" si="192"/>
        <v>20.38</v>
      </c>
      <c r="F6194" s="1105">
        <f t="shared" si="193"/>
        <v>88275</v>
      </c>
      <c r="H6194" s="46">
        <v>18.149999999999999</v>
      </c>
      <c r="I6194" s="46">
        <v>20.38</v>
      </c>
    </row>
    <row r="6195" spans="2:9">
      <c r="B6195" s="50">
        <v>88277</v>
      </c>
      <c r="C6195" s="48" t="s">
        <v>4521</v>
      </c>
      <c r="D6195" s="47" t="s">
        <v>44</v>
      </c>
      <c r="E6195" s="49">
        <f t="shared" si="192"/>
        <v>15.15</v>
      </c>
      <c r="F6195" s="1105">
        <f t="shared" si="193"/>
        <v>88277</v>
      </c>
      <c r="H6195" s="49">
        <v>13.63</v>
      </c>
      <c r="I6195" s="49">
        <v>15.15</v>
      </c>
    </row>
    <row r="6196" spans="2:9">
      <c r="B6196" s="51">
        <v>88278</v>
      </c>
      <c r="C6196" s="1108" t="s">
        <v>4522</v>
      </c>
      <c r="D6196" s="45" t="s">
        <v>44</v>
      </c>
      <c r="E6196" s="46">
        <f t="shared" si="192"/>
        <v>14.27</v>
      </c>
      <c r="F6196" s="1105">
        <f t="shared" si="193"/>
        <v>88278</v>
      </c>
      <c r="H6196" s="46">
        <v>12.86</v>
      </c>
      <c r="I6196" s="46">
        <v>14.27</v>
      </c>
    </row>
    <row r="6197" spans="2:9">
      <c r="B6197" s="50">
        <v>88279</v>
      </c>
      <c r="C6197" s="48" t="s">
        <v>4523</v>
      </c>
      <c r="D6197" s="47" t="s">
        <v>44</v>
      </c>
      <c r="E6197" s="49">
        <f t="shared" si="192"/>
        <v>21.9</v>
      </c>
      <c r="F6197" s="1105">
        <f t="shared" si="193"/>
        <v>88279</v>
      </c>
      <c r="H6197" s="49">
        <v>19.57</v>
      </c>
      <c r="I6197" s="49">
        <v>21.9</v>
      </c>
    </row>
    <row r="6198" spans="2:9">
      <c r="B6198" s="51">
        <v>88281</v>
      </c>
      <c r="C6198" s="1108" t="s">
        <v>4524</v>
      </c>
      <c r="D6198" s="45" t="s">
        <v>44</v>
      </c>
      <c r="E6198" s="46">
        <f t="shared" si="192"/>
        <v>15.18</v>
      </c>
      <c r="F6198" s="1105">
        <f t="shared" si="193"/>
        <v>88281</v>
      </c>
      <c r="H6198" s="46">
        <v>13.66</v>
      </c>
      <c r="I6198" s="46">
        <v>15.18</v>
      </c>
    </row>
    <row r="6199" spans="2:9">
      <c r="B6199" s="50">
        <v>88282</v>
      </c>
      <c r="C6199" s="48" t="s">
        <v>4525</v>
      </c>
      <c r="D6199" s="47" t="s">
        <v>44</v>
      </c>
      <c r="E6199" s="49">
        <f t="shared" si="192"/>
        <v>15.85</v>
      </c>
      <c r="F6199" s="1105">
        <f t="shared" si="193"/>
        <v>88282</v>
      </c>
      <c r="H6199" s="49">
        <v>14.24</v>
      </c>
      <c r="I6199" s="49">
        <v>15.85</v>
      </c>
    </row>
    <row r="6200" spans="2:9">
      <c r="B6200" s="51">
        <v>88283</v>
      </c>
      <c r="C6200" s="1108" t="s">
        <v>4526</v>
      </c>
      <c r="D6200" s="45" t="s">
        <v>44</v>
      </c>
      <c r="E6200" s="46">
        <f t="shared" si="192"/>
        <v>19.850000000000001</v>
      </c>
      <c r="F6200" s="1105">
        <f t="shared" si="193"/>
        <v>88283</v>
      </c>
      <c r="H6200" s="46">
        <v>17.690000000000001</v>
      </c>
      <c r="I6200" s="46">
        <v>19.850000000000001</v>
      </c>
    </row>
    <row r="6201" spans="2:9">
      <c r="B6201" s="50">
        <v>88284</v>
      </c>
      <c r="C6201" s="48" t="s">
        <v>4527</v>
      </c>
      <c r="D6201" s="47" t="s">
        <v>44</v>
      </c>
      <c r="E6201" s="49">
        <f t="shared" si="192"/>
        <v>14.99</v>
      </c>
      <c r="F6201" s="1105">
        <f t="shared" si="193"/>
        <v>88284</v>
      </c>
      <c r="H6201" s="49">
        <v>13.5</v>
      </c>
      <c r="I6201" s="49">
        <v>14.99</v>
      </c>
    </row>
    <row r="6202" spans="2:9">
      <c r="B6202" s="51">
        <v>88285</v>
      </c>
      <c r="C6202" s="1108" t="s">
        <v>4528</v>
      </c>
      <c r="D6202" s="45" t="s">
        <v>44</v>
      </c>
      <c r="E6202" s="46">
        <f t="shared" si="192"/>
        <v>16.95</v>
      </c>
      <c r="F6202" s="1105">
        <f t="shared" si="193"/>
        <v>88285</v>
      </c>
      <c r="H6202" s="46">
        <v>15.18</v>
      </c>
      <c r="I6202" s="46">
        <v>16.95</v>
      </c>
    </row>
    <row r="6203" spans="2:9">
      <c r="B6203" s="50">
        <v>88286</v>
      </c>
      <c r="C6203" s="48" t="s">
        <v>4529</v>
      </c>
      <c r="D6203" s="47" t="s">
        <v>44</v>
      </c>
      <c r="E6203" s="49">
        <f t="shared" si="192"/>
        <v>18</v>
      </c>
      <c r="F6203" s="1105">
        <f t="shared" si="193"/>
        <v>88286</v>
      </c>
      <c r="H6203" s="49">
        <v>16.09</v>
      </c>
      <c r="I6203" s="49">
        <v>18</v>
      </c>
    </row>
    <row r="6204" spans="2:9">
      <c r="B6204" s="51">
        <v>88288</v>
      </c>
      <c r="C6204" s="1108" t="s">
        <v>4530</v>
      </c>
      <c r="D6204" s="45" t="s">
        <v>44</v>
      </c>
      <c r="E6204" s="46">
        <f t="shared" si="192"/>
        <v>11.34</v>
      </c>
      <c r="F6204" s="1105">
        <f t="shared" si="193"/>
        <v>88288</v>
      </c>
      <c r="H6204" s="46">
        <v>10.33</v>
      </c>
      <c r="I6204" s="46">
        <v>11.34</v>
      </c>
    </row>
    <row r="6205" spans="2:9">
      <c r="B6205" s="50">
        <v>88291</v>
      </c>
      <c r="C6205" s="48" t="s">
        <v>4531</v>
      </c>
      <c r="D6205" s="47" t="s">
        <v>44</v>
      </c>
      <c r="E6205" s="49">
        <f t="shared" si="192"/>
        <v>14.72</v>
      </c>
      <c r="F6205" s="1105">
        <f t="shared" si="193"/>
        <v>88291</v>
      </c>
      <c r="H6205" s="49">
        <v>13.26</v>
      </c>
      <c r="I6205" s="49">
        <v>14.72</v>
      </c>
    </row>
    <row r="6206" spans="2:9">
      <c r="B6206" s="51">
        <v>88292</v>
      </c>
      <c r="C6206" s="1108" t="s">
        <v>4532</v>
      </c>
      <c r="D6206" s="45" t="s">
        <v>44</v>
      </c>
      <c r="E6206" s="46">
        <f t="shared" si="192"/>
        <v>15.27</v>
      </c>
      <c r="F6206" s="1105">
        <f t="shared" si="193"/>
        <v>88292</v>
      </c>
      <c r="H6206" s="46">
        <v>13.74</v>
      </c>
      <c r="I6206" s="46">
        <v>15.27</v>
      </c>
    </row>
    <row r="6207" spans="2:9">
      <c r="B6207" s="50">
        <v>88293</v>
      </c>
      <c r="C6207" s="48" t="s">
        <v>4533</v>
      </c>
      <c r="D6207" s="47" t="s">
        <v>44</v>
      </c>
      <c r="E6207" s="49">
        <f t="shared" si="192"/>
        <v>17.190000000000001</v>
      </c>
      <c r="F6207" s="1105">
        <f t="shared" si="193"/>
        <v>88293</v>
      </c>
      <c r="H6207" s="49">
        <v>15.39</v>
      </c>
      <c r="I6207" s="49">
        <v>17.190000000000001</v>
      </c>
    </row>
    <row r="6208" spans="2:9">
      <c r="B6208" s="51">
        <v>88294</v>
      </c>
      <c r="C6208" s="1108" t="s">
        <v>4534</v>
      </c>
      <c r="D6208" s="45" t="s">
        <v>44</v>
      </c>
      <c r="E6208" s="46">
        <f t="shared" si="192"/>
        <v>18.489999999999998</v>
      </c>
      <c r="F6208" s="1105">
        <f t="shared" si="193"/>
        <v>88294</v>
      </c>
      <c r="H6208" s="46">
        <v>16.52</v>
      </c>
      <c r="I6208" s="46">
        <v>18.489999999999998</v>
      </c>
    </row>
    <row r="6209" spans="2:9">
      <c r="B6209" s="50">
        <v>88295</v>
      </c>
      <c r="C6209" s="48" t="s">
        <v>4535</v>
      </c>
      <c r="D6209" s="47" t="s">
        <v>44</v>
      </c>
      <c r="E6209" s="49">
        <f t="shared" si="192"/>
        <v>14.45</v>
      </c>
      <c r="F6209" s="1105">
        <f t="shared" si="193"/>
        <v>88295</v>
      </c>
      <c r="H6209" s="49">
        <v>13.03</v>
      </c>
      <c r="I6209" s="49">
        <v>14.45</v>
      </c>
    </row>
    <row r="6210" spans="2:9">
      <c r="B6210" s="51">
        <v>88296</v>
      </c>
      <c r="C6210" s="1108" t="s">
        <v>4536</v>
      </c>
      <c r="D6210" s="45" t="s">
        <v>44</v>
      </c>
      <c r="E6210" s="46">
        <f t="shared" si="192"/>
        <v>14.51</v>
      </c>
      <c r="F6210" s="1105">
        <f t="shared" si="193"/>
        <v>88296</v>
      </c>
      <c r="H6210" s="46">
        <v>13.09</v>
      </c>
      <c r="I6210" s="46">
        <v>14.51</v>
      </c>
    </row>
    <row r="6211" spans="2:9">
      <c r="B6211" s="50">
        <v>88297</v>
      </c>
      <c r="C6211" s="48" t="s">
        <v>4537</v>
      </c>
      <c r="D6211" s="47" t="s">
        <v>44</v>
      </c>
      <c r="E6211" s="49">
        <f t="shared" ref="E6211:E6274" si="194">IF($K$2=$H$1,H6211,I6211)</f>
        <v>15.04</v>
      </c>
      <c r="F6211" s="1105">
        <f t="shared" ref="F6211:F6274" si="195">IF(LEN($B6211)=7,CONCATENATE(MID($B6211,1,6),"00",RIGHT($B6211,1)),IF(LEN($B6211)=8,CONCATENATE(MID($B6211,1,6),"0",RIGHT($B6211,2)),$B6211))</f>
        <v>88297</v>
      </c>
      <c r="H6211" s="49">
        <v>13.54</v>
      </c>
      <c r="I6211" s="49">
        <v>15.04</v>
      </c>
    </row>
    <row r="6212" spans="2:9">
      <c r="B6212" s="51">
        <v>88298</v>
      </c>
      <c r="C6212" s="1108" t="s">
        <v>4538</v>
      </c>
      <c r="D6212" s="45" t="s">
        <v>44</v>
      </c>
      <c r="E6212" s="46">
        <f t="shared" si="194"/>
        <v>12.66</v>
      </c>
      <c r="F6212" s="1105">
        <f t="shared" si="195"/>
        <v>88298</v>
      </c>
      <c r="H6212" s="46">
        <v>11.49</v>
      </c>
      <c r="I6212" s="46">
        <v>12.66</v>
      </c>
    </row>
    <row r="6213" spans="2:9">
      <c r="B6213" s="50">
        <v>88299</v>
      </c>
      <c r="C6213" s="48" t="s">
        <v>4539</v>
      </c>
      <c r="D6213" s="47" t="s">
        <v>44</v>
      </c>
      <c r="E6213" s="49">
        <f t="shared" si="194"/>
        <v>17.399999999999999</v>
      </c>
      <c r="F6213" s="1105">
        <f t="shared" si="195"/>
        <v>88299</v>
      </c>
      <c r="H6213" s="49">
        <v>15.58</v>
      </c>
      <c r="I6213" s="49">
        <v>17.399999999999999</v>
      </c>
    </row>
    <row r="6214" spans="2:9">
      <c r="B6214" s="51">
        <v>88300</v>
      </c>
      <c r="C6214" s="1108" t="s">
        <v>4540</v>
      </c>
      <c r="D6214" s="45" t="s">
        <v>44</v>
      </c>
      <c r="E6214" s="46">
        <f t="shared" si="194"/>
        <v>20.46</v>
      </c>
      <c r="F6214" s="1105">
        <f t="shared" si="195"/>
        <v>88300</v>
      </c>
      <c r="H6214" s="46">
        <v>18.23</v>
      </c>
      <c r="I6214" s="46">
        <v>20.46</v>
      </c>
    </row>
    <row r="6215" spans="2:9">
      <c r="B6215" s="50">
        <v>88301</v>
      </c>
      <c r="C6215" s="48" t="s">
        <v>4541</v>
      </c>
      <c r="D6215" s="47" t="s">
        <v>44</v>
      </c>
      <c r="E6215" s="49">
        <f t="shared" si="194"/>
        <v>16</v>
      </c>
      <c r="F6215" s="1105">
        <f t="shared" si="195"/>
        <v>88301</v>
      </c>
      <c r="H6215" s="49">
        <v>14.37</v>
      </c>
      <c r="I6215" s="49">
        <v>16</v>
      </c>
    </row>
    <row r="6216" spans="2:9">
      <c r="B6216" s="51">
        <v>88302</v>
      </c>
      <c r="C6216" s="1108" t="s">
        <v>4542</v>
      </c>
      <c r="D6216" s="45" t="s">
        <v>44</v>
      </c>
      <c r="E6216" s="46">
        <f t="shared" si="194"/>
        <v>17.850000000000001</v>
      </c>
      <c r="F6216" s="1105">
        <f t="shared" si="195"/>
        <v>88302</v>
      </c>
      <c r="H6216" s="46">
        <v>15.97</v>
      </c>
      <c r="I6216" s="46">
        <v>17.850000000000001</v>
      </c>
    </row>
    <row r="6217" spans="2:9">
      <c r="B6217" s="50">
        <v>88303</v>
      </c>
      <c r="C6217" s="48" t="s">
        <v>4543</v>
      </c>
      <c r="D6217" s="47" t="s">
        <v>44</v>
      </c>
      <c r="E6217" s="49">
        <f t="shared" si="194"/>
        <v>15.02</v>
      </c>
      <c r="F6217" s="1105">
        <f t="shared" si="195"/>
        <v>88303</v>
      </c>
      <c r="H6217" s="49">
        <v>13.52</v>
      </c>
      <c r="I6217" s="49">
        <v>15.02</v>
      </c>
    </row>
    <row r="6218" spans="2:9">
      <c r="B6218" s="51">
        <v>88304</v>
      </c>
      <c r="C6218" s="1108" t="s">
        <v>4544</v>
      </c>
      <c r="D6218" s="45" t="s">
        <v>44</v>
      </c>
      <c r="E6218" s="46">
        <f t="shared" si="194"/>
        <v>15.9</v>
      </c>
      <c r="F6218" s="1105">
        <f t="shared" si="195"/>
        <v>88304</v>
      </c>
      <c r="H6218" s="46">
        <v>14.27</v>
      </c>
      <c r="I6218" s="46">
        <v>15.9</v>
      </c>
    </row>
    <row r="6219" spans="2:9">
      <c r="B6219" s="50">
        <v>88306</v>
      </c>
      <c r="C6219" s="48" t="s">
        <v>4545</v>
      </c>
      <c r="D6219" s="47" t="s">
        <v>44</v>
      </c>
      <c r="E6219" s="49">
        <f t="shared" si="194"/>
        <v>19.87</v>
      </c>
      <c r="F6219" s="1105">
        <f t="shared" si="195"/>
        <v>88306</v>
      </c>
      <c r="H6219" s="49">
        <v>17.71</v>
      </c>
      <c r="I6219" s="49">
        <v>19.87</v>
      </c>
    </row>
    <row r="6220" spans="2:9">
      <c r="B6220" s="51">
        <v>88307</v>
      </c>
      <c r="C6220" s="1108" t="s">
        <v>4546</v>
      </c>
      <c r="D6220" s="45" t="s">
        <v>44</v>
      </c>
      <c r="E6220" s="46">
        <f t="shared" si="194"/>
        <v>16.5</v>
      </c>
      <c r="F6220" s="1105">
        <f t="shared" si="195"/>
        <v>88307</v>
      </c>
      <c r="H6220" s="46">
        <v>14.8</v>
      </c>
      <c r="I6220" s="46">
        <v>16.5</v>
      </c>
    </row>
    <row r="6221" spans="2:9">
      <c r="B6221" s="50">
        <v>88308</v>
      </c>
      <c r="C6221" s="48" t="s">
        <v>4547</v>
      </c>
      <c r="D6221" s="47" t="s">
        <v>44</v>
      </c>
      <c r="E6221" s="49">
        <f t="shared" si="194"/>
        <v>22.3</v>
      </c>
      <c r="F6221" s="1105">
        <f t="shared" si="195"/>
        <v>88308</v>
      </c>
      <c r="H6221" s="49">
        <v>19.920000000000002</v>
      </c>
      <c r="I6221" s="49">
        <v>22.3</v>
      </c>
    </row>
    <row r="6222" spans="2:9">
      <c r="B6222" s="51">
        <v>88309</v>
      </c>
      <c r="C6222" s="1108" t="s">
        <v>4548</v>
      </c>
      <c r="D6222" s="45" t="s">
        <v>44</v>
      </c>
      <c r="E6222" s="46">
        <f t="shared" si="194"/>
        <v>19.88</v>
      </c>
      <c r="F6222" s="1105">
        <f t="shared" si="195"/>
        <v>88309</v>
      </c>
      <c r="H6222" s="46">
        <v>17.82</v>
      </c>
      <c r="I6222" s="46">
        <v>19.88</v>
      </c>
    </row>
    <row r="6223" spans="2:9">
      <c r="B6223" s="50">
        <v>88310</v>
      </c>
      <c r="C6223" s="48" t="s">
        <v>4549</v>
      </c>
      <c r="D6223" s="47" t="s">
        <v>44</v>
      </c>
      <c r="E6223" s="49">
        <f t="shared" si="194"/>
        <v>20.99</v>
      </c>
      <c r="F6223" s="1105">
        <f t="shared" si="195"/>
        <v>88310</v>
      </c>
      <c r="H6223" s="49">
        <v>18.940000000000001</v>
      </c>
      <c r="I6223" s="49">
        <v>20.99</v>
      </c>
    </row>
    <row r="6224" spans="2:9">
      <c r="B6224" s="51">
        <v>88311</v>
      </c>
      <c r="C6224" s="1108" t="s">
        <v>4550</v>
      </c>
      <c r="D6224" s="45" t="s">
        <v>44</v>
      </c>
      <c r="E6224" s="46">
        <f t="shared" si="194"/>
        <v>23.28</v>
      </c>
      <c r="F6224" s="1105">
        <f t="shared" si="195"/>
        <v>88311</v>
      </c>
      <c r="H6224" s="46">
        <v>20.92</v>
      </c>
      <c r="I6224" s="46">
        <v>23.28</v>
      </c>
    </row>
    <row r="6225" spans="2:9">
      <c r="B6225" s="50">
        <v>88312</v>
      </c>
      <c r="C6225" s="48" t="s">
        <v>4551</v>
      </c>
      <c r="D6225" s="47" t="s">
        <v>44</v>
      </c>
      <c r="E6225" s="49">
        <f t="shared" si="194"/>
        <v>22.11</v>
      </c>
      <c r="F6225" s="1105">
        <f t="shared" si="195"/>
        <v>88312</v>
      </c>
      <c r="H6225" s="49">
        <v>19.91</v>
      </c>
      <c r="I6225" s="49">
        <v>22.11</v>
      </c>
    </row>
    <row r="6226" spans="2:9">
      <c r="B6226" s="51">
        <v>88313</v>
      </c>
      <c r="C6226" s="1108" t="s">
        <v>4552</v>
      </c>
      <c r="D6226" s="45" t="s">
        <v>44</v>
      </c>
      <c r="E6226" s="46">
        <f t="shared" si="194"/>
        <v>14.49</v>
      </c>
      <c r="F6226" s="1105">
        <f t="shared" si="195"/>
        <v>88313</v>
      </c>
      <c r="H6226" s="46">
        <v>13.06</v>
      </c>
      <c r="I6226" s="46">
        <v>14.49</v>
      </c>
    </row>
    <row r="6227" spans="2:9">
      <c r="B6227" s="50">
        <v>88314</v>
      </c>
      <c r="C6227" s="48" t="s">
        <v>4553</v>
      </c>
      <c r="D6227" s="47" t="s">
        <v>44</v>
      </c>
      <c r="E6227" s="49">
        <f t="shared" si="194"/>
        <v>13.34</v>
      </c>
      <c r="F6227" s="1105">
        <f t="shared" si="195"/>
        <v>88314</v>
      </c>
      <c r="H6227" s="49">
        <v>12.06</v>
      </c>
      <c r="I6227" s="49">
        <v>13.34</v>
      </c>
    </row>
    <row r="6228" spans="2:9">
      <c r="B6228" s="51">
        <v>88315</v>
      </c>
      <c r="C6228" s="1108" t="s">
        <v>4554</v>
      </c>
      <c r="D6228" s="45" t="s">
        <v>44</v>
      </c>
      <c r="E6228" s="46">
        <f t="shared" si="194"/>
        <v>19.78</v>
      </c>
      <c r="F6228" s="1105">
        <f t="shared" si="195"/>
        <v>88315</v>
      </c>
      <c r="H6228" s="46">
        <v>17.739999999999998</v>
      </c>
      <c r="I6228" s="46">
        <v>19.78</v>
      </c>
    </row>
    <row r="6229" spans="2:9">
      <c r="B6229" s="50">
        <v>88316</v>
      </c>
      <c r="C6229" s="48" t="s">
        <v>4555</v>
      </c>
      <c r="D6229" s="47" t="s">
        <v>44</v>
      </c>
      <c r="E6229" s="49">
        <f t="shared" si="194"/>
        <v>15.95</v>
      </c>
      <c r="F6229" s="1105">
        <f t="shared" si="195"/>
        <v>88316</v>
      </c>
      <c r="H6229" s="49">
        <v>14.42</v>
      </c>
      <c r="I6229" s="49">
        <v>15.95</v>
      </c>
    </row>
    <row r="6230" spans="2:9">
      <c r="B6230" s="51">
        <v>88317</v>
      </c>
      <c r="C6230" s="1108" t="s">
        <v>4556</v>
      </c>
      <c r="D6230" s="45" t="s">
        <v>44</v>
      </c>
      <c r="E6230" s="46">
        <f t="shared" si="194"/>
        <v>20.02</v>
      </c>
      <c r="F6230" s="1105">
        <f t="shared" si="195"/>
        <v>88317</v>
      </c>
      <c r="H6230" s="46">
        <v>18.05</v>
      </c>
      <c r="I6230" s="46">
        <v>20.02</v>
      </c>
    </row>
    <row r="6231" spans="2:9">
      <c r="B6231" s="50">
        <v>88318</v>
      </c>
      <c r="C6231" s="48" t="s">
        <v>4557</v>
      </c>
      <c r="D6231" s="47" t="s">
        <v>44</v>
      </c>
      <c r="E6231" s="49">
        <f t="shared" si="194"/>
        <v>24.94</v>
      </c>
      <c r="F6231" s="1105">
        <f t="shared" si="195"/>
        <v>88318</v>
      </c>
      <c r="H6231" s="49">
        <v>22.3</v>
      </c>
      <c r="I6231" s="49">
        <v>24.94</v>
      </c>
    </row>
    <row r="6232" spans="2:9">
      <c r="B6232" s="51">
        <v>88320</v>
      </c>
      <c r="C6232" s="1108" t="s">
        <v>4558</v>
      </c>
      <c r="D6232" s="45" t="s">
        <v>44</v>
      </c>
      <c r="E6232" s="46">
        <f t="shared" si="194"/>
        <v>23.13</v>
      </c>
      <c r="F6232" s="1105">
        <f t="shared" si="195"/>
        <v>88320</v>
      </c>
      <c r="H6232" s="46">
        <v>20.63</v>
      </c>
      <c r="I6232" s="46">
        <v>23.13</v>
      </c>
    </row>
    <row r="6233" spans="2:9">
      <c r="B6233" s="50">
        <v>88321</v>
      </c>
      <c r="C6233" s="48" t="s">
        <v>4559</v>
      </c>
      <c r="D6233" s="47" t="s">
        <v>44</v>
      </c>
      <c r="E6233" s="49">
        <f t="shared" si="194"/>
        <v>22.6</v>
      </c>
      <c r="F6233" s="1105">
        <f t="shared" si="195"/>
        <v>88321</v>
      </c>
      <c r="H6233" s="49">
        <v>19.66</v>
      </c>
      <c r="I6233" s="49">
        <v>22.6</v>
      </c>
    </row>
    <row r="6234" spans="2:9">
      <c r="B6234" s="51">
        <v>88322</v>
      </c>
      <c r="C6234" s="1108" t="s">
        <v>4560</v>
      </c>
      <c r="D6234" s="45" t="s">
        <v>44</v>
      </c>
      <c r="E6234" s="46">
        <f t="shared" si="194"/>
        <v>20.309999999999999</v>
      </c>
      <c r="F6234" s="1105">
        <f t="shared" si="195"/>
        <v>88322</v>
      </c>
      <c r="H6234" s="46">
        <v>17.7</v>
      </c>
      <c r="I6234" s="46">
        <v>20.309999999999999</v>
      </c>
    </row>
    <row r="6235" spans="2:9">
      <c r="B6235" s="50">
        <v>88323</v>
      </c>
      <c r="C6235" s="48" t="s">
        <v>4561</v>
      </c>
      <c r="D6235" s="47" t="s">
        <v>44</v>
      </c>
      <c r="E6235" s="49">
        <f t="shared" si="194"/>
        <v>21.09</v>
      </c>
      <c r="F6235" s="1105">
        <f t="shared" si="195"/>
        <v>88323</v>
      </c>
      <c r="H6235" s="49">
        <v>18.88</v>
      </c>
      <c r="I6235" s="49">
        <v>21.09</v>
      </c>
    </row>
    <row r="6236" spans="2:9">
      <c r="B6236" s="51">
        <v>88324</v>
      </c>
      <c r="C6236" s="1108" t="s">
        <v>4562</v>
      </c>
      <c r="D6236" s="45" t="s">
        <v>44</v>
      </c>
      <c r="E6236" s="46">
        <f t="shared" si="194"/>
        <v>15.12</v>
      </c>
      <c r="F6236" s="1105">
        <f t="shared" si="195"/>
        <v>88324</v>
      </c>
      <c r="H6236" s="46">
        <v>13.61</v>
      </c>
      <c r="I6236" s="46">
        <v>15.12</v>
      </c>
    </row>
    <row r="6237" spans="2:9">
      <c r="B6237" s="50">
        <v>88325</v>
      </c>
      <c r="C6237" s="48" t="s">
        <v>4563</v>
      </c>
      <c r="D6237" s="47" t="s">
        <v>44</v>
      </c>
      <c r="E6237" s="49">
        <f t="shared" si="194"/>
        <v>19.16</v>
      </c>
      <c r="F6237" s="1105">
        <f t="shared" si="195"/>
        <v>88325</v>
      </c>
      <c r="H6237" s="49">
        <v>17.21</v>
      </c>
      <c r="I6237" s="49">
        <v>19.16</v>
      </c>
    </row>
    <row r="6238" spans="2:9">
      <c r="B6238" s="51">
        <v>88326</v>
      </c>
      <c r="C6238" s="1108" t="s">
        <v>4564</v>
      </c>
      <c r="D6238" s="45" t="s">
        <v>44</v>
      </c>
      <c r="E6238" s="46">
        <f t="shared" si="194"/>
        <v>20.58</v>
      </c>
      <c r="F6238" s="1105">
        <f t="shared" si="195"/>
        <v>88326</v>
      </c>
      <c r="H6238" s="46">
        <v>18.420000000000002</v>
      </c>
      <c r="I6238" s="46">
        <v>20.58</v>
      </c>
    </row>
    <row r="6239" spans="2:9">
      <c r="B6239" s="50">
        <v>88377</v>
      </c>
      <c r="C6239" s="48" t="s">
        <v>4565</v>
      </c>
      <c r="D6239" s="47" t="s">
        <v>44</v>
      </c>
      <c r="E6239" s="49">
        <f t="shared" si="194"/>
        <v>14.32</v>
      </c>
      <c r="F6239" s="1105">
        <f t="shared" si="195"/>
        <v>88377</v>
      </c>
      <c r="H6239" s="49">
        <v>12.92</v>
      </c>
      <c r="I6239" s="49">
        <v>14.32</v>
      </c>
    </row>
    <row r="6240" spans="2:9">
      <c r="B6240" s="51">
        <v>88441</v>
      </c>
      <c r="C6240" s="1108" t="s">
        <v>4566</v>
      </c>
      <c r="D6240" s="45" t="s">
        <v>44</v>
      </c>
      <c r="E6240" s="46">
        <f t="shared" si="194"/>
        <v>19.22</v>
      </c>
      <c r="F6240" s="1105">
        <f t="shared" si="195"/>
        <v>88441</v>
      </c>
      <c r="H6240" s="46">
        <v>17.260000000000002</v>
      </c>
      <c r="I6240" s="46">
        <v>19.22</v>
      </c>
    </row>
    <row r="6241" spans="2:9">
      <c r="B6241" s="50">
        <v>88597</v>
      </c>
      <c r="C6241" s="48" t="s">
        <v>4567</v>
      </c>
      <c r="D6241" s="47" t="s">
        <v>44</v>
      </c>
      <c r="E6241" s="49">
        <f t="shared" si="194"/>
        <v>23.45</v>
      </c>
      <c r="F6241" s="1105">
        <f t="shared" si="195"/>
        <v>88597</v>
      </c>
      <c r="H6241" s="49">
        <v>20.399999999999999</v>
      </c>
      <c r="I6241" s="49">
        <v>23.45</v>
      </c>
    </row>
    <row r="6242" spans="2:9">
      <c r="B6242" s="51">
        <v>90766</v>
      </c>
      <c r="C6242" s="1108" t="s">
        <v>4568</v>
      </c>
      <c r="D6242" s="45" t="s">
        <v>44</v>
      </c>
      <c r="E6242" s="46">
        <f t="shared" si="194"/>
        <v>16</v>
      </c>
      <c r="F6242" s="1105">
        <f t="shared" si="195"/>
        <v>90766</v>
      </c>
      <c r="H6242" s="46">
        <v>13.96</v>
      </c>
      <c r="I6242" s="46">
        <v>16</v>
      </c>
    </row>
    <row r="6243" spans="2:9">
      <c r="B6243" s="50">
        <v>90767</v>
      </c>
      <c r="C6243" s="48" t="s">
        <v>4569</v>
      </c>
      <c r="D6243" s="47" t="s">
        <v>44</v>
      </c>
      <c r="E6243" s="49">
        <f t="shared" si="194"/>
        <v>15.57</v>
      </c>
      <c r="F6243" s="1105">
        <f t="shared" si="195"/>
        <v>90767</v>
      </c>
      <c r="H6243" s="49">
        <v>13.6</v>
      </c>
      <c r="I6243" s="49">
        <v>15.57</v>
      </c>
    </row>
    <row r="6244" spans="2:9">
      <c r="B6244" s="51">
        <v>90768</v>
      </c>
      <c r="C6244" s="1108" t="s">
        <v>4570</v>
      </c>
      <c r="D6244" s="45" t="s">
        <v>44</v>
      </c>
      <c r="E6244" s="46">
        <f t="shared" si="194"/>
        <v>67.72</v>
      </c>
      <c r="F6244" s="1105">
        <f t="shared" si="195"/>
        <v>90768</v>
      </c>
      <c r="H6244" s="46">
        <v>58.64</v>
      </c>
      <c r="I6244" s="46">
        <v>67.72</v>
      </c>
    </row>
    <row r="6245" spans="2:9">
      <c r="B6245" s="50">
        <v>90769</v>
      </c>
      <c r="C6245" s="48" t="s">
        <v>4571</v>
      </c>
      <c r="D6245" s="47" t="s">
        <v>44</v>
      </c>
      <c r="E6245" s="49">
        <f t="shared" si="194"/>
        <v>95.78</v>
      </c>
      <c r="F6245" s="1105">
        <f t="shared" si="195"/>
        <v>90769</v>
      </c>
      <c r="H6245" s="49">
        <v>82.88</v>
      </c>
      <c r="I6245" s="49">
        <v>95.78</v>
      </c>
    </row>
    <row r="6246" spans="2:9">
      <c r="B6246" s="51">
        <v>90770</v>
      </c>
      <c r="C6246" s="1108" t="s">
        <v>4572</v>
      </c>
      <c r="D6246" s="45" t="s">
        <v>44</v>
      </c>
      <c r="E6246" s="46">
        <f t="shared" si="194"/>
        <v>126.32</v>
      </c>
      <c r="F6246" s="1105">
        <f t="shared" si="195"/>
        <v>90770</v>
      </c>
      <c r="H6246" s="46">
        <v>109.26</v>
      </c>
      <c r="I6246" s="46">
        <v>126.32</v>
      </c>
    </row>
    <row r="6247" spans="2:9">
      <c r="B6247" s="50">
        <v>90771</v>
      </c>
      <c r="C6247" s="48" t="s">
        <v>4573</v>
      </c>
      <c r="D6247" s="47" t="s">
        <v>44</v>
      </c>
      <c r="E6247" s="49">
        <f t="shared" si="194"/>
        <v>18.940000000000001</v>
      </c>
      <c r="F6247" s="1105">
        <f t="shared" si="195"/>
        <v>90771</v>
      </c>
      <c r="H6247" s="49">
        <v>16.5</v>
      </c>
      <c r="I6247" s="49">
        <v>18.940000000000001</v>
      </c>
    </row>
    <row r="6248" spans="2:9">
      <c r="B6248" s="51">
        <v>90772</v>
      </c>
      <c r="C6248" s="1108" t="s">
        <v>4574</v>
      </c>
      <c r="D6248" s="45" t="s">
        <v>44</v>
      </c>
      <c r="E6248" s="46">
        <f t="shared" si="194"/>
        <v>13.1</v>
      </c>
      <c r="F6248" s="1105">
        <f t="shared" si="195"/>
        <v>90772</v>
      </c>
      <c r="H6248" s="46">
        <v>11.45</v>
      </c>
      <c r="I6248" s="46">
        <v>13.1</v>
      </c>
    </row>
    <row r="6249" spans="2:9">
      <c r="B6249" s="50">
        <v>90773</v>
      </c>
      <c r="C6249" s="48" t="s">
        <v>4575</v>
      </c>
      <c r="D6249" s="47" t="s">
        <v>44</v>
      </c>
      <c r="E6249" s="49">
        <f t="shared" si="194"/>
        <v>17.93</v>
      </c>
      <c r="F6249" s="1105">
        <f t="shared" si="195"/>
        <v>90773</v>
      </c>
      <c r="H6249" s="49">
        <v>15.63</v>
      </c>
      <c r="I6249" s="49">
        <v>17.93</v>
      </c>
    </row>
    <row r="6250" spans="2:9">
      <c r="B6250" s="51">
        <v>90775</v>
      </c>
      <c r="C6250" s="1108" t="s">
        <v>4576</v>
      </c>
      <c r="D6250" s="45" t="s">
        <v>44</v>
      </c>
      <c r="E6250" s="46">
        <f t="shared" si="194"/>
        <v>18.940000000000001</v>
      </c>
      <c r="F6250" s="1105">
        <f t="shared" si="195"/>
        <v>90775</v>
      </c>
      <c r="H6250" s="46">
        <v>16.5</v>
      </c>
      <c r="I6250" s="46">
        <v>18.940000000000001</v>
      </c>
    </row>
    <row r="6251" spans="2:9">
      <c r="B6251" s="50">
        <v>90776</v>
      </c>
      <c r="C6251" s="48" t="s">
        <v>4577</v>
      </c>
      <c r="D6251" s="47" t="s">
        <v>44</v>
      </c>
      <c r="E6251" s="49">
        <f t="shared" si="194"/>
        <v>21.67</v>
      </c>
      <c r="F6251" s="1105">
        <f t="shared" si="195"/>
        <v>90776</v>
      </c>
      <c r="H6251" s="49">
        <v>18.920000000000002</v>
      </c>
      <c r="I6251" s="49">
        <v>21.67</v>
      </c>
    </row>
    <row r="6252" spans="2:9">
      <c r="B6252" s="51">
        <v>90777</v>
      </c>
      <c r="C6252" s="1108" t="s">
        <v>4578</v>
      </c>
      <c r="D6252" s="45" t="s">
        <v>44</v>
      </c>
      <c r="E6252" s="46">
        <f t="shared" si="194"/>
        <v>91.94</v>
      </c>
      <c r="F6252" s="1105">
        <f t="shared" si="195"/>
        <v>90777</v>
      </c>
      <c r="H6252" s="46">
        <v>79.569999999999993</v>
      </c>
      <c r="I6252" s="46">
        <v>91.94</v>
      </c>
    </row>
    <row r="6253" spans="2:9">
      <c r="B6253" s="50">
        <v>90778</v>
      </c>
      <c r="C6253" s="48" t="s">
        <v>4579</v>
      </c>
      <c r="D6253" s="47" t="s">
        <v>44</v>
      </c>
      <c r="E6253" s="49">
        <f t="shared" si="194"/>
        <v>104.51</v>
      </c>
      <c r="F6253" s="1105">
        <f t="shared" si="195"/>
        <v>90778</v>
      </c>
      <c r="H6253" s="49">
        <v>90.43</v>
      </c>
      <c r="I6253" s="49">
        <v>104.51</v>
      </c>
    </row>
    <row r="6254" spans="2:9">
      <c r="B6254" s="51">
        <v>90779</v>
      </c>
      <c r="C6254" s="1108" t="s">
        <v>4580</v>
      </c>
      <c r="D6254" s="45" t="s">
        <v>44</v>
      </c>
      <c r="E6254" s="46">
        <f t="shared" si="194"/>
        <v>142.49</v>
      </c>
      <c r="F6254" s="1105">
        <f t="shared" si="195"/>
        <v>90779</v>
      </c>
      <c r="H6254" s="46">
        <v>123.24</v>
      </c>
      <c r="I6254" s="46">
        <v>142.49</v>
      </c>
    </row>
    <row r="6255" spans="2:9">
      <c r="B6255" s="50">
        <v>90780</v>
      </c>
      <c r="C6255" s="48" t="s">
        <v>4581</v>
      </c>
      <c r="D6255" s="47" t="s">
        <v>44</v>
      </c>
      <c r="E6255" s="49">
        <f t="shared" si="194"/>
        <v>32.14</v>
      </c>
      <c r="F6255" s="1105">
        <f t="shared" si="195"/>
        <v>90780</v>
      </c>
      <c r="H6255" s="49">
        <v>27.96</v>
      </c>
      <c r="I6255" s="49">
        <v>32.14</v>
      </c>
    </row>
    <row r="6256" spans="2:9">
      <c r="B6256" s="51">
        <v>90781</v>
      </c>
      <c r="C6256" s="1108" t="s">
        <v>4582</v>
      </c>
      <c r="D6256" s="45" t="s">
        <v>44</v>
      </c>
      <c r="E6256" s="46">
        <f t="shared" si="194"/>
        <v>18.38</v>
      </c>
      <c r="F6256" s="1105">
        <f t="shared" si="195"/>
        <v>90781</v>
      </c>
      <c r="H6256" s="46">
        <v>16.420000000000002</v>
      </c>
      <c r="I6256" s="46">
        <v>18.38</v>
      </c>
    </row>
    <row r="6257" spans="2:9">
      <c r="B6257" s="50">
        <v>91677</v>
      </c>
      <c r="C6257" s="48" t="s">
        <v>4583</v>
      </c>
      <c r="D6257" s="47" t="s">
        <v>44</v>
      </c>
      <c r="E6257" s="49">
        <f t="shared" si="194"/>
        <v>88.86</v>
      </c>
      <c r="F6257" s="1105">
        <f t="shared" si="195"/>
        <v>91677</v>
      </c>
      <c r="H6257" s="49">
        <v>76.91</v>
      </c>
      <c r="I6257" s="49">
        <v>88.86</v>
      </c>
    </row>
    <row r="6258" spans="2:9">
      <c r="B6258" s="51">
        <v>91678</v>
      </c>
      <c r="C6258" s="1108" t="s">
        <v>4584</v>
      </c>
      <c r="D6258" s="45" t="s">
        <v>44</v>
      </c>
      <c r="E6258" s="46">
        <f t="shared" si="194"/>
        <v>86.02</v>
      </c>
      <c r="F6258" s="1105">
        <f t="shared" si="195"/>
        <v>91678</v>
      </c>
      <c r="H6258" s="46">
        <v>74.45</v>
      </c>
      <c r="I6258" s="46">
        <v>86.02</v>
      </c>
    </row>
    <row r="6259" spans="2:9">
      <c r="B6259" s="50">
        <v>93558</v>
      </c>
      <c r="C6259" s="48" t="s">
        <v>4585</v>
      </c>
      <c r="D6259" s="47" t="s">
        <v>281</v>
      </c>
      <c r="E6259" s="49">
        <f t="shared" si="194"/>
        <v>3310.13</v>
      </c>
      <c r="F6259" s="1105">
        <f t="shared" si="195"/>
        <v>93558</v>
      </c>
      <c r="H6259" s="49">
        <v>2961.02</v>
      </c>
      <c r="I6259" s="49">
        <v>3310.13</v>
      </c>
    </row>
    <row r="6260" spans="2:9">
      <c r="B6260" s="51">
        <v>93559</v>
      </c>
      <c r="C6260" s="1108" t="s">
        <v>4567</v>
      </c>
      <c r="D6260" s="45" t="s">
        <v>281</v>
      </c>
      <c r="E6260" s="46">
        <f t="shared" si="194"/>
        <v>3318.54</v>
      </c>
      <c r="F6260" s="1105">
        <f t="shared" si="195"/>
        <v>93559</v>
      </c>
      <c r="H6260" s="46">
        <v>2891.64</v>
      </c>
      <c r="I6260" s="46">
        <v>3318.54</v>
      </c>
    </row>
    <row r="6261" spans="2:9">
      <c r="B6261" s="50">
        <v>93560</v>
      </c>
      <c r="C6261" s="48" t="s">
        <v>4575</v>
      </c>
      <c r="D6261" s="47" t="s">
        <v>281</v>
      </c>
      <c r="E6261" s="49">
        <f t="shared" si="194"/>
        <v>2550.29</v>
      </c>
      <c r="F6261" s="1105">
        <f t="shared" si="195"/>
        <v>93560</v>
      </c>
      <c r="H6261" s="49">
        <v>2228.29</v>
      </c>
      <c r="I6261" s="49">
        <v>2550.29</v>
      </c>
    </row>
    <row r="6262" spans="2:9">
      <c r="B6262" s="51">
        <v>93561</v>
      </c>
      <c r="C6262" s="1108" t="s">
        <v>4576</v>
      </c>
      <c r="D6262" s="45" t="s">
        <v>281</v>
      </c>
      <c r="E6262" s="46">
        <f t="shared" si="194"/>
        <v>2691.09</v>
      </c>
      <c r="F6262" s="1105">
        <f t="shared" si="195"/>
        <v>93561</v>
      </c>
      <c r="H6262" s="46">
        <v>2349.87</v>
      </c>
      <c r="I6262" s="46">
        <v>2691.09</v>
      </c>
    </row>
    <row r="6263" spans="2:9">
      <c r="B6263" s="50">
        <v>93562</v>
      </c>
      <c r="C6263" s="48" t="s">
        <v>4573</v>
      </c>
      <c r="D6263" s="47" t="s">
        <v>281</v>
      </c>
      <c r="E6263" s="49">
        <f t="shared" si="194"/>
        <v>2690.4</v>
      </c>
      <c r="F6263" s="1105">
        <f t="shared" si="195"/>
        <v>93562</v>
      </c>
      <c r="H6263" s="49">
        <v>2349.2600000000002</v>
      </c>
      <c r="I6263" s="49">
        <v>2690.4</v>
      </c>
    </row>
    <row r="6264" spans="2:9">
      <c r="B6264" s="51">
        <v>93563</v>
      </c>
      <c r="C6264" s="1108" t="s">
        <v>4568</v>
      </c>
      <c r="D6264" s="45" t="s">
        <v>281</v>
      </c>
      <c r="E6264" s="46">
        <f t="shared" si="194"/>
        <v>2844.99</v>
      </c>
      <c r="F6264" s="1105">
        <f t="shared" si="195"/>
        <v>93563</v>
      </c>
      <c r="H6264" s="46">
        <v>2483.9299999999998</v>
      </c>
      <c r="I6264" s="46">
        <v>2844.99</v>
      </c>
    </row>
    <row r="6265" spans="2:9">
      <c r="B6265" s="50">
        <v>93564</v>
      </c>
      <c r="C6265" s="48" t="s">
        <v>4569</v>
      </c>
      <c r="D6265" s="47" t="s">
        <v>281</v>
      </c>
      <c r="E6265" s="49">
        <f t="shared" si="194"/>
        <v>2766.5</v>
      </c>
      <c r="F6265" s="1105">
        <f t="shared" si="195"/>
        <v>93564</v>
      </c>
      <c r="H6265" s="49">
        <v>2416.17</v>
      </c>
      <c r="I6265" s="49">
        <v>2766.5</v>
      </c>
    </row>
    <row r="6266" spans="2:9">
      <c r="B6266" s="51">
        <v>93565</v>
      </c>
      <c r="C6266" s="1108" t="s">
        <v>4578</v>
      </c>
      <c r="D6266" s="45" t="s">
        <v>281</v>
      </c>
      <c r="E6266" s="46">
        <f t="shared" si="194"/>
        <v>16270.2</v>
      </c>
      <c r="F6266" s="1105">
        <f t="shared" si="195"/>
        <v>93565</v>
      </c>
      <c r="H6266" s="46">
        <v>14074.6</v>
      </c>
      <c r="I6266" s="46">
        <v>16270.2</v>
      </c>
    </row>
    <row r="6267" spans="2:9">
      <c r="B6267" s="50">
        <v>93566</v>
      </c>
      <c r="C6267" s="48" t="s">
        <v>4574</v>
      </c>
      <c r="D6267" s="47" t="s">
        <v>281</v>
      </c>
      <c r="E6267" s="49">
        <f t="shared" si="194"/>
        <v>2332.66</v>
      </c>
      <c r="F6267" s="1105">
        <f t="shared" si="195"/>
        <v>93566</v>
      </c>
      <c r="H6267" s="49">
        <v>2041.55</v>
      </c>
      <c r="I6267" s="49">
        <v>2332.66</v>
      </c>
    </row>
    <row r="6268" spans="2:9">
      <c r="B6268" s="51">
        <v>93567</v>
      </c>
      <c r="C6268" s="1108" t="s">
        <v>4579</v>
      </c>
      <c r="D6268" s="45" t="s">
        <v>281</v>
      </c>
      <c r="E6268" s="46">
        <f t="shared" si="194"/>
        <v>18492.759999999998</v>
      </c>
      <c r="F6268" s="1105">
        <f t="shared" si="195"/>
        <v>93567</v>
      </c>
      <c r="H6268" s="46">
        <v>15993.71</v>
      </c>
      <c r="I6268" s="46">
        <v>18492.759999999998</v>
      </c>
    </row>
    <row r="6269" spans="2:9">
      <c r="B6269" s="50">
        <v>93568</v>
      </c>
      <c r="C6269" s="48" t="s">
        <v>4580</v>
      </c>
      <c r="D6269" s="47" t="s">
        <v>281</v>
      </c>
      <c r="E6269" s="49">
        <f t="shared" si="194"/>
        <v>25209.87</v>
      </c>
      <c r="F6269" s="1105">
        <f t="shared" si="195"/>
        <v>93568</v>
      </c>
      <c r="H6269" s="49">
        <v>21793.73</v>
      </c>
      <c r="I6269" s="49">
        <v>25209.87</v>
      </c>
    </row>
    <row r="6270" spans="2:9">
      <c r="B6270" s="51">
        <v>93569</v>
      </c>
      <c r="C6270" s="1108" t="s">
        <v>4586</v>
      </c>
      <c r="D6270" s="45" t="s">
        <v>281</v>
      </c>
      <c r="E6270" s="46">
        <f t="shared" si="194"/>
        <v>12002.38</v>
      </c>
      <c r="F6270" s="1105">
        <f t="shared" si="195"/>
        <v>93569</v>
      </c>
      <c r="H6270" s="46">
        <v>10389.459999999999</v>
      </c>
      <c r="I6270" s="46">
        <v>12002.38</v>
      </c>
    </row>
    <row r="6271" spans="2:9">
      <c r="B6271" s="50">
        <v>93570</v>
      </c>
      <c r="C6271" s="48" t="s">
        <v>4587</v>
      </c>
      <c r="D6271" s="47" t="s">
        <v>281</v>
      </c>
      <c r="E6271" s="49">
        <f t="shared" si="194"/>
        <v>16969.07</v>
      </c>
      <c r="F6271" s="1105">
        <f t="shared" si="195"/>
        <v>93570</v>
      </c>
      <c r="H6271" s="49">
        <v>14678.05</v>
      </c>
      <c r="I6271" s="49">
        <v>16969.07</v>
      </c>
    </row>
    <row r="6272" spans="2:9">
      <c r="B6272" s="51">
        <v>93571</v>
      </c>
      <c r="C6272" s="1108" t="s">
        <v>4588</v>
      </c>
      <c r="D6272" s="45" t="s">
        <v>281</v>
      </c>
      <c r="E6272" s="46">
        <f t="shared" si="194"/>
        <v>22373.84</v>
      </c>
      <c r="F6272" s="1105">
        <f t="shared" si="195"/>
        <v>93571</v>
      </c>
      <c r="H6272" s="46">
        <v>19344.91</v>
      </c>
      <c r="I6272" s="46">
        <v>22373.84</v>
      </c>
    </row>
    <row r="6273" spans="2:9">
      <c r="B6273" s="50">
        <v>93572</v>
      </c>
      <c r="C6273" s="48" t="s">
        <v>4589</v>
      </c>
      <c r="D6273" s="47" t="s">
        <v>281</v>
      </c>
      <c r="E6273" s="49">
        <f t="shared" si="194"/>
        <v>3845.21</v>
      </c>
      <c r="F6273" s="1105">
        <f t="shared" si="195"/>
        <v>93572</v>
      </c>
      <c r="H6273" s="49">
        <v>3357.45</v>
      </c>
      <c r="I6273" s="49">
        <v>3845.21</v>
      </c>
    </row>
    <row r="6274" spans="2:9">
      <c r="B6274" s="51">
        <v>94295</v>
      </c>
      <c r="C6274" s="1108" t="s">
        <v>4581</v>
      </c>
      <c r="D6274" s="45" t="s">
        <v>281</v>
      </c>
      <c r="E6274" s="46">
        <f t="shared" si="194"/>
        <v>5694.87</v>
      </c>
      <c r="F6274" s="1105">
        <f t="shared" si="195"/>
        <v>94295</v>
      </c>
      <c r="H6274" s="46">
        <v>4954.58</v>
      </c>
      <c r="I6274" s="46">
        <v>5694.87</v>
      </c>
    </row>
    <row r="6275" spans="2:9">
      <c r="B6275" s="50">
        <v>94296</v>
      </c>
      <c r="C6275" s="48" t="s">
        <v>4582</v>
      </c>
      <c r="D6275" s="47" t="s">
        <v>281</v>
      </c>
      <c r="E6275" s="49">
        <f t="shared" ref="E6275:E6338" si="196">IF($K$2=$H$1,H6275,I6275)</f>
        <v>3425.59</v>
      </c>
      <c r="F6275" s="1105">
        <f t="shared" ref="F6275:F6338" si="197">IF(LEN($B6275)=7,CONCATENATE(MID($B6275,1,6),"00",RIGHT($B6275,1)),IF(LEN($B6275)=8,CONCATENATE(MID($B6275,1,6),"0",RIGHT($B6275,2)),$B6275))</f>
        <v>94296</v>
      </c>
      <c r="H6275" s="49">
        <v>3059</v>
      </c>
      <c r="I6275" s="49">
        <v>3425.59</v>
      </c>
    </row>
    <row r="6276" spans="2:9">
      <c r="B6276" s="51">
        <v>95308</v>
      </c>
      <c r="C6276" s="1108" t="s">
        <v>4590</v>
      </c>
      <c r="D6276" s="45" t="s">
        <v>44</v>
      </c>
      <c r="E6276" s="46">
        <f t="shared" si="196"/>
        <v>0.08</v>
      </c>
      <c r="F6276" s="1105">
        <f t="shared" si="197"/>
        <v>95308</v>
      </c>
      <c r="H6276" s="46">
        <v>7.0000000000000007E-2</v>
      </c>
      <c r="I6276" s="46">
        <v>0.08</v>
      </c>
    </row>
    <row r="6277" spans="2:9">
      <c r="B6277" s="50">
        <v>95309</v>
      </c>
      <c r="C6277" s="48" t="s">
        <v>4591</v>
      </c>
      <c r="D6277" s="47" t="s">
        <v>44</v>
      </c>
      <c r="E6277" s="49">
        <f t="shared" si="196"/>
        <v>0.11</v>
      </c>
      <c r="F6277" s="1105">
        <f t="shared" si="197"/>
        <v>95309</v>
      </c>
      <c r="H6277" s="49">
        <v>0.1</v>
      </c>
      <c r="I6277" s="49">
        <v>0.11</v>
      </c>
    </row>
    <row r="6278" spans="2:9">
      <c r="B6278" s="51">
        <v>95310</v>
      </c>
      <c r="C6278" s="1108" t="s">
        <v>4592</v>
      </c>
      <c r="D6278" s="45" t="s">
        <v>44</v>
      </c>
      <c r="E6278" s="46">
        <f t="shared" si="196"/>
        <v>0.06</v>
      </c>
      <c r="F6278" s="1105">
        <f t="shared" si="197"/>
        <v>95310</v>
      </c>
      <c r="H6278" s="46">
        <v>0.05</v>
      </c>
      <c r="I6278" s="46">
        <v>0.06</v>
      </c>
    </row>
    <row r="6279" spans="2:9">
      <c r="B6279" s="50">
        <v>95311</v>
      </c>
      <c r="C6279" s="48" t="s">
        <v>4593</v>
      </c>
      <c r="D6279" s="47" t="s">
        <v>44</v>
      </c>
      <c r="E6279" s="49">
        <f t="shared" si="196"/>
        <v>0.08</v>
      </c>
      <c r="F6279" s="1105">
        <f t="shared" si="197"/>
        <v>95311</v>
      </c>
      <c r="H6279" s="49">
        <v>7.0000000000000007E-2</v>
      </c>
      <c r="I6279" s="49">
        <v>0.08</v>
      </c>
    </row>
    <row r="6280" spans="2:9">
      <c r="B6280" s="51">
        <v>95312</v>
      </c>
      <c r="C6280" s="1108" t="s">
        <v>4594</v>
      </c>
      <c r="D6280" s="45" t="s">
        <v>44</v>
      </c>
      <c r="E6280" s="46">
        <f t="shared" si="196"/>
        <v>0.11</v>
      </c>
      <c r="F6280" s="1105">
        <f t="shared" si="197"/>
        <v>95312</v>
      </c>
      <c r="H6280" s="46">
        <v>0.09</v>
      </c>
      <c r="I6280" s="46">
        <v>0.11</v>
      </c>
    </row>
    <row r="6281" spans="2:9">
      <c r="B6281" s="50">
        <v>95313</v>
      </c>
      <c r="C6281" s="48" t="s">
        <v>4595</v>
      </c>
      <c r="D6281" s="47" t="s">
        <v>44</v>
      </c>
      <c r="E6281" s="49">
        <f t="shared" si="196"/>
        <v>0.11</v>
      </c>
      <c r="F6281" s="1105">
        <f t="shared" si="197"/>
        <v>95313</v>
      </c>
      <c r="H6281" s="49">
        <v>0.09</v>
      </c>
      <c r="I6281" s="49">
        <v>0.11</v>
      </c>
    </row>
    <row r="6282" spans="2:9">
      <c r="B6282" s="51">
        <v>95314</v>
      </c>
      <c r="C6282" s="1108" t="s">
        <v>4596</v>
      </c>
      <c r="D6282" s="45" t="s">
        <v>44</v>
      </c>
      <c r="E6282" s="46">
        <f t="shared" si="196"/>
        <v>0.11</v>
      </c>
      <c r="F6282" s="1105">
        <f t="shared" si="197"/>
        <v>95314</v>
      </c>
      <c r="H6282" s="46">
        <v>0.1</v>
      </c>
      <c r="I6282" s="46">
        <v>0.11</v>
      </c>
    </row>
    <row r="6283" spans="2:9">
      <c r="B6283" s="50">
        <v>95315</v>
      </c>
      <c r="C6283" s="48" t="s">
        <v>4597</v>
      </c>
      <c r="D6283" s="47" t="s">
        <v>44</v>
      </c>
      <c r="E6283" s="49">
        <f t="shared" si="196"/>
        <v>0.12</v>
      </c>
      <c r="F6283" s="1105">
        <f t="shared" si="197"/>
        <v>95315</v>
      </c>
      <c r="H6283" s="49">
        <v>0.1</v>
      </c>
      <c r="I6283" s="49">
        <v>0.12</v>
      </c>
    </row>
    <row r="6284" spans="2:9">
      <c r="B6284" s="51">
        <v>95316</v>
      </c>
      <c r="C6284" s="1108" t="s">
        <v>4598</v>
      </c>
      <c r="D6284" s="45" t="s">
        <v>44</v>
      </c>
      <c r="E6284" s="46">
        <f t="shared" si="196"/>
        <v>0.27</v>
      </c>
      <c r="F6284" s="1105">
        <f t="shared" si="197"/>
        <v>95316</v>
      </c>
      <c r="H6284" s="46">
        <v>0.24</v>
      </c>
      <c r="I6284" s="46">
        <v>0.27</v>
      </c>
    </row>
    <row r="6285" spans="2:9">
      <c r="B6285" s="50">
        <v>95317</v>
      </c>
      <c r="C6285" s="48" t="s">
        <v>4599</v>
      </c>
      <c r="D6285" s="47" t="s">
        <v>44</v>
      </c>
      <c r="E6285" s="49">
        <f t="shared" si="196"/>
        <v>0.13</v>
      </c>
      <c r="F6285" s="1105">
        <f t="shared" si="197"/>
        <v>95317</v>
      </c>
      <c r="H6285" s="49">
        <v>0.11</v>
      </c>
      <c r="I6285" s="49">
        <v>0.13</v>
      </c>
    </row>
    <row r="6286" spans="2:9">
      <c r="B6286" s="51">
        <v>95318</v>
      </c>
      <c r="C6286" s="1108" t="s">
        <v>4600</v>
      </c>
      <c r="D6286" s="45" t="s">
        <v>44</v>
      </c>
      <c r="E6286" s="46">
        <f t="shared" si="196"/>
        <v>0.11</v>
      </c>
      <c r="F6286" s="1105">
        <f t="shared" si="197"/>
        <v>95318</v>
      </c>
      <c r="H6286" s="46">
        <v>0.1</v>
      </c>
      <c r="I6286" s="46">
        <v>0.11</v>
      </c>
    </row>
    <row r="6287" spans="2:9">
      <c r="B6287" s="50">
        <v>95319</v>
      </c>
      <c r="C6287" s="48" t="s">
        <v>4601</v>
      </c>
      <c r="D6287" s="47" t="s">
        <v>44</v>
      </c>
      <c r="E6287" s="49">
        <f t="shared" si="196"/>
        <v>7.0000000000000007E-2</v>
      </c>
      <c r="F6287" s="1105">
        <f t="shared" si="197"/>
        <v>95319</v>
      </c>
      <c r="H6287" s="49">
        <v>0.06</v>
      </c>
      <c r="I6287" s="49">
        <v>7.0000000000000007E-2</v>
      </c>
    </row>
    <row r="6288" spans="2:9">
      <c r="B6288" s="51">
        <v>95320</v>
      </c>
      <c r="C6288" s="1108" t="s">
        <v>4602</v>
      </c>
      <c r="D6288" s="45" t="s">
        <v>44</v>
      </c>
      <c r="E6288" s="46">
        <f t="shared" si="196"/>
        <v>0.08</v>
      </c>
      <c r="F6288" s="1105">
        <f t="shared" si="197"/>
        <v>95320</v>
      </c>
      <c r="H6288" s="46">
        <v>7.0000000000000007E-2</v>
      </c>
      <c r="I6288" s="46">
        <v>0.08</v>
      </c>
    </row>
    <row r="6289" spans="2:9">
      <c r="B6289" s="50">
        <v>95321</v>
      </c>
      <c r="C6289" s="48" t="s">
        <v>4603</v>
      </c>
      <c r="D6289" s="47" t="s">
        <v>44</v>
      </c>
      <c r="E6289" s="49">
        <f t="shared" si="196"/>
        <v>0.09</v>
      </c>
      <c r="F6289" s="1105">
        <f t="shared" si="197"/>
        <v>95321</v>
      </c>
      <c r="H6289" s="49">
        <v>0.08</v>
      </c>
      <c r="I6289" s="49">
        <v>0.09</v>
      </c>
    </row>
    <row r="6290" spans="2:9">
      <c r="B6290" s="51">
        <v>95322</v>
      </c>
      <c r="C6290" s="1108" t="s">
        <v>4604</v>
      </c>
      <c r="D6290" s="45" t="s">
        <v>44</v>
      </c>
      <c r="E6290" s="46">
        <f t="shared" si="196"/>
        <v>0.03</v>
      </c>
      <c r="F6290" s="1105">
        <f t="shared" si="197"/>
        <v>95322</v>
      </c>
      <c r="H6290" s="46">
        <v>0.02</v>
      </c>
      <c r="I6290" s="46">
        <v>0.03</v>
      </c>
    </row>
    <row r="6291" spans="2:9">
      <c r="B6291" s="50">
        <v>95323</v>
      </c>
      <c r="C6291" s="48" t="s">
        <v>4605</v>
      </c>
      <c r="D6291" s="47" t="s">
        <v>44</v>
      </c>
      <c r="E6291" s="49">
        <f t="shared" si="196"/>
        <v>0.13</v>
      </c>
      <c r="F6291" s="1105">
        <f t="shared" si="197"/>
        <v>95323</v>
      </c>
      <c r="H6291" s="49">
        <v>0.11</v>
      </c>
      <c r="I6291" s="49">
        <v>0.13</v>
      </c>
    </row>
    <row r="6292" spans="2:9">
      <c r="B6292" s="51">
        <v>95324</v>
      </c>
      <c r="C6292" s="1108" t="s">
        <v>4606</v>
      </c>
      <c r="D6292" s="45" t="s">
        <v>44</v>
      </c>
      <c r="E6292" s="46">
        <f t="shared" si="196"/>
        <v>0.15</v>
      </c>
      <c r="F6292" s="1105">
        <f t="shared" si="197"/>
        <v>95324</v>
      </c>
      <c r="H6292" s="46">
        <v>0.13</v>
      </c>
      <c r="I6292" s="46">
        <v>0.15</v>
      </c>
    </row>
    <row r="6293" spans="2:9">
      <c r="B6293" s="50">
        <v>95325</v>
      </c>
      <c r="C6293" s="48" t="s">
        <v>4607</v>
      </c>
      <c r="D6293" s="47" t="s">
        <v>44</v>
      </c>
      <c r="E6293" s="49">
        <f t="shared" si="196"/>
        <v>0.12</v>
      </c>
      <c r="F6293" s="1105">
        <f t="shared" si="197"/>
        <v>95325</v>
      </c>
      <c r="H6293" s="49">
        <v>0.1</v>
      </c>
      <c r="I6293" s="49">
        <v>0.12</v>
      </c>
    </row>
    <row r="6294" spans="2:9">
      <c r="B6294" s="51">
        <v>95326</v>
      </c>
      <c r="C6294" s="1108" t="s">
        <v>4608</v>
      </c>
      <c r="D6294" s="45" t="s">
        <v>44</v>
      </c>
      <c r="E6294" s="46">
        <f t="shared" si="196"/>
        <v>0.03</v>
      </c>
      <c r="F6294" s="1105">
        <f t="shared" si="197"/>
        <v>95326</v>
      </c>
      <c r="H6294" s="46">
        <v>0.02</v>
      </c>
      <c r="I6294" s="46">
        <v>0.03</v>
      </c>
    </row>
    <row r="6295" spans="2:9">
      <c r="B6295" s="50">
        <v>95327</v>
      </c>
      <c r="C6295" s="48" t="s">
        <v>4609</v>
      </c>
      <c r="D6295" s="47" t="s">
        <v>44</v>
      </c>
      <c r="E6295" s="49">
        <f t="shared" si="196"/>
        <v>0.18</v>
      </c>
      <c r="F6295" s="1105">
        <f t="shared" si="197"/>
        <v>95327</v>
      </c>
      <c r="H6295" s="49">
        <v>0.15</v>
      </c>
      <c r="I6295" s="49">
        <v>0.18</v>
      </c>
    </row>
    <row r="6296" spans="2:9">
      <c r="B6296" s="51">
        <v>95328</v>
      </c>
      <c r="C6296" s="1108" t="s">
        <v>4610</v>
      </c>
      <c r="D6296" s="45" t="s">
        <v>44</v>
      </c>
      <c r="E6296" s="46">
        <f t="shared" si="196"/>
        <v>0.11</v>
      </c>
      <c r="F6296" s="1105">
        <f t="shared" si="197"/>
        <v>95328</v>
      </c>
      <c r="H6296" s="46">
        <v>0.1</v>
      </c>
      <c r="I6296" s="46">
        <v>0.11</v>
      </c>
    </row>
    <row r="6297" spans="2:9">
      <c r="B6297" s="50">
        <v>95329</v>
      </c>
      <c r="C6297" s="48" t="s">
        <v>4611</v>
      </c>
      <c r="D6297" s="47" t="s">
        <v>44</v>
      </c>
      <c r="E6297" s="49">
        <f t="shared" si="196"/>
        <v>0.16</v>
      </c>
      <c r="F6297" s="1105">
        <f t="shared" si="197"/>
        <v>95329</v>
      </c>
      <c r="H6297" s="49">
        <v>0.14000000000000001</v>
      </c>
      <c r="I6297" s="49">
        <v>0.16</v>
      </c>
    </row>
    <row r="6298" spans="2:9">
      <c r="B6298" s="51">
        <v>95330</v>
      </c>
      <c r="C6298" s="1108" t="s">
        <v>4612</v>
      </c>
      <c r="D6298" s="45" t="s">
        <v>44</v>
      </c>
      <c r="E6298" s="46">
        <f t="shared" si="196"/>
        <v>0.11</v>
      </c>
      <c r="F6298" s="1105">
        <f t="shared" si="197"/>
        <v>95330</v>
      </c>
      <c r="H6298" s="46">
        <v>0.1</v>
      </c>
      <c r="I6298" s="46">
        <v>0.11</v>
      </c>
    </row>
    <row r="6299" spans="2:9">
      <c r="B6299" s="50">
        <v>95331</v>
      </c>
      <c r="C6299" s="48" t="s">
        <v>4613</v>
      </c>
      <c r="D6299" s="47" t="s">
        <v>44</v>
      </c>
      <c r="E6299" s="49">
        <f t="shared" si="196"/>
        <v>0.06</v>
      </c>
      <c r="F6299" s="1105">
        <f t="shared" si="197"/>
        <v>95331</v>
      </c>
      <c r="H6299" s="49">
        <v>0.06</v>
      </c>
      <c r="I6299" s="49">
        <v>0.06</v>
      </c>
    </row>
    <row r="6300" spans="2:9">
      <c r="B6300" s="51">
        <v>95332</v>
      </c>
      <c r="C6300" s="1108" t="s">
        <v>4614</v>
      </c>
      <c r="D6300" s="45" t="s">
        <v>44</v>
      </c>
      <c r="E6300" s="46">
        <f t="shared" si="196"/>
        <v>0.39</v>
      </c>
      <c r="F6300" s="1105">
        <f t="shared" si="197"/>
        <v>95332</v>
      </c>
      <c r="H6300" s="46">
        <v>0.34</v>
      </c>
      <c r="I6300" s="46">
        <v>0.39</v>
      </c>
    </row>
    <row r="6301" spans="2:9">
      <c r="B6301" s="50">
        <v>95333</v>
      </c>
      <c r="C6301" s="48" t="s">
        <v>4615</v>
      </c>
      <c r="D6301" s="47" t="s">
        <v>44</v>
      </c>
      <c r="E6301" s="49">
        <f t="shared" si="196"/>
        <v>0.39</v>
      </c>
      <c r="F6301" s="1105">
        <f t="shared" si="197"/>
        <v>95333</v>
      </c>
      <c r="H6301" s="49">
        <v>0.34</v>
      </c>
      <c r="I6301" s="49">
        <v>0.39</v>
      </c>
    </row>
    <row r="6302" spans="2:9">
      <c r="B6302" s="51">
        <v>95334</v>
      </c>
      <c r="C6302" s="1108" t="s">
        <v>4616</v>
      </c>
      <c r="D6302" s="45" t="s">
        <v>44</v>
      </c>
      <c r="E6302" s="46">
        <f t="shared" si="196"/>
        <v>0.33</v>
      </c>
      <c r="F6302" s="1105">
        <f t="shared" si="197"/>
        <v>95334</v>
      </c>
      <c r="H6302" s="46">
        <v>0.28000000000000003</v>
      </c>
      <c r="I6302" s="46">
        <v>0.33</v>
      </c>
    </row>
    <row r="6303" spans="2:9">
      <c r="B6303" s="50">
        <v>95335</v>
      </c>
      <c r="C6303" s="48" t="s">
        <v>4617</v>
      </c>
      <c r="D6303" s="47" t="s">
        <v>44</v>
      </c>
      <c r="E6303" s="49">
        <f t="shared" si="196"/>
        <v>0.19</v>
      </c>
      <c r="F6303" s="1105">
        <f t="shared" si="197"/>
        <v>95335</v>
      </c>
      <c r="H6303" s="49">
        <v>0.16</v>
      </c>
      <c r="I6303" s="49">
        <v>0.19</v>
      </c>
    </row>
    <row r="6304" spans="2:9">
      <c r="B6304" s="51">
        <v>95336</v>
      </c>
      <c r="C6304" s="1108" t="s">
        <v>4618</v>
      </c>
      <c r="D6304" s="45" t="s">
        <v>44</v>
      </c>
      <c r="E6304" s="46">
        <f t="shared" si="196"/>
        <v>0.12</v>
      </c>
      <c r="F6304" s="1105">
        <f t="shared" si="197"/>
        <v>95336</v>
      </c>
      <c r="H6304" s="46">
        <v>0.1</v>
      </c>
      <c r="I6304" s="46">
        <v>0.12</v>
      </c>
    </row>
    <row r="6305" spans="2:9">
      <c r="B6305" s="50">
        <v>95337</v>
      </c>
      <c r="C6305" s="48" t="s">
        <v>4619</v>
      </c>
      <c r="D6305" s="47" t="s">
        <v>44</v>
      </c>
      <c r="E6305" s="49">
        <f t="shared" si="196"/>
        <v>0.11</v>
      </c>
      <c r="F6305" s="1105">
        <f t="shared" si="197"/>
        <v>95337</v>
      </c>
      <c r="H6305" s="49">
        <v>0.1</v>
      </c>
      <c r="I6305" s="49">
        <v>0.11</v>
      </c>
    </row>
    <row r="6306" spans="2:9">
      <c r="B6306" s="51">
        <v>95338</v>
      </c>
      <c r="C6306" s="1108" t="s">
        <v>4620</v>
      </c>
      <c r="D6306" s="45" t="s">
        <v>44</v>
      </c>
      <c r="E6306" s="46">
        <f t="shared" si="196"/>
        <v>0.22</v>
      </c>
      <c r="F6306" s="1105">
        <f t="shared" si="197"/>
        <v>95338</v>
      </c>
      <c r="H6306" s="46">
        <v>0.19</v>
      </c>
      <c r="I6306" s="46">
        <v>0.22</v>
      </c>
    </row>
    <row r="6307" spans="2:9">
      <c r="B6307" s="50">
        <v>95339</v>
      </c>
      <c r="C6307" s="48" t="s">
        <v>4621</v>
      </c>
      <c r="D6307" s="47" t="s">
        <v>44</v>
      </c>
      <c r="E6307" s="49">
        <f t="shared" si="196"/>
        <v>0.18</v>
      </c>
      <c r="F6307" s="1105">
        <f t="shared" si="197"/>
        <v>95339</v>
      </c>
      <c r="H6307" s="49">
        <v>0.15</v>
      </c>
      <c r="I6307" s="49">
        <v>0.18</v>
      </c>
    </row>
    <row r="6308" spans="2:9">
      <c r="B6308" s="51">
        <v>95340</v>
      </c>
      <c r="C6308" s="1108" t="s">
        <v>4622</v>
      </c>
      <c r="D6308" s="45" t="s">
        <v>44</v>
      </c>
      <c r="E6308" s="46">
        <f t="shared" si="196"/>
        <v>0.15</v>
      </c>
      <c r="F6308" s="1105">
        <f t="shared" si="197"/>
        <v>95340</v>
      </c>
      <c r="H6308" s="46">
        <v>0.13</v>
      </c>
      <c r="I6308" s="46">
        <v>0.15</v>
      </c>
    </row>
    <row r="6309" spans="2:9">
      <c r="B6309" s="50">
        <v>95341</v>
      </c>
      <c r="C6309" s="48" t="s">
        <v>4623</v>
      </c>
      <c r="D6309" s="47" t="s">
        <v>44</v>
      </c>
      <c r="E6309" s="49">
        <f t="shared" si="196"/>
        <v>0.15</v>
      </c>
      <c r="F6309" s="1105">
        <f t="shared" si="197"/>
        <v>95341</v>
      </c>
      <c r="H6309" s="49">
        <v>0.13</v>
      </c>
      <c r="I6309" s="49">
        <v>0.15</v>
      </c>
    </row>
    <row r="6310" spans="2:9">
      <c r="B6310" s="51">
        <v>95342</v>
      </c>
      <c r="C6310" s="1108" t="s">
        <v>4624</v>
      </c>
      <c r="D6310" s="45" t="s">
        <v>44</v>
      </c>
      <c r="E6310" s="46">
        <f t="shared" si="196"/>
        <v>0.09</v>
      </c>
      <c r="F6310" s="1105">
        <f t="shared" si="197"/>
        <v>95342</v>
      </c>
      <c r="H6310" s="46">
        <v>0.08</v>
      </c>
      <c r="I6310" s="46">
        <v>0.09</v>
      </c>
    </row>
    <row r="6311" spans="2:9">
      <c r="B6311" s="50">
        <v>95343</v>
      </c>
      <c r="C6311" s="48" t="s">
        <v>4625</v>
      </c>
      <c r="D6311" s="47" t="s">
        <v>44</v>
      </c>
      <c r="E6311" s="49">
        <f t="shared" si="196"/>
        <v>0.11</v>
      </c>
      <c r="F6311" s="1105">
        <f t="shared" si="197"/>
        <v>95343</v>
      </c>
      <c r="H6311" s="49">
        <v>0.09</v>
      </c>
      <c r="I6311" s="49">
        <v>0.11</v>
      </c>
    </row>
    <row r="6312" spans="2:9">
      <c r="B6312" s="51">
        <v>95344</v>
      </c>
      <c r="C6312" s="1108" t="s">
        <v>4626</v>
      </c>
      <c r="D6312" s="45" t="s">
        <v>44</v>
      </c>
      <c r="E6312" s="46">
        <f t="shared" si="196"/>
        <v>0.08</v>
      </c>
      <c r="F6312" s="1105">
        <f t="shared" si="197"/>
        <v>95344</v>
      </c>
      <c r="H6312" s="46">
        <v>0.06</v>
      </c>
      <c r="I6312" s="46">
        <v>0.08</v>
      </c>
    </row>
    <row r="6313" spans="2:9">
      <c r="B6313" s="50">
        <v>95345</v>
      </c>
      <c r="C6313" s="48" t="s">
        <v>4627</v>
      </c>
      <c r="D6313" s="47" t="s">
        <v>44</v>
      </c>
      <c r="E6313" s="49">
        <f t="shared" si="196"/>
        <v>0.35</v>
      </c>
      <c r="F6313" s="1105">
        <f t="shared" si="197"/>
        <v>95345</v>
      </c>
      <c r="H6313" s="49">
        <v>0.3</v>
      </c>
      <c r="I6313" s="49">
        <v>0.35</v>
      </c>
    </row>
    <row r="6314" spans="2:9">
      <c r="B6314" s="51">
        <v>95346</v>
      </c>
      <c r="C6314" s="1108" t="s">
        <v>4628</v>
      </c>
      <c r="D6314" s="45" t="s">
        <v>44</v>
      </c>
      <c r="E6314" s="46">
        <f t="shared" si="196"/>
        <v>0.03</v>
      </c>
      <c r="F6314" s="1105">
        <f t="shared" si="197"/>
        <v>95346</v>
      </c>
      <c r="H6314" s="46">
        <v>0.03</v>
      </c>
      <c r="I6314" s="46">
        <v>0.03</v>
      </c>
    </row>
    <row r="6315" spans="2:9">
      <c r="B6315" s="50">
        <v>95347</v>
      </c>
      <c r="C6315" s="48" t="s">
        <v>4629</v>
      </c>
      <c r="D6315" s="47" t="s">
        <v>44</v>
      </c>
      <c r="E6315" s="49">
        <f t="shared" si="196"/>
        <v>0.04</v>
      </c>
      <c r="F6315" s="1105">
        <f t="shared" si="197"/>
        <v>95347</v>
      </c>
      <c r="H6315" s="49">
        <v>0.03</v>
      </c>
      <c r="I6315" s="49">
        <v>0.04</v>
      </c>
    </row>
    <row r="6316" spans="2:9">
      <c r="B6316" s="51">
        <v>95348</v>
      </c>
      <c r="C6316" s="1108" t="s">
        <v>4630</v>
      </c>
      <c r="D6316" s="45" t="s">
        <v>44</v>
      </c>
      <c r="E6316" s="46">
        <f t="shared" si="196"/>
        <v>0.05</v>
      </c>
      <c r="F6316" s="1105">
        <f t="shared" si="197"/>
        <v>95348</v>
      </c>
      <c r="H6316" s="46">
        <v>0.04</v>
      </c>
      <c r="I6316" s="46">
        <v>0.05</v>
      </c>
    </row>
    <row r="6317" spans="2:9">
      <c r="B6317" s="50">
        <v>95349</v>
      </c>
      <c r="C6317" s="48" t="s">
        <v>4631</v>
      </c>
      <c r="D6317" s="47" t="s">
        <v>44</v>
      </c>
      <c r="E6317" s="49">
        <f t="shared" si="196"/>
        <v>0.03</v>
      </c>
      <c r="F6317" s="1105">
        <f t="shared" si="197"/>
        <v>95349</v>
      </c>
      <c r="H6317" s="49">
        <v>0.03</v>
      </c>
      <c r="I6317" s="49">
        <v>0.03</v>
      </c>
    </row>
    <row r="6318" spans="2:9">
      <c r="B6318" s="51">
        <v>95350</v>
      </c>
      <c r="C6318" s="1108" t="s">
        <v>4632</v>
      </c>
      <c r="D6318" s="45" t="s">
        <v>44</v>
      </c>
      <c r="E6318" s="46">
        <f t="shared" si="196"/>
        <v>0.04</v>
      </c>
      <c r="F6318" s="1105">
        <f t="shared" si="197"/>
        <v>95350</v>
      </c>
      <c r="H6318" s="46">
        <v>0.03</v>
      </c>
      <c r="I6318" s="46">
        <v>0.04</v>
      </c>
    </row>
    <row r="6319" spans="2:9">
      <c r="B6319" s="50">
        <v>95351</v>
      </c>
      <c r="C6319" s="48" t="s">
        <v>4633</v>
      </c>
      <c r="D6319" s="47" t="s">
        <v>44</v>
      </c>
      <c r="E6319" s="49">
        <f t="shared" si="196"/>
        <v>0.15</v>
      </c>
      <c r="F6319" s="1105">
        <f t="shared" si="197"/>
        <v>95351</v>
      </c>
      <c r="H6319" s="49">
        <v>0.13</v>
      </c>
      <c r="I6319" s="49">
        <v>0.15</v>
      </c>
    </row>
    <row r="6320" spans="2:9">
      <c r="B6320" s="51">
        <v>95352</v>
      </c>
      <c r="C6320" s="1108" t="s">
        <v>4634</v>
      </c>
      <c r="D6320" s="45" t="s">
        <v>44</v>
      </c>
      <c r="E6320" s="46">
        <f t="shared" si="196"/>
        <v>0.04</v>
      </c>
      <c r="F6320" s="1105">
        <f t="shared" si="197"/>
        <v>95352</v>
      </c>
      <c r="H6320" s="46">
        <v>0.03</v>
      </c>
      <c r="I6320" s="46">
        <v>0.04</v>
      </c>
    </row>
    <row r="6321" spans="2:9">
      <c r="B6321" s="50">
        <v>95354</v>
      </c>
      <c r="C6321" s="48" t="s">
        <v>4635</v>
      </c>
      <c r="D6321" s="47" t="s">
        <v>44</v>
      </c>
      <c r="E6321" s="49">
        <f t="shared" si="196"/>
        <v>0.06</v>
      </c>
      <c r="F6321" s="1105">
        <f t="shared" si="197"/>
        <v>95354</v>
      </c>
      <c r="H6321" s="49">
        <v>0.05</v>
      </c>
      <c r="I6321" s="49">
        <v>0.06</v>
      </c>
    </row>
    <row r="6322" spans="2:9">
      <c r="B6322" s="51">
        <v>95355</v>
      </c>
      <c r="C6322" s="1108" t="s">
        <v>4636</v>
      </c>
      <c r="D6322" s="45" t="s">
        <v>44</v>
      </c>
      <c r="E6322" s="46">
        <f t="shared" si="196"/>
        <v>0.06</v>
      </c>
      <c r="F6322" s="1105">
        <f t="shared" si="197"/>
        <v>95355</v>
      </c>
      <c r="H6322" s="46">
        <v>0.05</v>
      </c>
      <c r="I6322" s="46">
        <v>0.06</v>
      </c>
    </row>
    <row r="6323" spans="2:9">
      <c r="B6323" s="50">
        <v>95356</v>
      </c>
      <c r="C6323" s="48" t="s">
        <v>4637</v>
      </c>
      <c r="D6323" s="47" t="s">
        <v>44</v>
      </c>
      <c r="E6323" s="49">
        <f t="shared" si="196"/>
        <v>7.0000000000000007E-2</v>
      </c>
      <c r="F6323" s="1105">
        <f t="shared" si="197"/>
        <v>95356</v>
      </c>
      <c r="H6323" s="49">
        <v>0.06</v>
      </c>
      <c r="I6323" s="49">
        <v>7.0000000000000007E-2</v>
      </c>
    </row>
    <row r="6324" spans="2:9">
      <c r="B6324" s="51">
        <v>95357</v>
      </c>
      <c r="C6324" s="1108" t="s">
        <v>4638</v>
      </c>
      <c r="D6324" s="45" t="s">
        <v>44</v>
      </c>
      <c r="E6324" s="46">
        <f t="shared" si="196"/>
        <v>0.11</v>
      </c>
      <c r="F6324" s="1105">
        <f t="shared" si="197"/>
        <v>95357</v>
      </c>
      <c r="H6324" s="46">
        <v>0.09</v>
      </c>
      <c r="I6324" s="46">
        <v>0.11</v>
      </c>
    </row>
    <row r="6325" spans="2:9">
      <c r="B6325" s="50">
        <v>95358</v>
      </c>
      <c r="C6325" s="48" t="s">
        <v>4639</v>
      </c>
      <c r="D6325" s="47" t="s">
        <v>44</v>
      </c>
      <c r="E6325" s="49">
        <f t="shared" si="196"/>
        <v>0.11</v>
      </c>
      <c r="F6325" s="1105">
        <f t="shared" si="197"/>
        <v>95358</v>
      </c>
      <c r="H6325" s="49">
        <v>0.1</v>
      </c>
      <c r="I6325" s="49">
        <v>0.11</v>
      </c>
    </row>
    <row r="6326" spans="2:9">
      <c r="B6326" s="51">
        <v>95359</v>
      </c>
      <c r="C6326" s="1108" t="s">
        <v>4640</v>
      </c>
      <c r="D6326" s="45" t="s">
        <v>44</v>
      </c>
      <c r="E6326" s="46">
        <f t="shared" si="196"/>
        <v>0.11</v>
      </c>
      <c r="F6326" s="1105">
        <f t="shared" si="197"/>
        <v>95359</v>
      </c>
      <c r="H6326" s="46">
        <v>0.1</v>
      </c>
      <c r="I6326" s="46">
        <v>0.11</v>
      </c>
    </row>
    <row r="6327" spans="2:9">
      <c r="B6327" s="50">
        <v>95360</v>
      </c>
      <c r="C6327" s="48" t="s">
        <v>4641</v>
      </c>
      <c r="D6327" s="47" t="s">
        <v>44</v>
      </c>
      <c r="E6327" s="49">
        <f t="shared" si="196"/>
        <v>0.08</v>
      </c>
      <c r="F6327" s="1105">
        <f t="shared" si="197"/>
        <v>95360</v>
      </c>
      <c r="H6327" s="49">
        <v>7.0000000000000007E-2</v>
      </c>
      <c r="I6327" s="49">
        <v>0.08</v>
      </c>
    </row>
    <row r="6328" spans="2:9">
      <c r="B6328" s="51">
        <v>95361</v>
      </c>
      <c r="C6328" s="1108" t="s">
        <v>4642</v>
      </c>
      <c r="D6328" s="45" t="s">
        <v>44</v>
      </c>
      <c r="E6328" s="46">
        <f t="shared" si="196"/>
        <v>0.04</v>
      </c>
      <c r="F6328" s="1105">
        <f t="shared" si="197"/>
        <v>95361</v>
      </c>
      <c r="H6328" s="46">
        <v>0.04</v>
      </c>
      <c r="I6328" s="46">
        <v>0.04</v>
      </c>
    </row>
    <row r="6329" spans="2:9">
      <c r="B6329" s="50">
        <v>95362</v>
      </c>
      <c r="C6329" s="48" t="s">
        <v>4643</v>
      </c>
      <c r="D6329" s="47" t="s">
        <v>44</v>
      </c>
      <c r="E6329" s="49">
        <f t="shared" si="196"/>
        <v>7.0000000000000007E-2</v>
      </c>
      <c r="F6329" s="1105">
        <f t="shared" si="197"/>
        <v>95362</v>
      </c>
      <c r="H6329" s="49">
        <v>0.06</v>
      </c>
      <c r="I6329" s="49">
        <v>7.0000000000000007E-2</v>
      </c>
    </row>
    <row r="6330" spans="2:9">
      <c r="B6330" s="51">
        <v>95363</v>
      </c>
      <c r="C6330" s="1108" t="s">
        <v>4644</v>
      </c>
      <c r="D6330" s="45" t="s">
        <v>44</v>
      </c>
      <c r="E6330" s="46">
        <f t="shared" si="196"/>
        <v>0.09</v>
      </c>
      <c r="F6330" s="1105">
        <f t="shared" si="197"/>
        <v>95363</v>
      </c>
      <c r="H6330" s="46">
        <v>0.08</v>
      </c>
      <c r="I6330" s="46">
        <v>0.09</v>
      </c>
    </row>
    <row r="6331" spans="2:9">
      <c r="B6331" s="50">
        <v>95364</v>
      </c>
      <c r="C6331" s="48" t="s">
        <v>4645</v>
      </c>
      <c r="D6331" s="47" t="s">
        <v>44</v>
      </c>
      <c r="E6331" s="49">
        <f t="shared" si="196"/>
        <v>0.06</v>
      </c>
      <c r="F6331" s="1105">
        <f t="shared" si="197"/>
        <v>95364</v>
      </c>
      <c r="H6331" s="49">
        <v>0.05</v>
      </c>
      <c r="I6331" s="49">
        <v>0.06</v>
      </c>
    </row>
    <row r="6332" spans="2:9">
      <c r="B6332" s="51">
        <v>95365</v>
      </c>
      <c r="C6332" s="1108" t="s">
        <v>4646</v>
      </c>
      <c r="D6332" s="45" t="s">
        <v>44</v>
      </c>
      <c r="E6332" s="46">
        <f t="shared" si="196"/>
        <v>7.0000000000000007E-2</v>
      </c>
      <c r="F6332" s="1105">
        <f t="shared" si="197"/>
        <v>95365</v>
      </c>
      <c r="H6332" s="46">
        <v>0.06</v>
      </c>
      <c r="I6332" s="46">
        <v>7.0000000000000007E-2</v>
      </c>
    </row>
    <row r="6333" spans="2:9">
      <c r="B6333" s="50">
        <v>95366</v>
      </c>
      <c r="C6333" s="48" t="s">
        <v>4647</v>
      </c>
      <c r="D6333" s="47" t="s">
        <v>44</v>
      </c>
      <c r="E6333" s="49">
        <f t="shared" si="196"/>
        <v>0.06</v>
      </c>
      <c r="F6333" s="1105">
        <f t="shared" si="197"/>
        <v>95366</v>
      </c>
      <c r="H6333" s="49">
        <v>0.05</v>
      </c>
      <c r="I6333" s="49">
        <v>0.06</v>
      </c>
    </row>
    <row r="6334" spans="2:9" ht="30">
      <c r="B6334" s="51">
        <v>95367</v>
      </c>
      <c r="C6334" s="1108" t="s">
        <v>4648</v>
      </c>
      <c r="D6334" s="45" t="s">
        <v>44</v>
      </c>
      <c r="E6334" s="46">
        <f t="shared" si="196"/>
        <v>0.06</v>
      </c>
      <c r="F6334" s="1105">
        <f t="shared" si="197"/>
        <v>95367</v>
      </c>
      <c r="H6334" s="46">
        <v>0.05</v>
      </c>
      <c r="I6334" s="46">
        <v>0.06</v>
      </c>
    </row>
    <row r="6335" spans="2:9">
      <c r="B6335" s="50">
        <v>95368</v>
      </c>
      <c r="C6335" s="48" t="s">
        <v>4649</v>
      </c>
      <c r="D6335" s="47" t="s">
        <v>44</v>
      </c>
      <c r="E6335" s="49">
        <f t="shared" si="196"/>
        <v>0.12</v>
      </c>
      <c r="F6335" s="1105">
        <f t="shared" si="197"/>
        <v>95368</v>
      </c>
      <c r="H6335" s="49">
        <v>0.1</v>
      </c>
      <c r="I6335" s="49">
        <v>0.12</v>
      </c>
    </row>
    <row r="6336" spans="2:9">
      <c r="B6336" s="51">
        <v>95369</v>
      </c>
      <c r="C6336" s="1108" t="s">
        <v>4650</v>
      </c>
      <c r="D6336" s="45" t="s">
        <v>44</v>
      </c>
      <c r="E6336" s="46">
        <f t="shared" si="196"/>
        <v>7.0000000000000007E-2</v>
      </c>
      <c r="F6336" s="1105">
        <f t="shared" si="197"/>
        <v>95369</v>
      </c>
      <c r="H6336" s="46">
        <v>0.06</v>
      </c>
      <c r="I6336" s="46">
        <v>7.0000000000000007E-2</v>
      </c>
    </row>
    <row r="6337" spans="2:9">
      <c r="B6337" s="50">
        <v>95370</v>
      </c>
      <c r="C6337" s="48" t="s">
        <v>4651</v>
      </c>
      <c r="D6337" s="47" t="s">
        <v>44</v>
      </c>
      <c r="E6337" s="49">
        <f t="shared" si="196"/>
        <v>0.17</v>
      </c>
      <c r="F6337" s="1105">
        <f t="shared" si="197"/>
        <v>95370</v>
      </c>
      <c r="H6337" s="49">
        <v>0.15</v>
      </c>
      <c r="I6337" s="49">
        <v>0.17</v>
      </c>
    </row>
    <row r="6338" spans="2:9">
      <c r="B6338" s="51">
        <v>95371</v>
      </c>
      <c r="C6338" s="1108" t="s">
        <v>4652</v>
      </c>
      <c r="D6338" s="45" t="s">
        <v>44</v>
      </c>
      <c r="E6338" s="46">
        <f t="shared" si="196"/>
        <v>0.21</v>
      </c>
      <c r="F6338" s="1105">
        <f t="shared" si="197"/>
        <v>95371</v>
      </c>
      <c r="H6338" s="46">
        <v>0.18</v>
      </c>
      <c r="I6338" s="46">
        <v>0.21</v>
      </c>
    </row>
    <row r="6339" spans="2:9">
      <c r="B6339" s="50">
        <v>95372</v>
      </c>
      <c r="C6339" s="48" t="s">
        <v>4653</v>
      </c>
      <c r="D6339" s="47" t="s">
        <v>44</v>
      </c>
      <c r="E6339" s="49">
        <f t="shared" ref="E6339:E6402" si="198">IF($K$2=$H$1,H6339,I6339)</f>
        <v>0.15</v>
      </c>
      <c r="F6339" s="1105">
        <f t="shared" ref="F6339:F6402" si="199">IF(LEN($B6339)=7,CONCATENATE(MID($B6339,1,6),"00",RIGHT($B6339,1)),IF(LEN($B6339)=8,CONCATENATE(MID($B6339,1,6),"0",RIGHT($B6339,2)),$B6339))</f>
        <v>95372</v>
      </c>
      <c r="H6339" s="49">
        <v>0.13</v>
      </c>
      <c r="I6339" s="49">
        <v>0.15</v>
      </c>
    </row>
    <row r="6340" spans="2:9">
      <c r="B6340" s="51">
        <v>95373</v>
      </c>
      <c r="C6340" s="1108" t="s">
        <v>4654</v>
      </c>
      <c r="D6340" s="45" t="s">
        <v>44</v>
      </c>
      <c r="E6340" s="46">
        <f t="shared" si="198"/>
        <v>0.17</v>
      </c>
      <c r="F6340" s="1105">
        <f t="shared" si="199"/>
        <v>95373</v>
      </c>
      <c r="H6340" s="46">
        <v>0.15</v>
      </c>
      <c r="I6340" s="46">
        <v>0.17</v>
      </c>
    </row>
    <row r="6341" spans="2:9">
      <c r="B6341" s="50">
        <v>95374</v>
      </c>
      <c r="C6341" s="48" t="s">
        <v>4655</v>
      </c>
      <c r="D6341" s="47" t="s">
        <v>44</v>
      </c>
      <c r="E6341" s="49">
        <f t="shared" si="198"/>
        <v>0.16</v>
      </c>
      <c r="F6341" s="1105">
        <f t="shared" si="199"/>
        <v>95374</v>
      </c>
      <c r="H6341" s="49">
        <v>0.14000000000000001</v>
      </c>
      <c r="I6341" s="49">
        <v>0.16</v>
      </c>
    </row>
    <row r="6342" spans="2:9">
      <c r="B6342" s="51">
        <v>95375</v>
      </c>
      <c r="C6342" s="1108" t="s">
        <v>4656</v>
      </c>
      <c r="D6342" s="45" t="s">
        <v>44</v>
      </c>
      <c r="E6342" s="46">
        <f t="shared" si="198"/>
        <v>0.15</v>
      </c>
      <c r="F6342" s="1105">
        <f t="shared" si="199"/>
        <v>95375</v>
      </c>
      <c r="H6342" s="46">
        <v>0.13</v>
      </c>
      <c r="I6342" s="46">
        <v>0.15</v>
      </c>
    </row>
    <row r="6343" spans="2:9">
      <c r="B6343" s="50">
        <v>95376</v>
      </c>
      <c r="C6343" s="48" t="s">
        <v>4657</v>
      </c>
      <c r="D6343" s="47" t="s">
        <v>44</v>
      </c>
      <c r="E6343" s="49">
        <f t="shared" si="198"/>
        <v>0.03</v>
      </c>
      <c r="F6343" s="1105">
        <f t="shared" si="199"/>
        <v>95376</v>
      </c>
      <c r="H6343" s="49">
        <v>0.02</v>
      </c>
      <c r="I6343" s="49">
        <v>0.03</v>
      </c>
    </row>
    <row r="6344" spans="2:9">
      <c r="B6344" s="51">
        <v>95377</v>
      </c>
      <c r="C6344" s="1108" t="s">
        <v>4658</v>
      </c>
      <c r="D6344" s="45" t="s">
        <v>44</v>
      </c>
      <c r="E6344" s="46">
        <f t="shared" si="198"/>
        <v>0.11</v>
      </c>
      <c r="F6344" s="1105">
        <f t="shared" si="199"/>
        <v>95377</v>
      </c>
      <c r="H6344" s="46">
        <v>0.1</v>
      </c>
      <c r="I6344" s="46">
        <v>0.11</v>
      </c>
    </row>
    <row r="6345" spans="2:9">
      <c r="B6345" s="50">
        <v>95378</v>
      </c>
      <c r="C6345" s="48" t="s">
        <v>4659</v>
      </c>
      <c r="D6345" s="47" t="s">
        <v>44</v>
      </c>
      <c r="E6345" s="49">
        <f t="shared" si="198"/>
        <v>0.16</v>
      </c>
      <c r="F6345" s="1105">
        <f t="shared" si="199"/>
        <v>95378</v>
      </c>
      <c r="H6345" s="49">
        <v>0.13</v>
      </c>
      <c r="I6345" s="49">
        <v>0.16</v>
      </c>
    </row>
    <row r="6346" spans="2:9">
      <c r="B6346" s="51">
        <v>95379</v>
      </c>
      <c r="C6346" s="1108" t="s">
        <v>4660</v>
      </c>
      <c r="D6346" s="45" t="s">
        <v>44</v>
      </c>
      <c r="E6346" s="46">
        <f t="shared" si="198"/>
        <v>0.11</v>
      </c>
      <c r="F6346" s="1105">
        <f t="shared" si="199"/>
        <v>95379</v>
      </c>
      <c r="H6346" s="46">
        <v>0.09</v>
      </c>
      <c r="I6346" s="46">
        <v>0.11</v>
      </c>
    </row>
    <row r="6347" spans="2:9" ht="30">
      <c r="B6347" s="50">
        <v>95380</v>
      </c>
      <c r="C6347" s="48" t="s">
        <v>4661</v>
      </c>
      <c r="D6347" s="47" t="s">
        <v>44</v>
      </c>
      <c r="E6347" s="49">
        <f t="shared" si="198"/>
        <v>0.15</v>
      </c>
      <c r="F6347" s="1105">
        <f t="shared" si="199"/>
        <v>95380</v>
      </c>
      <c r="H6347" s="49">
        <v>0.13</v>
      </c>
      <c r="I6347" s="49">
        <v>0.15</v>
      </c>
    </row>
    <row r="6348" spans="2:9">
      <c r="B6348" s="51">
        <v>95382</v>
      </c>
      <c r="C6348" s="1108" t="s">
        <v>4662</v>
      </c>
      <c r="D6348" s="45" t="s">
        <v>44</v>
      </c>
      <c r="E6348" s="46">
        <f t="shared" si="198"/>
        <v>0.14000000000000001</v>
      </c>
      <c r="F6348" s="1105">
        <f t="shared" si="199"/>
        <v>95382</v>
      </c>
      <c r="H6348" s="46">
        <v>0.12</v>
      </c>
      <c r="I6348" s="46">
        <v>0.14000000000000001</v>
      </c>
    </row>
    <row r="6349" spans="2:9">
      <c r="B6349" s="50">
        <v>95383</v>
      </c>
      <c r="C6349" s="48" t="s">
        <v>4663</v>
      </c>
      <c r="D6349" s="47" t="s">
        <v>44</v>
      </c>
      <c r="E6349" s="49">
        <f t="shared" si="198"/>
        <v>0.12</v>
      </c>
      <c r="F6349" s="1105">
        <f t="shared" si="199"/>
        <v>95383</v>
      </c>
      <c r="H6349" s="49">
        <v>0.1</v>
      </c>
      <c r="I6349" s="49">
        <v>0.12</v>
      </c>
    </row>
    <row r="6350" spans="2:9">
      <c r="B6350" s="51">
        <v>95384</v>
      </c>
      <c r="C6350" s="1108" t="s">
        <v>4664</v>
      </c>
      <c r="D6350" s="45" t="s">
        <v>44</v>
      </c>
      <c r="E6350" s="46">
        <f t="shared" si="198"/>
        <v>0.15</v>
      </c>
      <c r="F6350" s="1105">
        <f t="shared" si="199"/>
        <v>95384</v>
      </c>
      <c r="H6350" s="46">
        <v>0.13</v>
      </c>
      <c r="I6350" s="46">
        <v>0.15</v>
      </c>
    </row>
    <row r="6351" spans="2:9">
      <c r="B6351" s="50">
        <v>95385</v>
      </c>
      <c r="C6351" s="48" t="s">
        <v>4665</v>
      </c>
      <c r="D6351" s="47" t="s">
        <v>44</v>
      </c>
      <c r="E6351" s="49">
        <f t="shared" si="198"/>
        <v>0.12</v>
      </c>
      <c r="F6351" s="1105">
        <f t="shared" si="199"/>
        <v>95385</v>
      </c>
      <c r="H6351" s="49">
        <v>0.11</v>
      </c>
      <c r="I6351" s="49">
        <v>0.12</v>
      </c>
    </row>
    <row r="6352" spans="2:9">
      <c r="B6352" s="51">
        <v>95386</v>
      </c>
      <c r="C6352" s="1108" t="s">
        <v>4666</v>
      </c>
      <c r="D6352" s="45" t="s">
        <v>44</v>
      </c>
      <c r="E6352" s="46">
        <f t="shared" si="198"/>
        <v>0.08</v>
      </c>
      <c r="F6352" s="1105">
        <f t="shared" si="199"/>
        <v>95386</v>
      </c>
      <c r="H6352" s="46">
        <v>7.0000000000000007E-2</v>
      </c>
      <c r="I6352" s="46">
        <v>0.08</v>
      </c>
    </row>
    <row r="6353" spans="2:9">
      <c r="B6353" s="50">
        <v>95387</v>
      </c>
      <c r="C6353" s="48" t="s">
        <v>4667</v>
      </c>
      <c r="D6353" s="47" t="s">
        <v>44</v>
      </c>
      <c r="E6353" s="49">
        <f t="shared" si="198"/>
        <v>0.14000000000000001</v>
      </c>
      <c r="F6353" s="1105">
        <f t="shared" si="199"/>
        <v>95387</v>
      </c>
      <c r="H6353" s="49">
        <v>0.12</v>
      </c>
      <c r="I6353" s="49">
        <v>0.14000000000000001</v>
      </c>
    </row>
    <row r="6354" spans="2:9">
      <c r="B6354" s="51">
        <v>95388</v>
      </c>
      <c r="C6354" s="1108" t="s">
        <v>4668</v>
      </c>
      <c r="D6354" s="45" t="s">
        <v>44</v>
      </c>
      <c r="E6354" s="46">
        <f t="shared" si="198"/>
        <v>0.05</v>
      </c>
      <c r="F6354" s="1105">
        <f t="shared" si="199"/>
        <v>95388</v>
      </c>
      <c r="H6354" s="46">
        <v>0.04</v>
      </c>
      <c r="I6354" s="46">
        <v>0.05</v>
      </c>
    </row>
    <row r="6355" spans="2:9">
      <c r="B6355" s="50">
        <v>95389</v>
      </c>
      <c r="C6355" s="48" t="s">
        <v>4669</v>
      </c>
      <c r="D6355" s="47" t="s">
        <v>44</v>
      </c>
      <c r="E6355" s="49">
        <f t="shared" si="198"/>
        <v>0.05</v>
      </c>
      <c r="F6355" s="1105">
        <f t="shared" si="199"/>
        <v>95389</v>
      </c>
      <c r="H6355" s="49">
        <v>0.05</v>
      </c>
      <c r="I6355" s="49">
        <v>0.05</v>
      </c>
    </row>
    <row r="6356" spans="2:9">
      <c r="B6356" s="51">
        <v>95390</v>
      </c>
      <c r="C6356" s="1108" t="s">
        <v>4670</v>
      </c>
      <c r="D6356" s="45" t="s">
        <v>44</v>
      </c>
      <c r="E6356" s="46">
        <f t="shared" si="198"/>
        <v>0.05</v>
      </c>
      <c r="F6356" s="1105">
        <f t="shared" si="199"/>
        <v>95390</v>
      </c>
      <c r="H6356" s="46">
        <v>0.04</v>
      </c>
      <c r="I6356" s="46">
        <v>0.05</v>
      </c>
    </row>
    <row r="6357" spans="2:9">
      <c r="B6357" s="50">
        <v>95391</v>
      </c>
      <c r="C6357" s="48" t="s">
        <v>4671</v>
      </c>
      <c r="D6357" s="47" t="s">
        <v>44</v>
      </c>
      <c r="E6357" s="49">
        <f t="shared" si="198"/>
        <v>7.0000000000000007E-2</v>
      </c>
      <c r="F6357" s="1105">
        <f t="shared" si="199"/>
        <v>95391</v>
      </c>
      <c r="H6357" s="49">
        <v>0.06</v>
      </c>
      <c r="I6357" s="49">
        <v>7.0000000000000007E-2</v>
      </c>
    </row>
    <row r="6358" spans="2:9">
      <c r="B6358" s="51">
        <v>95392</v>
      </c>
      <c r="C6358" s="1108" t="s">
        <v>4672</v>
      </c>
      <c r="D6358" s="45" t="s">
        <v>44</v>
      </c>
      <c r="E6358" s="46">
        <f t="shared" si="198"/>
        <v>0.05</v>
      </c>
      <c r="F6358" s="1105">
        <f t="shared" si="199"/>
        <v>95392</v>
      </c>
      <c r="H6358" s="46">
        <v>0.04</v>
      </c>
      <c r="I6358" s="46">
        <v>0.05</v>
      </c>
    </row>
    <row r="6359" spans="2:9">
      <c r="B6359" s="50">
        <v>95393</v>
      </c>
      <c r="C6359" s="48" t="s">
        <v>4673</v>
      </c>
      <c r="D6359" s="47" t="s">
        <v>44</v>
      </c>
      <c r="E6359" s="49">
        <f t="shared" si="198"/>
        <v>0.2</v>
      </c>
      <c r="F6359" s="1105">
        <f t="shared" si="199"/>
        <v>95393</v>
      </c>
      <c r="H6359" s="49">
        <v>0.18</v>
      </c>
      <c r="I6359" s="49">
        <v>0.2</v>
      </c>
    </row>
    <row r="6360" spans="2:9">
      <c r="B6360" s="51">
        <v>95394</v>
      </c>
      <c r="C6360" s="1108" t="s">
        <v>4674</v>
      </c>
      <c r="D6360" s="45" t="s">
        <v>44</v>
      </c>
      <c r="E6360" s="46">
        <f t="shared" si="198"/>
        <v>0.37</v>
      </c>
      <c r="F6360" s="1105">
        <f t="shared" si="199"/>
        <v>95394</v>
      </c>
      <c r="H6360" s="46">
        <v>0.32</v>
      </c>
      <c r="I6360" s="46">
        <v>0.37</v>
      </c>
    </row>
    <row r="6361" spans="2:9">
      <c r="B6361" s="50">
        <v>95395</v>
      </c>
      <c r="C6361" s="48" t="s">
        <v>4675</v>
      </c>
      <c r="D6361" s="47" t="s">
        <v>44</v>
      </c>
      <c r="E6361" s="49">
        <f t="shared" si="198"/>
        <v>0.53</v>
      </c>
      <c r="F6361" s="1105">
        <f t="shared" si="199"/>
        <v>95395</v>
      </c>
      <c r="H6361" s="49">
        <v>0.46</v>
      </c>
      <c r="I6361" s="49">
        <v>0.53</v>
      </c>
    </row>
    <row r="6362" spans="2:9">
      <c r="B6362" s="51">
        <v>95396</v>
      </c>
      <c r="C6362" s="1108" t="s">
        <v>4676</v>
      </c>
      <c r="D6362" s="45" t="s">
        <v>44</v>
      </c>
      <c r="E6362" s="46">
        <f t="shared" si="198"/>
        <v>0.71</v>
      </c>
      <c r="F6362" s="1105">
        <f t="shared" si="199"/>
        <v>95396</v>
      </c>
      <c r="H6362" s="46">
        <v>0.61</v>
      </c>
      <c r="I6362" s="46">
        <v>0.71</v>
      </c>
    </row>
    <row r="6363" spans="2:9">
      <c r="B6363" s="50">
        <v>95397</v>
      </c>
      <c r="C6363" s="48" t="s">
        <v>4677</v>
      </c>
      <c r="D6363" s="47" t="s">
        <v>44</v>
      </c>
      <c r="E6363" s="49">
        <f t="shared" si="198"/>
        <v>0.06</v>
      </c>
      <c r="F6363" s="1105">
        <f t="shared" si="199"/>
        <v>95397</v>
      </c>
      <c r="H6363" s="49">
        <v>0.05</v>
      </c>
      <c r="I6363" s="49">
        <v>0.06</v>
      </c>
    </row>
    <row r="6364" spans="2:9">
      <c r="B6364" s="51">
        <v>95398</v>
      </c>
      <c r="C6364" s="1108" t="s">
        <v>4678</v>
      </c>
      <c r="D6364" s="45" t="s">
        <v>44</v>
      </c>
      <c r="E6364" s="46">
        <f t="shared" si="198"/>
        <v>0.04</v>
      </c>
      <c r="F6364" s="1105">
        <f t="shared" si="199"/>
        <v>95398</v>
      </c>
      <c r="H6364" s="46">
        <v>0.03</v>
      </c>
      <c r="I6364" s="46">
        <v>0.04</v>
      </c>
    </row>
    <row r="6365" spans="2:9">
      <c r="B6365" s="50">
        <v>95399</v>
      </c>
      <c r="C6365" s="48" t="s">
        <v>4679</v>
      </c>
      <c r="D6365" s="47" t="s">
        <v>44</v>
      </c>
      <c r="E6365" s="49">
        <f t="shared" si="198"/>
        <v>0.05</v>
      </c>
      <c r="F6365" s="1105">
        <f t="shared" si="199"/>
        <v>95399</v>
      </c>
      <c r="H6365" s="49">
        <v>0.05</v>
      </c>
      <c r="I6365" s="49">
        <v>0.05</v>
      </c>
    </row>
    <row r="6366" spans="2:9">
      <c r="B6366" s="51">
        <v>95400</v>
      </c>
      <c r="C6366" s="1108" t="s">
        <v>4680</v>
      </c>
      <c r="D6366" s="45" t="s">
        <v>44</v>
      </c>
      <c r="E6366" s="46">
        <f t="shared" si="198"/>
        <v>0.06</v>
      </c>
      <c r="F6366" s="1105">
        <f t="shared" si="199"/>
        <v>95400</v>
      </c>
      <c r="H6366" s="46">
        <v>0.05</v>
      </c>
      <c r="I6366" s="46">
        <v>0.06</v>
      </c>
    </row>
    <row r="6367" spans="2:9">
      <c r="B6367" s="50">
        <v>95401</v>
      </c>
      <c r="C6367" s="48" t="s">
        <v>4681</v>
      </c>
      <c r="D6367" s="47" t="s">
        <v>44</v>
      </c>
      <c r="E6367" s="49">
        <f t="shared" si="198"/>
        <v>0.28999999999999998</v>
      </c>
      <c r="F6367" s="1105">
        <f t="shared" si="199"/>
        <v>95401</v>
      </c>
      <c r="H6367" s="49">
        <v>0.25</v>
      </c>
      <c r="I6367" s="49">
        <v>0.28999999999999998</v>
      </c>
    </row>
    <row r="6368" spans="2:9">
      <c r="B6368" s="51">
        <v>95402</v>
      </c>
      <c r="C6368" s="1108" t="s">
        <v>4682</v>
      </c>
      <c r="D6368" s="45" t="s">
        <v>44</v>
      </c>
      <c r="E6368" s="46">
        <f t="shared" si="198"/>
        <v>0.91</v>
      </c>
      <c r="F6368" s="1105">
        <f t="shared" si="199"/>
        <v>95402</v>
      </c>
      <c r="H6368" s="46">
        <v>0.79</v>
      </c>
      <c r="I6368" s="46">
        <v>0.91</v>
      </c>
    </row>
    <row r="6369" spans="2:9">
      <c r="B6369" s="50">
        <v>95403</v>
      </c>
      <c r="C6369" s="48" t="s">
        <v>4683</v>
      </c>
      <c r="D6369" s="47" t="s">
        <v>44</v>
      </c>
      <c r="E6369" s="49">
        <f t="shared" si="198"/>
        <v>1.04</v>
      </c>
      <c r="F6369" s="1105">
        <f t="shared" si="199"/>
        <v>95403</v>
      </c>
      <c r="H6369" s="49">
        <v>0.9</v>
      </c>
      <c r="I6369" s="49">
        <v>1.04</v>
      </c>
    </row>
    <row r="6370" spans="2:9">
      <c r="B6370" s="51">
        <v>95404</v>
      </c>
      <c r="C6370" s="1108" t="s">
        <v>4684</v>
      </c>
      <c r="D6370" s="45" t="s">
        <v>44</v>
      </c>
      <c r="E6370" s="46">
        <f t="shared" si="198"/>
        <v>1.42</v>
      </c>
      <c r="F6370" s="1105">
        <f t="shared" si="199"/>
        <v>95404</v>
      </c>
      <c r="H6370" s="46">
        <v>1.23</v>
      </c>
      <c r="I6370" s="46">
        <v>1.42</v>
      </c>
    </row>
    <row r="6371" spans="2:9">
      <c r="B6371" s="50">
        <v>95405</v>
      </c>
      <c r="C6371" s="48" t="s">
        <v>4685</v>
      </c>
      <c r="D6371" s="47" t="s">
        <v>44</v>
      </c>
      <c r="E6371" s="49">
        <f t="shared" si="198"/>
        <v>0.44</v>
      </c>
      <c r="F6371" s="1105">
        <f t="shared" si="199"/>
        <v>95405</v>
      </c>
      <c r="H6371" s="49">
        <v>0.38</v>
      </c>
      <c r="I6371" s="49">
        <v>0.44</v>
      </c>
    </row>
    <row r="6372" spans="2:9">
      <c r="B6372" s="51">
        <v>95406</v>
      </c>
      <c r="C6372" s="1108" t="s">
        <v>4686</v>
      </c>
      <c r="D6372" s="45" t="s">
        <v>44</v>
      </c>
      <c r="E6372" s="46">
        <f t="shared" si="198"/>
        <v>0.08</v>
      </c>
      <c r="F6372" s="1105">
        <f t="shared" si="199"/>
        <v>95406</v>
      </c>
      <c r="H6372" s="46">
        <v>7.0000000000000007E-2</v>
      </c>
      <c r="I6372" s="46">
        <v>0.08</v>
      </c>
    </row>
    <row r="6373" spans="2:9">
      <c r="B6373" s="50">
        <v>95407</v>
      </c>
      <c r="C6373" s="48" t="s">
        <v>4687</v>
      </c>
      <c r="D6373" s="47" t="s">
        <v>44</v>
      </c>
      <c r="E6373" s="49">
        <f t="shared" si="198"/>
        <v>2.0099999999999998</v>
      </c>
      <c r="F6373" s="1105">
        <f t="shared" si="199"/>
        <v>95407</v>
      </c>
      <c r="H6373" s="49">
        <v>1.74</v>
      </c>
      <c r="I6373" s="49">
        <v>2.0099999999999998</v>
      </c>
    </row>
    <row r="6374" spans="2:9">
      <c r="B6374" s="51">
        <v>95408</v>
      </c>
      <c r="C6374" s="1108" t="s">
        <v>4688</v>
      </c>
      <c r="D6374" s="45" t="s">
        <v>281</v>
      </c>
      <c r="E6374" s="46">
        <f t="shared" si="198"/>
        <v>6.88</v>
      </c>
      <c r="F6374" s="1105">
        <f t="shared" si="199"/>
        <v>95408</v>
      </c>
      <c r="H6374" s="46">
        <v>5.94</v>
      </c>
      <c r="I6374" s="46">
        <v>6.88</v>
      </c>
    </row>
    <row r="6375" spans="2:9">
      <c r="B6375" s="50">
        <v>95409</v>
      </c>
      <c r="C6375" s="48" t="s">
        <v>4689</v>
      </c>
      <c r="D6375" s="47" t="s">
        <v>281</v>
      </c>
      <c r="E6375" s="49">
        <f t="shared" si="198"/>
        <v>8.41</v>
      </c>
      <c r="F6375" s="1105">
        <f t="shared" si="199"/>
        <v>95409</v>
      </c>
      <c r="H6375" s="49">
        <v>7.26</v>
      </c>
      <c r="I6375" s="49">
        <v>8.41</v>
      </c>
    </row>
    <row r="6376" spans="2:9">
      <c r="B6376" s="51">
        <v>95410</v>
      </c>
      <c r="C6376" s="1108" t="s">
        <v>4690</v>
      </c>
      <c r="D6376" s="45" t="s">
        <v>281</v>
      </c>
      <c r="E6376" s="46">
        <f t="shared" si="198"/>
        <v>6.35</v>
      </c>
      <c r="F6376" s="1105">
        <f t="shared" si="199"/>
        <v>95410</v>
      </c>
      <c r="H6376" s="46">
        <v>5.48</v>
      </c>
      <c r="I6376" s="46">
        <v>6.35</v>
      </c>
    </row>
    <row r="6377" spans="2:9">
      <c r="B6377" s="50">
        <v>95411</v>
      </c>
      <c r="C6377" s="48" t="s">
        <v>4691</v>
      </c>
      <c r="D6377" s="47" t="s">
        <v>281</v>
      </c>
      <c r="E6377" s="49">
        <f t="shared" si="198"/>
        <v>6.72</v>
      </c>
      <c r="F6377" s="1105">
        <f t="shared" si="199"/>
        <v>95411</v>
      </c>
      <c r="H6377" s="49">
        <v>5.81</v>
      </c>
      <c r="I6377" s="49">
        <v>6.72</v>
      </c>
    </row>
    <row r="6378" spans="2:9">
      <c r="B6378" s="51">
        <v>95412</v>
      </c>
      <c r="C6378" s="1108" t="s">
        <v>4692</v>
      </c>
      <c r="D6378" s="45" t="s">
        <v>281</v>
      </c>
      <c r="E6378" s="46">
        <f t="shared" si="198"/>
        <v>6.72</v>
      </c>
      <c r="F6378" s="1105">
        <f t="shared" si="199"/>
        <v>95412</v>
      </c>
      <c r="H6378" s="46">
        <v>5.8</v>
      </c>
      <c r="I6378" s="46">
        <v>6.72</v>
      </c>
    </row>
    <row r="6379" spans="2:9">
      <c r="B6379" s="50">
        <v>95413</v>
      </c>
      <c r="C6379" s="48" t="s">
        <v>4693</v>
      </c>
      <c r="D6379" s="47" t="s">
        <v>281</v>
      </c>
      <c r="E6379" s="49">
        <f t="shared" si="198"/>
        <v>7.12</v>
      </c>
      <c r="F6379" s="1105">
        <f t="shared" si="199"/>
        <v>95413</v>
      </c>
      <c r="H6379" s="49">
        <v>6.14</v>
      </c>
      <c r="I6379" s="49">
        <v>7.12</v>
      </c>
    </row>
    <row r="6380" spans="2:9">
      <c r="B6380" s="51">
        <v>95414</v>
      </c>
      <c r="C6380" s="1108" t="s">
        <v>4694</v>
      </c>
      <c r="D6380" s="45" t="s">
        <v>281</v>
      </c>
      <c r="E6380" s="46">
        <f t="shared" si="198"/>
        <v>28.42</v>
      </c>
      <c r="F6380" s="1105">
        <f t="shared" si="199"/>
        <v>95414</v>
      </c>
      <c r="H6380" s="46">
        <v>24.54</v>
      </c>
      <c r="I6380" s="46">
        <v>28.42</v>
      </c>
    </row>
    <row r="6381" spans="2:9">
      <c r="B6381" s="50">
        <v>95415</v>
      </c>
      <c r="C6381" s="48" t="s">
        <v>4695</v>
      </c>
      <c r="D6381" s="47" t="s">
        <v>281</v>
      </c>
      <c r="E6381" s="49">
        <f t="shared" si="198"/>
        <v>124.46</v>
      </c>
      <c r="F6381" s="1105">
        <f t="shared" si="199"/>
        <v>95415</v>
      </c>
      <c r="H6381" s="49">
        <v>107.47</v>
      </c>
      <c r="I6381" s="49">
        <v>124.46</v>
      </c>
    </row>
    <row r="6382" spans="2:9">
      <c r="B6382" s="51">
        <v>95416</v>
      </c>
      <c r="C6382" s="1108" t="s">
        <v>4696</v>
      </c>
      <c r="D6382" s="45" t="s">
        <v>281</v>
      </c>
      <c r="E6382" s="46">
        <f t="shared" si="198"/>
        <v>5.74</v>
      </c>
      <c r="F6382" s="1105">
        <f t="shared" si="199"/>
        <v>95416</v>
      </c>
      <c r="H6382" s="46">
        <v>4.95</v>
      </c>
      <c r="I6382" s="46">
        <v>5.74</v>
      </c>
    </row>
    <row r="6383" spans="2:9">
      <c r="B6383" s="50">
        <v>95417</v>
      </c>
      <c r="C6383" s="48" t="s">
        <v>4697</v>
      </c>
      <c r="D6383" s="47" t="s">
        <v>281</v>
      </c>
      <c r="E6383" s="49">
        <f t="shared" si="198"/>
        <v>141.66</v>
      </c>
      <c r="F6383" s="1105">
        <f t="shared" si="199"/>
        <v>95417</v>
      </c>
      <c r="H6383" s="49">
        <v>122.32</v>
      </c>
      <c r="I6383" s="49">
        <v>141.66</v>
      </c>
    </row>
    <row r="6384" spans="2:9">
      <c r="B6384" s="51">
        <v>95418</v>
      </c>
      <c r="C6384" s="1108" t="s">
        <v>4698</v>
      </c>
      <c r="D6384" s="45" t="s">
        <v>281</v>
      </c>
      <c r="E6384" s="46">
        <f t="shared" si="198"/>
        <v>193.65</v>
      </c>
      <c r="F6384" s="1105">
        <f t="shared" si="199"/>
        <v>95418</v>
      </c>
      <c r="H6384" s="46">
        <v>167.21</v>
      </c>
      <c r="I6384" s="46">
        <v>193.65</v>
      </c>
    </row>
    <row r="6385" spans="2:9">
      <c r="B6385" s="50">
        <v>95419</v>
      </c>
      <c r="C6385" s="48" t="s">
        <v>4699</v>
      </c>
      <c r="D6385" s="47" t="s">
        <v>281</v>
      </c>
      <c r="E6385" s="49">
        <f t="shared" si="198"/>
        <v>51.75</v>
      </c>
      <c r="F6385" s="1105">
        <f t="shared" si="199"/>
        <v>95419</v>
      </c>
      <c r="H6385" s="49">
        <v>44.68</v>
      </c>
      <c r="I6385" s="49">
        <v>51.75</v>
      </c>
    </row>
    <row r="6386" spans="2:9">
      <c r="B6386" s="51">
        <v>95420</v>
      </c>
      <c r="C6386" s="1108" t="s">
        <v>4700</v>
      </c>
      <c r="D6386" s="45" t="s">
        <v>281</v>
      </c>
      <c r="E6386" s="46">
        <f t="shared" si="198"/>
        <v>73.510000000000005</v>
      </c>
      <c r="F6386" s="1105">
        <f t="shared" si="199"/>
        <v>95420</v>
      </c>
      <c r="H6386" s="46">
        <v>63.47</v>
      </c>
      <c r="I6386" s="46">
        <v>73.510000000000005</v>
      </c>
    </row>
    <row r="6387" spans="2:9">
      <c r="B6387" s="50">
        <v>95421</v>
      </c>
      <c r="C6387" s="48" t="s">
        <v>4701</v>
      </c>
      <c r="D6387" s="47" t="s">
        <v>281</v>
      </c>
      <c r="E6387" s="49">
        <f t="shared" si="198"/>
        <v>97.18</v>
      </c>
      <c r="F6387" s="1105">
        <f t="shared" si="199"/>
        <v>95421</v>
      </c>
      <c r="H6387" s="49">
        <v>83.91</v>
      </c>
      <c r="I6387" s="49">
        <v>97.18</v>
      </c>
    </row>
    <row r="6388" spans="2:9">
      <c r="B6388" s="51">
        <v>95422</v>
      </c>
      <c r="C6388" s="1108" t="s">
        <v>4702</v>
      </c>
      <c r="D6388" s="45" t="s">
        <v>281</v>
      </c>
      <c r="E6388" s="46">
        <f t="shared" si="198"/>
        <v>39.56</v>
      </c>
      <c r="F6388" s="1105">
        <f t="shared" si="199"/>
        <v>95422</v>
      </c>
      <c r="H6388" s="46">
        <v>34.159999999999997</v>
      </c>
      <c r="I6388" s="46">
        <v>39.56</v>
      </c>
    </row>
    <row r="6389" spans="2:9">
      <c r="B6389" s="50">
        <v>95423</v>
      </c>
      <c r="C6389" s="48" t="s">
        <v>4703</v>
      </c>
      <c r="D6389" s="47" t="s">
        <v>281</v>
      </c>
      <c r="E6389" s="49">
        <f t="shared" si="198"/>
        <v>60.05</v>
      </c>
      <c r="F6389" s="1105">
        <f t="shared" si="199"/>
        <v>95423</v>
      </c>
      <c r="H6389" s="49">
        <v>51.85</v>
      </c>
      <c r="I6389" s="49">
        <v>60.05</v>
      </c>
    </row>
    <row r="6390" spans="2:9">
      <c r="B6390" s="51">
        <v>95424</v>
      </c>
      <c r="C6390" s="1108" t="s">
        <v>4704</v>
      </c>
      <c r="D6390" s="45" t="s">
        <v>281</v>
      </c>
      <c r="E6390" s="46">
        <f t="shared" si="198"/>
        <v>11.76</v>
      </c>
      <c r="F6390" s="1105">
        <f t="shared" si="199"/>
        <v>95424</v>
      </c>
      <c r="H6390" s="46">
        <v>10.15</v>
      </c>
      <c r="I6390" s="46">
        <v>11.76</v>
      </c>
    </row>
    <row r="6391" spans="2:9">
      <c r="B6391" s="50">
        <v>100288</v>
      </c>
      <c r="C6391" s="48" t="s">
        <v>7619</v>
      </c>
      <c r="D6391" s="47" t="s">
        <v>44</v>
      </c>
      <c r="E6391" s="49">
        <f t="shared" si="198"/>
        <v>0.04</v>
      </c>
      <c r="F6391" s="1105">
        <f t="shared" si="199"/>
        <v>100288</v>
      </c>
      <c r="H6391" s="49">
        <v>0.03</v>
      </c>
      <c r="I6391" s="49">
        <v>0.04</v>
      </c>
    </row>
    <row r="6392" spans="2:9">
      <c r="B6392" s="51">
        <v>100289</v>
      </c>
      <c r="C6392" s="1108" t="s">
        <v>7620</v>
      </c>
      <c r="D6392" s="45" t="s">
        <v>44</v>
      </c>
      <c r="E6392" s="46">
        <f t="shared" si="198"/>
        <v>16.28</v>
      </c>
      <c r="F6392" s="1105">
        <f t="shared" si="199"/>
        <v>100289</v>
      </c>
      <c r="H6392" s="46">
        <v>14.71</v>
      </c>
      <c r="I6392" s="46">
        <v>16.28</v>
      </c>
    </row>
    <row r="6393" spans="2:9">
      <c r="B6393" s="50">
        <v>100290</v>
      </c>
      <c r="C6393" s="48" t="s">
        <v>7621</v>
      </c>
      <c r="D6393" s="47" t="s">
        <v>44</v>
      </c>
      <c r="E6393" s="49">
        <f t="shared" si="198"/>
        <v>0.03</v>
      </c>
      <c r="F6393" s="1105">
        <f t="shared" si="199"/>
        <v>100290</v>
      </c>
      <c r="H6393" s="49">
        <v>0.03</v>
      </c>
      <c r="I6393" s="49">
        <v>0.03</v>
      </c>
    </row>
    <row r="6394" spans="2:9">
      <c r="B6394" s="51">
        <v>100291</v>
      </c>
      <c r="C6394" s="1108" t="s">
        <v>7622</v>
      </c>
      <c r="D6394" s="45" t="s">
        <v>44</v>
      </c>
      <c r="E6394" s="46">
        <f t="shared" si="198"/>
        <v>0.1</v>
      </c>
      <c r="F6394" s="1105">
        <f t="shared" si="199"/>
        <v>100291</v>
      </c>
      <c r="H6394" s="46">
        <v>0.09</v>
      </c>
      <c r="I6394" s="46">
        <v>0.1</v>
      </c>
    </row>
    <row r="6395" spans="2:9">
      <c r="B6395" s="50">
        <v>100292</v>
      </c>
      <c r="C6395" s="48" t="s">
        <v>7623</v>
      </c>
      <c r="D6395" s="47" t="s">
        <v>44</v>
      </c>
      <c r="E6395" s="49">
        <f t="shared" si="198"/>
        <v>0.46</v>
      </c>
      <c r="F6395" s="1105">
        <f t="shared" si="199"/>
        <v>100292</v>
      </c>
      <c r="H6395" s="49">
        <v>0.39</v>
      </c>
      <c r="I6395" s="49">
        <v>0.46</v>
      </c>
    </row>
    <row r="6396" spans="2:9">
      <c r="B6396" s="51">
        <v>100293</v>
      </c>
      <c r="C6396" s="1108" t="s">
        <v>7624</v>
      </c>
      <c r="D6396" s="45" t="s">
        <v>44</v>
      </c>
      <c r="E6396" s="46">
        <f t="shared" si="198"/>
        <v>0.11</v>
      </c>
      <c r="F6396" s="1105">
        <f t="shared" si="199"/>
        <v>100293</v>
      </c>
      <c r="H6396" s="46">
        <v>0.09</v>
      </c>
      <c r="I6396" s="46">
        <v>0.11</v>
      </c>
    </row>
    <row r="6397" spans="2:9">
      <c r="B6397" s="50">
        <v>100294</v>
      </c>
      <c r="C6397" s="48" t="s">
        <v>7625</v>
      </c>
      <c r="D6397" s="47" t="s">
        <v>44</v>
      </c>
      <c r="E6397" s="49">
        <f t="shared" si="198"/>
        <v>0.21</v>
      </c>
      <c r="F6397" s="1105">
        <f t="shared" si="199"/>
        <v>100294</v>
      </c>
      <c r="H6397" s="49">
        <v>0.18</v>
      </c>
      <c r="I6397" s="49">
        <v>0.21</v>
      </c>
    </row>
    <row r="6398" spans="2:9">
      <c r="B6398" s="51">
        <v>100295</v>
      </c>
      <c r="C6398" s="1108" t="s">
        <v>7626</v>
      </c>
      <c r="D6398" s="45" t="s">
        <v>44</v>
      </c>
      <c r="E6398" s="46">
        <f t="shared" si="198"/>
        <v>0.32</v>
      </c>
      <c r="F6398" s="1105">
        <f t="shared" si="199"/>
        <v>100295</v>
      </c>
      <c r="H6398" s="46">
        <v>0.27</v>
      </c>
      <c r="I6398" s="46">
        <v>0.32</v>
      </c>
    </row>
    <row r="6399" spans="2:9">
      <c r="B6399" s="50">
        <v>100296</v>
      </c>
      <c r="C6399" s="48" t="s">
        <v>7627</v>
      </c>
      <c r="D6399" s="47" t="s">
        <v>44</v>
      </c>
      <c r="E6399" s="49">
        <f t="shared" si="198"/>
        <v>0.72</v>
      </c>
      <c r="F6399" s="1105">
        <f t="shared" si="199"/>
        <v>100296</v>
      </c>
      <c r="H6399" s="49">
        <v>0.62</v>
      </c>
      <c r="I6399" s="49">
        <v>0.72</v>
      </c>
    </row>
    <row r="6400" spans="2:9">
      <c r="B6400" s="51">
        <v>100297</v>
      </c>
      <c r="C6400" s="1108" t="s">
        <v>7628</v>
      </c>
      <c r="D6400" s="45" t="s">
        <v>44</v>
      </c>
      <c r="E6400" s="46">
        <f t="shared" si="198"/>
        <v>0.81</v>
      </c>
      <c r="F6400" s="1105">
        <f t="shared" si="199"/>
        <v>100297</v>
      </c>
      <c r="H6400" s="46">
        <v>0.7</v>
      </c>
      <c r="I6400" s="46">
        <v>0.81</v>
      </c>
    </row>
    <row r="6401" spans="2:9">
      <c r="B6401" s="50">
        <v>100298</v>
      </c>
      <c r="C6401" s="48" t="s">
        <v>7629</v>
      </c>
      <c r="D6401" s="47" t="s">
        <v>44</v>
      </c>
      <c r="E6401" s="49">
        <f t="shared" si="198"/>
        <v>0.39</v>
      </c>
      <c r="F6401" s="1105">
        <f t="shared" si="199"/>
        <v>100298</v>
      </c>
      <c r="H6401" s="49">
        <v>0.34</v>
      </c>
      <c r="I6401" s="49">
        <v>0.39</v>
      </c>
    </row>
    <row r="6402" spans="2:9">
      <c r="B6402" s="51">
        <v>100299</v>
      </c>
      <c r="C6402" s="1108" t="s">
        <v>7630</v>
      </c>
      <c r="D6402" s="45" t="s">
        <v>44</v>
      </c>
      <c r="E6402" s="46">
        <f t="shared" si="198"/>
        <v>0.27</v>
      </c>
      <c r="F6402" s="1105">
        <f t="shared" si="199"/>
        <v>100299</v>
      </c>
      <c r="H6402" s="46">
        <v>0.24</v>
      </c>
      <c r="I6402" s="46">
        <v>0.27</v>
      </c>
    </row>
    <row r="6403" spans="2:9">
      <c r="B6403" s="50">
        <v>100300</v>
      </c>
      <c r="C6403" s="48" t="s">
        <v>7631</v>
      </c>
      <c r="D6403" s="47" t="s">
        <v>44</v>
      </c>
      <c r="E6403" s="49">
        <f t="shared" ref="E6403:E6428" si="200">IF($K$2=$H$1,H6403,I6403)</f>
        <v>12.49</v>
      </c>
      <c r="F6403" s="1105">
        <f t="shared" ref="F6403:F6428" si="201">IF(LEN($B6403)=7,CONCATENATE(MID($B6403,1,6),"00",RIGHT($B6403,1)),IF(LEN($B6403)=8,CONCATENATE(MID($B6403,1,6),"0",RIGHT($B6403,2)),$B6403))</f>
        <v>100300</v>
      </c>
      <c r="H6403" s="49">
        <v>10.94</v>
      </c>
      <c r="I6403" s="49">
        <v>12.49</v>
      </c>
    </row>
    <row r="6404" spans="2:9">
      <c r="B6404" s="51">
        <v>100301</v>
      </c>
      <c r="C6404" s="1108" t="s">
        <v>7632</v>
      </c>
      <c r="D6404" s="45" t="s">
        <v>44</v>
      </c>
      <c r="E6404" s="46">
        <f t="shared" si="200"/>
        <v>16.78</v>
      </c>
      <c r="F6404" s="1105">
        <f t="shared" si="201"/>
        <v>100301</v>
      </c>
      <c r="H6404" s="46">
        <v>15.31</v>
      </c>
      <c r="I6404" s="46">
        <v>16.78</v>
      </c>
    </row>
    <row r="6405" spans="2:9">
      <c r="B6405" s="50">
        <v>100302</v>
      </c>
      <c r="C6405" s="48" t="s">
        <v>7633</v>
      </c>
      <c r="D6405" s="47" t="s">
        <v>44</v>
      </c>
      <c r="E6405" s="49">
        <f t="shared" si="200"/>
        <v>133.43</v>
      </c>
      <c r="F6405" s="1105">
        <f t="shared" si="201"/>
        <v>100302</v>
      </c>
      <c r="H6405" s="49">
        <v>115.41</v>
      </c>
      <c r="I6405" s="49">
        <v>133.43</v>
      </c>
    </row>
    <row r="6406" spans="2:9">
      <c r="B6406" s="51">
        <v>100303</v>
      </c>
      <c r="C6406" s="1108" t="s">
        <v>7634</v>
      </c>
      <c r="D6406" s="45" t="s">
        <v>44</v>
      </c>
      <c r="E6406" s="46">
        <f t="shared" si="200"/>
        <v>15.73</v>
      </c>
      <c r="F6406" s="1105">
        <f t="shared" si="201"/>
        <v>100303</v>
      </c>
      <c r="H6406" s="46">
        <v>14.23</v>
      </c>
      <c r="I6406" s="46">
        <v>15.73</v>
      </c>
    </row>
    <row r="6407" spans="2:9">
      <c r="B6407" s="50">
        <v>100304</v>
      </c>
      <c r="C6407" s="48" t="s">
        <v>7635</v>
      </c>
      <c r="D6407" s="47" t="s">
        <v>44</v>
      </c>
      <c r="E6407" s="49">
        <f t="shared" si="200"/>
        <v>63.85</v>
      </c>
      <c r="F6407" s="1105">
        <f t="shared" si="201"/>
        <v>100304</v>
      </c>
      <c r="H6407" s="49">
        <v>55.3</v>
      </c>
      <c r="I6407" s="49">
        <v>63.85</v>
      </c>
    </row>
    <row r="6408" spans="2:9">
      <c r="B6408" s="51">
        <v>100305</v>
      </c>
      <c r="C6408" s="1108" t="s">
        <v>7636</v>
      </c>
      <c r="D6408" s="45" t="s">
        <v>44</v>
      </c>
      <c r="E6408" s="46">
        <f t="shared" si="200"/>
        <v>93.05</v>
      </c>
      <c r="F6408" s="1105">
        <f t="shared" si="201"/>
        <v>100305</v>
      </c>
      <c r="H6408" s="46">
        <v>80.53</v>
      </c>
      <c r="I6408" s="46">
        <v>93.05</v>
      </c>
    </row>
    <row r="6409" spans="2:9">
      <c r="B6409" s="50">
        <v>100306</v>
      </c>
      <c r="C6409" s="48" t="s">
        <v>7637</v>
      </c>
      <c r="D6409" s="47" t="s">
        <v>44</v>
      </c>
      <c r="E6409" s="49">
        <f t="shared" si="200"/>
        <v>104.86</v>
      </c>
      <c r="F6409" s="1105">
        <f t="shared" si="201"/>
        <v>100306</v>
      </c>
      <c r="H6409" s="49">
        <v>90.73</v>
      </c>
      <c r="I6409" s="49">
        <v>104.86</v>
      </c>
    </row>
    <row r="6410" spans="2:9">
      <c r="B6410" s="51">
        <v>100307</v>
      </c>
      <c r="C6410" s="1108" t="s">
        <v>7638</v>
      </c>
      <c r="D6410" s="45" t="s">
        <v>44</v>
      </c>
      <c r="E6410" s="46">
        <f t="shared" si="200"/>
        <v>20.16</v>
      </c>
      <c r="F6410" s="1105">
        <f t="shared" si="201"/>
        <v>100307</v>
      </c>
      <c r="H6410" s="46">
        <v>18.059999999999999</v>
      </c>
      <c r="I6410" s="46">
        <v>20.16</v>
      </c>
    </row>
    <row r="6411" spans="2:9">
      <c r="B6411" s="50">
        <v>100308</v>
      </c>
      <c r="C6411" s="48" t="s">
        <v>7639</v>
      </c>
      <c r="D6411" s="47" t="s">
        <v>44</v>
      </c>
      <c r="E6411" s="49">
        <f t="shared" si="200"/>
        <v>22.13</v>
      </c>
      <c r="F6411" s="1105">
        <f t="shared" si="201"/>
        <v>100308</v>
      </c>
      <c r="H6411" s="49">
        <v>19.78</v>
      </c>
      <c r="I6411" s="49">
        <v>22.13</v>
      </c>
    </row>
    <row r="6412" spans="2:9">
      <c r="B6412" s="51">
        <v>100309</v>
      </c>
      <c r="C6412" s="1108" t="s">
        <v>7640</v>
      </c>
      <c r="D6412" s="45" t="s">
        <v>44</v>
      </c>
      <c r="E6412" s="46">
        <f t="shared" si="200"/>
        <v>23.88</v>
      </c>
      <c r="F6412" s="1105">
        <f t="shared" si="201"/>
        <v>100309</v>
      </c>
      <c r="H6412" s="46">
        <v>20.78</v>
      </c>
      <c r="I6412" s="46">
        <v>23.88</v>
      </c>
    </row>
    <row r="6413" spans="2:9">
      <c r="B6413" s="50">
        <v>100310</v>
      </c>
      <c r="C6413" s="48" t="s">
        <v>7641</v>
      </c>
      <c r="D6413" s="47" t="s">
        <v>281</v>
      </c>
      <c r="E6413" s="49">
        <f t="shared" si="200"/>
        <v>5.45</v>
      </c>
      <c r="F6413" s="1105">
        <f t="shared" si="201"/>
        <v>100310</v>
      </c>
      <c r="H6413" s="49">
        <v>4.71</v>
      </c>
      <c r="I6413" s="49">
        <v>5.45</v>
      </c>
    </row>
    <row r="6414" spans="2:9">
      <c r="B6414" s="51">
        <v>100311</v>
      </c>
      <c r="C6414" s="1108" t="s">
        <v>7642</v>
      </c>
      <c r="D6414" s="45" t="s">
        <v>281</v>
      </c>
      <c r="E6414" s="46">
        <f t="shared" si="200"/>
        <v>63.15</v>
      </c>
      <c r="F6414" s="1105">
        <f t="shared" si="201"/>
        <v>100311</v>
      </c>
      <c r="H6414" s="46">
        <v>54.53</v>
      </c>
      <c r="I6414" s="46">
        <v>63.15</v>
      </c>
    </row>
    <row r="6415" spans="2:9">
      <c r="B6415" s="50">
        <v>100312</v>
      </c>
      <c r="C6415" s="48" t="s">
        <v>7643</v>
      </c>
      <c r="D6415" s="47" t="s">
        <v>281</v>
      </c>
      <c r="E6415" s="49">
        <f t="shared" si="200"/>
        <v>29.98</v>
      </c>
      <c r="F6415" s="1105">
        <f t="shared" si="201"/>
        <v>100312</v>
      </c>
      <c r="H6415" s="49">
        <v>25.89</v>
      </c>
      <c r="I6415" s="49">
        <v>29.98</v>
      </c>
    </row>
    <row r="6416" spans="2:9">
      <c r="B6416" s="51">
        <v>100313</v>
      </c>
      <c r="C6416" s="1108" t="s">
        <v>7644</v>
      </c>
      <c r="D6416" s="45" t="s">
        <v>281</v>
      </c>
      <c r="E6416" s="46">
        <f t="shared" si="200"/>
        <v>98.75</v>
      </c>
      <c r="F6416" s="1105">
        <f t="shared" si="201"/>
        <v>100313</v>
      </c>
      <c r="H6416" s="46">
        <v>85.27</v>
      </c>
      <c r="I6416" s="46">
        <v>98.75</v>
      </c>
    </row>
    <row r="6417" spans="2:9">
      <c r="B6417" s="50">
        <v>100314</v>
      </c>
      <c r="C6417" s="48" t="s">
        <v>7645</v>
      </c>
      <c r="D6417" s="47" t="s">
        <v>281</v>
      </c>
      <c r="E6417" s="49">
        <f t="shared" si="200"/>
        <v>111.41</v>
      </c>
      <c r="F6417" s="1105">
        <f t="shared" si="201"/>
        <v>100314</v>
      </c>
      <c r="H6417" s="49">
        <v>96.2</v>
      </c>
      <c r="I6417" s="49">
        <v>111.41</v>
      </c>
    </row>
    <row r="6418" spans="2:9">
      <c r="B6418" s="51">
        <v>100315</v>
      </c>
      <c r="C6418" s="1108" t="s">
        <v>7646</v>
      </c>
      <c r="D6418" s="45" t="s">
        <v>281</v>
      </c>
      <c r="E6418" s="46">
        <f t="shared" si="200"/>
        <v>37.979999999999997</v>
      </c>
      <c r="F6418" s="1105">
        <f t="shared" si="201"/>
        <v>100315</v>
      </c>
      <c r="H6418" s="46">
        <v>32.799999999999997</v>
      </c>
      <c r="I6418" s="46">
        <v>37.979999999999997</v>
      </c>
    </row>
    <row r="6419" spans="2:9">
      <c r="B6419" s="50">
        <v>100316</v>
      </c>
      <c r="C6419" s="48" t="s">
        <v>7631</v>
      </c>
      <c r="D6419" s="47" t="s">
        <v>281</v>
      </c>
      <c r="E6419" s="49">
        <f t="shared" si="200"/>
        <v>2226.8200000000002</v>
      </c>
      <c r="F6419" s="1105">
        <f t="shared" si="201"/>
        <v>100316</v>
      </c>
      <c r="H6419" s="49">
        <v>1950.17</v>
      </c>
      <c r="I6419" s="49">
        <v>2226.8200000000002</v>
      </c>
    </row>
    <row r="6420" spans="2:9">
      <c r="B6420" s="51">
        <v>100317</v>
      </c>
      <c r="C6420" s="1108" t="s">
        <v>7647</v>
      </c>
      <c r="D6420" s="45" t="s">
        <v>281</v>
      </c>
      <c r="E6420" s="46">
        <f t="shared" si="200"/>
        <v>23643.42</v>
      </c>
      <c r="F6420" s="1105">
        <f t="shared" si="201"/>
        <v>100317</v>
      </c>
      <c r="H6420" s="46">
        <v>20441.16</v>
      </c>
      <c r="I6420" s="46">
        <v>23643.42</v>
      </c>
    </row>
    <row r="6421" spans="2:9">
      <c r="B6421" s="50">
        <v>100318</v>
      </c>
      <c r="C6421" s="48" t="s">
        <v>7635</v>
      </c>
      <c r="D6421" s="47" t="s">
        <v>281</v>
      </c>
      <c r="E6421" s="49">
        <f t="shared" si="200"/>
        <v>11324.81</v>
      </c>
      <c r="F6421" s="1105">
        <f t="shared" si="201"/>
        <v>100318</v>
      </c>
      <c r="H6421" s="49">
        <v>9804.4</v>
      </c>
      <c r="I6421" s="49">
        <v>11324.81</v>
      </c>
    </row>
    <row r="6422" spans="2:9">
      <c r="B6422" s="51">
        <v>100319</v>
      </c>
      <c r="C6422" s="1108" t="s">
        <v>7636</v>
      </c>
      <c r="D6422" s="45" t="s">
        <v>281</v>
      </c>
      <c r="E6422" s="46">
        <f t="shared" si="200"/>
        <v>16477.27</v>
      </c>
      <c r="F6422" s="1105">
        <f t="shared" si="201"/>
        <v>100319</v>
      </c>
      <c r="H6422" s="46">
        <v>14253.4</v>
      </c>
      <c r="I6422" s="46">
        <v>16477.27</v>
      </c>
    </row>
    <row r="6423" spans="2:9">
      <c r="B6423" s="50">
        <v>100320</v>
      </c>
      <c r="C6423" s="48" t="s">
        <v>7637</v>
      </c>
      <c r="D6423" s="47" t="s">
        <v>281</v>
      </c>
      <c r="E6423" s="49">
        <f t="shared" si="200"/>
        <v>18565.43</v>
      </c>
      <c r="F6423" s="1105">
        <f t="shared" si="201"/>
        <v>100320</v>
      </c>
      <c r="H6423" s="49">
        <v>16056.46</v>
      </c>
      <c r="I6423" s="49">
        <v>18565.43</v>
      </c>
    </row>
    <row r="6424" spans="2:9">
      <c r="B6424" s="51">
        <v>100321</v>
      </c>
      <c r="C6424" s="1108" t="s">
        <v>7648</v>
      </c>
      <c r="D6424" s="45" t="s">
        <v>281</v>
      </c>
      <c r="E6424" s="46">
        <f t="shared" si="200"/>
        <v>4237.29</v>
      </c>
      <c r="F6424" s="1105">
        <f t="shared" si="201"/>
        <v>100321</v>
      </c>
      <c r="H6424" s="46">
        <v>3686.16</v>
      </c>
      <c r="I6424" s="46">
        <v>4237.29</v>
      </c>
    </row>
    <row r="6425" spans="2:9">
      <c r="B6425" s="50">
        <v>100533</v>
      </c>
      <c r="C6425" s="48" t="s">
        <v>8038</v>
      </c>
      <c r="D6425" s="47" t="s">
        <v>44</v>
      </c>
      <c r="E6425" s="49">
        <f t="shared" si="200"/>
        <v>19.53</v>
      </c>
      <c r="F6425" s="1105">
        <f t="shared" si="201"/>
        <v>100533</v>
      </c>
      <c r="H6425" s="49">
        <v>17.010000000000002</v>
      </c>
      <c r="I6425" s="49">
        <v>19.53</v>
      </c>
    </row>
    <row r="6426" spans="2:9">
      <c r="B6426" s="51">
        <v>100534</v>
      </c>
      <c r="C6426" s="1108" t="s">
        <v>8038</v>
      </c>
      <c r="D6426" s="45" t="s">
        <v>281</v>
      </c>
      <c r="E6426" s="46">
        <f t="shared" si="200"/>
        <v>2774.81</v>
      </c>
      <c r="F6426" s="1105">
        <f t="shared" si="201"/>
        <v>100534</v>
      </c>
      <c r="H6426" s="46">
        <v>2423.33</v>
      </c>
      <c r="I6426" s="46">
        <v>2774.81</v>
      </c>
    </row>
    <row r="6427" spans="2:9">
      <c r="B6427" s="50">
        <v>100535</v>
      </c>
      <c r="C6427" s="48" t="s">
        <v>8039</v>
      </c>
      <c r="D6427" s="47" t="s">
        <v>44</v>
      </c>
      <c r="E6427" s="49">
        <f t="shared" si="200"/>
        <v>0.22</v>
      </c>
      <c r="F6427" s="1105">
        <f t="shared" si="201"/>
        <v>100535</v>
      </c>
      <c r="H6427" s="49">
        <v>0.19</v>
      </c>
      <c r="I6427" s="49">
        <v>0.22</v>
      </c>
    </row>
    <row r="6428" spans="2:9">
      <c r="B6428" s="51">
        <v>100536</v>
      </c>
      <c r="C6428" s="1108" t="s">
        <v>8040</v>
      </c>
      <c r="D6428" s="45" t="s">
        <v>281</v>
      </c>
      <c r="E6428" s="46">
        <f t="shared" si="200"/>
        <v>24.22</v>
      </c>
      <c r="F6428" s="1105">
        <f t="shared" si="201"/>
        <v>100536</v>
      </c>
      <c r="H6428" s="46">
        <v>20.91</v>
      </c>
      <c r="I6428" s="46">
        <v>24.22</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sheetPr codeName="Plan5">
    <tabColor theme="0"/>
  </sheetPr>
  <dimension ref="A1:IE34"/>
  <sheetViews>
    <sheetView showGridLines="0" view="pageBreakPreview" topLeftCell="A6" zoomScale="70" zoomScaleNormal="115" zoomScaleSheetLayoutView="70" workbookViewId="0">
      <selection activeCell="E18" sqref="E18"/>
    </sheetView>
  </sheetViews>
  <sheetFormatPr defaultRowHeight="15"/>
  <cols>
    <col min="1" max="1" width="9.140625" style="38"/>
    <col min="2" max="2" width="6" style="38" customWidth="1"/>
    <col min="3" max="3" width="28.5703125" style="38" customWidth="1"/>
    <col min="4" max="4" width="17.28515625" style="38" customWidth="1"/>
    <col min="5" max="5" width="12.28515625" style="38" customWidth="1"/>
    <col min="6" max="7" width="15.7109375" style="38" customWidth="1"/>
    <col min="8" max="8" width="8.42578125" style="38" bestFit="1" customWidth="1"/>
    <col min="9" max="9" width="15.7109375" style="38" customWidth="1"/>
    <col min="10" max="10" width="10.28515625" style="38" bestFit="1" customWidth="1"/>
    <col min="11" max="11" width="15.7109375" style="38" customWidth="1"/>
    <col min="12" max="12" width="9.7109375" style="38" bestFit="1" customWidth="1"/>
    <col min="13" max="13" width="9.140625" style="38"/>
    <col min="14" max="14" width="10.42578125" style="38" bestFit="1" customWidth="1"/>
    <col min="15" max="15" width="10.28515625" style="38" bestFit="1" customWidth="1"/>
    <col min="16" max="16" width="13.7109375" style="38" customWidth="1"/>
    <col min="17" max="17" width="13.28515625" style="38" customWidth="1"/>
    <col min="18" max="16384" width="9.140625" style="38"/>
  </cols>
  <sheetData>
    <row r="1" spans="1:22" s="5" customFormat="1" ht="18">
      <c r="A1" s="2081" t="s">
        <v>0</v>
      </c>
      <c r="B1" s="2082" t="s">
        <v>0</v>
      </c>
      <c r="C1" s="2082" t="s">
        <v>0</v>
      </c>
      <c r="D1" s="2082" t="s">
        <v>0</v>
      </c>
      <c r="E1" s="2082"/>
      <c r="F1" s="2082"/>
      <c r="G1" s="2082"/>
      <c r="H1" s="2082"/>
      <c r="I1" s="2082"/>
      <c r="J1" s="2082"/>
      <c r="K1" s="2082"/>
      <c r="L1" s="2083"/>
    </row>
    <row r="2" spans="1:22" s="5" customFormat="1" ht="14.25">
      <c r="A2" s="2084" t="s">
        <v>5601</v>
      </c>
      <c r="B2" s="1822" t="s">
        <v>1</v>
      </c>
      <c r="C2" s="1822" t="s">
        <v>1</v>
      </c>
      <c r="D2" s="1822" t="s">
        <v>1</v>
      </c>
      <c r="E2" s="1822"/>
      <c r="F2" s="1822"/>
      <c r="G2" s="1822"/>
      <c r="H2" s="1822"/>
      <c r="I2" s="1822"/>
      <c r="J2" s="1822"/>
      <c r="K2" s="1822"/>
      <c r="L2" s="2085"/>
    </row>
    <row r="3" spans="1:22" s="5" customFormat="1" ht="14.25">
      <c r="A3" s="2086" t="s">
        <v>5602</v>
      </c>
      <c r="B3" s="1825" t="s">
        <v>2</v>
      </c>
      <c r="C3" s="1825" t="s">
        <v>2</v>
      </c>
      <c r="D3" s="1825" t="s">
        <v>2</v>
      </c>
      <c r="E3" s="1825"/>
      <c r="F3" s="1825"/>
      <c r="G3" s="1825"/>
      <c r="H3" s="1825"/>
      <c r="I3" s="1825"/>
      <c r="J3" s="1825"/>
      <c r="K3" s="1825"/>
      <c r="L3" s="2087"/>
    </row>
    <row r="4" spans="1:22" s="5" customFormat="1" ht="14.25">
      <c r="A4" s="2086" t="s">
        <v>3</v>
      </c>
      <c r="B4" s="1825" t="s">
        <v>3</v>
      </c>
      <c r="C4" s="1825" t="s">
        <v>3</v>
      </c>
      <c r="D4" s="1825" t="s">
        <v>3</v>
      </c>
      <c r="E4" s="1825"/>
      <c r="F4" s="1825"/>
      <c r="G4" s="1825"/>
      <c r="H4" s="1825"/>
      <c r="I4" s="1825"/>
      <c r="J4" s="1825"/>
      <c r="K4" s="1825"/>
      <c r="L4" s="2087"/>
    </row>
    <row r="5" spans="1:22" s="5" customFormat="1" ht="14.25">
      <c r="A5" s="2086" t="s">
        <v>4</v>
      </c>
      <c r="B5" s="1825" t="s">
        <v>4</v>
      </c>
      <c r="C5" s="1825" t="s">
        <v>4</v>
      </c>
      <c r="D5" s="1825" t="s">
        <v>4</v>
      </c>
      <c r="E5" s="1825"/>
      <c r="F5" s="1825"/>
      <c r="G5" s="1825"/>
      <c r="H5" s="1825"/>
      <c r="I5" s="1825"/>
      <c r="J5" s="1825"/>
      <c r="K5" s="1825"/>
      <c r="L5" s="2087"/>
    </row>
    <row r="6" spans="1:22" s="5" customFormat="1" ht="15" customHeight="1">
      <c r="A6" s="1282" t="s">
        <v>5</v>
      </c>
      <c r="B6" s="1848" t="s">
        <v>7658</v>
      </c>
      <c r="C6" s="1848"/>
      <c r="D6" s="1848"/>
      <c r="E6" s="1848"/>
      <c r="F6" s="1848"/>
      <c r="G6" s="1848"/>
      <c r="H6" s="1848"/>
      <c r="I6" s="1848"/>
      <c r="J6" s="1848"/>
      <c r="K6" s="1848"/>
      <c r="L6" s="2093"/>
    </row>
    <row r="7" spans="1:22" s="5" customFormat="1" ht="14.25">
      <c r="A7" s="282" t="s">
        <v>51</v>
      </c>
      <c r="B7" s="1852" t="s">
        <v>6775</v>
      </c>
      <c r="C7" s="1852"/>
      <c r="D7" s="1852"/>
      <c r="E7" s="1852"/>
      <c r="F7" s="1852"/>
      <c r="G7" s="1852"/>
      <c r="H7" s="1852"/>
      <c r="I7" s="1852"/>
      <c r="J7" s="1852"/>
      <c r="K7" s="1852"/>
      <c r="L7" s="2088"/>
    </row>
    <row r="8" spans="1:22" s="5" customFormat="1" ht="14.25">
      <c r="A8" s="282" t="s">
        <v>6</v>
      </c>
      <c r="B8" s="1852" t="s">
        <v>6776</v>
      </c>
      <c r="C8" s="1852"/>
      <c r="D8" s="1852"/>
      <c r="E8" s="1852"/>
      <c r="F8" s="1852"/>
      <c r="G8" s="1852"/>
      <c r="H8" s="1852"/>
      <c r="I8" s="1852"/>
      <c r="J8" s="1852"/>
      <c r="K8" s="1852"/>
      <c r="L8" s="2088"/>
    </row>
    <row r="9" spans="1:22" s="5" customFormat="1" ht="15.75" customHeight="1">
      <c r="A9" s="283" t="s">
        <v>7</v>
      </c>
      <c r="B9" s="1854" t="s">
        <v>7819</v>
      </c>
      <c r="C9" s="1855"/>
      <c r="D9" s="1855"/>
      <c r="E9" s="1855"/>
      <c r="F9" s="1855"/>
      <c r="G9" s="1855"/>
      <c r="H9" s="1855"/>
      <c r="I9" s="1855"/>
      <c r="J9" s="1855"/>
      <c r="K9" s="1855"/>
      <c r="L9" s="2089"/>
    </row>
    <row r="10" spans="1:22" s="5" customFormat="1" ht="30" customHeight="1">
      <c r="A10" s="2094" t="s">
        <v>5608</v>
      </c>
      <c r="B10" s="2095"/>
      <c r="C10" s="2095"/>
      <c r="D10" s="2095"/>
      <c r="E10" s="2095"/>
      <c r="F10" s="2095"/>
      <c r="G10" s="2095"/>
      <c r="H10" s="2095"/>
      <c r="I10" s="2095"/>
      <c r="J10" s="2095"/>
      <c r="K10" s="2095"/>
      <c r="L10" s="2096"/>
      <c r="M10" s="1391"/>
      <c r="N10" s="1391"/>
      <c r="O10" s="1391"/>
      <c r="P10" s="1391"/>
      <c r="Q10" s="1391"/>
      <c r="R10" s="1391"/>
      <c r="S10" s="1391"/>
      <c r="T10" s="1391"/>
      <c r="U10" s="1391"/>
      <c r="V10" s="1391"/>
    </row>
    <row r="11" spans="1:22" s="406" customFormat="1" ht="30" customHeight="1">
      <c r="A11" s="1433" t="s">
        <v>9</v>
      </c>
      <c r="B11" s="2090" t="s">
        <v>10</v>
      </c>
      <c r="C11" s="2091"/>
      <c r="D11" s="2092"/>
      <c r="E11" s="1434" t="s">
        <v>5606</v>
      </c>
      <c r="F11" s="1434" t="s">
        <v>5607</v>
      </c>
      <c r="G11" s="404">
        <v>30</v>
      </c>
      <c r="H11" s="1435" t="s">
        <v>11</v>
      </c>
      <c r="I11" s="404">
        <v>60</v>
      </c>
      <c r="J11" s="1435" t="s">
        <v>11</v>
      </c>
      <c r="K11" s="404">
        <v>90</v>
      </c>
      <c r="L11" s="1434" t="s">
        <v>11</v>
      </c>
      <c r="M11" s="405"/>
      <c r="N11" s="405"/>
      <c r="O11" s="405"/>
      <c r="P11" s="405"/>
      <c r="Q11" s="405"/>
      <c r="R11" s="405"/>
      <c r="S11" s="405"/>
      <c r="T11" s="405"/>
      <c r="U11" s="405"/>
      <c r="V11" s="405"/>
    </row>
    <row r="12" spans="1:22" s="406" customFormat="1" ht="30" customHeight="1">
      <c r="A12" s="1436" t="s">
        <v>12</v>
      </c>
      <c r="B12" s="2099" t="s">
        <v>5561</v>
      </c>
      <c r="C12" s="2100"/>
      <c r="D12" s="2101"/>
      <c r="E12" s="816">
        <v>2.1408284236203862E-2</v>
      </c>
      <c r="F12" s="815">
        <v>10424.709999999999</v>
      </c>
      <c r="G12" s="1393">
        <v>2006.6699450900501</v>
      </c>
      <c r="H12" s="407">
        <v>0.19249168035274364</v>
      </c>
      <c r="I12" s="1814">
        <v>4781.7472280715019</v>
      </c>
      <c r="J12" s="407">
        <v>0.45869354908400356</v>
      </c>
      <c r="K12" s="1814">
        <v>3636.2928268384476</v>
      </c>
      <c r="L12" s="407">
        <v>0.34881477056325288</v>
      </c>
      <c r="M12" s="405"/>
      <c r="N12" s="820"/>
      <c r="O12" s="405"/>
      <c r="P12" s="405"/>
      <c r="Q12" s="405"/>
      <c r="R12" s="405"/>
      <c r="S12" s="405"/>
      <c r="T12" s="405"/>
      <c r="U12" s="405"/>
      <c r="V12" s="405"/>
    </row>
    <row r="13" spans="1:22" s="406" customFormat="1" ht="30" customHeight="1">
      <c r="A13" s="1437" t="s">
        <v>46</v>
      </c>
      <c r="B13" s="2102" t="s">
        <v>5563</v>
      </c>
      <c r="C13" s="2103"/>
      <c r="D13" s="2104"/>
      <c r="E13" s="816">
        <v>1.9587738814965568E-2</v>
      </c>
      <c r="F13" s="815">
        <v>9538.2000000000007</v>
      </c>
      <c r="G13" s="1393">
        <v>9538.2000000000007</v>
      </c>
      <c r="H13" s="407">
        <v>1</v>
      </c>
      <c r="I13" s="1393">
        <v>0</v>
      </c>
      <c r="J13" s="407">
        <v>0</v>
      </c>
      <c r="K13" s="1393">
        <v>0</v>
      </c>
      <c r="L13" s="407">
        <v>0</v>
      </c>
      <c r="M13" s="405"/>
      <c r="N13" s="405"/>
      <c r="O13" s="405"/>
      <c r="P13" s="405"/>
      <c r="Q13" s="405"/>
      <c r="R13" s="405"/>
      <c r="S13" s="405"/>
      <c r="T13" s="405"/>
      <c r="U13" s="405"/>
      <c r="V13" s="405"/>
    </row>
    <row r="14" spans="1:22" s="406" customFormat="1" ht="30" customHeight="1">
      <c r="A14" s="1437" t="s">
        <v>38</v>
      </c>
      <c r="B14" s="2102" t="s">
        <v>40</v>
      </c>
      <c r="C14" s="2103"/>
      <c r="D14" s="2104"/>
      <c r="E14" s="816">
        <v>2.9403318982838341E-3</v>
      </c>
      <c r="F14" s="815">
        <v>1431.7872</v>
      </c>
      <c r="G14" s="1393">
        <v>1431.7872</v>
      </c>
      <c r="H14" s="407">
        <v>1</v>
      </c>
      <c r="I14" s="1393">
        <v>0</v>
      </c>
      <c r="J14" s="407">
        <v>0</v>
      </c>
      <c r="K14" s="1393">
        <v>0</v>
      </c>
      <c r="L14" s="407">
        <v>0</v>
      </c>
      <c r="M14" s="405"/>
      <c r="N14" s="405"/>
      <c r="O14" s="405"/>
      <c r="P14" s="405"/>
      <c r="Q14" s="405"/>
      <c r="R14" s="405"/>
      <c r="S14" s="405"/>
      <c r="T14" s="405"/>
      <c r="U14" s="405"/>
      <c r="V14" s="405"/>
    </row>
    <row r="15" spans="1:22" s="406" customFormat="1" ht="30" customHeight="1">
      <c r="A15" s="1437" t="s">
        <v>47</v>
      </c>
      <c r="B15" s="2102" t="s">
        <v>6512</v>
      </c>
      <c r="C15" s="2103"/>
      <c r="D15" s="2104"/>
      <c r="E15" s="816">
        <v>2.2409521582792996E-2</v>
      </c>
      <c r="F15" s="815">
        <v>10912.26</v>
      </c>
      <c r="G15" s="1393">
        <v>5456.13</v>
      </c>
      <c r="H15" s="407">
        <v>0.5</v>
      </c>
      <c r="I15" s="1393">
        <v>0</v>
      </c>
      <c r="J15" s="407">
        <v>0</v>
      </c>
      <c r="K15" s="1393">
        <v>5456.13</v>
      </c>
      <c r="L15" s="407">
        <v>0.5</v>
      </c>
      <c r="M15" s="405"/>
      <c r="N15" s="405"/>
      <c r="O15" s="405"/>
      <c r="P15" s="405"/>
      <c r="Q15" s="405"/>
      <c r="R15" s="405"/>
      <c r="S15" s="405"/>
      <c r="T15" s="405"/>
      <c r="U15" s="405"/>
      <c r="V15" s="405"/>
    </row>
    <row r="16" spans="1:22" s="406" customFormat="1" ht="30" customHeight="1">
      <c r="A16" s="1437" t="s">
        <v>37</v>
      </c>
      <c r="B16" s="2102" t="s">
        <v>5734</v>
      </c>
      <c r="C16" s="2103"/>
      <c r="D16" s="2104"/>
      <c r="E16" s="816">
        <v>1.3270835773004391E-2</v>
      </c>
      <c r="F16" s="815">
        <v>6462.2000000000007</v>
      </c>
      <c r="G16" s="1393">
        <v>6462.2000000000007</v>
      </c>
      <c r="H16" s="407">
        <v>1</v>
      </c>
      <c r="I16" s="1393">
        <v>0</v>
      </c>
      <c r="J16" s="407">
        <v>0</v>
      </c>
      <c r="K16" s="1393">
        <v>0</v>
      </c>
      <c r="L16" s="407">
        <v>0</v>
      </c>
      <c r="M16" s="405"/>
      <c r="N16" s="405"/>
      <c r="O16" s="405"/>
      <c r="P16" s="1809">
        <v>24894.98</v>
      </c>
      <c r="Q16" s="405"/>
      <c r="R16" s="405"/>
      <c r="S16" s="405"/>
      <c r="T16" s="405"/>
      <c r="U16" s="405"/>
      <c r="V16" s="405"/>
    </row>
    <row r="17" spans="1:239" s="406" customFormat="1" ht="30" customHeight="1">
      <c r="A17" s="1437" t="s">
        <v>36</v>
      </c>
      <c r="B17" s="2102" t="s">
        <v>63</v>
      </c>
      <c r="C17" s="2103"/>
      <c r="D17" s="2104"/>
      <c r="E17" s="816">
        <v>0.28853222694137409</v>
      </c>
      <c r="F17" s="815">
        <v>140500.04</v>
      </c>
      <c r="G17" s="1393">
        <v>0</v>
      </c>
      <c r="H17" s="407">
        <v>0</v>
      </c>
      <c r="I17" s="1393">
        <v>75964.695813668499</v>
      </c>
      <c r="J17" s="407">
        <v>0.5406738376278647</v>
      </c>
      <c r="K17" s="1393">
        <v>64535.334186331515</v>
      </c>
      <c r="L17" s="407">
        <v>0.4593261623721353</v>
      </c>
      <c r="M17" s="405"/>
      <c r="N17" s="405"/>
      <c r="O17" s="405"/>
      <c r="P17" s="1809">
        <v>80746.44</v>
      </c>
      <c r="Q17" s="1809">
        <v>105641.42</v>
      </c>
      <c r="R17" s="405"/>
      <c r="S17" s="405"/>
      <c r="T17" s="405"/>
      <c r="U17" s="405"/>
      <c r="V17" s="405"/>
    </row>
    <row r="18" spans="1:239" s="406" customFormat="1" ht="30" customHeight="1">
      <c r="A18" s="1437" t="s">
        <v>35</v>
      </c>
      <c r="B18" s="2102" t="s">
        <v>33</v>
      </c>
      <c r="C18" s="2103"/>
      <c r="D18" s="2104"/>
      <c r="E18" s="816">
        <v>9.0785335318295385E-2</v>
      </c>
      <c r="F18" s="815">
        <v>44207.69</v>
      </c>
      <c r="G18" s="1393">
        <v>0</v>
      </c>
      <c r="H18" s="407">
        <v>0</v>
      </c>
      <c r="I18" s="1393">
        <v>0</v>
      </c>
      <c r="J18" s="407">
        <v>0</v>
      </c>
      <c r="K18" s="1393">
        <v>44207.69</v>
      </c>
      <c r="L18" s="407">
        <v>1</v>
      </c>
      <c r="M18" s="405"/>
      <c r="N18" s="405"/>
      <c r="O18" s="405"/>
      <c r="P18" s="1809">
        <v>73627.75</v>
      </c>
      <c r="Q18" s="1809">
        <v>179269.17</v>
      </c>
      <c r="R18" s="405"/>
      <c r="S18" s="405"/>
      <c r="T18" s="405"/>
      <c r="U18" s="405"/>
      <c r="V18" s="405"/>
    </row>
    <row r="19" spans="1:239" s="406" customFormat="1" ht="30" customHeight="1">
      <c r="A19" s="1437" t="s">
        <v>34</v>
      </c>
      <c r="B19" s="2102" t="s">
        <v>13353</v>
      </c>
      <c r="C19" s="2103"/>
      <c r="D19" s="2104"/>
      <c r="E19" s="816">
        <v>0.14136709444687517</v>
      </c>
      <c r="F19" s="815">
        <v>68838.350000000006</v>
      </c>
      <c r="G19" s="1393">
        <v>68838.350000000006</v>
      </c>
      <c r="H19" s="407">
        <v>1</v>
      </c>
      <c r="I19" s="1393">
        <v>0</v>
      </c>
      <c r="J19" s="407">
        <v>0</v>
      </c>
      <c r="K19" s="1393">
        <v>0</v>
      </c>
      <c r="L19" s="407">
        <v>0</v>
      </c>
      <c r="M19" s="405"/>
      <c r="N19" s="405"/>
      <c r="O19" s="405"/>
      <c r="P19" s="1809"/>
      <c r="Q19" s="405"/>
      <c r="R19" s="405"/>
      <c r="S19" s="405"/>
      <c r="T19" s="405"/>
      <c r="U19" s="405"/>
      <c r="V19" s="405"/>
    </row>
    <row r="20" spans="1:239" s="406" customFormat="1" ht="30" customHeight="1">
      <c r="A20" s="1437" t="s">
        <v>32</v>
      </c>
      <c r="B20" s="2102" t="s">
        <v>13354</v>
      </c>
      <c r="C20" s="2103"/>
      <c r="D20" s="2104"/>
      <c r="E20" s="816">
        <v>0.29287187361569511</v>
      </c>
      <c r="F20" s="815">
        <v>142613.22</v>
      </c>
      <c r="G20" s="1801">
        <v>0</v>
      </c>
      <c r="H20" s="407">
        <v>0</v>
      </c>
      <c r="I20" s="1801">
        <v>142613.22</v>
      </c>
      <c r="J20" s="407">
        <v>1</v>
      </c>
      <c r="K20" s="1801">
        <v>0</v>
      </c>
      <c r="L20" s="407">
        <v>0</v>
      </c>
      <c r="M20" s="405"/>
      <c r="N20" s="405"/>
      <c r="O20" s="405"/>
      <c r="P20" s="1809"/>
      <c r="Q20" s="1809"/>
      <c r="R20" s="405"/>
      <c r="S20" s="405"/>
      <c r="T20" s="405"/>
      <c r="U20" s="405"/>
      <c r="V20" s="405"/>
    </row>
    <row r="21" spans="1:239" s="406" customFormat="1" ht="30" customHeight="1">
      <c r="A21" s="1437" t="s">
        <v>7742</v>
      </c>
      <c r="B21" s="2105" t="s">
        <v>5568</v>
      </c>
      <c r="C21" s="2106"/>
      <c r="D21" s="2107"/>
      <c r="E21" s="816">
        <v>8.7842307441366063E-2</v>
      </c>
      <c r="F21" s="815">
        <v>42774.590000000004</v>
      </c>
      <c r="G21" s="1393">
        <v>0</v>
      </c>
      <c r="H21" s="407">
        <v>0</v>
      </c>
      <c r="I21" s="1393">
        <v>0</v>
      </c>
      <c r="J21" s="407">
        <v>0</v>
      </c>
      <c r="K21" s="1393">
        <v>42774.590000000004</v>
      </c>
      <c r="L21" s="407">
        <v>1</v>
      </c>
      <c r="M21" s="405"/>
      <c r="N21" s="405"/>
      <c r="O21" s="405"/>
      <c r="P21" s="1809"/>
      <c r="Q21" s="1809"/>
      <c r="R21" s="405"/>
      <c r="S21" s="405"/>
      <c r="T21" s="405"/>
      <c r="U21" s="405"/>
      <c r="V21" s="405"/>
    </row>
    <row r="22" spans="1:239" s="406" customFormat="1" ht="30" customHeight="1">
      <c r="A22" s="1437" t="s">
        <v>13363</v>
      </c>
      <c r="B22" s="2105" t="s">
        <v>53</v>
      </c>
      <c r="C22" s="2106"/>
      <c r="D22" s="2107"/>
      <c r="E22" s="816">
        <v>1.8984449931143416E-2</v>
      </c>
      <c r="F22" s="815">
        <v>9244.43</v>
      </c>
      <c r="G22" s="1393">
        <v>0</v>
      </c>
      <c r="H22" s="407">
        <v>0</v>
      </c>
      <c r="I22" s="1393">
        <v>0</v>
      </c>
      <c r="J22" s="407">
        <v>0</v>
      </c>
      <c r="K22" s="1393">
        <v>9244.43</v>
      </c>
      <c r="L22" s="407">
        <v>1</v>
      </c>
      <c r="M22" s="405"/>
      <c r="N22" s="405"/>
      <c r="O22" s="405"/>
      <c r="P22" s="1809">
        <v>179269.19</v>
      </c>
      <c r="Q22" s="1809"/>
      <c r="R22" s="405"/>
      <c r="S22" s="405"/>
      <c r="T22" s="405"/>
      <c r="U22" s="405"/>
      <c r="V22" s="405"/>
    </row>
    <row r="23" spans="1:239" s="406" customFormat="1" ht="30" customHeight="1">
      <c r="A23" s="591"/>
      <c r="B23" s="1336"/>
      <c r="C23" s="1336"/>
      <c r="D23" s="1336"/>
      <c r="E23" s="1337"/>
      <c r="F23" s="1338"/>
      <c r="G23" s="788"/>
      <c r="H23" s="1339"/>
      <c r="I23" s="788"/>
      <c r="J23" s="1339"/>
      <c r="K23" s="788"/>
      <c r="L23" s="1339"/>
      <c r="M23" s="405"/>
      <c r="N23" s="405"/>
      <c r="O23" s="405"/>
      <c r="P23" s="405"/>
      <c r="Q23" s="1809"/>
      <c r="R23" s="405"/>
      <c r="S23" s="405"/>
      <c r="T23" s="405"/>
      <c r="U23" s="405"/>
      <c r="V23" s="405"/>
    </row>
    <row r="24" spans="1:239" s="406" customFormat="1" ht="30" customHeight="1">
      <c r="A24" s="2108" t="s">
        <v>5552</v>
      </c>
      <c r="B24" s="2109"/>
      <c r="C24" s="2109"/>
      <c r="D24" s="2109"/>
      <c r="E24" s="1438">
        <v>0.99999999999999989</v>
      </c>
      <c r="F24" s="1439">
        <v>486947.47719999996</v>
      </c>
      <c r="G24" s="1439">
        <v>93733.337145090059</v>
      </c>
      <c r="H24" s="1440">
        <v>0.19249167833062153</v>
      </c>
      <c r="I24" s="1439">
        <v>223359.67</v>
      </c>
      <c r="J24" s="1440">
        <v>0.45869355620105473</v>
      </c>
      <c r="K24" s="1439">
        <v>169854.46701316995</v>
      </c>
      <c r="L24" s="1440">
        <v>0.34881475922177746</v>
      </c>
      <c r="M24" s="287"/>
      <c r="N24" s="288"/>
      <c r="O24" s="1810"/>
      <c r="P24" s="1810"/>
      <c r="Q24" s="286"/>
      <c r="R24" s="286"/>
      <c r="S24" s="287"/>
      <c r="T24" s="288"/>
      <c r="U24" s="286"/>
      <c r="V24" s="286"/>
      <c r="W24" s="286"/>
      <c r="X24" s="286"/>
      <c r="Y24" s="287"/>
      <c r="Z24" s="288"/>
      <c r="AA24" s="286"/>
      <c r="AB24" s="286"/>
      <c r="AC24" s="286"/>
      <c r="AD24" s="286"/>
      <c r="AE24" s="287"/>
      <c r="AF24" s="288"/>
      <c r="AG24" s="286"/>
      <c r="AH24" s="286"/>
      <c r="AI24" s="286"/>
      <c r="AJ24" s="286"/>
      <c r="AK24" s="287"/>
      <c r="AL24" s="288"/>
      <c r="AM24" s="286"/>
      <c r="AN24" s="286"/>
      <c r="AO24" s="286"/>
      <c r="AP24" s="286"/>
      <c r="AQ24" s="287"/>
      <c r="AR24" s="288"/>
      <c r="AS24" s="286"/>
      <c r="AT24" s="286"/>
      <c r="AU24" s="286"/>
      <c r="AV24" s="286"/>
      <c r="AW24" s="287"/>
      <c r="AX24" s="288"/>
      <c r="AY24" s="286"/>
      <c r="AZ24" s="286"/>
      <c r="BA24" s="286"/>
      <c r="BB24" s="286"/>
      <c r="BC24" s="287"/>
      <c r="BD24" s="288"/>
      <c r="BE24" s="286"/>
      <c r="BF24" s="286"/>
      <c r="BG24" s="286"/>
      <c r="BH24" s="286"/>
      <c r="BI24" s="287"/>
      <c r="BJ24" s="288"/>
      <c r="BK24" s="286"/>
      <c r="BL24" s="286"/>
      <c r="BM24" s="286"/>
      <c r="BN24" s="286"/>
      <c r="BO24" s="287"/>
      <c r="BP24" s="288"/>
      <c r="BQ24" s="286"/>
      <c r="BR24" s="286"/>
      <c r="BS24" s="286"/>
      <c r="BT24" s="286"/>
      <c r="BU24" s="287"/>
      <c r="BV24" s="288"/>
      <c r="BW24" s="286"/>
      <c r="BX24" s="286"/>
      <c r="BY24" s="286"/>
      <c r="BZ24" s="286"/>
      <c r="CA24" s="287"/>
      <c r="CB24" s="288"/>
      <c r="CC24" s="286"/>
      <c r="CD24" s="286"/>
      <c r="CE24" s="286"/>
      <c r="CF24" s="286"/>
      <c r="CG24" s="287"/>
      <c r="CH24" s="288"/>
      <c r="CI24" s="286"/>
      <c r="CJ24" s="286"/>
      <c r="CK24" s="286"/>
      <c r="CL24" s="286"/>
      <c r="CM24" s="287"/>
      <c r="CN24" s="288"/>
      <c r="CO24" s="286"/>
      <c r="CP24" s="286"/>
      <c r="CQ24" s="286"/>
      <c r="CR24" s="286"/>
      <c r="CS24" s="287"/>
      <c r="CT24" s="288"/>
      <c r="CU24" s="286"/>
      <c r="CV24" s="286"/>
      <c r="CW24" s="286"/>
      <c r="CX24" s="286"/>
      <c r="CY24" s="287"/>
      <c r="CZ24" s="288"/>
      <c r="DA24" s="286"/>
      <c r="DB24" s="286"/>
      <c r="DC24" s="286"/>
      <c r="DD24" s="286"/>
      <c r="DE24" s="287"/>
      <c r="DF24" s="288"/>
      <c r="DG24" s="286"/>
      <c r="DH24" s="286"/>
      <c r="DI24" s="286"/>
      <c r="DJ24" s="286"/>
      <c r="DK24" s="287"/>
      <c r="DL24" s="288"/>
      <c r="DM24" s="286"/>
      <c r="DN24" s="286"/>
      <c r="DO24" s="286"/>
      <c r="DP24" s="286"/>
      <c r="DQ24" s="287"/>
      <c r="DR24" s="288"/>
      <c r="DS24" s="286"/>
      <c r="DT24" s="286"/>
      <c r="DU24" s="286"/>
      <c r="DV24" s="286"/>
      <c r="DW24" s="287"/>
      <c r="DX24" s="288"/>
      <c r="DY24" s="286"/>
      <c r="DZ24" s="286"/>
      <c r="EA24" s="286"/>
      <c r="EB24" s="286"/>
      <c r="EC24" s="287"/>
      <c r="ED24" s="288"/>
      <c r="EE24" s="286"/>
      <c r="EF24" s="286"/>
      <c r="EG24" s="286"/>
      <c r="EH24" s="286"/>
      <c r="EI24" s="287"/>
      <c r="EJ24" s="288"/>
      <c r="EK24" s="286"/>
      <c r="EL24" s="286"/>
      <c r="EM24" s="286"/>
      <c r="EN24" s="286"/>
      <c r="EO24" s="287"/>
      <c r="EP24" s="288"/>
      <c r="EQ24" s="286"/>
      <c r="ER24" s="286"/>
      <c r="ES24" s="286"/>
      <c r="ET24" s="286"/>
      <c r="EU24" s="287"/>
      <c r="EV24" s="288"/>
      <c r="EW24" s="286"/>
      <c r="EX24" s="286"/>
      <c r="EY24" s="286"/>
      <c r="EZ24" s="286"/>
      <c r="FA24" s="287"/>
      <c r="FB24" s="288"/>
      <c r="FC24" s="286"/>
      <c r="FD24" s="286"/>
      <c r="FE24" s="286"/>
      <c r="FF24" s="286"/>
      <c r="FG24" s="287"/>
      <c r="FH24" s="288"/>
      <c r="FI24" s="286"/>
      <c r="FJ24" s="286"/>
      <c r="FK24" s="286"/>
      <c r="FL24" s="286"/>
      <c r="FM24" s="287"/>
      <c r="FN24" s="288"/>
      <c r="FO24" s="286"/>
      <c r="FP24" s="286"/>
      <c r="FQ24" s="286"/>
      <c r="FR24" s="286"/>
      <c r="FS24" s="287"/>
      <c r="FT24" s="288"/>
      <c r="FU24" s="286"/>
      <c r="FV24" s="286"/>
      <c r="FW24" s="286"/>
      <c r="FX24" s="286"/>
      <c r="FY24" s="287"/>
      <c r="FZ24" s="288"/>
      <c r="GA24" s="286"/>
      <c r="GB24" s="286"/>
      <c r="GC24" s="286"/>
      <c r="GD24" s="286"/>
      <c r="GE24" s="287"/>
      <c r="GF24" s="288"/>
      <c r="GG24" s="286"/>
      <c r="GH24" s="286"/>
      <c r="GI24" s="286"/>
      <c r="GJ24" s="286"/>
      <c r="GK24" s="287"/>
      <c r="GL24" s="288"/>
      <c r="GM24" s="286"/>
      <c r="GN24" s="286"/>
      <c r="GO24" s="286"/>
      <c r="GP24" s="286"/>
      <c r="GQ24" s="287"/>
      <c r="GR24" s="288"/>
      <c r="GS24" s="286"/>
      <c r="GT24" s="286"/>
      <c r="GU24" s="286"/>
      <c r="GV24" s="286"/>
      <c r="GW24" s="287"/>
      <c r="GX24" s="288"/>
      <c r="GY24" s="286"/>
      <c r="GZ24" s="286"/>
      <c r="HA24" s="286"/>
      <c r="HB24" s="286"/>
      <c r="HC24" s="287"/>
      <c r="HD24" s="288"/>
      <c r="HE24" s="286"/>
      <c r="HF24" s="286"/>
      <c r="HG24" s="286"/>
      <c r="HH24" s="286"/>
      <c r="HI24" s="287"/>
      <c r="HJ24" s="288"/>
      <c r="HK24" s="286"/>
      <c r="HL24" s="286"/>
      <c r="HM24" s="286"/>
      <c r="HN24" s="286"/>
      <c r="HO24" s="287"/>
      <c r="HP24" s="288"/>
      <c r="HQ24" s="286"/>
      <c r="HR24" s="286"/>
      <c r="HS24" s="286"/>
      <c r="HT24" s="286"/>
      <c r="HU24" s="287"/>
      <c r="HV24" s="288"/>
      <c r="HW24" s="286"/>
      <c r="HX24" s="286"/>
      <c r="HY24" s="286"/>
      <c r="HZ24" s="286"/>
      <c r="IA24" s="287"/>
      <c r="IB24" s="288"/>
      <c r="IC24" s="286"/>
      <c r="ID24" s="286"/>
      <c r="IE24" s="286"/>
    </row>
    <row r="25" spans="1:239" s="406" customFormat="1" ht="30" customHeight="1" thickBot="1">
      <c r="A25" s="2097" t="s">
        <v>5552</v>
      </c>
      <c r="B25" s="2098"/>
      <c r="C25" s="2098"/>
      <c r="D25" s="2098"/>
      <c r="E25" s="1441"/>
      <c r="F25" s="1441"/>
      <c r="G25" s="1441">
        <v>93733.337145090059</v>
      </c>
      <c r="H25" s="1442">
        <v>0.19249167833062153</v>
      </c>
      <c r="I25" s="1441">
        <v>317093.00714509009</v>
      </c>
      <c r="J25" s="1442">
        <v>0.6511852345316762</v>
      </c>
      <c r="K25" s="1441">
        <v>486947.47720000002</v>
      </c>
      <c r="L25" s="1442">
        <v>0.99999999375345361</v>
      </c>
      <c r="M25" s="287"/>
      <c r="N25" s="288"/>
      <c r="O25" s="286"/>
      <c r="P25" s="286"/>
      <c r="Q25" s="286"/>
      <c r="R25" s="286"/>
      <c r="S25" s="287"/>
      <c r="T25" s="288"/>
      <c r="U25" s="286"/>
      <c r="V25" s="286"/>
      <c r="W25" s="286"/>
      <c r="X25" s="286"/>
      <c r="Y25" s="287"/>
      <c r="Z25" s="288"/>
      <c r="AA25" s="286"/>
      <c r="AB25" s="286"/>
      <c r="AC25" s="286"/>
      <c r="AD25" s="286"/>
      <c r="AE25" s="287"/>
      <c r="AF25" s="288"/>
      <c r="AG25" s="286"/>
      <c r="AH25" s="286"/>
      <c r="AI25" s="286"/>
      <c r="AJ25" s="286"/>
      <c r="AK25" s="287"/>
      <c r="AL25" s="288"/>
      <c r="AM25" s="286"/>
      <c r="AN25" s="286"/>
      <c r="AO25" s="286"/>
      <c r="AP25" s="286"/>
      <c r="AQ25" s="287"/>
      <c r="AR25" s="288"/>
      <c r="AS25" s="286"/>
      <c r="AT25" s="286"/>
      <c r="AU25" s="286"/>
      <c r="AV25" s="286"/>
      <c r="AW25" s="287"/>
      <c r="AX25" s="288"/>
      <c r="AY25" s="286"/>
      <c r="AZ25" s="286"/>
      <c r="BA25" s="286"/>
      <c r="BB25" s="286"/>
      <c r="BC25" s="287"/>
      <c r="BD25" s="288"/>
      <c r="BE25" s="286"/>
      <c r="BF25" s="286"/>
      <c r="BG25" s="286"/>
      <c r="BH25" s="286"/>
      <c r="BI25" s="287"/>
      <c r="BJ25" s="288"/>
      <c r="BK25" s="286"/>
      <c r="BL25" s="286"/>
      <c r="BM25" s="286"/>
      <c r="BN25" s="286"/>
      <c r="BO25" s="287"/>
      <c r="BP25" s="288"/>
      <c r="BQ25" s="286"/>
      <c r="BR25" s="286"/>
      <c r="BS25" s="286"/>
      <c r="BT25" s="286"/>
      <c r="BU25" s="287"/>
      <c r="BV25" s="288"/>
      <c r="BW25" s="286"/>
      <c r="BX25" s="286"/>
      <c r="BY25" s="286"/>
      <c r="BZ25" s="286"/>
      <c r="CA25" s="287"/>
      <c r="CB25" s="288"/>
      <c r="CC25" s="286"/>
      <c r="CD25" s="286"/>
      <c r="CE25" s="286"/>
      <c r="CF25" s="286"/>
      <c r="CG25" s="287"/>
      <c r="CH25" s="288"/>
      <c r="CI25" s="286"/>
      <c r="CJ25" s="286"/>
      <c r="CK25" s="286"/>
      <c r="CL25" s="286"/>
      <c r="CM25" s="287"/>
      <c r="CN25" s="288"/>
      <c r="CO25" s="286"/>
      <c r="CP25" s="286"/>
      <c r="CQ25" s="286"/>
      <c r="CR25" s="286"/>
      <c r="CS25" s="287"/>
      <c r="CT25" s="288"/>
      <c r="CU25" s="286"/>
      <c r="CV25" s="286"/>
      <c r="CW25" s="286"/>
      <c r="CX25" s="286"/>
      <c r="CY25" s="287"/>
      <c r="CZ25" s="288"/>
      <c r="DA25" s="286"/>
      <c r="DB25" s="286"/>
      <c r="DC25" s="286"/>
      <c r="DD25" s="286"/>
      <c r="DE25" s="287"/>
      <c r="DF25" s="288"/>
      <c r="DG25" s="286"/>
      <c r="DH25" s="286"/>
      <c r="DI25" s="286"/>
      <c r="DJ25" s="286"/>
      <c r="DK25" s="287"/>
      <c r="DL25" s="288"/>
      <c r="DM25" s="286"/>
      <c r="DN25" s="286"/>
      <c r="DO25" s="286"/>
      <c r="DP25" s="286"/>
      <c r="DQ25" s="287"/>
      <c r="DR25" s="288"/>
      <c r="DS25" s="286"/>
      <c r="DT25" s="286"/>
      <c r="DU25" s="286"/>
      <c r="DV25" s="286"/>
      <c r="DW25" s="287"/>
      <c r="DX25" s="288"/>
      <c r="DY25" s="286"/>
      <c r="DZ25" s="286"/>
      <c r="EA25" s="286"/>
      <c r="EB25" s="286"/>
      <c r="EC25" s="287"/>
      <c r="ED25" s="288"/>
      <c r="EE25" s="286"/>
      <c r="EF25" s="286"/>
      <c r="EG25" s="286"/>
      <c r="EH25" s="286"/>
      <c r="EI25" s="287"/>
      <c r="EJ25" s="288"/>
      <c r="EK25" s="286"/>
      <c r="EL25" s="286"/>
      <c r="EM25" s="286"/>
      <c r="EN25" s="286"/>
      <c r="EO25" s="287"/>
      <c r="EP25" s="288"/>
      <c r="EQ25" s="286"/>
      <c r="ER25" s="286"/>
      <c r="ES25" s="286"/>
      <c r="ET25" s="286"/>
      <c r="EU25" s="287"/>
      <c r="EV25" s="288"/>
      <c r="EW25" s="286"/>
      <c r="EX25" s="286"/>
      <c r="EY25" s="286"/>
      <c r="EZ25" s="286"/>
      <c r="FA25" s="287"/>
      <c r="FB25" s="288"/>
      <c r="FC25" s="286"/>
      <c r="FD25" s="286"/>
      <c r="FE25" s="286"/>
      <c r="FF25" s="286"/>
      <c r="FG25" s="287"/>
      <c r="FH25" s="288"/>
      <c r="FI25" s="286"/>
      <c r="FJ25" s="286"/>
      <c r="FK25" s="286"/>
      <c r="FL25" s="286"/>
      <c r="FM25" s="287"/>
      <c r="FN25" s="288"/>
      <c r="FO25" s="286"/>
      <c r="FP25" s="286"/>
      <c r="FQ25" s="286"/>
      <c r="FR25" s="286"/>
      <c r="FS25" s="287"/>
      <c r="FT25" s="288"/>
      <c r="FU25" s="286"/>
      <c r="FV25" s="286"/>
      <c r="FW25" s="286"/>
      <c r="FX25" s="286"/>
      <c r="FY25" s="287"/>
      <c r="FZ25" s="288"/>
      <c r="GA25" s="286"/>
      <c r="GB25" s="286"/>
      <c r="GC25" s="286"/>
      <c r="GD25" s="286"/>
      <c r="GE25" s="287"/>
      <c r="GF25" s="288"/>
      <c r="GG25" s="286"/>
      <c r="GH25" s="286"/>
      <c r="GI25" s="286"/>
      <c r="GJ25" s="286"/>
      <c r="GK25" s="287"/>
      <c r="GL25" s="288"/>
      <c r="GM25" s="286"/>
      <c r="GN25" s="286"/>
      <c r="GO25" s="286"/>
      <c r="GP25" s="286"/>
      <c r="GQ25" s="287"/>
      <c r="GR25" s="288"/>
      <c r="GS25" s="286"/>
      <c r="GT25" s="286"/>
      <c r="GU25" s="286"/>
      <c r="GV25" s="286"/>
      <c r="GW25" s="287"/>
      <c r="GX25" s="288"/>
      <c r="GY25" s="286"/>
      <c r="GZ25" s="286"/>
      <c r="HA25" s="286"/>
      <c r="HB25" s="286"/>
      <c r="HC25" s="287"/>
      <c r="HD25" s="288"/>
      <c r="HE25" s="286"/>
      <c r="HF25" s="286"/>
      <c r="HG25" s="286"/>
      <c r="HH25" s="286"/>
      <c r="HI25" s="287"/>
      <c r="HJ25" s="288"/>
      <c r="HK25" s="286"/>
      <c r="HL25" s="286"/>
      <c r="HM25" s="286"/>
      <c r="HN25" s="286"/>
      <c r="HO25" s="287"/>
      <c r="HP25" s="288"/>
      <c r="HQ25" s="286"/>
      <c r="HR25" s="286"/>
      <c r="HS25" s="286"/>
      <c r="HT25" s="286"/>
      <c r="HU25" s="287"/>
      <c r="HV25" s="288"/>
      <c r="HW25" s="286"/>
      <c r="HX25" s="286"/>
      <c r="HY25" s="286"/>
      <c r="HZ25" s="286"/>
      <c r="IA25" s="287"/>
      <c r="IB25" s="288"/>
      <c r="IC25" s="286"/>
      <c r="ID25" s="286"/>
      <c r="IE25" s="286"/>
    </row>
    <row r="26" spans="1:239">
      <c r="E26" s="2"/>
      <c r="F26" s="2"/>
      <c r="G26" s="2"/>
      <c r="H26" s="2"/>
      <c r="I26" s="2"/>
      <c r="J26" s="2"/>
      <c r="K26" s="2"/>
      <c r="L26" s="2"/>
    </row>
    <row r="27" spans="1:239">
      <c r="I27" s="2"/>
    </row>
    <row r="28" spans="1:239">
      <c r="G28" s="2"/>
      <c r="N28" s="2"/>
    </row>
    <row r="29" spans="1:239">
      <c r="G29" s="2"/>
      <c r="I29" s="2"/>
      <c r="J29" s="2"/>
    </row>
    <row r="31" spans="1:239">
      <c r="I31" s="2"/>
    </row>
    <row r="32" spans="1:239">
      <c r="N32" s="2"/>
    </row>
    <row r="33" spans="7:14">
      <c r="I33" s="2"/>
      <c r="N33" s="2"/>
    </row>
    <row r="34" spans="7:14">
      <c r="G34" s="2"/>
      <c r="I34" s="2"/>
    </row>
  </sheetData>
  <mergeCells count="24">
    <mergeCell ref="A25:D25"/>
    <mergeCell ref="B12:D12"/>
    <mergeCell ref="B13:D13"/>
    <mergeCell ref="B14:D14"/>
    <mergeCell ref="B15:D15"/>
    <mergeCell ref="B16:D16"/>
    <mergeCell ref="B17:D17"/>
    <mergeCell ref="B18:D18"/>
    <mergeCell ref="B19:D19"/>
    <mergeCell ref="B21:D21"/>
    <mergeCell ref="A24:D24"/>
    <mergeCell ref="B22:D22"/>
    <mergeCell ref="B20:D20"/>
    <mergeCell ref="B7:L7"/>
    <mergeCell ref="B8:L8"/>
    <mergeCell ref="B9:L9"/>
    <mergeCell ref="B11:D11"/>
    <mergeCell ref="B6:L6"/>
    <mergeCell ref="A10:L10"/>
    <mergeCell ref="A1:L1"/>
    <mergeCell ref="A2:L2"/>
    <mergeCell ref="A3:L3"/>
    <mergeCell ref="A4:L4"/>
    <mergeCell ref="A5:L5"/>
  </mergeCells>
  <printOptions horizontalCentered="1"/>
  <pageMargins left="0.15748031496062992" right="0.19685039370078741" top="0.78740157480314965" bottom="0.78740157480314965" header="0.15748031496062992" footer="0.31496062992125984"/>
  <pageSetup paperSize="9" scale="78" firstPageNumber="25" orientation="landscape" useFirstPageNumber="1" r:id="rId1"/>
  <headerFooter scaleWithDoc="0">
    <oddFooter>&amp;C&amp;"-,Negrito"&amp;G</oddFooter>
  </headerFooter>
  <drawing r:id="rId2"/>
  <legacyDrawingHF r:id="rId3"/>
</worksheet>
</file>

<file path=xl/worksheets/sheet11.xml><?xml version="1.0" encoding="utf-8"?>
<worksheet xmlns="http://schemas.openxmlformats.org/spreadsheetml/2006/main" xmlns:r="http://schemas.openxmlformats.org/officeDocument/2006/relationships">
  <sheetPr codeName="Planilha4"/>
  <dimension ref="A1:S28"/>
  <sheetViews>
    <sheetView view="pageBreakPreview" zoomScaleNormal="85" zoomScaleSheetLayoutView="100" workbookViewId="0">
      <selection activeCell="K26" sqref="K26"/>
    </sheetView>
  </sheetViews>
  <sheetFormatPr defaultRowHeight="12.75"/>
  <cols>
    <col min="1" max="1" width="9.42578125" style="850" customWidth="1"/>
    <col min="2" max="2" width="26.85546875" style="850" customWidth="1"/>
    <col min="3" max="3" width="18.7109375" style="851" customWidth="1"/>
    <col min="4" max="4" width="34.28515625" style="851" customWidth="1"/>
    <col min="5" max="5" width="18.7109375" style="851" customWidth="1"/>
    <col min="6" max="11" width="9.7109375" style="849" customWidth="1"/>
    <col min="12" max="257" width="9.140625" style="822"/>
    <col min="258" max="258" width="54.140625" style="822" bestFit="1" customWidth="1"/>
    <col min="259" max="259" width="22.140625" style="822" bestFit="1" customWidth="1"/>
    <col min="260" max="260" width="23.85546875" style="822" bestFit="1" customWidth="1"/>
    <col min="261" max="261" width="12.7109375" style="822" bestFit="1" customWidth="1"/>
    <col min="262" max="267" width="8" style="822" customWidth="1"/>
    <col min="268" max="513" width="9.140625" style="822"/>
    <col min="514" max="514" width="54.140625" style="822" bestFit="1" customWidth="1"/>
    <col min="515" max="515" width="22.140625" style="822" bestFit="1" customWidth="1"/>
    <col min="516" max="516" width="23.85546875" style="822" bestFit="1" customWidth="1"/>
    <col min="517" max="517" width="12.7109375" style="822" bestFit="1" customWidth="1"/>
    <col min="518" max="523" width="8" style="822" customWidth="1"/>
    <col min="524" max="769" width="9.140625" style="822"/>
    <col min="770" max="770" width="54.140625" style="822" bestFit="1" customWidth="1"/>
    <col min="771" max="771" width="22.140625" style="822" bestFit="1" customWidth="1"/>
    <col min="772" max="772" width="23.85546875" style="822" bestFit="1" customWidth="1"/>
    <col min="773" max="773" width="12.7109375" style="822" bestFit="1" customWidth="1"/>
    <col min="774" max="779" width="8" style="822" customWidth="1"/>
    <col min="780" max="1025" width="9.140625" style="822"/>
    <col min="1026" max="1026" width="54.140625" style="822" bestFit="1" customWidth="1"/>
    <col min="1027" max="1027" width="22.140625" style="822" bestFit="1" customWidth="1"/>
    <col min="1028" max="1028" width="23.85546875" style="822" bestFit="1" customWidth="1"/>
    <col min="1029" max="1029" width="12.7109375" style="822" bestFit="1" customWidth="1"/>
    <col min="1030" max="1035" width="8" style="822" customWidth="1"/>
    <col min="1036" max="1281" width="9.140625" style="822"/>
    <col min="1282" max="1282" width="54.140625" style="822" bestFit="1" customWidth="1"/>
    <col min="1283" max="1283" width="22.140625" style="822" bestFit="1" customWidth="1"/>
    <col min="1284" max="1284" width="23.85546875" style="822" bestFit="1" customWidth="1"/>
    <col min="1285" max="1285" width="12.7109375" style="822" bestFit="1" customWidth="1"/>
    <col min="1286" max="1291" width="8" style="822" customWidth="1"/>
    <col min="1292" max="1537" width="9.140625" style="822"/>
    <col min="1538" max="1538" width="54.140625" style="822" bestFit="1" customWidth="1"/>
    <col min="1539" max="1539" width="22.140625" style="822" bestFit="1" customWidth="1"/>
    <col min="1540" max="1540" width="23.85546875" style="822" bestFit="1" customWidth="1"/>
    <col min="1541" max="1541" width="12.7109375" style="822" bestFit="1" customWidth="1"/>
    <col min="1542" max="1547" width="8" style="822" customWidth="1"/>
    <col min="1548" max="1793" width="9.140625" style="822"/>
    <col min="1794" max="1794" width="54.140625" style="822" bestFit="1" customWidth="1"/>
    <col min="1795" max="1795" width="22.140625" style="822" bestFit="1" customWidth="1"/>
    <col min="1796" max="1796" width="23.85546875" style="822" bestFit="1" customWidth="1"/>
    <col min="1797" max="1797" width="12.7109375" style="822" bestFit="1" customWidth="1"/>
    <col min="1798" max="1803" width="8" style="822" customWidth="1"/>
    <col min="1804" max="2049" width="9.140625" style="822"/>
    <col min="2050" max="2050" width="54.140625" style="822" bestFit="1" customWidth="1"/>
    <col min="2051" max="2051" width="22.140625" style="822" bestFit="1" customWidth="1"/>
    <col min="2052" max="2052" width="23.85546875" style="822" bestFit="1" customWidth="1"/>
    <col min="2053" max="2053" width="12.7109375" style="822" bestFit="1" customWidth="1"/>
    <col min="2054" max="2059" width="8" style="822" customWidth="1"/>
    <col min="2060" max="2305" width="9.140625" style="822"/>
    <col min="2306" max="2306" width="54.140625" style="822" bestFit="1" customWidth="1"/>
    <col min="2307" max="2307" width="22.140625" style="822" bestFit="1" customWidth="1"/>
    <col min="2308" max="2308" width="23.85546875" style="822" bestFit="1" customWidth="1"/>
    <col min="2309" max="2309" width="12.7109375" style="822" bestFit="1" customWidth="1"/>
    <col min="2310" max="2315" width="8" style="822" customWidth="1"/>
    <col min="2316" max="2561" width="9.140625" style="822"/>
    <col min="2562" max="2562" width="54.140625" style="822" bestFit="1" customWidth="1"/>
    <col min="2563" max="2563" width="22.140625" style="822" bestFit="1" customWidth="1"/>
    <col min="2564" max="2564" width="23.85546875" style="822" bestFit="1" customWidth="1"/>
    <col min="2565" max="2565" width="12.7109375" style="822" bestFit="1" customWidth="1"/>
    <col min="2566" max="2571" width="8" style="822" customWidth="1"/>
    <col min="2572" max="2817" width="9.140625" style="822"/>
    <col min="2818" max="2818" width="54.140625" style="822" bestFit="1" customWidth="1"/>
    <col min="2819" max="2819" width="22.140625" style="822" bestFit="1" customWidth="1"/>
    <col min="2820" max="2820" width="23.85546875" style="822" bestFit="1" customWidth="1"/>
    <col min="2821" max="2821" width="12.7109375" style="822" bestFit="1" customWidth="1"/>
    <col min="2822" max="2827" width="8" style="822" customWidth="1"/>
    <col min="2828" max="3073" width="9.140625" style="822"/>
    <col min="3074" max="3074" width="54.140625" style="822" bestFit="1" customWidth="1"/>
    <col min="3075" max="3075" width="22.140625" style="822" bestFit="1" customWidth="1"/>
    <col min="3076" max="3076" width="23.85546875" style="822" bestFit="1" customWidth="1"/>
    <col min="3077" max="3077" width="12.7109375" style="822" bestFit="1" customWidth="1"/>
    <col min="3078" max="3083" width="8" style="822" customWidth="1"/>
    <col min="3084" max="3329" width="9.140625" style="822"/>
    <col min="3330" max="3330" width="54.140625" style="822" bestFit="1" customWidth="1"/>
    <col min="3331" max="3331" width="22.140625" style="822" bestFit="1" customWidth="1"/>
    <col min="3332" max="3332" width="23.85546875" style="822" bestFit="1" customWidth="1"/>
    <col min="3333" max="3333" width="12.7109375" style="822" bestFit="1" customWidth="1"/>
    <col min="3334" max="3339" width="8" style="822" customWidth="1"/>
    <col min="3340" max="3585" width="9.140625" style="822"/>
    <col min="3586" max="3586" width="54.140625" style="822" bestFit="1" customWidth="1"/>
    <col min="3587" max="3587" width="22.140625" style="822" bestFit="1" customWidth="1"/>
    <col min="3588" max="3588" width="23.85546875" style="822" bestFit="1" customWidth="1"/>
    <col min="3589" max="3589" width="12.7109375" style="822" bestFit="1" customWidth="1"/>
    <col min="3590" max="3595" width="8" style="822" customWidth="1"/>
    <col min="3596" max="3841" width="9.140625" style="822"/>
    <col min="3842" max="3842" width="54.140625" style="822" bestFit="1" customWidth="1"/>
    <col min="3843" max="3843" width="22.140625" style="822" bestFit="1" customWidth="1"/>
    <col min="3844" max="3844" width="23.85546875" style="822" bestFit="1" customWidth="1"/>
    <col min="3845" max="3845" width="12.7109375" style="822" bestFit="1" customWidth="1"/>
    <col min="3846" max="3851" width="8" style="822" customWidth="1"/>
    <col min="3852" max="4097" width="9.140625" style="822"/>
    <col min="4098" max="4098" width="54.140625" style="822" bestFit="1" customWidth="1"/>
    <col min="4099" max="4099" width="22.140625" style="822" bestFit="1" customWidth="1"/>
    <col min="4100" max="4100" width="23.85546875" style="822" bestFit="1" customWidth="1"/>
    <col min="4101" max="4101" width="12.7109375" style="822" bestFit="1" customWidth="1"/>
    <col min="4102" max="4107" width="8" style="822" customWidth="1"/>
    <col min="4108" max="4353" width="9.140625" style="822"/>
    <col min="4354" max="4354" width="54.140625" style="822" bestFit="1" customWidth="1"/>
    <col min="4355" max="4355" width="22.140625" style="822" bestFit="1" customWidth="1"/>
    <col min="4356" max="4356" width="23.85546875" style="822" bestFit="1" customWidth="1"/>
    <col min="4357" max="4357" width="12.7109375" style="822" bestFit="1" customWidth="1"/>
    <col min="4358" max="4363" width="8" style="822" customWidth="1"/>
    <col min="4364" max="4609" width="9.140625" style="822"/>
    <col min="4610" max="4610" width="54.140625" style="822" bestFit="1" customWidth="1"/>
    <col min="4611" max="4611" width="22.140625" style="822" bestFit="1" customWidth="1"/>
    <col min="4612" max="4612" width="23.85546875" style="822" bestFit="1" customWidth="1"/>
    <col min="4613" max="4613" width="12.7109375" style="822" bestFit="1" customWidth="1"/>
    <col min="4614" max="4619" width="8" style="822" customWidth="1"/>
    <col min="4620" max="4865" width="9.140625" style="822"/>
    <col min="4866" max="4866" width="54.140625" style="822" bestFit="1" customWidth="1"/>
    <col min="4867" max="4867" width="22.140625" style="822" bestFit="1" customWidth="1"/>
    <col min="4868" max="4868" width="23.85546875" style="822" bestFit="1" customWidth="1"/>
    <col min="4869" max="4869" width="12.7109375" style="822" bestFit="1" customWidth="1"/>
    <col min="4870" max="4875" width="8" style="822" customWidth="1"/>
    <col min="4876" max="5121" width="9.140625" style="822"/>
    <col min="5122" max="5122" width="54.140625" style="822" bestFit="1" customWidth="1"/>
    <col min="5123" max="5123" width="22.140625" style="822" bestFit="1" customWidth="1"/>
    <col min="5124" max="5124" width="23.85546875" style="822" bestFit="1" customWidth="1"/>
    <col min="5125" max="5125" width="12.7109375" style="822" bestFit="1" customWidth="1"/>
    <col min="5126" max="5131" width="8" style="822" customWidth="1"/>
    <col min="5132" max="5377" width="9.140625" style="822"/>
    <col min="5378" max="5378" width="54.140625" style="822" bestFit="1" customWidth="1"/>
    <col min="5379" max="5379" width="22.140625" style="822" bestFit="1" customWidth="1"/>
    <col min="5380" max="5380" width="23.85546875" style="822" bestFit="1" customWidth="1"/>
    <col min="5381" max="5381" width="12.7109375" style="822" bestFit="1" customWidth="1"/>
    <col min="5382" max="5387" width="8" style="822" customWidth="1"/>
    <col min="5388" max="5633" width="9.140625" style="822"/>
    <col min="5634" max="5634" width="54.140625" style="822" bestFit="1" customWidth="1"/>
    <col min="5635" max="5635" width="22.140625" style="822" bestFit="1" customWidth="1"/>
    <col min="5636" max="5636" width="23.85546875" style="822" bestFit="1" customWidth="1"/>
    <col min="5637" max="5637" width="12.7109375" style="822" bestFit="1" customWidth="1"/>
    <col min="5638" max="5643" width="8" style="822" customWidth="1"/>
    <col min="5644" max="5889" width="9.140625" style="822"/>
    <col min="5890" max="5890" width="54.140625" style="822" bestFit="1" customWidth="1"/>
    <col min="5891" max="5891" width="22.140625" style="822" bestFit="1" customWidth="1"/>
    <col min="5892" max="5892" width="23.85546875" style="822" bestFit="1" customWidth="1"/>
    <col min="5893" max="5893" width="12.7109375" style="822" bestFit="1" customWidth="1"/>
    <col min="5894" max="5899" width="8" style="822" customWidth="1"/>
    <col min="5900" max="6145" width="9.140625" style="822"/>
    <col min="6146" max="6146" width="54.140625" style="822" bestFit="1" customWidth="1"/>
    <col min="6147" max="6147" width="22.140625" style="822" bestFit="1" customWidth="1"/>
    <col min="6148" max="6148" width="23.85546875" style="822" bestFit="1" customWidth="1"/>
    <col min="6149" max="6149" width="12.7109375" style="822" bestFit="1" customWidth="1"/>
    <col min="6150" max="6155" width="8" style="822" customWidth="1"/>
    <col min="6156" max="6401" width="9.140625" style="822"/>
    <col min="6402" max="6402" width="54.140625" style="822" bestFit="1" customWidth="1"/>
    <col min="6403" max="6403" width="22.140625" style="822" bestFit="1" customWidth="1"/>
    <col min="6404" max="6404" width="23.85546875" style="822" bestFit="1" customWidth="1"/>
    <col min="6405" max="6405" width="12.7109375" style="822" bestFit="1" customWidth="1"/>
    <col min="6406" max="6411" width="8" style="822" customWidth="1"/>
    <col min="6412" max="6657" width="9.140625" style="822"/>
    <col min="6658" max="6658" width="54.140625" style="822" bestFit="1" customWidth="1"/>
    <col min="6659" max="6659" width="22.140625" style="822" bestFit="1" customWidth="1"/>
    <col min="6660" max="6660" width="23.85546875" style="822" bestFit="1" customWidth="1"/>
    <col min="6661" max="6661" width="12.7109375" style="822" bestFit="1" customWidth="1"/>
    <col min="6662" max="6667" width="8" style="822" customWidth="1"/>
    <col min="6668" max="6913" width="9.140625" style="822"/>
    <col min="6914" max="6914" width="54.140625" style="822" bestFit="1" customWidth="1"/>
    <col min="6915" max="6915" width="22.140625" style="822" bestFit="1" customWidth="1"/>
    <col min="6916" max="6916" width="23.85546875" style="822" bestFit="1" customWidth="1"/>
    <col min="6917" max="6917" width="12.7109375" style="822" bestFit="1" customWidth="1"/>
    <col min="6918" max="6923" width="8" style="822" customWidth="1"/>
    <col min="6924" max="7169" width="9.140625" style="822"/>
    <col min="7170" max="7170" width="54.140625" style="822" bestFit="1" customWidth="1"/>
    <col min="7171" max="7171" width="22.140625" style="822" bestFit="1" customWidth="1"/>
    <col min="7172" max="7172" width="23.85546875" style="822" bestFit="1" customWidth="1"/>
    <col min="7173" max="7173" width="12.7109375" style="822" bestFit="1" customWidth="1"/>
    <col min="7174" max="7179" width="8" style="822" customWidth="1"/>
    <col min="7180" max="7425" width="9.140625" style="822"/>
    <col min="7426" max="7426" width="54.140625" style="822" bestFit="1" customWidth="1"/>
    <col min="7427" max="7427" width="22.140625" style="822" bestFit="1" customWidth="1"/>
    <col min="7428" max="7428" width="23.85546875" style="822" bestFit="1" customWidth="1"/>
    <col min="7429" max="7429" width="12.7109375" style="822" bestFit="1" customWidth="1"/>
    <col min="7430" max="7435" width="8" style="822" customWidth="1"/>
    <col min="7436" max="7681" width="9.140625" style="822"/>
    <col min="7682" max="7682" width="54.140625" style="822" bestFit="1" customWidth="1"/>
    <col min="7683" max="7683" width="22.140625" style="822" bestFit="1" customWidth="1"/>
    <col min="7684" max="7684" width="23.85546875" style="822" bestFit="1" customWidth="1"/>
    <col min="7685" max="7685" width="12.7109375" style="822" bestFit="1" customWidth="1"/>
    <col min="7686" max="7691" width="8" style="822" customWidth="1"/>
    <col min="7692" max="7937" width="9.140625" style="822"/>
    <col min="7938" max="7938" width="54.140625" style="822" bestFit="1" customWidth="1"/>
    <col min="7939" max="7939" width="22.140625" style="822" bestFit="1" customWidth="1"/>
    <col min="7940" max="7940" width="23.85546875" style="822" bestFit="1" customWidth="1"/>
    <col min="7941" max="7941" width="12.7109375" style="822" bestFit="1" customWidth="1"/>
    <col min="7942" max="7947" width="8" style="822" customWidth="1"/>
    <col min="7948" max="8193" width="9.140625" style="822"/>
    <col min="8194" max="8194" width="54.140625" style="822" bestFit="1" customWidth="1"/>
    <col min="8195" max="8195" width="22.140625" style="822" bestFit="1" customWidth="1"/>
    <col min="8196" max="8196" width="23.85546875" style="822" bestFit="1" customWidth="1"/>
    <col min="8197" max="8197" width="12.7109375" style="822" bestFit="1" customWidth="1"/>
    <col min="8198" max="8203" width="8" style="822" customWidth="1"/>
    <col min="8204" max="8449" width="9.140625" style="822"/>
    <col min="8450" max="8450" width="54.140625" style="822" bestFit="1" customWidth="1"/>
    <col min="8451" max="8451" width="22.140625" style="822" bestFit="1" customWidth="1"/>
    <col min="8452" max="8452" width="23.85546875" style="822" bestFit="1" customWidth="1"/>
    <col min="8453" max="8453" width="12.7109375" style="822" bestFit="1" customWidth="1"/>
    <col min="8454" max="8459" width="8" style="822" customWidth="1"/>
    <col min="8460" max="8705" width="9.140625" style="822"/>
    <col min="8706" max="8706" width="54.140625" style="822" bestFit="1" customWidth="1"/>
    <col min="8707" max="8707" width="22.140625" style="822" bestFit="1" customWidth="1"/>
    <col min="8708" max="8708" width="23.85546875" style="822" bestFit="1" customWidth="1"/>
    <col min="8709" max="8709" width="12.7109375" style="822" bestFit="1" customWidth="1"/>
    <col min="8710" max="8715" width="8" style="822" customWidth="1"/>
    <col min="8716" max="8961" width="9.140625" style="822"/>
    <col min="8962" max="8962" width="54.140625" style="822" bestFit="1" customWidth="1"/>
    <col min="8963" max="8963" width="22.140625" style="822" bestFit="1" customWidth="1"/>
    <col min="8964" max="8964" width="23.85546875" style="822" bestFit="1" customWidth="1"/>
    <col min="8965" max="8965" width="12.7109375" style="822" bestFit="1" customWidth="1"/>
    <col min="8966" max="8971" width="8" style="822" customWidth="1"/>
    <col min="8972" max="9217" width="9.140625" style="822"/>
    <col min="9218" max="9218" width="54.140625" style="822" bestFit="1" customWidth="1"/>
    <col min="9219" max="9219" width="22.140625" style="822" bestFit="1" customWidth="1"/>
    <col min="9220" max="9220" width="23.85546875" style="822" bestFit="1" customWidth="1"/>
    <col min="9221" max="9221" width="12.7109375" style="822" bestFit="1" customWidth="1"/>
    <col min="9222" max="9227" width="8" style="822" customWidth="1"/>
    <col min="9228" max="9473" width="9.140625" style="822"/>
    <col min="9474" max="9474" width="54.140625" style="822" bestFit="1" customWidth="1"/>
    <col min="9475" max="9475" width="22.140625" style="822" bestFit="1" customWidth="1"/>
    <col min="9476" max="9476" width="23.85546875" style="822" bestFit="1" customWidth="1"/>
    <col min="9477" max="9477" width="12.7109375" style="822" bestFit="1" customWidth="1"/>
    <col min="9478" max="9483" width="8" style="822" customWidth="1"/>
    <col min="9484" max="9729" width="9.140625" style="822"/>
    <col min="9730" max="9730" width="54.140625" style="822" bestFit="1" customWidth="1"/>
    <col min="9731" max="9731" width="22.140625" style="822" bestFit="1" customWidth="1"/>
    <col min="9732" max="9732" width="23.85546875" style="822" bestFit="1" customWidth="1"/>
    <col min="9733" max="9733" width="12.7109375" style="822" bestFit="1" customWidth="1"/>
    <col min="9734" max="9739" width="8" style="822" customWidth="1"/>
    <col min="9740" max="9985" width="9.140625" style="822"/>
    <col min="9986" max="9986" width="54.140625" style="822" bestFit="1" customWidth="1"/>
    <col min="9987" max="9987" width="22.140625" style="822" bestFit="1" customWidth="1"/>
    <col min="9988" max="9988" width="23.85546875" style="822" bestFit="1" customWidth="1"/>
    <col min="9989" max="9989" width="12.7109375" style="822" bestFit="1" customWidth="1"/>
    <col min="9990" max="9995" width="8" style="822" customWidth="1"/>
    <col min="9996" max="10241" width="9.140625" style="822"/>
    <col min="10242" max="10242" width="54.140625" style="822" bestFit="1" customWidth="1"/>
    <col min="10243" max="10243" width="22.140625" style="822" bestFit="1" customWidth="1"/>
    <col min="10244" max="10244" width="23.85546875" style="822" bestFit="1" customWidth="1"/>
    <col min="10245" max="10245" width="12.7109375" style="822" bestFit="1" customWidth="1"/>
    <col min="10246" max="10251" width="8" style="822" customWidth="1"/>
    <col min="10252" max="10497" width="9.140625" style="822"/>
    <col min="10498" max="10498" width="54.140625" style="822" bestFit="1" customWidth="1"/>
    <col min="10499" max="10499" width="22.140625" style="822" bestFit="1" customWidth="1"/>
    <col min="10500" max="10500" width="23.85546875" style="822" bestFit="1" customWidth="1"/>
    <col min="10501" max="10501" width="12.7109375" style="822" bestFit="1" customWidth="1"/>
    <col min="10502" max="10507" width="8" style="822" customWidth="1"/>
    <col min="10508" max="10753" width="9.140625" style="822"/>
    <col min="10754" max="10754" width="54.140625" style="822" bestFit="1" customWidth="1"/>
    <col min="10755" max="10755" width="22.140625" style="822" bestFit="1" customWidth="1"/>
    <col min="10756" max="10756" width="23.85546875" style="822" bestFit="1" customWidth="1"/>
    <col min="10757" max="10757" width="12.7109375" style="822" bestFit="1" customWidth="1"/>
    <col min="10758" max="10763" width="8" style="822" customWidth="1"/>
    <col min="10764" max="11009" width="9.140625" style="822"/>
    <col min="11010" max="11010" width="54.140625" style="822" bestFit="1" customWidth="1"/>
    <col min="11011" max="11011" width="22.140625" style="822" bestFit="1" customWidth="1"/>
    <col min="11012" max="11012" width="23.85546875" style="822" bestFit="1" customWidth="1"/>
    <col min="11013" max="11013" width="12.7109375" style="822" bestFit="1" customWidth="1"/>
    <col min="11014" max="11019" width="8" style="822" customWidth="1"/>
    <col min="11020" max="11265" width="9.140625" style="822"/>
    <col min="11266" max="11266" width="54.140625" style="822" bestFit="1" customWidth="1"/>
    <col min="11267" max="11267" width="22.140625" style="822" bestFit="1" customWidth="1"/>
    <col min="11268" max="11268" width="23.85546875" style="822" bestFit="1" customWidth="1"/>
    <col min="11269" max="11269" width="12.7109375" style="822" bestFit="1" customWidth="1"/>
    <col min="11270" max="11275" width="8" style="822" customWidth="1"/>
    <col min="11276" max="11521" width="9.140625" style="822"/>
    <col min="11522" max="11522" width="54.140625" style="822" bestFit="1" customWidth="1"/>
    <col min="11523" max="11523" width="22.140625" style="822" bestFit="1" customWidth="1"/>
    <col min="11524" max="11524" width="23.85546875" style="822" bestFit="1" customWidth="1"/>
    <col min="11525" max="11525" width="12.7109375" style="822" bestFit="1" customWidth="1"/>
    <col min="11526" max="11531" width="8" style="822" customWidth="1"/>
    <col min="11532" max="11777" width="9.140625" style="822"/>
    <col min="11778" max="11778" width="54.140625" style="822" bestFit="1" customWidth="1"/>
    <col min="11779" max="11779" width="22.140625" style="822" bestFit="1" customWidth="1"/>
    <col min="11780" max="11780" width="23.85546875" style="822" bestFit="1" customWidth="1"/>
    <col min="11781" max="11781" width="12.7109375" style="822" bestFit="1" customWidth="1"/>
    <col min="11782" max="11787" width="8" style="822" customWidth="1"/>
    <col min="11788" max="12033" width="9.140625" style="822"/>
    <col min="12034" max="12034" width="54.140625" style="822" bestFit="1" customWidth="1"/>
    <col min="12035" max="12035" width="22.140625" style="822" bestFit="1" customWidth="1"/>
    <col min="12036" max="12036" width="23.85546875" style="822" bestFit="1" customWidth="1"/>
    <col min="12037" max="12037" width="12.7109375" style="822" bestFit="1" customWidth="1"/>
    <col min="12038" max="12043" width="8" style="822" customWidth="1"/>
    <col min="12044" max="12289" width="9.140625" style="822"/>
    <col min="12290" max="12290" width="54.140625" style="822" bestFit="1" customWidth="1"/>
    <col min="12291" max="12291" width="22.140625" style="822" bestFit="1" customWidth="1"/>
    <col min="12292" max="12292" width="23.85546875" style="822" bestFit="1" customWidth="1"/>
    <col min="12293" max="12293" width="12.7109375" style="822" bestFit="1" customWidth="1"/>
    <col min="12294" max="12299" width="8" style="822" customWidth="1"/>
    <col min="12300" max="12545" width="9.140625" style="822"/>
    <col min="12546" max="12546" width="54.140625" style="822" bestFit="1" customWidth="1"/>
    <col min="12547" max="12547" width="22.140625" style="822" bestFit="1" customWidth="1"/>
    <col min="12548" max="12548" width="23.85546875" style="822" bestFit="1" customWidth="1"/>
    <col min="12549" max="12549" width="12.7109375" style="822" bestFit="1" customWidth="1"/>
    <col min="12550" max="12555" width="8" style="822" customWidth="1"/>
    <col min="12556" max="12801" width="9.140625" style="822"/>
    <col min="12802" max="12802" width="54.140625" style="822" bestFit="1" customWidth="1"/>
    <col min="12803" max="12803" width="22.140625" style="822" bestFit="1" customWidth="1"/>
    <col min="12804" max="12804" width="23.85546875" style="822" bestFit="1" customWidth="1"/>
    <col min="12805" max="12805" width="12.7109375" style="822" bestFit="1" customWidth="1"/>
    <col min="12806" max="12811" width="8" style="822" customWidth="1"/>
    <col min="12812" max="13057" width="9.140625" style="822"/>
    <col min="13058" max="13058" width="54.140625" style="822" bestFit="1" customWidth="1"/>
    <col min="13059" max="13059" width="22.140625" style="822" bestFit="1" customWidth="1"/>
    <col min="13060" max="13060" width="23.85546875" style="822" bestFit="1" customWidth="1"/>
    <col min="13061" max="13061" width="12.7109375" style="822" bestFit="1" customWidth="1"/>
    <col min="13062" max="13067" width="8" style="822" customWidth="1"/>
    <col min="13068" max="13313" width="9.140625" style="822"/>
    <col min="13314" max="13314" width="54.140625" style="822" bestFit="1" customWidth="1"/>
    <col min="13315" max="13315" width="22.140625" style="822" bestFit="1" customWidth="1"/>
    <col min="13316" max="13316" width="23.85546875" style="822" bestFit="1" customWidth="1"/>
    <col min="13317" max="13317" width="12.7109375" style="822" bestFit="1" customWidth="1"/>
    <col min="13318" max="13323" width="8" style="822" customWidth="1"/>
    <col min="13324" max="13569" width="9.140625" style="822"/>
    <col min="13570" max="13570" width="54.140625" style="822" bestFit="1" customWidth="1"/>
    <col min="13571" max="13571" width="22.140625" style="822" bestFit="1" customWidth="1"/>
    <col min="13572" max="13572" width="23.85546875" style="822" bestFit="1" customWidth="1"/>
    <col min="13573" max="13573" width="12.7109375" style="822" bestFit="1" customWidth="1"/>
    <col min="13574" max="13579" width="8" style="822" customWidth="1"/>
    <col min="13580" max="13825" width="9.140625" style="822"/>
    <col min="13826" max="13826" width="54.140625" style="822" bestFit="1" customWidth="1"/>
    <col min="13827" max="13827" width="22.140625" style="822" bestFit="1" customWidth="1"/>
    <col min="13828" max="13828" width="23.85546875" style="822" bestFit="1" customWidth="1"/>
    <col min="13829" max="13829" width="12.7109375" style="822" bestFit="1" customWidth="1"/>
    <col min="13830" max="13835" width="8" style="822" customWidth="1"/>
    <col min="13836" max="14081" width="9.140625" style="822"/>
    <col min="14082" max="14082" width="54.140625" style="822" bestFit="1" customWidth="1"/>
    <col min="14083" max="14083" width="22.140625" style="822" bestFit="1" customWidth="1"/>
    <col min="14084" max="14084" width="23.85546875" style="822" bestFit="1" customWidth="1"/>
    <col min="14085" max="14085" width="12.7109375" style="822" bestFit="1" customWidth="1"/>
    <col min="14086" max="14091" width="8" style="822" customWidth="1"/>
    <col min="14092" max="14337" width="9.140625" style="822"/>
    <col min="14338" max="14338" width="54.140625" style="822" bestFit="1" customWidth="1"/>
    <col min="14339" max="14339" width="22.140625" style="822" bestFit="1" customWidth="1"/>
    <col min="14340" max="14340" width="23.85546875" style="822" bestFit="1" customWidth="1"/>
    <col min="14341" max="14341" width="12.7109375" style="822" bestFit="1" customWidth="1"/>
    <col min="14342" max="14347" width="8" style="822" customWidth="1"/>
    <col min="14348" max="14593" width="9.140625" style="822"/>
    <col min="14594" max="14594" width="54.140625" style="822" bestFit="1" customWidth="1"/>
    <col min="14595" max="14595" width="22.140625" style="822" bestFit="1" customWidth="1"/>
    <col min="14596" max="14596" width="23.85546875" style="822" bestFit="1" customWidth="1"/>
    <col min="14597" max="14597" width="12.7109375" style="822" bestFit="1" customWidth="1"/>
    <col min="14598" max="14603" width="8" style="822" customWidth="1"/>
    <col min="14604" max="14849" width="9.140625" style="822"/>
    <col min="14850" max="14850" width="54.140625" style="822" bestFit="1" customWidth="1"/>
    <col min="14851" max="14851" width="22.140625" style="822" bestFit="1" customWidth="1"/>
    <col min="14852" max="14852" width="23.85546875" style="822" bestFit="1" customWidth="1"/>
    <col min="14853" max="14853" width="12.7109375" style="822" bestFit="1" customWidth="1"/>
    <col min="14854" max="14859" width="8" style="822" customWidth="1"/>
    <col min="14860" max="15105" width="9.140625" style="822"/>
    <col min="15106" max="15106" width="54.140625" style="822" bestFit="1" customWidth="1"/>
    <col min="15107" max="15107" width="22.140625" style="822" bestFit="1" customWidth="1"/>
    <col min="15108" max="15108" width="23.85546875" style="822" bestFit="1" customWidth="1"/>
    <col min="15109" max="15109" width="12.7109375" style="822" bestFit="1" customWidth="1"/>
    <col min="15110" max="15115" width="8" style="822" customWidth="1"/>
    <col min="15116" max="15361" width="9.140625" style="822"/>
    <col min="15362" max="15362" width="54.140625" style="822" bestFit="1" customWidth="1"/>
    <col min="15363" max="15363" width="22.140625" style="822" bestFit="1" customWidth="1"/>
    <col min="15364" max="15364" width="23.85546875" style="822" bestFit="1" customWidth="1"/>
    <col min="15365" max="15365" width="12.7109375" style="822" bestFit="1" customWidth="1"/>
    <col min="15366" max="15371" width="8" style="822" customWidth="1"/>
    <col min="15372" max="15617" width="9.140625" style="822"/>
    <col min="15618" max="15618" width="54.140625" style="822" bestFit="1" customWidth="1"/>
    <col min="15619" max="15619" width="22.140625" style="822" bestFit="1" customWidth="1"/>
    <col min="15620" max="15620" width="23.85546875" style="822" bestFit="1" customWidth="1"/>
    <col min="15621" max="15621" width="12.7109375" style="822" bestFit="1" customWidth="1"/>
    <col min="15622" max="15627" width="8" style="822" customWidth="1"/>
    <col min="15628" max="15873" width="9.140625" style="822"/>
    <col min="15874" max="15874" width="54.140625" style="822" bestFit="1" customWidth="1"/>
    <col min="15875" max="15875" width="22.140625" style="822" bestFit="1" customWidth="1"/>
    <col min="15876" max="15876" width="23.85546875" style="822" bestFit="1" customWidth="1"/>
    <col min="15877" max="15877" width="12.7109375" style="822" bestFit="1" customWidth="1"/>
    <col min="15878" max="15883" width="8" style="822" customWidth="1"/>
    <col min="15884" max="16129" width="9.140625" style="822"/>
    <col min="16130" max="16130" width="54.140625" style="822" bestFit="1" customWidth="1"/>
    <col min="16131" max="16131" width="22.140625" style="822" bestFit="1" customWidth="1"/>
    <col min="16132" max="16132" width="23.85546875" style="822" bestFit="1" customWidth="1"/>
    <col min="16133" max="16133" width="12.7109375" style="822" bestFit="1" customWidth="1"/>
    <col min="16134" max="16139" width="8" style="822" customWidth="1"/>
    <col min="16140" max="16384" width="9.140625" style="822"/>
  </cols>
  <sheetData>
    <row r="1" spans="1:15" s="5" customFormat="1" ht="18">
      <c r="A1" s="1957" t="s">
        <v>0</v>
      </c>
      <c r="B1" s="2145"/>
      <c r="C1" s="2145" t="s">
        <v>0</v>
      </c>
      <c r="D1" s="2145" t="s">
        <v>0</v>
      </c>
      <c r="E1" s="2145"/>
      <c r="F1" s="2145"/>
      <c r="G1" s="2145"/>
      <c r="H1" s="2145"/>
      <c r="I1" s="2145"/>
      <c r="J1" s="2145"/>
      <c r="K1" s="1959"/>
    </row>
    <row r="2" spans="1:15" s="5" customFormat="1" ht="14.25">
      <c r="A2" s="2084" t="s">
        <v>5601</v>
      </c>
      <c r="B2" s="1822"/>
      <c r="C2" s="1822" t="s">
        <v>1</v>
      </c>
      <c r="D2" s="1822" t="s">
        <v>1</v>
      </c>
      <c r="E2" s="1822"/>
      <c r="F2" s="1822"/>
      <c r="G2" s="1822"/>
      <c r="H2" s="1822"/>
      <c r="I2" s="1822"/>
      <c r="J2" s="1822"/>
      <c r="K2" s="2085"/>
    </row>
    <row r="3" spans="1:15" s="5" customFormat="1" ht="14.25">
      <c r="A3" s="2086" t="s">
        <v>5602</v>
      </c>
      <c r="B3" s="1825"/>
      <c r="C3" s="1825" t="s">
        <v>2</v>
      </c>
      <c r="D3" s="1825" t="s">
        <v>2</v>
      </c>
      <c r="E3" s="1825"/>
      <c r="F3" s="1825"/>
      <c r="G3" s="1825"/>
      <c r="H3" s="1825"/>
      <c r="I3" s="1825"/>
      <c r="J3" s="1825"/>
      <c r="K3" s="2087"/>
    </row>
    <row r="4" spans="1:15" s="5" customFormat="1" ht="14.25">
      <c r="A4" s="2086" t="s">
        <v>3</v>
      </c>
      <c r="B4" s="1825"/>
      <c r="C4" s="1825" t="s">
        <v>3</v>
      </c>
      <c r="D4" s="1825" t="s">
        <v>3</v>
      </c>
      <c r="E4" s="1825"/>
      <c r="F4" s="1825"/>
      <c r="G4" s="1825"/>
      <c r="H4" s="1825"/>
      <c r="I4" s="1825"/>
      <c r="J4" s="1825"/>
      <c r="K4" s="2087"/>
    </row>
    <row r="5" spans="1:15" s="5" customFormat="1" ht="14.25">
      <c r="A5" s="2086" t="s">
        <v>4</v>
      </c>
      <c r="B5" s="1825"/>
      <c r="C5" s="1825" t="s">
        <v>4</v>
      </c>
      <c r="D5" s="1825" t="s">
        <v>4</v>
      </c>
      <c r="E5" s="1825"/>
      <c r="F5" s="1825"/>
      <c r="G5" s="1825"/>
      <c r="H5" s="1825"/>
      <c r="I5" s="1825"/>
      <c r="J5" s="1825"/>
      <c r="K5" s="2087"/>
    </row>
    <row r="6" spans="1:15" s="5" customFormat="1" ht="15" customHeight="1">
      <c r="A6" s="281" t="s">
        <v>5</v>
      </c>
      <c r="B6" s="903" t="str">
        <f>ORÇAMENTO!C6</f>
        <v>OBRA DE PAVIMENTAÇÃO ASFÁLTICA COM MICRODRENAGEM URBANA NO MUNICÍPIO DE APIACÁS</v>
      </c>
      <c r="C6" s="907"/>
      <c r="D6" s="903"/>
      <c r="E6" s="903"/>
      <c r="F6" s="903"/>
      <c r="G6" s="903"/>
      <c r="H6" s="903"/>
      <c r="I6" s="903"/>
      <c r="J6" s="903"/>
      <c r="K6" s="904"/>
    </row>
    <row r="7" spans="1:15" s="5" customFormat="1" ht="14.25">
      <c r="A7" s="282" t="s">
        <v>51</v>
      </c>
      <c r="B7" s="905" t="str">
        <f>ORÇAMENTO!C7</f>
        <v>AVENIDA DOS EVANGÉLICOS</v>
      </c>
      <c r="C7" s="768"/>
      <c r="D7" s="905"/>
      <c r="E7" s="905"/>
      <c r="F7" s="905"/>
      <c r="G7" s="905"/>
      <c r="H7" s="905"/>
      <c r="I7" s="905"/>
      <c r="J7" s="905"/>
      <c r="K7" s="906"/>
    </row>
    <row r="8" spans="1:15" s="5" customFormat="1" ht="14.25">
      <c r="A8" s="282" t="s">
        <v>6</v>
      </c>
      <c r="B8" s="905" t="str">
        <f>ORÇAMENTO!C8</f>
        <v>PREFEITURA MUNICIPAL DE APIACÁS</v>
      </c>
      <c r="C8" s="768"/>
      <c r="D8" s="905"/>
      <c r="E8" s="905"/>
      <c r="F8" s="905"/>
      <c r="G8" s="905"/>
      <c r="H8" s="905"/>
      <c r="I8" s="905"/>
      <c r="J8" s="905"/>
      <c r="K8" s="906"/>
    </row>
    <row r="9" spans="1:15" s="5" customFormat="1" ht="15.75" customHeight="1">
      <c r="A9" s="283" t="s">
        <v>7</v>
      </c>
      <c r="B9" s="908" t="str">
        <f>ORÇAMENTO!C9</f>
        <v>OUTUBRO/2019</v>
      </c>
      <c r="C9" s="909"/>
      <c r="D9" s="910"/>
      <c r="E9" s="910"/>
      <c r="F9" s="910"/>
      <c r="G9" s="910"/>
      <c r="H9" s="910"/>
      <c r="I9" s="910"/>
      <c r="J9" s="910"/>
      <c r="K9" s="911"/>
    </row>
    <row r="10" spans="1:15" ht="38.25" customHeight="1">
      <c r="A10" s="2113" t="s">
        <v>6777</v>
      </c>
      <c r="B10" s="2114"/>
      <c r="C10" s="2114"/>
      <c r="D10" s="2114"/>
      <c r="E10" s="2114"/>
      <c r="F10" s="2114"/>
      <c r="G10" s="2114"/>
      <c r="H10" s="2114"/>
      <c r="I10" s="2114"/>
      <c r="J10" s="2114"/>
      <c r="K10" s="2115"/>
    </row>
    <row r="11" spans="1:15" ht="40.5" customHeight="1">
      <c r="A11" s="2141" t="s">
        <v>4729</v>
      </c>
      <c r="B11" s="2142"/>
      <c r="C11" s="2116" t="s">
        <v>6778</v>
      </c>
      <c r="D11" s="2118" t="s">
        <v>6779</v>
      </c>
      <c r="E11" s="2119"/>
      <c r="F11" s="2120" t="s">
        <v>6780</v>
      </c>
      <c r="G11" s="2121"/>
      <c r="H11" s="2122"/>
      <c r="I11" s="2120" t="s">
        <v>6781</v>
      </c>
      <c r="J11" s="2121"/>
      <c r="K11" s="2122"/>
    </row>
    <row r="12" spans="1:15" ht="40.5" customHeight="1">
      <c r="A12" s="2143"/>
      <c r="B12" s="2144"/>
      <c r="C12" s="2117"/>
      <c r="D12" s="823" t="s">
        <v>6562</v>
      </c>
      <c r="E12" s="823" t="s">
        <v>6563</v>
      </c>
      <c r="F12" s="824" t="s">
        <v>6782</v>
      </c>
      <c r="G12" s="824" t="s">
        <v>4764</v>
      </c>
      <c r="H12" s="825" t="s">
        <v>6463</v>
      </c>
      <c r="I12" s="825" t="s">
        <v>6782</v>
      </c>
      <c r="J12" s="825" t="s">
        <v>4764</v>
      </c>
      <c r="K12" s="825" t="s">
        <v>6463</v>
      </c>
      <c r="M12" s="826"/>
      <c r="N12" s="826"/>
      <c r="O12" s="826"/>
    </row>
    <row r="13" spans="1:15" ht="18" customHeight="1">
      <c r="A13" s="2123" t="s">
        <v>6783</v>
      </c>
      <c r="B13" s="2124"/>
      <c r="C13" s="827" t="s">
        <v>6784</v>
      </c>
      <c r="D13" s="827" t="s">
        <v>6785</v>
      </c>
      <c r="E13" s="827" t="s">
        <v>6786</v>
      </c>
      <c r="F13" s="828">
        <v>12.6</v>
      </c>
      <c r="G13" s="828">
        <v>1.66</v>
      </c>
      <c r="H13" s="829">
        <f>G13+F13</f>
        <v>14.26</v>
      </c>
      <c r="I13" s="830"/>
      <c r="J13" s="831"/>
      <c r="K13" s="830"/>
      <c r="M13" s="826"/>
      <c r="N13" s="826"/>
      <c r="O13" s="826"/>
    </row>
    <row r="14" spans="1:15" ht="18" customHeight="1">
      <c r="A14" s="2125"/>
      <c r="B14" s="2126"/>
      <c r="C14" s="832"/>
      <c r="D14" s="832"/>
      <c r="E14" s="832"/>
      <c r="F14" s="833"/>
      <c r="G14" s="833"/>
      <c r="H14" s="834"/>
      <c r="I14" s="835"/>
      <c r="J14" s="835"/>
      <c r="K14" s="835"/>
      <c r="M14" s="826"/>
      <c r="N14" s="826"/>
      <c r="O14" s="826"/>
    </row>
    <row r="15" spans="1:15" ht="18" customHeight="1">
      <c r="A15" s="2123" t="s">
        <v>6795</v>
      </c>
      <c r="B15" s="2124"/>
      <c r="C15" s="827" t="s">
        <v>6784</v>
      </c>
      <c r="D15" s="827" t="s">
        <v>6786</v>
      </c>
      <c r="E15" s="827" t="s">
        <v>6795</v>
      </c>
      <c r="F15" s="828">
        <v>0.15</v>
      </c>
      <c r="G15" s="828">
        <v>1.17</v>
      </c>
      <c r="H15" s="829">
        <f>G15+F15</f>
        <v>1.3199999999999998</v>
      </c>
      <c r="I15" s="830"/>
      <c r="J15" s="831"/>
      <c r="K15" s="830"/>
      <c r="M15" s="826"/>
      <c r="N15" s="826"/>
      <c r="O15" s="826"/>
    </row>
    <row r="16" spans="1:15" ht="18" customHeight="1">
      <c r="A16" s="2125"/>
      <c r="B16" s="2126"/>
      <c r="C16" s="832"/>
      <c r="D16" s="832"/>
      <c r="E16" s="832"/>
      <c r="F16" s="833"/>
      <c r="G16" s="833"/>
      <c r="H16" s="834"/>
      <c r="I16" s="835"/>
      <c r="J16" s="835"/>
      <c r="K16" s="835"/>
      <c r="M16" s="826"/>
      <c r="N16" s="826"/>
      <c r="O16" s="826"/>
    </row>
    <row r="17" spans="1:19" ht="18" customHeight="1">
      <c r="A17" s="2127" t="s">
        <v>6787</v>
      </c>
      <c r="B17" s="2128"/>
      <c r="C17" s="836" t="s">
        <v>5648</v>
      </c>
      <c r="D17" s="836" t="s">
        <v>6796</v>
      </c>
      <c r="E17" s="837" t="s">
        <v>6786</v>
      </c>
      <c r="F17" s="838"/>
      <c r="G17" s="838"/>
      <c r="H17" s="838"/>
      <c r="I17" s="839">
        <v>127</v>
      </c>
      <c r="J17" s="839">
        <v>350</v>
      </c>
      <c r="K17" s="839">
        <f>I17+J17</f>
        <v>477</v>
      </c>
      <c r="M17" s="826"/>
      <c r="N17" s="840"/>
      <c r="O17" s="826"/>
      <c r="S17" s="822" t="s">
        <v>6799</v>
      </c>
    </row>
    <row r="18" spans="1:19" ht="18" customHeight="1">
      <c r="A18" s="2129"/>
      <c r="B18" s="2130"/>
      <c r="C18" s="841"/>
      <c r="D18" s="841"/>
      <c r="E18" s="841"/>
      <c r="F18" s="842"/>
      <c r="G18" s="842"/>
      <c r="H18" s="842"/>
      <c r="I18" s="843"/>
      <c r="J18" s="843"/>
      <c r="K18" s="843"/>
      <c r="M18" s="826"/>
      <c r="N18" s="826"/>
      <c r="O18" s="826"/>
    </row>
    <row r="19" spans="1:19" ht="18" customHeight="1">
      <c r="A19" s="2131" t="s">
        <v>6788</v>
      </c>
      <c r="B19" s="2132"/>
      <c r="C19" s="836" t="s">
        <v>5653</v>
      </c>
      <c r="D19" s="836" t="s">
        <v>6796</v>
      </c>
      <c r="E19" s="837" t="s">
        <v>6786</v>
      </c>
      <c r="F19" s="844"/>
      <c r="G19" s="844"/>
      <c r="H19" s="844"/>
      <c r="I19" s="839">
        <f>I17</f>
        <v>127</v>
      </c>
      <c r="J19" s="839">
        <f>J17</f>
        <v>350</v>
      </c>
      <c r="K19" s="839">
        <f>I19+J19</f>
        <v>477</v>
      </c>
      <c r="M19" s="826"/>
      <c r="N19" s="826"/>
      <c r="O19" s="826"/>
    </row>
    <row r="20" spans="1:19" ht="18" customHeight="1">
      <c r="A20" s="2133"/>
      <c r="B20" s="2134"/>
      <c r="C20" s="845" t="s">
        <v>6789</v>
      </c>
      <c r="D20" s="845" t="s">
        <v>6790</v>
      </c>
      <c r="E20" s="845" t="s">
        <v>6786</v>
      </c>
      <c r="F20" s="846"/>
      <c r="G20" s="846"/>
      <c r="H20" s="846"/>
      <c r="I20" s="847">
        <v>127</v>
      </c>
      <c r="J20" s="847">
        <v>41</v>
      </c>
      <c r="K20" s="847">
        <f>I20+J20</f>
        <v>168</v>
      </c>
      <c r="M20" s="826"/>
      <c r="N20" s="826"/>
      <c r="O20" s="826"/>
    </row>
    <row r="21" spans="1:19" ht="18" customHeight="1">
      <c r="A21" s="2129"/>
      <c r="B21" s="2130"/>
      <c r="C21" s="853"/>
      <c r="D21" s="853"/>
      <c r="E21" s="853"/>
      <c r="F21" s="834"/>
      <c r="G21" s="834"/>
      <c r="H21" s="834"/>
      <c r="I21" s="854"/>
      <c r="J21" s="854"/>
      <c r="K21" s="854"/>
      <c r="M21" s="826"/>
      <c r="N21" s="826"/>
      <c r="O21" s="826"/>
    </row>
    <row r="22" spans="1:19" ht="18" customHeight="1">
      <c r="A22" s="2135" t="s">
        <v>6791</v>
      </c>
      <c r="B22" s="2136"/>
      <c r="C22" s="845" t="s">
        <v>6792</v>
      </c>
      <c r="D22" s="912" t="s">
        <v>6816</v>
      </c>
      <c r="E22" s="848" t="s">
        <v>6786</v>
      </c>
      <c r="F22" s="852"/>
      <c r="G22" s="852"/>
      <c r="H22" s="852"/>
      <c r="I22" s="847">
        <v>123</v>
      </c>
      <c r="J22" s="847"/>
      <c r="K22" s="847">
        <f>I22+J22</f>
        <v>123</v>
      </c>
      <c r="M22" s="826"/>
      <c r="N22" s="826"/>
      <c r="O22" s="826"/>
    </row>
    <row r="23" spans="1:19" ht="18" customHeight="1">
      <c r="A23" s="2137"/>
      <c r="B23" s="2138"/>
      <c r="C23" s="845" t="s">
        <v>6789</v>
      </c>
      <c r="D23" s="845" t="s">
        <v>6790</v>
      </c>
      <c r="E23" s="848" t="s">
        <v>6786</v>
      </c>
      <c r="F23" s="846"/>
      <c r="G23" s="846"/>
      <c r="H23" s="846"/>
      <c r="I23" s="847">
        <f>I20</f>
        <v>127</v>
      </c>
      <c r="J23" s="847">
        <f>J20</f>
        <v>41</v>
      </c>
      <c r="K23" s="847">
        <f>I23+J23</f>
        <v>168</v>
      </c>
      <c r="M23" s="826"/>
      <c r="N23" s="826"/>
      <c r="O23" s="826"/>
    </row>
    <row r="24" spans="1:19" ht="18" customHeight="1">
      <c r="A24" s="2137"/>
      <c r="B24" s="2138"/>
      <c r="C24" s="845" t="s">
        <v>6793</v>
      </c>
      <c r="D24" s="845" t="s">
        <v>6798</v>
      </c>
      <c r="E24" s="848" t="s">
        <v>6786</v>
      </c>
      <c r="F24" s="846"/>
      <c r="G24" s="846"/>
      <c r="H24" s="846"/>
      <c r="I24" s="847">
        <v>127</v>
      </c>
      <c r="J24" s="847">
        <v>51</v>
      </c>
      <c r="K24" s="847">
        <f>I24+J24</f>
        <v>178</v>
      </c>
    </row>
    <row r="25" spans="1:19" ht="18" customHeight="1">
      <c r="A25" s="2137"/>
      <c r="B25" s="2138"/>
      <c r="C25" s="845" t="s">
        <v>6794</v>
      </c>
      <c r="D25" s="845" t="str">
        <f>D24</f>
        <v>Alta Floresta / MT</v>
      </c>
      <c r="E25" s="848" t="s">
        <v>6786</v>
      </c>
      <c r="F25" s="846"/>
      <c r="G25" s="846"/>
      <c r="H25" s="846"/>
      <c r="I25" s="847">
        <f>I24</f>
        <v>127</v>
      </c>
      <c r="J25" s="847">
        <f>J24</f>
        <v>51</v>
      </c>
      <c r="K25" s="847">
        <f>I25+J25</f>
        <v>178</v>
      </c>
    </row>
    <row r="26" spans="1:19" ht="18" customHeight="1">
      <c r="A26" s="2139"/>
      <c r="B26" s="2140"/>
      <c r="C26" s="845" t="s">
        <v>6797</v>
      </c>
      <c r="D26" s="845" t="str">
        <f>D25</f>
        <v>Alta Floresta / MT</v>
      </c>
      <c r="E26" s="848" t="s">
        <v>6786</v>
      </c>
      <c r="F26" s="846"/>
      <c r="G26" s="846"/>
      <c r="H26" s="846"/>
      <c r="I26" s="847">
        <f>I25</f>
        <v>127</v>
      </c>
      <c r="J26" s="847">
        <f>J25</f>
        <v>51</v>
      </c>
      <c r="K26" s="847">
        <f>I26+J26</f>
        <v>178</v>
      </c>
    </row>
    <row r="27" spans="1:19" ht="18" customHeight="1">
      <c r="A27" s="2110" t="s">
        <v>6814</v>
      </c>
      <c r="B27" s="2111"/>
      <c r="C27" s="2111"/>
      <c r="D27" s="2111"/>
      <c r="E27" s="2111"/>
      <c r="F27" s="2111"/>
      <c r="G27" s="2111"/>
      <c r="H27" s="2111"/>
      <c r="I27" s="2111"/>
      <c r="J27" s="2111"/>
      <c r="K27" s="2112"/>
      <c r="M27" s="849"/>
    </row>
    <row r="28" spans="1:19" ht="18" customHeight="1">
      <c r="A28" s="900" t="s">
        <v>6815</v>
      </c>
      <c r="B28" s="901"/>
      <c r="C28" s="901"/>
      <c r="D28" s="901"/>
      <c r="E28" s="901"/>
      <c r="F28" s="901"/>
      <c r="G28" s="901"/>
      <c r="H28" s="901"/>
      <c r="I28" s="901"/>
      <c r="J28" s="901"/>
      <c r="K28" s="902"/>
    </row>
  </sheetData>
  <mergeCells count="21">
    <mergeCell ref="A1:K1"/>
    <mergeCell ref="A2:K2"/>
    <mergeCell ref="A3:K3"/>
    <mergeCell ref="A4:K4"/>
    <mergeCell ref="A5:K5"/>
    <mergeCell ref="A27:K27"/>
    <mergeCell ref="A10:K10"/>
    <mergeCell ref="C11:C12"/>
    <mergeCell ref="D11:E11"/>
    <mergeCell ref="F11:H11"/>
    <mergeCell ref="I11:K11"/>
    <mergeCell ref="A13:B13"/>
    <mergeCell ref="A15:B15"/>
    <mergeCell ref="A14:B14"/>
    <mergeCell ref="A16:B16"/>
    <mergeCell ref="A17:B17"/>
    <mergeCell ref="A18:B18"/>
    <mergeCell ref="A19:B20"/>
    <mergeCell ref="A22:B26"/>
    <mergeCell ref="A21:B21"/>
    <mergeCell ref="A11:B12"/>
  </mergeCells>
  <printOptions horizontalCentered="1"/>
  <pageMargins left="0.39370078740157483" right="0.39370078740157483" top="0.78740157480314965" bottom="0.39370078740157483" header="0" footer="0.11811023622047245"/>
  <pageSetup paperSize="9" scale="80" firstPageNumber="25" orientation="landscape" useFirstPageNumber="1" horizontalDpi="1200" verticalDpi="1200" r:id="rId1"/>
  <headerFooter scaleWithDoc="0"/>
  <drawing r:id="rId2"/>
</worksheet>
</file>

<file path=xl/worksheets/sheet12.xml><?xml version="1.0" encoding="utf-8"?>
<worksheet xmlns="http://schemas.openxmlformats.org/spreadsheetml/2006/main" xmlns:r="http://schemas.openxmlformats.org/officeDocument/2006/relationships">
  <sheetPr codeName="Plan6"/>
  <dimension ref="A1:IJ29"/>
  <sheetViews>
    <sheetView showGridLines="0" view="pageBreakPreview" zoomScale="85" zoomScaleNormal="115" zoomScaleSheetLayoutView="85" workbookViewId="0">
      <selection activeCell="E18" sqref="E18"/>
    </sheetView>
  </sheetViews>
  <sheetFormatPr defaultRowHeight="15"/>
  <cols>
    <col min="1" max="1" width="9.140625" style="38"/>
    <col min="2" max="2" width="6" style="38" customWidth="1"/>
    <col min="3" max="3" width="13" style="38" customWidth="1"/>
    <col min="4" max="5" width="15.7109375" style="38" customWidth="1"/>
    <col min="6" max="6" width="8.28515625" style="38" customWidth="1"/>
    <col min="7" max="7" width="3.28515625" style="38" customWidth="1"/>
    <col min="8" max="9" width="8.28515625" style="38" customWidth="1"/>
    <col min="10" max="10" width="3.28515625" style="38" customWidth="1"/>
    <col min="11" max="11" width="8.28515625" style="38" customWidth="1"/>
    <col min="12" max="14" width="13.7109375" style="38" customWidth="1"/>
    <col min="15" max="15" width="15.28515625" style="38" customWidth="1"/>
    <col min="16" max="16" width="13.7109375" style="38" customWidth="1"/>
    <col min="17" max="17" width="9.140625" style="38"/>
    <col min="18" max="18" width="11.42578125" style="38" bestFit="1" customWidth="1"/>
    <col min="19" max="21" width="9.140625" style="38"/>
    <col min="22" max="22" width="13.7109375" style="38" customWidth="1"/>
    <col min="23" max="16384" width="9.140625" style="38"/>
  </cols>
  <sheetData>
    <row r="1" spans="1:27" s="5" customFormat="1" ht="18">
      <c r="A1" s="1957" t="s">
        <v>0</v>
      </c>
      <c r="B1" s="1958" t="s">
        <v>0</v>
      </c>
      <c r="C1" s="1958" t="s">
        <v>0</v>
      </c>
      <c r="D1" s="1958"/>
      <c r="E1" s="1958"/>
      <c r="F1" s="1958"/>
      <c r="G1" s="1958"/>
      <c r="H1" s="1958"/>
      <c r="I1" s="1958"/>
      <c r="J1" s="1958"/>
      <c r="K1" s="1958"/>
      <c r="L1" s="1958"/>
      <c r="M1" s="1958"/>
      <c r="N1" s="1958"/>
      <c r="O1" s="1958"/>
      <c r="P1" s="1959" t="s">
        <v>0</v>
      </c>
    </row>
    <row r="2" spans="1:27" s="5" customFormat="1" ht="14.25">
      <c r="A2" s="2084" t="s">
        <v>5601</v>
      </c>
      <c r="B2" s="1822" t="s">
        <v>1</v>
      </c>
      <c r="C2" s="1822" t="s">
        <v>1</v>
      </c>
      <c r="D2" s="1822"/>
      <c r="E2" s="1822"/>
      <c r="F2" s="1822"/>
      <c r="G2" s="1822"/>
      <c r="H2" s="1822"/>
      <c r="I2" s="1822"/>
      <c r="J2" s="1822"/>
      <c r="K2" s="1822"/>
      <c r="L2" s="1822"/>
      <c r="M2" s="1822"/>
      <c r="N2" s="1822"/>
      <c r="O2" s="1822"/>
      <c r="P2" s="2085" t="s">
        <v>1</v>
      </c>
    </row>
    <row r="3" spans="1:27" s="5" customFormat="1" ht="14.25">
      <c r="A3" s="2086" t="s">
        <v>5602</v>
      </c>
      <c r="B3" s="1825" t="s">
        <v>2</v>
      </c>
      <c r="C3" s="1825" t="s">
        <v>2</v>
      </c>
      <c r="D3" s="1825"/>
      <c r="E3" s="1825"/>
      <c r="F3" s="1825"/>
      <c r="G3" s="1825"/>
      <c r="H3" s="1825"/>
      <c r="I3" s="1825"/>
      <c r="J3" s="1825"/>
      <c r="K3" s="1825"/>
      <c r="L3" s="1825"/>
      <c r="M3" s="1825"/>
      <c r="N3" s="1825"/>
      <c r="O3" s="1825"/>
      <c r="P3" s="2087" t="s">
        <v>2</v>
      </c>
    </row>
    <row r="4" spans="1:27" s="5" customFormat="1" ht="14.25">
      <c r="A4" s="2086" t="s">
        <v>3</v>
      </c>
      <c r="B4" s="1825" t="s">
        <v>3</v>
      </c>
      <c r="C4" s="1825" t="s">
        <v>3</v>
      </c>
      <c r="D4" s="1825"/>
      <c r="E4" s="1825"/>
      <c r="F4" s="1825"/>
      <c r="G4" s="1825"/>
      <c r="H4" s="1825"/>
      <c r="I4" s="1825"/>
      <c r="J4" s="1825"/>
      <c r="K4" s="1825"/>
      <c r="L4" s="1825"/>
      <c r="M4" s="1825"/>
      <c r="N4" s="1825"/>
      <c r="O4" s="1825"/>
      <c r="P4" s="2087" t="s">
        <v>3</v>
      </c>
    </row>
    <row r="5" spans="1:27" s="5" customFormat="1" ht="14.25">
      <c r="A5" s="2086" t="s">
        <v>4</v>
      </c>
      <c r="B5" s="1825" t="s">
        <v>4</v>
      </c>
      <c r="C5" s="1825" t="s">
        <v>4</v>
      </c>
      <c r="D5" s="1825"/>
      <c r="E5" s="1825"/>
      <c r="F5" s="1825"/>
      <c r="G5" s="1825"/>
      <c r="H5" s="1825"/>
      <c r="I5" s="1825"/>
      <c r="J5" s="1825"/>
      <c r="K5" s="1825"/>
      <c r="L5" s="1825"/>
      <c r="M5" s="1825"/>
      <c r="N5" s="1825"/>
      <c r="O5" s="1825"/>
      <c r="P5" s="2087" t="s">
        <v>4</v>
      </c>
    </row>
    <row r="6" spans="1:27" s="5" customFormat="1" ht="15" customHeight="1">
      <c r="A6" s="281" t="s">
        <v>5</v>
      </c>
      <c r="B6" s="2146" t="s">
        <v>7658</v>
      </c>
      <c r="C6" s="2146"/>
      <c r="D6" s="2146"/>
      <c r="E6" s="2146"/>
      <c r="F6" s="2146"/>
      <c r="G6" s="2146"/>
      <c r="H6" s="2146"/>
      <c r="I6" s="2146"/>
      <c r="J6" s="2146"/>
      <c r="K6" s="2146"/>
      <c r="L6" s="2146"/>
      <c r="M6" s="2146"/>
      <c r="N6" s="2146"/>
      <c r="O6" s="2146"/>
      <c r="P6" s="2147"/>
    </row>
    <row r="7" spans="1:27" s="5" customFormat="1" ht="14.25">
      <c r="A7" s="282" t="s">
        <v>51</v>
      </c>
      <c r="B7" s="1852" t="s">
        <v>6775</v>
      </c>
      <c r="C7" s="1852"/>
      <c r="D7" s="1852"/>
      <c r="E7" s="1852"/>
      <c r="F7" s="1852"/>
      <c r="G7" s="1852"/>
      <c r="H7" s="1852"/>
      <c r="I7" s="1852"/>
      <c r="J7" s="1852"/>
      <c r="K7" s="1852"/>
      <c r="L7" s="1852"/>
      <c r="M7" s="1852"/>
      <c r="N7" s="1852"/>
      <c r="O7" s="1852"/>
      <c r="P7" s="2088"/>
    </row>
    <row r="8" spans="1:27" s="5" customFormat="1" ht="14.25">
      <c r="A8" s="282" t="s">
        <v>6</v>
      </c>
      <c r="B8" s="1852" t="s">
        <v>6776</v>
      </c>
      <c r="C8" s="1852"/>
      <c r="D8" s="1852"/>
      <c r="E8" s="1852"/>
      <c r="F8" s="1852"/>
      <c r="G8" s="1852"/>
      <c r="H8" s="1852"/>
      <c r="I8" s="1852"/>
      <c r="J8" s="1852"/>
      <c r="K8" s="1852"/>
      <c r="L8" s="1852"/>
      <c r="M8" s="1852"/>
      <c r="N8" s="1852"/>
      <c r="O8" s="1852"/>
      <c r="P8" s="2088"/>
    </row>
    <row r="9" spans="1:27" s="5" customFormat="1" ht="15.75" customHeight="1">
      <c r="A9" s="283" t="s">
        <v>7</v>
      </c>
      <c r="B9" s="2174" t="s">
        <v>7819</v>
      </c>
      <c r="C9" s="2175"/>
      <c r="D9" s="2175"/>
      <c r="E9" s="2175"/>
      <c r="F9" s="2175"/>
      <c r="G9" s="2175"/>
      <c r="H9" s="2175"/>
      <c r="I9" s="2175"/>
      <c r="J9" s="2175"/>
      <c r="K9" s="2175"/>
      <c r="L9" s="2175"/>
      <c r="M9" s="2175"/>
      <c r="N9" s="2175"/>
      <c r="O9" s="2175"/>
      <c r="P9" s="2089"/>
    </row>
    <row r="10" spans="1:27" s="5" customFormat="1" ht="22.5" customHeight="1">
      <c r="A10" s="2176" t="s">
        <v>5609</v>
      </c>
      <c r="B10" s="2177"/>
      <c r="C10" s="2177"/>
      <c r="D10" s="2177"/>
      <c r="E10" s="2177"/>
      <c r="F10" s="2177"/>
      <c r="G10" s="2177"/>
      <c r="H10" s="2177"/>
      <c r="I10" s="2177"/>
      <c r="J10" s="2177"/>
      <c r="K10" s="2177"/>
      <c r="L10" s="2177"/>
      <c r="M10" s="2177"/>
      <c r="N10" s="2177"/>
      <c r="O10" s="2177"/>
      <c r="P10" s="2178"/>
      <c r="Q10" s="284"/>
      <c r="R10" s="284"/>
      <c r="S10" s="284"/>
      <c r="T10" s="284"/>
      <c r="U10" s="284"/>
      <c r="V10" s="284"/>
      <c r="W10" s="284"/>
      <c r="X10" s="284"/>
      <c r="Y10" s="284"/>
      <c r="Z10" s="284"/>
      <c r="AA10" s="284"/>
    </row>
    <row r="11" spans="1:27" s="406" customFormat="1" ht="51">
      <c r="A11" s="2179" t="s">
        <v>9</v>
      </c>
      <c r="B11" s="2154" t="s">
        <v>5610</v>
      </c>
      <c r="C11" s="2155"/>
      <c r="D11" s="2164" t="s">
        <v>5611</v>
      </c>
      <c r="E11" s="2166"/>
      <c r="F11" s="2169" t="s">
        <v>5614</v>
      </c>
      <c r="G11" s="2170"/>
      <c r="H11" s="2170"/>
      <c r="I11" s="2170"/>
      <c r="J11" s="2170"/>
      <c r="K11" s="2171"/>
      <c r="L11" s="410" t="s">
        <v>5615</v>
      </c>
      <c r="M11" s="410" t="s">
        <v>5617</v>
      </c>
      <c r="N11" s="410" t="s">
        <v>5618</v>
      </c>
      <c r="O11" s="411" t="s">
        <v>6774</v>
      </c>
      <c r="P11" s="411" t="s">
        <v>5621</v>
      </c>
      <c r="Q11" s="405"/>
      <c r="R11" s="405"/>
      <c r="S11" s="405"/>
      <c r="T11" s="405"/>
      <c r="U11" s="405"/>
      <c r="V11" s="405"/>
      <c r="W11" s="405"/>
      <c r="X11" s="405"/>
      <c r="Y11" s="405"/>
      <c r="Z11" s="405"/>
      <c r="AA11" s="405"/>
    </row>
    <row r="12" spans="1:27" s="406" customFormat="1" ht="22.5" customHeight="1">
      <c r="A12" s="2180"/>
      <c r="B12" s="2156"/>
      <c r="C12" s="2157"/>
      <c r="D12" s="403" t="s">
        <v>5612</v>
      </c>
      <c r="E12" s="403" t="s">
        <v>5613</v>
      </c>
      <c r="F12" s="2164" t="s">
        <v>5612</v>
      </c>
      <c r="G12" s="2165"/>
      <c r="H12" s="2166"/>
      <c r="I12" s="2164" t="s">
        <v>5613</v>
      </c>
      <c r="J12" s="2165"/>
      <c r="K12" s="2166"/>
      <c r="L12" s="404" t="s">
        <v>5616</v>
      </c>
      <c r="M12" s="404" t="s">
        <v>5616</v>
      </c>
      <c r="N12" s="404" t="s">
        <v>5619</v>
      </c>
      <c r="O12" s="404" t="s">
        <v>5619</v>
      </c>
      <c r="P12" s="404" t="s">
        <v>5619</v>
      </c>
      <c r="Q12" s="405"/>
      <c r="R12" s="405"/>
      <c r="S12" s="405"/>
      <c r="T12" s="405"/>
      <c r="U12" s="405"/>
      <c r="V12" s="405"/>
      <c r="W12" s="405"/>
      <c r="X12" s="405"/>
      <c r="Y12" s="405"/>
      <c r="Z12" s="405"/>
      <c r="AA12" s="405"/>
    </row>
    <row r="13" spans="1:27" s="406" customFormat="1" ht="25.5" customHeight="1">
      <c r="A13" s="2185">
        <v>1</v>
      </c>
      <c r="B13" s="2160" t="s">
        <v>6772</v>
      </c>
      <c r="C13" s="2161"/>
      <c r="D13" s="913" t="s">
        <v>7821</v>
      </c>
      <c r="E13" s="913" t="s">
        <v>7825</v>
      </c>
      <c r="F13" s="2167">
        <v>0</v>
      </c>
      <c r="G13" s="2172" t="s">
        <v>5688</v>
      </c>
      <c r="H13" s="2158">
        <v>0</v>
      </c>
      <c r="I13" s="2167">
        <v>11</v>
      </c>
      <c r="J13" s="2181" t="s">
        <v>5688</v>
      </c>
      <c r="K13" s="2158">
        <v>19.684999999999999</v>
      </c>
      <c r="L13" s="2148">
        <v>239.685</v>
      </c>
      <c r="M13" s="2150">
        <v>7</v>
      </c>
      <c r="N13" s="2152">
        <v>1677.79</v>
      </c>
      <c r="O13" s="2152">
        <v>400.4</v>
      </c>
      <c r="P13" s="2152">
        <v>2078.19</v>
      </c>
      <c r="Q13" s="405"/>
      <c r="R13" s="405"/>
      <c r="S13" s="405"/>
      <c r="T13" s="405"/>
      <c r="U13" s="405"/>
      <c r="V13" s="405"/>
      <c r="W13" s="405"/>
      <c r="X13" s="405"/>
      <c r="Y13" s="405"/>
      <c r="Z13" s="405"/>
      <c r="AA13" s="405"/>
    </row>
    <row r="14" spans="1:27" s="406" customFormat="1" ht="25.5" customHeight="1">
      <c r="A14" s="2186"/>
      <c r="B14" s="2162"/>
      <c r="C14" s="2163"/>
      <c r="D14" s="914" t="s">
        <v>7822</v>
      </c>
      <c r="E14" s="914" t="s">
        <v>7826</v>
      </c>
      <c r="F14" s="2168"/>
      <c r="G14" s="2173"/>
      <c r="H14" s="2159"/>
      <c r="I14" s="2168"/>
      <c r="J14" s="2182"/>
      <c r="K14" s="2159"/>
      <c r="L14" s="2149"/>
      <c r="M14" s="2151"/>
      <c r="N14" s="2153"/>
      <c r="O14" s="2153"/>
      <c r="P14" s="2153"/>
      <c r="Q14" s="405"/>
      <c r="R14" s="405"/>
      <c r="S14" s="405"/>
      <c r="T14" s="405"/>
      <c r="U14" s="405"/>
      <c r="V14" s="405"/>
      <c r="W14" s="405"/>
      <c r="X14" s="405"/>
      <c r="Y14" s="405"/>
      <c r="Z14" s="405"/>
      <c r="AA14" s="405"/>
    </row>
    <row r="15" spans="1:27" s="406" customFormat="1" ht="25.5" customHeight="1">
      <c r="A15" s="2185">
        <v>2</v>
      </c>
      <c r="B15" s="2160" t="s">
        <v>6773</v>
      </c>
      <c r="C15" s="2161"/>
      <c r="D15" s="913" t="s">
        <v>7823</v>
      </c>
      <c r="E15" s="913" t="s">
        <v>7827</v>
      </c>
      <c r="F15" s="2167">
        <v>0</v>
      </c>
      <c r="G15" s="2172" t="s">
        <v>5688</v>
      </c>
      <c r="H15" s="2158">
        <v>0</v>
      </c>
      <c r="I15" s="2167">
        <v>11</v>
      </c>
      <c r="J15" s="2181" t="s">
        <v>5688</v>
      </c>
      <c r="K15" s="2158">
        <v>19.684999999999999</v>
      </c>
      <c r="L15" s="2148">
        <v>239.685</v>
      </c>
      <c r="M15" s="2150">
        <v>7</v>
      </c>
      <c r="N15" s="2152">
        <v>1677.79</v>
      </c>
      <c r="O15" s="2152">
        <v>80.88</v>
      </c>
      <c r="P15" s="2152">
        <v>1758.67</v>
      </c>
      <c r="Q15" s="405"/>
      <c r="R15" s="405"/>
      <c r="S15" s="405"/>
      <c r="T15" s="405"/>
      <c r="U15" s="405"/>
      <c r="V15" s="405"/>
      <c r="W15" s="405"/>
      <c r="X15" s="405"/>
      <c r="Y15" s="405"/>
      <c r="Z15" s="405"/>
      <c r="AA15" s="405"/>
    </row>
    <row r="16" spans="1:27" s="406" customFormat="1" ht="25.5" customHeight="1">
      <c r="A16" s="2186"/>
      <c r="B16" s="2162"/>
      <c r="C16" s="2163"/>
      <c r="D16" s="914" t="s">
        <v>7824</v>
      </c>
      <c r="E16" s="914" t="s">
        <v>7828</v>
      </c>
      <c r="F16" s="2168"/>
      <c r="G16" s="2173"/>
      <c r="H16" s="2159"/>
      <c r="I16" s="2168"/>
      <c r="J16" s="2182"/>
      <c r="K16" s="2159"/>
      <c r="L16" s="2184"/>
      <c r="M16" s="2151"/>
      <c r="N16" s="2153"/>
      <c r="O16" s="2153"/>
      <c r="P16" s="2183"/>
      <c r="Q16" s="405"/>
      <c r="R16" s="405"/>
      <c r="S16" s="405"/>
      <c r="T16" s="405"/>
      <c r="U16" s="405"/>
      <c r="V16" s="405"/>
      <c r="W16" s="405"/>
      <c r="X16" s="405"/>
      <c r="Y16" s="405"/>
      <c r="Z16" s="405"/>
      <c r="AA16" s="405"/>
    </row>
    <row r="17" spans="1:244" s="289" customFormat="1" ht="25.5" customHeight="1">
      <c r="A17" s="2187" t="s">
        <v>5622</v>
      </c>
      <c r="B17" s="2188"/>
      <c r="C17" s="2188"/>
      <c r="D17" s="2188"/>
      <c r="E17" s="2188"/>
      <c r="F17" s="2188"/>
      <c r="G17" s="2188"/>
      <c r="H17" s="2188"/>
      <c r="I17" s="2188"/>
      <c r="J17" s="2188"/>
      <c r="K17" s="2189"/>
      <c r="L17" s="821">
        <v>479.37</v>
      </c>
      <c r="M17" s="413"/>
      <c r="N17" s="821">
        <v>3355.58</v>
      </c>
      <c r="O17" s="821">
        <v>481.28</v>
      </c>
      <c r="P17" s="821">
        <v>3836.86</v>
      </c>
      <c r="Q17" s="290"/>
      <c r="R17" s="617"/>
      <c r="S17" s="291"/>
      <c r="T17" s="292"/>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c r="IE17" s="290"/>
      <c r="IF17" s="291"/>
      <c r="IG17" s="292"/>
      <c r="IH17" s="290"/>
      <c r="II17" s="290"/>
      <c r="IJ17" s="290"/>
    </row>
    <row r="18" spans="1:244" ht="25.5" customHeight="1">
      <c r="A18" s="38" t="s">
        <v>5642</v>
      </c>
    </row>
    <row r="25" spans="1:244">
      <c r="G25" s="2">
        <v>2526.87</v>
      </c>
    </row>
    <row r="26" spans="1:244">
      <c r="M26" s="38">
        <v>2311.77</v>
      </c>
    </row>
    <row r="27" spans="1:244">
      <c r="M27" s="38">
        <v>2310</v>
      </c>
    </row>
    <row r="28" spans="1:244">
      <c r="M28" s="38">
        <v>474.52</v>
      </c>
    </row>
    <row r="29" spans="1:244">
      <c r="M29" s="38">
        <v>5096.2900000000009</v>
      </c>
    </row>
  </sheetData>
  <mergeCells count="43">
    <mergeCell ref="A17:K17"/>
    <mergeCell ref="A15:A16"/>
    <mergeCell ref="B15:C16"/>
    <mergeCell ref="H15:H16"/>
    <mergeCell ref="K15:K16"/>
    <mergeCell ref="F15:F16"/>
    <mergeCell ref="G15:G16"/>
    <mergeCell ref="N15:N16"/>
    <mergeCell ref="B7:P7"/>
    <mergeCell ref="B8:P8"/>
    <mergeCell ref="B9:P9"/>
    <mergeCell ref="A10:P10"/>
    <mergeCell ref="D11:E11"/>
    <mergeCell ref="A11:A12"/>
    <mergeCell ref="J15:J16"/>
    <mergeCell ref="P15:P16"/>
    <mergeCell ref="I15:I16"/>
    <mergeCell ref="L15:L16"/>
    <mergeCell ref="M15:M16"/>
    <mergeCell ref="O15:O16"/>
    <mergeCell ref="A13:A14"/>
    <mergeCell ref="J13:J14"/>
    <mergeCell ref="A1:P1"/>
    <mergeCell ref="A2:P2"/>
    <mergeCell ref="A3:P3"/>
    <mergeCell ref="A4:P4"/>
    <mergeCell ref="A5:P5"/>
    <mergeCell ref="B6:P6"/>
    <mergeCell ref="L13:L14"/>
    <mergeCell ref="M13:M14"/>
    <mergeCell ref="N13:N14"/>
    <mergeCell ref="O13:O14"/>
    <mergeCell ref="P13:P14"/>
    <mergeCell ref="B11:C12"/>
    <mergeCell ref="H13:H14"/>
    <mergeCell ref="K13:K14"/>
    <mergeCell ref="B13:C14"/>
    <mergeCell ref="F12:H12"/>
    <mergeCell ref="I13:I14"/>
    <mergeCell ref="F11:K11"/>
    <mergeCell ref="F13:F14"/>
    <mergeCell ref="G13:G14"/>
    <mergeCell ref="I12:K12"/>
  </mergeCells>
  <printOptions horizontalCentered="1"/>
  <pageMargins left="0.15748031496062992" right="0.19685039370078741" top="0.78740157480314965" bottom="0.78740157480314965" header="0.15748031496062992" footer="0.31496062992125984"/>
  <pageSetup paperSize="9" scale="80" firstPageNumber="25" orientation="landscape" useFirstPageNumber="1" r:id="rId1"/>
  <headerFooter scaleWithDoc="0">
    <oddFooter>&amp;C&amp;"-,Negrito"&amp;G</oddFooter>
  </headerFooter>
  <drawing r:id="rId2"/>
  <legacyDrawingHF r:id="rId3"/>
</worksheet>
</file>

<file path=xl/worksheets/sheet13.xml><?xml version="1.0" encoding="utf-8"?>
<worksheet xmlns="http://schemas.openxmlformats.org/spreadsheetml/2006/main" xmlns:r="http://schemas.openxmlformats.org/officeDocument/2006/relationships">
  <sheetPr codeName="Planilha5">
    <outlinePr summaryBelow="0"/>
  </sheetPr>
  <dimension ref="A1:O317"/>
  <sheetViews>
    <sheetView view="pageBreakPreview" zoomScale="70" zoomScaleNormal="70" zoomScaleSheetLayoutView="70" workbookViewId="0">
      <selection activeCell="B18" sqref="B18"/>
    </sheetView>
  </sheetViews>
  <sheetFormatPr defaultRowHeight="15"/>
  <cols>
    <col min="1" max="1" width="12.85546875" style="652" customWidth="1"/>
    <col min="2" max="2" width="64.85546875" style="647" bestFit="1" customWidth="1"/>
    <col min="3" max="3" width="14.42578125" style="647" customWidth="1"/>
    <col min="4" max="4" width="13.42578125" style="647" bestFit="1" customWidth="1"/>
    <col min="5" max="5" width="12.85546875" style="647" customWidth="1"/>
    <col min="6" max="6" width="14" style="647" customWidth="1"/>
    <col min="7" max="7" width="16.42578125" style="647" customWidth="1"/>
    <col min="8" max="8" width="19.42578125" style="647" bestFit="1" customWidth="1"/>
    <col min="9" max="9" width="17.7109375" style="647" customWidth="1"/>
    <col min="10" max="10" width="15" style="647" customWidth="1"/>
    <col min="11" max="11" width="13.5703125" style="653" customWidth="1"/>
    <col min="12" max="12" width="12.5703125" style="647" customWidth="1"/>
    <col min="13" max="13" width="12.28515625" style="647" customWidth="1"/>
    <col min="14" max="14" width="35.140625" style="647" bestFit="1" customWidth="1"/>
    <col min="15" max="16384" width="9.140625" style="647"/>
  </cols>
  <sheetData>
    <row r="1" spans="1:14" ht="25.5">
      <c r="A1" s="2195" t="s">
        <v>0</v>
      </c>
      <c r="B1" s="2196"/>
      <c r="C1" s="2196"/>
      <c r="D1" s="2196"/>
      <c r="E1" s="2196"/>
      <c r="F1" s="2196"/>
      <c r="G1" s="2196"/>
      <c r="H1" s="2196"/>
      <c r="I1" s="2196"/>
      <c r="J1" s="2196"/>
      <c r="K1" s="2196"/>
      <c r="L1" s="2196"/>
      <c r="M1" s="2196"/>
      <c r="N1" s="2197"/>
    </row>
    <row r="2" spans="1:14" ht="23.25">
      <c r="A2" s="2201" t="s">
        <v>5601</v>
      </c>
      <c r="B2" s="2202"/>
      <c r="C2" s="2202"/>
      <c r="D2" s="2202"/>
      <c r="E2" s="2202"/>
      <c r="F2" s="2202"/>
      <c r="G2" s="2202"/>
      <c r="H2" s="2202"/>
      <c r="I2" s="2202"/>
      <c r="J2" s="2202"/>
      <c r="K2" s="2202"/>
      <c r="L2" s="2202"/>
      <c r="M2" s="2202"/>
      <c r="N2" s="2203"/>
    </row>
    <row r="3" spans="1:14" ht="15.75">
      <c r="A3" s="2198" t="s">
        <v>5602</v>
      </c>
      <c r="B3" s="2199"/>
      <c r="C3" s="2199"/>
      <c r="D3" s="2199"/>
      <c r="E3" s="2199"/>
      <c r="F3" s="2199"/>
      <c r="G3" s="2199"/>
      <c r="H3" s="2199"/>
      <c r="I3" s="2199"/>
      <c r="J3" s="2199"/>
      <c r="K3" s="2199"/>
      <c r="L3" s="2199"/>
      <c r="M3" s="2199"/>
      <c r="N3" s="2200"/>
    </row>
    <row r="4" spans="1:14" ht="15.75">
      <c r="A4" s="2198" t="s">
        <v>3</v>
      </c>
      <c r="B4" s="2199"/>
      <c r="C4" s="2199"/>
      <c r="D4" s="2199"/>
      <c r="E4" s="2199"/>
      <c r="F4" s="2199"/>
      <c r="G4" s="2199"/>
      <c r="H4" s="2199"/>
      <c r="I4" s="2199"/>
      <c r="J4" s="2199"/>
      <c r="K4" s="2199"/>
      <c r="L4" s="2199"/>
      <c r="M4" s="2199"/>
      <c r="N4" s="2200"/>
    </row>
    <row r="5" spans="1:14" ht="15.75">
      <c r="A5" s="2208" t="s">
        <v>4</v>
      </c>
      <c r="B5" s="2209"/>
      <c r="C5" s="2209"/>
      <c r="D5" s="2209"/>
      <c r="E5" s="2209"/>
      <c r="F5" s="2209"/>
      <c r="G5" s="2209"/>
      <c r="H5" s="2209"/>
      <c r="I5" s="2209"/>
      <c r="J5" s="2209"/>
      <c r="K5" s="2209"/>
      <c r="L5" s="2209"/>
      <c r="M5" s="2209"/>
      <c r="N5" s="2210"/>
    </row>
    <row r="6" spans="1:14">
      <c r="A6" s="281" t="s">
        <v>5</v>
      </c>
      <c r="B6" s="2204" t="str">
        <f>ORÇAMENTO!C6</f>
        <v>OBRA DE PAVIMENTAÇÃO ASFÁLTICA COM MICRODRENAGEM URBANA NO MUNICÍPIO DE APIACÁS</v>
      </c>
      <c r="C6" s="2204"/>
      <c r="D6" s="2204"/>
      <c r="E6" s="2204"/>
      <c r="F6" s="2204"/>
      <c r="G6" s="2204"/>
      <c r="H6" s="2204"/>
      <c r="I6" s="2204"/>
      <c r="J6" s="2204"/>
      <c r="K6" s="2204"/>
      <c r="L6" s="2204"/>
      <c r="M6" s="2204"/>
      <c r="N6" s="2205"/>
    </row>
    <row r="7" spans="1:14">
      <c r="A7" s="282" t="s">
        <v>51</v>
      </c>
      <c r="B7" s="2206" t="str">
        <f>ORÇAMENTO!C7</f>
        <v>AVENIDA DOS EVANGÉLICOS</v>
      </c>
      <c r="C7" s="2206"/>
      <c r="D7" s="2206"/>
      <c r="E7" s="2206"/>
      <c r="F7" s="2206"/>
      <c r="G7" s="2206"/>
      <c r="H7" s="2206"/>
      <c r="I7" s="2206"/>
      <c r="J7" s="2206"/>
      <c r="K7" s="2206"/>
      <c r="L7" s="2206"/>
      <c r="M7" s="2206"/>
      <c r="N7" s="2207"/>
    </row>
    <row r="8" spans="1:14" ht="26.25" customHeight="1">
      <c r="A8" s="282" t="s">
        <v>6</v>
      </c>
      <c r="B8" s="2206" t="str">
        <f>'QUADRO DE RUAS'!B8:P8</f>
        <v>PREFEITURA MUNICIPAL DE APIACÁS</v>
      </c>
      <c r="C8" s="2206"/>
      <c r="D8" s="2206"/>
      <c r="E8" s="2206"/>
      <c r="F8" s="2206"/>
      <c r="G8" s="2206"/>
      <c r="H8" s="2206"/>
      <c r="I8" s="2206"/>
      <c r="J8" s="2206"/>
      <c r="K8" s="2206"/>
      <c r="L8" s="2206"/>
      <c r="M8" s="2206"/>
      <c r="N8" s="2207"/>
    </row>
    <row r="9" spans="1:14">
      <c r="A9" s="283" t="s">
        <v>7</v>
      </c>
      <c r="B9" s="2193" t="str">
        <f>ORÇAMENTO!C9</f>
        <v>OUTUBRO/2019</v>
      </c>
      <c r="C9" s="2193"/>
      <c r="D9" s="2193"/>
      <c r="E9" s="2193"/>
      <c r="F9" s="2193"/>
      <c r="G9" s="2193"/>
      <c r="H9" s="2193"/>
      <c r="I9" s="2193"/>
      <c r="J9" s="2193"/>
      <c r="K9" s="2193"/>
      <c r="L9" s="2193"/>
      <c r="M9" s="2193"/>
      <c r="N9" s="2194"/>
    </row>
    <row r="10" spans="1:14" ht="22.5" customHeight="1">
      <c r="A10" s="2191" t="s">
        <v>6615</v>
      </c>
      <c r="B10" s="2191"/>
      <c r="C10" s="2191"/>
      <c r="D10" s="2191"/>
      <c r="E10" s="2191"/>
      <c r="F10" s="2191"/>
      <c r="G10" s="2191"/>
      <c r="H10" s="2191"/>
      <c r="I10" s="2191"/>
      <c r="J10" s="2191"/>
      <c r="K10" s="2191"/>
      <c r="L10" s="2191"/>
      <c r="M10" s="2191"/>
      <c r="N10" s="2191"/>
    </row>
    <row r="11" spans="1:14" ht="20.25" customHeight="1">
      <c r="A11" s="2191" t="s">
        <v>6512</v>
      </c>
      <c r="B11" s="2191"/>
      <c r="C11" s="2191"/>
      <c r="D11" s="2191"/>
      <c r="E11" s="2191"/>
      <c r="F11" s="2191"/>
      <c r="G11" s="2191"/>
      <c r="H11" s="2191"/>
      <c r="I11" s="2191"/>
      <c r="J11" s="2191"/>
      <c r="K11" s="2191"/>
      <c r="L11" s="2191"/>
      <c r="M11" s="2191"/>
      <c r="N11" s="2191"/>
    </row>
    <row r="12" spans="1:14" ht="45">
      <c r="A12" s="654" t="s">
        <v>5578</v>
      </c>
      <c r="B12" s="654" t="s">
        <v>6561</v>
      </c>
      <c r="C12" s="654" t="s">
        <v>6562</v>
      </c>
      <c r="D12" s="654" t="s">
        <v>6563</v>
      </c>
      <c r="E12" s="654" t="s">
        <v>6564</v>
      </c>
      <c r="F12" s="654" t="s">
        <v>6565</v>
      </c>
      <c r="G12" s="654" t="s">
        <v>6566</v>
      </c>
      <c r="H12" s="654" t="s">
        <v>17</v>
      </c>
      <c r="I12" s="654" t="s">
        <v>6567</v>
      </c>
      <c r="J12" s="654" t="s">
        <v>6568</v>
      </c>
      <c r="K12" s="655" t="s">
        <v>6569</v>
      </c>
      <c r="L12" s="654" t="s">
        <v>6570</v>
      </c>
      <c r="M12" s="654" t="s">
        <v>16</v>
      </c>
      <c r="N12" s="654" t="s">
        <v>6571</v>
      </c>
    </row>
    <row r="13" spans="1:14" ht="57">
      <c r="A13" s="656" t="s">
        <v>6572</v>
      </c>
      <c r="B13" s="657" t="s">
        <v>286</v>
      </c>
      <c r="C13" s="658"/>
      <c r="D13" s="658"/>
      <c r="E13" s="658"/>
      <c r="F13" s="658"/>
      <c r="G13" s="658"/>
      <c r="H13" s="658"/>
      <c r="I13" s="656">
        <v>0.5</v>
      </c>
      <c r="J13" s="754"/>
      <c r="K13" s="659">
        <f>IF(E13=0,0,(((F13*E13*I13)/G13)*J13)*H13)</f>
        <v>0</v>
      </c>
      <c r="L13" s="656" t="s">
        <v>50</v>
      </c>
      <c r="M13" s="656" t="s">
        <v>6573</v>
      </c>
      <c r="N13" s="657" t="s">
        <v>6574</v>
      </c>
    </row>
    <row r="14" spans="1:14" ht="57">
      <c r="A14" s="656" t="s">
        <v>6575</v>
      </c>
      <c r="B14" s="660" t="s">
        <v>527</v>
      </c>
      <c r="C14" s="658"/>
      <c r="D14" s="658"/>
      <c r="E14" s="658"/>
      <c r="F14" s="658"/>
      <c r="G14" s="658"/>
      <c r="H14" s="658"/>
      <c r="I14" s="656">
        <v>0.5</v>
      </c>
      <c r="J14" s="754"/>
      <c r="K14" s="659">
        <f t="shared" ref="K14:K32" si="0">IF(E14=0,0,(((F14*E14*I14)/G14)*J14)*H14)</f>
        <v>0</v>
      </c>
      <c r="L14" s="656" t="s">
        <v>50</v>
      </c>
      <c r="M14" s="656" t="s">
        <v>6573</v>
      </c>
      <c r="N14" s="657" t="s">
        <v>6574</v>
      </c>
    </row>
    <row r="15" spans="1:14" ht="57">
      <c r="A15" s="656" t="s">
        <v>6576</v>
      </c>
      <c r="B15" s="657" t="s">
        <v>317</v>
      </c>
      <c r="C15" s="658"/>
      <c r="D15" s="658"/>
      <c r="E15" s="658"/>
      <c r="F15" s="658"/>
      <c r="G15" s="658"/>
      <c r="H15" s="658"/>
      <c r="I15" s="656">
        <v>0.5</v>
      </c>
      <c r="J15" s="754"/>
      <c r="K15" s="659">
        <f t="shared" si="0"/>
        <v>0</v>
      </c>
      <c r="L15" s="656" t="s">
        <v>50</v>
      </c>
      <c r="M15" s="656" t="s">
        <v>6573</v>
      </c>
      <c r="N15" s="657" t="s">
        <v>6574</v>
      </c>
    </row>
    <row r="16" spans="1:14" ht="48.75" customHeight="1">
      <c r="A16" s="656" t="s">
        <v>6577</v>
      </c>
      <c r="B16" s="657" t="s">
        <v>314</v>
      </c>
      <c r="C16" s="658"/>
      <c r="D16" s="658"/>
      <c r="E16" s="658"/>
      <c r="F16" s="658"/>
      <c r="G16" s="658"/>
      <c r="H16" s="658"/>
      <c r="I16" s="656">
        <v>0.5</v>
      </c>
      <c r="J16" s="754"/>
      <c r="K16" s="659">
        <f t="shared" si="0"/>
        <v>0</v>
      </c>
      <c r="L16" s="656" t="s">
        <v>50</v>
      </c>
      <c r="M16" s="656" t="s">
        <v>6573</v>
      </c>
      <c r="N16" s="657" t="s">
        <v>6574</v>
      </c>
    </row>
    <row r="17" spans="1:14" ht="57">
      <c r="A17" s="656" t="s">
        <v>6578</v>
      </c>
      <c r="B17" s="657" t="s">
        <v>423</v>
      </c>
      <c r="C17" s="658"/>
      <c r="D17" s="658"/>
      <c r="E17" s="658"/>
      <c r="F17" s="658"/>
      <c r="G17" s="658"/>
      <c r="H17" s="658"/>
      <c r="I17" s="656">
        <v>1</v>
      </c>
      <c r="J17" s="754"/>
      <c r="K17" s="659">
        <f t="shared" si="0"/>
        <v>0</v>
      </c>
      <c r="L17" s="656" t="s">
        <v>50</v>
      </c>
      <c r="M17" s="656" t="s">
        <v>6573</v>
      </c>
      <c r="N17" s="657" t="s">
        <v>6574</v>
      </c>
    </row>
    <row r="18" spans="1:14" ht="42.75">
      <c r="A18" s="656" t="s">
        <v>6579</v>
      </c>
      <c r="B18" s="657" t="s">
        <v>299</v>
      </c>
      <c r="C18" s="658"/>
      <c r="D18" s="658"/>
      <c r="E18" s="658"/>
      <c r="F18" s="658"/>
      <c r="G18" s="658"/>
      <c r="H18" s="658"/>
      <c r="I18" s="656">
        <v>0.33300000000000002</v>
      </c>
      <c r="J18" s="754"/>
      <c r="K18" s="659">
        <f t="shared" si="0"/>
        <v>0</v>
      </c>
      <c r="L18" s="656" t="s">
        <v>50</v>
      </c>
      <c r="M18" s="656" t="s">
        <v>6573</v>
      </c>
      <c r="N18" s="657" t="s">
        <v>6574</v>
      </c>
    </row>
    <row r="19" spans="1:14" ht="42.75">
      <c r="A19" s="656" t="s">
        <v>6580</v>
      </c>
      <c r="B19" s="657" t="s">
        <v>408</v>
      </c>
      <c r="C19" s="658"/>
      <c r="D19" s="658"/>
      <c r="E19" s="658"/>
      <c r="F19" s="658"/>
      <c r="G19" s="658"/>
      <c r="H19" s="658"/>
      <c r="I19" s="656">
        <v>0.33300000000000002</v>
      </c>
      <c r="J19" s="754"/>
      <c r="K19" s="659">
        <f t="shared" si="0"/>
        <v>0</v>
      </c>
      <c r="L19" s="656" t="s">
        <v>50</v>
      </c>
      <c r="M19" s="656" t="s">
        <v>6573</v>
      </c>
      <c r="N19" s="657" t="s">
        <v>6574</v>
      </c>
    </row>
    <row r="20" spans="1:14" ht="42.75">
      <c r="A20" s="656" t="s">
        <v>6581</v>
      </c>
      <c r="B20" s="661" t="s">
        <v>311</v>
      </c>
      <c r="C20" s="658"/>
      <c r="D20" s="658"/>
      <c r="E20" s="658"/>
      <c r="F20" s="658"/>
      <c r="G20" s="658"/>
      <c r="H20" s="658"/>
      <c r="I20" s="656">
        <v>0.5</v>
      </c>
      <c r="J20" s="754"/>
      <c r="K20" s="659">
        <f t="shared" si="0"/>
        <v>0</v>
      </c>
      <c r="L20" s="656" t="s">
        <v>50</v>
      </c>
      <c r="M20" s="656" t="s">
        <v>6573</v>
      </c>
      <c r="N20" s="657" t="s">
        <v>6574</v>
      </c>
    </row>
    <row r="21" spans="1:14" ht="42.75">
      <c r="A21" s="656" t="s">
        <v>6582</v>
      </c>
      <c r="B21" s="661" t="s">
        <v>297</v>
      </c>
      <c r="C21" s="658"/>
      <c r="D21" s="658"/>
      <c r="E21" s="658"/>
      <c r="F21" s="658"/>
      <c r="G21" s="658"/>
      <c r="H21" s="658"/>
      <c r="I21" s="656">
        <v>1</v>
      </c>
      <c r="J21" s="754"/>
      <c r="K21" s="659">
        <f t="shared" si="0"/>
        <v>0</v>
      </c>
      <c r="L21" s="656" t="s">
        <v>50</v>
      </c>
      <c r="M21" s="656" t="s">
        <v>6573</v>
      </c>
      <c r="N21" s="657" t="s">
        <v>6574</v>
      </c>
    </row>
    <row r="22" spans="1:14" ht="42.75">
      <c r="A22" s="656" t="s">
        <v>6583</v>
      </c>
      <c r="B22" s="661" t="s">
        <v>296</v>
      </c>
      <c r="C22" s="658"/>
      <c r="D22" s="658"/>
      <c r="E22" s="658"/>
      <c r="F22" s="658"/>
      <c r="G22" s="658"/>
      <c r="H22" s="658"/>
      <c r="I22" s="656">
        <v>0.5</v>
      </c>
      <c r="J22" s="754"/>
      <c r="K22" s="659">
        <f t="shared" si="0"/>
        <v>0</v>
      </c>
      <c r="L22" s="656" t="s">
        <v>50</v>
      </c>
      <c r="M22" s="656" t="s">
        <v>6573</v>
      </c>
      <c r="N22" s="657" t="s">
        <v>6574</v>
      </c>
    </row>
    <row r="23" spans="1:14" ht="42.75">
      <c r="A23" s="656" t="s">
        <v>6584</v>
      </c>
      <c r="B23" s="661" t="s">
        <v>337</v>
      </c>
      <c r="C23" s="658"/>
      <c r="D23" s="658"/>
      <c r="E23" s="658"/>
      <c r="F23" s="658"/>
      <c r="G23" s="658"/>
      <c r="H23" s="658"/>
      <c r="I23" s="656">
        <v>0.33</v>
      </c>
      <c r="J23" s="754"/>
      <c r="K23" s="659">
        <f t="shared" si="0"/>
        <v>0</v>
      </c>
      <c r="L23" s="656" t="s">
        <v>50</v>
      </c>
      <c r="M23" s="656" t="s">
        <v>6573</v>
      </c>
      <c r="N23" s="657" t="s">
        <v>6574</v>
      </c>
    </row>
    <row r="24" spans="1:14" ht="42.75">
      <c r="A24" s="656" t="s">
        <v>6585</v>
      </c>
      <c r="B24" s="661" t="s">
        <v>309</v>
      </c>
      <c r="C24" s="658"/>
      <c r="D24" s="658"/>
      <c r="E24" s="658"/>
      <c r="F24" s="658"/>
      <c r="G24" s="658"/>
      <c r="H24" s="658"/>
      <c r="I24" s="656">
        <v>1</v>
      </c>
      <c r="J24" s="754"/>
      <c r="K24" s="659">
        <f t="shared" si="0"/>
        <v>0</v>
      </c>
      <c r="L24" s="656" t="s">
        <v>50</v>
      </c>
      <c r="M24" s="656" t="s">
        <v>6573</v>
      </c>
      <c r="N24" s="657" t="s">
        <v>6574</v>
      </c>
    </row>
    <row r="25" spans="1:14" ht="42.75">
      <c r="A25" s="656" t="s">
        <v>6586</v>
      </c>
      <c r="B25" s="661" t="s">
        <v>307</v>
      </c>
      <c r="C25" s="658"/>
      <c r="D25" s="658"/>
      <c r="E25" s="658"/>
      <c r="F25" s="658"/>
      <c r="G25" s="658"/>
      <c r="H25" s="658"/>
      <c r="I25" s="656">
        <v>1</v>
      </c>
      <c r="J25" s="754"/>
      <c r="K25" s="659">
        <f t="shared" si="0"/>
        <v>0</v>
      </c>
      <c r="L25" s="656" t="s">
        <v>50</v>
      </c>
      <c r="M25" s="656" t="s">
        <v>6573</v>
      </c>
      <c r="N25" s="657" t="s">
        <v>6574</v>
      </c>
    </row>
    <row r="26" spans="1:14" ht="42.75">
      <c r="A26" s="656" t="s">
        <v>6587</v>
      </c>
      <c r="B26" s="661" t="s">
        <v>293</v>
      </c>
      <c r="C26" s="658"/>
      <c r="D26" s="658"/>
      <c r="E26" s="658"/>
      <c r="F26" s="658"/>
      <c r="G26" s="658"/>
      <c r="H26" s="658"/>
      <c r="I26" s="656">
        <v>0.2</v>
      </c>
      <c r="J26" s="754"/>
      <c r="K26" s="659">
        <f t="shared" si="0"/>
        <v>0</v>
      </c>
      <c r="L26" s="656" t="s">
        <v>50</v>
      </c>
      <c r="M26" s="656" t="s">
        <v>6573</v>
      </c>
      <c r="N26" s="657" t="s">
        <v>6574</v>
      </c>
    </row>
    <row r="27" spans="1:14" ht="42.75">
      <c r="A27" s="656" t="s">
        <v>6588</v>
      </c>
      <c r="B27" s="662" t="s">
        <v>6589</v>
      </c>
      <c r="C27" s="658"/>
      <c r="D27" s="658"/>
      <c r="E27" s="658"/>
      <c r="F27" s="658"/>
      <c r="G27" s="658"/>
      <c r="H27" s="658"/>
      <c r="I27" s="656">
        <v>0.5</v>
      </c>
      <c r="J27" s="754"/>
      <c r="K27" s="659">
        <f t="shared" si="0"/>
        <v>0</v>
      </c>
      <c r="L27" s="656" t="s">
        <v>50</v>
      </c>
      <c r="M27" s="656" t="s">
        <v>6573</v>
      </c>
      <c r="N27" s="657" t="s">
        <v>6574</v>
      </c>
    </row>
    <row r="28" spans="1:14" ht="42.75">
      <c r="A28" s="656" t="s">
        <v>6590</v>
      </c>
      <c r="B28" s="661" t="s">
        <v>397</v>
      </c>
      <c r="C28" s="658"/>
      <c r="D28" s="658"/>
      <c r="E28" s="658"/>
      <c r="F28" s="658"/>
      <c r="G28" s="658"/>
      <c r="H28" s="658"/>
      <c r="I28" s="656">
        <v>0.5</v>
      </c>
      <c r="J28" s="754"/>
      <c r="K28" s="659">
        <f t="shared" si="0"/>
        <v>0</v>
      </c>
      <c r="L28" s="656" t="s">
        <v>50</v>
      </c>
      <c r="M28" s="656" t="s">
        <v>6573</v>
      </c>
      <c r="N28" s="657" t="s">
        <v>6574</v>
      </c>
    </row>
    <row r="29" spans="1:14" ht="42.75">
      <c r="A29" s="656" t="s">
        <v>6591</v>
      </c>
      <c r="B29" s="663" t="s">
        <v>295</v>
      </c>
      <c r="C29" s="664"/>
      <c r="D29" s="664"/>
      <c r="E29" s="664"/>
      <c r="F29" s="664"/>
      <c r="G29" s="664"/>
      <c r="H29" s="664"/>
      <c r="I29" s="656">
        <v>0.5</v>
      </c>
      <c r="J29" s="754"/>
      <c r="K29" s="659">
        <f t="shared" si="0"/>
        <v>0</v>
      </c>
      <c r="L29" s="665" t="s">
        <v>49</v>
      </c>
      <c r="M29" s="656" t="s">
        <v>6573</v>
      </c>
      <c r="N29" s="657" t="s">
        <v>6574</v>
      </c>
    </row>
    <row r="30" spans="1:14" ht="42.75">
      <c r="A30" s="656" t="s">
        <v>6592</v>
      </c>
      <c r="B30" s="663" t="s">
        <v>315</v>
      </c>
      <c r="C30" s="664"/>
      <c r="D30" s="664"/>
      <c r="E30" s="664"/>
      <c r="F30" s="664"/>
      <c r="G30" s="664"/>
      <c r="H30" s="664"/>
      <c r="I30" s="656">
        <v>1</v>
      </c>
      <c r="J30" s="754"/>
      <c r="K30" s="659">
        <f t="shared" si="0"/>
        <v>0</v>
      </c>
      <c r="L30" s="665" t="s">
        <v>49</v>
      </c>
      <c r="M30" s="656" t="s">
        <v>6573</v>
      </c>
      <c r="N30" s="657" t="s">
        <v>6574</v>
      </c>
    </row>
    <row r="31" spans="1:14" ht="42.75">
      <c r="A31" s="656" t="s">
        <v>6593</v>
      </c>
      <c r="B31" s="663" t="s">
        <v>415</v>
      </c>
      <c r="C31" s="664"/>
      <c r="D31" s="664"/>
      <c r="E31" s="664"/>
      <c r="F31" s="664"/>
      <c r="G31" s="664"/>
      <c r="H31" s="664"/>
      <c r="I31" s="656">
        <v>0.5</v>
      </c>
      <c r="J31" s="754"/>
      <c r="K31" s="659">
        <f t="shared" si="0"/>
        <v>0</v>
      </c>
      <c r="L31" s="665" t="s">
        <v>49</v>
      </c>
      <c r="M31" s="656" t="s">
        <v>6573</v>
      </c>
      <c r="N31" s="657" t="s">
        <v>6574</v>
      </c>
    </row>
    <row r="32" spans="1:14" ht="57">
      <c r="A32" s="656" t="s">
        <v>6594</v>
      </c>
      <c r="B32" s="663" t="s">
        <v>423</v>
      </c>
      <c r="C32" s="664"/>
      <c r="D32" s="664"/>
      <c r="E32" s="664"/>
      <c r="F32" s="664"/>
      <c r="G32" s="664"/>
      <c r="H32" s="664"/>
      <c r="I32" s="656">
        <v>1</v>
      </c>
      <c r="J32" s="754"/>
      <c r="K32" s="659">
        <f t="shared" si="0"/>
        <v>0</v>
      </c>
      <c r="L32" s="665" t="s">
        <v>49</v>
      </c>
      <c r="M32" s="656" t="s">
        <v>6573</v>
      </c>
      <c r="N32" s="657" t="s">
        <v>6574</v>
      </c>
    </row>
    <row r="33" spans="1:14" ht="45">
      <c r="A33" s="654" t="s">
        <v>6595</v>
      </c>
      <c r="B33" s="654" t="s">
        <v>6596</v>
      </c>
      <c r="C33" s="654" t="s">
        <v>6562</v>
      </c>
      <c r="D33" s="654" t="s">
        <v>6563</v>
      </c>
      <c r="E33" s="654" t="s">
        <v>6564</v>
      </c>
      <c r="F33" s="654" t="s">
        <v>6565</v>
      </c>
      <c r="G33" s="654" t="s">
        <v>6566</v>
      </c>
      <c r="H33" s="654" t="s">
        <v>17</v>
      </c>
      <c r="I33" s="654" t="s">
        <v>6567</v>
      </c>
      <c r="J33" s="654" t="s">
        <v>6568</v>
      </c>
      <c r="K33" s="655" t="s">
        <v>6569</v>
      </c>
      <c r="L33" s="654" t="s">
        <v>6570</v>
      </c>
      <c r="M33" s="654" t="s">
        <v>16</v>
      </c>
      <c r="N33" s="654" t="s">
        <v>6571</v>
      </c>
    </row>
    <row r="34" spans="1:14" ht="57">
      <c r="A34" s="665" t="s">
        <v>6597</v>
      </c>
      <c r="B34" s="666" t="str">
        <f>VLOOKUP(M34,'SERVIÇOS SINAPI'!$B:$E,2,FALSE)</f>
        <v>CAMINHÃO PIPA 10.000 L TRUCADO, PESO BRUTO TOTAL 23.000 KG, CARGA ÚTIL MÁXIMA 15.935 KG, DISTÂNCIA ENTRE EIXOS 4,8 M, POTÊNCIA 230 CV, INCLUSIVE TANQUE DE AÇO PARA TRANSPORTE DE ÁGUA - CHP DIURNO. AF_06/2014</v>
      </c>
      <c r="C34" s="664"/>
      <c r="D34" s="664"/>
      <c r="E34" s="664"/>
      <c r="F34" s="664"/>
      <c r="G34" s="664"/>
      <c r="H34" s="664"/>
      <c r="I34" s="656">
        <v>1</v>
      </c>
      <c r="J34" s="753">
        <f>VLOOKUP(M34,'SERVIÇOS SINAPI'!$B:$E,4,FALSE)</f>
        <v>182.87</v>
      </c>
      <c r="K34" s="659">
        <f t="shared" ref="K34:K43" si="1">IF(E34=0,0,(((F34*E34*I34)/G34)*J34)*H34)</f>
        <v>0</v>
      </c>
      <c r="L34" s="665" t="s">
        <v>49</v>
      </c>
      <c r="M34" s="667">
        <v>5901</v>
      </c>
      <c r="N34" s="668" t="s">
        <v>6598</v>
      </c>
    </row>
    <row r="35" spans="1:14" ht="71.25">
      <c r="A35" s="665" t="s">
        <v>6599</v>
      </c>
      <c r="B35" s="666" t="str">
        <f>VLOOKUP(M35,'SERVIÇOS SINAPI'!$B:$E,2,FALSE)</f>
        <v>ESPARGIDOR DE ASFALTO PRESSURIZADO, TANQUE 6 M3 COM ISOLAÇÃO TÉRMICA, AQUECIDO COM 2 MAÇARICOS, COM BARRA ESPARGIDORA 3,60 M, MONTADO SOBRE CAMINHÃO  TOCO, PBT 14.300 KG, POTÊNCIA 185 CV - CHP DIURNO. AF_08/2015</v>
      </c>
      <c r="C35" s="664"/>
      <c r="D35" s="664"/>
      <c r="E35" s="664"/>
      <c r="F35" s="664"/>
      <c r="G35" s="664"/>
      <c r="H35" s="664"/>
      <c r="I35" s="656">
        <v>1</v>
      </c>
      <c r="J35" s="753">
        <f>VLOOKUP(M35,'SERVIÇOS SINAPI'!$B:$E,4,FALSE)</f>
        <v>187.7</v>
      </c>
      <c r="K35" s="659">
        <f t="shared" si="1"/>
        <v>0</v>
      </c>
      <c r="L35" s="665" t="s">
        <v>49</v>
      </c>
      <c r="M35" s="667">
        <v>83362</v>
      </c>
      <c r="N35" s="668" t="s">
        <v>6598</v>
      </c>
    </row>
    <row r="36" spans="1:14" ht="57">
      <c r="A36" s="665" t="s">
        <v>6600</v>
      </c>
      <c r="B36" s="669" t="str">
        <f>VLOOKUP(M36,'SERVIÇOS SINAPI'!$B:$E,2,FALSE)</f>
        <v>CAMINHÃO BASCULANTE 6 M3, PESO BRUTO TOTAL 16.000 KG, CARGA ÚTIL MÁXIMA 13.071 KG, DISTÂNCIA ENTRE EIXOS 4,80 M, POTÊNCIA 230 CV INCLUSIVE CAÇAMBA METÁLICA - CHP DIURNO. AF_06/2014</v>
      </c>
      <c r="C36" s="664"/>
      <c r="D36" s="664"/>
      <c r="E36" s="664"/>
      <c r="F36" s="664"/>
      <c r="G36" s="664"/>
      <c r="H36" s="664"/>
      <c r="I36" s="656">
        <v>1</v>
      </c>
      <c r="J36" s="753">
        <f>VLOOKUP(M36,'SERVIÇOS SINAPI'!$B:$E,4,FALSE)</f>
        <v>120.81</v>
      </c>
      <c r="K36" s="659">
        <f t="shared" si="1"/>
        <v>0</v>
      </c>
      <c r="L36" s="665" t="s">
        <v>49</v>
      </c>
      <c r="M36" s="667">
        <v>5811</v>
      </c>
      <c r="N36" s="668" t="s">
        <v>6598</v>
      </c>
    </row>
    <row r="37" spans="1:14" ht="42.75">
      <c r="A37" s="665" t="s">
        <v>6601</v>
      </c>
      <c r="B37" s="669" t="str">
        <f>VLOOKUP(M37,'SERVIÇOS SINAPI'!$B:$E,2,FALSE)</f>
        <v>CAMINHÃO BASCULANTE 10 M3, TRUCADO, POTÊNCIA 230 CV, INCLUSIVE CAÇAMBA METÁLICA, COM DISTRIBUIDOR DE AGREGADOS ACOPLADO - CHP DIURNO. AF_02/2017</v>
      </c>
      <c r="C37" s="664"/>
      <c r="D37" s="664"/>
      <c r="E37" s="664"/>
      <c r="F37" s="664"/>
      <c r="G37" s="664"/>
      <c r="H37" s="664"/>
      <c r="I37" s="656">
        <v>1</v>
      </c>
      <c r="J37" s="753">
        <f>VLOOKUP(M37,'SERVIÇOS SINAPI'!$B:$E,4,FALSE)</f>
        <v>160.44</v>
      </c>
      <c r="K37" s="659">
        <f t="shared" si="1"/>
        <v>0</v>
      </c>
      <c r="L37" s="665" t="s">
        <v>49</v>
      </c>
      <c r="M37" s="667">
        <v>96035</v>
      </c>
      <c r="N37" s="668" t="s">
        <v>6598</v>
      </c>
    </row>
    <row r="38" spans="1:14" s="648" customFormat="1" ht="57">
      <c r="A38" s="665" t="s">
        <v>6602</v>
      </c>
      <c r="B38" s="663" t="str">
        <f>VLOOKUP(M38,'SERVIÇOS SINAPI'!$B:$E,2,FALSE)</f>
        <v>CAMINHÃO BASCULANTE 18 M3, COM CAVALO MECÂNICO DE CAPACIDADE MÁXIMA DE TRAÇÃO COMBINADO DE 45000 KG, POTÊNCIA 330 CV, INCLUSIVE SEMIREBOQUE COM CAÇAMBA METÁLICA - CHP DIURNO. AF_12/2014</v>
      </c>
      <c r="C38" s="664"/>
      <c r="D38" s="664"/>
      <c r="E38" s="664"/>
      <c r="F38" s="664"/>
      <c r="G38" s="664"/>
      <c r="H38" s="664"/>
      <c r="I38" s="656">
        <v>1</v>
      </c>
      <c r="J38" s="753">
        <f>VLOOKUP(M38,'SERVIÇOS SINAPI'!$B:$E,4,FALSE)</f>
        <v>220.46</v>
      </c>
      <c r="K38" s="659">
        <f t="shared" si="1"/>
        <v>0</v>
      </c>
      <c r="L38" s="665" t="s">
        <v>49</v>
      </c>
      <c r="M38" s="667">
        <v>89883</v>
      </c>
      <c r="N38" s="668" t="s">
        <v>6598</v>
      </c>
    </row>
    <row r="39" spans="1:14" ht="57">
      <c r="A39" s="665" t="s">
        <v>6603</v>
      </c>
      <c r="B39" s="663" t="str">
        <f>VLOOKUP(M39,'SERVIÇOS SINAPI'!$B:$E,2,FALSE)</f>
        <v>CAMINHÃO BASCULANTE 14 M3, COM CAVALO MECÂNICO DE CAPACIDADE MÁXIMA DE TRAÇÃO COMBINADO DE 36000 KG, POTÊNCIA 286 CV, INCLUSIVE SEMIREBOQUE COM CAÇAMBA METÁLICA - CHP DIURNO. AF_12/2014</v>
      </c>
      <c r="C39" s="664"/>
      <c r="D39" s="664"/>
      <c r="E39" s="664"/>
      <c r="F39" s="664"/>
      <c r="G39" s="664"/>
      <c r="H39" s="664"/>
      <c r="I39" s="656">
        <v>1</v>
      </c>
      <c r="J39" s="753">
        <f>VLOOKUP(M39,'SERVIÇOS SINAPI'!$B:$E,4,FALSE)</f>
        <v>198.93</v>
      </c>
      <c r="K39" s="659">
        <f t="shared" si="1"/>
        <v>0</v>
      </c>
      <c r="L39" s="665" t="s">
        <v>49</v>
      </c>
      <c r="M39" s="667">
        <v>89876</v>
      </c>
      <c r="N39" s="668" t="s">
        <v>6598</v>
      </c>
    </row>
    <row r="40" spans="1:14" ht="71.25">
      <c r="A40" s="665" t="s">
        <v>6604</v>
      </c>
      <c r="B40" s="663" t="str">
        <f>VLOOKUP(M40,'SERVIÇOS SINAPI'!$B:$E,2,FALSE)</f>
        <v>CAMINHÃO DE TRANSPORTE DE MATERIAL ASFÁLTICO 30.000 L, COM CAVALO MECÂNICO DE CAPACIDADE MÁXIMA DE TRAÇÃO COMBINADO DE 66.000 KG, POTÊNCIA 360 CV, INCLUSIVE TANQUE DE ASFALTO COM SERPENTINA - CHP DIURNO. AF_08/2015</v>
      </c>
      <c r="C40" s="664"/>
      <c r="D40" s="664"/>
      <c r="E40" s="664"/>
      <c r="F40" s="664"/>
      <c r="G40" s="664"/>
      <c r="H40" s="664"/>
      <c r="I40" s="656">
        <v>1</v>
      </c>
      <c r="J40" s="753">
        <f>VLOOKUP(M40,'SERVIÇOS SINAPI'!$B:$E,4,FALSE)</f>
        <v>292.63</v>
      </c>
      <c r="K40" s="659">
        <f t="shared" si="1"/>
        <v>0</v>
      </c>
      <c r="L40" s="665" t="s">
        <v>49</v>
      </c>
      <c r="M40" s="667">
        <v>91645</v>
      </c>
      <c r="N40" s="668" t="s">
        <v>6598</v>
      </c>
    </row>
    <row r="41" spans="1:14" ht="57">
      <c r="A41" s="665" t="s">
        <v>6605</v>
      </c>
      <c r="B41" s="663" t="str">
        <f>VLOOKUP(M41,'SERVIÇOS SINAPI'!$B:$E,2,FALSE)</f>
        <v>CAMINHÃO PIPA 6.000 L, PESO BRUTO TOTAL 13.000 KG, DISTÂNCIA ENTRE EIXOS 4,80 M, POTÊNCIA 189 CV INCLUSIVE TANQUE DE AÇO PARA TRANSPORTE DE ÁGUA, CAPACIDADE 6 M3 - CHP DIURNO. AF_06/2014</v>
      </c>
      <c r="C41" s="664"/>
      <c r="D41" s="664"/>
      <c r="E41" s="664"/>
      <c r="F41" s="664"/>
      <c r="G41" s="664"/>
      <c r="H41" s="664"/>
      <c r="I41" s="656">
        <v>1</v>
      </c>
      <c r="J41" s="753">
        <f>VLOOKUP(M41,'SERVIÇOS SINAPI'!$B:$E,4,FALSE)</f>
        <v>151.49</v>
      </c>
      <c r="K41" s="659">
        <f t="shared" si="1"/>
        <v>0</v>
      </c>
      <c r="L41" s="665" t="s">
        <v>49</v>
      </c>
      <c r="M41" s="670">
        <v>6259</v>
      </c>
      <c r="N41" s="668" t="s">
        <v>6598</v>
      </c>
    </row>
    <row r="42" spans="1:14" ht="57">
      <c r="A42" s="665" t="s">
        <v>6606</v>
      </c>
      <c r="B42" s="663" t="str">
        <f>VLOOKUP(M42,'SERVIÇOS SINAPI'!$B:$E,2,FALSE)</f>
        <v>CAMINHÃO BASCULANTE 10 M3, TRUCADO CABINE SIMPLES, PESO BRUTO TOTAL 23.000 KG, CARGA ÚTIL MÁXIMA 15.935 KG, DISTÂNCIA ENTRE EIXOS 4,80 M, POTÊNCIA 230 CV INCLUSIVE CAÇAMBA METÁLICA - CHP DIURNO. AF_06/2014</v>
      </c>
      <c r="C42" s="664"/>
      <c r="D42" s="664"/>
      <c r="E42" s="664"/>
      <c r="F42" s="664"/>
      <c r="G42" s="664"/>
      <c r="H42" s="664"/>
      <c r="I42" s="656">
        <v>1</v>
      </c>
      <c r="J42" s="753">
        <f>VLOOKUP(M42,'SERVIÇOS SINAPI'!$B:$E,4,FALSE)</f>
        <v>152.88999999999999</v>
      </c>
      <c r="K42" s="659">
        <f t="shared" si="1"/>
        <v>0</v>
      </c>
      <c r="L42" s="665" t="s">
        <v>49</v>
      </c>
      <c r="M42" s="670">
        <v>91386</v>
      </c>
      <c r="N42" s="668" t="s">
        <v>6598</v>
      </c>
    </row>
    <row r="43" spans="1:14" ht="71.25">
      <c r="A43" s="665" t="s">
        <v>6607</v>
      </c>
      <c r="B43" s="663" t="str">
        <f>VLOOKUP(M43,'SERVIÇOS SINAPI'!$B:$E,2,FALSE)</f>
        <v>CAMINHÃO DE TRANSPORTE DE MATERIAL ASFÁLTICO 20.000 L, COM CAVALO MECÂNICO DE CAPACIDADE MÁXIMA DE TRAÇÃO COMBINADO DE 45.000 KG, POTÊNCIA 330 CV, INCLUSIVE TANQUE DE ASFALTO COM MAÇARICO - CHP DIURNO. AF_12/2015</v>
      </c>
      <c r="C43" s="664"/>
      <c r="D43" s="664"/>
      <c r="E43" s="664"/>
      <c r="F43" s="664"/>
      <c r="G43" s="664"/>
      <c r="H43" s="664"/>
      <c r="I43" s="656">
        <v>1</v>
      </c>
      <c r="J43" s="753">
        <f>VLOOKUP(M43,'SERVIÇOS SINAPI'!$B:$E,4,FALSE)</f>
        <v>256.69</v>
      </c>
      <c r="K43" s="659">
        <f t="shared" si="1"/>
        <v>0</v>
      </c>
      <c r="L43" s="665" t="s">
        <v>49</v>
      </c>
      <c r="M43" s="670">
        <v>92242</v>
      </c>
      <c r="N43" s="668" t="s">
        <v>6598</v>
      </c>
    </row>
    <row r="44" spans="1:14">
      <c r="A44" s="2192" t="s">
        <v>6463</v>
      </c>
      <c r="B44" s="2055"/>
      <c r="C44" s="2055"/>
      <c r="D44" s="2055"/>
      <c r="E44" s="2055"/>
      <c r="F44" s="2055"/>
      <c r="G44" s="2055"/>
      <c r="H44" s="2055"/>
      <c r="I44" s="2055"/>
      <c r="J44" s="2055"/>
      <c r="K44" s="671">
        <f>SUM(K13:K43)</f>
        <v>0</v>
      </c>
      <c r="L44" s="672"/>
      <c r="M44" s="672"/>
      <c r="N44" s="672"/>
    </row>
    <row r="45" spans="1:14" ht="38.25" customHeight="1">
      <c r="A45" s="673" t="s">
        <v>6608</v>
      </c>
      <c r="B45" s="2056"/>
      <c r="C45" s="2056"/>
      <c r="D45" s="2056"/>
      <c r="E45" s="2056"/>
      <c r="F45" s="2056"/>
      <c r="G45" s="2056"/>
      <c r="H45" s="2056"/>
      <c r="I45" s="2056"/>
      <c r="J45" s="2056"/>
      <c r="K45" s="2056"/>
      <c r="L45" s="2056"/>
      <c r="M45" s="2056"/>
      <c r="N45" s="2056"/>
    </row>
    <row r="46" spans="1:14" ht="33" customHeight="1">
      <c r="A46" s="674" t="s">
        <v>6609</v>
      </c>
      <c r="B46" s="2190" t="s">
        <v>6616</v>
      </c>
      <c r="C46" s="2190"/>
      <c r="D46" s="2190"/>
      <c r="E46" s="2190"/>
      <c r="F46" s="2190"/>
      <c r="G46" s="2190"/>
      <c r="H46" s="2190"/>
      <c r="I46" s="2190"/>
      <c r="J46" s="2190"/>
      <c r="K46" s="2190"/>
      <c r="L46" s="2190"/>
      <c r="M46" s="2190"/>
      <c r="N46" s="2190"/>
    </row>
    <row r="47" spans="1:14" ht="36.75" customHeight="1">
      <c r="A47" s="674" t="s">
        <v>6610</v>
      </c>
      <c r="B47" s="2190" t="s">
        <v>6617</v>
      </c>
      <c r="C47" s="2190"/>
      <c r="D47" s="2190"/>
      <c r="E47" s="2190"/>
      <c r="F47" s="2190"/>
      <c r="G47" s="2190"/>
      <c r="H47" s="2190"/>
      <c r="I47" s="2190"/>
      <c r="J47" s="2190"/>
      <c r="K47" s="2190"/>
      <c r="L47" s="2190"/>
      <c r="M47" s="2190"/>
      <c r="N47" s="2190"/>
    </row>
    <row r="48" spans="1:14" ht="46.5" customHeight="1">
      <c r="A48" s="674" t="s">
        <v>6611</v>
      </c>
      <c r="B48" s="2190" t="s">
        <v>6618</v>
      </c>
      <c r="C48" s="2190"/>
      <c r="D48" s="2190"/>
      <c r="E48" s="2190"/>
      <c r="F48" s="2190"/>
      <c r="G48" s="2190"/>
      <c r="H48" s="2190"/>
      <c r="I48" s="2190"/>
      <c r="J48" s="2190"/>
      <c r="K48" s="2190"/>
      <c r="L48" s="2190"/>
      <c r="M48" s="2190"/>
      <c r="N48" s="2190"/>
    </row>
    <row r="49" spans="1:14">
      <c r="A49" s="649"/>
      <c r="B49" s="649"/>
      <c r="C49" s="649"/>
      <c r="D49" s="649"/>
      <c r="E49" s="649"/>
      <c r="F49" s="649"/>
      <c r="G49" s="649"/>
      <c r="H49" s="649"/>
      <c r="I49" s="649"/>
      <c r="J49" s="649"/>
      <c r="K49" s="650"/>
      <c r="L49" s="649"/>
      <c r="M49" s="649"/>
      <c r="N49" s="649"/>
    </row>
    <row r="50" spans="1:14">
      <c r="A50" s="649"/>
      <c r="B50" s="649"/>
      <c r="C50" s="649"/>
      <c r="D50" s="649"/>
      <c r="E50" s="649"/>
      <c r="F50" s="649"/>
      <c r="G50" s="649"/>
      <c r="H50" s="649"/>
      <c r="I50" s="649"/>
      <c r="J50" s="649"/>
      <c r="K50" s="650"/>
      <c r="L50" s="649"/>
      <c r="M50" s="649"/>
      <c r="N50" s="649"/>
    </row>
    <row r="51" spans="1:14">
      <c r="A51" s="649"/>
      <c r="B51" s="649"/>
      <c r="C51" s="649"/>
      <c r="D51" s="649"/>
      <c r="E51" s="649"/>
      <c r="F51" s="649"/>
      <c r="G51" s="649"/>
      <c r="H51" s="649"/>
      <c r="I51" s="649"/>
      <c r="J51" s="649"/>
      <c r="K51" s="650"/>
      <c r="L51" s="649"/>
      <c r="M51" s="649"/>
      <c r="N51" s="649"/>
    </row>
    <row r="52" spans="1:14">
      <c r="A52" s="649"/>
      <c r="B52" s="649"/>
      <c r="C52" s="649"/>
      <c r="D52" s="649"/>
      <c r="E52" s="649"/>
      <c r="F52" s="649"/>
      <c r="G52" s="649"/>
      <c r="H52" s="649"/>
      <c r="I52" s="649"/>
      <c r="J52" s="649"/>
      <c r="K52" s="650"/>
      <c r="L52" s="649"/>
      <c r="M52" s="649"/>
      <c r="N52" s="649"/>
    </row>
    <row r="53" spans="1:14">
      <c r="A53" s="649"/>
      <c r="B53" s="649"/>
      <c r="C53" s="649"/>
      <c r="D53" s="649"/>
      <c r="E53" s="649"/>
      <c r="F53" s="649"/>
      <c r="G53" s="649"/>
      <c r="H53" s="649"/>
      <c r="I53" s="649"/>
      <c r="J53" s="649"/>
      <c r="K53" s="650"/>
      <c r="L53" s="649"/>
      <c r="M53" s="649"/>
      <c r="N53" s="649"/>
    </row>
    <row r="54" spans="1:14">
      <c r="A54" s="649"/>
      <c r="B54" s="649"/>
      <c r="C54" s="649"/>
      <c r="D54" s="649"/>
      <c r="E54" s="649"/>
      <c r="F54" s="649"/>
      <c r="G54" s="649"/>
      <c r="H54" s="649"/>
      <c r="I54" s="649"/>
      <c r="J54" s="649"/>
      <c r="K54" s="650"/>
      <c r="L54" s="649"/>
      <c r="M54" s="649"/>
      <c r="N54" s="649"/>
    </row>
    <row r="55" spans="1:14">
      <c r="A55" s="649"/>
      <c r="B55" s="649"/>
      <c r="C55" s="649"/>
      <c r="D55" s="649"/>
      <c r="E55" s="649"/>
      <c r="F55" s="649"/>
      <c r="G55" s="649"/>
      <c r="H55" s="649"/>
      <c r="I55" s="649"/>
      <c r="J55" s="649"/>
      <c r="K55" s="650"/>
      <c r="L55" s="649"/>
      <c r="M55" s="649"/>
      <c r="N55" s="649"/>
    </row>
    <row r="56" spans="1:14">
      <c r="A56" s="649"/>
      <c r="B56" s="649"/>
      <c r="C56" s="649"/>
      <c r="D56" s="649"/>
      <c r="E56" s="649"/>
      <c r="F56" s="649"/>
      <c r="G56" s="649"/>
      <c r="H56" s="649"/>
      <c r="I56" s="649"/>
      <c r="J56" s="649"/>
      <c r="K56" s="650"/>
      <c r="L56" s="649"/>
      <c r="M56" s="649"/>
      <c r="N56" s="649"/>
    </row>
    <row r="57" spans="1:14">
      <c r="A57" s="649"/>
      <c r="B57" s="649"/>
      <c r="C57" s="649"/>
      <c r="D57" s="649"/>
      <c r="E57" s="649"/>
      <c r="F57" s="649"/>
      <c r="G57" s="649"/>
      <c r="H57" s="649"/>
      <c r="I57" s="649"/>
      <c r="J57" s="649"/>
      <c r="K57" s="650"/>
      <c r="L57" s="649"/>
      <c r="M57" s="649"/>
      <c r="N57" s="649"/>
    </row>
    <row r="58" spans="1:14">
      <c r="A58" s="649"/>
      <c r="B58" s="649"/>
      <c r="C58" s="649"/>
      <c r="D58" s="649"/>
      <c r="E58" s="649"/>
      <c r="F58" s="649"/>
      <c r="G58" s="649"/>
      <c r="H58" s="649"/>
      <c r="I58" s="649"/>
      <c r="J58" s="649"/>
      <c r="K58" s="650"/>
      <c r="L58" s="649"/>
      <c r="M58" s="649"/>
      <c r="N58" s="649"/>
    </row>
    <row r="59" spans="1:14">
      <c r="A59" s="649"/>
      <c r="B59" s="649"/>
      <c r="C59" s="649"/>
      <c r="D59" s="649"/>
      <c r="E59" s="649"/>
      <c r="F59" s="649"/>
      <c r="G59" s="649"/>
      <c r="H59" s="649"/>
      <c r="I59" s="649"/>
      <c r="J59" s="649"/>
      <c r="K59" s="650"/>
      <c r="L59" s="649"/>
      <c r="M59" s="649"/>
      <c r="N59" s="649"/>
    </row>
    <row r="60" spans="1:14">
      <c r="A60" s="649"/>
      <c r="B60" s="649"/>
      <c r="C60" s="649"/>
      <c r="D60" s="649"/>
      <c r="E60" s="649"/>
      <c r="F60" s="649"/>
      <c r="G60" s="649"/>
      <c r="H60" s="649"/>
      <c r="I60" s="649"/>
      <c r="J60" s="649"/>
      <c r="K60" s="650"/>
      <c r="L60" s="649"/>
      <c r="M60" s="649"/>
      <c r="N60" s="649"/>
    </row>
    <row r="61" spans="1:14">
      <c r="A61" s="649"/>
      <c r="B61" s="649"/>
      <c r="C61" s="649"/>
      <c r="D61" s="649"/>
      <c r="E61" s="649"/>
      <c r="F61" s="649"/>
      <c r="G61" s="649"/>
      <c r="H61" s="649"/>
      <c r="I61" s="649"/>
      <c r="J61" s="649"/>
      <c r="K61" s="650"/>
      <c r="L61" s="649"/>
      <c r="M61" s="649"/>
      <c r="N61" s="649"/>
    </row>
    <row r="62" spans="1:14">
      <c r="A62" s="649"/>
      <c r="B62" s="649"/>
      <c r="C62" s="649"/>
      <c r="D62" s="649"/>
      <c r="E62" s="649"/>
      <c r="F62" s="649"/>
      <c r="G62" s="649"/>
      <c r="H62" s="649"/>
      <c r="I62" s="649"/>
      <c r="J62" s="649"/>
      <c r="K62" s="650"/>
      <c r="L62" s="649"/>
      <c r="M62" s="649"/>
      <c r="N62" s="649"/>
    </row>
    <row r="63" spans="1:14">
      <c r="A63" s="649"/>
      <c r="B63" s="649"/>
      <c r="C63" s="649"/>
      <c r="D63" s="649"/>
      <c r="E63" s="649"/>
      <c r="F63" s="649"/>
      <c r="G63" s="649"/>
      <c r="H63" s="649"/>
      <c r="I63" s="649"/>
      <c r="J63" s="649"/>
      <c r="K63" s="650"/>
      <c r="L63" s="649"/>
      <c r="M63" s="649"/>
      <c r="N63" s="649"/>
    </row>
    <row r="64" spans="1:14">
      <c r="A64" s="649"/>
      <c r="B64" s="649"/>
      <c r="C64" s="649"/>
      <c r="D64" s="649"/>
      <c r="E64" s="649"/>
      <c r="F64" s="649"/>
      <c r="G64" s="649"/>
      <c r="H64" s="649"/>
      <c r="I64" s="649"/>
      <c r="J64" s="649"/>
      <c r="K64" s="650"/>
      <c r="L64" s="649"/>
      <c r="M64" s="649"/>
      <c r="N64" s="649"/>
    </row>
    <row r="65" spans="1:14">
      <c r="A65" s="649"/>
      <c r="B65" s="649"/>
      <c r="C65" s="649"/>
      <c r="D65" s="649"/>
      <c r="E65" s="649"/>
      <c r="F65" s="649"/>
      <c r="G65" s="649"/>
      <c r="H65" s="649"/>
      <c r="I65" s="649"/>
      <c r="J65" s="649"/>
      <c r="K65" s="650"/>
      <c r="L65" s="649"/>
      <c r="M65" s="649"/>
      <c r="N65" s="649"/>
    </row>
    <row r="66" spans="1:14">
      <c r="A66" s="649"/>
      <c r="B66" s="649"/>
      <c r="C66" s="649"/>
      <c r="D66" s="649"/>
      <c r="E66" s="649"/>
      <c r="F66" s="649"/>
      <c r="G66" s="649"/>
      <c r="H66" s="649"/>
      <c r="I66" s="649"/>
      <c r="J66" s="649"/>
      <c r="K66" s="650"/>
      <c r="L66" s="649"/>
      <c r="M66" s="649"/>
      <c r="N66" s="649"/>
    </row>
    <row r="67" spans="1:14">
      <c r="A67" s="649"/>
      <c r="B67" s="649"/>
      <c r="C67" s="649"/>
      <c r="D67" s="649"/>
      <c r="E67" s="649"/>
      <c r="F67" s="649"/>
      <c r="G67" s="649"/>
      <c r="H67" s="649"/>
      <c r="I67" s="649"/>
      <c r="J67" s="649"/>
      <c r="K67" s="650"/>
      <c r="L67" s="649"/>
      <c r="M67" s="649"/>
      <c r="N67" s="649"/>
    </row>
    <row r="68" spans="1:14" s="651" customFormat="1">
      <c r="A68" s="649"/>
      <c r="B68" s="649"/>
      <c r="C68" s="649"/>
      <c r="D68" s="649"/>
      <c r="E68" s="649"/>
      <c r="F68" s="649"/>
      <c r="G68" s="649"/>
      <c r="H68" s="649"/>
      <c r="I68" s="649"/>
      <c r="J68" s="649"/>
      <c r="K68" s="650"/>
      <c r="L68" s="649"/>
      <c r="M68" s="649"/>
      <c r="N68" s="649"/>
    </row>
    <row r="69" spans="1:14" s="651" customFormat="1">
      <c r="A69" s="649"/>
      <c r="B69" s="649"/>
      <c r="C69" s="649"/>
      <c r="D69" s="649"/>
      <c r="E69" s="649"/>
      <c r="F69" s="649"/>
      <c r="G69" s="649"/>
      <c r="H69" s="649"/>
      <c r="I69" s="649"/>
      <c r="J69" s="649"/>
      <c r="K69" s="650"/>
      <c r="L69" s="649"/>
      <c r="M69" s="649"/>
      <c r="N69" s="649"/>
    </row>
    <row r="70" spans="1:14" s="651" customFormat="1" ht="21" customHeight="1">
      <c r="A70" s="649"/>
      <c r="B70" s="649"/>
      <c r="C70" s="649"/>
      <c r="D70" s="649"/>
      <c r="E70" s="649"/>
      <c r="F70" s="649"/>
      <c r="G70" s="649"/>
      <c r="H70" s="649"/>
      <c r="I70" s="649"/>
      <c r="J70" s="649"/>
      <c r="K70" s="650"/>
      <c r="L70" s="649"/>
      <c r="M70" s="649"/>
      <c r="N70" s="649"/>
    </row>
    <row r="71" spans="1:14" s="651" customFormat="1">
      <c r="A71" s="649"/>
      <c r="B71" s="649"/>
      <c r="C71" s="649"/>
      <c r="D71" s="649"/>
      <c r="E71" s="649"/>
      <c r="F71" s="649"/>
      <c r="G71" s="649"/>
      <c r="H71" s="649"/>
      <c r="I71" s="649"/>
      <c r="J71" s="649"/>
      <c r="K71" s="650"/>
      <c r="L71" s="649"/>
      <c r="M71" s="649"/>
      <c r="N71" s="649"/>
    </row>
    <row r="72" spans="1:14" s="651" customFormat="1">
      <c r="A72" s="649"/>
      <c r="B72" s="649"/>
      <c r="C72" s="649"/>
      <c r="D72" s="649"/>
      <c r="E72" s="649"/>
      <c r="F72" s="649"/>
      <c r="G72" s="649"/>
      <c r="H72" s="649"/>
      <c r="I72" s="649"/>
      <c r="J72" s="649"/>
      <c r="K72" s="650"/>
      <c r="L72" s="649"/>
      <c r="M72" s="649"/>
      <c r="N72" s="649"/>
    </row>
    <row r="73" spans="1:14" s="651" customFormat="1">
      <c r="A73" s="649"/>
      <c r="B73" s="649"/>
      <c r="C73" s="649"/>
      <c r="D73" s="649"/>
      <c r="E73" s="649"/>
      <c r="F73" s="649"/>
      <c r="G73" s="649"/>
      <c r="H73" s="649"/>
      <c r="I73" s="649"/>
      <c r="J73" s="649"/>
      <c r="K73" s="650"/>
      <c r="L73" s="649"/>
      <c r="M73" s="649"/>
      <c r="N73" s="649"/>
    </row>
    <row r="74" spans="1:14" ht="64.5" customHeight="1">
      <c r="A74" s="649"/>
      <c r="B74" s="649"/>
      <c r="C74" s="649"/>
      <c r="D74" s="649"/>
      <c r="E74" s="649"/>
      <c r="F74" s="649"/>
      <c r="G74" s="649"/>
      <c r="H74" s="649"/>
      <c r="I74" s="649"/>
      <c r="J74" s="649"/>
      <c r="K74" s="650"/>
      <c r="L74" s="649"/>
      <c r="M74" s="649"/>
      <c r="N74" s="649"/>
    </row>
    <row r="75" spans="1:14" s="651" customFormat="1">
      <c r="A75" s="649"/>
      <c r="B75" s="649"/>
      <c r="C75" s="649"/>
      <c r="D75" s="649"/>
      <c r="E75" s="649"/>
      <c r="F75" s="649"/>
      <c r="G75" s="649"/>
      <c r="H75" s="649"/>
      <c r="I75" s="649"/>
      <c r="J75" s="649"/>
      <c r="K75" s="650"/>
      <c r="L75" s="649"/>
      <c r="M75" s="649"/>
      <c r="N75" s="649"/>
    </row>
    <row r="76" spans="1:14" s="651" customFormat="1">
      <c r="A76" s="649"/>
      <c r="B76" s="649"/>
      <c r="C76" s="649"/>
      <c r="D76" s="649"/>
      <c r="E76" s="649"/>
      <c r="F76" s="649"/>
      <c r="G76" s="649"/>
      <c r="H76" s="649"/>
      <c r="I76" s="649"/>
      <c r="J76" s="649"/>
      <c r="K76" s="650"/>
      <c r="L76" s="649"/>
      <c r="M76" s="649"/>
      <c r="N76" s="649"/>
    </row>
    <row r="77" spans="1:14" s="651" customFormat="1">
      <c r="A77" s="649"/>
      <c r="B77" s="649"/>
      <c r="C77" s="649"/>
      <c r="D77" s="649"/>
      <c r="E77" s="649"/>
      <c r="F77" s="649"/>
      <c r="G77" s="649"/>
      <c r="H77" s="649"/>
      <c r="I77" s="649"/>
      <c r="J77" s="649"/>
      <c r="K77" s="650"/>
      <c r="L77" s="649"/>
      <c r="M77" s="649"/>
      <c r="N77" s="649"/>
    </row>
    <row r="78" spans="1:14" s="651" customFormat="1">
      <c r="A78" s="649"/>
      <c r="B78" s="649"/>
      <c r="C78" s="649"/>
      <c r="D78" s="649"/>
      <c r="E78" s="649"/>
      <c r="F78" s="649"/>
      <c r="G78" s="649"/>
      <c r="H78" s="649"/>
      <c r="I78" s="649"/>
      <c r="J78" s="649"/>
      <c r="K78" s="650"/>
      <c r="L78" s="649"/>
      <c r="M78" s="649"/>
      <c r="N78" s="649"/>
    </row>
    <row r="79" spans="1:14" s="651" customFormat="1">
      <c r="A79" s="649"/>
      <c r="B79" s="649"/>
      <c r="C79" s="649"/>
      <c r="D79" s="649"/>
      <c r="E79" s="649"/>
      <c r="F79" s="649"/>
      <c r="G79" s="649"/>
      <c r="H79" s="649"/>
      <c r="I79" s="649"/>
      <c r="J79" s="649"/>
      <c r="K79" s="650"/>
      <c r="L79" s="649"/>
      <c r="M79" s="649"/>
      <c r="N79" s="649"/>
    </row>
    <row r="80" spans="1:14">
      <c r="A80" s="649"/>
      <c r="B80" s="649"/>
      <c r="C80" s="649"/>
      <c r="D80" s="649"/>
      <c r="E80" s="649"/>
      <c r="F80" s="649"/>
      <c r="G80" s="649"/>
      <c r="H80" s="649"/>
      <c r="I80" s="649"/>
      <c r="J80" s="649"/>
      <c r="K80" s="650"/>
      <c r="L80" s="649"/>
      <c r="M80" s="649"/>
      <c r="N80" s="649"/>
    </row>
    <row r="81" spans="1:15">
      <c r="A81" s="649"/>
      <c r="B81" s="649"/>
      <c r="C81" s="649"/>
      <c r="D81" s="649"/>
      <c r="E81" s="649"/>
      <c r="F81" s="649"/>
      <c r="G81" s="649"/>
      <c r="H81" s="649"/>
      <c r="I81" s="649"/>
      <c r="J81" s="649"/>
      <c r="K81" s="650"/>
      <c r="L81" s="649"/>
      <c r="M81" s="649"/>
      <c r="N81" s="649"/>
    </row>
    <row r="82" spans="1:15">
      <c r="A82" s="649"/>
      <c r="B82" s="649"/>
      <c r="C82" s="649"/>
      <c r="D82" s="649"/>
      <c r="E82" s="649"/>
      <c r="F82" s="649"/>
      <c r="G82" s="649"/>
      <c r="H82" s="649"/>
      <c r="I82" s="649"/>
      <c r="J82" s="649"/>
      <c r="K82" s="650"/>
      <c r="L82" s="649"/>
      <c r="M82" s="649"/>
      <c r="N82" s="649"/>
    </row>
    <row r="83" spans="1:15" ht="19.5" customHeight="1">
      <c r="A83" s="649"/>
      <c r="B83" s="649"/>
      <c r="C83" s="649"/>
      <c r="D83" s="649"/>
      <c r="E83" s="649"/>
      <c r="F83" s="649"/>
      <c r="G83" s="649"/>
      <c r="H83" s="649"/>
      <c r="I83" s="649"/>
      <c r="J83" s="649"/>
      <c r="K83" s="650"/>
      <c r="L83" s="649"/>
      <c r="M83" s="649"/>
      <c r="N83" s="649"/>
    </row>
    <row r="84" spans="1:15">
      <c r="A84" s="649"/>
      <c r="B84" s="649"/>
      <c r="C84" s="649"/>
      <c r="D84" s="649"/>
      <c r="E84" s="649"/>
      <c r="F84" s="649"/>
      <c r="G84" s="649"/>
      <c r="H84" s="649"/>
      <c r="I84" s="649"/>
      <c r="J84" s="649"/>
      <c r="K84" s="650"/>
      <c r="L84" s="649"/>
      <c r="M84" s="649"/>
      <c r="N84" s="649"/>
    </row>
    <row r="85" spans="1:15">
      <c r="A85" s="649"/>
      <c r="B85" s="649"/>
      <c r="C85" s="649"/>
      <c r="D85" s="649"/>
      <c r="E85" s="649"/>
      <c r="F85" s="649"/>
      <c r="G85" s="649"/>
      <c r="H85" s="649"/>
      <c r="I85" s="649"/>
      <c r="J85" s="649"/>
      <c r="K85" s="650"/>
      <c r="L85" s="649"/>
      <c r="M85" s="649"/>
      <c r="N85" s="649"/>
    </row>
    <row r="86" spans="1:15">
      <c r="A86" s="649"/>
      <c r="B86" s="649"/>
      <c r="C86" s="649"/>
      <c r="D86" s="649"/>
      <c r="E86" s="649"/>
      <c r="F86" s="649"/>
      <c r="G86" s="649"/>
      <c r="H86" s="649"/>
      <c r="I86" s="649"/>
      <c r="J86" s="649"/>
      <c r="K86" s="650"/>
      <c r="L86" s="649"/>
      <c r="M86" s="649"/>
      <c r="N86" s="649"/>
    </row>
    <row r="87" spans="1:15">
      <c r="A87" s="649"/>
      <c r="B87" s="649"/>
      <c r="C87" s="649"/>
      <c r="D87" s="649"/>
      <c r="E87" s="649"/>
      <c r="F87" s="649"/>
      <c r="G87" s="649"/>
      <c r="H87" s="649"/>
      <c r="I87" s="649"/>
      <c r="J87" s="649"/>
      <c r="K87" s="650"/>
      <c r="L87" s="649"/>
      <c r="M87" s="649"/>
      <c r="N87" s="649"/>
    </row>
    <row r="88" spans="1:15" s="651" customFormat="1">
      <c r="A88" s="649"/>
      <c r="B88" s="649"/>
      <c r="C88" s="649"/>
      <c r="D88" s="649"/>
      <c r="E88" s="649"/>
      <c r="F88" s="649"/>
      <c r="G88" s="649"/>
      <c r="H88" s="649"/>
      <c r="I88" s="649"/>
      <c r="J88" s="649"/>
      <c r="K88" s="650"/>
      <c r="L88" s="649"/>
      <c r="M88" s="649"/>
      <c r="N88" s="649"/>
    </row>
    <row r="89" spans="1:15" s="651" customFormat="1">
      <c r="A89" s="649"/>
      <c r="B89" s="649"/>
      <c r="C89" s="649"/>
      <c r="D89" s="649"/>
      <c r="E89" s="649"/>
      <c r="F89" s="649"/>
      <c r="G89" s="649"/>
      <c r="H89" s="649"/>
      <c r="I89" s="649"/>
      <c r="J89" s="649"/>
      <c r="K89" s="650"/>
      <c r="L89" s="649"/>
      <c r="M89" s="649"/>
      <c r="N89" s="649"/>
    </row>
    <row r="90" spans="1:15" s="651" customFormat="1">
      <c r="A90" s="649"/>
      <c r="B90" s="649"/>
      <c r="C90" s="649"/>
      <c r="D90" s="649"/>
      <c r="E90" s="649"/>
      <c r="F90" s="649"/>
      <c r="G90" s="649"/>
      <c r="H90" s="649"/>
      <c r="I90" s="649"/>
      <c r="J90" s="649"/>
      <c r="K90" s="650"/>
      <c r="L90" s="649"/>
      <c r="M90" s="649"/>
      <c r="N90" s="649"/>
    </row>
    <row r="91" spans="1:15" s="651" customFormat="1">
      <c r="A91" s="649"/>
      <c r="B91" s="649"/>
      <c r="C91" s="649"/>
      <c r="D91" s="649"/>
      <c r="E91" s="649"/>
      <c r="F91" s="649"/>
      <c r="G91" s="649"/>
      <c r="H91" s="649"/>
      <c r="I91" s="649"/>
      <c r="J91" s="649"/>
      <c r="K91" s="650"/>
      <c r="L91" s="649"/>
      <c r="M91" s="649"/>
      <c r="N91" s="649"/>
    </row>
    <row r="92" spans="1:15" s="651" customFormat="1">
      <c r="A92" s="649"/>
      <c r="B92" s="649"/>
      <c r="C92" s="649"/>
      <c r="D92" s="649"/>
      <c r="E92" s="649"/>
      <c r="F92" s="649"/>
      <c r="G92" s="649"/>
      <c r="H92" s="649"/>
      <c r="I92" s="649"/>
      <c r="J92" s="649"/>
      <c r="K92" s="650"/>
      <c r="L92" s="649"/>
      <c r="M92" s="649"/>
      <c r="N92" s="649"/>
    </row>
    <row r="93" spans="1:15" s="651" customFormat="1">
      <c r="A93" s="649"/>
      <c r="B93" s="649"/>
      <c r="C93" s="649"/>
      <c r="D93" s="649"/>
      <c r="E93" s="649"/>
      <c r="F93" s="649"/>
      <c r="G93" s="649"/>
      <c r="H93" s="649"/>
      <c r="I93" s="649"/>
      <c r="J93" s="649"/>
      <c r="K93" s="650"/>
      <c r="L93" s="649"/>
      <c r="M93" s="649"/>
      <c r="N93" s="649"/>
    </row>
    <row r="94" spans="1:15">
      <c r="A94" s="649"/>
      <c r="B94" s="649"/>
      <c r="C94" s="649"/>
      <c r="D94" s="649"/>
      <c r="E94" s="649"/>
      <c r="F94" s="649"/>
      <c r="G94" s="649"/>
      <c r="H94" s="649"/>
      <c r="I94" s="649"/>
      <c r="J94" s="649"/>
      <c r="K94" s="650"/>
      <c r="L94" s="649"/>
      <c r="M94" s="649"/>
      <c r="N94" s="649"/>
      <c r="O94" s="647" t="s">
        <v>6612</v>
      </c>
    </row>
    <row r="95" spans="1:15" s="651" customFormat="1">
      <c r="A95" s="649"/>
      <c r="B95" s="649"/>
      <c r="C95" s="649"/>
      <c r="D95" s="649"/>
      <c r="E95" s="649"/>
      <c r="F95" s="649"/>
      <c r="G95" s="649"/>
      <c r="H95" s="649"/>
      <c r="I95" s="649"/>
      <c r="J95" s="649"/>
      <c r="K95" s="650"/>
      <c r="L95" s="649"/>
      <c r="M95" s="649"/>
      <c r="N95" s="649"/>
    </row>
    <row r="96" spans="1:15" s="651" customFormat="1">
      <c r="A96" s="649"/>
      <c r="B96" s="649"/>
      <c r="C96" s="649"/>
      <c r="D96" s="649"/>
      <c r="E96" s="649"/>
      <c r="F96" s="649"/>
      <c r="G96" s="649"/>
      <c r="H96" s="649"/>
      <c r="I96" s="649"/>
      <c r="J96" s="649"/>
      <c r="K96" s="650"/>
      <c r="L96" s="649"/>
      <c r="M96" s="649"/>
      <c r="N96" s="649"/>
    </row>
    <row r="97" spans="1:15" s="651" customFormat="1">
      <c r="A97" s="649"/>
      <c r="B97" s="649"/>
      <c r="C97" s="649"/>
      <c r="D97" s="649"/>
      <c r="E97" s="649"/>
      <c r="F97" s="649"/>
      <c r="G97" s="649"/>
      <c r="H97" s="649"/>
      <c r="I97" s="649"/>
      <c r="J97" s="649"/>
      <c r="K97" s="650"/>
      <c r="L97" s="649"/>
      <c r="M97" s="649"/>
      <c r="N97" s="649"/>
    </row>
    <row r="98" spans="1:15" s="651" customFormat="1">
      <c r="A98" s="649"/>
      <c r="B98" s="649"/>
      <c r="C98" s="649"/>
      <c r="D98" s="649"/>
      <c r="E98" s="649"/>
      <c r="F98" s="649"/>
      <c r="G98" s="649"/>
      <c r="H98" s="649"/>
      <c r="I98" s="649"/>
      <c r="J98" s="649"/>
      <c r="K98" s="650"/>
      <c r="L98" s="649"/>
      <c r="M98" s="649"/>
      <c r="N98" s="649"/>
    </row>
    <row r="99" spans="1:15" s="651" customFormat="1">
      <c r="A99" s="649"/>
      <c r="B99" s="649"/>
      <c r="C99" s="649"/>
      <c r="D99" s="649"/>
      <c r="E99" s="649"/>
      <c r="F99" s="649"/>
      <c r="G99" s="649"/>
      <c r="H99" s="649"/>
      <c r="I99" s="649"/>
      <c r="J99" s="649"/>
      <c r="K99" s="650"/>
      <c r="L99" s="649"/>
      <c r="M99" s="649"/>
      <c r="N99" s="649"/>
    </row>
    <row r="100" spans="1:15" s="651" customFormat="1">
      <c r="A100" s="649"/>
      <c r="B100" s="649"/>
      <c r="C100" s="649"/>
      <c r="D100" s="649"/>
      <c r="E100" s="649"/>
      <c r="F100" s="649"/>
      <c r="G100" s="649"/>
      <c r="H100" s="649"/>
      <c r="I100" s="649"/>
      <c r="J100" s="649"/>
      <c r="K100" s="650"/>
      <c r="L100" s="649"/>
      <c r="M100" s="649"/>
      <c r="N100" s="649"/>
    </row>
    <row r="101" spans="1:15">
      <c r="A101" s="649"/>
      <c r="B101" s="649"/>
      <c r="C101" s="649"/>
      <c r="D101" s="649"/>
      <c r="E101" s="649"/>
      <c r="F101" s="649"/>
      <c r="G101" s="649"/>
      <c r="H101" s="649"/>
      <c r="I101" s="649"/>
      <c r="J101" s="649"/>
      <c r="K101" s="650"/>
      <c r="L101" s="649"/>
      <c r="M101" s="649"/>
      <c r="N101" s="649"/>
      <c r="O101" s="647" t="s">
        <v>6612</v>
      </c>
    </row>
    <row r="102" spans="1:15" s="651" customFormat="1">
      <c r="A102" s="649"/>
      <c r="B102" s="649"/>
      <c r="C102" s="649"/>
      <c r="D102" s="649"/>
      <c r="E102" s="649"/>
      <c r="F102" s="649"/>
      <c r="G102" s="649"/>
      <c r="H102" s="649"/>
      <c r="I102" s="649"/>
      <c r="J102" s="649"/>
      <c r="K102" s="650"/>
      <c r="L102" s="649"/>
      <c r="M102" s="649"/>
      <c r="N102" s="649"/>
    </row>
    <row r="103" spans="1:15" s="651" customFormat="1">
      <c r="A103" s="649"/>
      <c r="B103" s="649"/>
      <c r="C103" s="649"/>
      <c r="D103" s="649"/>
      <c r="E103" s="649"/>
      <c r="F103" s="649"/>
      <c r="G103" s="649"/>
      <c r="H103" s="649"/>
      <c r="I103" s="649"/>
      <c r="J103" s="649"/>
      <c r="K103" s="650"/>
      <c r="L103" s="649"/>
      <c r="M103" s="649"/>
      <c r="N103" s="649"/>
    </row>
    <row r="104" spans="1:15" s="651" customFormat="1">
      <c r="A104" s="649"/>
      <c r="B104" s="649"/>
      <c r="C104" s="649"/>
      <c r="D104" s="649"/>
      <c r="E104" s="649"/>
      <c r="F104" s="649"/>
      <c r="G104" s="649"/>
      <c r="H104" s="649"/>
      <c r="I104" s="649"/>
      <c r="J104" s="649"/>
      <c r="K104" s="650"/>
      <c r="L104" s="649"/>
      <c r="M104" s="649"/>
      <c r="N104" s="649"/>
    </row>
    <row r="105" spans="1:15" s="651" customFormat="1">
      <c r="A105" s="649"/>
      <c r="B105" s="649"/>
      <c r="C105" s="649"/>
      <c r="D105" s="649"/>
      <c r="E105" s="649"/>
      <c r="F105" s="649"/>
      <c r="G105" s="649"/>
      <c r="H105" s="649"/>
      <c r="I105" s="649"/>
      <c r="J105" s="649"/>
      <c r="K105" s="650"/>
      <c r="L105" s="649"/>
      <c r="M105" s="649"/>
      <c r="N105" s="649"/>
    </row>
    <row r="106" spans="1:15" s="651" customFormat="1">
      <c r="A106" s="649"/>
      <c r="B106" s="649"/>
      <c r="C106" s="649"/>
      <c r="D106" s="649"/>
      <c r="E106" s="649"/>
      <c r="F106" s="649"/>
      <c r="G106" s="649"/>
      <c r="H106" s="649"/>
      <c r="I106" s="649"/>
      <c r="J106" s="649"/>
      <c r="K106" s="650"/>
      <c r="L106" s="649"/>
      <c r="M106" s="649"/>
      <c r="N106" s="649"/>
    </row>
    <row r="107" spans="1:15" s="651" customFormat="1">
      <c r="A107" s="649"/>
      <c r="B107" s="649"/>
      <c r="C107" s="649"/>
      <c r="D107" s="649"/>
      <c r="E107" s="649"/>
      <c r="F107" s="649"/>
      <c r="G107" s="649"/>
      <c r="H107" s="649"/>
      <c r="I107" s="649"/>
      <c r="J107" s="649"/>
      <c r="K107" s="650"/>
      <c r="L107" s="649"/>
      <c r="M107" s="649"/>
      <c r="N107" s="649"/>
    </row>
    <row r="108" spans="1:15">
      <c r="A108" s="649"/>
      <c r="B108" s="649"/>
      <c r="C108" s="649"/>
      <c r="D108" s="649"/>
      <c r="E108" s="649"/>
      <c r="F108" s="649"/>
      <c r="G108" s="649"/>
      <c r="H108" s="649"/>
      <c r="I108" s="649"/>
      <c r="J108" s="649"/>
      <c r="K108" s="650"/>
      <c r="L108" s="649"/>
      <c r="M108" s="649"/>
      <c r="N108" s="649"/>
    </row>
    <row r="109" spans="1:15" s="651" customFormat="1">
      <c r="A109" s="649"/>
      <c r="B109" s="649"/>
      <c r="C109" s="649"/>
      <c r="D109" s="649"/>
      <c r="E109" s="649"/>
      <c r="F109" s="649"/>
      <c r="G109" s="649"/>
      <c r="H109" s="649"/>
      <c r="I109" s="649"/>
      <c r="J109" s="649"/>
      <c r="K109" s="650"/>
      <c r="L109" s="649"/>
      <c r="M109" s="649"/>
      <c r="N109" s="649"/>
    </row>
    <row r="110" spans="1:15" s="651" customFormat="1">
      <c r="A110" s="649"/>
      <c r="B110" s="649"/>
      <c r="C110" s="649"/>
      <c r="D110" s="649"/>
      <c r="E110" s="649"/>
      <c r="F110" s="649"/>
      <c r="G110" s="649"/>
      <c r="H110" s="649"/>
      <c r="I110" s="649"/>
      <c r="J110" s="649"/>
      <c r="K110" s="650"/>
      <c r="L110" s="649"/>
      <c r="M110" s="649"/>
      <c r="N110" s="649"/>
    </row>
    <row r="111" spans="1:15" s="651" customFormat="1">
      <c r="A111" s="649"/>
      <c r="B111" s="649"/>
      <c r="C111" s="649"/>
      <c r="D111" s="649"/>
      <c r="E111" s="649"/>
      <c r="F111" s="649"/>
      <c r="G111" s="649"/>
      <c r="H111" s="649"/>
      <c r="I111" s="649"/>
      <c r="J111" s="649"/>
      <c r="K111" s="650"/>
      <c r="L111" s="649"/>
      <c r="M111" s="649"/>
      <c r="N111" s="649"/>
    </row>
    <row r="112" spans="1:15" s="651" customFormat="1">
      <c r="A112" s="649"/>
      <c r="B112" s="649"/>
      <c r="C112" s="649"/>
      <c r="D112" s="649"/>
      <c r="E112" s="649"/>
      <c r="F112" s="649"/>
      <c r="G112" s="649"/>
      <c r="H112" s="649"/>
      <c r="I112" s="649"/>
      <c r="J112" s="649"/>
      <c r="K112" s="650"/>
      <c r="L112" s="649"/>
      <c r="M112" s="649"/>
      <c r="N112" s="649"/>
    </row>
    <row r="113" spans="1:14" s="651" customFormat="1">
      <c r="A113" s="649"/>
      <c r="B113" s="649"/>
      <c r="C113" s="649"/>
      <c r="D113" s="649"/>
      <c r="E113" s="649"/>
      <c r="F113" s="649"/>
      <c r="G113" s="649"/>
      <c r="H113" s="649"/>
      <c r="I113" s="649"/>
      <c r="J113" s="649"/>
      <c r="K113" s="650"/>
      <c r="L113" s="649"/>
      <c r="M113" s="649"/>
      <c r="N113" s="649"/>
    </row>
    <row r="114" spans="1:14" s="651" customFormat="1">
      <c r="A114" s="649"/>
      <c r="B114" s="649"/>
      <c r="C114" s="649"/>
      <c r="D114" s="649"/>
      <c r="E114" s="649"/>
      <c r="F114" s="649"/>
      <c r="G114" s="649"/>
      <c r="H114" s="649"/>
      <c r="I114" s="649"/>
      <c r="J114" s="649"/>
      <c r="K114" s="650"/>
      <c r="L114" s="649"/>
      <c r="M114" s="649"/>
      <c r="N114" s="649"/>
    </row>
    <row r="115" spans="1:14" collapsed="1">
      <c r="A115" s="649"/>
      <c r="B115" s="649"/>
      <c r="C115" s="649"/>
      <c r="D115" s="649"/>
      <c r="E115" s="649"/>
      <c r="F115" s="649"/>
      <c r="G115" s="649"/>
      <c r="H115" s="649"/>
      <c r="I115" s="649"/>
      <c r="J115" s="649"/>
      <c r="K115" s="650"/>
      <c r="L115" s="649"/>
      <c r="M115" s="649"/>
      <c r="N115" s="649"/>
    </row>
    <row r="116" spans="1:14" hidden="1">
      <c r="A116" s="649"/>
      <c r="B116" s="649"/>
      <c r="C116" s="649"/>
      <c r="D116" s="649"/>
      <c r="E116" s="649"/>
      <c r="F116" s="649"/>
      <c r="G116" s="649"/>
      <c r="H116" s="649"/>
      <c r="I116" s="649"/>
      <c r="J116" s="649"/>
      <c r="K116" s="650"/>
      <c r="L116" s="649"/>
      <c r="M116" s="649"/>
      <c r="N116" s="649"/>
    </row>
    <row r="117" spans="1:14" hidden="1">
      <c r="A117" s="649"/>
      <c r="B117" s="649"/>
      <c r="C117" s="649"/>
      <c r="D117" s="649"/>
      <c r="E117" s="649"/>
      <c r="F117" s="649"/>
      <c r="G117" s="649"/>
      <c r="H117" s="649"/>
      <c r="I117" s="649"/>
      <c r="J117" s="649"/>
      <c r="K117" s="650"/>
      <c r="L117" s="649"/>
      <c r="M117" s="649"/>
      <c r="N117" s="649"/>
    </row>
    <row r="118" spans="1:14" hidden="1">
      <c r="A118" s="649"/>
      <c r="B118" s="649"/>
      <c r="C118" s="649"/>
      <c r="D118" s="649"/>
      <c r="E118" s="649"/>
      <c r="F118" s="649"/>
      <c r="G118" s="649"/>
      <c r="H118" s="649"/>
      <c r="I118" s="649"/>
      <c r="J118" s="649"/>
      <c r="K118" s="650"/>
      <c r="L118" s="649"/>
      <c r="M118" s="649"/>
      <c r="N118" s="649"/>
    </row>
    <row r="119" spans="1:14" hidden="1">
      <c r="A119" s="649"/>
      <c r="B119" s="649"/>
      <c r="C119" s="649"/>
      <c r="D119" s="649"/>
      <c r="E119" s="649"/>
      <c r="F119" s="649"/>
      <c r="G119" s="649"/>
      <c r="H119" s="649"/>
      <c r="I119" s="649"/>
      <c r="J119" s="649"/>
      <c r="K119" s="650"/>
      <c r="L119" s="649"/>
      <c r="M119" s="649"/>
      <c r="N119" s="649"/>
    </row>
    <row r="120" spans="1:14" collapsed="1">
      <c r="A120" s="649"/>
      <c r="B120" s="649"/>
      <c r="C120" s="649"/>
      <c r="D120" s="649"/>
      <c r="E120" s="649"/>
      <c r="F120" s="649"/>
      <c r="G120" s="649"/>
      <c r="H120" s="649"/>
      <c r="I120" s="649"/>
      <c r="J120" s="649"/>
      <c r="K120" s="650"/>
      <c r="L120" s="649"/>
      <c r="M120" s="649"/>
      <c r="N120" s="649"/>
    </row>
    <row r="121" spans="1:14" hidden="1">
      <c r="A121" s="649"/>
      <c r="B121" s="649"/>
      <c r="C121" s="649"/>
      <c r="D121" s="649"/>
      <c r="E121" s="649"/>
      <c r="F121" s="649"/>
      <c r="G121" s="649"/>
      <c r="H121" s="649"/>
      <c r="I121" s="649"/>
      <c r="J121" s="649"/>
      <c r="K121" s="650"/>
      <c r="L121" s="649"/>
      <c r="M121" s="649"/>
      <c r="N121" s="649"/>
    </row>
    <row r="122" spans="1:14" hidden="1">
      <c r="A122" s="649"/>
      <c r="B122" s="649"/>
      <c r="C122" s="649"/>
      <c r="D122" s="649"/>
      <c r="E122" s="649"/>
      <c r="F122" s="649"/>
      <c r="G122" s="649"/>
      <c r="H122" s="649"/>
      <c r="I122" s="649"/>
      <c r="J122" s="649"/>
      <c r="K122" s="650"/>
      <c r="L122" s="649"/>
      <c r="M122" s="649"/>
      <c r="N122" s="649"/>
    </row>
    <row r="123" spans="1:14" hidden="1">
      <c r="A123" s="649"/>
      <c r="B123" s="649"/>
      <c r="C123" s="649"/>
      <c r="D123" s="649"/>
      <c r="E123" s="649"/>
      <c r="F123" s="649"/>
      <c r="G123" s="649"/>
      <c r="H123" s="649"/>
      <c r="I123" s="649"/>
      <c r="J123" s="649"/>
      <c r="K123" s="650"/>
      <c r="L123" s="649"/>
      <c r="M123" s="649"/>
      <c r="N123" s="649"/>
    </row>
    <row r="124" spans="1:14" hidden="1">
      <c r="A124" s="649"/>
      <c r="B124" s="649"/>
      <c r="C124" s="649"/>
      <c r="D124" s="649"/>
      <c r="E124" s="649"/>
      <c r="F124" s="649"/>
      <c r="G124" s="649"/>
      <c r="H124" s="649"/>
      <c r="I124" s="649"/>
      <c r="J124" s="649"/>
      <c r="K124" s="650"/>
      <c r="L124" s="649"/>
      <c r="M124" s="649"/>
      <c r="N124" s="649"/>
    </row>
    <row r="125" spans="1:14" hidden="1">
      <c r="A125" s="649"/>
      <c r="B125" s="649"/>
      <c r="C125" s="649"/>
      <c r="D125" s="649"/>
      <c r="E125" s="649"/>
      <c r="F125" s="649"/>
      <c r="G125" s="649"/>
      <c r="H125" s="649"/>
      <c r="I125" s="649"/>
      <c r="J125" s="649"/>
      <c r="K125" s="650"/>
      <c r="L125" s="649"/>
      <c r="M125" s="649"/>
      <c r="N125" s="649"/>
    </row>
    <row r="126" spans="1:14" hidden="1">
      <c r="A126" s="649"/>
      <c r="B126" s="649"/>
      <c r="C126" s="649"/>
      <c r="D126" s="649"/>
      <c r="E126" s="649"/>
      <c r="F126" s="649"/>
      <c r="G126" s="649"/>
      <c r="H126" s="649"/>
      <c r="I126" s="649"/>
      <c r="J126" s="649"/>
      <c r="K126" s="650"/>
      <c r="L126" s="649"/>
      <c r="M126" s="649"/>
      <c r="N126" s="649"/>
    </row>
    <row r="127" spans="1:14" collapsed="1">
      <c r="A127" s="649"/>
      <c r="B127" s="649"/>
      <c r="C127" s="649"/>
      <c r="D127" s="649"/>
      <c r="E127" s="649"/>
      <c r="F127" s="649"/>
      <c r="G127" s="649"/>
      <c r="H127" s="649"/>
      <c r="I127" s="649"/>
      <c r="J127" s="649"/>
      <c r="K127" s="650"/>
      <c r="L127" s="649"/>
      <c r="M127" s="649"/>
      <c r="N127" s="649"/>
    </row>
    <row r="128" spans="1:14" hidden="1">
      <c r="A128" s="649"/>
      <c r="B128" s="649"/>
      <c r="C128" s="649"/>
      <c r="D128" s="649"/>
      <c r="E128" s="649"/>
      <c r="F128" s="649"/>
      <c r="G128" s="649"/>
      <c r="H128" s="649"/>
      <c r="I128" s="649"/>
      <c r="J128" s="649"/>
      <c r="K128" s="650"/>
      <c r="L128" s="649"/>
      <c r="M128" s="649"/>
      <c r="N128" s="649"/>
    </row>
    <row r="129" spans="1:14" hidden="1">
      <c r="A129" s="649"/>
      <c r="B129" s="649"/>
      <c r="C129" s="649"/>
      <c r="D129" s="649"/>
      <c r="E129" s="649"/>
      <c r="F129" s="649"/>
      <c r="G129" s="649"/>
      <c r="H129" s="649"/>
      <c r="I129" s="649"/>
      <c r="J129" s="649"/>
      <c r="K129" s="650"/>
      <c r="L129" s="649"/>
      <c r="M129" s="649"/>
      <c r="N129" s="649"/>
    </row>
    <row r="130" spans="1:14" hidden="1">
      <c r="A130" s="649"/>
      <c r="B130" s="649"/>
      <c r="C130" s="649"/>
      <c r="D130" s="649"/>
      <c r="E130" s="649"/>
      <c r="F130" s="649"/>
      <c r="G130" s="649"/>
      <c r="H130" s="649"/>
      <c r="I130" s="649"/>
      <c r="J130" s="649"/>
      <c r="K130" s="650"/>
      <c r="L130" s="649"/>
      <c r="M130" s="649"/>
      <c r="N130" s="649"/>
    </row>
    <row r="131" spans="1:14" hidden="1">
      <c r="A131" s="649"/>
      <c r="B131" s="649"/>
      <c r="C131" s="649"/>
      <c r="D131" s="649"/>
      <c r="E131" s="649"/>
      <c r="F131" s="649"/>
      <c r="G131" s="649"/>
      <c r="H131" s="649"/>
      <c r="I131" s="649"/>
      <c r="J131" s="649"/>
      <c r="K131" s="650"/>
      <c r="L131" s="649"/>
      <c r="M131" s="649"/>
      <c r="N131" s="649"/>
    </row>
    <row r="132" spans="1:14" hidden="1">
      <c r="A132" s="649"/>
      <c r="B132" s="649"/>
      <c r="C132" s="649"/>
      <c r="D132" s="649"/>
      <c r="E132" s="649"/>
      <c r="F132" s="649"/>
      <c r="G132" s="649"/>
      <c r="H132" s="649"/>
      <c r="I132" s="649"/>
      <c r="J132" s="649"/>
      <c r="K132" s="650"/>
      <c r="L132" s="649"/>
      <c r="M132" s="649"/>
      <c r="N132" s="649"/>
    </row>
    <row r="133" spans="1:14" hidden="1">
      <c r="A133" s="649"/>
      <c r="B133" s="649"/>
      <c r="C133" s="649"/>
      <c r="D133" s="649"/>
      <c r="E133" s="649"/>
      <c r="F133" s="649"/>
      <c r="G133" s="649"/>
      <c r="H133" s="649"/>
      <c r="I133" s="649"/>
      <c r="J133" s="649"/>
      <c r="K133" s="650"/>
      <c r="L133" s="649"/>
      <c r="M133" s="649"/>
      <c r="N133" s="649"/>
    </row>
    <row r="134" spans="1:14" collapsed="1">
      <c r="A134" s="649"/>
      <c r="B134" s="649"/>
      <c r="C134" s="649"/>
      <c r="D134" s="649"/>
      <c r="E134" s="649"/>
      <c r="F134" s="649"/>
      <c r="G134" s="649"/>
      <c r="H134" s="649"/>
      <c r="I134" s="649"/>
      <c r="J134" s="649"/>
      <c r="K134" s="650"/>
      <c r="L134" s="649"/>
      <c r="M134" s="649"/>
      <c r="N134" s="649"/>
    </row>
    <row r="135" spans="1:14" hidden="1">
      <c r="A135" s="649"/>
      <c r="B135" s="649"/>
      <c r="C135" s="649"/>
      <c r="D135" s="649"/>
      <c r="E135" s="649"/>
      <c r="F135" s="649"/>
      <c r="G135" s="649"/>
      <c r="H135" s="649"/>
      <c r="I135" s="649"/>
      <c r="J135" s="649"/>
      <c r="K135" s="650"/>
      <c r="L135" s="649"/>
      <c r="M135" s="649"/>
      <c r="N135" s="649"/>
    </row>
    <row r="136" spans="1:14" hidden="1">
      <c r="A136" s="649"/>
      <c r="B136" s="649"/>
      <c r="C136" s="649"/>
      <c r="D136" s="649"/>
      <c r="E136" s="649"/>
      <c r="F136" s="649"/>
      <c r="G136" s="649"/>
      <c r="H136" s="649"/>
      <c r="I136" s="649"/>
      <c r="J136" s="649"/>
      <c r="K136" s="650"/>
      <c r="L136" s="649"/>
      <c r="M136" s="649"/>
      <c r="N136" s="649"/>
    </row>
    <row r="137" spans="1:14" hidden="1">
      <c r="A137" s="649"/>
      <c r="B137" s="649"/>
      <c r="C137" s="649"/>
      <c r="D137" s="649"/>
      <c r="E137" s="649"/>
      <c r="F137" s="649"/>
      <c r="G137" s="649"/>
      <c r="H137" s="649"/>
      <c r="I137" s="649"/>
      <c r="J137" s="649"/>
      <c r="K137" s="650"/>
      <c r="L137" s="649"/>
      <c r="M137" s="649"/>
      <c r="N137" s="649"/>
    </row>
    <row r="138" spans="1:14" hidden="1">
      <c r="A138" s="649"/>
      <c r="B138" s="649"/>
      <c r="C138" s="649"/>
      <c r="D138" s="649"/>
      <c r="E138" s="649"/>
      <c r="F138" s="649"/>
      <c r="G138" s="649"/>
      <c r="H138" s="649"/>
      <c r="I138" s="649"/>
      <c r="J138" s="649"/>
      <c r="K138" s="650"/>
      <c r="L138" s="649"/>
      <c r="M138" s="649"/>
      <c r="N138" s="649"/>
    </row>
    <row r="139" spans="1:14">
      <c r="A139" s="649"/>
      <c r="B139" s="649"/>
      <c r="C139" s="649"/>
      <c r="D139" s="649"/>
      <c r="E139" s="649"/>
      <c r="F139" s="649"/>
      <c r="G139" s="649"/>
      <c r="H139" s="649"/>
      <c r="I139" s="649"/>
      <c r="J139" s="649"/>
      <c r="K139" s="650"/>
      <c r="L139" s="649"/>
      <c r="M139" s="649"/>
      <c r="N139" s="649"/>
    </row>
    <row r="140" spans="1:14">
      <c r="A140" s="649"/>
      <c r="B140" s="649"/>
      <c r="C140" s="649"/>
      <c r="D140" s="649"/>
      <c r="E140" s="649"/>
      <c r="F140" s="649"/>
      <c r="G140" s="649"/>
      <c r="H140" s="649"/>
      <c r="I140" s="649"/>
      <c r="J140" s="649"/>
      <c r="K140" s="650"/>
      <c r="L140" s="649"/>
      <c r="M140" s="649"/>
      <c r="N140" s="649"/>
    </row>
    <row r="141" spans="1:14">
      <c r="A141" s="649"/>
      <c r="B141" s="649"/>
      <c r="C141" s="649"/>
      <c r="D141" s="649"/>
      <c r="E141" s="649"/>
      <c r="F141" s="649"/>
      <c r="G141" s="649"/>
      <c r="H141" s="649"/>
      <c r="I141" s="649"/>
      <c r="J141" s="649"/>
      <c r="K141" s="650"/>
      <c r="L141" s="649"/>
      <c r="M141" s="649"/>
      <c r="N141" s="649"/>
    </row>
    <row r="142" spans="1:14">
      <c r="A142" s="649"/>
      <c r="B142" s="649"/>
      <c r="C142" s="649"/>
      <c r="D142" s="649"/>
      <c r="E142" s="649"/>
      <c r="F142" s="649"/>
      <c r="G142" s="649"/>
      <c r="H142" s="649"/>
      <c r="I142" s="649"/>
      <c r="J142" s="649"/>
      <c r="K142" s="650"/>
      <c r="L142" s="649"/>
      <c r="M142" s="649"/>
      <c r="N142" s="649"/>
    </row>
    <row r="143" spans="1:14">
      <c r="A143" s="649"/>
      <c r="B143" s="649"/>
      <c r="C143" s="649"/>
      <c r="D143" s="649"/>
      <c r="E143" s="649"/>
      <c r="F143" s="649"/>
      <c r="G143" s="649"/>
      <c r="H143" s="649"/>
      <c r="I143" s="649"/>
      <c r="J143" s="649"/>
      <c r="K143" s="650"/>
      <c r="L143" s="649"/>
      <c r="M143" s="649"/>
      <c r="N143" s="649"/>
    </row>
    <row r="144" spans="1:14">
      <c r="A144" s="649"/>
      <c r="B144" s="649"/>
      <c r="C144" s="649"/>
      <c r="D144" s="649"/>
      <c r="E144" s="649"/>
      <c r="F144" s="649"/>
      <c r="G144" s="649"/>
      <c r="H144" s="649"/>
      <c r="I144" s="649"/>
      <c r="J144" s="649"/>
      <c r="K144" s="650"/>
      <c r="L144" s="649"/>
      <c r="M144" s="649"/>
      <c r="N144" s="649"/>
    </row>
    <row r="145" spans="1:14">
      <c r="A145" s="649"/>
      <c r="B145" s="649"/>
      <c r="C145" s="649"/>
      <c r="D145" s="649"/>
      <c r="E145" s="649"/>
      <c r="F145" s="649"/>
      <c r="G145" s="649"/>
      <c r="H145" s="649"/>
      <c r="I145" s="649"/>
      <c r="J145" s="649"/>
      <c r="K145" s="650"/>
      <c r="L145" s="649"/>
      <c r="M145" s="649"/>
      <c r="N145" s="649"/>
    </row>
    <row r="146" spans="1:14">
      <c r="A146" s="649"/>
      <c r="B146" s="649"/>
      <c r="C146" s="649"/>
      <c r="D146" s="649"/>
      <c r="E146" s="649"/>
      <c r="F146" s="649"/>
      <c r="G146" s="649"/>
      <c r="H146" s="649"/>
      <c r="I146" s="649"/>
      <c r="J146" s="649"/>
      <c r="K146" s="650"/>
      <c r="L146" s="649"/>
      <c r="M146" s="649"/>
      <c r="N146" s="649"/>
    </row>
    <row r="147" spans="1:14" ht="32.25" customHeight="1">
      <c r="A147" s="649"/>
      <c r="B147" s="649"/>
      <c r="C147" s="649"/>
      <c r="D147" s="649"/>
      <c r="E147" s="649"/>
      <c r="F147" s="649"/>
      <c r="G147" s="649"/>
      <c r="H147" s="649"/>
      <c r="I147" s="649"/>
      <c r="J147" s="649"/>
      <c r="K147" s="650"/>
      <c r="L147" s="649"/>
      <c r="M147" s="649"/>
      <c r="N147" s="649"/>
    </row>
    <row r="148" spans="1:14" ht="32.25" customHeight="1">
      <c r="A148" s="649"/>
      <c r="B148" s="649"/>
      <c r="C148" s="649"/>
      <c r="D148" s="649"/>
      <c r="E148" s="649"/>
      <c r="F148" s="649"/>
      <c r="G148" s="649"/>
      <c r="H148" s="649"/>
      <c r="I148" s="649"/>
      <c r="J148" s="649"/>
      <c r="K148" s="650"/>
      <c r="L148" s="649"/>
      <c r="M148" s="649"/>
      <c r="N148" s="649"/>
    </row>
    <row r="149" spans="1:14" ht="35.25" customHeight="1">
      <c r="A149" s="649"/>
      <c r="B149" s="649"/>
      <c r="C149" s="649"/>
      <c r="D149" s="649"/>
      <c r="E149" s="649"/>
      <c r="F149" s="649"/>
      <c r="G149" s="649"/>
      <c r="H149" s="649"/>
      <c r="I149" s="649"/>
      <c r="J149" s="649"/>
      <c r="K149" s="650"/>
      <c r="L149" s="649"/>
      <c r="M149" s="649"/>
      <c r="N149" s="649"/>
    </row>
    <row r="150" spans="1:14">
      <c r="A150" s="649"/>
      <c r="B150" s="649"/>
      <c r="C150" s="649"/>
      <c r="D150" s="649"/>
      <c r="E150" s="649"/>
      <c r="F150" s="649"/>
      <c r="G150" s="649"/>
      <c r="H150" s="649"/>
      <c r="I150" s="649"/>
      <c r="J150" s="649"/>
      <c r="K150" s="650"/>
      <c r="L150" s="649"/>
      <c r="M150" s="649"/>
      <c r="N150" s="649"/>
    </row>
    <row r="151" spans="1:14">
      <c r="A151" s="649"/>
      <c r="B151" s="649"/>
      <c r="C151" s="649"/>
      <c r="D151" s="649"/>
      <c r="E151" s="649"/>
      <c r="F151" s="649"/>
      <c r="G151" s="649"/>
      <c r="H151" s="649"/>
      <c r="I151" s="649"/>
      <c r="J151" s="649"/>
      <c r="K151" s="650"/>
      <c r="L151" s="649"/>
      <c r="M151" s="649"/>
      <c r="N151" s="649"/>
    </row>
    <row r="152" spans="1:14">
      <c r="A152" s="649"/>
      <c r="B152" s="649"/>
      <c r="C152" s="649"/>
      <c r="D152" s="649"/>
      <c r="E152" s="649"/>
      <c r="F152" s="649"/>
      <c r="G152" s="649"/>
      <c r="H152" s="649"/>
      <c r="I152" s="649"/>
      <c r="J152" s="649"/>
      <c r="K152" s="650"/>
      <c r="L152" s="649"/>
      <c r="M152" s="649"/>
      <c r="N152" s="649"/>
    </row>
    <row r="153" spans="1:14">
      <c r="A153" s="649"/>
      <c r="B153" s="649"/>
      <c r="C153" s="649"/>
      <c r="D153" s="649"/>
      <c r="E153" s="649"/>
      <c r="F153" s="649"/>
      <c r="G153" s="649"/>
      <c r="H153" s="649"/>
      <c r="I153" s="649"/>
      <c r="J153" s="649"/>
      <c r="K153" s="650"/>
      <c r="L153" s="649"/>
      <c r="M153" s="649"/>
      <c r="N153" s="649"/>
    </row>
    <row r="154" spans="1:14">
      <c r="A154" s="649"/>
      <c r="B154" s="649"/>
      <c r="C154" s="649"/>
      <c r="D154" s="649"/>
      <c r="E154" s="649"/>
      <c r="F154" s="649"/>
      <c r="G154" s="649"/>
      <c r="H154" s="649"/>
      <c r="I154" s="649"/>
      <c r="J154" s="649"/>
      <c r="K154" s="650"/>
      <c r="L154" s="649"/>
      <c r="M154" s="649"/>
      <c r="N154" s="649"/>
    </row>
    <row r="155" spans="1:14">
      <c r="A155" s="649"/>
      <c r="B155" s="649"/>
      <c r="C155" s="649"/>
      <c r="D155" s="649"/>
      <c r="E155" s="649"/>
      <c r="F155" s="649"/>
      <c r="G155" s="649"/>
      <c r="H155" s="649"/>
      <c r="I155" s="649"/>
      <c r="J155" s="649"/>
      <c r="K155" s="650"/>
      <c r="L155" s="649"/>
      <c r="M155" s="649"/>
      <c r="N155" s="649"/>
    </row>
    <row r="156" spans="1:14">
      <c r="A156" s="649"/>
      <c r="B156" s="649"/>
      <c r="C156" s="649"/>
      <c r="D156" s="649"/>
      <c r="E156" s="649"/>
      <c r="F156" s="649"/>
      <c r="G156" s="649"/>
      <c r="H156" s="649"/>
      <c r="I156" s="649"/>
      <c r="J156" s="649"/>
      <c r="K156" s="650"/>
      <c r="L156" s="649"/>
      <c r="M156" s="649"/>
      <c r="N156" s="649"/>
    </row>
    <row r="157" spans="1:14">
      <c r="A157" s="649"/>
      <c r="B157" s="649"/>
      <c r="C157" s="649"/>
      <c r="D157" s="649"/>
      <c r="E157" s="649"/>
      <c r="F157" s="649"/>
      <c r="G157" s="649"/>
      <c r="H157" s="649"/>
      <c r="I157" s="649"/>
      <c r="J157" s="649"/>
      <c r="K157" s="650"/>
      <c r="L157" s="649"/>
      <c r="M157" s="649"/>
      <c r="N157" s="649"/>
    </row>
    <row r="158" spans="1:14">
      <c r="A158" s="649"/>
      <c r="B158" s="649"/>
      <c r="C158" s="649"/>
      <c r="D158" s="649"/>
      <c r="E158" s="649"/>
      <c r="F158" s="649"/>
      <c r="G158" s="649"/>
      <c r="H158" s="649"/>
      <c r="I158" s="649"/>
      <c r="J158" s="649"/>
      <c r="K158" s="650"/>
      <c r="L158" s="649"/>
      <c r="M158" s="649"/>
      <c r="N158" s="649"/>
    </row>
    <row r="159" spans="1:14">
      <c r="A159" s="649"/>
      <c r="B159" s="649"/>
      <c r="C159" s="649"/>
      <c r="D159" s="649"/>
      <c r="E159" s="649"/>
      <c r="F159" s="649"/>
      <c r="G159" s="649"/>
      <c r="H159" s="649"/>
      <c r="I159" s="649"/>
      <c r="J159" s="649"/>
      <c r="K159" s="650"/>
      <c r="L159" s="649"/>
      <c r="M159" s="649"/>
      <c r="N159" s="649"/>
    </row>
    <row r="160" spans="1:14">
      <c r="A160" s="649"/>
      <c r="B160" s="649"/>
      <c r="C160" s="649"/>
      <c r="D160" s="649"/>
      <c r="E160" s="649"/>
      <c r="F160" s="649"/>
      <c r="G160" s="649"/>
      <c r="H160" s="649"/>
      <c r="I160" s="649"/>
      <c r="J160" s="649"/>
      <c r="K160" s="650"/>
      <c r="L160" s="649"/>
      <c r="M160" s="649"/>
      <c r="N160" s="649"/>
    </row>
    <row r="161" spans="1:14">
      <c r="A161" s="649"/>
      <c r="B161" s="649"/>
      <c r="C161" s="649"/>
      <c r="D161" s="649"/>
      <c r="E161" s="649"/>
      <c r="F161" s="649"/>
      <c r="G161" s="649"/>
      <c r="H161" s="649"/>
      <c r="I161" s="649"/>
      <c r="J161" s="649"/>
      <c r="K161" s="650"/>
      <c r="L161" s="649"/>
      <c r="M161" s="649"/>
      <c r="N161" s="649"/>
    </row>
    <row r="162" spans="1:14">
      <c r="A162" s="649"/>
      <c r="B162" s="649"/>
      <c r="C162" s="649"/>
      <c r="D162" s="649"/>
      <c r="E162" s="649"/>
      <c r="F162" s="649"/>
      <c r="G162" s="649"/>
      <c r="H162" s="649"/>
      <c r="I162" s="649"/>
      <c r="J162" s="649"/>
      <c r="K162" s="650"/>
      <c r="L162" s="649"/>
      <c r="M162" s="649"/>
      <c r="N162" s="649"/>
    </row>
    <row r="163" spans="1:14">
      <c r="A163" s="649"/>
      <c r="B163" s="649"/>
      <c r="C163" s="649"/>
      <c r="D163" s="649"/>
      <c r="E163" s="649"/>
      <c r="F163" s="649"/>
      <c r="G163" s="649"/>
      <c r="H163" s="649"/>
      <c r="I163" s="649"/>
      <c r="J163" s="649"/>
      <c r="K163" s="650"/>
      <c r="L163" s="649"/>
      <c r="M163" s="649"/>
      <c r="N163" s="649"/>
    </row>
    <row r="164" spans="1:14">
      <c r="A164" s="649"/>
      <c r="B164" s="649"/>
      <c r="C164" s="649"/>
      <c r="D164" s="649"/>
      <c r="E164" s="649"/>
      <c r="F164" s="649"/>
      <c r="G164" s="649"/>
      <c r="H164" s="649"/>
      <c r="I164" s="649"/>
      <c r="J164" s="649"/>
      <c r="K164" s="650"/>
      <c r="L164" s="649"/>
      <c r="M164" s="649"/>
      <c r="N164" s="649"/>
    </row>
    <row r="165" spans="1:14">
      <c r="A165" s="649"/>
      <c r="B165" s="649"/>
      <c r="C165" s="649"/>
      <c r="D165" s="649"/>
      <c r="E165" s="649"/>
      <c r="F165" s="649"/>
      <c r="G165" s="649"/>
      <c r="H165" s="649"/>
      <c r="I165" s="649"/>
      <c r="J165" s="649"/>
      <c r="K165" s="650"/>
      <c r="L165" s="649"/>
      <c r="M165" s="649"/>
      <c r="N165" s="649"/>
    </row>
    <row r="166" spans="1:14">
      <c r="A166" s="649"/>
      <c r="B166" s="649"/>
      <c r="C166" s="649"/>
      <c r="D166" s="649"/>
      <c r="E166" s="649"/>
      <c r="F166" s="649"/>
      <c r="G166" s="649"/>
      <c r="H166" s="649"/>
      <c r="I166" s="649"/>
      <c r="J166" s="649"/>
      <c r="K166" s="650"/>
      <c r="L166" s="649"/>
      <c r="M166" s="649"/>
      <c r="N166" s="649"/>
    </row>
    <row r="167" spans="1:14">
      <c r="A167" s="649"/>
      <c r="B167" s="649"/>
      <c r="C167" s="649"/>
      <c r="D167" s="649"/>
      <c r="E167" s="649"/>
      <c r="F167" s="649"/>
      <c r="G167" s="649"/>
      <c r="H167" s="649"/>
      <c r="I167" s="649"/>
      <c r="J167" s="649"/>
      <c r="K167" s="650"/>
      <c r="L167" s="649"/>
      <c r="M167" s="649"/>
      <c r="N167" s="649"/>
    </row>
    <row r="168" spans="1:14">
      <c r="A168" s="649"/>
      <c r="B168" s="649"/>
      <c r="C168" s="649"/>
      <c r="D168" s="649"/>
      <c r="E168" s="649"/>
      <c r="F168" s="649"/>
      <c r="G168" s="649"/>
      <c r="H168" s="649"/>
      <c r="I168" s="649"/>
      <c r="J168" s="649"/>
      <c r="K168" s="650"/>
      <c r="L168" s="649"/>
      <c r="M168" s="649"/>
      <c r="N168" s="649"/>
    </row>
    <row r="169" spans="1:14">
      <c r="A169" s="649"/>
      <c r="B169" s="649"/>
      <c r="C169" s="649"/>
      <c r="D169" s="649"/>
      <c r="E169" s="649"/>
      <c r="F169" s="649"/>
      <c r="G169" s="649"/>
      <c r="H169" s="649"/>
      <c r="I169" s="649"/>
      <c r="J169" s="649"/>
      <c r="K169" s="650"/>
      <c r="L169" s="649"/>
      <c r="M169" s="649"/>
      <c r="N169" s="649"/>
    </row>
    <row r="170" spans="1:14">
      <c r="A170" s="649"/>
      <c r="B170" s="649"/>
      <c r="C170" s="649"/>
      <c r="D170" s="649"/>
      <c r="E170" s="649"/>
      <c r="F170" s="649"/>
      <c r="G170" s="649"/>
      <c r="H170" s="649"/>
      <c r="I170" s="649"/>
      <c r="J170" s="649"/>
      <c r="K170" s="650"/>
      <c r="L170" s="649"/>
      <c r="M170" s="649"/>
      <c r="N170" s="649"/>
    </row>
    <row r="171" spans="1:14">
      <c r="A171" s="649"/>
      <c r="B171" s="649"/>
      <c r="C171" s="649"/>
      <c r="D171" s="649"/>
      <c r="E171" s="649"/>
      <c r="F171" s="649"/>
      <c r="G171" s="649"/>
      <c r="H171" s="649"/>
      <c r="I171" s="649"/>
      <c r="J171" s="649"/>
      <c r="K171" s="650"/>
      <c r="L171" s="649"/>
      <c r="M171" s="649"/>
      <c r="N171" s="649"/>
    </row>
    <row r="172" spans="1:14">
      <c r="A172" s="649"/>
      <c r="B172" s="649"/>
      <c r="C172" s="649"/>
      <c r="D172" s="649"/>
      <c r="E172" s="649"/>
      <c r="F172" s="649"/>
      <c r="G172" s="649"/>
      <c r="H172" s="649"/>
      <c r="I172" s="649"/>
      <c r="J172" s="649"/>
      <c r="K172" s="650"/>
      <c r="L172" s="649"/>
      <c r="M172" s="649"/>
      <c r="N172" s="649"/>
    </row>
    <row r="173" spans="1:14">
      <c r="A173" s="649"/>
      <c r="B173" s="649"/>
      <c r="C173" s="649"/>
      <c r="D173" s="649"/>
      <c r="E173" s="649"/>
      <c r="F173" s="649"/>
      <c r="G173" s="649"/>
      <c r="H173" s="649"/>
      <c r="I173" s="649"/>
      <c r="J173" s="649"/>
      <c r="K173" s="650"/>
      <c r="L173" s="649"/>
      <c r="M173" s="649"/>
      <c r="N173" s="649"/>
    </row>
    <row r="174" spans="1:14">
      <c r="A174" s="649"/>
      <c r="B174" s="649"/>
      <c r="C174" s="649"/>
      <c r="D174" s="649"/>
      <c r="E174" s="649"/>
      <c r="F174" s="649"/>
      <c r="G174" s="649"/>
      <c r="H174" s="649"/>
      <c r="I174" s="649"/>
      <c r="J174" s="649"/>
      <c r="K174" s="650"/>
      <c r="L174" s="649"/>
      <c r="M174" s="649"/>
      <c r="N174" s="649"/>
    </row>
    <row r="175" spans="1:14">
      <c r="A175" s="649"/>
      <c r="B175" s="649"/>
      <c r="C175" s="649"/>
      <c r="D175" s="649"/>
      <c r="E175" s="649"/>
      <c r="F175" s="649"/>
      <c r="G175" s="649"/>
      <c r="H175" s="649"/>
      <c r="I175" s="649"/>
      <c r="J175" s="649"/>
      <c r="K175" s="650"/>
      <c r="L175" s="649"/>
      <c r="M175" s="649"/>
      <c r="N175" s="649"/>
    </row>
    <row r="176" spans="1:14">
      <c r="A176" s="649"/>
      <c r="B176" s="649"/>
      <c r="C176" s="649"/>
      <c r="D176" s="649"/>
      <c r="E176" s="649"/>
      <c r="F176" s="649"/>
      <c r="G176" s="649"/>
      <c r="H176" s="649"/>
      <c r="I176" s="649"/>
      <c r="J176" s="649"/>
      <c r="K176" s="650"/>
      <c r="L176" s="649"/>
      <c r="M176" s="649"/>
      <c r="N176" s="649"/>
    </row>
    <row r="177" spans="1:14">
      <c r="A177" s="649"/>
      <c r="B177" s="649"/>
      <c r="C177" s="649"/>
      <c r="D177" s="649"/>
      <c r="E177" s="649"/>
      <c r="F177" s="649"/>
      <c r="G177" s="649"/>
      <c r="H177" s="649"/>
      <c r="I177" s="649"/>
      <c r="J177" s="649"/>
      <c r="K177" s="650"/>
      <c r="L177" s="649"/>
      <c r="M177" s="649"/>
      <c r="N177" s="649"/>
    </row>
    <row r="178" spans="1:14">
      <c r="A178" s="649"/>
      <c r="B178" s="649"/>
      <c r="C178" s="649"/>
      <c r="D178" s="649"/>
      <c r="E178" s="649"/>
      <c r="F178" s="649"/>
      <c r="G178" s="649"/>
      <c r="H178" s="649"/>
      <c r="I178" s="649"/>
      <c r="J178" s="649"/>
      <c r="K178" s="650"/>
      <c r="L178" s="649"/>
      <c r="M178" s="649"/>
      <c r="N178" s="649"/>
    </row>
    <row r="179" spans="1:14">
      <c r="A179" s="649"/>
      <c r="B179" s="649"/>
      <c r="C179" s="649"/>
      <c r="D179" s="649"/>
      <c r="E179" s="649"/>
      <c r="F179" s="649"/>
      <c r="G179" s="649"/>
      <c r="H179" s="649"/>
      <c r="I179" s="649"/>
      <c r="J179" s="649"/>
      <c r="K179" s="650"/>
      <c r="L179" s="649"/>
      <c r="M179" s="649"/>
      <c r="N179" s="649"/>
    </row>
    <row r="180" spans="1:14">
      <c r="A180" s="649"/>
      <c r="B180" s="649"/>
      <c r="C180" s="649"/>
      <c r="D180" s="649"/>
      <c r="E180" s="649"/>
      <c r="F180" s="649"/>
      <c r="G180" s="649"/>
      <c r="H180" s="649"/>
      <c r="I180" s="649"/>
      <c r="J180" s="649"/>
      <c r="K180" s="650"/>
      <c r="L180" s="649"/>
      <c r="M180" s="649"/>
      <c r="N180" s="649"/>
    </row>
    <row r="181" spans="1:14">
      <c r="A181" s="649"/>
      <c r="B181" s="649"/>
      <c r="C181" s="649"/>
      <c r="D181" s="649"/>
      <c r="E181" s="649"/>
      <c r="F181" s="649"/>
      <c r="G181" s="649"/>
      <c r="H181" s="649"/>
      <c r="I181" s="649"/>
      <c r="J181" s="649"/>
      <c r="K181" s="650"/>
      <c r="L181" s="649"/>
      <c r="M181" s="649"/>
      <c r="N181" s="649"/>
    </row>
    <row r="182" spans="1:14">
      <c r="A182" s="649"/>
      <c r="B182" s="649"/>
      <c r="C182" s="649"/>
      <c r="D182" s="649"/>
      <c r="E182" s="649"/>
      <c r="F182" s="649"/>
      <c r="G182" s="649"/>
      <c r="H182" s="649"/>
      <c r="I182" s="649"/>
      <c r="J182" s="649"/>
      <c r="K182" s="650"/>
      <c r="L182" s="649"/>
      <c r="M182" s="649"/>
      <c r="N182" s="649"/>
    </row>
    <row r="183" spans="1:14">
      <c r="A183" s="649"/>
      <c r="B183" s="649"/>
      <c r="C183" s="649"/>
      <c r="D183" s="649"/>
      <c r="E183" s="649"/>
      <c r="F183" s="649"/>
      <c r="G183" s="649"/>
      <c r="H183" s="649"/>
      <c r="I183" s="649"/>
      <c r="J183" s="649"/>
      <c r="K183" s="650"/>
      <c r="L183" s="649"/>
      <c r="M183" s="649"/>
      <c r="N183" s="649"/>
    </row>
    <row r="184" spans="1:14">
      <c r="A184" s="649"/>
      <c r="B184" s="649"/>
      <c r="C184" s="649"/>
      <c r="D184" s="649"/>
      <c r="E184" s="649"/>
      <c r="F184" s="649"/>
      <c r="G184" s="649"/>
      <c r="H184" s="649"/>
      <c r="I184" s="649"/>
      <c r="J184" s="649"/>
      <c r="K184" s="650"/>
      <c r="L184" s="649"/>
      <c r="M184" s="649"/>
      <c r="N184" s="649"/>
    </row>
    <row r="185" spans="1:14">
      <c r="A185" s="649"/>
      <c r="B185" s="649"/>
      <c r="C185" s="649"/>
      <c r="D185" s="649"/>
      <c r="E185" s="649"/>
      <c r="F185" s="649"/>
      <c r="G185" s="649"/>
      <c r="H185" s="649"/>
      <c r="I185" s="649"/>
      <c r="J185" s="649"/>
      <c r="K185" s="650"/>
      <c r="L185" s="649"/>
      <c r="M185" s="649"/>
      <c r="N185" s="649"/>
    </row>
    <row r="186" spans="1:14">
      <c r="A186" s="649"/>
      <c r="B186" s="649"/>
      <c r="C186" s="649"/>
      <c r="D186" s="649"/>
      <c r="E186" s="649"/>
      <c r="F186" s="649"/>
      <c r="G186" s="649"/>
      <c r="H186" s="649"/>
      <c r="I186" s="649"/>
      <c r="J186" s="649"/>
      <c r="K186" s="650"/>
      <c r="L186" s="649"/>
      <c r="M186" s="649"/>
      <c r="N186" s="649"/>
    </row>
    <row r="187" spans="1:14">
      <c r="A187" s="649"/>
      <c r="B187" s="649"/>
      <c r="C187" s="649"/>
      <c r="D187" s="649"/>
      <c r="E187" s="649"/>
      <c r="F187" s="649"/>
      <c r="G187" s="649"/>
      <c r="H187" s="649"/>
      <c r="I187" s="649"/>
      <c r="J187" s="649"/>
      <c r="K187" s="650"/>
      <c r="L187" s="649"/>
      <c r="M187" s="649"/>
      <c r="N187" s="649"/>
    </row>
    <row r="188" spans="1:14">
      <c r="A188" s="649"/>
      <c r="B188" s="649"/>
      <c r="C188" s="649"/>
      <c r="D188" s="649"/>
      <c r="E188" s="649"/>
      <c r="F188" s="649"/>
      <c r="G188" s="649"/>
      <c r="H188" s="649"/>
      <c r="I188" s="649"/>
      <c r="J188" s="649"/>
      <c r="K188" s="650"/>
      <c r="L188" s="649"/>
      <c r="M188" s="649"/>
      <c r="N188" s="649"/>
    </row>
    <row r="189" spans="1:14">
      <c r="A189" s="649"/>
      <c r="B189" s="649"/>
      <c r="C189" s="649"/>
      <c r="D189" s="649"/>
      <c r="E189" s="649"/>
      <c r="F189" s="649"/>
      <c r="G189" s="649"/>
      <c r="H189" s="649"/>
      <c r="I189" s="649"/>
      <c r="J189" s="649"/>
      <c r="K189" s="650"/>
      <c r="L189" s="649"/>
      <c r="M189" s="649"/>
      <c r="N189" s="649"/>
    </row>
    <row r="190" spans="1:14">
      <c r="A190" s="649"/>
      <c r="B190" s="649"/>
      <c r="C190" s="649"/>
      <c r="D190" s="649"/>
      <c r="E190" s="649"/>
      <c r="F190" s="649"/>
      <c r="G190" s="649"/>
      <c r="H190" s="649"/>
      <c r="I190" s="649"/>
      <c r="J190" s="649"/>
      <c r="K190" s="650"/>
      <c r="L190" s="649"/>
      <c r="M190" s="649"/>
      <c r="N190" s="649"/>
    </row>
    <row r="191" spans="1:14">
      <c r="A191" s="649"/>
      <c r="B191" s="649"/>
      <c r="C191" s="649"/>
      <c r="D191" s="649"/>
      <c r="E191" s="649"/>
      <c r="F191" s="649"/>
      <c r="G191" s="649"/>
      <c r="H191" s="649"/>
      <c r="I191" s="649"/>
      <c r="J191" s="649"/>
      <c r="K191" s="650"/>
      <c r="L191" s="649"/>
      <c r="M191" s="649"/>
      <c r="N191" s="649"/>
    </row>
    <row r="192" spans="1:14">
      <c r="A192" s="649"/>
      <c r="B192" s="649"/>
      <c r="C192" s="649"/>
      <c r="D192" s="649"/>
      <c r="E192" s="649"/>
      <c r="F192" s="649"/>
      <c r="G192" s="649"/>
      <c r="H192" s="649"/>
      <c r="I192" s="649"/>
      <c r="J192" s="649"/>
      <c r="K192" s="650"/>
      <c r="L192" s="649"/>
      <c r="M192" s="649"/>
      <c r="N192" s="649"/>
    </row>
    <row r="193" spans="1:14">
      <c r="A193" s="649"/>
      <c r="B193" s="649"/>
      <c r="C193" s="649"/>
      <c r="D193" s="649"/>
      <c r="E193" s="649"/>
      <c r="F193" s="649"/>
      <c r="G193" s="649"/>
      <c r="H193" s="649"/>
      <c r="I193" s="649"/>
      <c r="J193" s="649"/>
      <c r="K193" s="650"/>
      <c r="L193" s="649"/>
      <c r="M193" s="649"/>
      <c r="N193" s="649"/>
    </row>
    <row r="194" spans="1:14">
      <c r="A194" s="649"/>
      <c r="B194" s="649"/>
      <c r="C194" s="649"/>
      <c r="D194" s="649"/>
      <c r="E194" s="649"/>
      <c r="F194" s="649"/>
      <c r="G194" s="649"/>
      <c r="H194" s="649"/>
      <c r="I194" s="649"/>
      <c r="J194" s="649"/>
      <c r="K194" s="650"/>
      <c r="L194" s="649"/>
      <c r="M194" s="649"/>
      <c r="N194" s="649"/>
    </row>
    <row r="195" spans="1:14">
      <c r="A195" s="649"/>
      <c r="B195" s="649"/>
      <c r="C195" s="649"/>
      <c r="D195" s="649"/>
      <c r="E195" s="649"/>
      <c r="F195" s="649"/>
      <c r="G195" s="649"/>
      <c r="H195" s="649"/>
      <c r="I195" s="649"/>
      <c r="J195" s="649"/>
      <c r="K195" s="650"/>
      <c r="L195" s="649"/>
      <c r="M195" s="649"/>
      <c r="N195" s="649"/>
    </row>
    <row r="196" spans="1:14">
      <c r="A196" s="649"/>
      <c r="B196" s="649"/>
      <c r="C196" s="649"/>
      <c r="D196" s="649"/>
      <c r="E196" s="649"/>
      <c r="F196" s="649"/>
      <c r="G196" s="649"/>
      <c r="H196" s="649"/>
      <c r="I196" s="649"/>
      <c r="J196" s="649"/>
      <c r="K196" s="650"/>
      <c r="L196" s="649"/>
      <c r="M196" s="649"/>
      <c r="N196" s="649"/>
    </row>
    <row r="197" spans="1:14">
      <c r="A197" s="649"/>
      <c r="B197" s="649"/>
      <c r="C197" s="649"/>
      <c r="D197" s="649"/>
      <c r="E197" s="649"/>
      <c r="F197" s="649"/>
      <c r="G197" s="649"/>
      <c r="H197" s="649"/>
      <c r="I197" s="649"/>
      <c r="J197" s="649"/>
      <c r="K197" s="650"/>
      <c r="L197" s="649"/>
      <c r="M197" s="649"/>
      <c r="N197" s="649"/>
    </row>
    <row r="198" spans="1:14">
      <c r="A198" s="649"/>
      <c r="B198" s="649"/>
      <c r="C198" s="649"/>
      <c r="D198" s="649"/>
      <c r="E198" s="649"/>
      <c r="F198" s="649"/>
      <c r="G198" s="649"/>
      <c r="H198" s="649"/>
      <c r="I198" s="649"/>
      <c r="J198" s="649"/>
      <c r="K198" s="650"/>
      <c r="L198" s="649"/>
      <c r="M198" s="649"/>
      <c r="N198" s="649"/>
    </row>
    <row r="199" spans="1:14">
      <c r="A199" s="649"/>
      <c r="B199" s="649"/>
      <c r="C199" s="649"/>
      <c r="D199" s="649"/>
      <c r="E199" s="649"/>
      <c r="F199" s="649"/>
      <c r="G199" s="649"/>
      <c r="H199" s="649"/>
      <c r="I199" s="649"/>
      <c r="J199" s="649"/>
      <c r="K199" s="650"/>
      <c r="L199" s="649"/>
      <c r="M199" s="649"/>
      <c r="N199" s="649"/>
    </row>
    <row r="200" spans="1:14">
      <c r="A200" s="649"/>
      <c r="B200" s="649"/>
      <c r="C200" s="649"/>
      <c r="D200" s="649"/>
      <c r="E200" s="649"/>
      <c r="F200" s="649"/>
      <c r="G200" s="649"/>
      <c r="H200" s="649"/>
      <c r="I200" s="649"/>
      <c r="J200" s="649"/>
      <c r="K200" s="650"/>
      <c r="L200" s="649"/>
      <c r="M200" s="649"/>
      <c r="N200" s="649"/>
    </row>
    <row r="201" spans="1:14">
      <c r="A201" s="649"/>
      <c r="B201" s="649"/>
      <c r="C201" s="649"/>
      <c r="D201" s="649"/>
      <c r="E201" s="649"/>
      <c r="F201" s="649"/>
      <c r="G201" s="649"/>
      <c r="H201" s="649"/>
      <c r="I201" s="649"/>
      <c r="J201" s="649"/>
      <c r="K201" s="650"/>
      <c r="L201" s="649"/>
      <c r="M201" s="649"/>
      <c r="N201" s="649"/>
    </row>
    <row r="202" spans="1:14">
      <c r="A202" s="649"/>
      <c r="B202" s="649"/>
      <c r="C202" s="649"/>
      <c r="D202" s="649"/>
      <c r="E202" s="649"/>
      <c r="F202" s="649"/>
      <c r="G202" s="649"/>
      <c r="H202" s="649"/>
      <c r="I202" s="649"/>
      <c r="J202" s="649"/>
      <c r="K202" s="650"/>
      <c r="L202" s="649"/>
      <c r="M202" s="649"/>
      <c r="N202" s="649"/>
    </row>
    <row r="203" spans="1:14">
      <c r="A203" s="649"/>
      <c r="B203" s="649"/>
      <c r="C203" s="649"/>
      <c r="D203" s="649"/>
      <c r="E203" s="649"/>
      <c r="F203" s="649"/>
      <c r="G203" s="649"/>
      <c r="H203" s="649"/>
      <c r="I203" s="649"/>
      <c r="J203" s="649"/>
      <c r="K203" s="650"/>
      <c r="L203" s="649"/>
      <c r="M203" s="649"/>
      <c r="N203" s="649"/>
    </row>
    <row r="204" spans="1:14">
      <c r="A204" s="649"/>
      <c r="B204" s="649"/>
      <c r="C204" s="649"/>
      <c r="D204" s="649"/>
      <c r="E204" s="649"/>
      <c r="F204" s="649"/>
      <c r="G204" s="649"/>
      <c r="H204" s="649"/>
      <c r="I204" s="649"/>
      <c r="J204" s="649"/>
      <c r="K204" s="650"/>
      <c r="L204" s="649"/>
      <c r="M204" s="649"/>
      <c r="N204" s="649"/>
    </row>
    <row r="205" spans="1:14">
      <c r="A205" s="649"/>
      <c r="B205" s="649"/>
      <c r="C205" s="649"/>
      <c r="D205" s="649"/>
      <c r="E205" s="649"/>
      <c r="F205" s="649"/>
      <c r="G205" s="649"/>
      <c r="H205" s="649"/>
      <c r="I205" s="649"/>
      <c r="J205" s="649"/>
      <c r="K205" s="650"/>
      <c r="L205" s="649"/>
      <c r="M205" s="649"/>
      <c r="N205" s="649"/>
    </row>
    <row r="206" spans="1:14">
      <c r="A206" s="649"/>
      <c r="B206" s="649"/>
      <c r="C206" s="649"/>
      <c r="D206" s="649"/>
      <c r="E206" s="649"/>
      <c r="F206" s="649"/>
      <c r="G206" s="649"/>
      <c r="H206" s="649"/>
      <c r="I206" s="649"/>
      <c r="J206" s="649"/>
      <c r="K206" s="650"/>
      <c r="L206" s="649"/>
      <c r="M206" s="649"/>
      <c r="N206" s="649"/>
    </row>
    <row r="207" spans="1:14">
      <c r="A207" s="649"/>
      <c r="B207" s="649"/>
      <c r="C207" s="649"/>
      <c r="D207" s="649"/>
      <c r="E207" s="649"/>
      <c r="F207" s="649"/>
      <c r="G207" s="649"/>
      <c r="H207" s="649"/>
      <c r="I207" s="649"/>
      <c r="J207" s="649"/>
      <c r="K207" s="650"/>
      <c r="L207" s="649"/>
      <c r="M207" s="649"/>
      <c r="N207" s="649"/>
    </row>
    <row r="208" spans="1:14">
      <c r="A208" s="649"/>
      <c r="B208" s="649"/>
      <c r="C208" s="649"/>
      <c r="D208" s="649"/>
      <c r="E208" s="649"/>
      <c r="F208" s="649"/>
      <c r="G208" s="649"/>
      <c r="H208" s="649"/>
      <c r="I208" s="649"/>
      <c r="J208" s="649"/>
      <c r="K208" s="650"/>
      <c r="L208" s="649"/>
      <c r="M208" s="649"/>
      <c r="N208" s="649"/>
    </row>
    <row r="209" spans="1:14">
      <c r="A209" s="649"/>
      <c r="B209" s="649"/>
      <c r="C209" s="649"/>
      <c r="D209" s="649"/>
      <c r="E209" s="649"/>
      <c r="F209" s="649"/>
      <c r="G209" s="649"/>
      <c r="H209" s="649"/>
      <c r="I209" s="649"/>
      <c r="J209" s="649"/>
      <c r="K209" s="650"/>
      <c r="L209" s="649"/>
      <c r="M209" s="649"/>
      <c r="N209" s="649"/>
    </row>
    <row r="210" spans="1:14">
      <c r="A210" s="649"/>
      <c r="B210" s="649"/>
      <c r="C210" s="649"/>
      <c r="D210" s="649"/>
      <c r="E210" s="649"/>
      <c r="F210" s="649"/>
      <c r="G210" s="649"/>
      <c r="H210" s="649"/>
      <c r="I210" s="649"/>
      <c r="J210" s="649"/>
      <c r="K210" s="650"/>
      <c r="L210" s="649"/>
      <c r="M210" s="649"/>
      <c r="N210" s="649"/>
    </row>
    <row r="211" spans="1:14">
      <c r="A211" s="649"/>
      <c r="B211" s="649"/>
      <c r="C211" s="649"/>
      <c r="D211" s="649"/>
      <c r="E211" s="649"/>
      <c r="F211" s="649"/>
      <c r="G211" s="649"/>
      <c r="H211" s="649"/>
      <c r="I211" s="649"/>
      <c r="J211" s="649"/>
      <c r="K211" s="650"/>
      <c r="L211" s="649"/>
      <c r="M211" s="649"/>
      <c r="N211" s="649"/>
    </row>
    <row r="212" spans="1:14">
      <c r="A212" s="649"/>
      <c r="B212" s="649"/>
      <c r="C212" s="649"/>
      <c r="D212" s="649"/>
      <c r="E212" s="649"/>
      <c r="F212" s="649"/>
      <c r="G212" s="649"/>
      <c r="H212" s="649"/>
      <c r="I212" s="649"/>
      <c r="J212" s="649"/>
      <c r="K212" s="650"/>
      <c r="L212" s="649"/>
      <c r="M212" s="649"/>
      <c r="N212" s="649"/>
    </row>
    <row r="213" spans="1:14">
      <c r="A213" s="649"/>
      <c r="B213" s="649"/>
      <c r="C213" s="649"/>
      <c r="D213" s="649"/>
      <c r="E213" s="649"/>
      <c r="F213" s="649"/>
      <c r="G213" s="649"/>
      <c r="H213" s="649"/>
      <c r="I213" s="649"/>
      <c r="J213" s="649"/>
      <c r="K213" s="650"/>
      <c r="L213" s="649"/>
      <c r="M213" s="649"/>
      <c r="N213" s="649"/>
    </row>
    <row r="214" spans="1:14">
      <c r="A214" s="649"/>
      <c r="B214" s="649"/>
      <c r="C214" s="649"/>
      <c r="D214" s="649"/>
      <c r="E214" s="649"/>
      <c r="F214" s="649"/>
      <c r="G214" s="649"/>
      <c r="H214" s="649"/>
      <c r="I214" s="649"/>
      <c r="J214" s="649"/>
      <c r="K214" s="650"/>
      <c r="L214" s="649"/>
      <c r="M214" s="649"/>
      <c r="N214" s="649"/>
    </row>
    <row r="215" spans="1:14">
      <c r="A215" s="649"/>
      <c r="B215" s="649"/>
      <c r="C215" s="649"/>
      <c r="D215" s="649"/>
      <c r="E215" s="649"/>
      <c r="F215" s="649"/>
      <c r="G215" s="649"/>
      <c r="H215" s="649"/>
      <c r="I215" s="649"/>
      <c r="J215" s="649"/>
      <c r="K215" s="650"/>
      <c r="L215" s="649"/>
      <c r="M215" s="649"/>
      <c r="N215" s="649"/>
    </row>
    <row r="216" spans="1:14">
      <c r="A216" s="649"/>
      <c r="B216" s="649"/>
      <c r="C216" s="649"/>
      <c r="D216" s="649"/>
      <c r="E216" s="649"/>
      <c r="F216" s="649"/>
      <c r="G216" s="649"/>
      <c r="H216" s="649"/>
      <c r="I216" s="649"/>
      <c r="J216" s="649"/>
      <c r="K216" s="650"/>
      <c r="L216" s="649"/>
      <c r="M216" s="649"/>
      <c r="N216" s="649"/>
    </row>
    <row r="217" spans="1:14">
      <c r="A217" s="649"/>
      <c r="B217" s="649"/>
      <c r="C217" s="649"/>
      <c r="D217" s="649"/>
      <c r="E217" s="649"/>
      <c r="F217" s="649"/>
      <c r="G217" s="649"/>
      <c r="H217" s="649"/>
      <c r="I217" s="649"/>
      <c r="J217" s="649"/>
      <c r="K217" s="650"/>
      <c r="L217" s="649"/>
      <c r="M217" s="649"/>
      <c r="N217" s="649"/>
    </row>
    <row r="218" spans="1:14">
      <c r="A218" s="649"/>
      <c r="B218" s="649"/>
      <c r="C218" s="649"/>
      <c r="D218" s="649"/>
      <c r="E218" s="649"/>
      <c r="F218" s="649"/>
      <c r="G218" s="649"/>
      <c r="H218" s="649"/>
      <c r="I218" s="649"/>
      <c r="J218" s="649"/>
      <c r="K218" s="650"/>
      <c r="L218" s="649"/>
      <c r="M218" s="649"/>
      <c r="N218" s="649"/>
    </row>
    <row r="219" spans="1:14">
      <c r="A219" s="649"/>
      <c r="B219" s="649"/>
      <c r="C219" s="649"/>
      <c r="D219" s="649"/>
      <c r="E219" s="649"/>
      <c r="F219" s="649"/>
      <c r="G219" s="649"/>
      <c r="H219" s="649"/>
      <c r="I219" s="649"/>
      <c r="J219" s="649"/>
      <c r="K219" s="650"/>
      <c r="L219" s="649"/>
      <c r="M219" s="649"/>
      <c r="N219" s="649"/>
    </row>
    <row r="220" spans="1:14">
      <c r="A220" s="649"/>
      <c r="B220" s="649"/>
      <c r="C220" s="649"/>
      <c r="D220" s="649"/>
      <c r="E220" s="649"/>
      <c r="F220" s="649"/>
      <c r="G220" s="649"/>
      <c r="H220" s="649"/>
      <c r="I220" s="649"/>
      <c r="J220" s="649"/>
      <c r="K220" s="650"/>
      <c r="L220" s="649"/>
      <c r="M220" s="649"/>
      <c r="N220" s="649"/>
    </row>
    <row r="221" spans="1:14">
      <c r="A221" s="649"/>
      <c r="B221" s="649"/>
      <c r="C221" s="649"/>
      <c r="D221" s="649"/>
      <c r="E221" s="649"/>
      <c r="F221" s="649"/>
      <c r="G221" s="649"/>
      <c r="H221" s="649"/>
      <c r="I221" s="649"/>
      <c r="J221" s="649"/>
      <c r="K221" s="650"/>
      <c r="L221" s="649"/>
      <c r="M221" s="649"/>
      <c r="N221" s="649"/>
    </row>
    <row r="222" spans="1:14">
      <c r="A222" s="649"/>
      <c r="B222" s="649"/>
      <c r="C222" s="649"/>
      <c r="D222" s="649"/>
      <c r="E222" s="649"/>
      <c r="F222" s="649"/>
      <c r="G222" s="649"/>
      <c r="H222" s="649"/>
      <c r="I222" s="649"/>
      <c r="J222" s="649"/>
      <c r="K222" s="650"/>
      <c r="L222" s="649"/>
      <c r="M222" s="649"/>
      <c r="N222" s="649"/>
    </row>
    <row r="223" spans="1:14">
      <c r="A223" s="649"/>
      <c r="B223" s="649"/>
      <c r="C223" s="649"/>
      <c r="D223" s="649"/>
      <c r="E223" s="649"/>
      <c r="F223" s="649"/>
      <c r="G223" s="649"/>
      <c r="H223" s="649"/>
      <c r="I223" s="649"/>
      <c r="J223" s="649"/>
      <c r="K223" s="650"/>
      <c r="L223" s="649"/>
      <c r="M223" s="649"/>
      <c r="N223" s="649"/>
    </row>
    <row r="224" spans="1:14">
      <c r="A224" s="649"/>
      <c r="B224" s="649"/>
      <c r="C224" s="649"/>
      <c r="D224" s="649"/>
      <c r="E224" s="649"/>
      <c r="F224" s="649"/>
      <c r="G224" s="649"/>
      <c r="H224" s="649"/>
      <c r="I224" s="649"/>
      <c r="J224" s="649"/>
      <c r="K224" s="650"/>
      <c r="L224" s="649"/>
      <c r="M224" s="649"/>
      <c r="N224" s="649"/>
    </row>
    <row r="225" spans="1:14">
      <c r="A225" s="649"/>
      <c r="B225" s="649"/>
      <c r="C225" s="649"/>
      <c r="D225" s="649"/>
      <c r="E225" s="649"/>
      <c r="F225" s="649"/>
      <c r="G225" s="649"/>
      <c r="H225" s="649"/>
      <c r="I225" s="649"/>
      <c r="J225" s="649"/>
      <c r="K225" s="650"/>
      <c r="L225" s="649"/>
      <c r="M225" s="649"/>
      <c r="N225" s="649"/>
    </row>
    <row r="226" spans="1:14">
      <c r="A226" s="649"/>
      <c r="B226" s="649"/>
      <c r="C226" s="649"/>
      <c r="D226" s="649"/>
      <c r="E226" s="649"/>
      <c r="F226" s="649"/>
      <c r="G226" s="649"/>
      <c r="H226" s="649"/>
      <c r="I226" s="649"/>
      <c r="J226" s="649"/>
      <c r="K226" s="650"/>
      <c r="L226" s="649"/>
      <c r="M226" s="649"/>
      <c r="N226" s="649"/>
    </row>
    <row r="227" spans="1:14">
      <c r="A227" s="649"/>
      <c r="B227" s="649"/>
      <c r="C227" s="649"/>
      <c r="D227" s="649"/>
      <c r="E227" s="649"/>
      <c r="F227" s="649"/>
      <c r="G227" s="649"/>
      <c r="H227" s="649"/>
      <c r="I227" s="649"/>
      <c r="J227" s="649"/>
      <c r="K227" s="650"/>
      <c r="L227" s="649"/>
      <c r="M227" s="649"/>
      <c r="N227" s="649"/>
    </row>
    <row r="228" spans="1:14">
      <c r="A228" s="649"/>
      <c r="B228" s="649"/>
      <c r="C228" s="649"/>
      <c r="D228" s="649"/>
      <c r="E228" s="649"/>
      <c r="F228" s="649"/>
      <c r="G228" s="649"/>
      <c r="H228" s="649"/>
      <c r="I228" s="649"/>
      <c r="J228" s="649"/>
      <c r="K228" s="650"/>
      <c r="L228" s="649"/>
      <c r="M228" s="649"/>
      <c r="N228" s="649"/>
    </row>
    <row r="229" spans="1:14">
      <c r="A229" s="649"/>
      <c r="B229" s="649"/>
      <c r="C229" s="649"/>
      <c r="D229" s="649"/>
      <c r="E229" s="649"/>
      <c r="F229" s="649"/>
      <c r="G229" s="649"/>
      <c r="H229" s="649"/>
      <c r="I229" s="649"/>
      <c r="J229" s="649"/>
      <c r="K229" s="650"/>
      <c r="L229" s="649"/>
      <c r="M229" s="649"/>
      <c r="N229" s="649"/>
    </row>
    <row r="230" spans="1:14">
      <c r="A230" s="649"/>
      <c r="B230" s="649"/>
      <c r="C230" s="649"/>
      <c r="D230" s="649"/>
      <c r="E230" s="649"/>
      <c r="F230" s="649"/>
      <c r="G230" s="649"/>
      <c r="H230" s="649"/>
      <c r="I230" s="649"/>
      <c r="J230" s="649"/>
      <c r="K230" s="650"/>
      <c r="L230" s="649"/>
      <c r="M230" s="649"/>
      <c r="N230" s="649"/>
    </row>
    <row r="231" spans="1:14" ht="30" customHeight="1">
      <c r="A231" s="649"/>
      <c r="B231" s="649"/>
      <c r="C231" s="649"/>
      <c r="D231" s="649"/>
      <c r="E231" s="649"/>
      <c r="F231" s="649"/>
      <c r="G231" s="649"/>
      <c r="H231" s="649"/>
      <c r="I231" s="649"/>
      <c r="J231" s="649"/>
      <c r="K231" s="650"/>
      <c r="L231" s="649"/>
      <c r="M231" s="649"/>
      <c r="N231" s="649"/>
    </row>
    <row r="232" spans="1:14">
      <c r="A232" s="649"/>
      <c r="B232" s="649"/>
      <c r="C232" s="649"/>
      <c r="D232" s="649"/>
      <c r="E232" s="649"/>
      <c r="F232" s="649"/>
      <c r="G232" s="649"/>
      <c r="H232" s="649"/>
      <c r="I232" s="649"/>
      <c r="J232" s="649"/>
      <c r="K232" s="650"/>
      <c r="L232" s="649"/>
      <c r="M232" s="649"/>
      <c r="N232" s="649"/>
    </row>
    <row r="233" spans="1:14">
      <c r="A233" s="649"/>
      <c r="B233" s="649"/>
      <c r="C233" s="649"/>
      <c r="D233" s="649"/>
      <c r="E233" s="649"/>
      <c r="F233" s="649"/>
      <c r="G233" s="649"/>
      <c r="H233" s="649"/>
      <c r="I233" s="649"/>
      <c r="J233" s="649"/>
      <c r="K233" s="650"/>
      <c r="L233" s="649"/>
      <c r="M233" s="649"/>
      <c r="N233" s="649"/>
    </row>
    <row r="234" spans="1:14">
      <c r="A234" s="649"/>
      <c r="B234" s="649"/>
      <c r="C234" s="649"/>
      <c r="D234" s="649"/>
      <c r="E234" s="649"/>
      <c r="F234" s="649"/>
      <c r="G234" s="649"/>
      <c r="H234" s="649"/>
      <c r="I234" s="649"/>
      <c r="J234" s="649"/>
      <c r="K234" s="650"/>
      <c r="L234" s="649"/>
      <c r="M234" s="649"/>
      <c r="N234" s="649"/>
    </row>
    <row r="235" spans="1:14">
      <c r="A235" s="649"/>
      <c r="B235" s="649"/>
      <c r="C235" s="649"/>
      <c r="D235" s="649"/>
      <c r="E235" s="649"/>
      <c r="F235" s="649"/>
      <c r="G235" s="649"/>
      <c r="H235" s="649"/>
      <c r="I235" s="649"/>
      <c r="J235" s="649"/>
      <c r="K235" s="650"/>
      <c r="L235" s="649"/>
      <c r="M235" s="649"/>
      <c r="N235" s="649"/>
    </row>
    <row r="236" spans="1:14">
      <c r="A236" s="649"/>
      <c r="B236" s="649"/>
      <c r="C236" s="649"/>
      <c r="D236" s="649"/>
      <c r="E236" s="649"/>
      <c r="F236" s="649"/>
      <c r="G236" s="649"/>
      <c r="H236" s="649"/>
      <c r="I236" s="649"/>
      <c r="J236" s="649"/>
      <c r="K236" s="650"/>
      <c r="L236" s="649"/>
      <c r="M236" s="649"/>
      <c r="N236" s="649"/>
    </row>
    <row r="237" spans="1:14">
      <c r="A237" s="649"/>
      <c r="B237" s="649"/>
      <c r="C237" s="649"/>
      <c r="D237" s="649"/>
      <c r="E237" s="649"/>
      <c r="F237" s="649"/>
      <c r="G237" s="649"/>
      <c r="H237" s="649"/>
      <c r="I237" s="649"/>
      <c r="J237" s="649"/>
      <c r="K237" s="650"/>
      <c r="L237" s="649"/>
      <c r="M237" s="649"/>
      <c r="N237" s="649"/>
    </row>
    <row r="238" spans="1:14">
      <c r="A238" s="649"/>
      <c r="B238" s="649"/>
      <c r="C238" s="649"/>
      <c r="D238" s="649"/>
      <c r="E238" s="649"/>
      <c r="F238" s="649"/>
      <c r="G238" s="649"/>
      <c r="H238" s="649"/>
      <c r="I238" s="649"/>
      <c r="J238" s="649"/>
      <c r="K238" s="650"/>
      <c r="L238" s="649"/>
      <c r="M238" s="649"/>
      <c r="N238" s="649"/>
    </row>
    <row r="239" spans="1:14">
      <c r="A239" s="649"/>
      <c r="B239" s="649"/>
      <c r="C239" s="649"/>
      <c r="D239" s="649"/>
      <c r="E239" s="649"/>
      <c r="F239" s="649"/>
      <c r="G239" s="649"/>
      <c r="H239" s="649"/>
      <c r="I239" s="649"/>
      <c r="J239" s="649"/>
      <c r="K239" s="650"/>
      <c r="L239" s="649"/>
      <c r="M239" s="649"/>
      <c r="N239" s="649"/>
    </row>
    <row r="240" spans="1:14">
      <c r="A240" s="649"/>
      <c r="B240" s="649"/>
      <c r="C240" s="649"/>
      <c r="D240" s="649"/>
      <c r="E240" s="649"/>
      <c r="F240" s="649"/>
      <c r="G240" s="649"/>
      <c r="H240" s="649"/>
      <c r="I240" s="649"/>
      <c r="J240" s="649"/>
      <c r="K240" s="650"/>
      <c r="L240" s="649"/>
      <c r="M240" s="649"/>
      <c r="N240" s="649"/>
    </row>
    <row r="241" spans="1:14">
      <c r="A241" s="649"/>
      <c r="B241" s="649"/>
      <c r="C241" s="649"/>
      <c r="D241" s="649"/>
      <c r="E241" s="649"/>
      <c r="F241" s="649"/>
      <c r="G241" s="649"/>
      <c r="H241" s="649"/>
      <c r="I241" s="649"/>
      <c r="J241" s="649"/>
      <c r="K241" s="650"/>
      <c r="L241" s="649"/>
      <c r="M241" s="649"/>
      <c r="N241" s="649"/>
    </row>
    <row r="242" spans="1:14">
      <c r="A242" s="649"/>
      <c r="B242" s="649"/>
      <c r="C242" s="649"/>
      <c r="D242" s="649"/>
      <c r="E242" s="649"/>
      <c r="F242" s="649"/>
      <c r="G242" s="649"/>
      <c r="H242" s="649"/>
      <c r="I242" s="649"/>
      <c r="J242" s="649"/>
      <c r="K242" s="650"/>
      <c r="L242" s="649"/>
      <c r="M242" s="649"/>
      <c r="N242" s="649"/>
    </row>
    <row r="243" spans="1:14">
      <c r="A243" s="649"/>
      <c r="B243" s="649"/>
      <c r="C243" s="649"/>
      <c r="D243" s="649"/>
      <c r="E243" s="649"/>
      <c r="F243" s="649"/>
      <c r="G243" s="649"/>
      <c r="H243" s="649"/>
      <c r="I243" s="649"/>
      <c r="J243" s="649"/>
      <c r="K243" s="650"/>
      <c r="L243" s="649"/>
      <c r="M243" s="649"/>
      <c r="N243" s="649"/>
    </row>
    <row r="244" spans="1:14">
      <c r="A244" s="649"/>
      <c r="B244" s="649"/>
      <c r="C244" s="649"/>
      <c r="D244" s="649"/>
      <c r="E244" s="649"/>
      <c r="F244" s="649"/>
      <c r="G244" s="649"/>
      <c r="H244" s="649"/>
      <c r="I244" s="649"/>
      <c r="J244" s="649"/>
      <c r="K244" s="650"/>
      <c r="L244" s="649"/>
      <c r="M244" s="649"/>
      <c r="N244" s="649"/>
    </row>
    <row r="245" spans="1:14">
      <c r="A245" s="649"/>
      <c r="B245" s="649"/>
      <c r="C245" s="649"/>
      <c r="D245" s="649"/>
      <c r="E245" s="649"/>
      <c r="F245" s="649"/>
      <c r="G245" s="649"/>
      <c r="H245" s="649"/>
      <c r="I245" s="649"/>
      <c r="J245" s="649"/>
      <c r="K245" s="650"/>
      <c r="L245" s="649"/>
      <c r="M245" s="649"/>
      <c r="N245" s="649"/>
    </row>
    <row r="246" spans="1:14">
      <c r="A246" s="649"/>
      <c r="B246" s="649"/>
      <c r="C246" s="649"/>
      <c r="D246" s="649"/>
      <c r="E246" s="649"/>
      <c r="F246" s="649"/>
      <c r="G246" s="649"/>
      <c r="H246" s="649"/>
      <c r="I246" s="649"/>
      <c r="J246" s="649"/>
      <c r="K246" s="650"/>
      <c r="L246" s="649"/>
      <c r="M246" s="649"/>
      <c r="N246" s="649"/>
    </row>
    <row r="247" spans="1:14">
      <c r="A247" s="649"/>
      <c r="B247" s="649"/>
      <c r="C247" s="649"/>
      <c r="D247" s="649"/>
      <c r="E247" s="649"/>
      <c r="F247" s="649"/>
      <c r="G247" s="649"/>
      <c r="H247" s="649"/>
      <c r="I247" s="649"/>
      <c r="J247" s="649"/>
      <c r="K247" s="650"/>
      <c r="L247" s="649"/>
      <c r="M247" s="649"/>
      <c r="N247" s="649"/>
    </row>
    <row r="248" spans="1:14">
      <c r="A248" s="649"/>
      <c r="B248" s="649"/>
      <c r="C248" s="649"/>
      <c r="D248" s="649"/>
      <c r="E248" s="649"/>
      <c r="F248" s="649"/>
      <c r="G248" s="649"/>
      <c r="H248" s="649"/>
      <c r="I248" s="649"/>
      <c r="J248" s="649"/>
      <c r="K248" s="650"/>
      <c r="L248" s="649"/>
      <c r="M248" s="649"/>
      <c r="N248" s="649"/>
    </row>
    <row r="249" spans="1:14">
      <c r="A249" s="649"/>
      <c r="B249" s="649"/>
      <c r="C249" s="649"/>
      <c r="D249" s="649"/>
      <c r="E249" s="649"/>
      <c r="F249" s="649"/>
      <c r="G249" s="649"/>
      <c r="H249" s="649"/>
      <c r="I249" s="649"/>
      <c r="J249" s="649"/>
      <c r="K249" s="650"/>
      <c r="L249" s="649"/>
      <c r="M249" s="649"/>
      <c r="N249" s="649"/>
    </row>
    <row r="250" spans="1:14" ht="29.25" customHeight="1">
      <c r="A250" s="649"/>
      <c r="B250" s="649"/>
      <c r="C250" s="649"/>
      <c r="D250" s="649"/>
      <c r="E250" s="649"/>
      <c r="F250" s="649"/>
      <c r="G250" s="649"/>
      <c r="H250" s="649"/>
      <c r="I250" s="649"/>
      <c r="J250" s="649"/>
      <c r="K250" s="650"/>
      <c r="L250" s="649"/>
      <c r="M250" s="649"/>
      <c r="N250" s="649"/>
    </row>
    <row r="251" spans="1:14">
      <c r="A251" s="649"/>
      <c r="B251" s="649"/>
      <c r="C251" s="649"/>
      <c r="D251" s="649"/>
      <c r="E251" s="649"/>
      <c r="F251" s="649"/>
      <c r="G251" s="649"/>
      <c r="H251" s="649"/>
      <c r="I251" s="649"/>
      <c r="J251" s="649"/>
      <c r="K251" s="650"/>
      <c r="L251" s="649"/>
      <c r="M251" s="649"/>
      <c r="N251" s="649"/>
    </row>
    <row r="252" spans="1:14">
      <c r="A252" s="649"/>
      <c r="B252" s="649"/>
      <c r="C252" s="649"/>
      <c r="D252" s="649"/>
      <c r="E252" s="649"/>
      <c r="F252" s="649"/>
      <c r="G252" s="649"/>
      <c r="H252" s="649"/>
      <c r="I252" s="649"/>
      <c r="J252" s="649"/>
      <c r="K252" s="650"/>
      <c r="L252" s="649"/>
      <c r="M252" s="649"/>
      <c r="N252" s="649"/>
    </row>
    <row r="253" spans="1:14">
      <c r="A253" s="649"/>
      <c r="B253" s="649"/>
      <c r="C253" s="649"/>
      <c r="D253" s="649"/>
      <c r="E253" s="649"/>
      <c r="F253" s="649"/>
      <c r="G253" s="649"/>
      <c r="H253" s="649"/>
      <c r="I253" s="649"/>
      <c r="J253" s="649"/>
      <c r="K253" s="650"/>
      <c r="L253" s="649"/>
      <c r="M253" s="649"/>
      <c r="N253" s="649"/>
    </row>
    <row r="254" spans="1:14">
      <c r="A254" s="649"/>
      <c r="B254" s="649"/>
      <c r="C254" s="649"/>
      <c r="D254" s="649"/>
      <c r="E254" s="649"/>
      <c r="F254" s="649"/>
      <c r="G254" s="649"/>
      <c r="H254" s="649"/>
      <c r="I254" s="649"/>
      <c r="J254" s="649"/>
      <c r="K254" s="650"/>
      <c r="L254" s="649"/>
      <c r="M254" s="649"/>
      <c r="N254" s="649"/>
    </row>
    <row r="309" spans="2:15" s="652" customFormat="1" collapsed="1">
      <c r="B309" s="647"/>
      <c r="C309" s="647"/>
      <c r="D309" s="647"/>
      <c r="E309" s="647"/>
      <c r="F309" s="647"/>
      <c r="G309" s="647"/>
      <c r="H309" s="647"/>
      <c r="I309" s="647"/>
      <c r="J309" s="647"/>
      <c r="K309" s="653"/>
      <c r="L309" s="647"/>
      <c r="M309" s="647"/>
      <c r="N309" s="647"/>
      <c r="O309" s="647"/>
    </row>
    <row r="310" spans="2:15" s="652" customFormat="1" collapsed="1">
      <c r="B310" s="647"/>
      <c r="C310" s="647"/>
      <c r="D310" s="647"/>
      <c r="E310" s="647"/>
      <c r="F310" s="647"/>
      <c r="G310" s="647"/>
      <c r="H310" s="647"/>
      <c r="I310" s="647"/>
      <c r="J310" s="647"/>
      <c r="K310" s="653"/>
      <c r="L310" s="647"/>
      <c r="M310" s="647"/>
      <c r="N310" s="647"/>
      <c r="O310" s="647"/>
    </row>
    <row r="311" spans="2:15" s="652" customFormat="1" collapsed="1">
      <c r="B311" s="647"/>
      <c r="C311" s="647"/>
      <c r="D311" s="647"/>
      <c r="E311" s="647"/>
      <c r="F311" s="647"/>
      <c r="G311" s="647"/>
      <c r="H311" s="647"/>
      <c r="I311" s="647"/>
      <c r="J311" s="647"/>
      <c r="K311" s="653"/>
      <c r="L311" s="647"/>
      <c r="M311" s="647"/>
      <c r="N311" s="647"/>
      <c r="O311" s="647"/>
    </row>
    <row r="312" spans="2:15" s="652" customFormat="1" collapsed="1">
      <c r="B312" s="647"/>
      <c r="C312" s="647"/>
      <c r="D312" s="647"/>
      <c r="E312" s="647"/>
      <c r="F312" s="647"/>
      <c r="G312" s="647"/>
      <c r="H312" s="647"/>
      <c r="I312" s="647"/>
      <c r="J312" s="647"/>
      <c r="K312" s="653"/>
      <c r="L312" s="647"/>
      <c r="M312" s="647"/>
      <c r="N312" s="647"/>
      <c r="O312" s="647"/>
    </row>
    <row r="313" spans="2:15" s="652" customFormat="1" collapsed="1">
      <c r="B313" s="647"/>
      <c r="C313" s="647"/>
      <c r="D313" s="647"/>
      <c r="E313" s="647"/>
      <c r="F313" s="647"/>
      <c r="G313" s="647"/>
      <c r="H313" s="647"/>
      <c r="I313" s="647"/>
      <c r="J313" s="647"/>
      <c r="K313" s="653"/>
      <c r="L313" s="647"/>
      <c r="M313" s="647"/>
      <c r="N313" s="647"/>
      <c r="O313" s="647"/>
    </row>
    <row r="314" spans="2:15" s="652" customFormat="1" collapsed="1">
      <c r="B314" s="647"/>
      <c r="C314" s="647"/>
      <c r="D314" s="647"/>
      <c r="E314" s="647"/>
      <c r="F314" s="647"/>
      <c r="G314" s="647"/>
      <c r="H314" s="647"/>
      <c r="I314" s="647"/>
      <c r="J314" s="647"/>
      <c r="K314" s="653"/>
      <c r="L314" s="647"/>
      <c r="M314" s="647"/>
      <c r="N314" s="647"/>
      <c r="O314" s="647"/>
    </row>
    <row r="316" spans="2:15" s="652" customFormat="1" ht="39.75" customHeight="1">
      <c r="B316" s="647"/>
      <c r="C316" s="647"/>
      <c r="D316" s="647"/>
      <c r="E316" s="647"/>
      <c r="F316" s="647"/>
      <c r="G316" s="647"/>
      <c r="H316" s="647"/>
      <c r="I316" s="647"/>
      <c r="J316" s="647"/>
      <c r="K316" s="653"/>
      <c r="L316" s="647"/>
      <c r="M316" s="647"/>
      <c r="N316" s="647"/>
      <c r="O316" s="647"/>
    </row>
    <row r="317" spans="2:15" s="652" customFormat="1" ht="44.25" customHeight="1">
      <c r="B317" s="647"/>
      <c r="C317" s="647"/>
      <c r="D317" s="647"/>
      <c r="E317" s="647"/>
      <c r="F317" s="647"/>
      <c r="G317" s="647"/>
      <c r="H317" s="647"/>
      <c r="I317" s="647"/>
      <c r="J317" s="647"/>
      <c r="K317" s="653"/>
      <c r="L317" s="647"/>
      <c r="M317" s="647"/>
      <c r="N317" s="647"/>
      <c r="O317" s="647"/>
    </row>
  </sheetData>
  <mergeCells count="16">
    <mergeCell ref="B9:N9"/>
    <mergeCell ref="A1:N1"/>
    <mergeCell ref="A4:N4"/>
    <mergeCell ref="A3:N3"/>
    <mergeCell ref="A2:N2"/>
    <mergeCell ref="B6:N6"/>
    <mergeCell ref="B7:N7"/>
    <mergeCell ref="B8:N8"/>
    <mergeCell ref="A5:N5"/>
    <mergeCell ref="B48:N48"/>
    <mergeCell ref="A10:N10"/>
    <mergeCell ref="A11:N11"/>
    <mergeCell ref="A44:J44"/>
    <mergeCell ref="B45:N45"/>
    <mergeCell ref="B46:N46"/>
    <mergeCell ref="B47:N47"/>
  </mergeCells>
  <pageMargins left="0.51181102362204722" right="0.51181102362204722" top="0.78740157480314965" bottom="0.78740157480314965" header="0.31496062992125984" footer="0.31496062992125984"/>
  <pageSetup paperSize="9" scale="48" orientation="landscape" r:id="rId1"/>
  <drawing r:id="rId2"/>
</worksheet>
</file>

<file path=xl/worksheets/sheet14.xml><?xml version="1.0" encoding="utf-8"?>
<worksheet xmlns="http://schemas.openxmlformats.org/spreadsheetml/2006/main" xmlns:r="http://schemas.openxmlformats.org/officeDocument/2006/relationships">
  <sheetPr codeName="Planilha6">
    <pageSetUpPr fitToPage="1"/>
  </sheetPr>
  <dimension ref="A1:M62"/>
  <sheetViews>
    <sheetView view="pageBreakPreview" topLeftCell="A13" zoomScale="85" zoomScaleNormal="70" zoomScaleSheetLayoutView="85" workbookViewId="0">
      <selection activeCell="E18" sqref="E18"/>
    </sheetView>
  </sheetViews>
  <sheetFormatPr defaultRowHeight="15"/>
  <cols>
    <col min="1" max="1" width="9.140625" style="497"/>
    <col min="2" max="2" width="15.28515625" style="497" customWidth="1"/>
    <col min="3" max="3" width="17.28515625" style="497" customWidth="1"/>
    <col min="4" max="4" width="12.140625" style="497" customWidth="1"/>
    <col min="5" max="5" width="11" style="497" customWidth="1"/>
    <col min="6" max="6" width="13" style="497" customWidth="1"/>
    <col min="7" max="7" width="12.7109375" style="497" customWidth="1"/>
    <col min="8" max="8" width="9.140625" style="497"/>
    <col min="9" max="9" width="12.5703125" style="497" customWidth="1"/>
    <col min="10" max="10" width="14.7109375" style="497" customWidth="1"/>
    <col min="11" max="11" width="5.42578125" style="497" customWidth="1"/>
    <col min="12" max="12" width="5.28515625" style="497" customWidth="1"/>
    <col min="13" max="13" width="9.140625" style="497"/>
  </cols>
  <sheetData>
    <row r="1" spans="1:13" ht="18">
      <c r="A1" s="676"/>
      <c r="B1" s="677"/>
      <c r="C1" s="2266" t="s">
        <v>6319</v>
      </c>
      <c r="D1" s="2266"/>
      <c r="E1" s="2266"/>
      <c r="F1" s="2266"/>
      <c r="G1" s="2266"/>
      <c r="H1" s="2266"/>
      <c r="I1" s="2266"/>
      <c r="J1" s="677"/>
      <c r="K1" s="677"/>
      <c r="L1" s="678"/>
      <c r="M1" s="5"/>
    </row>
    <row r="2" spans="1:13" ht="15.75">
      <c r="A2" s="679"/>
      <c r="B2" s="494"/>
      <c r="C2" s="2267" t="s">
        <v>5601</v>
      </c>
      <c r="D2" s="2267"/>
      <c r="E2" s="2267"/>
      <c r="F2" s="2267"/>
      <c r="G2" s="2267"/>
      <c r="H2" s="2267"/>
      <c r="I2" s="2267"/>
      <c r="J2" s="494"/>
      <c r="K2" s="494"/>
      <c r="L2" s="680"/>
      <c r="M2" s="5"/>
    </row>
    <row r="3" spans="1:13">
      <c r="A3" s="681"/>
      <c r="B3" s="495"/>
      <c r="C3" s="2268" t="s">
        <v>5602</v>
      </c>
      <c r="D3" s="2268"/>
      <c r="E3" s="2268"/>
      <c r="F3" s="2268"/>
      <c r="G3" s="2268"/>
      <c r="H3" s="2268"/>
      <c r="I3" s="2268"/>
      <c r="J3" s="495"/>
      <c r="K3" s="495"/>
      <c r="L3" s="682"/>
      <c r="M3" s="5"/>
    </row>
    <row r="4" spans="1:13">
      <c r="A4" s="683"/>
      <c r="B4" s="496"/>
      <c r="C4" s="2269" t="s">
        <v>3</v>
      </c>
      <c r="D4" s="2269"/>
      <c r="E4" s="2269"/>
      <c r="F4" s="2269"/>
      <c r="G4" s="2269"/>
      <c r="H4" s="2269"/>
      <c r="I4" s="2269"/>
      <c r="J4" s="496"/>
      <c r="K4" s="496"/>
      <c r="L4" s="684"/>
      <c r="M4" s="5"/>
    </row>
    <row r="5" spans="1:13" ht="15.75" thickBot="1">
      <c r="A5" s="683"/>
      <c r="B5" s="496"/>
      <c r="C5" s="2270" t="s">
        <v>4</v>
      </c>
      <c r="D5" s="2270"/>
      <c r="E5" s="2270"/>
      <c r="F5" s="2270"/>
      <c r="G5" s="2270"/>
      <c r="H5" s="2270"/>
      <c r="I5" s="2270"/>
      <c r="J5" s="496"/>
      <c r="K5" s="496"/>
      <c r="L5" s="684"/>
      <c r="M5" s="5"/>
    </row>
    <row r="6" spans="1:13" ht="16.5" thickBot="1">
      <c r="A6" s="2263" t="s">
        <v>6320</v>
      </c>
      <c r="B6" s="2264"/>
      <c r="C6" s="2264"/>
      <c r="D6" s="2264"/>
      <c r="E6" s="2264"/>
      <c r="F6" s="2264"/>
      <c r="G6" s="2264"/>
      <c r="H6" s="2264"/>
      <c r="I6" s="2264"/>
      <c r="J6" s="2264"/>
      <c r="K6" s="2264"/>
      <c r="L6" s="2265"/>
    </row>
    <row r="7" spans="1:13">
      <c r="A7" s="685" t="s">
        <v>13</v>
      </c>
      <c r="B7" s="2255" t="s">
        <v>7658</v>
      </c>
      <c r="C7" s="2255"/>
      <c r="D7" s="2255"/>
      <c r="E7" s="2255"/>
      <c r="F7" s="2255"/>
      <c r="G7" s="2255"/>
      <c r="H7" s="2255"/>
      <c r="I7" s="2255"/>
      <c r="J7" s="2255"/>
      <c r="K7" s="2255"/>
      <c r="L7" s="2256"/>
    </row>
    <row r="8" spans="1:13">
      <c r="A8" s="686" t="s">
        <v>6321</v>
      </c>
      <c r="B8" s="2257" t="s">
        <v>6775</v>
      </c>
      <c r="C8" s="2257"/>
      <c r="D8" s="2257"/>
      <c r="E8" s="2257"/>
      <c r="F8" s="2257"/>
      <c r="G8" s="2257"/>
      <c r="H8" s="2257"/>
      <c r="I8" s="2257"/>
      <c r="J8" s="2257"/>
      <c r="K8" s="2257"/>
      <c r="L8" s="2258"/>
    </row>
    <row r="9" spans="1:13">
      <c r="A9" s="687" t="s">
        <v>6</v>
      </c>
      <c r="B9" s="2257" t="s">
        <v>6776</v>
      </c>
      <c r="C9" s="2257"/>
      <c r="D9" s="2257"/>
      <c r="E9" s="2257"/>
      <c r="F9" s="2257"/>
      <c r="G9" s="2257"/>
      <c r="H9" s="2257"/>
      <c r="I9" s="2257"/>
      <c r="J9" s="2257"/>
      <c r="K9" s="2257"/>
      <c r="L9" s="2258"/>
    </row>
    <row r="10" spans="1:13" ht="15.75" thickBot="1">
      <c r="A10" s="688" t="s">
        <v>15</v>
      </c>
      <c r="B10" s="2259" t="s">
        <v>7819</v>
      </c>
      <c r="C10" s="2259"/>
      <c r="D10" s="2259"/>
      <c r="E10" s="2259"/>
      <c r="F10" s="2259"/>
      <c r="G10" s="2259"/>
      <c r="H10" s="2259"/>
      <c r="I10" s="2259"/>
      <c r="J10" s="2259"/>
      <c r="K10" s="2259"/>
      <c r="L10" s="2260"/>
    </row>
    <row r="11" spans="1:13">
      <c r="A11" s="689"/>
      <c r="B11" s="498"/>
      <c r="C11" s="498"/>
      <c r="D11" s="498"/>
      <c r="E11" s="498"/>
      <c r="F11" s="498"/>
      <c r="G11" s="498"/>
      <c r="H11" s="498"/>
      <c r="I11" s="498"/>
      <c r="J11" s="498"/>
      <c r="K11" s="498"/>
      <c r="L11" s="690"/>
    </row>
    <row r="12" spans="1:13">
      <c r="A12" s="691" t="s">
        <v>21</v>
      </c>
      <c r="B12" s="2261" t="s">
        <v>6322</v>
      </c>
      <c r="C12" s="2261"/>
      <c r="D12" s="498"/>
      <c r="E12" s="498"/>
      <c r="F12" s="498"/>
      <c r="G12" s="498"/>
      <c r="H12" s="498"/>
      <c r="I12" s="498"/>
      <c r="J12" s="498"/>
      <c r="K12" s="498"/>
      <c r="L12" s="690"/>
    </row>
    <row r="13" spans="1:13">
      <c r="A13" s="692"/>
      <c r="B13" s="498"/>
      <c r="C13" s="498"/>
      <c r="D13" s="498"/>
      <c r="E13" s="498"/>
      <c r="F13" s="498"/>
      <c r="G13" s="498"/>
      <c r="H13" s="498"/>
      <c r="I13" s="498"/>
      <c r="J13" s="498"/>
      <c r="K13" s="498"/>
      <c r="L13" s="690"/>
    </row>
    <row r="14" spans="1:13" ht="15.75" thickBot="1">
      <c r="A14" s="693"/>
      <c r="B14" s="2262" t="s">
        <v>6323</v>
      </c>
      <c r="C14" s="2262"/>
      <c r="D14" s="2262"/>
      <c r="E14" s="2262"/>
      <c r="F14" s="2262"/>
      <c r="G14" s="2262"/>
      <c r="H14" s="2262"/>
      <c r="I14" s="2262"/>
      <c r="J14" s="2262"/>
      <c r="K14" s="2262"/>
      <c r="L14" s="690"/>
    </row>
    <row r="15" spans="1:13">
      <c r="A15" s="692"/>
      <c r="B15" s="2251" t="s">
        <v>6324</v>
      </c>
      <c r="C15" s="2251" t="s">
        <v>6325</v>
      </c>
      <c r="D15" s="2251" t="s">
        <v>6326</v>
      </c>
      <c r="E15" s="2251" t="s">
        <v>6327</v>
      </c>
      <c r="F15" s="2251"/>
      <c r="G15" s="2251"/>
      <c r="H15" s="2251"/>
      <c r="I15" s="2251" t="s">
        <v>6328</v>
      </c>
      <c r="J15" s="2251" t="s">
        <v>6329</v>
      </c>
      <c r="K15" s="498"/>
      <c r="L15" s="690"/>
    </row>
    <row r="16" spans="1:13" ht="15.75" thickBot="1">
      <c r="A16" s="692"/>
      <c r="B16" s="2252"/>
      <c r="C16" s="2252"/>
      <c r="D16" s="2252"/>
      <c r="E16" s="2253"/>
      <c r="F16" s="2253"/>
      <c r="G16" s="2253"/>
      <c r="H16" s="2253"/>
      <c r="I16" s="2252"/>
      <c r="J16" s="2252"/>
      <c r="K16" s="498"/>
      <c r="L16" s="690"/>
    </row>
    <row r="17" spans="1:12" ht="15.75" thickBot="1">
      <c r="A17" s="692"/>
      <c r="B17" s="2253"/>
      <c r="C17" s="2253"/>
      <c r="D17" s="2253"/>
      <c r="E17" s="2254" t="s">
        <v>6330</v>
      </c>
      <c r="F17" s="2254"/>
      <c r="G17" s="2254" t="s">
        <v>6331</v>
      </c>
      <c r="H17" s="2254"/>
      <c r="I17" s="2253"/>
      <c r="J17" s="2253"/>
      <c r="K17" s="498"/>
      <c r="L17" s="690"/>
    </row>
    <row r="18" spans="1:12">
      <c r="A18" s="692"/>
      <c r="B18" s="2244" t="s">
        <v>6332</v>
      </c>
      <c r="C18" s="2244" t="s">
        <v>6333</v>
      </c>
      <c r="D18" s="2247">
        <v>10</v>
      </c>
      <c r="E18" s="2244" t="s">
        <v>6334</v>
      </c>
      <c r="F18" s="2244"/>
      <c r="G18" s="2244" t="s">
        <v>6335</v>
      </c>
      <c r="H18" s="2244"/>
      <c r="I18" s="499" t="s">
        <v>6336</v>
      </c>
      <c r="J18" s="2244" t="s">
        <v>6337</v>
      </c>
      <c r="K18" s="498"/>
      <c r="L18" s="690"/>
    </row>
    <row r="19" spans="1:12">
      <c r="A19" s="692"/>
      <c r="B19" s="2245"/>
      <c r="C19" s="2245"/>
      <c r="D19" s="2248"/>
      <c r="E19" s="2245"/>
      <c r="F19" s="2245"/>
      <c r="G19" s="2245"/>
      <c r="H19" s="2245"/>
      <c r="I19" s="500" t="s">
        <v>6338</v>
      </c>
      <c r="J19" s="2245"/>
      <c r="K19" s="498"/>
      <c r="L19" s="690"/>
    </row>
    <row r="20" spans="1:12" ht="15.75" thickBot="1">
      <c r="A20" s="692"/>
      <c r="B20" s="2246"/>
      <c r="C20" s="2246"/>
      <c r="D20" s="2249"/>
      <c r="E20" s="2246"/>
      <c r="F20" s="2246"/>
      <c r="G20" s="2246"/>
      <c r="H20" s="2246"/>
      <c r="I20" s="501" t="s">
        <v>6339</v>
      </c>
      <c r="J20" s="2246"/>
      <c r="K20" s="498"/>
      <c r="L20" s="690"/>
    </row>
    <row r="21" spans="1:12">
      <c r="A21" s="692"/>
      <c r="B21" s="2234" t="s">
        <v>6340</v>
      </c>
      <c r="C21" s="2234" t="s">
        <v>6341</v>
      </c>
      <c r="D21" s="2250">
        <v>10</v>
      </c>
      <c r="E21" s="2234" t="s">
        <v>6342</v>
      </c>
      <c r="F21" s="2234"/>
      <c r="G21" s="2234" t="s">
        <v>6343</v>
      </c>
      <c r="H21" s="2234"/>
      <c r="I21" s="502" t="s">
        <v>6339</v>
      </c>
      <c r="J21" s="2234" t="s">
        <v>6344</v>
      </c>
      <c r="K21" s="498"/>
      <c r="L21" s="690"/>
    </row>
    <row r="22" spans="1:12">
      <c r="A22" s="692"/>
      <c r="B22" s="2220"/>
      <c r="C22" s="2220"/>
      <c r="D22" s="2223"/>
      <c r="E22" s="2220"/>
      <c r="F22" s="2220"/>
      <c r="G22" s="2220"/>
      <c r="H22" s="2220"/>
      <c r="I22" s="503" t="s">
        <v>6338</v>
      </c>
      <c r="J22" s="2220"/>
      <c r="K22" s="498"/>
      <c r="L22" s="690"/>
    </row>
    <row r="23" spans="1:12">
      <c r="A23" s="692"/>
      <c r="B23" s="2222"/>
      <c r="C23" s="2222"/>
      <c r="D23" s="2224"/>
      <c r="E23" s="2222"/>
      <c r="F23" s="2222"/>
      <c r="G23" s="2222"/>
      <c r="H23" s="2222"/>
      <c r="I23" s="504" t="s">
        <v>6345</v>
      </c>
      <c r="J23" s="2222"/>
      <c r="K23" s="498"/>
      <c r="L23" s="690"/>
    </row>
    <row r="24" spans="1:12">
      <c r="A24" s="693"/>
      <c r="B24" s="2220" t="s">
        <v>6346</v>
      </c>
      <c r="C24" s="2220" t="s">
        <v>6347</v>
      </c>
      <c r="D24" s="2223">
        <v>10</v>
      </c>
      <c r="E24" s="2220" t="s">
        <v>6342</v>
      </c>
      <c r="F24" s="2220"/>
      <c r="G24" s="2220" t="s">
        <v>6343</v>
      </c>
      <c r="H24" s="2220"/>
      <c r="I24" s="503" t="s">
        <v>6348</v>
      </c>
      <c r="J24" s="2220" t="s">
        <v>6349</v>
      </c>
      <c r="K24" s="498"/>
      <c r="L24" s="690"/>
    </row>
    <row r="25" spans="1:12">
      <c r="A25" s="692"/>
      <c r="B25" s="2220"/>
      <c r="C25" s="2220"/>
      <c r="D25" s="2223"/>
      <c r="E25" s="2220"/>
      <c r="F25" s="2220"/>
      <c r="G25" s="2220"/>
      <c r="H25" s="2220"/>
      <c r="I25" s="503" t="s">
        <v>6338</v>
      </c>
      <c r="J25" s="2220"/>
      <c r="K25" s="498"/>
      <c r="L25" s="690"/>
    </row>
    <row r="26" spans="1:12">
      <c r="A26" s="692"/>
      <c r="B26" s="2220"/>
      <c r="C26" s="2222"/>
      <c r="D26" s="2224"/>
      <c r="E26" s="2222"/>
      <c r="F26" s="2222"/>
      <c r="G26" s="2222"/>
      <c r="H26" s="2222"/>
      <c r="I26" s="504" t="s">
        <v>6350</v>
      </c>
      <c r="J26" s="2222"/>
      <c r="K26" s="498"/>
      <c r="L26" s="690"/>
    </row>
    <row r="27" spans="1:12">
      <c r="A27" s="693"/>
      <c r="B27" s="2220"/>
      <c r="C27" s="2242" t="s">
        <v>6351</v>
      </c>
      <c r="D27" s="2243">
        <v>12</v>
      </c>
      <c r="E27" s="2242" t="s">
        <v>6352</v>
      </c>
      <c r="F27" s="2242"/>
      <c r="G27" s="2242" t="s">
        <v>6353</v>
      </c>
      <c r="H27" s="2242"/>
      <c r="I27" s="505" t="s">
        <v>6354</v>
      </c>
      <c r="J27" s="2242" t="s">
        <v>6355</v>
      </c>
      <c r="K27" s="498"/>
      <c r="L27" s="690"/>
    </row>
    <row r="28" spans="1:12">
      <c r="A28" s="692"/>
      <c r="B28" s="2220"/>
      <c r="C28" s="2220"/>
      <c r="D28" s="2223"/>
      <c r="E28" s="2220"/>
      <c r="F28" s="2220"/>
      <c r="G28" s="2220"/>
      <c r="H28" s="2220"/>
      <c r="I28" s="503" t="s">
        <v>6338</v>
      </c>
      <c r="J28" s="2220"/>
      <c r="K28" s="498"/>
      <c r="L28" s="690"/>
    </row>
    <row r="29" spans="1:12">
      <c r="A29" s="692"/>
      <c r="B29" s="2220"/>
      <c r="C29" s="2222"/>
      <c r="D29" s="2224"/>
      <c r="E29" s="2222"/>
      <c r="F29" s="2222"/>
      <c r="G29" s="2222"/>
      <c r="H29" s="2222"/>
      <c r="I29" s="504" t="s">
        <v>6356</v>
      </c>
      <c r="J29" s="2222"/>
      <c r="K29" s="498"/>
      <c r="L29" s="690"/>
    </row>
    <row r="30" spans="1:12">
      <c r="A30" s="692"/>
      <c r="B30" s="2220"/>
      <c r="C30" s="2220" t="s">
        <v>6357</v>
      </c>
      <c r="D30" s="2223">
        <v>12</v>
      </c>
      <c r="E30" s="2242" t="s">
        <v>6358</v>
      </c>
      <c r="F30" s="2242"/>
      <c r="G30" s="2242" t="s">
        <v>6359</v>
      </c>
      <c r="H30" s="2242"/>
      <c r="I30" s="503" t="s">
        <v>6356</v>
      </c>
      <c r="J30" s="2220" t="s">
        <v>6360</v>
      </c>
      <c r="K30" s="498"/>
      <c r="L30" s="690"/>
    </row>
    <row r="31" spans="1:12">
      <c r="A31" s="692"/>
      <c r="B31" s="2220"/>
      <c r="C31" s="2220"/>
      <c r="D31" s="2223"/>
      <c r="E31" s="2220"/>
      <c r="F31" s="2220"/>
      <c r="G31" s="2220"/>
      <c r="H31" s="2220"/>
      <c r="I31" s="503" t="s">
        <v>6338</v>
      </c>
      <c r="J31" s="2220"/>
      <c r="K31" s="498"/>
      <c r="L31" s="690"/>
    </row>
    <row r="32" spans="1:12" ht="15.75" thickBot="1">
      <c r="A32" s="692"/>
      <c r="B32" s="2221"/>
      <c r="C32" s="2221"/>
      <c r="D32" s="2238"/>
      <c r="E32" s="2221"/>
      <c r="F32" s="2221"/>
      <c r="G32" s="2221"/>
      <c r="H32" s="2221"/>
      <c r="I32" s="506" t="s">
        <v>6361</v>
      </c>
      <c r="J32" s="2221"/>
      <c r="K32" s="498"/>
      <c r="L32" s="690"/>
    </row>
    <row r="33" spans="1:12">
      <c r="A33" s="692"/>
      <c r="B33" s="2234" t="s">
        <v>6362</v>
      </c>
      <c r="C33" s="636" t="s">
        <v>6363</v>
      </c>
      <c r="D33" s="638">
        <v>12</v>
      </c>
      <c r="E33" s="2234" t="s">
        <v>26</v>
      </c>
      <c r="F33" s="2234"/>
      <c r="G33" s="2234" t="s">
        <v>6364</v>
      </c>
      <c r="H33" s="2234"/>
      <c r="I33" s="502" t="s">
        <v>6365</v>
      </c>
      <c r="J33" s="636" t="s">
        <v>6354</v>
      </c>
      <c r="K33" s="498"/>
      <c r="L33" s="690"/>
    </row>
    <row r="34" spans="1:12">
      <c r="A34" s="692"/>
      <c r="B34" s="2220"/>
      <c r="C34" s="637"/>
      <c r="D34" s="639"/>
      <c r="E34" s="637"/>
      <c r="F34" s="637"/>
      <c r="G34" s="2220" t="s">
        <v>6366</v>
      </c>
      <c r="H34" s="2220"/>
      <c r="I34" s="503" t="s">
        <v>6338</v>
      </c>
      <c r="J34" s="507"/>
      <c r="K34" s="498"/>
      <c r="L34" s="690"/>
    </row>
    <row r="35" spans="1:12" ht="15.75" thickBot="1">
      <c r="A35" s="692"/>
      <c r="B35" s="2221"/>
      <c r="C35" s="640" t="s">
        <v>6367</v>
      </c>
      <c r="D35" s="643">
        <v>12</v>
      </c>
      <c r="E35" s="2221" t="s">
        <v>26</v>
      </c>
      <c r="F35" s="2221"/>
      <c r="G35" s="2221"/>
      <c r="H35" s="2221"/>
      <c r="I35" s="506" t="s">
        <v>6360</v>
      </c>
      <c r="J35" s="640" t="s">
        <v>6360</v>
      </c>
      <c r="K35" s="498"/>
      <c r="L35" s="690"/>
    </row>
    <row r="36" spans="1:12">
      <c r="A36" s="692"/>
      <c r="B36" s="498"/>
      <c r="C36" s="508" t="s">
        <v>6368</v>
      </c>
      <c r="D36" s="498"/>
      <c r="E36" s="498"/>
      <c r="F36" s="498"/>
      <c r="G36" s="498"/>
      <c r="H36" s="498"/>
      <c r="I36" s="498"/>
      <c r="J36" s="498"/>
      <c r="K36" s="498"/>
      <c r="L36" s="690"/>
    </row>
    <row r="37" spans="1:12">
      <c r="A37" s="693"/>
      <c r="B37" s="509"/>
      <c r="C37" s="509"/>
      <c r="D37" s="498"/>
      <c r="E37" s="498"/>
      <c r="F37" s="498"/>
      <c r="G37" s="498"/>
      <c r="H37" s="498"/>
      <c r="I37" s="498"/>
      <c r="J37" s="498"/>
      <c r="K37" s="498"/>
      <c r="L37" s="690"/>
    </row>
    <row r="38" spans="1:12">
      <c r="A38" s="692"/>
      <c r="B38" s="508"/>
      <c r="C38" s="508"/>
      <c r="D38" s="498"/>
      <c r="E38" s="498"/>
      <c r="F38" s="498"/>
      <c r="G38" s="498"/>
      <c r="H38" s="498"/>
      <c r="I38" s="498"/>
      <c r="J38" s="498"/>
      <c r="K38" s="498"/>
      <c r="L38" s="690"/>
    </row>
    <row r="39" spans="1:12">
      <c r="A39" s="515"/>
      <c r="B39" s="510"/>
      <c r="C39" s="510"/>
      <c r="D39" s="510"/>
      <c r="E39" s="510"/>
      <c r="F39" s="510"/>
      <c r="G39" s="510"/>
      <c r="H39" s="510"/>
      <c r="I39" s="510"/>
      <c r="J39" s="510"/>
      <c r="K39" s="510"/>
      <c r="L39" s="690"/>
    </row>
    <row r="40" spans="1:12">
      <c r="A40" s="694" t="s">
        <v>64</v>
      </c>
      <c r="B40" s="511" t="s">
        <v>6369</v>
      </c>
      <c r="C40" s="511"/>
      <c r="D40" s="510"/>
      <c r="E40" s="510"/>
      <c r="F40" s="510"/>
      <c r="G40" s="510"/>
      <c r="H40" s="510"/>
      <c r="I40" s="510"/>
      <c r="J40" s="510"/>
      <c r="K40" s="510"/>
      <c r="L40" s="690"/>
    </row>
    <row r="41" spans="1:12">
      <c r="A41" s="694"/>
      <c r="B41" s="511"/>
      <c r="C41" s="511"/>
      <c r="D41" s="510"/>
      <c r="E41" s="510"/>
      <c r="F41" s="510"/>
      <c r="G41" s="510"/>
      <c r="H41" s="510"/>
      <c r="I41" s="510"/>
      <c r="J41" s="510"/>
      <c r="K41" s="510"/>
      <c r="L41" s="690"/>
    </row>
    <row r="42" spans="1:12">
      <c r="A42" s="515"/>
      <c r="B42" s="2215" t="s">
        <v>6370</v>
      </c>
      <c r="C42" s="2215"/>
      <c r="D42" s="2216"/>
      <c r="E42" s="512" t="s">
        <v>6337</v>
      </c>
      <c r="F42" s="510"/>
      <c r="G42" s="510"/>
      <c r="H42" s="510"/>
      <c r="I42" s="510"/>
      <c r="J42" s="510"/>
      <c r="K42" s="510"/>
      <c r="L42" s="690"/>
    </row>
    <row r="43" spans="1:12" ht="15.75" thickBot="1">
      <c r="A43" s="695"/>
      <c r="B43" s="513"/>
      <c r="C43" s="513"/>
      <c r="D43" s="513"/>
      <c r="E43" s="513"/>
      <c r="F43" s="513"/>
      <c r="G43" s="513"/>
      <c r="H43" s="513"/>
      <c r="I43" s="513"/>
      <c r="J43" s="513"/>
      <c r="K43" s="513"/>
      <c r="L43" s="696"/>
    </row>
    <row r="44" spans="1:12">
      <c r="A44" s="515"/>
      <c r="B44" s="510" t="s">
        <v>6371</v>
      </c>
      <c r="C44" s="510"/>
      <c r="D44" s="510"/>
      <c r="E44" s="510"/>
      <c r="F44" s="510"/>
      <c r="G44" s="510"/>
      <c r="H44" s="510"/>
      <c r="I44" s="510"/>
      <c r="J44" s="510"/>
      <c r="K44" s="510"/>
      <c r="L44" s="690"/>
    </row>
    <row r="45" spans="1:12">
      <c r="A45" s="515"/>
      <c r="B45" s="2239" t="s">
        <v>6372</v>
      </c>
      <c r="C45" s="2240"/>
      <c r="D45" s="2241"/>
      <c r="E45" s="2239" t="s">
        <v>6373</v>
      </c>
      <c r="F45" s="2240"/>
      <c r="G45" s="2241"/>
      <c r="H45" s="514" t="s">
        <v>6374</v>
      </c>
      <c r="I45" s="510"/>
      <c r="J45" s="510"/>
      <c r="K45" s="510"/>
      <c r="L45" s="690"/>
    </row>
    <row r="46" spans="1:12">
      <c r="A46" s="515"/>
      <c r="B46" s="2235" t="s">
        <v>6375</v>
      </c>
      <c r="C46" s="2236"/>
      <c r="D46" s="2237"/>
      <c r="E46" s="515" t="s">
        <v>6376</v>
      </c>
      <c r="F46" s="510"/>
      <c r="G46" s="516"/>
      <c r="H46" s="517" t="s">
        <v>6377</v>
      </c>
      <c r="I46" s="510"/>
      <c r="J46" s="510"/>
      <c r="K46" s="510"/>
      <c r="L46" s="690"/>
    </row>
    <row r="47" spans="1:12">
      <c r="A47" s="515"/>
      <c r="B47" s="2231" t="s">
        <v>6378</v>
      </c>
      <c r="C47" s="2232"/>
      <c r="D47" s="2233"/>
      <c r="E47" s="515" t="s">
        <v>6379</v>
      </c>
      <c r="F47" s="510"/>
      <c r="G47" s="516"/>
      <c r="H47" s="518" t="s">
        <v>6380</v>
      </c>
      <c r="I47" s="510"/>
      <c r="J47" s="510"/>
      <c r="K47" s="510"/>
      <c r="L47" s="690"/>
    </row>
    <row r="48" spans="1:12">
      <c r="A48" s="515"/>
      <c r="B48" s="2231" t="s">
        <v>6381</v>
      </c>
      <c r="C48" s="2232"/>
      <c r="D48" s="2233"/>
      <c r="E48" s="515" t="s">
        <v>6379</v>
      </c>
      <c r="F48" s="510"/>
      <c r="G48" s="516"/>
      <c r="H48" s="518" t="s">
        <v>6382</v>
      </c>
      <c r="I48" s="510"/>
      <c r="J48" s="510"/>
      <c r="K48" s="510"/>
      <c r="L48" s="690"/>
    </row>
    <row r="49" spans="1:12">
      <c r="A49" s="515"/>
      <c r="B49" s="2231" t="s">
        <v>6383</v>
      </c>
      <c r="C49" s="2232"/>
      <c r="D49" s="2233"/>
      <c r="E49" s="515" t="s">
        <v>6379</v>
      </c>
      <c r="F49" s="510"/>
      <c r="G49" s="516"/>
      <c r="H49" s="518" t="s">
        <v>6384</v>
      </c>
      <c r="I49" s="510"/>
      <c r="J49" s="510"/>
      <c r="K49" s="510"/>
      <c r="L49" s="690"/>
    </row>
    <row r="50" spans="1:12">
      <c r="A50" s="515"/>
      <c r="B50" s="2225" t="s">
        <v>6385</v>
      </c>
      <c r="C50" s="2226"/>
      <c r="D50" s="2227"/>
      <c r="E50" s="519" t="s">
        <v>6379</v>
      </c>
      <c r="F50" s="520"/>
      <c r="G50" s="521"/>
      <c r="H50" s="522" t="s">
        <v>6386</v>
      </c>
      <c r="I50" s="510"/>
      <c r="J50" s="510"/>
      <c r="K50" s="510"/>
      <c r="L50" s="690"/>
    </row>
    <row r="51" spans="1:12">
      <c r="A51" s="515"/>
      <c r="B51" s="510"/>
      <c r="C51" s="510"/>
      <c r="D51" s="510"/>
      <c r="E51" s="510"/>
      <c r="F51" s="510"/>
      <c r="G51" s="510"/>
      <c r="H51" s="510"/>
      <c r="I51" s="510"/>
      <c r="J51" s="510"/>
      <c r="K51" s="510"/>
      <c r="L51" s="690"/>
    </row>
    <row r="52" spans="1:12">
      <c r="A52" s="515"/>
      <c r="B52" s="523"/>
      <c r="C52" s="523"/>
      <c r="D52" s="524" t="s">
        <v>6387</v>
      </c>
      <c r="E52" s="510"/>
      <c r="F52" s="510"/>
      <c r="G52" s="510"/>
      <c r="H52" s="510"/>
      <c r="I52" s="510"/>
      <c r="J52" s="510"/>
      <c r="K52" s="510"/>
      <c r="L52" s="690"/>
    </row>
    <row r="53" spans="1:12" ht="22.5">
      <c r="A53" s="515"/>
      <c r="B53" s="525" t="s">
        <v>6388</v>
      </c>
      <c r="C53" s="2228" t="s">
        <v>6389</v>
      </c>
      <c r="D53" s="2229"/>
      <c r="E53" s="2230"/>
      <c r="F53" s="641" t="s">
        <v>6390</v>
      </c>
      <c r="G53" s="526" t="s">
        <v>6391</v>
      </c>
      <c r="H53" s="642" t="s">
        <v>6392</v>
      </c>
      <c r="I53" s="510"/>
      <c r="J53" s="510"/>
      <c r="K53" s="510"/>
      <c r="L53" s="690"/>
    </row>
    <row r="54" spans="1:12">
      <c r="A54" s="515"/>
      <c r="B54" s="527" t="s">
        <v>6393</v>
      </c>
      <c r="C54" s="2211" t="s">
        <v>6394</v>
      </c>
      <c r="D54" s="2212"/>
      <c r="E54" s="2213"/>
      <c r="F54" s="528" t="s">
        <v>6395</v>
      </c>
      <c r="G54" s="518" t="s">
        <v>6396</v>
      </c>
      <c r="H54" s="529" t="s">
        <v>6397</v>
      </c>
      <c r="I54" s="510"/>
      <c r="J54" s="510"/>
      <c r="K54" s="510"/>
      <c r="L54" s="690"/>
    </row>
    <row r="55" spans="1:12">
      <c r="A55" s="515"/>
      <c r="B55" s="527" t="s">
        <v>6398</v>
      </c>
      <c r="C55" s="2214" t="s">
        <v>6399</v>
      </c>
      <c r="D55" s="2215"/>
      <c r="E55" s="2216"/>
      <c r="F55" s="528" t="s">
        <v>6400</v>
      </c>
      <c r="G55" s="518" t="s">
        <v>6396</v>
      </c>
      <c r="H55" s="529" t="s">
        <v>6401</v>
      </c>
      <c r="I55" s="510"/>
      <c r="J55" s="510"/>
      <c r="K55" s="510"/>
      <c r="L55" s="690"/>
    </row>
    <row r="56" spans="1:12">
      <c r="A56" s="515"/>
      <c r="B56" s="530" t="s">
        <v>6402</v>
      </c>
      <c r="C56" s="2217" t="s">
        <v>6403</v>
      </c>
      <c r="D56" s="2218"/>
      <c r="E56" s="2219"/>
      <c r="F56" s="531" t="s">
        <v>6404</v>
      </c>
      <c r="G56" s="522" t="s">
        <v>6396</v>
      </c>
      <c r="H56" s="532" t="s">
        <v>6405</v>
      </c>
      <c r="I56" s="510"/>
      <c r="J56" s="510"/>
      <c r="K56" s="510"/>
      <c r="L56" s="690"/>
    </row>
    <row r="57" spans="1:12">
      <c r="A57" s="515"/>
      <c r="B57" s="510"/>
      <c r="C57" s="510"/>
      <c r="D57" s="510"/>
      <c r="E57" s="510"/>
      <c r="F57" s="510"/>
      <c r="G57" s="510"/>
      <c r="H57" s="510"/>
      <c r="I57" s="510"/>
      <c r="J57" s="510"/>
      <c r="K57" s="510"/>
      <c r="L57" s="690"/>
    </row>
    <row r="58" spans="1:12">
      <c r="A58" s="515"/>
      <c r="B58" s="533" t="s">
        <v>6406</v>
      </c>
      <c r="C58" s="533"/>
      <c r="D58" s="510"/>
      <c r="E58" s="510"/>
      <c r="F58" s="510"/>
      <c r="G58" s="534" t="s">
        <v>6399</v>
      </c>
      <c r="H58" s="535"/>
      <c r="I58" s="535"/>
      <c r="J58" s="536"/>
      <c r="K58" s="510"/>
      <c r="L58" s="690"/>
    </row>
    <row r="59" spans="1:12">
      <c r="A59" s="515"/>
      <c r="B59" s="510"/>
      <c r="C59" s="510"/>
      <c r="D59" s="510"/>
      <c r="E59" s="510"/>
      <c r="F59" s="510"/>
      <c r="G59" s="537" t="s">
        <v>6407</v>
      </c>
      <c r="H59" s="675">
        <v>2.5</v>
      </c>
      <c r="I59" s="538" t="s">
        <v>6408</v>
      </c>
      <c r="J59" s="510"/>
      <c r="K59" s="510"/>
      <c r="L59" s="690"/>
    </row>
    <row r="60" spans="1:12">
      <c r="A60" s="515"/>
      <c r="B60" s="510"/>
      <c r="C60" s="510"/>
      <c r="D60" s="510"/>
      <c r="E60" s="510"/>
      <c r="F60" s="510"/>
      <c r="G60" s="510"/>
      <c r="H60" s="510"/>
      <c r="I60" s="510"/>
      <c r="J60" s="510"/>
      <c r="K60" s="510"/>
      <c r="L60" s="690"/>
    </row>
    <row r="61" spans="1:12">
      <c r="A61" s="515"/>
      <c r="B61" s="510"/>
      <c r="C61" s="510"/>
      <c r="D61" s="510"/>
      <c r="E61" s="510"/>
      <c r="F61" s="510"/>
      <c r="G61" s="510"/>
      <c r="H61" s="510"/>
      <c r="I61" s="510"/>
      <c r="J61" s="510"/>
      <c r="K61" s="510"/>
      <c r="L61" s="690"/>
    </row>
    <row r="62" spans="1:12">
      <c r="A62" s="697"/>
      <c r="B62" s="698"/>
      <c r="C62" s="698"/>
      <c r="D62" s="698"/>
      <c r="E62" s="698"/>
      <c r="F62" s="698"/>
      <c r="G62" s="698"/>
      <c r="H62" s="698"/>
      <c r="I62" s="698"/>
      <c r="J62" s="698"/>
      <c r="K62" s="698"/>
      <c r="L62" s="699"/>
    </row>
  </sheetData>
  <mergeCells count="65">
    <mergeCell ref="A6:L6"/>
    <mergeCell ref="C1:I1"/>
    <mergeCell ref="C2:I2"/>
    <mergeCell ref="C3:I3"/>
    <mergeCell ref="C4:I4"/>
    <mergeCell ref="C5:I5"/>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J21:J23"/>
    <mergeCell ref="B18:B20"/>
    <mergeCell ref="C18:C20"/>
    <mergeCell ref="D18:D20"/>
    <mergeCell ref="E18:F20"/>
    <mergeCell ref="G18:H20"/>
    <mergeCell ref="J18:J20"/>
    <mergeCell ref="B21:B23"/>
    <mergeCell ref="C21:C23"/>
    <mergeCell ref="D21:D23"/>
    <mergeCell ref="E21:F23"/>
    <mergeCell ref="G21:H23"/>
    <mergeCell ref="E30:F32"/>
    <mergeCell ref="G30:H32"/>
    <mergeCell ref="J30:J32"/>
    <mergeCell ref="J24:J26"/>
    <mergeCell ref="C27:C29"/>
    <mergeCell ref="D27:D29"/>
    <mergeCell ref="E27:F29"/>
    <mergeCell ref="G27:H29"/>
    <mergeCell ref="J27:J29"/>
    <mergeCell ref="E24:F26"/>
    <mergeCell ref="G24:H26"/>
    <mergeCell ref="G33:H33"/>
    <mergeCell ref="G34:H35"/>
    <mergeCell ref="E35:F35"/>
    <mergeCell ref="B42:D42"/>
    <mergeCell ref="B45:D45"/>
    <mergeCell ref="E45:G4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s>
  <printOptions horizontalCentered="1"/>
  <pageMargins left="0.15748031496062992" right="0.19685039370078741" top="0.78740157480314965" bottom="0.78740157480314965" header="0.15748031496062992" footer="0.31496062992125984"/>
  <pageSetup paperSize="9" scale="73" firstPageNumber="25" orientation="portrait" useFirstPageNumber="1" r:id="rId1"/>
  <headerFooter scaleWithDoc="0">
    <oddFooter>&amp;C&amp;"-,Negrito"&amp;G</oddFooter>
  </headerFooter>
  <drawing r:id="rId2"/>
  <legacyDrawingHF r:id="rId3"/>
</worksheet>
</file>

<file path=xl/worksheets/sheet15.xml><?xml version="1.0" encoding="utf-8"?>
<worksheet xmlns="http://schemas.openxmlformats.org/spreadsheetml/2006/main" xmlns:r="http://schemas.openxmlformats.org/officeDocument/2006/relationships">
  <sheetPr codeName="Planilha7">
    <pageSetUpPr fitToPage="1"/>
  </sheetPr>
  <dimension ref="A1:W63"/>
  <sheetViews>
    <sheetView view="pageBreakPreview" topLeftCell="A13" zoomScale="70" zoomScaleNormal="70" zoomScaleSheetLayoutView="70" workbookViewId="0">
      <selection activeCell="E18" sqref="E18"/>
    </sheetView>
  </sheetViews>
  <sheetFormatPr defaultRowHeight="15"/>
  <cols>
    <col min="1" max="2" width="9.140625" style="571"/>
    <col min="3" max="3" width="4.7109375" style="571" customWidth="1"/>
    <col min="4" max="4" width="11.28515625" style="571" customWidth="1"/>
    <col min="5" max="5" width="4.7109375" style="571" customWidth="1"/>
    <col min="6" max="6" width="9.140625" style="571"/>
    <col min="7" max="7" width="4.7109375" style="571" customWidth="1"/>
    <col min="8" max="8" width="9.140625" style="571"/>
    <col min="9" max="9" width="4.7109375" style="571" customWidth="1"/>
    <col min="10" max="10" width="9.140625" style="571"/>
    <col min="11" max="11" width="4.7109375" style="571" customWidth="1"/>
    <col min="12" max="13" width="9.140625" style="571"/>
    <col min="14" max="14" width="15.140625" style="571" customWidth="1"/>
    <col min="15" max="16" width="9.140625" style="571"/>
    <col min="17" max="17" width="6.42578125" style="571" customWidth="1"/>
    <col min="18" max="18" width="10" style="571" customWidth="1"/>
    <col min="19" max="19" width="3" style="571" customWidth="1"/>
    <col min="20" max="20" width="7" style="571" customWidth="1"/>
    <col min="21" max="21" width="9.140625" style="571"/>
  </cols>
  <sheetData>
    <row r="1" spans="1:21" ht="18">
      <c r="A1" s="2319" t="s">
        <v>6319</v>
      </c>
      <c r="B1" s="2320"/>
      <c r="C1" s="2320"/>
      <c r="D1" s="2320"/>
      <c r="E1" s="2320"/>
      <c r="F1" s="2320"/>
      <c r="G1" s="2320"/>
      <c r="H1" s="2320"/>
      <c r="I1" s="2320"/>
      <c r="J1" s="2320"/>
      <c r="K1" s="2320"/>
      <c r="L1" s="2320"/>
      <c r="M1" s="2320"/>
      <c r="N1" s="2320"/>
      <c r="O1" s="2320"/>
      <c r="P1" s="2320"/>
      <c r="Q1" s="2320"/>
      <c r="R1" s="2320"/>
      <c r="S1" s="2320"/>
      <c r="T1" s="2320"/>
      <c r="U1" s="2321"/>
    </row>
    <row r="2" spans="1:21" ht="15.75">
      <c r="A2" s="2322" t="s">
        <v>5601</v>
      </c>
      <c r="B2" s="2323"/>
      <c r="C2" s="2323"/>
      <c r="D2" s="2323"/>
      <c r="E2" s="2323"/>
      <c r="F2" s="2323"/>
      <c r="G2" s="2323"/>
      <c r="H2" s="2323"/>
      <c r="I2" s="2323"/>
      <c r="J2" s="2323"/>
      <c r="K2" s="2323"/>
      <c r="L2" s="2323"/>
      <c r="M2" s="2323"/>
      <c r="N2" s="2323"/>
      <c r="O2" s="2323"/>
      <c r="P2" s="2323"/>
      <c r="Q2" s="2323"/>
      <c r="R2" s="2323"/>
      <c r="S2" s="2323"/>
      <c r="T2" s="2323"/>
      <c r="U2" s="2324"/>
    </row>
    <row r="3" spans="1:21">
      <c r="A3" s="2325" t="s">
        <v>5602</v>
      </c>
      <c r="B3" s="2326"/>
      <c r="C3" s="2326"/>
      <c r="D3" s="2326"/>
      <c r="E3" s="2326"/>
      <c r="F3" s="2326"/>
      <c r="G3" s="2326"/>
      <c r="H3" s="2326"/>
      <c r="I3" s="2326"/>
      <c r="J3" s="2326"/>
      <c r="K3" s="2326"/>
      <c r="L3" s="2326"/>
      <c r="M3" s="2326"/>
      <c r="N3" s="2326"/>
      <c r="O3" s="2326"/>
      <c r="P3" s="2326"/>
      <c r="Q3" s="2326"/>
      <c r="R3" s="2326"/>
      <c r="S3" s="2326"/>
      <c r="T3" s="2326"/>
      <c r="U3" s="2327"/>
    </row>
    <row r="4" spans="1:21">
      <c r="A4" s="2325" t="s">
        <v>3</v>
      </c>
      <c r="B4" s="2326"/>
      <c r="C4" s="2326"/>
      <c r="D4" s="2326"/>
      <c r="E4" s="2326"/>
      <c r="F4" s="2326"/>
      <c r="G4" s="2326"/>
      <c r="H4" s="2326"/>
      <c r="I4" s="2326"/>
      <c r="J4" s="2326"/>
      <c r="K4" s="2326"/>
      <c r="L4" s="2326"/>
      <c r="M4" s="2326"/>
      <c r="N4" s="2326"/>
      <c r="O4" s="2326"/>
      <c r="P4" s="2326"/>
      <c r="Q4" s="2326"/>
      <c r="R4" s="2326"/>
      <c r="S4" s="2326"/>
      <c r="T4" s="2326"/>
      <c r="U4" s="2327"/>
    </row>
    <row r="5" spans="1:21" ht="15.75" thickBot="1">
      <c r="A5" s="2328" t="s">
        <v>4</v>
      </c>
      <c r="B5" s="2329"/>
      <c r="C5" s="2329"/>
      <c r="D5" s="2329"/>
      <c r="E5" s="2329"/>
      <c r="F5" s="2329"/>
      <c r="G5" s="2329"/>
      <c r="H5" s="2329"/>
      <c r="I5" s="2329"/>
      <c r="J5" s="2329"/>
      <c r="K5" s="2329"/>
      <c r="L5" s="2329"/>
      <c r="M5" s="2329"/>
      <c r="N5" s="2329"/>
      <c r="O5" s="2329"/>
      <c r="P5" s="2329"/>
      <c r="Q5" s="2329"/>
      <c r="R5" s="2329"/>
      <c r="S5" s="2329"/>
      <c r="T5" s="2329"/>
      <c r="U5" s="2330"/>
    </row>
    <row r="6" spans="1:21" ht="16.5" thickBot="1">
      <c r="A6" s="2316" t="s">
        <v>6320</v>
      </c>
      <c r="B6" s="2317"/>
      <c r="C6" s="2317"/>
      <c r="D6" s="2317"/>
      <c r="E6" s="2317"/>
      <c r="F6" s="2317"/>
      <c r="G6" s="2317"/>
      <c r="H6" s="2317"/>
      <c r="I6" s="2317"/>
      <c r="J6" s="2317"/>
      <c r="K6" s="2317"/>
      <c r="L6" s="2317"/>
      <c r="M6" s="2317"/>
      <c r="N6" s="2317"/>
      <c r="O6" s="2317"/>
      <c r="P6" s="2317"/>
      <c r="Q6" s="2317"/>
      <c r="R6" s="2317"/>
      <c r="S6" s="2317"/>
      <c r="T6" s="2317"/>
      <c r="U6" s="2318"/>
    </row>
    <row r="7" spans="1:21" ht="15.75">
      <c r="A7" s="915" t="s">
        <v>13</v>
      </c>
      <c r="B7" s="2331" t="s">
        <v>7658</v>
      </c>
      <c r="C7" s="2331"/>
      <c r="D7" s="2331"/>
      <c r="E7" s="2331"/>
      <c r="F7" s="2331"/>
      <c r="G7" s="2331"/>
      <c r="H7" s="2331"/>
      <c r="I7" s="2331"/>
      <c r="J7" s="2331"/>
      <c r="K7" s="2331"/>
      <c r="L7" s="2331"/>
      <c r="M7" s="2331"/>
      <c r="N7" s="2331"/>
      <c r="O7" s="2331"/>
      <c r="P7" s="2331"/>
      <c r="Q7" s="2331"/>
      <c r="R7" s="2331"/>
      <c r="S7" s="2331"/>
      <c r="T7" s="2331"/>
      <c r="U7" s="2332"/>
    </row>
    <row r="8" spans="1:21" ht="15.75">
      <c r="A8" s="707" t="s">
        <v>6409</v>
      </c>
      <c r="B8" s="2333" t="s">
        <v>6775</v>
      </c>
      <c r="C8" s="2333"/>
      <c r="D8" s="2333"/>
      <c r="E8" s="2333"/>
      <c r="F8" s="2333"/>
      <c r="G8" s="2333"/>
      <c r="H8" s="2333"/>
      <c r="I8" s="2333"/>
      <c r="J8" s="2333"/>
      <c r="K8" s="2333"/>
      <c r="L8" s="2333"/>
      <c r="M8" s="2333"/>
      <c r="N8" s="2333"/>
      <c r="O8" s="2333"/>
      <c r="P8" s="2333"/>
      <c r="Q8" s="2333"/>
      <c r="R8" s="2333"/>
      <c r="S8" s="2333"/>
      <c r="T8" s="2333"/>
      <c r="U8" s="2334"/>
    </row>
    <row r="9" spans="1:21" ht="15.75">
      <c r="A9" s="707" t="s">
        <v>6410</v>
      </c>
      <c r="B9" s="2333" t="s">
        <v>6776</v>
      </c>
      <c r="C9" s="2333"/>
      <c r="D9" s="2333"/>
      <c r="E9" s="2333"/>
      <c r="F9" s="2333"/>
      <c r="G9" s="2333"/>
      <c r="H9" s="2333"/>
      <c r="I9" s="2333"/>
      <c r="J9" s="2333"/>
      <c r="K9" s="2333"/>
      <c r="L9" s="2333"/>
      <c r="M9" s="2333"/>
      <c r="N9" s="2333"/>
      <c r="O9" s="2333"/>
      <c r="P9" s="2333"/>
      <c r="Q9" s="2333"/>
      <c r="R9" s="2333"/>
      <c r="S9" s="2333"/>
      <c r="T9" s="2333"/>
      <c r="U9" s="2334"/>
    </row>
    <row r="10" spans="1:21" ht="15.75">
      <c r="A10" s="707" t="s">
        <v>15</v>
      </c>
      <c r="B10" s="2333" t="s">
        <v>7819</v>
      </c>
      <c r="C10" s="2333"/>
      <c r="D10" s="2333"/>
      <c r="E10" s="2333"/>
      <c r="F10" s="2333"/>
      <c r="G10" s="2333"/>
      <c r="H10" s="2333"/>
      <c r="I10" s="2333"/>
      <c r="J10" s="2333"/>
      <c r="K10" s="2333"/>
      <c r="L10" s="2333"/>
      <c r="M10" s="2333"/>
      <c r="N10" s="2333"/>
      <c r="O10" s="2333"/>
      <c r="P10" s="2333"/>
      <c r="Q10" s="2333"/>
      <c r="R10" s="2333"/>
      <c r="S10" s="2333"/>
      <c r="T10" s="2333"/>
      <c r="U10" s="2334"/>
    </row>
    <row r="11" spans="1:21" ht="15.75">
      <c r="A11" s="2335" t="s">
        <v>6411</v>
      </c>
      <c r="B11" s="2336"/>
      <c r="C11" s="2336"/>
      <c r="D11" s="2336"/>
      <c r="E11" s="2336"/>
      <c r="F11" s="2336"/>
      <c r="G11" s="2336"/>
      <c r="H11" s="2336"/>
      <c r="I11" s="2336"/>
      <c r="J11" s="2336"/>
      <c r="K11" s="2336"/>
      <c r="L11" s="2336"/>
      <c r="M11" s="2336"/>
      <c r="N11" s="2336"/>
      <c r="O11" s="2336"/>
      <c r="P11" s="2336"/>
      <c r="Q11" s="2336"/>
      <c r="R11" s="2336"/>
      <c r="S11" s="2336"/>
      <c r="T11" s="2336"/>
      <c r="U11" s="2337"/>
    </row>
    <row r="12" spans="1:21" s="1105" customFormat="1" ht="24.95" customHeight="1">
      <c r="A12" s="2335" t="s">
        <v>6930</v>
      </c>
      <c r="B12" s="2336"/>
      <c r="C12" s="2336"/>
      <c r="D12" s="2336"/>
      <c r="E12" s="2336"/>
      <c r="F12" s="2336"/>
      <c r="G12" s="2336"/>
      <c r="H12" s="2336"/>
      <c r="I12" s="2336"/>
      <c r="J12" s="2336"/>
      <c r="K12" s="2336"/>
      <c r="L12" s="2336"/>
      <c r="M12" s="2336"/>
      <c r="N12" s="2336"/>
      <c r="O12" s="2336"/>
      <c r="P12" s="2336"/>
      <c r="Q12" s="2336"/>
      <c r="R12" s="2336"/>
      <c r="S12" s="2336"/>
      <c r="T12" s="2336"/>
      <c r="U12" s="2337"/>
    </row>
    <row r="13" spans="1:21" ht="18">
      <c r="A13" s="2314" t="s">
        <v>6412</v>
      </c>
      <c r="B13" s="2315"/>
      <c r="C13" s="2315"/>
      <c r="D13" s="2315"/>
      <c r="E13" s="2315"/>
      <c r="F13" s="2315"/>
      <c r="G13" s="2315"/>
      <c r="H13" s="916" t="s">
        <v>6372</v>
      </c>
      <c r="I13" s="917" t="s">
        <v>6413</v>
      </c>
      <c r="J13" s="2309">
        <v>100000</v>
      </c>
      <c r="K13" s="2309"/>
      <c r="L13" s="2309"/>
      <c r="M13" s="918"/>
      <c r="N13" s="918"/>
      <c r="O13" s="918"/>
      <c r="P13" s="918"/>
      <c r="Q13" s="918"/>
      <c r="R13" s="2310"/>
      <c r="S13" s="2310"/>
      <c r="T13" s="2310"/>
      <c r="U13" s="2311"/>
    </row>
    <row r="14" spans="1:21" ht="18">
      <c r="A14" s="2294" t="s">
        <v>6414</v>
      </c>
      <c r="B14" s="2295"/>
      <c r="C14" s="2295"/>
      <c r="D14" s="2295"/>
      <c r="E14" s="2295"/>
      <c r="F14" s="2295"/>
      <c r="G14" s="2295"/>
      <c r="H14" s="868" t="s">
        <v>6415</v>
      </c>
      <c r="I14" s="700" t="s">
        <v>6413</v>
      </c>
      <c r="J14" s="2296">
        <v>2.5</v>
      </c>
      <c r="K14" s="2296"/>
      <c r="L14" s="2296"/>
      <c r="M14" s="701"/>
      <c r="N14" s="701"/>
      <c r="O14" s="701"/>
      <c r="P14" s="701"/>
      <c r="Q14" s="701"/>
      <c r="R14" s="2312"/>
      <c r="S14" s="2312"/>
      <c r="T14" s="2312"/>
      <c r="U14" s="2313"/>
    </row>
    <row r="15" spans="1:21" ht="18.75">
      <c r="A15" s="2294" t="s">
        <v>6416</v>
      </c>
      <c r="B15" s="2295"/>
      <c r="C15" s="2295"/>
      <c r="D15" s="2295"/>
      <c r="E15" s="2295"/>
      <c r="F15" s="2295"/>
      <c r="G15" s="2295"/>
      <c r="H15" s="868" t="s">
        <v>6417</v>
      </c>
      <c r="I15" s="700" t="s">
        <v>6413</v>
      </c>
      <c r="J15" s="2296">
        <v>20</v>
      </c>
      <c r="K15" s="2296"/>
      <c r="L15" s="2296"/>
      <c r="M15" s="704"/>
      <c r="N15" s="704"/>
      <c r="O15" s="704"/>
      <c r="P15" s="701"/>
      <c r="Q15" s="701"/>
      <c r="R15" s="700"/>
      <c r="S15" s="702"/>
      <c r="T15" s="703"/>
      <c r="U15" s="919"/>
    </row>
    <row r="16" spans="1:21" ht="18.75">
      <c r="A16" s="2294" t="s">
        <v>6800</v>
      </c>
      <c r="B16" s="2295"/>
      <c r="C16" s="2295"/>
      <c r="D16" s="2295"/>
      <c r="E16" s="2295"/>
      <c r="F16" s="2295"/>
      <c r="G16" s="2295"/>
      <c r="H16" s="868" t="s">
        <v>6418</v>
      </c>
      <c r="I16" s="700" t="s">
        <v>6413</v>
      </c>
      <c r="J16" s="2307">
        <v>12.1</v>
      </c>
      <c r="K16" s="2307"/>
      <c r="L16" s="2307"/>
      <c r="M16" s="2308"/>
      <c r="N16" s="2308"/>
      <c r="O16" s="701"/>
      <c r="P16" s="701"/>
      <c r="Q16" s="701"/>
      <c r="R16" s="700"/>
      <c r="S16" s="702"/>
      <c r="T16" s="703"/>
      <c r="U16" s="919"/>
    </row>
    <row r="17" spans="1:21" ht="18">
      <c r="A17" s="2297" t="s">
        <v>6419</v>
      </c>
      <c r="B17" s="2298"/>
      <c r="C17" s="2298"/>
      <c r="D17" s="2298"/>
      <c r="E17" s="2298"/>
      <c r="F17" s="2298"/>
      <c r="G17" s="2298"/>
      <c r="H17" s="869" t="s">
        <v>6420</v>
      </c>
      <c r="I17" s="705" t="s">
        <v>6413</v>
      </c>
      <c r="J17" s="2299">
        <v>12.1</v>
      </c>
      <c r="K17" s="2299"/>
      <c r="L17" s="2299"/>
      <c r="M17" s="539"/>
      <c r="N17" s="539"/>
      <c r="O17" s="539"/>
      <c r="P17" s="539"/>
      <c r="Q17" s="539"/>
      <c r="R17" s="539"/>
      <c r="S17" s="539"/>
      <c r="T17" s="539"/>
      <c r="U17" s="708"/>
    </row>
    <row r="18" spans="1:21" ht="18" customHeight="1">
      <c r="A18" s="2300" t="s">
        <v>6421</v>
      </c>
      <c r="B18" s="2300"/>
      <c r="C18" s="2300"/>
      <c r="D18" s="2300"/>
      <c r="E18" s="2300" t="s">
        <v>6422</v>
      </c>
      <c r="F18" s="2300"/>
      <c r="G18" s="2300"/>
      <c r="H18" s="2300"/>
      <c r="I18" s="2301" t="s">
        <v>6423</v>
      </c>
      <c r="J18" s="2302"/>
      <c r="K18" s="2303"/>
      <c r="L18" s="2304" t="s">
        <v>6424</v>
      </c>
      <c r="M18" s="2305"/>
      <c r="N18" s="2306"/>
      <c r="O18" s="2304" t="s">
        <v>6425</v>
      </c>
      <c r="P18" s="2305"/>
      <c r="Q18" s="2305"/>
      <c r="R18" s="2305"/>
      <c r="S18" s="2305"/>
      <c r="T18" s="2305"/>
      <c r="U18" s="2306"/>
    </row>
    <row r="19" spans="1:21" ht="18">
      <c r="A19" s="2289" t="s">
        <v>6426</v>
      </c>
      <c r="B19" s="2289"/>
      <c r="C19" s="2289"/>
      <c r="D19" s="2289"/>
      <c r="E19" s="2289" t="s">
        <v>6415</v>
      </c>
      <c r="F19" s="2289"/>
      <c r="G19" s="2289"/>
      <c r="H19" s="2289"/>
      <c r="I19" s="2290">
        <v>2.5</v>
      </c>
      <c r="J19" s="2291"/>
      <c r="K19" s="2292"/>
      <c r="L19" s="2293">
        <v>2.5</v>
      </c>
      <c r="M19" s="2293"/>
      <c r="N19" s="2293"/>
      <c r="O19" s="2343" t="s">
        <v>6427</v>
      </c>
      <c r="P19" s="2344"/>
      <c r="Q19" s="2345"/>
      <c r="R19" s="2343">
        <v>1.2</v>
      </c>
      <c r="S19" s="2344"/>
      <c r="T19" s="2344"/>
      <c r="U19" s="2345"/>
    </row>
    <row r="20" spans="1:21" ht="18">
      <c r="A20" s="2289" t="s">
        <v>6428</v>
      </c>
      <c r="B20" s="2289"/>
      <c r="C20" s="2289"/>
      <c r="D20" s="2289"/>
      <c r="E20" s="2289" t="s">
        <v>6429</v>
      </c>
      <c r="F20" s="2289"/>
      <c r="G20" s="2289"/>
      <c r="H20" s="2289"/>
      <c r="I20" s="2290">
        <v>19.554716246294959</v>
      </c>
      <c r="J20" s="2291"/>
      <c r="K20" s="2292"/>
      <c r="L20" s="2293">
        <v>20</v>
      </c>
      <c r="M20" s="2293"/>
      <c r="N20" s="2293"/>
      <c r="O20" s="2343" t="s">
        <v>6430</v>
      </c>
      <c r="P20" s="2344"/>
      <c r="Q20" s="2345"/>
      <c r="R20" s="2343">
        <v>1</v>
      </c>
      <c r="S20" s="2344"/>
      <c r="T20" s="2344"/>
      <c r="U20" s="2345"/>
    </row>
    <row r="21" spans="1:21" ht="18">
      <c r="A21" s="2289" t="s">
        <v>6431</v>
      </c>
      <c r="B21" s="2289"/>
      <c r="C21" s="2289"/>
      <c r="D21" s="2289"/>
      <c r="E21" s="2289" t="s">
        <v>6432</v>
      </c>
      <c r="F21" s="2289"/>
      <c r="G21" s="2289"/>
      <c r="H21" s="2289"/>
      <c r="I21" s="2290">
        <v>7.4612452826363445</v>
      </c>
      <c r="J21" s="2291"/>
      <c r="K21" s="2292"/>
      <c r="L21" s="2293">
        <v>15</v>
      </c>
      <c r="M21" s="2293"/>
      <c r="N21" s="2293"/>
      <c r="O21" s="2343" t="s">
        <v>6433</v>
      </c>
      <c r="P21" s="2344"/>
      <c r="Q21" s="2345"/>
      <c r="R21" s="2343">
        <v>1</v>
      </c>
      <c r="S21" s="2344"/>
      <c r="T21" s="2344"/>
      <c r="U21" s="2345"/>
    </row>
    <row r="22" spans="1:21" ht="18">
      <c r="A22" s="2289" t="s">
        <v>6434</v>
      </c>
      <c r="B22" s="2289"/>
      <c r="C22" s="2289"/>
      <c r="D22" s="2289"/>
      <c r="E22" s="2289" t="s">
        <v>6435</v>
      </c>
      <c r="F22" s="2289"/>
      <c r="G22" s="2289"/>
      <c r="H22" s="2289"/>
      <c r="I22" s="2290">
        <v>-7.5387547173636555</v>
      </c>
      <c r="J22" s="2291"/>
      <c r="K22" s="2292"/>
      <c r="L22" s="2293">
        <v>-7.5387547173636555</v>
      </c>
      <c r="M22" s="2293"/>
      <c r="N22" s="2293"/>
      <c r="O22" s="2343" t="s">
        <v>6436</v>
      </c>
      <c r="P22" s="2344"/>
      <c r="Q22" s="2345"/>
      <c r="R22" s="2343">
        <v>1</v>
      </c>
      <c r="S22" s="2344"/>
      <c r="T22" s="2344"/>
      <c r="U22" s="2345"/>
    </row>
    <row r="23" spans="1:21" ht="16.5" thickBot="1">
      <c r="A23" s="709"/>
      <c r="B23" s="540"/>
      <c r="C23" s="540"/>
      <c r="D23" s="540"/>
      <c r="E23" s="540"/>
      <c r="F23" s="540"/>
      <c r="G23" s="540"/>
      <c r="H23" s="540"/>
      <c r="I23" s="540"/>
      <c r="J23" s="540"/>
      <c r="K23" s="540"/>
      <c r="L23" s="540"/>
      <c r="M23" s="540"/>
      <c r="N23" s="540"/>
      <c r="O23" s="540"/>
      <c r="P23" s="540"/>
      <c r="Q23" s="540"/>
      <c r="R23" s="540"/>
      <c r="S23" s="540"/>
      <c r="T23" s="540"/>
      <c r="U23" s="710"/>
    </row>
    <row r="24" spans="1:21" ht="16.5" thickBot="1">
      <c r="A24" s="2286" t="s">
        <v>6437</v>
      </c>
      <c r="B24" s="2287"/>
      <c r="C24" s="2287"/>
      <c r="D24" s="2287"/>
      <c r="E24" s="2287"/>
      <c r="F24" s="2287"/>
      <c r="G24" s="2287"/>
      <c r="H24" s="2287"/>
      <c r="I24" s="2287"/>
      <c r="J24" s="2287"/>
      <c r="K24" s="2287"/>
      <c r="L24" s="2287"/>
      <c r="M24" s="2287"/>
      <c r="N24" s="2287"/>
      <c r="O24" s="2287"/>
      <c r="P24" s="2287"/>
      <c r="Q24" s="2287"/>
      <c r="R24" s="2287"/>
      <c r="S24" s="2287"/>
      <c r="T24" s="2287"/>
      <c r="U24" s="2288"/>
    </row>
    <row r="25" spans="1:21" ht="16.5" thickBot="1">
      <c r="A25" s="711"/>
      <c r="B25" s="541"/>
      <c r="C25" s="541"/>
      <c r="D25" s="541"/>
      <c r="E25" s="541"/>
      <c r="F25" s="541"/>
      <c r="G25" s="541"/>
      <c r="H25" s="541"/>
      <c r="I25" s="541"/>
      <c r="J25" s="541"/>
      <c r="K25" s="541"/>
      <c r="L25" s="541"/>
      <c r="M25" s="541"/>
      <c r="N25" s="541"/>
      <c r="O25" s="541"/>
      <c r="P25" s="541"/>
      <c r="Q25" s="541"/>
      <c r="R25" s="541"/>
      <c r="S25" s="541"/>
      <c r="T25" s="541"/>
      <c r="U25" s="712"/>
    </row>
    <row r="26" spans="1:21" ht="15.75">
      <c r="A26" s="711"/>
      <c r="B26" s="920"/>
      <c r="C26" s="921"/>
      <c r="D26" s="921"/>
      <c r="E26" s="921"/>
      <c r="F26" s="921"/>
      <c r="G26" s="921"/>
      <c r="H26" s="921"/>
      <c r="I26" s="922">
        <v>4.82E-2</v>
      </c>
      <c r="J26" s="923"/>
      <c r="K26" s="923"/>
      <c r="L26" s="923"/>
      <c r="M26" s="923"/>
      <c r="N26" s="924">
        <v>-0.59799999999999998</v>
      </c>
      <c r="O26" s="542"/>
      <c r="P26" s="542"/>
      <c r="Q26" s="541"/>
      <c r="R26" s="541"/>
      <c r="S26" s="541"/>
      <c r="T26" s="541"/>
      <c r="U26" s="712"/>
    </row>
    <row r="27" spans="1:21" ht="16.5" thickBot="1">
      <c r="A27" s="711"/>
      <c r="B27" s="543" t="s">
        <v>6438</v>
      </c>
      <c r="C27" s="544" t="s">
        <v>6413</v>
      </c>
      <c r="D27" s="545">
        <v>77.67</v>
      </c>
      <c r="E27" s="544" t="s">
        <v>6439</v>
      </c>
      <c r="F27" s="546"/>
      <c r="G27" s="546"/>
      <c r="H27" s="546" t="s">
        <v>6372</v>
      </c>
      <c r="I27" s="546"/>
      <c r="J27" s="544" t="s">
        <v>6439</v>
      </c>
      <c r="K27" s="546"/>
      <c r="L27" s="546"/>
      <c r="M27" s="544" t="s">
        <v>6440</v>
      </c>
      <c r="N27" s="547"/>
      <c r="O27" s="541"/>
      <c r="P27" s="541"/>
      <c r="Q27" s="541"/>
      <c r="R27" s="541"/>
      <c r="S27" s="541"/>
      <c r="T27" s="541"/>
      <c r="U27" s="712"/>
    </row>
    <row r="28" spans="1:21" ht="15.75">
      <c r="A28" s="711"/>
      <c r="B28" s="548"/>
      <c r="C28" s="548"/>
      <c r="D28" s="548"/>
      <c r="E28" s="548"/>
      <c r="F28" s="549"/>
      <c r="G28" s="549"/>
      <c r="H28" s="549"/>
      <c r="I28" s="2285">
        <v>4.82E-2</v>
      </c>
      <c r="J28" s="2285"/>
      <c r="K28" s="2285"/>
      <c r="L28" s="549"/>
      <c r="M28" s="548"/>
      <c r="N28" s="2285">
        <v>-0.59799999999999998</v>
      </c>
      <c r="O28" s="2285"/>
      <c r="P28" s="2285"/>
      <c r="Q28" s="541"/>
      <c r="R28" s="541"/>
      <c r="S28" s="541"/>
      <c r="T28" s="541"/>
      <c r="U28" s="712"/>
    </row>
    <row r="29" spans="1:21" ht="15.75">
      <c r="A29" s="711"/>
      <c r="B29" s="548" t="s">
        <v>6438</v>
      </c>
      <c r="C29" s="548" t="s">
        <v>6413</v>
      </c>
      <c r="D29" s="870">
        <v>77.67</v>
      </c>
      <c r="E29" s="548" t="s">
        <v>6439</v>
      </c>
      <c r="F29" s="550"/>
      <c r="G29" s="2275">
        <v>100000</v>
      </c>
      <c r="H29" s="2275"/>
      <c r="I29" s="2275"/>
      <c r="J29" s="541"/>
      <c r="K29" s="541"/>
      <c r="L29" s="2276">
        <v>12.1</v>
      </c>
      <c r="M29" s="2276"/>
      <c r="N29" s="2276"/>
      <c r="O29" s="541"/>
      <c r="P29" s="541"/>
      <c r="Q29" s="541"/>
      <c r="R29" s="541"/>
      <c r="S29" s="541"/>
      <c r="T29" s="541"/>
      <c r="U29" s="712"/>
    </row>
    <row r="30" spans="1:21" ht="15.75">
      <c r="A30" s="711"/>
      <c r="B30" s="549"/>
      <c r="C30" s="549"/>
      <c r="D30" s="549"/>
      <c r="E30" s="549"/>
      <c r="F30" s="541"/>
      <c r="G30" s="541"/>
      <c r="H30" s="541"/>
      <c r="I30" s="541"/>
      <c r="J30" s="541"/>
      <c r="K30" s="541"/>
      <c r="L30" s="541"/>
      <c r="M30" s="541"/>
      <c r="N30" s="541"/>
      <c r="O30" s="541"/>
      <c r="P30" s="541"/>
      <c r="Q30" s="541"/>
      <c r="R30" s="541"/>
      <c r="S30" s="541"/>
      <c r="T30" s="541"/>
      <c r="U30" s="712"/>
    </row>
    <row r="31" spans="1:21" ht="15.75">
      <c r="A31" s="711"/>
      <c r="B31" s="548" t="s">
        <v>6438</v>
      </c>
      <c r="C31" s="548" t="s">
        <v>6413</v>
      </c>
      <c r="D31" s="2277">
        <v>30.461245282636344</v>
      </c>
      <c r="E31" s="2277"/>
      <c r="F31" s="2277"/>
      <c r="G31" s="541"/>
      <c r="H31" s="541"/>
      <c r="I31" s="541"/>
      <c r="J31" s="541"/>
      <c r="K31" s="541"/>
      <c r="L31" s="541"/>
      <c r="M31" s="541"/>
      <c r="N31" s="541"/>
      <c r="O31" s="541"/>
      <c r="P31" s="541"/>
      <c r="Q31" s="541"/>
      <c r="R31" s="541"/>
      <c r="S31" s="541"/>
      <c r="T31" s="541"/>
      <c r="U31" s="712"/>
    </row>
    <row r="32" spans="1:21" ht="16.5" thickBot="1">
      <c r="A32" s="711"/>
      <c r="B32" s="548"/>
      <c r="C32" s="548"/>
      <c r="D32" s="873"/>
      <c r="E32" s="873"/>
      <c r="F32" s="873"/>
      <c r="G32" s="541"/>
      <c r="H32" s="541"/>
      <c r="I32" s="541"/>
      <c r="J32" s="541"/>
      <c r="K32" s="541"/>
      <c r="L32" s="541"/>
      <c r="M32" s="541"/>
      <c r="N32" s="541"/>
      <c r="O32" s="541"/>
      <c r="P32" s="541"/>
      <c r="Q32" s="541"/>
      <c r="R32" s="541"/>
      <c r="S32" s="541"/>
      <c r="T32" s="541"/>
      <c r="U32" s="712"/>
    </row>
    <row r="33" spans="1:23" ht="15.75">
      <c r="A33" s="711"/>
      <c r="B33" s="925"/>
      <c r="C33" s="926"/>
      <c r="D33" s="926"/>
      <c r="E33" s="926"/>
      <c r="F33" s="926"/>
      <c r="G33" s="926"/>
      <c r="H33" s="926"/>
      <c r="I33" s="927">
        <v>4.82E-2</v>
      </c>
      <c r="J33" s="928"/>
      <c r="K33" s="928"/>
      <c r="L33" s="928"/>
      <c r="M33" s="928"/>
      <c r="N33" s="929">
        <v>-0.59799999999999998</v>
      </c>
      <c r="O33" s="542"/>
      <c r="P33" s="542"/>
      <c r="Q33" s="541"/>
      <c r="R33" s="541"/>
      <c r="S33" s="541"/>
      <c r="T33" s="541"/>
      <c r="U33" s="712"/>
    </row>
    <row r="34" spans="1:23" ht="16.5" thickBot="1">
      <c r="A34" s="711"/>
      <c r="B34" s="551" t="s">
        <v>6441</v>
      </c>
      <c r="C34" s="552" t="s">
        <v>6413</v>
      </c>
      <c r="D34" s="553">
        <v>77.67</v>
      </c>
      <c r="E34" s="552" t="s">
        <v>6439</v>
      </c>
      <c r="F34" s="554"/>
      <c r="G34" s="554"/>
      <c r="H34" s="554" t="s">
        <v>6372</v>
      </c>
      <c r="I34" s="554"/>
      <c r="J34" s="552" t="s">
        <v>6439</v>
      </c>
      <c r="K34" s="554"/>
      <c r="L34" s="554"/>
      <c r="M34" s="552" t="s">
        <v>6442</v>
      </c>
      <c r="N34" s="555"/>
      <c r="O34" s="541"/>
      <c r="P34" s="541"/>
      <c r="Q34" s="541"/>
      <c r="R34" s="541"/>
      <c r="S34" s="541"/>
      <c r="T34" s="541"/>
      <c r="U34" s="712"/>
    </row>
    <row r="35" spans="1:23" ht="15.75">
      <c r="A35" s="711"/>
      <c r="B35" s="548"/>
      <c r="C35" s="548"/>
      <c r="D35" s="873"/>
      <c r="E35" s="873"/>
      <c r="F35" s="873"/>
      <c r="G35" s="541"/>
      <c r="H35" s="541"/>
      <c r="I35" s="541"/>
      <c r="J35" s="541"/>
      <c r="K35" s="541"/>
      <c r="L35" s="541"/>
      <c r="M35" s="541"/>
      <c r="N35" s="541"/>
      <c r="O35" s="541"/>
      <c r="P35" s="541"/>
      <c r="Q35" s="541"/>
      <c r="R35" s="541"/>
      <c r="S35" s="541"/>
      <c r="T35" s="541"/>
      <c r="U35" s="712"/>
    </row>
    <row r="36" spans="1:23" ht="15.75">
      <c r="A36" s="711"/>
      <c r="B36" s="548"/>
      <c r="C36" s="548"/>
      <c r="D36" s="548"/>
      <c r="E36" s="548"/>
      <c r="F36" s="549"/>
      <c r="G36" s="549"/>
      <c r="H36" s="549"/>
      <c r="I36" s="2285">
        <v>4.82E-2</v>
      </c>
      <c r="J36" s="2285"/>
      <c r="K36" s="2285"/>
      <c r="L36" s="549"/>
      <c r="M36" s="548"/>
      <c r="N36" s="2285">
        <v>-0.59799999999999998</v>
      </c>
      <c r="O36" s="2285"/>
      <c r="P36" s="2285"/>
      <c r="Q36" s="541"/>
      <c r="R36" s="541"/>
      <c r="S36" s="541"/>
      <c r="T36" s="541"/>
      <c r="U36" s="712"/>
    </row>
    <row r="37" spans="1:23" ht="15.75">
      <c r="A37" s="711"/>
      <c r="B37" s="548" t="s">
        <v>6441</v>
      </c>
      <c r="C37" s="548" t="s">
        <v>6413</v>
      </c>
      <c r="D37" s="870">
        <v>77.67</v>
      </c>
      <c r="E37" s="548" t="s">
        <v>6439</v>
      </c>
      <c r="F37" s="550"/>
      <c r="G37" s="2275">
        <v>100000</v>
      </c>
      <c r="H37" s="2275"/>
      <c r="I37" s="2275"/>
      <c r="J37" s="541"/>
      <c r="K37" s="541"/>
      <c r="L37" s="2276">
        <v>20</v>
      </c>
      <c r="M37" s="2276"/>
      <c r="N37" s="2276"/>
      <c r="O37" s="541"/>
      <c r="P37" s="541"/>
      <c r="Q37" s="541"/>
      <c r="R37" s="541"/>
      <c r="S37" s="541"/>
      <c r="T37" s="541"/>
      <c r="U37" s="712"/>
    </row>
    <row r="38" spans="1:23" ht="15.75">
      <c r="A38" s="711"/>
      <c r="B38" s="548"/>
      <c r="C38" s="548"/>
      <c r="D38" s="548"/>
      <c r="E38" s="548"/>
      <c r="F38" s="550"/>
      <c r="G38" s="871"/>
      <c r="H38" s="871"/>
      <c r="I38" s="871"/>
      <c r="J38" s="541"/>
      <c r="K38" s="541"/>
      <c r="L38" s="872"/>
      <c r="M38" s="872"/>
      <c r="N38" s="872"/>
      <c r="O38" s="541"/>
      <c r="P38" s="541"/>
      <c r="Q38" s="541"/>
      <c r="R38" s="541"/>
      <c r="S38" s="541"/>
      <c r="T38" s="541"/>
      <c r="U38" s="712"/>
    </row>
    <row r="39" spans="1:23" ht="15.75">
      <c r="A39" s="711"/>
      <c r="B39" s="548" t="s">
        <v>6441</v>
      </c>
      <c r="C39" s="548" t="s">
        <v>6413</v>
      </c>
      <c r="D39" s="2277">
        <v>22.554716246294959</v>
      </c>
      <c r="E39" s="2277"/>
      <c r="F39" s="2277"/>
      <c r="G39" s="556"/>
      <c r="H39" s="871"/>
      <c r="I39" s="871"/>
      <c r="J39" s="541"/>
      <c r="K39" s="541"/>
      <c r="L39" s="872"/>
      <c r="M39" s="872"/>
      <c r="N39" s="872"/>
      <c r="O39" s="541"/>
      <c r="P39" s="541"/>
      <c r="Q39" s="541"/>
      <c r="R39" s="541"/>
      <c r="S39" s="541"/>
      <c r="T39" s="541"/>
      <c r="U39" s="712"/>
    </row>
    <row r="40" spans="1:23" ht="16.5" thickBot="1">
      <c r="A40" s="711"/>
      <c r="B40" s="548"/>
      <c r="C40" s="548"/>
      <c r="D40" s="873"/>
      <c r="E40" s="873"/>
      <c r="F40" s="873"/>
      <c r="G40" s="871"/>
      <c r="H40" s="871"/>
      <c r="I40" s="871"/>
      <c r="J40" s="541"/>
      <c r="K40" s="541"/>
      <c r="L40" s="872"/>
      <c r="M40" s="872"/>
      <c r="N40" s="872"/>
      <c r="O40" s="541"/>
      <c r="P40" s="541"/>
      <c r="Q40" s="541"/>
      <c r="R40" s="541"/>
      <c r="S40" s="541"/>
      <c r="T40" s="541"/>
      <c r="U40" s="712"/>
    </row>
    <row r="41" spans="1:23" ht="15.75">
      <c r="A41" s="711"/>
      <c r="B41" s="930"/>
      <c r="C41" s="931"/>
      <c r="D41" s="931"/>
      <c r="E41" s="931"/>
      <c r="F41" s="931"/>
      <c r="G41" s="931"/>
      <c r="H41" s="931"/>
      <c r="I41" s="932">
        <v>4.82E-2</v>
      </c>
      <c r="J41" s="933"/>
      <c r="K41" s="933"/>
      <c r="L41" s="933"/>
      <c r="M41" s="933"/>
      <c r="N41" s="934">
        <v>-0.59799999999999998</v>
      </c>
      <c r="O41" s="542"/>
      <c r="P41" s="542"/>
      <c r="Q41" s="541"/>
      <c r="R41" s="541"/>
      <c r="S41" s="541"/>
      <c r="T41" s="541"/>
      <c r="U41" s="712"/>
    </row>
    <row r="42" spans="1:23" ht="16.5" thickBot="1">
      <c r="A42" s="711"/>
      <c r="B42" s="557" t="s">
        <v>6443</v>
      </c>
      <c r="C42" s="558" t="s">
        <v>6413</v>
      </c>
      <c r="D42" s="559">
        <v>77.67</v>
      </c>
      <c r="E42" s="558" t="s">
        <v>6439</v>
      </c>
      <c r="F42" s="560"/>
      <c r="G42" s="560"/>
      <c r="H42" s="560" t="s">
        <v>6372</v>
      </c>
      <c r="I42" s="560"/>
      <c r="J42" s="558" t="s">
        <v>6439</v>
      </c>
      <c r="K42" s="560"/>
      <c r="L42" s="560"/>
      <c r="M42" s="558" t="s">
        <v>6444</v>
      </c>
      <c r="N42" s="561"/>
      <c r="O42" s="541"/>
      <c r="P42" s="541"/>
      <c r="Q42" s="541"/>
      <c r="R42" s="541"/>
      <c r="S42" s="541"/>
      <c r="T42" s="541"/>
      <c r="U42" s="712"/>
    </row>
    <row r="43" spans="1:23" ht="15.75">
      <c r="A43" s="711"/>
      <c r="B43" s="562"/>
      <c r="C43" s="562"/>
      <c r="D43" s="562"/>
      <c r="E43" s="562"/>
      <c r="F43" s="542"/>
      <c r="G43" s="542"/>
      <c r="H43" s="542"/>
      <c r="I43" s="542"/>
      <c r="J43" s="562"/>
      <c r="K43" s="542"/>
      <c r="L43" s="542"/>
      <c r="M43" s="562"/>
      <c r="N43" s="562"/>
      <c r="O43" s="541"/>
      <c r="P43" s="541"/>
      <c r="Q43" s="541"/>
      <c r="R43" s="541"/>
      <c r="S43" s="541"/>
      <c r="T43" s="541"/>
      <c r="U43" s="712"/>
    </row>
    <row r="44" spans="1:23" ht="15.75">
      <c r="A44" s="711"/>
      <c r="B44" s="548"/>
      <c r="C44" s="548"/>
      <c r="D44" s="548"/>
      <c r="E44" s="548"/>
      <c r="F44" s="549"/>
      <c r="G44" s="549"/>
      <c r="H44" s="549"/>
      <c r="I44" s="2285">
        <v>4.82E-2</v>
      </c>
      <c r="J44" s="2285"/>
      <c r="K44" s="2285"/>
      <c r="L44" s="549"/>
      <c r="M44" s="549"/>
      <c r="N44" s="2285">
        <v>-0.59799999999999998</v>
      </c>
      <c r="O44" s="2285"/>
      <c r="P44" s="2285"/>
      <c r="Q44" s="541"/>
      <c r="R44" s="541"/>
      <c r="S44" s="541"/>
      <c r="T44" s="541"/>
      <c r="U44" s="712"/>
      <c r="W44" s="706"/>
    </row>
    <row r="45" spans="1:23" ht="15.75">
      <c r="A45" s="711"/>
      <c r="B45" s="548" t="s">
        <v>6443</v>
      </c>
      <c r="C45" s="548" t="s">
        <v>6413</v>
      </c>
      <c r="D45" s="870">
        <v>77.67</v>
      </c>
      <c r="E45" s="548" t="s">
        <v>6439</v>
      </c>
      <c r="F45" s="550"/>
      <c r="G45" s="2275">
        <v>100000</v>
      </c>
      <c r="H45" s="2275"/>
      <c r="I45" s="2275"/>
      <c r="J45" s="541"/>
      <c r="K45" s="2276">
        <v>12.1</v>
      </c>
      <c r="L45" s="2276">
        <v>20</v>
      </c>
      <c r="M45" s="2276"/>
      <c r="N45" s="2276"/>
      <c r="O45" s="541"/>
      <c r="P45" s="541"/>
      <c r="Q45" s="541"/>
      <c r="R45" s="541"/>
      <c r="S45" s="541"/>
      <c r="T45" s="541"/>
      <c r="U45" s="712"/>
    </row>
    <row r="46" spans="1:23" ht="15.75">
      <c r="A46" s="711"/>
      <c r="B46" s="548"/>
      <c r="C46" s="548"/>
      <c r="D46" s="548"/>
      <c r="E46" s="548"/>
      <c r="F46" s="550"/>
      <c r="G46" s="871"/>
      <c r="H46" s="871"/>
      <c r="I46" s="871"/>
      <c r="J46" s="541"/>
      <c r="K46" s="541"/>
      <c r="L46" s="872"/>
      <c r="M46" s="872"/>
      <c r="N46" s="872"/>
      <c r="O46" s="541"/>
      <c r="P46" s="541"/>
      <c r="Q46" s="541"/>
      <c r="R46" s="541"/>
      <c r="S46" s="541"/>
      <c r="T46" s="541"/>
      <c r="U46" s="712"/>
    </row>
    <row r="47" spans="1:23" ht="16.5" thickBot="1">
      <c r="A47" s="711"/>
      <c r="B47" s="548" t="s">
        <v>6443</v>
      </c>
      <c r="C47" s="548" t="s">
        <v>6445</v>
      </c>
      <c r="D47" s="2277">
        <v>30.461245282636344</v>
      </c>
      <c r="E47" s="2277"/>
      <c r="F47" s="2277"/>
      <c r="G47" s="541"/>
      <c r="H47" s="541"/>
      <c r="I47" s="541"/>
      <c r="J47" s="541"/>
      <c r="K47" s="541"/>
      <c r="L47" s="541"/>
      <c r="M47" s="541"/>
      <c r="N47" s="541"/>
      <c r="O47" s="541"/>
      <c r="P47" s="541"/>
      <c r="Q47" s="541"/>
      <c r="R47" s="541"/>
      <c r="S47" s="541"/>
      <c r="T47" s="541"/>
      <c r="U47" s="712"/>
    </row>
    <row r="48" spans="1:23" ht="15.75" thickBot="1">
      <c r="A48" s="2271" t="s">
        <v>6446</v>
      </c>
      <c r="B48" s="2272"/>
      <c r="C48" s="2272"/>
      <c r="D48" s="2272"/>
      <c r="E48" s="2272"/>
      <c r="F48" s="2272"/>
      <c r="G48" s="2272"/>
      <c r="H48" s="2272"/>
      <c r="I48" s="2272"/>
      <c r="J48" s="2272"/>
      <c r="K48" s="2272"/>
      <c r="L48" s="2272"/>
      <c r="M48" s="2272"/>
      <c r="N48" s="2272"/>
      <c r="O48" s="2272"/>
      <c r="P48" s="2272"/>
      <c r="Q48" s="2272"/>
      <c r="R48" s="2272"/>
      <c r="S48" s="2272"/>
      <c r="T48" s="2272"/>
      <c r="U48" s="2274"/>
    </row>
    <row r="49" spans="1:21" ht="15.75">
      <c r="A49" s="714"/>
      <c r="B49" s="542" t="s">
        <v>6415</v>
      </c>
      <c r="C49" s="562" t="s">
        <v>6439</v>
      </c>
      <c r="D49" s="563" t="s">
        <v>6447</v>
      </c>
      <c r="E49" s="562" t="s">
        <v>5688</v>
      </c>
      <c r="F49" s="542" t="s">
        <v>6429</v>
      </c>
      <c r="G49" s="562" t="s">
        <v>6439</v>
      </c>
      <c r="H49" s="563" t="s">
        <v>6448</v>
      </c>
      <c r="I49" s="564" t="s">
        <v>6449</v>
      </c>
      <c r="J49" s="542" t="s">
        <v>6441</v>
      </c>
      <c r="K49" s="549"/>
      <c r="L49" s="549"/>
      <c r="M49" s="549"/>
      <c r="N49" s="549"/>
      <c r="O49" s="549"/>
      <c r="P49" s="549"/>
      <c r="Q49" s="549"/>
      <c r="R49" s="549"/>
      <c r="S49" s="549"/>
      <c r="T49" s="549"/>
      <c r="U49" s="713"/>
    </row>
    <row r="50" spans="1:21" ht="15.75">
      <c r="A50" s="714"/>
      <c r="B50" s="565">
        <v>2.5</v>
      </c>
      <c r="C50" s="548" t="s">
        <v>6439</v>
      </c>
      <c r="D50" s="566">
        <v>1.2</v>
      </c>
      <c r="E50" s="548" t="s">
        <v>5688</v>
      </c>
      <c r="F50" s="548" t="s">
        <v>6429</v>
      </c>
      <c r="G50" s="548" t="s">
        <v>6439</v>
      </c>
      <c r="H50" s="566">
        <v>1</v>
      </c>
      <c r="I50" s="564" t="s">
        <v>6449</v>
      </c>
      <c r="J50" s="2278">
        <v>22.554716246294959</v>
      </c>
      <c r="K50" s="2278"/>
      <c r="L50" s="549"/>
      <c r="M50" s="549"/>
      <c r="N50" s="549"/>
      <c r="O50" s="549"/>
      <c r="P50" s="549"/>
      <c r="Q50" s="549"/>
      <c r="R50" s="549"/>
      <c r="S50" s="549"/>
      <c r="T50" s="549"/>
      <c r="U50" s="715"/>
    </row>
    <row r="51" spans="1:21" ht="16.5" thickBot="1">
      <c r="A51" s="714"/>
      <c r="B51" s="549"/>
      <c r="C51" s="548"/>
      <c r="D51" s="566"/>
      <c r="E51" s="548"/>
      <c r="F51" s="549"/>
      <c r="G51" s="548"/>
      <c r="H51" s="566"/>
      <c r="I51" s="549"/>
      <c r="J51" s="935" t="s">
        <v>6450</v>
      </c>
      <c r="K51" s="2279">
        <v>19.554716246294959</v>
      </c>
      <c r="L51" s="2280"/>
      <c r="M51" s="936"/>
      <c r="N51" s="936"/>
      <c r="O51" s="549"/>
      <c r="P51" s="549"/>
      <c r="Q51" s="549"/>
      <c r="R51" s="549"/>
      <c r="S51" s="549"/>
      <c r="T51" s="549"/>
      <c r="U51" s="715"/>
    </row>
    <row r="52" spans="1:21" ht="16.5" thickBot="1">
      <c r="A52" s="714"/>
      <c r="B52" s="549"/>
      <c r="C52" s="549"/>
      <c r="D52" s="549"/>
      <c r="E52" s="549"/>
      <c r="F52" s="549"/>
      <c r="G52" s="549"/>
      <c r="H52" s="549"/>
      <c r="I52" s="549"/>
      <c r="J52" s="549"/>
      <c r="K52" s="549"/>
      <c r="L52" s="549"/>
      <c r="M52" s="2281" t="s">
        <v>6451</v>
      </c>
      <c r="N52" s="2282"/>
      <c r="O52" s="2341">
        <v>20</v>
      </c>
      <c r="P52" s="2342"/>
      <c r="Q52" s="549"/>
      <c r="R52" s="549"/>
      <c r="S52" s="936"/>
      <c r="T52" s="936"/>
      <c r="U52" s="937"/>
    </row>
    <row r="53" spans="1:21" ht="15.75" thickBot="1">
      <c r="A53" s="2271" t="s">
        <v>6452</v>
      </c>
      <c r="B53" s="2272"/>
      <c r="C53" s="2272"/>
      <c r="D53" s="2272"/>
      <c r="E53" s="2272"/>
      <c r="F53" s="2272"/>
      <c r="G53" s="2272"/>
      <c r="H53" s="2272"/>
      <c r="I53" s="2272"/>
      <c r="J53" s="2272"/>
      <c r="K53" s="2272"/>
      <c r="L53" s="2272"/>
      <c r="M53" s="2273"/>
      <c r="N53" s="2273"/>
      <c r="O53" s="2273"/>
      <c r="P53" s="2273"/>
      <c r="Q53" s="2272"/>
      <c r="R53" s="2272"/>
      <c r="S53" s="2272"/>
      <c r="T53" s="2272"/>
      <c r="U53" s="2274"/>
    </row>
    <row r="54" spans="1:21" ht="15.75">
      <c r="A54" s="714"/>
      <c r="B54" s="542" t="s">
        <v>6415</v>
      </c>
      <c r="C54" s="562" t="s">
        <v>6439</v>
      </c>
      <c r="D54" s="563" t="s">
        <v>6447</v>
      </c>
      <c r="E54" s="562" t="s">
        <v>5688</v>
      </c>
      <c r="F54" s="542" t="s">
        <v>6429</v>
      </c>
      <c r="G54" s="562" t="s">
        <v>6439</v>
      </c>
      <c r="H54" s="563" t="s">
        <v>6448</v>
      </c>
      <c r="I54" s="562" t="s">
        <v>5688</v>
      </c>
      <c r="J54" s="542" t="s">
        <v>6432</v>
      </c>
      <c r="K54" s="562" t="s">
        <v>6439</v>
      </c>
      <c r="L54" s="563" t="s">
        <v>6453</v>
      </c>
      <c r="M54" s="564" t="s">
        <v>6449</v>
      </c>
      <c r="N54" s="567" t="s">
        <v>6443</v>
      </c>
      <c r="O54" s="568"/>
      <c r="P54" s="549"/>
      <c r="Q54" s="549"/>
      <c r="R54" s="549"/>
      <c r="S54" s="549"/>
      <c r="T54" s="549"/>
      <c r="U54" s="713"/>
    </row>
    <row r="55" spans="1:21" ht="15.75">
      <c r="A55" s="714"/>
      <c r="B55" s="565">
        <v>2.5</v>
      </c>
      <c r="C55" s="548" t="s">
        <v>6439</v>
      </c>
      <c r="D55" s="566">
        <v>1.2</v>
      </c>
      <c r="E55" s="548" t="s">
        <v>5688</v>
      </c>
      <c r="F55" s="569">
        <v>20</v>
      </c>
      <c r="G55" s="548" t="s">
        <v>6439</v>
      </c>
      <c r="H55" s="566">
        <v>1</v>
      </c>
      <c r="I55" s="548" t="s">
        <v>5688</v>
      </c>
      <c r="J55" s="548" t="s">
        <v>6432</v>
      </c>
      <c r="K55" s="548" t="s">
        <v>6439</v>
      </c>
      <c r="L55" s="566">
        <v>1</v>
      </c>
      <c r="M55" s="564" t="s">
        <v>6449</v>
      </c>
      <c r="N55" s="874">
        <v>30.461245282636344</v>
      </c>
      <c r="O55" s="549"/>
      <c r="P55" s="549"/>
      <c r="Q55" s="549"/>
      <c r="R55" s="549"/>
      <c r="S55" s="549"/>
      <c r="T55" s="549"/>
      <c r="U55" s="713"/>
    </row>
    <row r="56" spans="1:21" ht="16.5" thickBot="1">
      <c r="A56" s="714"/>
      <c r="B56" s="549"/>
      <c r="C56" s="548"/>
      <c r="D56" s="566"/>
      <c r="E56" s="548"/>
      <c r="F56" s="549"/>
      <c r="G56" s="548"/>
      <c r="H56" s="566"/>
      <c r="I56" s="548"/>
      <c r="J56" s="549"/>
      <c r="K56" s="548"/>
      <c r="L56" s="566"/>
      <c r="M56" s="938" t="s">
        <v>6454</v>
      </c>
      <c r="N56" s="2283">
        <v>7.4612452826363445</v>
      </c>
      <c r="O56" s="2284"/>
      <c r="P56" s="936"/>
      <c r="Q56" s="936"/>
      <c r="R56" s="936"/>
      <c r="S56" s="549"/>
      <c r="T56" s="549"/>
      <c r="U56" s="713"/>
    </row>
    <row r="57" spans="1:21" ht="16.5" thickBot="1">
      <c r="A57" s="714"/>
      <c r="B57" s="549"/>
      <c r="C57" s="549"/>
      <c r="D57" s="549"/>
      <c r="E57" s="549"/>
      <c r="F57" s="549"/>
      <c r="G57" s="549"/>
      <c r="H57" s="549"/>
      <c r="I57" s="549"/>
      <c r="J57" s="549"/>
      <c r="K57" s="549"/>
      <c r="L57" s="549"/>
      <c r="M57" s="549"/>
      <c r="N57" s="2281" t="s">
        <v>6451</v>
      </c>
      <c r="O57" s="2338"/>
      <c r="P57" s="2341">
        <v>15</v>
      </c>
      <c r="Q57" s="2342"/>
      <c r="R57" s="549"/>
      <c r="S57" s="936"/>
      <c r="T57" s="936"/>
      <c r="U57" s="937"/>
    </row>
    <row r="58" spans="1:21" ht="15.75" thickBot="1">
      <c r="A58" s="2271" t="s">
        <v>6455</v>
      </c>
      <c r="B58" s="2272"/>
      <c r="C58" s="2272"/>
      <c r="D58" s="2272"/>
      <c r="E58" s="2272"/>
      <c r="F58" s="2272"/>
      <c r="G58" s="2272"/>
      <c r="H58" s="2272"/>
      <c r="I58" s="2272"/>
      <c r="J58" s="2272"/>
      <c r="K58" s="2272"/>
      <c r="L58" s="2272"/>
      <c r="M58" s="2272"/>
      <c r="N58" s="2273"/>
      <c r="O58" s="2273"/>
      <c r="P58" s="2273"/>
      <c r="Q58" s="2273"/>
      <c r="R58" s="2272"/>
      <c r="S58" s="2272"/>
      <c r="T58" s="2272"/>
      <c r="U58" s="2274"/>
    </row>
    <row r="59" spans="1:21" ht="15.75">
      <c r="A59" s="714"/>
      <c r="B59" s="542" t="s">
        <v>6415</v>
      </c>
      <c r="C59" s="562" t="s">
        <v>6439</v>
      </c>
      <c r="D59" s="563" t="s">
        <v>6447</v>
      </c>
      <c r="E59" s="562" t="s">
        <v>5688</v>
      </c>
      <c r="F59" s="542" t="s">
        <v>6429</v>
      </c>
      <c r="G59" s="562" t="s">
        <v>6439</v>
      </c>
      <c r="H59" s="563" t="s">
        <v>6448</v>
      </c>
      <c r="I59" s="562" t="s">
        <v>5688</v>
      </c>
      <c r="J59" s="542" t="s">
        <v>6432</v>
      </c>
      <c r="K59" s="562" t="s">
        <v>6439</v>
      </c>
      <c r="L59" s="563" t="s">
        <v>6453</v>
      </c>
      <c r="M59" s="562" t="s">
        <v>5688</v>
      </c>
      <c r="N59" s="542" t="s">
        <v>6435</v>
      </c>
      <c r="O59" s="562" t="s">
        <v>6439</v>
      </c>
      <c r="P59" s="563" t="s">
        <v>6456</v>
      </c>
      <c r="Q59" s="564" t="s">
        <v>6449</v>
      </c>
      <c r="R59" s="567" t="s">
        <v>6438</v>
      </c>
      <c r="S59" s="549"/>
      <c r="T59" s="549"/>
      <c r="U59" s="716"/>
    </row>
    <row r="60" spans="1:21" ht="15.75">
      <c r="A60" s="714"/>
      <c r="B60" s="565">
        <v>2.5</v>
      </c>
      <c r="C60" s="548" t="s">
        <v>6439</v>
      </c>
      <c r="D60" s="566">
        <v>1.2</v>
      </c>
      <c r="E60" s="548" t="s">
        <v>5688</v>
      </c>
      <c r="F60" s="569">
        <v>20</v>
      </c>
      <c r="G60" s="548" t="s">
        <v>6439</v>
      </c>
      <c r="H60" s="566">
        <v>1</v>
      </c>
      <c r="I60" s="548" t="s">
        <v>5688</v>
      </c>
      <c r="J60" s="569">
        <v>15</v>
      </c>
      <c r="K60" s="548" t="s">
        <v>6439</v>
      </c>
      <c r="L60" s="566">
        <v>1</v>
      </c>
      <c r="M60" s="548" t="s">
        <v>5688</v>
      </c>
      <c r="N60" s="548" t="s">
        <v>6435</v>
      </c>
      <c r="O60" s="548" t="s">
        <v>6439</v>
      </c>
      <c r="P60" s="566">
        <v>1</v>
      </c>
      <c r="Q60" s="564" t="s">
        <v>6449</v>
      </c>
      <c r="R60" s="570">
        <v>30.461245282636344</v>
      </c>
      <c r="S60" s="549"/>
      <c r="T60" s="549"/>
      <c r="U60" s="713"/>
    </row>
    <row r="61" spans="1:21" ht="16.5" thickBot="1">
      <c r="A61" s="714"/>
      <c r="B61" s="548"/>
      <c r="C61" s="549"/>
      <c r="D61" s="549"/>
      <c r="E61" s="549"/>
      <c r="F61" s="549"/>
      <c r="G61" s="549"/>
      <c r="H61" s="549"/>
      <c r="I61" s="549"/>
      <c r="J61" s="549"/>
      <c r="K61" s="549"/>
      <c r="L61" s="549"/>
      <c r="M61" s="549"/>
      <c r="N61" s="549"/>
      <c r="O61" s="549"/>
      <c r="P61" s="549"/>
      <c r="Q61" s="549"/>
      <c r="R61" s="940" t="s">
        <v>6457</v>
      </c>
      <c r="S61" s="2339">
        <v>-7.5387547173636555</v>
      </c>
      <c r="T61" s="2339"/>
      <c r="U61" s="2340"/>
    </row>
    <row r="62" spans="1:21" ht="16.5" thickBot="1">
      <c r="A62" s="714"/>
      <c r="B62" s="549"/>
      <c r="C62" s="549"/>
      <c r="D62" s="549"/>
      <c r="E62" s="549"/>
      <c r="F62" s="549"/>
      <c r="G62" s="549"/>
      <c r="H62" s="549"/>
      <c r="I62" s="549"/>
      <c r="J62" s="549"/>
      <c r="K62" s="549"/>
      <c r="L62" s="549"/>
      <c r="M62" s="549"/>
      <c r="N62" s="549"/>
      <c r="O62" s="549"/>
      <c r="P62" s="549"/>
      <c r="Q62" s="549"/>
      <c r="R62" s="2281" t="s">
        <v>6451</v>
      </c>
      <c r="S62" s="2338"/>
      <c r="T62" s="2338"/>
      <c r="U62" s="939">
        <v>0</v>
      </c>
    </row>
    <row r="63" spans="1:21" ht="15.75">
      <c r="A63" s="717"/>
      <c r="B63" s="718"/>
      <c r="C63" s="718"/>
      <c r="D63" s="718"/>
      <c r="E63" s="718"/>
      <c r="F63" s="718"/>
      <c r="G63" s="718"/>
      <c r="H63" s="718"/>
      <c r="I63" s="718"/>
      <c r="J63" s="718"/>
      <c r="K63" s="718"/>
      <c r="L63" s="718"/>
      <c r="M63" s="718"/>
      <c r="N63" s="718"/>
      <c r="O63" s="718"/>
      <c r="P63" s="718"/>
      <c r="Q63" s="718"/>
      <c r="R63" s="718"/>
      <c r="S63" s="718"/>
      <c r="T63" s="718"/>
      <c r="U63" s="719"/>
    </row>
  </sheetData>
  <mergeCells count="82">
    <mergeCell ref="A12:U12"/>
    <mergeCell ref="R62:T62"/>
    <mergeCell ref="S61:U61"/>
    <mergeCell ref="O52:P52"/>
    <mergeCell ref="P57:Q57"/>
    <mergeCell ref="O18:U18"/>
    <mergeCell ref="O19:Q19"/>
    <mergeCell ref="O20:Q20"/>
    <mergeCell ref="O21:Q21"/>
    <mergeCell ref="O22:Q22"/>
    <mergeCell ref="R19:U19"/>
    <mergeCell ref="R20:U20"/>
    <mergeCell ref="R21:U21"/>
    <mergeCell ref="R22:U22"/>
    <mergeCell ref="N57:O57"/>
    <mergeCell ref="A53:U53"/>
    <mergeCell ref="B7:U7"/>
    <mergeCell ref="B8:U8"/>
    <mergeCell ref="B9:U9"/>
    <mergeCell ref="B10:U10"/>
    <mergeCell ref="A11:U11"/>
    <mergeCell ref="A6:U6"/>
    <mergeCell ref="A1:U1"/>
    <mergeCell ref="A2:U2"/>
    <mergeCell ref="A3:U3"/>
    <mergeCell ref="A4:U4"/>
    <mergeCell ref="A5:U5"/>
    <mergeCell ref="J13:L13"/>
    <mergeCell ref="R13:U13"/>
    <mergeCell ref="A14:G14"/>
    <mergeCell ref="J14:L14"/>
    <mergeCell ref="R14:U14"/>
    <mergeCell ref="A13:G13"/>
    <mergeCell ref="A15:G15"/>
    <mergeCell ref="J15:L15"/>
    <mergeCell ref="A17:G17"/>
    <mergeCell ref="J17:L17"/>
    <mergeCell ref="A18:D18"/>
    <mergeCell ref="E18:H18"/>
    <mergeCell ref="I18:K18"/>
    <mergeCell ref="L18:N18"/>
    <mergeCell ref="A16:G16"/>
    <mergeCell ref="J16:L16"/>
    <mergeCell ref="M16:N16"/>
    <mergeCell ref="A19:D19"/>
    <mergeCell ref="E19:H19"/>
    <mergeCell ref="I19:K19"/>
    <mergeCell ref="L19:N19"/>
    <mergeCell ref="A20:D20"/>
    <mergeCell ref="E20:H20"/>
    <mergeCell ref="I20:K20"/>
    <mergeCell ref="L20:N20"/>
    <mergeCell ref="A21:D21"/>
    <mergeCell ref="E21:H21"/>
    <mergeCell ref="I21:K21"/>
    <mergeCell ref="L21:N21"/>
    <mergeCell ref="A22:D22"/>
    <mergeCell ref="E22:H22"/>
    <mergeCell ref="I22:K22"/>
    <mergeCell ref="L22:N22"/>
    <mergeCell ref="I44:K44"/>
    <mergeCell ref="N44:P44"/>
    <mergeCell ref="A24:U24"/>
    <mergeCell ref="I28:K28"/>
    <mergeCell ref="N28:P28"/>
    <mergeCell ref="G29:I29"/>
    <mergeCell ref="L29:N29"/>
    <mergeCell ref="D31:F31"/>
    <mergeCell ref="I36:K36"/>
    <mergeCell ref="N36:P36"/>
    <mergeCell ref="G37:I37"/>
    <mergeCell ref="L37:N37"/>
    <mergeCell ref="D39:F39"/>
    <mergeCell ref="A58:U58"/>
    <mergeCell ref="G45:I45"/>
    <mergeCell ref="K45:N45"/>
    <mergeCell ref="D47:F47"/>
    <mergeCell ref="A48:U48"/>
    <mergeCell ref="J50:K50"/>
    <mergeCell ref="K51:L51"/>
    <mergeCell ref="M52:N52"/>
    <mergeCell ref="N56:O56"/>
  </mergeCells>
  <printOptions horizontalCentered="1"/>
  <pageMargins left="0.15748031496062992" right="0.19685039370078741" top="0.78740157480314965" bottom="0.78740157480314965" header="0.15748031496062992" footer="0.31496062992125984"/>
  <pageSetup paperSize="9" scale="59" firstPageNumber="25" orientation="portrait" useFirstPageNumber="1" r:id="rId1"/>
  <headerFooter scaleWithDoc="0">
    <oddFooter>&amp;C&amp;"-,Negrito"&amp;G</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sheetPr codeName="Planilha8">
    <pageSetUpPr fitToPage="1"/>
  </sheetPr>
  <dimension ref="A1:W63"/>
  <sheetViews>
    <sheetView view="pageBreakPreview" zoomScale="70" zoomScaleNormal="70" zoomScaleSheetLayoutView="70" workbookViewId="0">
      <selection activeCell="E18" sqref="E18"/>
    </sheetView>
  </sheetViews>
  <sheetFormatPr defaultRowHeight="15"/>
  <cols>
    <col min="1" max="2" width="9.140625" style="571"/>
    <col min="3" max="3" width="4.7109375" style="571" customWidth="1"/>
    <col min="4" max="4" width="11.28515625" style="571" customWidth="1"/>
    <col min="5" max="5" width="4.7109375" style="571" customWidth="1"/>
    <col min="6" max="6" width="9.140625" style="571"/>
    <col min="7" max="7" width="4.7109375" style="571" customWidth="1"/>
    <col min="8" max="8" width="9.140625" style="571"/>
    <col min="9" max="9" width="4.7109375" style="571" customWidth="1"/>
    <col min="10" max="10" width="9.140625" style="571"/>
    <col min="11" max="11" width="4.7109375" style="571" customWidth="1"/>
    <col min="12" max="13" width="9.140625" style="571"/>
    <col min="14" max="14" width="15.140625" style="571" customWidth="1"/>
    <col min="15" max="16" width="9.140625" style="571"/>
    <col min="17" max="17" width="6.42578125" style="571" customWidth="1"/>
    <col min="18" max="18" width="10" style="571" customWidth="1"/>
    <col min="19" max="19" width="3" style="571" customWidth="1"/>
    <col min="20" max="20" width="7" style="571" customWidth="1"/>
    <col min="21" max="21" width="9.140625" style="571"/>
    <col min="22" max="16384" width="9.140625" style="1105"/>
  </cols>
  <sheetData>
    <row r="1" spans="1:21" ht="18">
      <c r="A1" s="2319" t="s">
        <v>6319</v>
      </c>
      <c r="B1" s="2320"/>
      <c r="C1" s="2320"/>
      <c r="D1" s="2320"/>
      <c r="E1" s="2320"/>
      <c r="F1" s="2320"/>
      <c r="G1" s="2320"/>
      <c r="H1" s="2320"/>
      <c r="I1" s="2320"/>
      <c r="J1" s="2320"/>
      <c r="K1" s="2320"/>
      <c r="L1" s="2320"/>
      <c r="M1" s="2320"/>
      <c r="N1" s="2320"/>
      <c r="O1" s="2320"/>
      <c r="P1" s="2320"/>
      <c r="Q1" s="2320"/>
      <c r="R1" s="2320"/>
      <c r="S1" s="2320"/>
      <c r="T1" s="2320"/>
      <c r="U1" s="2321"/>
    </row>
    <row r="2" spans="1:21" ht="15.75">
      <c r="A2" s="2322" t="s">
        <v>5601</v>
      </c>
      <c r="B2" s="2323"/>
      <c r="C2" s="2323"/>
      <c r="D2" s="2323"/>
      <c r="E2" s="2323"/>
      <c r="F2" s="2323"/>
      <c r="G2" s="2323"/>
      <c r="H2" s="2323"/>
      <c r="I2" s="2323"/>
      <c r="J2" s="2323"/>
      <c r="K2" s="2323"/>
      <c r="L2" s="2323"/>
      <c r="M2" s="2323"/>
      <c r="N2" s="2323"/>
      <c r="O2" s="2323"/>
      <c r="P2" s="2323"/>
      <c r="Q2" s="2323"/>
      <c r="R2" s="2323"/>
      <c r="S2" s="2323"/>
      <c r="T2" s="2323"/>
      <c r="U2" s="2324"/>
    </row>
    <row r="3" spans="1:21">
      <c r="A3" s="2325" t="s">
        <v>5602</v>
      </c>
      <c r="B3" s="2326"/>
      <c r="C3" s="2326"/>
      <c r="D3" s="2326"/>
      <c r="E3" s="2326"/>
      <c r="F3" s="2326"/>
      <c r="G3" s="2326"/>
      <c r="H3" s="2326"/>
      <c r="I3" s="2326"/>
      <c r="J3" s="2326"/>
      <c r="K3" s="2326"/>
      <c r="L3" s="2326"/>
      <c r="M3" s="2326"/>
      <c r="N3" s="2326"/>
      <c r="O3" s="2326"/>
      <c r="P3" s="2326"/>
      <c r="Q3" s="2326"/>
      <c r="R3" s="2326"/>
      <c r="S3" s="2326"/>
      <c r="T3" s="2326"/>
      <c r="U3" s="2327"/>
    </row>
    <row r="4" spans="1:21">
      <c r="A4" s="2325" t="s">
        <v>3</v>
      </c>
      <c r="B4" s="2326"/>
      <c r="C4" s="2326"/>
      <c r="D4" s="2326"/>
      <c r="E4" s="2326"/>
      <c r="F4" s="2326"/>
      <c r="G4" s="2326"/>
      <c r="H4" s="2326"/>
      <c r="I4" s="2326"/>
      <c r="J4" s="2326"/>
      <c r="K4" s="2326"/>
      <c r="L4" s="2326"/>
      <c r="M4" s="2326"/>
      <c r="N4" s="2326"/>
      <c r="O4" s="2326"/>
      <c r="P4" s="2326"/>
      <c r="Q4" s="2326"/>
      <c r="R4" s="2326"/>
      <c r="S4" s="2326"/>
      <c r="T4" s="2326"/>
      <c r="U4" s="2327"/>
    </row>
    <row r="5" spans="1:21" ht="15.75" thickBot="1">
      <c r="A5" s="2328" t="s">
        <v>4</v>
      </c>
      <c r="B5" s="2329"/>
      <c r="C5" s="2329"/>
      <c r="D5" s="2329"/>
      <c r="E5" s="2329"/>
      <c r="F5" s="2329"/>
      <c r="G5" s="2329"/>
      <c r="H5" s="2329"/>
      <c r="I5" s="2329"/>
      <c r="J5" s="2329"/>
      <c r="K5" s="2329"/>
      <c r="L5" s="2329"/>
      <c r="M5" s="2329"/>
      <c r="N5" s="2329"/>
      <c r="O5" s="2329"/>
      <c r="P5" s="2329"/>
      <c r="Q5" s="2329"/>
      <c r="R5" s="2329"/>
      <c r="S5" s="2329"/>
      <c r="T5" s="2329"/>
      <c r="U5" s="2330"/>
    </row>
    <row r="6" spans="1:21" ht="16.5" thickBot="1">
      <c r="A6" s="2316" t="s">
        <v>6320</v>
      </c>
      <c r="B6" s="2317"/>
      <c r="C6" s="2317"/>
      <c r="D6" s="2317"/>
      <c r="E6" s="2317"/>
      <c r="F6" s="2317"/>
      <c r="G6" s="2317"/>
      <c r="H6" s="2317"/>
      <c r="I6" s="2317"/>
      <c r="J6" s="2317"/>
      <c r="K6" s="2317"/>
      <c r="L6" s="2317"/>
      <c r="M6" s="2317"/>
      <c r="N6" s="2317"/>
      <c r="O6" s="2317"/>
      <c r="P6" s="2317"/>
      <c r="Q6" s="2317"/>
      <c r="R6" s="2317"/>
      <c r="S6" s="2317"/>
      <c r="T6" s="2317"/>
      <c r="U6" s="2318"/>
    </row>
    <row r="7" spans="1:21" ht="15.75">
      <c r="A7" s="915" t="s">
        <v>13</v>
      </c>
      <c r="B7" s="2331" t="s">
        <v>7658</v>
      </c>
      <c r="C7" s="2331"/>
      <c r="D7" s="2331"/>
      <c r="E7" s="2331"/>
      <c r="F7" s="2331"/>
      <c r="G7" s="2331"/>
      <c r="H7" s="2331"/>
      <c r="I7" s="2331"/>
      <c r="J7" s="2331"/>
      <c r="K7" s="2331"/>
      <c r="L7" s="2331"/>
      <c r="M7" s="2331"/>
      <c r="N7" s="2331"/>
      <c r="O7" s="2331"/>
      <c r="P7" s="2331"/>
      <c r="Q7" s="2331"/>
      <c r="R7" s="2331"/>
      <c r="S7" s="2331"/>
      <c r="T7" s="2331"/>
      <c r="U7" s="2332"/>
    </row>
    <row r="8" spans="1:21" ht="15.75">
      <c r="A8" s="707" t="s">
        <v>6409</v>
      </c>
      <c r="B8" s="2333" t="s">
        <v>6775</v>
      </c>
      <c r="C8" s="2333"/>
      <c r="D8" s="2333"/>
      <c r="E8" s="2333"/>
      <c r="F8" s="2333"/>
      <c r="G8" s="2333"/>
      <c r="H8" s="2333"/>
      <c r="I8" s="2333"/>
      <c r="J8" s="2333"/>
      <c r="K8" s="2333"/>
      <c r="L8" s="2333"/>
      <c r="M8" s="2333"/>
      <c r="N8" s="2333"/>
      <c r="O8" s="2333"/>
      <c r="P8" s="2333"/>
      <c r="Q8" s="2333"/>
      <c r="R8" s="2333"/>
      <c r="S8" s="2333"/>
      <c r="T8" s="2333"/>
      <c r="U8" s="2334"/>
    </row>
    <row r="9" spans="1:21" ht="15.75">
      <c r="A9" s="707" t="s">
        <v>6410</v>
      </c>
      <c r="B9" s="2333" t="s">
        <v>6776</v>
      </c>
      <c r="C9" s="2333"/>
      <c r="D9" s="2333"/>
      <c r="E9" s="2333"/>
      <c r="F9" s="2333"/>
      <c r="G9" s="2333"/>
      <c r="H9" s="2333"/>
      <c r="I9" s="2333"/>
      <c r="J9" s="2333"/>
      <c r="K9" s="2333"/>
      <c r="L9" s="2333"/>
      <c r="M9" s="2333"/>
      <c r="N9" s="2333"/>
      <c r="O9" s="2333"/>
      <c r="P9" s="2333"/>
      <c r="Q9" s="2333"/>
      <c r="R9" s="2333"/>
      <c r="S9" s="2333"/>
      <c r="T9" s="2333"/>
      <c r="U9" s="2334"/>
    </row>
    <row r="10" spans="1:21" ht="15.75">
      <c r="A10" s="707" t="s">
        <v>15</v>
      </c>
      <c r="B10" s="2333" t="s">
        <v>7819</v>
      </c>
      <c r="C10" s="2333"/>
      <c r="D10" s="2333"/>
      <c r="E10" s="2333"/>
      <c r="F10" s="2333"/>
      <c r="G10" s="2333"/>
      <c r="H10" s="2333"/>
      <c r="I10" s="2333"/>
      <c r="J10" s="2333"/>
      <c r="K10" s="2333"/>
      <c r="L10" s="2333"/>
      <c r="M10" s="2333"/>
      <c r="N10" s="2333"/>
      <c r="O10" s="2333"/>
      <c r="P10" s="2333"/>
      <c r="Q10" s="2333"/>
      <c r="R10" s="2333"/>
      <c r="S10" s="2333"/>
      <c r="T10" s="2333"/>
      <c r="U10" s="2334"/>
    </row>
    <row r="11" spans="1:21" ht="15.75">
      <c r="A11" s="2335" t="s">
        <v>6411</v>
      </c>
      <c r="B11" s="2336"/>
      <c r="C11" s="2336"/>
      <c r="D11" s="2336"/>
      <c r="E11" s="2336"/>
      <c r="F11" s="2336"/>
      <c r="G11" s="2336"/>
      <c r="H11" s="2336"/>
      <c r="I11" s="2336"/>
      <c r="J11" s="2336"/>
      <c r="K11" s="2336"/>
      <c r="L11" s="2336"/>
      <c r="M11" s="2336"/>
      <c r="N11" s="2336"/>
      <c r="O11" s="2336"/>
      <c r="P11" s="2336"/>
      <c r="Q11" s="2336"/>
      <c r="R11" s="2336"/>
      <c r="S11" s="2336"/>
      <c r="T11" s="2336"/>
      <c r="U11" s="2337"/>
    </row>
    <row r="12" spans="1:21" ht="24.95" customHeight="1">
      <c r="A12" s="2335" t="s">
        <v>6931</v>
      </c>
      <c r="B12" s="2336"/>
      <c r="C12" s="2336"/>
      <c r="D12" s="2336"/>
      <c r="E12" s="2336"/>
      <c r="F12" s="2336"/>
      <c r="G12" s="2336"/>
      <c r="H12" s="2336"/>
      <c r="I12" s="2336"/>
      <c r="J12" s="2336"/>
      <c r="K12" s="2336"/>
      <c r="L12" s="2336"/>
      <c r="M12" s="2336"/>
      <c r="N12" s="2336"/>
      <c r="O12" s="2336"/>
      <c r="P12" s="2336"/>
      <c r="Q12" s="2336"/>
      <c r="R12" s="2336"/>
      <c r="S12" s="2336"/>
      <c r="T12" s="2336"/>
      <c r="U12" s="2337"/>
    </row>
    <row r="13" spans="1:21" ht="18">
      <c r="A13" s="2314" t="s">
        <v>6412</v>
      </c>
      <c r="B13" s="2315"/>
      <c r="C13" s="2315"/>
      <c r="D13" s="2315"/>
      <c r="E13" s="2315"/>
      <c r="F13" s="2315"/>
      <c r="G13" s="2315"/>
      <c r="H13" s="1080" t="s">
        <v>6372</v>
      </c>
      <c r="I13" s="917" t="s">
        <v>6413</v>
      </c>
      <c r="J13" s="2309">
        <v>100000</v>
      </c>
      <c r="K13" s="2309"/>
      <c r="L13" s="2309"/>
      <c r="M13" s="918"/>
      <c r="N13" s="918"/>
      <c r="O13" s="918"/>
      <c r="P13" s="918"/>
      <c r="Q13" s="918"/>
      <c r="R13" s="2310"/>
      <c r="S13" s="2310"/>
      <c r="T13" s="2310"/>
      <c r="U13" s="2311"/>
    </row>
    <row r="14" spans="1:21" ht="18">
      <c r="A14" s="2294" t="s">
        <v>6414</v>
      </c>
      <c r="B14" s="2295"/>
      <c r="C14" s="2295"/>
      <c r="D14" s="2295"/>
      <c r="E14" s="2295"/>
      <c r="F14" s="2295"/>
      <c r="G14" s="2295"/>
      <c r="H14" s="1079" t="s">
        <v>6415</v>
      </c>
      <c r="I14" s="700" t="s">
        <v>6413</v>
      </c>
      <c r="J14" s="2296">
        <v>2.5</v>
      </c>
      <c r="K14" s="2296"/>
      <c r="L14" s="2296"/>
      <c r="M14" s="701"/>
      <c r="N14" s="701"/>
      <c r="O14" s="701"/>
      <c r="P14" s="701"/>
      <c r="Q14" s="701"/>
      <c r="R14" s="2312"/>
      <c r="S14" s="2312"/>
      <c r="T14" s="2312"/>
      <c r="U14" s="2313"/>
    </row>
    <row r="15" spans="1:21" ht="18.75">
      <c r="A15" s="2294" t="s">
        <v>6416</v>
      </c>
      <c r="B15" s="2295"/>
      <c r="C15" s="2295"/>
      <c r="D15" s="2295"/>
      <c r="E15" s="2295"/>
      <c r="F15" s="2295"/>
      <c r="G15" s="2295"/>
      <c r="H15" s="1079" t="s">
        <v>6417</v>
      </c>
      <c r="I15" s="700" t="s">
        <v>6413</v>
      </c>
      <c r="J15" s="2296">
        <v>20</v>
      </c>
      <c r="K15" s="2296"/>
      <c r="L15" s="2296"/>
      <c r="M15" s="704"/>
      <c r="N15" s="704"/>
      <c r="O15" s="704"/>
      <c r="P15" s="701"/>
      <c r="Q15" s="701"/>
      <c r="R15" s="700"/>
      <c r="S15" s="702"/>
      <c r="T15" s="703"/>
      <c r="U15" s="919"/>
    </row>
    <row r="16" spans="1:21" ht="18.75">
      <c r="A16" s="2294" t="s">
        <v>6800</v>
      </c>
      <c r="B16" s="2295"/>
      <c r="C16" s="2295"/>
      <c r="D16" s="2295"/>
      <c r="E16" s="2295"/>
      <c r="F16" s="2295"/>
      <c r="G16" s="2295"/>
      <c r="H16" s="1079" t="s">
        <v>6418</v>
      </c>
      <c r="I16" s="700" t="s">
        <v>6413</v>
      </c>
      <c r="J16" s="2307">
        <v>13.2</v>
      </c>
      <c r="K16" s="2307"/>
      <c r="L16" s="2307"/>
      <c r="M16" s="2308"/>
      <c r="N16" s="2308"/>
      <c r="O16" s="701"/>
      <c r="P16" s="701"/>
      <c r="Q16" s="701"/>
      <c r="R16" s="700"/>
      <c r="S16" s="702"/>
      <c r="T16" s="703"/>
      <c r="U16" s="919"/>
    </row>
    <row r="17" spans="1:21" ht="18">
      <c r="A17" s="2297" t="s">
        <v>6419</v>
      </c>
      <c r="B17" s="2298"/>
      <c r="C17" s="2298"/>
      <c r="D17" s="2298"/>
      <c r="E17" s="2298"/>
      <c r="F17" s="2298"/>
      <c r="G17" s="2298"/>
      <c r="H17" s="1081" t="s">
        <v>6420</v>
      </c>
      <c r="I17" s="705" t="s">
        <v>6413</v>
      </c>
      <c r="J17" s="2299">
        <v>13.2</v>
      </c>
      <c r="K17" s="2299"/>
      <c r="L17" s="2299"/>
      <c r="M17" s="539"/>
      <c r="N17" s="539"/>
      <c r="O17" s="539"/>
      <c r="P17" s="539"/>
      <c r="Q17" s="539"/>
      <c r="R17" s="539"/>
      <c r="S17" s="539"/>
      <c r="T17" s="539"/>
      <c r="U17" s="708"/>
    </row>
    <row r="18" spans="1:21" ht="18" customHeight="1">
      <c r="A18" s="2300" t="s">
        <v>6421</v>
      </c>
      <c r="B18" s="2300"/>
      <c r="C18" s="2300"/>
      <c r="D18" s="2300"/>
      <c r="E18" s="2300" t="s">
        <v>6422</v>
      </c>
      <c r="F18" s="2300"/>
      <c r="G18" s="2300"/>
      <c r="H18" s="2300"/>
      <c r="I18" s="2301" t="s">
        <v>6423</v>
      </c>
      <c r="J18" s="2302"/>
      <c r="K18" s="2303"/>
      <c r="L18" s="2304" t="s">
        <v>6424</v>
      </c>
      <c r="M18" s="2305"/>
      <c r="N18" s="2306"/>
      <c r="O18" s="2304" t="s">
        <v>6425</v>
      </c>
      <c r="P18" s="2305"/>
      <c r="Q18" s="2305"/>
      <c r="R18" s="2305"/>
      <c r="S18" s="2305"/>
      <c r="T18" s="2305"/>
      <c r="U18" s="2306"/>
    </row>
    <row r="19" spans="1:21" ht="18">
      <c r="A19" s="2289" t="s">
        <v>6426</v>
      </c>
      <c r="B19" s="2289"/>
      <c r="C19" s="2289"/>
      <c r="D19" s="2289"/>
      <c r="E19" s="2289" t="s">
        <v>6415</v>
      </c>
      <c r="F19" s="2289"/>
      <c r="G19" s="2289"/>
      <c r="H19" s="2289"/>
      <c r="I19" s="2290">
        <v>2.5</v>
      </c>
      <c r="J19" s="2291"/>
      <c r="K19" s="2292"/>
      <c r="L19" s="2293">
        <v>2.5</v>
      </c>
      <c r="M19" s="2293"/>
      <c r="N19" s="2293"/>
      <c r="O19" s="2343" t="s">
        <v>6427</v>
      </c>
      <c r="P19" s="2344"/>
      <c r="Q19" s="2345"/>
      <c r="R19" s="2343">
        <v>1.2</v>
      </c>
      <c r="S19" s="2344"/>
      <c r="T19" s="2344"/>
      <c r="U19" s="2345"/>
    </row>
    <row r="20" spans="1:21" ht="18">
      <c r="A20" s="2289" t="s">
        <v>6428</v>
      </c>
      <c r="B20" s="2289"/>
      <c r="C20" s="2289"/>
      <c r="D20" s="2289"/>
      <c r="E20" s="2289" t="s">
        <v>6429</v>
      </c>
      <c r="F20" s="2289"/>
      <c r="G20" s="2289"/>
      <c r="H20" s="2289"/>
      <c r="I20" s="2290">
        <v>19.554716246294959</v>
      </c>
      <c r="J20" s="2291"/>
      <c r="K20" s="2292"/>
      <c r="L20" s="2293">
        <v>20</v>
      </c>
      <c r="M20" s="2293"/>
      <c r="N20" s="2293"/>
      <c r="O20" s="2343" t="s">
        <v>6430</v>
      </c>
      <c r="P20" s="2344"/>
      <c r="Q20" s="2345"/>
      <c r="R20" s="2343">
        <v>1</v>
      </c>
      <c r="S20" s="2344"/>
      <c r="T20" s="2344"/>
      <c r="U20" s="2345"/>
    </row>
    <row r="21" spans="1:21" ht="18">
      <c r="A21" s="2289" t="s">
        <v>6431</v>
      </c>
      <c r="B21" s="2289"/>
      <c r="C21" s="2289"/>
      <c r="D21" s="2289"/>
      <c r="E21" s="2289" t="s">
        <v>6432</v>
      </c>
      <c r="F21" s="2289"/>
      <c r="G21" s="2289"/>
      <c r="H21" s="2289"/>
      <c r="I21" s="2290">
        <v>5.9167908810212886</v>
      </c>
      <c r="J21" s="2291"/>
      <c r="K21" s="2292"/>
      <c r="L21" s="2293">
        <v>15</v>
      </c>
      <c r="M21" s="2293"/>
      <c r="N21" s="2293"/>
      <c r="O21" s="2343" t="s">
        <v>6433</v>
      </c>
      <c r="P21" s="2344"/>
      <c r="Q21" s="2345"/>
      <c r="R21" s="2343">
        <v>1</v>
      </c>
      <c r="S21" s="2344"/>
      <c r="T21" s="2344"/>
      <c r="U21" s="2345"/>
    </row>
    <row r="22" spans="1:21" ht="18">
      <c r="A22" s="2289" t="s">
        <v>6434</v>
      </c>
      <c r="B22" s="2289"/>
      <c r="C22" s="2289"/>
      <c r="D22" s="2289"/>
      <c r="E22" s="2289" t="s">
        <v>6435</v>
      </c>
      <c r="F22" s="2289"/>
      <c r="G22" s="2289"/>
      <c r="H22" s="2289"/>
      <c r="I22" s="2290">
        <v>-9.0832091189787114</v>
      </c>
      <c r="J22" s="2291"/>
      <c r="K22" s="2292"/>
      <c r="L22" s="2293">
        <v>-9.0832091189787114</v>
      </c>
      <c r="M22" s="2293"/>
      <c r="N22" s="2293"/>
      <c r="O22" s="2343" t="s">
        <v>6436</v>
      </c>
      <c r="P22" s="2344"/>
      <c r="Q22" s="2345"/>
      <c r="R22" s="2343">
        <v>1</v>
      </c>
      <c r="S22" s="2344"/>
      <c r="T22" s="2344"/>
      <c r="U22" s="2345"/>
    </row>
    <row r="23" spans="1:21" ht="16.5" thickBot="1">
      <c r="A23" s="709"/>
      <c r="B23" s="540"/>
      <c r="C23" s="540"/>
      <c r="D23" s="540"/>
      <c r="E23" s="540"/>
      <c r="F23" s="540"/>
      <c r="G23" s="540"/>
      <c r="H23" s="540"/>
      <c r="I23" s="540"/>
      <c r="J23" s="540"/>
      <c r="K23" s="540"/>
      <c r="L23" s="540"/>
      <c r="M23" s="540"/>
      <c r="N23" s="540"/>
      <c r="O23" s="540"/>
      <c r="P23" s="540"/>
      <c r="Q23" s="540"/>
      <c r="R23" s="540"/>
      <c r="S23" s="540"/>
      <c r="T23" s="540"/>
      <c r="U23" s="710"/>
    </row>
    <row r="24" spans="1:21" ht="16.5" thickBot="1">
      <c r="A24" s="2286" t="s">
        <v>6437</v>
      </c>
      <c r="B24" s="2287"/>
      <c r="C24" s="2287"/>
      <c r="D24" s="2287"/>
      <c r="E24" s="2287"/>
      <c r="F24" s="2287"/>
      <c r="G24" s="2287"/>
      <c r="H24" s="2287"/>
      <c r="I24" s="2287"/>
      <c r="J24" s="2287"/>
      <c r="K24" s="2287"/>
      <c r="L24" s="2287"/>
      <c r="M24" s="2287"/>
      <c r="N24" s="2287"/>
      <c r="O24" s="2287"/>
      <c r="P24" s="2287"/>
      <c r="Q24" s="2287"/>
      <c r="R24" s="2287"/>
      <c r="S24" s="2287"/>
      <c r="T24" s="2287"/>
      <c r="U24" s="2288"/>
    </row>
    <row r="25" spans="1:21" ht="16.5" thickBot="1">
      <c r="A25" s="711"/>
      <c r="B25" s="541"/>
      <c r="C25" s="541"/>
      <c r="D25" s="541"/>
      <c r="E25" s="541"/>
      <c r="F25" s="541"/>
      <c r="G25" s="541"/>
      <c r="H25" s="541"/>
      <c r="I25" s="541"/>
      <c r="J25" s="541"/>
      <c r="K25" s="541"/>
      <c r="L25" s="541"/>
      <c r="M25" s="541"/>
      <c r="N25" s="541"/>
      <c r="O25" s="541"/>
      <c r="P25" s="541"/>
      <c r="Q25" s="541"/>
      <c r="R25" s="541"/>
      <c r="S25" s="541"/>
      <c r="T25" s="541"/>
      <c r="U25" s="712"/>
    </row>
    <row r="26" spans="1:21" ht="15.75">
      <c r="A26" s="711"/>
      <c r="B26" s="920"/>
      <c r="C26" s="921"/>
      <c r="D26" s="921"/>
      <c r="E26" s="921"/>
      <c r="F26" s="921"/>
      <c r="G26" s="921"/>
      <c r="H26" s="921"/>
      <c r="I26" s="922">
        <v>4.82E-2</v>
      </c>
      <c r="J26" s="923"/>
      <c r="K26" s="923"/>
      <c r="L26" s="923"/>
      <c r="M26" s="923"/>
      <c r="N26" s="924">
        <v>-0.59799999999999998</v>
      </c>
      <c r="O26" s="542"/>
      <c r="P26" s="542"/>
      <c r="Q26" s="541"/>
      <c r="R26" s="541"/>
      <c r="S26" s="541"/>
      <c r="T26" s="541"/>
      <c r="U26" s="712"/>
    </row>
    <row r="27" spans="1:21" ht="16.5" thickBot="1">
      <c r="A27" s="711"/>
      <c r="B27" s="543" t="s">
        <v>6438</v>
      </c>
      <c r="C27" s="544" t="s">
        <v>6413</v>
      </c>
      <c r="D27" s="545">
        <v>77.67</v>
      </c>
      <c r="E27" s="544" t="s">
        <v>6439</v>
      </c>
      <c r="F27" s="546"/>
      <c r="G27" s="546"/>
      <c r="H27" s="546" t="s">
        <v>6372</v>
      </c>
      <c r="I27" s="546"/>
      <c r="J27" s="544" t="s">
        <v>6439</v>
      </c>
      <c r="K27" s="546"/>
      <c r="L27" s="546"/>
      <c r="M27" s="544" t="s">
        <v>6440</v>
      </c>
      <c r="N27" s="547"/>
      <c r="O27" s="541"/>
      <c r="P27" s="541"/>
      <c r="Q27" s="541"/>
      <c r="R27" s="541"/>
      <c r="S27" s="541"/>
      <c r="T27" s="541"/>
      <c r="U27" s="712"/>
    </row>
    <row r="28" spans="1:21" ht="15.75">
      <c r="A28" s="711"/>
      <c r="B28" s="548"/>
      <c r="C28" s="548"/>
      <c r="D28" s="548"/>
      <c r="E28" s="548"/>
      <c r="F28" s="549"/>
      <c r="G28" s="549"/>
      <c r="H28" s="549"/>
      <c r="I28" s="2285">
        <v>4.82E-2</v>
      </c>
      <c r="J28" s="2285"/>
      <c r="K28" s="2285"/>
      <c r="L28" s="549"/>
      <c r="M28" s="548"/>
      <c r="N28" s="2285">
        <v>-0.59799999999999998</v>
      </c>
      <c r="O28" s="2285"/>
      <c r="P28" s="2285"/>
      <c r="Q28" s="541"/>
      <c r="R28" s="541"/>
      <c r="S28" s="541"/>
      <c r="T28" s="541"/>
      <c r="U28" s="712"/>
    </row>
    <row r="29" spans="1:21" ht="15.75">
      <c r="A29" s="711"/>
      <c r="B29" s="548" t="s">
        <v>6438</v>
      </c>
      <c r="C29" s="548" t="s">
        <v>6413</v>
      </c>
      <c r="D29" s="1082">
        <v>77.67</v>
      </c>
      <c r="E29" s="548" t="s">
        <v>6439</v>
      </c>
      <c r="F29" s="550"/>
      <c r="G29" s="2275">
        <v>100000</v>
      </c>
      <c r="H29" s="2275"/>
      <c r="I29" s="2275"/>
      <c r="J29" s="541"/>
      <c r="K29" s="541"/>
      <c r="L29" s="2276">
        <v>13.2</v>
      </c>
      <c r="M29" s="2276"/>
      <c r="N29" s="2276"/>
      <c r="O29" s="541"/>
      <c r="P29" s="541"/>
      <c r="Q29" s="541"/>
      <c r="R29" s="541"/>
      <c r="S29" s="541"/>
      <c r="T29" s="541"/>
      <c r="U29" s="712"/>
    </row>
    <row r="30" spans="1:21" ht="15.75">
      <c r="A30" s="711"/>
      <c r="B30" s="549"/>
      <c r="C30" s="549"/>
      <c r="D30" s="549"/>
      <c r="E30" s="549"/>
      <c r="F30" s="541"/>
      <c r="G30" s="541"/>
      <c r="H30" s="541"/>
      <c r="I30" s="541"/>
      <c r="J30" s="541"/>
      <c r="K30" s="541"/>
      <c r="L30" s="541"/>
      <c r="M30" s="541"/>
      <c r="N30" s="541"/>
      <c r="O30" s="541"/>
      <c r="P30" s="541"/>
      <c r="Q30" s="541"/>
      <c r="R30" s="541"/>
      <c r="S30" s="541"/>
      <c r="T30" s="541"/>
      <c r="U30" s="712"/>
    </row>
    <row r="31" spans="1:21" ht="15.75">
      <c r="A31" s="711"/>
      <c r="B31" s="548" t="s">
        <v>6438</v>
      </c>
      <c r="C31" s="548" t="s">
        <v>6413</v>
      </c>
      <c r="D31" s="2277">
        <v>28.916790881021289</v>
      </c>
      <c r="E31" s="2277"/>
      <c r="F31" s="2277"/>
      <c r="G31" s="541"/>
      <c r="H31" s="541"/>
      <c r="I31" s="541"/>
      <c r="J31" s="541"/>
      <c r="K31" s="541"/>
      <c r="L31" s="541"/>
      <c r="M31" s="541"/>
      <c r="N31" s="541"/>
      <c r="O31" s="541"/>
      <c r="P31" s="541"/>
      <c r="Q31" s="541"/>
      <c r="R31" s="541"/>
      <c r="S31" s="541"/>
      <c r="T31" s="541"/>
      <c r="U31" s="712"/>
    </row>
    <row r="32" spans="1:21" ht="16.5" thickBot="1">
      <c r="A32" s="711"/>
      <c r="B32" s="548"/>
      <c r="C32" s="548"/>
      <c r="D32" s="1085"/>
      <c r="E32" s="1085"/>
      <c r="F32" s="1085"/>
      <c r="G32" s="541"/>
      <c r="H32" s="541"/>
      <c r="I32" s="541"/>
      <c r="J32" s="541"/>
      <c r="K32" s="541"/>
      <c r="L32" s="541"/>
      <c r="M32" s="541"/>
      <c r="N32" s="541"/>
      <c r="O32" s="541"/>
      <c r="P32" s="541"/>
      <c r="Q32" s="541"/>
      <c r="R32" s="541"/>
      <c r="S32" s="541"/>
      <c r="T32" s="541"/>
      <c r="U32" s="712"/>
    </row>
    <row r="33" spans="1:23" ht="15.75">
      <c r="A33" s="711"/>
      <c r="B33" s="925"/>
      <c r="C33" s="926"/>
      <c r="D33" s="926"/>
      <c r="E33" s="926"/>
      <c r="F33" s="926"/>
      <c r="G33" s="926"/>
      <c r="H33" s="926"/>
      <c r="I33" s="927">
        <v>4.82E-2</v>
      </c>
      <c r="J33" s="928"/>
      <c r="K33" s="928"/>
      <c r="L33" s="928"/>
      <c r="M33" s="928"/>
      <c r="N33" s="929">
        <v>-0.59799999999999998</v>
      </c>
      <c r="O33" s="542"/>
      <c r="P33" s="542"/>
      <c r="Q33" s="541"/>
      <c r="R33" s="541"/>
      <c r="S33" s="541"/>
      <c r="T33" s="541"/>
      <c r="U33" s="712"/>
    </row>
    <row r="34" spans="1:23" ht="16.5" thickBot="1">
      <c r="A34" s="711"/>
      <c r="B34" s="551" t="s">
        <v>6441</v>
      </c>
      <c r="C34" s="552" t="s">
        <v>6413</v>
      </c>
      <c r="D34" s="553">
        <v>77.67</v>
      </c>
      <c r="E34" s="552" t="s">
        <v>6439</v>
      </c>
      <c r="F34" s="554"/>
      <c r="G34" s="554"/>
      <c r="H34" s="554" t="s">
        <v>6372</v>
      </c>
      <c r="I34" s="554"/>
      <c r="J34" s="552" t="s">
        <v>6439</v>
      </c>
      <c r="K34" s="554"/>
      <c r="L34" s="554"/>
      <c r="M34" s="552" t="s">
        <v>6442</v>
      </c>
      <c r="N34" s="555"/>
      <c r="O34" s="541"/>
      <c r="P34" s="541"/>
      <c r="Q34" s="541"/>
      <c r="R34" s="541"/>
      <c r="S34" s="541"/>
      <c r="T34" s="541"/>
      <c r="U34" s="712"/>
    </row>
    <row r="35" spans="1:23" ht="15.75">
      <c r="A35" s="711"/>
      <c r="B35" s="548"/>
      <c r="C35" s="548"/>
      <c r="D35" s="1085"/>
      <c r="E35" s="1085"/>
      <c r="F35" s="1085"/>
      <c r="G35" s="541"/>
      <c r="H35" s="541"/>
      <c r="I35" s="541"/>
      <c r="J35" s="541"/>
      <c r="K35" s="541"/>
      <c r="L35" s="541"/>
      <c r="M35" s="541"/>
      <c r="N35" s="541"/>
      <c r="O35" s="541"/>
      <c r="P35" s="541"/>
      <c r="Q35" s="541"/>
      <c r="R35" s="541"/>
      <c r="S35" s="541"/>
      <c r="T35" s="541"/>
      <c r="U35" s="712"/>
    </row>
    <row r="36" spans="1:23" ht="15.75">
      <c r="A36" s="711"/>
      <c r="B36" s="548"/>
      <c r="C36" s="548"/>
      <c r="D36" s="548"/>
      <c r="E36" s="548"/>
      <c r="F36" s="549"/>
      <c r="G36" s="549"/>
      <c r="H36" s="549"/>
      <c r="I36" s="2285">
        <v>4.82E-2</v>
      </c>
      <c r="J36" s="2285"/>
      <c r="K36" s="2285"/>
      <c r="L36" s="549"/>
      <c r="M36" s="548"/>
      <c r="N36" s="2285">
        <v>-0.59799999999999998</v>
      </c>
      <c r="O36" s="2285"/>
      <c r="P36" s="2285"/>
      <c r="Q36" s="541"/>
      <c r="R36" s="541"/>
      <c r="S36" s="541"/>
      <c r="T36" s="541"/>
      <c r="U36" s="712"/>
    </row>
    <row r="37" spans="1:23" ht="15.75">
      <c r="A37" s="711"/>
      <c r="B37" s="548" t="s">
        <v>6441</v>
      </c>
      <c r="C37" s="548" t="s">
        <v>6413</v>
      </c>
      <c r="D37" s="1082">
        <v>77.67</v>
      </c>
      <c r="E37" s="548" t="s">
        <v>6439</v>
      </c>
      <c r="F37" s="550"/>
      <c r="G37" s="2275">
        <v>100000</v>
      </c>
      <c r="H37" s="2275"/>
      <c r="I37" s="2275"/>
      <c r="J37" s="541"/>
      <c r="K37" s="541"/>
      <c r="L37" s="2276">
        <v>20</v>
      </c>
      <c r="M37" s="2276"/>
      <c r="N37" s="2276"/>
      <c r="O37" s="541"/>
      <c r="P37" s="541"/>
      <c r="Q37" s="541"/>
      <c r="R37" s="541"/>
      <c r="S37" s="541"/>
      <c r="T37" s="541"/>
      <c r="U37" s="712"/>
    </row>
    <row r="38" spans="1:23" ht="15.75">
      <c r="A38" s="711"/>
      <c r="B38" s="548"/>
      <c r="C38" s="548"/>
      <c r="D38" s="548"/>
      <c r="E38" s="548"/>
      <c r="F38" s="550"/>
      <c r="G38" s="1083"/>
      <c r="H38" s="1083"/>
      <c r="I38" s="1083"/>
      <c r="J38" s="541"/>
      <c r="K38" s="541"/>
      <c r="L38" s="1084"/>
      <c r="M38" s="1084"/>
      <c r="N38" s="1084"/>
      <c r="O38" s="541"/>
      <c r="P38" s="541"/>
      <c r="Q38" s="541"/>
      <c r="R38" s="541"/>
      <c r="S38" s="541"/>
      <c r="T38" s="541"/>
      <c r="U38" s="712"/>
    </row>
    <row r="39" spans="1:23" ht="15.75">
      <c r="A39" s="711"/>
      <c r="B39" s="548" t="s">
        <v>6441</v>
      </c>
      <c r="C39" s="548" t="s">
        <v>6413</v>
      </c>
      <c r="D39" s="2277">
        <v>22.554716246294959</v>
      </c>
      <c r="E39" s="2277"/>
      <c r="F39" s="2277"/>
      <c r="G39" s="556"/>
      <c r="H39" s="1083"/>
      <c r="I39" s="1083"/>
      <c r="J39" s="541"/>
      <c r="K39" s="541"/>
      <c r="L39" s="1084"/>
      <c r="M39" s="1084"/>
      <c r="N39" s="1084"/>
      <c r="O39" s="541"/>
      <c r="P39" s="541"/>
      <c r="Q39" s="541"/>
      <c r="R39" s="541"/>
      <c r="S39" s="541"/>
      <c r="T39" s="541"/>
      <c r="U39" s="712"/>
    </row>
    <row r="40" spans="1:23" ht="16.5" thickBot="1">
      <c r="A40" s="711"/>
      <c r="B40" s="548"/>
      <c r="C40" s="548"/>
      <c r="D40" s="1085"/>
      <c r="E40" s="1085"/>
      <c r="F40" s="1085"/>
      <c r="G40" s="1083"/>
      <c r="H40" s="1083"/>
      <c r="I40" s="1083"/>
      <c r="J40" s="541"/>
      <c r="K40" s="541"/>
      <c r="L40" s="1084"/>
      <c r="M40" s="1084"/>
      <c r="N40" s="1084"/>
      <c r="O40" s="541"/>
      <c r="P40" s="541"/>
      <c r="Q40" s="541"/>
      <c r="R40" s="541"/>
      <c r="S40" s="541"/>
      <c r="T40" s="541"/>
      <c r="U40" s="712"/>
    </row>
    <row r="41" spans="1:23" ht="15.75">
      <c r="A41" s="711"/>
      <c r="B41" s="930"/>
      <c r="C41" s="931"/>
      <c r="D41" s="931"/>
      <c r="E41" s="931"/>
      <c r="F41" s="931"/>
      <c r="G41" s="931"/>
      <c r="H41" s="931"/>
      <c r="I41" s="932">
        <v>4.82E-2</v>
      </c>
      <c r="J41" s="933"/>
      <c r="K41" s="933"/>
      <c r="L41" s="933"/>
      <c r="M41" s="933"/>
      <c r="N41" s="934">
        <v>-0.59799999999999998</v>
      </c>
      <c r="O41" s="542"/>
      <c r="P41" s="542"/>
      <c r="Q41" s="541"/>
      <c r="R41" s="541"/>
      <c r="S41" s="541"/>
      <c r="T41" s="541"/>
      <c r="U41" s="712"/>
    </row>
    <row r="42" spans="1:23" ht="16.5" thickBot="1">
      <c r="A42" s="711"/>
      <c r="B42" s="557" t="s">
        <v>6443</v>
      </c>
      <c r="C42" s="558" t="s">
        <v>6413</v>
      </c>
      <c r="D42" s="559">
        <v>77.67</v>
      </c>
      <c r="E42" s="558" t="s">
        <v>6439</v>
      </c>
      <c r="F42" s="560"/>
      <c r="G42" s="560"/>
      <c r="H42" s="560" t="s">
        <v>6372</v>
      </c>
      <c r="I42" s="560"/>
      <c r="J42" s="558" t="s">
        <v>6439</v>
      </c>
      <c r="K42" s="560"/>
      <c r="L42" s="560"/>
      <c r="M42" s="558" t="s">
        <v>6444</v>
      </c>
      <c r="N42" s="561"/>
      <c r="O42" s="541"/>
      <c r="P42" s="541"/>
      <c r="Q42" s="541"/>
      <c r="R42" s="541"/>
      <c r="S42" s="541"/>
      <c r="T42" s="541"/>
      <c r="U42" s="712"/>
    </row>
    <row r="43" spans="1:23" ht="15.75">
      <c r="A43" s="711"/>
      <c r="B43" s="562"/>
      <c r="C43" s="562"/>
      <c r="D43" s="562"/>
      <c r="E43" s="562"/>
      <c r="F43" s="542"/>
      <c r="G43" s="542"/>
      <c r="H43" s="542"/>
      <c r="I43" s="542"/>
      <c r="J43" s="562"/>
      <c r="K43" s="542"/>
      <c r="L43" s="542"/>
      <c r="M43" s="562"/>
      <c r="N43" s="562"/>
      <c r="O43" s="541"/>
      <c r="P43" s="541"/>
      <c r="Q43" s="541"/>
      <c r="R43" s="541"/>
      <c r="S43" s="541"/>
      <c r="T43" s="541"/>
      <c r="U43" s="712"/>
    </row>
    <row r="44" spans="1:23" ht="15.75">
      <c r="A44" s="711"/>
      <c r="B44" s="548"/>
      <c r="C44" s="548"/>
      <c r="D44" s="548"/>
      <c r="E44" s="548"/>
      <c r="F44" s="549"/>
      <c r="G44" s="549"/>
      <c r="H44" s="549"/>
      <c r="I44" s="2285">
        <v>4.82E-2</v>
      </c>
      <c r="J44" s="2285"/>
      <c r="K44" s="2285"/>
      <c r="L44" s="549"/>
      <c r="M44" s="549"/>
      <c r="N44" s="2285">
        <v>-0.59799999999999998</v>
      </c>
      <c r="O44" s="2285"/>
      <c r="P44" s="2285"/>
      <c r="Q44" s="541"/>
      <c r="R44" s="541"/>
      <c r="S44" s="541"/>
      <c r="T44" s="541"/>
      <c r="U44" s="712"/>
      <c r="W44" s="706"/>
    </row>
    <row r="45" spans="1:23" ht="15.75">
      <c r="A45" s="711"/>
      <c r="B45" s="548" t="s">
        <v>6443</v>
      </c>
      <c r="C45" s="548" t="s">
        <v>6413</v>
      </c>
      <c r="D45" s="1082">
        <v>77.67</v>
      </c>
      <c r="E45" s="548" t="s">
        <v>6439</v>
      </c>
      <c r="F45" s="550"/>
      <c r="G45" s="2275">
        <v>100000</v>
      </c>
      <c r="H45" s="2275"/>
      <c r="I45" s="2275"/>
      <c r="J45" s="541"/>
      <c r="K45" s="2276">
        <v>13.2</v>
      </c>
      <c r="L45" s="2276">
        <v>20</v>
      </c>
      <c r="M45" s="2276"/>
      <c r="N45" s="2276"/>
      <c r="O45" s="541"/>
      <c r="P45" s="541"/>
      <c r="Q45" s="541"/>
      <c r="R45" s="541"/>
      <c r="S45" s="541"/>
      <c r="T45" s="541"/>
      <c r="U45" s="712"/>
    </row>
    <row r="46" spans="1:23" ht="15.75">
      <c r="A46" s="711"/>
      <c r="B46" s="548"/>
      <c r="C46" s="548"/>
      <c r="D46" s="548"/>
      <c r="E46" s="548"/>
      <c r="F46" s="550"/>
      <c r="G46" s="1083"/>
      <c r="H46" s="1083"/>
      <c r="I46" s="1083"/>
      <c r="J46" s="541"/>
      <c r="K46" s="541"/>
      <c r="L46" s="1084"/>
      <c r="M46" s="1084"/>
      <c r="N46" s="1084"/>
      <c r="O46" s="541"/>
      <c r="P46" s="541"/>
      <c r="Q46" s="541"/>
      <c r="R46" s="541"/>
      <c r="S46" s="541"/>
      <c r="T46" s="541"/>
      <c r="U46" s="712"/>
    </row>
    <row r="47" spans="1:23" ht="16.5" thickBot="1">
      <c r="A47" s="711"/>
      <c r="B47" s="548" t="s">
        <v>6443</v>
      </c>
      <c r="C47" s="548" t="s">
        <v>6445</v>
      </c>
      <c r="D47" s="2277">
        <v>28.916790881021289</v>
      </c>
      <c r="E47" s="2277"/>
      <c r="F47" s="2277"/>
      <c r="G47" s="541"/>
      <c r="H47" s="541"/>
      <c r="I47" s="541"/>
      <c r="J47" s="541"/>
      <c r="K47" s="541"/>
      <c r="L47" s="541"/>
      <c r="M47" s="541"/>
      <c r="N47" s="541"/>
      <c r="O47" s="541"/>
      <c r="P47" s="541"/>
      <c r="Q47" s="541"/>
      <c r="R47" s="541"/>
      <c r="S47" s="541"/>
      <c r="T47" s="541"/>
      <c r="U47" s="712"/>
    </row>
    <row r="48" spans="1:23" ht="15.75" thickBot="1">
      <c r="A48" s="2271" t="s">
        <v>6446</v>
      </c>
      <c r="B48" s="2272"/>
      <c r="C48" s="2272"/>
      <c r="D48" s="2272"/>
      <c r="E48" s="2272"/>
      <c r="F48" s="2272"/>
      <c r="G48" s="2272"/>
      <c r="H48" s="2272"/>
      <c r="I48" s="2272"/>
      <c r="J48" s="2272"/>
      <c r="K48" s="2272"/>
      <c r="L48" s="2272"/>
      <c r="M48" s="2272"/>
      <c r="N48" s="2272"/>
      <c r="O48" s="2272"/>
      <c r="P48" s="2272"/>
      <c r="Q48" s="2272"/>
      <c r="R48" s="2272"/>
      <c r="S48" s="2272"/>
      <c r="T48" s="2272"/>
      <c r="U48" s="2274"/>
    </row>
    <row r="49" spans="1:21" ht="15.75">
      <c r="A49" s="714"/>
      <c r="B49" s="542" t="s">
        <v>6415</v>
      </c>
      <c r="C49" s="562" t="s">
        <v>6439</v>
      </c>
      <c r="D49" s="563" t="s">
        <v>6447</v>
      </c>
      <c r="E49" s="562" t="s">
        <v>5688</v>
      </c>
      <c r="F49" s="542" t="s">
        <v>6429</v>
      </c>
      <c r="G49" s="562" t="s">
        <v>6439</v>
      </c>
      <c r="H49" s="563" t="s">
        <v>6448</v>
      </c>
      <c r="I49" s="564" t="s">
        <v>6449</v>
      </c>
      <c r="J49" s="542" t="s">
        <v>6441</v>
      </c>
      <c r="K49" s="549"/>
      <c r="L49" s="549"/>
      <c r="M49" s="549"/>
      <c r="N49" s="549"/>
      <c r="O49" s="549"/>
      <c r="P49" s="549"/>
      <c r="Q49" s="549"/>
      <c r="R49" s="549"/>
      <c r="S49" s="549"/>
      <c r="T49" s="549"/>
      <c r="U49" s="713"/>
    </row>
    <row r="50" spans="1:21" ht="15.75">
      <c r="A50" s="714"/>
      <c r="B50" s="565">
        <v>2.5</v>
      </c>
      <c r="C50" s="548" t="s">
        <v>6439</v>
      </c>
      <c r="D50" s="566">
        <v>1.2</v>
      </c>
      <c r="E50" s="548" t="s">
        <v>5688</v>
      </c>
      <c r="F50" s="548" t="s">
        <v>6429</v>
      </c>
      <c r="G50" s="548" t="s">
        <v>6439</v>
      </c>
      <c r="H50" s="566">
        <v>1</v>
      </c>
      <c r="I50" s="564" t="s">
        <v>6449</v>
      </c>
      <c r="J50" s="2278">
        <v>22.554716246294959</v>
      </c>
      <c r="K50" s="2278"/>
      <c r="L50" s="549"/>
      <c r="M50" s="549"/>
      <c r="N50" s="549"/>
      <c r="O50" s="549"/>
      <c r="P50" s="549"/>
      <c r="Q50" s="549"/>
      <c r="R50" s="549"/>
      <c r="S50" s="549"/>
      <c r="T50" s="549"/>
      <c r="U50" s="715"/>
    </row>
    <row r="51" spans="1:21" ht="16.5" thickBot="1">
      <c r="A51" s="714"/>
      <c r="B51" s="549"/>
      <c r="C51" s="548"/>
      <c r="D51" s="566"/>
      <c r="E51" s="548"/>
      <c r="F51" s="549"/>
      <c r="G51" s="548"/>
      <c r="H51" s="566"/>
      <c r="I51" s="549"/>
      <c r="J51" s="935" t="s">
        <v>6450</v>
      </c>
      <c r="K51" s="2279">
        <v>19.554716246294959</v>
      </c>
      <c r="L51" s="2280"/>
      <c r="M51" s="936"/>
      <c r="N51" s="936"/>
      <c r="O51" s="549"/>
      <c r="P51" s="549"/>
      <c r="Q51" s="549"/>
      <c r="R51" s="549"/>
      <c r="S51" s="549"/>
      <c r="T51" s="549"/>
      <c r="U51" s="715"/>
    </row>
    <row r="52" spans="1:21" ht="16.5" thickBot="1">
      <c r="A52" s="714"/>
      <c r="B52" s="549"/>
      <c r="C52" s="549"/>
      <c r="D52" s="549"/>
      <c r="E52" s="549"/>
      <c r="F52" s="549"/>
      <c r="G52" s="549"/>
      <c r="H52" s="549"/>
      <c r="I52" s="549"/>
      <c r="J52" s="549"/>
      <c r="K52" s="549"/>
      <c r="L52" s="549"/>
      <c r="M52" s="2281" t="s">
        <v>6451</v>
      </c>
      <c r="N52" s="2282"/>
      <c r="O52" s="2341">
        <v>20</v>
      </c>
      <c r="P52" s="2342"/>
      <c r="Q52" s="549"/>
      <c r="R52" s="549"/>
      <c r="S52" s="936"/>
      <c r="T52" s="936"/>
      <c r="U52" s="937"/>
    </row>
    <row r="53" spans="1:21" ht="15.75" thickBot="1">
      <c r="A53" s="2271" t="s">
        <v>6452</v>
      </c>
      <c r="B53" s="2272"/>
      <c r="C53" s="2272"/>
      <c r="D53" s="2272"/>
      <c r="E53" s="2272"/>
      <c r="F53" s="2272"/>
      <c r="G53" s="2272"/>
      <c r="H53" s="2272"/>
      <c r="I53" s="2272"/>
      <c r="J53" s="2272"/>
      <c r="K53" s="2272"/>
      <c r="L53" s="2272"/>
      <c r="M53" s="2273"/>
      <c r="N53" s="2273"/>
      <c r="O53" s="2273"/>
      <c r="P53" s="2273"/>
      <c r="Q53" s="2272"/>
      <c r="R53" s="2272"/>
      <c r="S53" s="2272"/>
      <c r="T53" s="2272"/>
      <c r="U53" s="2274"/>
    </row>
    <row r="54" spans="1:21" ht="15.75">
      <c r="A54" s="714"/>
      <c r="B54" s="542" t="s">
        <v>6415</v>
      </c>
      <c r="C54" s="562" t="s">
        <v>6439</v>
      </c>
      <c r="D54" s="563" t="s">
        <v>6447</v>
      </c>
      <c r="E54" s="562" t="s">
        <v>5688</v>
      </c>
      <c r="F54" s="542" t="s">
        <v>6429</v>
      </c>
      <c r="G54" s="562" t="s">
        <v>6439</v>
      </c>
      <c r="H54" s="563" t="s">
        <v>6448</v>
      </c>
      <c r="I54" s="562" t="s">
        <v>5688</v>
      </c>
      <c r="J54" s="542" t="s">
        <v>6432</v>
      </c>
      <c r="K54" s="562" t="s">
        <v>6439</v>
      </c>
      <c r="L54" s="563" t="s">
        <v>6453</v>
      </c>
      <c r="M54" s="564" t="s">
        <v>6449</v>
      </c>
      <c r="N54" s="567" t="s">
        <v>6443</v>
      </c>
      <c r="O54" s="568"/>
      <c r="P54" s="549"/>
      <c r="Q54" s="549"/>
      <c r="R54" s="549"/>
      <c r="S54" s="549"/>
      <c r="T54" s="549"/>
      <c r="U54" s="713"/>
    </row>
    <row r="55" spans="1:21" ht="15.75">
      <c r="A55" s="714"/>
      <c r="B55" s="565">
        <v>2.5</v>
      </c>
      <c r="C55" s="548" t="s">
        <v>6439</v>
      </c>
      <c r="D55" s="566">
        <v>1.2</v>
      </c>
      <c r="E55" s="548" t="s">
        <v>5688</v>
      </c>
      <c r="F55" s="569">
        <v>20</v>
      </c>
      <c r="G55" s="548" t="s">
        <v>6439</v>
      </c>
      <c r="H55" s="566">
        <v>1</v>
      </c>
      <c r="I55" s="548" t="s">
        <v>5688</v>
      </c>
      <c r="J55" s="548" t="s">
        <v>6432</v>
      </c>
      <c r="K55" s="548" t="s">
        <v>6439</v>
      </c>
      <c r="L55" s="566">
        <v>1</v>
      </c>
      <c r="M55" s="564" t="s">
        <v>6449</v>
      </c>
      <c r="N55" s="1086">
        <v>28.916790881021289</v>
      </c>
      <c r="O55" s="549"/>
      <c r="P55" s="549"/>
      <c r="Q55" s="549"/>
      <c r="R55" s="549"/>
      <c r="S55" s="549"/>
      <c r="T55" s="549"/>
      <c r="U55" s="713"/>
    </row>
    <row r="56" spans="1:21" ht="16.5" thickBot="1">
      <c r="A56" s="714"/>
      <c r="B56" s="549"/>
      <c r="C56" s="548"/>
      <c r="D56" s="566"/>
      <c r="E56" s="548"/>
      <c r="F56" s="549"/>
      <c r="G56" s="548"/>
      <c r="H56" s="566"/>
      <c r="I56" s="548"/>
      <c r="J56" s="549"/>
      <c r="K56" s="548"/>
      <c r="L56" s="566"/>
      <c r="M56" s="938" t="s">
        <v>6454</v>
      </c>
      <c r="N56" s="2283">
        <v>5.9167908810212886</v>
      </c>
      <c r="O56" s="2284"/>
      <c r="P56" s="936"/>
      <c r="Q56" s="936"/>
      <c r="R56" s="936"/>
      <c r="S56" s="549"/>
      <c r="T56" s="549"/>
      <c r="U56" s="713"/>
    </row>
    <row r="57" spans="1:21" ht="16.5" thickBot="1">
      <c r="A57" s="714"/>
      <c r="B57" s="549"/>
      <c r="C57" s="549"/>
      <c r="D57" s="549"/>
      <c r="E57" s="549"/>
      <c r="F57" s="549"/>
      <c r="G57" s="549"/>
      <c r="H57" s="549"/>
      <c r="I57" s="549"/>
      <c r="J57" s="549"/>
      <c r="K57" s="549"/>
      <c r="L57" s="549"/>
      <c r="M57" s="549"/>
      <c r="N57" s="2281" t="s">
        <v>6451</v>
      </c>
      <c r="O57" s="2338"/>
      <c r="P57" s="2341">
        <v>15</v>
      </c>
      <c r="Q57" s="2342"/>
      <c r="R57" s="549"/>
      <c r="S57" s="936"/>
      <c r="T57" s="936"/>
      <c r="U57" s="937"/>
    </row>
    <row r="58" spans="1:21" ht="15.75" thickBot="1">
      <c r="A58" s="2271" t="s">
        <v>6455</v>
      </c>
      <c r="B58" s="2272"/>
      <c r="C58" s="2272"/>
      <c r="D58" s="2272"/>
      <c r="E58" s="2272"/>
      <c r="F58" s="2272"/>
      <c r="G58" s="2272"/>
      <c r="H58" s="2272"/>
      <c r="I58" s="2272"/>
      <c r="J58" s="2272"/>
      <c r="K58" s="2272"/>
      <c r="L58" s="2272"/>
      <c r="M58" s="2272"/>
      <c r="N58" s="2273"/>
      <c r="O58" s="2273"/>
      <c r="P58" s="2273"/>
      <c r="Q58" s="2273"/>
      <c r="R58" s="2272"/>
      <c r="S58" s="2272"/>
      <c r="T58" s="2272"/>
      <c r="U58" s="2274"/>
    </row>
    <row r="59" spans="1:21" ht="15.75">
      <c r="A59" s="714"/>
      <c r="B59" s="542" t="s">
        <v>6415</v>
      </c>
      <c r="C59" s="562" t="s">
        <v>6439</v>
      </c>
      <c r="D59" s="563" t="s">
        <v>6447</v>
      </c>
      <c r="E59" s="562" t="s">
        <v>5688</v>
      </c>
      <c r="F59" s="542" t="s">
        <v>6429</v>
      </c>
      <c r="G59" s="562" t="s">
        <v>6439</v>
      </c>
      <c r="H59" s="563" t="s">
        <v>6448</v>
      </c>
      <c r="I59" s="562" t="s">
        <v>5688</v>
      </c>
      <c r="J59" s="542" t="s">
        <v>6432</v>
      </c>
      <c r="K59" s="562" t="s">
        <v>6439</v>
      </c>
      <c r="L59" s="563" t="s">
        <v>6453</v>
      </c>
      <c r="M59" s="562" t="s">
        <v>5688</v>
      </c>
      <c r="N59" s="542" t="s">
        <v>6435</v>
      </c>
      <c r="O59" s="562" t="s">
        <v>6439</v>
      </c>
      <c r="P59" s="563" t="s">
        <v>6456</v>
      </c>
      <c r="Q59" s="564" t="s">
        <v>6449</v>
      </c>
      <c r="R59" s="567" t="s">
        <v>6438</v>
      </c>
      <c r="S59" s="549"/>
      <c r="T59" s="549"/>
      <c r="U59" s="716"/>
    </row>
    <row r="60" spans="1:21" ht="15.75">
      <c r="A60" s="714"/>
      <c r="B60" s="565">
        <v>2.5</v>
      </c>
      <c r="C60" s="548" t="s">
        <v>6439</v>
      </c>
      <c r="D60" s="566">
        <v>1.2</v>
      </c>
      <c r="E60" s="548" t="s">
        <v>5688</v>
      </c>
      <c r="F60" s="569">
        <v>20</v>
      </c>
      <c r="G60" s="548" t="s">
        <v>6439</v>
      </c>
      <c r="H60" s="566">
        <v>1</v>
      </c>
      <c r="I60" s="548" t="s">
        <v>5688</v>
      </c>
      <c r="J60" s="569">
        <v>15</v>
      </c>
      <c r="K60" s="548" t="s">
        <v>6439</v>
      </c>
      <c r="L60" s="566">
        <v>1</v>
      </c>
      <c r="M60" s="548" t="s">
        <v>5688</v>
      </c>
      <c r="N60" s="548" t="s">
        <v>6435</v>
      </c>
      <c r="O60" s="548" t="s">
        <v>6439</v>
      </c>
      <c r="P60" s="566">
        <v>1</v>
      </c>
      <c r="Q60" s="564" t="s">
        <v>6449</v>
      </c>
      <c r="R60" s="570">
        <v>28.916790881021289</v>
      </c>
      <c r="S60" s="549"/>
      <c r="T60" s="549"/>
      <c r="U60" s="713"/>
    </row>
    <row r="61" spans="1:21" ht="16.5" thickBot="1">
      <c r="A61" s="714"/>
      <c r="B61" s="548"/>
      <c r="C61" s="549"/>
      <c r="D61" s="549"/>
      <c r="E61" s="549"/>
      <c r="F61" s="549"/>
      <c r="G61" s="549"/>
      <c r="H61" s="549"/>
      <c r="I61" s="549"/>
      <c r="J61" s="549"/>
      <c r="K61" s="549"/>
      <c r="L61" s="549"/>
      <c r="M61" s="549"/>
      <c r="N61" s="549"/>
      <c r="O61" s="549"/>
      <c r="P61" s="549"/>
      <c r="Q61" s="549"/>
      <c r="R61" s="940" t="s">
        <v>6457</v>
      </c>
      <c r="S61" s="2339">
        <v>-9.0832091189787114</v>
      </c>
      <c r="T61" s="2339"/>
      <c r="U61" s="2340"/>
    </row>
    <row r="62" spans="1:21" ht="16.5" thickBot="1">
      <c r="A62" s="714"/>
      <c r="B62" s="549"/>
      <c r="C62" s="549"/>
      <c r="D62" s="549"/>
      <c r="E62" s="549"/>
      <c r="F62" s="549"/>
      <c r="G62" s="549"/>
      <c r="H62" s="549"/>
      <c r="I62" s="549"/>
      <c r="J62" s="549"/>
      <c r="K62" s="549"/>
      <c r="L62" s="549"/>
      <c r="M62" s="549"/>
      <c r="N62" s="549"/>
      <c r="O62" s="549"/>
      <c r="P62" s="549"/>
      <c r="Q62" s="549"/>
      <c r="R62" s="2281" t="s">
        <v>6451</v>
      </c>
      <c r="S62" s="2338"/>
      <c r="T62" s="2338"/>
      <c r="U62" s="939">
        <v>0</v>
      </c>
    </row>
    <row r="63" spans="1:21" ht="15.75">
      <c r="A63" s="717"/>
      <c r="B63" s="718"/>
      <c r="C63" s="718"/>
      <c r="D63" s="718"/>
      <c r="E63" s="718"/>
      <c r="F63" s="718"/>
      <c r="G63" s="718"/>
      <c r="H63" s="718"/>
      <c r="I63" s="718"/>
      <c r="J63" s="718"/>
      <c r="K63" s="718"/>
      <c r="L63" s="718"/>
      <c r="M63" s="718"/>
      <c r="N63" s="718"/>
      <c r="O63" s="718"/>
      <c r="P63" s="718"/>
      <c r="Q63" s="718"/>
      <c r="R63" s="718"/>
      <c r="S63" s="718"/>
      <c r="T63" s="718"/>
      <c r="U63" s="719"/>
    </row>
  </sheetData>
  <mergeCells count="82">
    <mergeCell ref="A58:U58"/>
    <mergeCell ref="S61:U61"/>
    <mergeCell ref="K51:L51"/>
    <mergeCell ref="R62:T62"/>
    <mergeCell ref="M52:N52"/>
    <mergeCell ref="O52:P52"/>
    <mergeCell ref="A53:U53"/>
    <mergeCell ref="N56:O56"/>
    <mergeCell ref="N57:O57"/>
    <mergeCell ref="P57:Q57"/>
    <mergeCell ref="G45:I45"/>
    <mergeCell ref="K45:N45"/>
    <mergeCell ref="D47:F47"/>
    <mergeCell ref="A48:U48"/>
    <mergeCell ref="J50:K50"/>
    <mergeCell ref="D39:F39"/>
    <mergeCell ref="I44:K44"/>
    <mergeCell ref="N44:P44"/>
    <mergeCell ref="A24:U24"/>
    <mergeCell ref="I28:K28"/>
    <mergeCell ref="N28:P28"/>
    <mergeCell ref="G29:I29"/>
    <mergeCell ref="L29:N29"/>
    <mergeCell ref="D31:F31"/>
    <mergeCell ref="I36:K36"/>
    <mergeCell ref="N36:P36"/>
    <mergeCell ref="G37:I37"/>
    <mergeCell ref="L37:N37"/>
    <mergeCell ref="R22:U22"/>
    <mergeCell ref="A21:D21"/>
    <mergeCell ref="E21:H21"/>
    <mergeCell ref="I21:K21"/>
    <mergeCell ref="L21:N21"/>
    <mergeCell ref="O21:Q21"/>
    <mergeCell ref="R21:U21"/>
    <mergeCell ref="A22:D22"/>
    <mergeCell ref="E22:H22"/>
    <mergeCell ref="I22:K22"/>
    <mergeCell ref="L22:N22"/>
    <mergeCell ref="O22:Q22"/>
    <mergeCell ref="R19:U19"/>
    <mergeCell ref="A20:D20"/>
    <mergeCell ref="E20:H20"/>
    <mergeCell ref="I20:K20"/>
    <mergeCell ref="L20:N20"/>
    <mergeCell ref="O20:Q20"/>
    <mergeCell ref="R20:U20"/>
    <mergeCell ref="A19:D19"/>
    <mergeCell ref="E19:H19"/>
    <mergeCell ref="I19:K19"/>
    <mergeCell ref="L19:N19"/>
    <mergeCell ref="O19:Q19"/>
    <mergeCell ref="A18:D18"/>
    <mergeCell ref="E18:H18"/>
    <mergeCell ref="I18:K18"/>
    <mergeCell ref="L18:N18"/>
    <mergeCell ref="O18:U18"/>
    <mergeCell ref="A17:G17"/>
    <mergeCell ref="J17:L17"/>
    <mergeCell ref="A13:G13"/>
    <mergeCell ref="J13:L13"/>
    <mergeCell ref="R13:U13"/>
    <mergeCell ref="A14:G14"/>
    <mergeCell ref="J14:L14"/>
    <mergeCell ref="R14:U14"/>
    <mergeCell ref="A15:G15"/>
    <mergeCell ref="J15:L15"/>
    <mergeCell ref="A16:G16"/>
    <mergeCell ref="J16:L16"/>
    <mergeCell ref="M16:N16"/>
    <mergeCell ref="A12:U12"/>
    <mergeCell ref="A1:U1"/>
    <mergeCell ref="A2:U2"/>
    <mergeCell ref="A3:U3"/>
    <mergeCell ref="A4:U4"/>
    <mergeCell ref="A5:U5"/>
    <mergeCell ref="A6:U6"/>
    <mergeCell ref="B7:U7"/>
    <mergeCell ref="B8:U8"/>
    <mergeCell ref="B9:U9"/>
    <mergeCell ref="B10:U10"/>
    <mergeCell ref="A11:U11"/>
  </mergeCells>
  <printOptions horizontalCentered="1"/>
  <pageMargins left="0.15748031496062992" right="0.19685039370078741" top="0.78740157480314965" bottom="0.78740157480314965" header="0.15748031496062992" footer="0.31496062992125984"/>
  <pageSetup paperSize="9" scale="59" firstPageNumber="25" orientation="portrait" useFirstPageNumber="1" r:id="rId1"/>
  <headerFooter scaleWithDoc="0">
    <oddFooter>&amp;C&amp;"-,Negrito"&amp;G</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sheetPr codeName="Plan13"/>
  <dimension ref="A1:IC19"/>
  <sheetViews>
    <sheetView showGridLines="0" view="pageBreakPreview" zoomScale="85" zoomScaleNormal="115" zoomScaleSheetLayoutView="85" workbookViewId="0">
      <selection activeCell="E18" sqref="E18"/>
    </sheetView>
  </sheetViews>
  <sheetFormatPr defaultRowHeight="15"/>
  <cols>
    <col min="1" max="1" width="9.140625" style="38"/>
    <col min="2" max="2" width="6" style="38" customWidth="1"/>
    <col min="3" max="3" width="40.7109375" style="38" customWidth="1"/>
    <col min="4" max="4" width="20.7109375" style="38" customWidth="1"/>
    <col min="5" max="5" width="22.5703125" style="38" customWidth="1"/>
    <col min="6" max="8" width="20.7109375" style="38" customWidth="1"/>
    <col min="9" max="13" width="9.140625" style="38"/>
    <col min="14" max="14" width="13.7109375" style="38" customWidth="1"/>
    <col min="15" max="15" width="13.28515625" style="38" customWidth="1"/>
    <col min="16" max="16384" width="9.140625" style="38"/>
  </cols>
  <sheetData>
    <row r="1" spans="1:237" s="5" customFormat="1" ht="18">
      <c r="A1" s="1957" t="s">
        <v>0</v>
      </c>
      <c r="B1" s="2145" t="s">
        <v>0</v>
      </c>
      <c r="C1" s="2145" t="s">
        <v>0</v>
      </c>
      <c r="D1" s="2145"/>
      <c r="E1" s="2145"/>
      <c r="F1" s="2145"/>
      <c r="G1" s="2145"/>
      <c r="H1" s="1959"/>
    </row>
    <row r="2" spans="1:237" s="5" customFormat="1" ht="14.25">
      <c r="A2" s="2084" t="s">
        <v>5601</v>
      </c>
      <c r="B2" s="1822" t="s">
        <v>1</v>
      </c>
      <c r="C2" s="1822" t="s">
        <v>1</v>
      </c>
      <c r="D2" s="1822"/>
      <c r="E2" s="1822"/>
      <c r="F2" s="1822"/>
      <c r="G2" s="1822"/>
      <c r="H2" s="2085"/>
    </row>
    <row r="3" spans="1:237" s="5" customFormat="1" ht="14.25">
      <c r="A3" s="2086" t="s">
        <v>5602</v>
      </c>
      <c r="B3" s="1825" t="s">
        <v>2</v>
      </c>
      <c r="C3" s="1825" t="s">
        <v>2</v>
      </c>
      <c r="D3" s="1825"/>
      <c r="E3" s="1825"/>
      <c r="F3" s="1825"/>
      <c r="G3" s="1825"/>
      <c r="H3" s="2087"/>
    </row>
    <row r="4" spans="1:237" s="5" customFormat="1" ht="14.25">
      <c r="A4" s="2086" t="s">
        <v>3</v>
      </c>
      <c r="B4" s="1825" t="s">
        <v>3</v>
      </c>
      <c r="C4" s="1825" t="s">
        <v>3</v>
      </c>
      <c r="D4" s="1825"/>
      <c r="E4" s="1825"/>
      <c r="F4" s="1825"/>
      <c r="G4" s="1825"/>
      <c r="H4" s="2087"/>
    </row>
    <row r="5" spans="1:237" s="5" customFormat="1" ht="14.25">
      <c r="A5" s="2086" t="s">
        <v>4</v>
      </c>
      <c r="B5" s="1825" t="s">
        <v>4</v>
      </c>
      <c r="C5" s="1825" t="s">
        <v>4</v>
      </c>
      <c r="D5" s="1825"/>
      <c r="E5" s="1825"/>
      <c r="F5" s="1825"/>
      <c r="G5" s="1825"/>
      <c r="H5" s="2087"/>
    </row>
    <row r="6" spans="1:237" s="5" customFormat="1" ht="15" customHeight="1">
      <c r="A6" s="281" t="s">
        <v>5</v>
      </c>
      <c r="B6" s="2349" t="s">
        <v>7658</v>
      </c>
      <c r="C6" s="2349"/>
      <c r="D6" s="2349"/>
      <c r="E6" s="2349"/>
      <c r="F6" s="2349"/>
      <c r="G6" s="2349"/>
      <c r="H6" s="2147"/>
    </row>
    <row r="7" spans="1:237" s="5" customFormat="1" ht="14.25">
      <c r="A7" s="282" t="s">
        <v>51</v>
      </c>
      <c r="B7" s="1852" t="s">
        <v>6775</v>
      </c>
      <c r="C7" s="1852"/>
      <c r="D7" s="1852"/>
      <c r="E7" s="1852"/>
      <c r="F7" s="1852"/>
      <c r="G7" s="1852"/>
      <c r="H7" s="2088"/>
    </row>
    <row r="8" spans="1:237" s="5" customFormat="1" ht="14.25">
      <c r="A8" s="282" t="s">
        <v>6</v>
      </c>
      <c r="B8" s="1852" t="s">
        <v>6776</v>
      </c>
      <c r="C8" s="1852"/>
      <c r="D8" s="1852"/>
      <c r="E8" s="1852"/>
      <c r="F8" s="1852"/>
      <c r="G8" s="1852"/>
      <c r="H8" s="2088"/>
    </row>
    <row r="9" spans="1:237" s="5" customFormat="1" ht="15.75" customHeight="1">
      <c r="A9" s="283" t="s">
        <v>7</v>
      </c>
      <c r="B9" s="2174" t="s">
        <v>7819</v>
      </c>
      <c r="C9" s="2175"/>
      <c r="D9" s="2175"/>
      <c r="E9" s="2175"/>
      <c r="F9" s="2175"/>
      <c r="G9" s="2175"/>
      <c r="H9" s="2089"/>
    </row>
    <row r="10" spans="1:237" s="5" customFormat="1" ht="22.5" customHeight="1">
      <c r="A10" s="2176" t="s">
        <v>6829</v>
      </c>
      <c r="B10" s="2177"/>
      <c r="C10" s="2177"/>
      <c r="D10" s="2177"/>
      <c r="E10" s="2177"/>
      <c r="F10" s="2177"/>
      <c r="G10" s="2177"/>
      <c r="H10" s="2178"/>
      <c r="I10" s="284"/>
      <c r="J10" s="284"/>
      <c r="K10" s="284"/>
      <c r="L10" s="284"/>
      <c r="M10" s="284"/>
      <c r="N10" s="284"/>
      <c r="O10" s="284"/>
      <c r="P10" s="284"/>
      <c r="Q10" s="284"/>
      <c r="R10" s="284"/>
      <c r="S10" s="284"/>
      <c r="T10" s="284"/>
    </row>
    <row r="11" spans="1:237" s="406" customFormat="1" ht="12.75" customHeight="1">
      <c r="A11" s="2352" t="s">
        <v>9</v>
      </c>
      <c r="B11" s="2353" t="s">
        <v>5610</v>
      </c>
      <c r="C11" s="2354"/>
      <c r="D11" s="2355" t="s">
        <v>5615</v>
      </c>
      <c r="E11" s="2350" t="s">
        <v>6517</v>
      </c>
      <c r="F11" s="2355" t="s">
        <v>5618</v>
      </c>
      <c r="G11" s="2350" t="s">
        <v>5620</v>
      </c>
      <c r="H11" s="2350" t="s">
        <v>5621</v>
      </c>
      <c r="I11" s="405"/>
      <c r="J11" s="405"/>
      <c r="K11" s="405"/>
      <c r="L11" s="405"/>
      <c r="M11" s="405"/>
      <c r="N11" s="405"/>
      <c r="O11" s="405"/>
      <c r="P11" s="405"/>
      <c r="Q11" s="405"/>
      <c r="R11" s="405"/>
      <c r="S11" s="405"/>
      <c r="T11" s="405"/>
    </row>
    <row r="12" spans="1:237" s="406" customFormat="1" ht="25.5" customHeight="1">
      <c r="A12" s="2352"/>
      <c r="B12" s="2353"/>
      <c r="C12" s="2354"/>
      <c r="D12" s="2356"/>
      <c r="E12" s="2351"/>
      <c r="F12" s="2356"/>
      <c r="G12" s="2351"/>
      <c r="H12" s="2351"/>
      <c r="I12" s="405"/>
      <c r="J12" s="405"/>
      <c r="K12" s="405"/>
      <c r="L12" s="405"/>
      <c r="M12" s="405"/>
      <c r="N12" s="405"/>
      <c r="O12" s="405"/>
      <c r="P12" s="405"/>
      <c r="Q12" s="405"/>
      <c r="R12" s="405"/>
      <c r="S12" s="405"/>
      <c r="T12" s="405"/>
    </row>
    <row r="13" spans="1:237" s="406" customFormat="1" ht="22.5" customHeight="1">
      <c r="A13" s="2180"/>
      <c r="B13" s="2156"/>
      <c r="C13" s="2157"/>
      <c r="D13" s="404" t="s">
        <v>5616</v>
      </c>
      <c r="E13" s="404" t="s">
        <v>5616</v>
      </c>
      <c r="F13" s="404" t="s">
        <v>5619</v>
      </c>
      <c r="G13" s="404" t="s">
        <v>5619</v>
      </c>
      <c r="H13" s="404" t="s">
        <v>5619</v>
      </c>
      <c r="I13" s="405"/>
      <c r="J13" s="405"/>
      <c r="K13" s="405"/>
      <c r="L13" s="405"/>
      <c r="M13" s="405"/>
      <c r="N13" s="405"/>
      <c r="O13" s="405"/>
      <c r="P13" s="405"/>
      <c r="Q13" s="405"/>
      <c r="R13" s="405"/>
      <c r="S13" s="405"/>
      <c r="T13" s="405"/>
    </row>
    <row r="14" spans="1:237" s="406" customFormat="1" ht="40.5" customHeight="1">
      <c r="A14" s="867">
        <v>1</v>
      </c>
      <c r="B14" s="2160" t="s">
        <v>6772</v>
      </c>
      <c r="C14" s="2348"/>
      <c r="D14" s="416">
        <v>239.685</v>
      </c>
      <c r="E14" s="618">
        <v>7.6</v>
      </c>
      <c r="F14" s="786">
        <v>1821.6</v>
      </c>
      <c r="G14" s="416">
        <v>400.4</v>
      </c>
      <c r="H14" s="787">
        <v>2222</v>
      </c>
      <c r="I14" s="405"/>
      <c r="J14" s="405"/>
      <c r="K14" s="405"/>
      <c r="L14" s="405"/>
      <c r="M14" s="405"/>
      <c r="N14" s="405"/>
      <c r="O14" s="405"/>
      <c r="P14" s="405"/>
      <c r="Q14" s="405"/>
      <c r="R14" s="405"/>
      <c r="S14" s="405"/>
      <c r="T14" s="405"/>
    </row>
    <row r="15" spans="1:237" s="406" customFormat="1" ht="40.5" customHeight="1">
      <c r="A15" s="867">
        <v>2</v>
      </c>
      <c r="B15" s="2160" t="s">
        <v>6773</v>
      </c>
      <c r="C15" s="2348"/>
      <c r="D15" s="416">
        <v>239.685</v>
      </c>
      <c r="E15" s="618">
        <v>7.6</v>
      </c>
      <c r="F15" s="786">
        <v>1821.6</v>
      </c>
      <c r="G15" s="416">
        <v>80.88</v>
      </c>
      <c r="H15" s="787">
        <v>1902.48</v>
      </c>
      <c r="I15" s="405"/>
      <c r="J15" s="405"/>
      <c r="K15" s="405"/>
      <c r="L15" s="405"/>
      <c r="M15" s="405"/>
      <c r="N15" s="405"/>
      <c r="O15" s="405"/>
      <c r="P15" s="405"/>
      <c r="Q15" s="405"/>
      <c r="R15" s="405"/>
      <c r="S15" s="405"/>
      <c r="T15" s="405"/>
    </row>
    <row r="16" spans="1:237" s="289" customFormat="1" ht="40.5" customHeight="1">
      <c r="A16" s="2346" t="s">
        <v>5622</v>
      </c>
      <c r="B16" s="2347"/>
      <c r="C16" s="2347"/>
      <c r="D16" s="413">
        <v>479.37</v>
      </c>
      <c r="E16" s="417"/>
      <c r="F16" s="413">
        <v>3643.2</v>
      </c>
      <c r="G16" s="413">
        <v>481.28</v>
      </c>
      <c r="H16" s="413">
        <v>4124.4799999999996</v>
      </c>
      <c r="I16" s="290"/>
      <c r="J16" s="290"/>
      <c r="K16" s="291"/>
      <c r="L16" s="292"/>
      <c r="M16" s="290"/>
      <c r="N16" s="290"/>
      <c r="O16" s="290"/>
      <c r="P16" s="290"/>
      <c r="Q16" s="291"/>
      <c r="R16" s="292"/>
      <c r="S16" s="290"/>
      <c r="T16" s="290"/>
      <c r="U16" s="290"/>
      <c r="V16" s="290"/>
      <c r="W16" s="291"/>
      <c r="X16" s="292"/>
      <c r="Y16" s="290"/>
      <c r="Z16" s="290"/>
      <c r="AA16" s="290"/>
      <c r="AB16" s="290"/>
      <c r="AC16" s="291"/>
      <c r="AD16" s="292"/>
      <c r="AE16" s="290"/>
      <c r="AF16" s="290"/>
      <c r="AG16" s="290"/>
      <c r="AH16" s="290"/>
      <c r="AI16" s="291"/>
      <c r="AJ16" s="292"/>
      <c r="AK16" s="290"/>
      <c r="AL16" s="290"/>
      <c r="AM16" s="290"/>
      <c r="AN16" s="290"/>
      <c r="AO16" s="291"/>
      <c r="AP16" s="292"/>
      <c r="AQ16" s="290"/>
      <c r="AR16" s="290"/>
      <c r="AS16" s="290"/>
      <c r="AT16" s="290"/>
      <c r="AU16" s="291"/>
      <c r="AV16" s="292"/>
      <c r="AW16" s="290"/>
      <c r="AX16" s="290"/>
      <c r="AY16" s="290"/>
      <c r="AZ16" s="290"/>
      <c r="BA16" s="291"/>
      <c r="BB16" s="292"/>
      <c r="BC16" s="290"/>
      <c r="BD16" s="290"/>
      <c r="BE16" s="290"/>
      <c r="BF16" s="290"/>
      <c r="BG16" s="291"/>
      <c r="BH16" s="292"/>
      <c r="BI16" s="290"/>
      <c r="BJ16" s="290"/>
      <c r="BK16" s="290"/>
      <c r="BL16" s="290"/>
      <c r="BM16" s="291"/>
      <c r="BN16" s="292"/>
      <c r="BO16" s="290"/>
      <c r="BP16" s="290"/>
      <c r="BQ16" s="290"/>
      <c r="BR16" s="290"/>
      <c r="BS16" s="291"/>
      <c r="BT16" s="292"/>
      <c r="BU16" s="290"/>
      <c r="BV16" s="290"/>
      <c r="BW16" s="290"/>
      <c r="BX16" s="290"/>
      <c r="BY16" s="291"/>
      <c r="BZ16" s="292"/>
      <c r="CA16" s="290"/>
      <c r="CB16" s="290"/>
      <c r="CC16" s="290"/>
      <c r="CD16" s="290"/>
      <c r="CE16" s="291"/>
      <c r="CF16" s="292"/>
      <c r="CG16" s="290"/>
      <c r="CH16" s="290"/>
      <c r="CI16" s="290"/>
      <c r="CJ16" s="290"/>
      <c r="CK16" s="291"/>
      <c r="CL16" s="292"/>
      <c r="CM16" s="290"/>
      <c r="CN16" s="290"/>
      <c r="CO16" s="290"/>
      <c r="CP16" s="290"/>
      <c r="CQ16" s="291"/>
      <c r="CR16" s="292"/>
      <c r="CS16" s="290"/>
      <c r="CT16" s="290"/>
      <c r="CU16" s="290"/>
      <c r="CV16" s="290"/>
      <c r="CW16" s="291"/>
      <c r="CX16" s="292"/>
      <c r="CY16" s="290"/>
      <c r="CZ16" s="290"/>
      <c r="DA16" s="290"/>
      <c r="DB16" s="290"/>
      <c r="DC16" s="291"/>
      <c r="DD16" s="292"/>
      <c r="DE16" s="290"/>
      <c r="DF16" s="290"/>
      <c r="DG16" s="290"/>
      <c r="DH16" s="290"/>
      <c r="DI16" s="291"/>
      <c r="DJ16" s="292"/>
      <c r="DK16" s="290"/>
      <c r="DL16" s="290"/>
      <c r="DM16" s="290"/>
      <c r="DN16" s="290"/>
      <c r="DO16" s="291"/>
      <c r="DP16" s="292"/>
      <c r="DQ16" s="290"/>
      <c r="DR16" s="290"/>
      <c r="DS16" s="290"/>
      <c r="DT16" s="290"/>
      <c r="DU16" s="291"/>
      <c r="DV16" s="292"/>
      <c r="DW16" s="290"/>
      <c r="DX16" s="290"/>
      <c r="DY16" s="290"/>
      <c r="DZ16" s="290"/>
      <c r="EA16" s="291"/>
      <c r="EB16" s="292"/>
      <c r="EC16" s="290"/>
      <c r="ED16" s="290"/>
      <c r="EE16" s="290"/>
      <c r="EF16" s="290"/>
      <c r="EG16" s="291"/>
      <c r="EH16" s="292"/>
      <c r="EI16" s="290"/>
      <c r="EJ16" s="290"/>
      <c r="EK16" s="290"/>
      <c r="EL16" s="290"/>
      <c r="EM16" s="291"/>
      <c r="EN16" s="292"/>
      <c r="EO16" s="290"/>
      <c r="EP16" s="290"/>
      <c r="EQ16" s="290"/>
      <c r="ER16" s="290"/>
      <c r="ES16" s="291"/>
      <c r="ET16" s="292"/>
      <c r="EU16" s="290"/>
      <c r="EV16" s="290"/>
      <c r="EW16" s="290"/>
      <c r="EX16" s="290"/>
      <c r="EY16" s="291"/>
      <c r="EZ16" s="292"/>
      <c r="FA16" s="290"/>
      <c r="FB16" s="290"/>
      <c r="FC16" s="290"/>
      <c r="FD16" s="290"/>
      <c r="FE16" s="291"/>
      <c r="FF16" s="292"/>
      <c r="FG16" s="290"/>
      <c r="FH16" s="290"/>
      <c r="FI16" s="290"/>
      <c r="FJ16" s="290"/>
      <c r="FK16" s="291"/>
      <c r="FL16" s="292"/>
      <c r="FM16" s="290"/>
      <c r="FN16" s="290"/>
      <c r="FO16" s="290"/>
      <c r="FP16" s="290"/>
      <c r="FQ16" s="291"/>
      <c r="FR16" s="292"/>
      <c r="FS16" s="290"/>
      <c r="FT16" s="290"/>
      <c r="FU16" s="290"/>
      <c r="FV16" s="290"/>
      <c r="FW16" s="291"/>
      <c r="FX16" s="292"/>
      <c r="FY16" s="290"/>
      <c r="FZ16" s="290"/>
      <c r="GA16" s="290"/>
      <c r="GB16" s="290"/>
      <c r="GC16" s="291"/>
      <c r="GD16" s="292"/>
      <c r="GE16" s="290"/>
      <c r="GF16" s="290"/>
      <c r="GG16" s="290"/>
      <c r="GH16" s="290"/>
      <c r="GI16" s="291"/>
      <c r="GJ16" s="292"/>
      <c r="GK16" s="290"/>
      <c r="GL16" s="290"/>
      <c r="GM16" s="290"/>
      <c r="GN16" s="290"/>
      <c r="GO16" s="291"/>
      <c r="GP16" s="292"/>
      <c r="GQ16" s="290"/>
      <c r="GR16" s="290"/>
      <c r="GS16" s="290"/>
      <c r="GT16" s="290"/>
      <c r="GU16" s="291"/>
      <c r="GV16" s="292"/>
      <c r="GW16" s="290"/>
      <c r="GX16" s="290"/>
      <c r="GY16" s="290"/>
      <c r="GZ16" s="290"/>
      <c r="HA16" s="291"/>
      <c r="HB16" s="292"/>
      <c r="HC16" s="290"/>
      <c r="HD16" s="290"/>
      <c r="HE16" s="290"/>
      <c r="HF16" s="290"/>
      <c r="HG16" s="291"/>
      <c r="HH16" s="292"/>
      <c r="HI16" s="290"/>
      <c r="HJ16" s="290"/>
      <c r="HK16" s="290"/>
      <c r="HL16" s="290"/>
      <c r="HM16" s="291"/>
      <c r="HN16" s="292"/>
      <c r="HO16" s="290"/>
      <c r="HP16" s="290"/>
      <c r="HQ16" s="290"/>
      <c r="HR16" s="290"/>
      <c r="HS16" s="291"/>
      <c r="HT16" s="292"/>
      <c r="HU16" s="290"/>
      <c r="HV16" s="290"/>
      <c r="HW16" s="290"/>
      <c r="HX16" s="290"/>
      <c r="HY16" s="291"/>
      <c r="HZ16" s="292"/>
      <c r="IA16" s="290"/>
      <c r="IB16" s="290"/>
      <c r="IC16" s="290"/>
    </row>
    <row r="17" spans="1:8">
      <c r="D17" s="2"/>
      <c r="E17" s="2"/>
      <c r="F17" s="2"/>
      <c r="G17" s="2"/>
      <c r="H17" s="2"/>
    </row>
    <row r="18" spans="1:8">
      <c r="A18" s="422"/>
    </row>
    <row r="19" spans="1:8">
      <c r="A19" s="422"/>
    </row>
  </sheetData>
  <mergeCells count="20">
    <mergeCell ref="A16:C16"/>
    <mergeCell ref="B14:C14"/>
    <mergeCell ref="B15:C15"/>
    <mergeCell ref="B6:H6"/>
    <mergeCell ref="H11:H12"/>
    <mergeCell ref="B7:H7"/>
    <mergeCell ref="B8:H8"/>
    <mergeCell ref="B9:H9"/>
    <mergeCell ref="A10:H10"/>
    <mergeCell ref="A11:A13"/>
    <mergeCell ref="B11:C13"/>
    <mergeCell ref="D11:D12"/>
    <mergeCell ref="E11:E12"/>
    <mergeCell ref="F11:F12"/>
    <mergeCell ref="G11:G12"/>
    <mergeCell ref="A1:H1"/>
    <mergeCell ref="A2:H2"/>
    <mergeCell ref="A3:H3"/>
    <mergeCell ref="A4:H4"/>
    <mergeCell ref="A5:H5"/>
  </mergeCells>
  <printOptions horizontalCentered="1"/>
  <pageMargins left="0.15748031496062992" right="0.19685039370078741" top="0.78740157480314965" bottom="0.78740157480314965" header="0.15748031496062992" footer="0.31496062992125984"/>
  <pageSetup paperSize="9" scale="89" firstPageNumber="25" orientation="landscape" useFirstPageNumber="1" r:id="rId1"/>
  <headerFooter scaleWithDoc="0">
    <oddFooter>&amp;C&amp;"-,Negrito"&amp;G</oddFooter>
  </headerFooter>
  <drawing r:id="rId2"/>
  <legacyDrawingHF r:id="rId3"/>
</worksheet>
</file>

<file path=xl/worksheets/sheet18.xml><?xml version="1.0" encoding="utf-8"?>
<worksheet xmlns="http://schemas.openxmlformats.org/spreadsheetml/2006/main" xmlns:r="http://schemas.openxmlformats.org/officeDocument/2006/relationships">
  <sheetPr codeName="Plan10"/>
  <dimension ref="A1:IK28"/>
  <sheetViews>
    <sheetView showGridLines="0" view="pageBreakPreview" zoomScale="70" zoomScaleNormal="115" zoomScaleSheetLayoutView="70" workbookViewId="0">
      <selection activeCell="E18" sqref="E18"/>
    </sheetView>
  </sheetViews>
  <sheetFormatPr defaultRowHeight="15"/>
  <cols>
    <col min="1" max="1" width="9.140625" style="38"/>
    <col min="2" max="2" width="6" style="38" customWidth="1"/>
    <col min="3" max="3" width="33.5703125" style="38" customWidth="1"/>
    <col min="4" max="7" width="15.7109375" style="38" customWidth="1"/>
    <col min="8" max="8" width="13.7109375" style="38" customWidth="1"/>
    <col min="9" max="9" width="17" style="38" customWidth="1"/>
    <col min="10" max="10" width="13.7109375" style="38" customWidth="1"/>
    <col min="11" max="11" width="0.85546875" style="38" customWidth="1"/>
    <col min="12" max="12" width="19.28515625" style="38" customWidth="1"/>
    <col min="13" max="16" width="13.7109375" style="38" customWidth="1"/>
    <col min="17" max="17" width="11.140625" style="38" bestFit="1" customWidth="1"/>
    <col min="18" max="21" width="9.140625" style="38"/>
    <col min="22" max="22" width="13.7109375" style="38" customWidth="1"/>
    <col min="23" max="23" width="13.28515625" style="38" customWidth="1"/>
    <col min="24" max="16384" width="9.140625" style="38"/>
  </cols>
  <sheetData>
    <row r="1" spans="1:245" s="5" customFormat="1" ht="18">
      <c r="A1" s="1818" t="s">
        <v>0</v>
      </c>
      <c r="B1" s="1819" t="s">
        <v>0</v>
      </c>
      <c r="C1" s="1819" t="s">
        <v>0</v>
      </c>
      <c r="D1" s="1819"/>
      <c r="E1" s="1819"/>
      <c r="F1" s="1819"/>
      <c r="G1" s="1819"/>
      <c r="H1" s="1819"/>
      <c r="I1" s="1819"/>
      <c r="J1" s="1819"/>
      <c r="K1" s="1819"/>
      <c r="L1" s="1819"/>
      <c r="M1" s="1819"/>
      <c r="N1" s="1819"/>
      <c r="O1" s="1819"/>
      <c r="P1" s="1820" t="s">
        <v>0</v>
      </c>
    </row>
    <row r="2" spans="1:245" s="5" customFormat="1" ht="14.25">
      <c r="A2" s="1821" t="s">
        <v>5601</v>
      </c>
      <c r="B2" s="1822" t="s">
        <v>1</v>
      </c>
      <c r="C2" s="1822" t="s">
        <v>1</v>
      </c>
      <c r="D2" s="1822"/>
      <c r="E2" s="1822"/>
      <c r="F2" s="1822"/>
      <c r="G2" s="1822"/>
      <c r="H2" s="1822"/>
      <c r="I2" s="1822"/>
      <c r="J2" s="1822"/>
      <c r="K2" s="1822"/>
      <c r="L2" s="1822"/>
      <c r="M2" s="1822"/>
      <c r="N2" s="1822"/>
      <c r="O2" s="1822"/>
      <c r="P2" s="1823" t="s">
        <v>1</v>
      </c>
    </row>
    <row r="3" spans="1:245" s="5" customFormat="1" ht="14.25">
      <c r="A3" s="1824" t="s">
        <v>5602</v>
      </c>
      <c r="B3" s="1825" t="s">
        <v>2</v>
      </c>
      <c r="C3" s="1825" t="s">
        <v>2</v>
      </c>
      <c r="D3" s="1825"/>
      <c r="E3" s="1825"/>
      <c r="F3" s="1825"/>
      <c r="G3" s="1825"/>
      <c r="H3" s="1825"/>
      <c r="I3" s="1825"/>
      <c r="J3" s="1825"/>
      <c r="K3" s="1825"/>
      <c r="L3" s="1825"/>
      <c r="M3" s="1825"/>
      <c r="N3" s="1825"/>
      <c r="O3" s="1825"/>
      <c r="P3" s="1826" t="s">
        <v>2</v>
      </c>
    </row>
    <row r="4" spans="1:245" s="5" customFormat="1" ht="14.25">
      <c r="A4" s="1824" t="s">
        <v>3</v>
      </c>
      <c r="B4" s="1825" t="s">
        <v>3</v>
      </c>
      <c r="C4" s="1825" t="s">
        <v>3</v>
      </c>
      <c r="D4" s="1825"/>
      <c r="E4" s="1825"/>
      <c r="F4" s="1825"/>
      <c r="G4" s="1825"/>
      <c r="H4" s="1825"/>
      <c r="I4" s="1825"/>
      <c r="J4" s="1825"/>
      <c r="K4" s="1825"/>
      <c r="L4" s="1825"/>
      <c r="M4" s="1825"/>
      <c r="N4" s="1825"/>
      <c r="O4" s="1825"/>
      <c r="P4" s="1826" t="s">
        <v>3</v>
      </c>
    </row>
    <row r="5" spans="1:245" s="5" customFormat="1" ht="14.25">
      <c r="A5" s="1824" t="s">
        <v>4</v>
      </c>
      <c r="B5" s="1825" t="s">
        <v>4</v>
      </c>
      <c r="C5" s="1825" t="s">
        <v>4</v>
      </c>
      <c r="D5" s="1825"/>
      <c r="E5" s="1825"/>
      <c r="F5" s="1825"/>
      <c r="G5" s="1825"/>
      <c r="H5" s="1825"/>
      <c r="I5" s="1825"/>
      <c r="J5" s="1825"/>
      <c r="K5" s="1825"/>
      <c r="L5" s="1825"/>
      <c r="M5" s="1825"/>
      <c r="N5" s="1825"/>
      <c r="O5" s="1825"/>
      <c r="P5" s="1826" t="s">
        <v>4</v>
      </c>
    </row>
    <row r="6" spans="1:245" s="5" customFormat="1" ht="15" customHeight="1">
      <c r="A6" s="1410" t="s">
        <v>5</v>
      </c>
      <c r="B6" s="1848" t="s">
        <v>7658</v>
      </c>
      <c r="C6" s="1848"/>
      <c r="D6" s="1848"/>
      <c r="E6" s="1848"/>
      <c r="F6" s="1848"/>
      <c r="G6" s="1848"/>
      <c r="H6" s="1848"/>
      <c r="I6" s="1848"/>
      <c r="J6" s="1848"/>
      <c r="K6" s="1848"/>
      <c r="L6" s="1848"/>
      <c r="M6" s="1848"/>
      <c r="N6" s="1848"/>
      <c r="O6" s="1848"/>
      <c r="P6" s="1849"/>
    </row>
    <row r="7" spans="1:245" s="5" customFormat="1" ht="14.25">
      <c r="A7" s="584" t="s">
        <v>51</v>
      </c>
      <c r="B7" s="1852" t="s">
        <v>6775</v>
      </c>
      <c r="C7" s="1852"/>
      <c r="D7" s="1852"/>
      <c r="E7" s="1852"/>
      <c r="F7" s="1852"/>
      <c r="G7" s="1852"/>
      <c r="H7" s="1852"/>
      <c r="I7" s="1852"/>
      <c r="J7" s="1852"/>
      <c r="K7" s="1852"/>
      <c r="L7" s="1852"/>
      <c r="M7" s="1852"/>
      <c r="N7" s="1852"/>
      <c r="O7" s="1852"/>
      <c r="P7" s="1853"/>
    </row>
    <row r="8" spans="1:245" s="5" customFormat="1" ht="14.25">
      <c r="A8" s="584" t="s">
        <v>6</v>
      </c>
      <c r="B8" s="1852" t="s">
        <v>6776</v>
      </c>
      <c r="C8" s="1852"/>
      <c r="D8" s="1852"/>
      <c r="E8" s="1852"/>
      <c r="F8" s="1852"/>
      <c r="G8" s="1852"/>
      <c r="H8" s="1852"/>
      <c r="I8" s="1852"/>
      <c r="J8" s="1852"/>
      <c r="K8" s="1852"/>
      <c r="L8" s="1852"/>
      <c r="M8" s="1852"/>
      <c r="N8" s="1852"/>
      <c r="O8" s="1852"/>
      <c r="P8" s="1853"/>
    </row>
    <row r="9" spans="1:245" s="5" customFormat="1" ht="15.75" customHeight="1">
      <c r="A9" s="585" t="s">
        <v>7</v>
      </c>
      <c r="B9" s="1854" t="s">
        <v>7819</v>
      </c>
      <c r="C9" s="1855"/>
      <c r="D9" s="1855"/>
      <c r="E9" s="1855"/>
      <c r="F9" s="1855"/>
      <c r="G9" s="1855"/>
      <c r="H9" s="1855"/>
      <c r="I9" s="1855"/>
      <c r="J9" s="1855"/>
      <c r="K9" s="1855"/>
      <c r="L9" s="1855"/>
      <c r="M9" s="1855"/>
      <c r="N9" s="1855"/>
      <c r="O9" s="1855"/>
      <c r="P9" s="1856"/>
    </row>
    <row r="10" spans="1:245" s="5" customFormat="1" ht="22.5" customHeight="1">
      <c r="A10" s="2357" t="s">
        <v>6830</v>
      </c>
      <c r="B10" s="2095"/>
      <c r="C10" s="2095"/>
      <c r="D10" s="2095"/>
      <c r="E10" s="2095"/>
      <c r="F10" s="2095"/>
      <c r="G10" s="2095"/>
      <c r="H10" s="2095"/>
      <c r="I10" s="2095"/>
      <c r="J10" s="2095"/>
      <c r="K10" s="2095"/>
      <c r="L10" s="2095"/>
      <c r="M10" s="2095"/>
      <c r="N10" s="2095"/>
      <c r="O10" s="2095"/>
      <c r="P10" s="2358"/>
      <c r="Q10" s="284"/>
      <c r="R10" s="284"/>
      <c r="S10" s="284"/>
      <c r="T10" s="284"/>
      <c r="U10" s="284"/>
      <c r="V10" s="284"/>
      <c r="W10" s="284"/>
      <c r="X10" s="284"/>
      <c r="Y10" s="284"/>
      <c r="Z10" s="284"/>
      <c r="AA10" s="284"/>
      <c r="AB10" s="284"/>
    </row>
    <row r="11" spans="1:245" s="406" customFormat="1" ht="30" customHeight="1">
      <c r="A11" s="2359" t="s">
        <v>9</v>
      </c>
      <c r="B11" s="2353" t="s">
        <v>5610</v>
      </c>
      <c r="C11" s="2354"/>
      <c r="D11" s="2368" t="s">
        <v>5615</v>
      </c>
      <c r="E11" s="2368" t="s">
        <v>5617</v>
      </c>
      <c r="F11" s="2368" t="s">
        <v>5618</v>
      </c>
      <c r="G11" s="2362" t="s">
        <v>5620</v>
      </c>
      <c r="H11" s="2362" t="s">
        <v>5621</v>
      </c>
      <c r="I11" s="2362" t="s">
        <v>5623</v>
      </c>
      <c r="J11" s="2362" t="s">
        <v>5625</v>
      </c>
      <c r="K11" s="418"/>
      <c r="L11" s="2351" t="s">
        <v>5624</v>
      </c>
      <c r="M11" s="2364" t="s">
        <v>6758</v>
      </c>
      <c r="N11" s="2364"/>
      <c r="O11" s="2364" t="s">
        <v>6759</v>
      </c>
      <c r="P11" s="2365"/>
      <c r="Q11" s="405"/>
      <c r="R11" s="405"/>
      <c r="S11" s="405"/>
      <c r="T11" s="405"/>
      <c r="U11" s="405"/>
      <c r="V11" s="405"/>
      <c r="W11" s="405"/>
      <c r="X11" s="405"/>
      <c r="Y11" s="405"/>
      <c r="Z11" s="405"/>
      <c r="AA11" s="405"/>
      <c r="AB11" s="405"/>
    </row>
    <row r="12" spans="1:245" s="406" customFormat="1" ht="25.5">
      <c r="A12" s="2359"/>
      <c r="B12" s="2353"/>
      <c r="C12" s="2354"/>
      <c r="D12" s="2356"/>
      <c r="E12" s="2356"/>
      <c r="F12" s="2356"/>
      <c r="G12" s="2351"/>
      <c r="H12" s="2351"/>
      <c r="I12" s="2351"/>
      <c r="J12" s="2363"/>
      <c r="K12" s="419"/>
      <c r="L12" s="2351"/>
      <c r="M12" s="1443" t="s">
        <v>27</v>
      </c>
      <c r="N12" s="1398" t="s">
        <v>5629</v>
      </c>
      <c r="O12" s="1443" t="s">
        <v>27</v>
      </c>
      <c r="P12" s="1444" t="s">
        <v>5629</v>
      </c>
      <c r="Q12" s="405"/>
      <c r="R12" s="405"/>
      <c r="S12" s="405"/>
      <c r="T12" s="405"/>
      <c r="U12" s="405"/>
      <c r="V12" s="405"/>
      <c r="W12" s="405"/>
      <c r="X12" s="405"/>
      <c r="Y12" s="405"/>
      <c r="Z12" s="405"/>
      <c r="AA12" s="405"/>
      <c r="AB12" s="405"/>
    </row>
    <row r="13" spans="1:245" s="406" customFormat="1" ht="22.5" customHeight="1">
      <c r="A13" s="2360"/>
      <c r="B13" s="2156"/>
      <c r="C13" s="2361"/>
      <c r="D13" s="404" t="s">
        <v>5616</v>
      </c>
      <c r="E13" s="404" t="s">
        <v>5616</v>
      </c>
      <c r="F13" s="404" t="s">
        <v>5619</v>
      </c>
      <c r="G13" s="404" t="s">
        <v>5619</v>
      </c>
      <c r="H13" s="404" t="s">
        <v>5619</v>
      </c>
      <c r="I13" s="404" t="s">
        <v>5616</v>
      </c>
      <c r="J13" s="404" t="s">
        <v>5626</v>
      </c>
      <c r="K13" s="419"/>
      <c r="L13" s="2363"/>
      <c r="M13" s="404" t="s">
        <v>5631</v>
      </c>
      <c r="N13" s="404" t="s">
        <v>5630</v>
      </c>
      <c r="O13" s="404" t="s">
        <v>5631</v>
      </c>
      <c r="P13" s="1445" t="s">
        <v>5630</v>
      </c>
      <c r="Q13" s="405"/>
      <c r="R13" s="405"/>
      <c r="S13" s="405"/>
      <c r="T13" s="405"/>
      <c r="U13" s="405"/>
      <c r="V13" s="405"/>
      <c r="W13" s="405"/>
      <c r="X13" s="405"/>
      <c r="Y13" s="405"/>
      <c r="Z13" s="405"/>
      <c r="AA13" s="405"/>
      <c r="AB13" s="405"/>
    </row>
    <row r="14" spans="1:245" s="406" customFormat="1" ht="30" customHeight="1">
      <c r="A14" s="1446">
        <v>1</v>
      </c>
      <c r="B14" s="2369" t="s">
        <v>6772</v>
      </c>
      <c r="C14" s="2370"/>
      <c r="D14" s="1447">
        <v>239.685</v>
      </c>
      <c r="E14" s="1447">
        <v>7.6</v>
      </c>
      <c r="F14" s="1447">
        <v>1821.6</v>
      </c>
      <c r="G14" s="1447">
        <v>400.4</v>
      </c>
      <c r="H14" s="1447">
        <v>2222</v>
      </c>
      <c r="I14" s="1448">
        <v>0.2</v>
      </c>
      <c r="J14" s="1448">
        <v>444.4</v>
      </c>
      <c r="K14" s="788"/>
      <c r="L14" s="1448">
        <v>1.1499999999999999</v>
      </c>
      <c r="M14" s="1448">
        <v>0.65</v>
      </c>
      <c r="N14" s="1448">
        <v>332.18900000000002</v>
      </c>
      <c r="O14" s="1448">
        <v>13.5</v>
      </c>
      <c r="P14" s="1449">
        <v>6899.31</v>
      </c>
      <c r="Q14" s="405"/>
      <c r="R14" s="405"/>
      <c r="S14" s="405"/>
      <c r="T14" s="405"/>
      <c r="U14" s="405"/>
      <c r="V14" s="405"/>
      <c r="W14" s="405"/>
      <c r="X14" s="405"/>
      <c r="Y14" s="405"/>
      <c r="Z14" s="405"/>
      <c r="AA14" s="405"/>
      <c r="AB14" s="405"/>
    </row>
    <row r="15" spans="1:245" s="406" customFormat="1" ht="30" customHeight="1">
      <c r="A15" s="1446">
        <v>2</v>
      </c>
      <c r="B15" s="2369" t="s">
        <v>6773</v>
      </c>
      <c r="C15" s="2370"/>
      <c r="D15" s="1447">
        <v>239.685</v>
      </c>
      <c r="E15" s="1447">
        <v>7.6</v>
      </c>
      <c r="F15" s="1447">
        <v>1821.6</v>
      </c>
      <c r="G15" s="1447">
        <v>80.88</v>
      </c>
      <c r="H15" s="1447">
        <v>1902.48</v>
      </c>
      <c r="I15" s="1448">
        <v>0.2</v>
      </c>
      <c r="J15" s="1448">
        <v>380.49599999999998</v>
      </c>
      <c r="K15" s="788"/>
      <c r="L15" s="1448">
        <v>1.1499999999999999</v>
      </c>
      <c r="M15" s="1448">
        <v>0.65</v>
      </c>
      <c r="N15" s="1448">
        <v>284.42</v>
      </c>
      <c r="O15" s="1448">
        <v>13.5</v>
      </c>
      <c r="P15" s="1449">
        <v>5907.2</v>
      </c>
      <c r="Q15" s="405"/>
      <c r="R15" s="405"/>
      <c r="S15" s="405"/>
      <c r="T15" s="405"/>
      <c r="U15" s="405"/>
      <c r="V15" s="405"/>
      <c r="W15" s="405"/>
      <c r="X15" s="405"/>
      <c r="Y15" s="405"/>
      <c r="Z15" s="405"/>
      <c r="AA15" s="405"/>
      <c r="AB15" s="405"/>
    </row>
    <row r="16" spans="1:245" s="289" customFormat="1" ht="30" customHeight="1">
      <c r="A16" s="2366" t="s">
        <v>5622</v>
      </c>
      <c r="B16" s="2367"/>
      <c r="C16" s="2367"/>
      <c r="D16" s="1450">
        <v>479.37</v>
      </c>
      <c r="E16" s="1451"/>
      <c r="F16" s="1450">
        <v>3643.2</v>
      </c>
      <c r="G16" s="1450">
        <v>481.28</v>
      </c>
      <c r="H16" s="1450">
        <v>4124.4799999999996</v>
      </c>
      <c r="I16" s="1450"/>
      <c r="J16" s="1450">
        <v>824.89599999999996</v>
      </c>
      <c r="K16" s="420"/>
      <c r="L16" s="1450"/>
      <c r="M16" s="1450"/>
      <c r="N16" s="1452">
        <v>616.60900000000004</v>
      </c>
      <c r="O16" s="1450"/>
      <c r="P16" s="1453">
        <v>12806.51</v>
      </c>
      <c r="Q16" s="290"/>
      <c r="R16" s="290"/>
      <c r="S16" s="291"/>
      <c r="T16" s="292"/>
      <c r="U16" s="290"/>
      <c r="V16" s="290"/>
      <c r="W16" s="290"/>
      <c r="X16" s="290"/>
      <c r="Y16" s="291"/>
      <c r="Z16" s="292"/>
      <c r="AA16" s="290"/>
      <c r="AB16" s="290"/>
      <c r="AC16" s="290"/>
      <c r="AD16" s="290"/>
      <c r="AE16" s="291"/>
      <c r="AF16" s="292"/>
      <c r="AG16" s="290"/>
      <c r="AH16" s="290"/>
      <c r="AI16" s="290"/>
      <c r="AJ16" s="290"/>
      <c r="AK16" s="291"/>
      <c r="AL16" s="292"/>
      <c r="AM16" s="290"/>
      <c r="AN16" s="290"/>
      <c r="AO16" s="290"/>
      <c r="AP16" s="290"/>
      <c r="AQ16" s="291"/>
      <c r="AR16" s="292"/>
      <c r="AS16" s="290"/>
      <c r="AT16" s="290"/>
      <c r="AU16" s="290"/>
      <c r="AV16" s="290"/>
      <c r="AW16" s="291"/>
      <c r="AX16" s="292"/>
      <c r="AY16" s="290"/>
      <c r="AZ16" s="290"/>
      <c r="BA16" s="290"/>
      <c r="BB16" s="290"/>
      <c r="BC16" s="291"/>
      <c r="BD16" s="292"/>
      <c r="BE16" s="290"/>
      <c r="BF16" s="290"/>
      <c r="BG16" s="290"/>
      <c r="BH16" s="290"/>
      <c r="BI16" s="291"/>
      <c r="BJ16" s="292"/>
      <c r="BK16" s="290"/>
      <c r="BL16" s="290"/>
      <c r="BM16" s="290"/>
      <c r="BN16" s="290"/>
      <c r="BO16" s="291"/>
      <c r="BP16" s="292"/>
      <c r="BQ16" s="290"/>
      <c r="BR16" s="290"/>
      <c r="BS16" s="290"/>
      <c r="BT16" s="290"/>
      <c r="BU16" s="291"/>
      <c r="BV16" s="292"/>
      <c r="BW16" s="290"/>
      <c r="BX16" s="290"/>
      <c r="BY16" s="290"/>
      <c r="BZ16" s="290"/>
      <c r="CA16" s="291"/>
      <c r="CB16" s="292"/>
      <c r="CC16" s="290"/>
      <c r="CD16" s="290"/>
      <c r="CE16" s="290"/>
      <c r="CF16" s="290"/>
      <c r="CG16" s="291"/>
      <c r="CH16" s="292"/>
      <c r="CI16" s="290"/>
      <c r="CJ16" s="290"/>
      <c r="CK16" s="290"/>
      <c r="CL16" s="290"/>
      <c r="CM16" s="291"/>
      <c r="CN16" s="292"/>
      <c r="CO16" s="290"/>
      <c r="CP16" s="290"/>
      <c r="CQ16" s="290"/>
      <c r="CR16" s="290"/>
      <c r="CS16" s="291"/>
      <c r="CT16" s="292"/>
      <c r="CU16" s="290"/>
      <c r="CV16" s="290"/>
      <c r="CW16" s="290"/>
      <c r="CX16" s="290"/>
      <c r="CY16" s="291"/>
      <c r="CZ16" s="292"/>
      <c r="DA16" s="290"/>
      <c r="DB16" s="290"/>
      <c r="DC16" s="290"/>
      <c r="DD16" s="290"/>
      <c r="DE16" s="291"/>
      <c r="DF16" s="292"/>
      <c r="DG16" s="290"/>
      <c r="DH16" s="290"/>
      <c r="DI16" s="290"/>
      <c r="DJ16" s="290"/>
      <c r="DK16" s="291"/>
      <c r="DL16" s="292"/>
      <c r="DM16" s="290"/>
      <c r="DN16" s="290"/>
      <c r="DO16" s="290"/>
      <c r="DP16" s="290"/>
      <c r="DQ16" s="291"/>
      <c r="DR16" s="292"/>
      <c r="DS16" s="290"/>
      <c r="DT16" s="290"/>
      <c r="DU16" s="290"/>
      <c r="DV16" s="290"/>
      <c r="DW16" s="291"/>
      <c r="DX16" s="292"/>
      <c r="DY16" s="290"/>
      <c r="DZ16" s="290"/>
      <c r="EA16" s="290"/>
      <c r="EB16" s="290"/>
      <c r="EC16" s="291"/>
      <c r="ED16" s="292"/>
      <c r="EE16" s="290"/>
      <c r="EF16" s="290"/>
      <c r="EG16" s="290"/>
      <c r="EH16" s="290"/>
      <c r="EI16" s="291"/>
      <c r="EJ16" s="292"/>
      <c r="EK16" s="290"/>
      <c r="EL16" s="290"/>
      <c r="EM16" s="290"/>
      <c r="EN16" s="290"/>
      <c r="EO16" s="291"/>
      <c r="EP16" s="292"/>
      <c r="EQ16" s="290"/>
      <c r="ER16" s="290"/>
      <c r="ES16" s="290"/>
      <c r="ET16" s="290"/>
      <c r="EU16" s="291"/>
      <c r="EV16" s="292"/>
      <c r="EW16" s="290"/>
      <c r="EX16" s="290"/>
      <c r="EY16" s="290"/>
      <c r="EZ16" s="290"/>
      <c r="FA16" s="291"/>
      <c r="FB16" s="292"/>
      <c r="FC16" s="290"/>
      <c r="FD16" s="290"/>
      <c r="FE16" s="290"/>
      <c r="FF16" s="290"/>
      <c r="FG16" s="291"/>
      <c r="FH16" s="292"/>
      <c r="FI16" s="290"/>
      <c r="FJ16" s="290"/>
      <c r="FK16" s="290"/>
      <c r="FL16" s="290"/>
      <c r="FM16" s="291"/>
      <c r="FN16" s="292"/>
      <c r="FO16" s="290"/>
      <c r="FP16" s="290"/>
      <c r="FQ16" s="290"/>
      <c r="FR16" s="290"/>
      <c r="FS16" s="291"/>
      <c r="FT16" s="292"/>
      <c r="FU16" s="290"/>
      <c r="FV16" s="290"/>
      <c r="FW16" s="290"/>
      <c r="FX16" s="290"/>
      <c r="FY16" s="291"/>
      <c r="FZ16" s="292"/>
      <c r="GA16" s="290"/>
      <c r="GB16" s="290"/>
      <c r="GC16" s="290"/>
      <c r="GD16" s="290"/>
      <c r="GE16" s="291"/>
      <c r="GF16" s="292"/>
      <c r="GG16" s="290"/>
      <c r="GH16" s="290"/>
      <c r="GI16" s="290"/>
      <c r="GJ16" s="290"/>
      <c r="GK16" s="291"/>
      <c r="GL16" s="292"/>
      <c r="GM16" s="290"/>
      <c r="GN16" s="290"/>
      <c r="GO16" s="290"/>
      <c r="GP16" s="290"/>
      <c r="GQ16" s="291"/>
      <c r="GR16" s="292"/>
      <c r="GS16" s="290"/>
      <c r="GT16" s="290"/>
      <c r="GU16" s="290"/>
      <c r="GV16" s="290"/>
      <c r="GW16" s="291"/>
      <c r="GX16" s="292"/>
      <c r="GY16" s="290"/>
      <c r="GZ16" s="290"/>
      <c r="HA16" s="290"/>
      <c r="HB16" s="290"/>
      <c r="HC16" s="291"/>
      <c r="HD16" s="292"/>
      <c r="HE16" s="290"/>
      <c r="HF16" s="290"/>
      <c r="HG16" s="290"/>
      <c r="HH16" s="290"/>
      <c r="HI16" s="291"/>
      <c r="HJ16" s="292"/>
      <c r="HK16" s="290"/>
      <c r="HL16" s="290"/>
      <c r="HM16" s="290"/>
      <c r="HN16" s="290"/>
      <c r="HO16" s="291"/>
      <c r="HP16" s="292"/>
      <c r="HQ16" s="290"/>
      <c r="HR16" s="290"/>
      <c r="HS16" s="290"/>
      <c r="HT16" s="290"/>
      <c r="HU16" s="291"/>
      <c r="HV16" s="292"/>
      <c r="HW16" s="290"/>
      <c r="HX16" s="290"/>
      <c r="HY16" s="290"/>
      <c r="HZ16" s="290"/>
      <c r="IA16" s="291"/>
      <c r="IB16" s="292"/>
      <c r="IC16" s="290"/>
      <c r="ID16" s="290"/>
      <c r="IE16" s="290"/>
      <c r="IF16" s="290"/>
      <c r="IG16" s="291"/>
      <c r="IH16" s="292"/>
      <c r="II16" s="290"/>
      <c r="IJ16" s="290"/>
      <c r="IK16" s="290"/>
    </row>
    <row r="17" spans="1:17">
      <c r="A17" s="574"/>
      <c r="B17" s="473"/>
      <c r="C17" s="473"/>
      <c r="D17" s="963"/>
      <c r="E17" s="963"/>
      <c r="F17" s="963"/>
      <c r="G17" s="963"/>
      <c r="H17" s="963"/>
      <c r="I17" s="963"/>
      <c r="J17" s="963"/>
      <c r="K17" s="963"/>
      <c r="L17" s="963"/>
      <c r="M17" s="963"/>
      <c r="N17" s="963"/>
      <c r="O17" s="963"/>
      <c r="P17" s="1454"/>
    </row>
    <row r="18" spans="1:17">
      <c r="A18" s="1455" t="s">
        <v>5640</v>
      </c>
      <c r="B18" s="473"/>
      <c r="C18" s="473"/>
      <c r="D18" s="473"/>
      <c r="E18" s="473"/>
      <c r="F18" s="473"/>
      <c r="G18" s="473"/>
      <c r="H18" s="473"/>
      <c r="I18" s="473"/>
      <c r="J18" s="473"/>
      <c r="K18" s="473"/>
      <c r="L18" s="473"/>
      <c r="M18" s="473"/>
      <c r="N18" s="473"/>
      <c r="O18" s="473"/>
      <c r="P18" s="575"/>
    </row>
    <row r="19" spans="1:17" ht="15.75" thickBot="1">
      <c r="A19" s="1456" t="s">
        <v>5641</v>
      </c>
      <c r="B19" s="1457"/>
      <c r="C19" s="1457"/>
      <c r="D19" s="1457"/>
      <c r="E19" s="1457"/>
      <c r="F19" s="1457"/>
      <c r="G19" s="1457"/>
      <c r="H19" s="1457"/>
      <c r="I19" s="1457"/>
      <c r="J19" s="1457"/>
      <c r="K19" s="1457"/>
      <c r="L19" s="1457"/>
      <c r="M19" s="1457"/>
      <c r="N19" s="1457"/>
      <c r="O19" s="1457"/>
      <c r="P19" s="1458"/>
    </row>
    <row r="22" spans="1:17">
      <c r="F22" s="402"/>
      <c r="H22" s="2"/>
    </row>
    <row r="23" spans="1:17">
      <c r="E23" s="412"/>
    </row>
    <row r="27" spans="1:17">
      <c r="Q27" s="2">
        <v>22411.392</v>
      </c>
    </row>
    <row r="28" spans="1:17">
      <c r="O28" s="2">
        <v>1079.0650000000001</v>
      </c>
    </row>
  </sheetData>
  <mergeCells count="25">
    <mergeCell ref="A16:C16"/>
    <mergeCell ref="D11:D12"/>
    <mergeCell ref="E11:E12"/>
    <mergeCell ref="F11:F12"/>
    <mergeCell ref="G11:G12"/>
    <mergeCell ref="B15:C15"/>
    <mergeCell ref="B14:C14"/>
    <mergeCell ref="B6:P6"/>
    <mergeCell ref="A1:P1"/>
    <mergeCell ref="A2:P2"/>
    <mergeCell ref="A3:P3"/>
    <mergeCell ref="A4:P4"/>
    <mergeCell ref="A5:P5"/>
    <mergeCell ref="B7:P7"/>
    <mergeCell ref="B8:P8"/>
    <mergeCell ref="B9:P9"/>
    <mergeCell ref="A10:P10"/>
    <mergeCell ref="A11:A13"/>
    <mergeCell ref="B11:C13"/>
    <mergeCell ref="H11:H12"/>
    <mergeCell ref="J11:J12"/>
    <mergeCell ref="O11:P11"/>
    <mergeCell ref="I11:I12"/>
    <mergeCell ref="M11:N11"/>
    <mergeCell ref="L11:L13"/>
  </mergeCells>
  <printOptions horizontalCentered="1"/>
  <pageMargins left="0.15748031496062992" right="0.19685039370078741" top="0.78740157480314965" bottom="0.78740157480314965" header="0.15748031496062992" footer="0.31496062992125984"/>
  <pageSetup paperSize="9" scale="59" firstPageNumber="25" orientation="landscape" useFirstPageNumber="1" r:id="rId1"/>
  <headerFooter scaleWithDoc="0">
    <oddFooter>&amp;C&amp;"-,Negrito"&amp;G</oddFooter>
  </headerFooter>
  <drawing r:id="rId2"/>
  <legacyDrawingHF r:id="rId3"/>
</worksheet>
</file>

<file path=xl/worksheets/sheet19.xml><?xml version="1.0" encoding="utf-8"?>
<worksheet xmlns="http://schemas.openxmlformats.org/spreadsheetml/2006/main" xmlns:r="http://schemas.openxmlformats.org/officeDocument/2006/relationships">
  <sheetPr codeName="Plan11"/>
  <dimension ref="A1:IK23"/>
  <sheetViews>
    <sheetView showGridLines="0" view="pageBreakPreview" zoomScale="85" zoomScaleNormal="115" zoomScaleSheetLayoutView="85" workbookViewId="0">
      <selection activeCell="E18" sqref="E18"/>
    </sheetView>
  </sheetViews>
  <sheetFormatPr defaultRowHeight="15"/>
  <cols>
    <col min="1" max="1" width="9.140625" style="38"/>
    <col min="2" max="2" width="6" style="38" customWidth="1"/>
    <col min="3" max="3" width="33.5703125" style="38" customWidth="1"/>
    <col min="4" max="7" width="15.7109375" style="38" customWidth="1"/>
    <col min="8" max="8" width="13.7109375" style="38" customWidth="1"/>
    <col min="9" max="9" width="17" style="38" customWidth="1"/>
    <col min="10" max="10" width="13.7109375" style="38" customWidth="1"/>
    <col min="11" max="11" width="0.85546875" style="38" customWidth="1"/>
    <col min="12" max="12" width="18" style="38" customWidth="1"/>
    <col min="13" max="13" width="13.7109375" style="38" customWidth="1"/>
    <col min="14" max="14" width="16" style="38" customWidth="1"/>
    <col min="15" max="16" width="13.7109375" style="38" customWidth="1"/>
    <col min="17" max="21" width="9.140625" style="38"/>
    <col min="22" max="22" width="13.7109375" style="38" customWidth="1"/>
    <col min="23" max="23" width="13.28515625" style="38" customWidth="1"/>
    <col min="24" max="16384" width="9.140625" style="38"/>
  </cols>
  <sheetData>
    <row r="1" spans="1:245" s="5" customFormat="1" ht="18">
      <c r="A1" s="1818" t="s">
        <v>0</v>
      </c>
      <c r="B1" s="1819" t="s">
        <v>0</v>
      </c>
      <c r="C1" s="1819" t="s">
        <v>0</v>
      </c>
      <c r="D1" s="1819"/>
      <c r="E1" s="1819"/>
      <c r="F1" s="1819"/>
      <c r="G1" s="1819"/>
      <c r="H1" s="1819"/>
      <c r="I1" s="1819"/>
      <c r="J1" s="1819"/>
      <c r="K1" s="1819"/>
      <c r="L1" s="1819"/>
      <c r="M1" s="1819"/>
      <c r="N1" s="1819"/>
      <c r="O1" s="1819"/>
      <c r="P1" s="1820" t="s">
        <v>0</v>
      </c>
    </row>
    <row r="2" spans="1:245" s="5" customFormat="1" ht="14.25">
      <c r="A2" s="1821" t="s">
        <v>5601</v>
      </c>
      <c r="B2" s="1822" t="s">
        <v>1</v>
      </c>
      <c r="C2" s="1822" t="s">
        <v>1</v>
      </c>
      <c r="D2" s="1822"/>
      <c r="E2" s="1822"/>
      <c r="F2" s="1822"/>
      <c r="G2" s="1822"/>
      <c r="H2" s="1822"/>
      <c r="I2" s="1822"/>
      <c r="J2" s="1822"/>
      <c r="K2" s="1822"/>
      <c r="L2" s="1822"/>
      <c r="M2" s="1822"/>
      <c r="N2" s="1822"/>
      <c r="O2" s="1822"/>
      <c r="P2" s="1823" t="s">
        <v>1</v>
      </c>
    </row>
    <row r="3" spans="1:245" s="5" customFormat="1" ht="14.25">
      <c r="A3" s="1824" t="s">
        <v>5602</v>
      </c>
      <c r="B3" s="1825" t="s">
        <v>2</v>
      </c>
      <c r="C3" s="1825" t="s">
        <v>2</v>
      </c>
      <c r="D3" s="1825"/>
      <c r="E3" s="1825"/>
      <c r="F3" s="1825"/>
      <c r="G3" s="1825"/>
      <c r="H3" s="1825"/>
      <c r="I3" s="1825"/>
      <c r="J3" s="1825"/>
      <c r="K3" s="1825"/>
      <c r="L3" s="1825"/>
      <c r="M3" s="1825"/>
      <c r="N3" s="1825"/>
      <c r="O3" s="1825"/>
      <c r="P3" s="1826" t="s">
        <v>2</v>
      </c>
    </row>
    <row r="4" spans="1:245" s="5" customFormat="1" ht="14.25">
      <c r="A4" s="1824" t="s">
        <v>3</v>
      </c>
      <c r="B4" s="1825" t="s">
        <v>3</v>
      </c>
      <c r="C4" s="1825" t="s">
        <v>3</v>
      </c>
      <c r="D4" s="1825"/>
      <c r="E4" s="1825"/>
      <c r="F4" s="1825"/>
      <c r="G4" s="1825"/>
      <c r="H4" s="1825"/>
      <c r="I4" s="1825"/>
      <c r="J4" s="1825"/>
      <c r="K4" s="1825"/>
      <c r="L4" s="1825"/>
      <c r="M4" s="1825"/>
      <c r="N4" s="1825"/>
      <c r="O4" s="1825"/>
      <c r="P4" s="1826" t="s">
        <v>3</v>
      </c>
    </row>
    <row r="5" spans="1:245" s="5" customFormat="1" ht="14.25">
      <c r="A5" s="1824" t="s">
        <v>4</v>
      </c>
      <c r="B5" s="1825" t="s">
        <v>4</v>
      </c>
      <c r="C5" s="1825" t="s">
        <v>4</v>
      </c>
      <c r="D5" s="1825"/>
      <c r="E5" s="1825"/>
      <c r="F5" s="1825"/>
      <c r="G5" s="1825"/>
      <c r="H5" s="1825"/>
      <c r="I5" s="1825"/>
      <c r="J5" s="1825"/>
      <c r="K5" s="1825"/>
      <c r="L5" s="1825"/>
      <c r="M5" s="1825"/>
      <c r="N5" s="1825"/>
      <c r="O5" s="1825"/>
      <c r="P5" s="1826" t="s">
        <v>4</v>
      </c>
    </row>
    <row r="6" spans="1:245" s="5" customFormat="1" ht="15" customHeight="1">
      <c r="A6" s="1410" t="s">
        <v>5</v>
      </c>
      <c r="B6" s="1848" t="s">
        <v>7658</v>
      </c>
      <c r="C6" s="1848"/>
      <c r="D6" s="1848"/>
      <c r="E6" s="1848"/>
      <c r="F6" s="1848"/>
      <c r="G6" s="1848"/>
      <c r="H6" s="1848"/>
      <c r="I6" s="1848"/>
      <c r="J6" s="1848"/>
      <c r="K6" s="1848"/>
      <c r="L6" s="1848"/>
      <c r="M6" s="1848"/>
      <c r="N6" s="1848"/>
      <c r="O6" s="1848"/>
      <c r="P6" s="1849"/>
    </row>
    <row r="7" spans="1:245" s="5" customFormat="1" ht="14.25">
      <c r="A7" s="584" t="s">
        <v>51</v>
      </c>
      <c r="B7" s="1852" t="s">
        <v>6775</v>
      </c>
      <c r="C7" s="1852"/>
      <c r="D7" s="1852"/>
      <c r="E7" s="1852"/>
      <c r="F7" s="1852"/>
      <c r="G7" s="1852"/>
      <c r="H7" s="1852"/>
      <c r="I7" s="1852"/>
      <c r="J7" s="1852"/>
      <c r="K7" s="1852"/>
      <c r="L7" s="1852"/>
      <c r="M7" s="1852"/>
      <c r="N7" s="1852"/>
      <c r="O7" s="1852"/>
      <c r="P7" s="1853"/>
    </row>
    <row r="8" spans="1:245" s="5" customFormat="1" ht="14.25">
      <c r="A8" s="584" t="s">
        <v>6</v>
      </c>
      <c r="B8" s="1852" t="s">
        <v>6776</v>
      </c>
      <c r="C8" s="1852"/>
      <c r="D8" s="1852"/>
      <c r="E8" s="1852"/>
      <c r="F8" s="1852"/>
      <c r="G8" s="1852"/>
      <c r="H8" s="1852"/>
      <c r="I8" s="1852"/>
      <c r="J8" s="1852"/>
      <c r="K8" s="1852"/>
      <c r="L8" s="1852"/>
      <c r="M8" s="1852"/>
      <c r="N8" s="1852"/>
      <c r="O8" s="1852"/>
      <c r="P8" s="1853"/>
    </row>
    <row r="9" spans="1:245" s="5" customFormat="1" ht="15.75" customHeight="1">
      <c r="A9" s="585" t="s">
        <v>7</v>
      </c>
      <c r="B9" s="1854" t="s">
        <v>7819</v>
      </c>
      <c r="C9" s="1855"/>
      <c r="D9" s="1855"/>
      <c r="E9" s="1855"/>
      <c r="F9" s="1855"/>
      <c r="G9" s="1855"/>
      <c r="H9" s="1855"/>
      <c r="I9" s="1855"/>
      <c r="J9" s="1855"/>
      <c r="K9" s="1855"/>
      <c r="L9" s="1855"/>
      <c r="M9" s="1855"/>
      <c r="N9" s="1855"/>
      <c r="O9" s="1855"/>
      <c r="P9" s="1856"/>
    </row>
    <row r="10" spans="1:245" s="5" customFormat="1" ht="22.5" customHeight="1">
      <c r="A10" s="2357" t="s">
        <v>6831</v>
      </c>
      <c r="B10" s="2095"/>
      <c r="C10" s="2095"/>
      <c r="D10" s="2095"/>
      <c r="E10" s="2095"/>
      <c r="F10" s="2095"/>
      <c r="G10" s="2095"/>
      <c r="H10" s="2095"/>
      <c r="I10" s="2095"/>
      <c r="J10" s="2095"/>
      <c r="K10" s="2095"/>
      <c r="L10" s="2095"/>
      <c r="M10" s="2095"/>
      <c r="N10" s="2095"/>
      <c r="O10" s="2095"/>
      <c r="P10" s="2358"/>
      <c r="Q10" s="284"/>
      <c r="R10" s="284"/>
      <c r="S10" s="284"/>
      <c r="T10" s="284"/>
      <c r="U10" s="284"/>
      <c r="V10" s="284"/>
      <c r="W10" s="284"/>
      <c r="X10" s="284"/>
      <c r="Y10" s="284"/>
      <c r="Z10" s="284"/>
      <c r="AA10" s="284"/>
      <c r="AB10" s="284"/>
    </row>
    <row r="11" spans="1:245" s="406" customFormat="1" ht="30" customHeight="1">
      <c r="A11" s="2359" t="s">
        <v>9</v>
      </c>
      <c r="B11" s="2353" t="s">
        <v>5610</v>
      </c>
      <c r="C11" s="2354"/>
      <c r="D11" s="2368" t="s">
        <v>5615</v>
      </c>
      <c r="E11" s="2368" t="s">
        <v>5617</v>
      </c>
      <c r="F11" s="2368" t="s">
        <v>5618</v>
      </c>
      <c r="G11" s="2362" t="s">
        <v>5620</v>
      </c>
      <c r="H11" s="2362" t="s">
        <v>5621</v>
      </c>
      <c r="I11" s="2362" t="s">
        <v>5623</v>
      </c>
      <c r="J11" s="2362" t="s">
        <v>5625</v>
      </c>
      <c r="K11" s="418"/>
      <c r="L11" s="2351" t="s">
        <v>5624</v>
      </c>
      <c r="M11" s="2364" t="s">
        <v>6758</v>
      </c>
      <c r="N11" s="2364"/>
      <c r="O11" s="2364" t="s">
        <v>6759</v>
      </c>
      <c r="P11" s="2365"/>
      <c r="Q11" s="405"/>
      <c r="R11" s="405"/>
      <c r="S11" s="405"/>
      <c r="T11" s="405"/>
      <c r="U11" s="405"/>
      <c r="V11" s="405"/>
      <c r="W11" s="405"/>
      <c r="X11" s="405"/>
      <c r="Y11" s="405"/>
      <c r="Z11" s="405"/>
      <c r="AA11" s="405"/>
      <c r="AB11" s="405"/>
    </row>
    <row r="12" spans="1:245" s="406" customFormat="1" ht="25.5">
      <c r="A12" s="2359"/>
      <c r="B12" s="2353"/>
      <c r="C12" s="2354"/>
      <c r="D12" s="2356"/>
      <c r="E12" s="2356"/>
      <c r="F12" s="2356"/>
      <c r="G12" s="2351"/>
      <c r="H12" s="2351"/>
      <c r="I12" s="2351"/>
      <c r="J12" s="2363"/>
      <c r="K12" s="419"/>
      <c r="L12" s="2351"/>
      <c r="M12" s="1443" t="s">
        <v>27</v>
      </c>
      <c r="N12" s="1398" t="s">
        <v>5629</v>
      </c>
      <c r="O12" s="1443" t="s">
        <v>27</v>
      </c>
      <c r="P12" s="1444" t="s">
        <v>5629</v>
      </c>
      <c r="Q12" s="405"/>
      <c r="R12" s="405"/>
      <c r="S12" s="405"/>
      <c r="T12" s="405"/>
      <c r="U12" s="405"/>
      <c r="V12" s="405"/>
      <c r="W12" s="405"/>
      <c r="X12" s="405"/>
      <c r="Y12" s="405"/>
      <c r="Z12" s="405"/>
      <c r="AA12" s="405"/>
      <c r="AB12" s="405"/>
    </row>
    <row r="13" spans="1:245" s="406" customFormat="1" ht="22.5" customHeight="1">
      <c r="A13" s="2360"/>
      <c r="B13" s="2156"/>
      <c r="C13" s="2361"/>
      <c r="D13" s="404" t="s">
        <v>5616</v>
      </c>
      <c r="E13" s="404" t="s">
        <v>5616</v>
      </c>
      <c r="F13" s="404" t="s">
        <v>5619</v>
      </c>
      <c r="G13" s="404" t="s">
        <v>5619</v>
      </c>
      <c r="H13" s="404" t="s">
        <v>5619</v>
      </c>
      <c r="I13" s="404" t="s">
        <v>5616</v>
      </c>
      <c r="J13" s="404" t="s">
        <v>5626</v>
      </c>
      <c r="K13" s="419"/>
      <c r="L13" s="2363"/>
      <c r="M13" s="404" t="s">
        <v>5631</v>
      </c>
      <c r="N13" s="404" t="s">
        <v>5630</v>
      </c>
      <c r="O13" s="404" t="s">
        <v>5631</v>
      </c>
      <c r="P13" s="1445" t="s">
        <v>5630</v>
      </c>
      <c r="Q13" s="405"/>
      <c r="R13" s="405"/>
      <c r="S13" s="405"/>
      <c r="T13" s="405"/>
      <c r="U13" s="405"/>
      <c r="V13" s="405"/>
      <c r="W13" s="405"/>
      <c r="X13" s="405"/>
      <c r="Y13" s="405"/>
      <c r="Z13" s="405"/>
      <c r="AA13" s="405"/>
      <c r="AB13" s="405"/>
    </row>
    <row r="14" spans="1:245" s="406" customFormat="1" ht="30" customHeight="1">
      <c r="A14" s="1446">
        <v>1</v>
      </c>
      <c r="B14" s="2369" t="s">
        <v>6772</v>
      </c>
      <c r="C14" s="2370"/>
      <c r="D14" s="1447">
        <v>239.685</v>
      </c>
      <c r="E14" s="1447">
        <v>7.6</v>
      </c>
      <c r="F14" s="1447">
        <v>1821.6</v>
      </c>
      <c r="G14" s="1447">
        <v>400.4</v>
      </c>
      <c r="H14" s="1447">
        <v>2222</v>
      </c>
      <c r="I14" s="1448">
        <v>0.15</v>
      </c>
      <c r="J14" s="1448">
        <v>333.3</v>
      </c>
      <c r="K14" s="788"/>
      <c r="L14" s="1448">
        <v>1.1499999999999999</v>
      </c>
      <c r="M14" s="1448">
        <v>0.65</v>
      </c>
      <c r="N14" s="1448">
        <v>249.14099999999999</v>
      </c>
      <c r="O14" s="1448">
        <v>13.5</v>
      </c>
      <c r="P14" s="1449">
        <v>5174.482</v>
      </c>
      <c r="Q14" s="405"/>
      <c r="R14" s="405"/>
      <c r="S14" s="405"/>
      <c r="T14" s="405"/>
      <c r="U14" s="405"/>
      <c r="V14" s="405"/>
      <c r="W14" s="405"/>
      <c r="X14" s="405"/>
      <c r="Y14" s="405"/>
      <c r="Z14" s="405"/>
      <c r="AA14" s="405"/>
      <c r="AB14" s="405"/>
    </row>
    <row r="15" spans="1:245" s="406" customFormat="1" ht="30" customHeight="1">
      <c r="A15" s="1446">
        <v>2</v>
      </c>
      <c r="B15" s="2369" t="s">
        <v>6773</v>
      </c>
      <c r="C15" s="2370"/>
      <c r="D15" s="1447">
        <v>239.685</v>
      </c>
      <c r="E15" s="1447">
        <v>7.6</v>
      </c>
      <c r="F15" s="1447">
        <v>1821.6</v>
      </c>
      <c r="G15" s="1447">
        <v>80.88</v>
      </c>
      <c r="H15" s="1447">
        <v>1902.48</v>
      </c>
      <c r="I15" s="1448">
        <v>0.15</v>
      </c>
      <c r="J15" s="1448">
        <v>285.37200000000001</v>
      </c>
      <c r="K15" s="788"/>
      <c r="L15" s="1448">
        <v>1.1499999999999999</v>
      </c>
      <c r="M15" s="1448">
        <v>0.65</v>
      </c>
      <c r="N15" s="1448">
        <v>213.315</v>
      </c>
      <c r="O15" s="1448">
        <v>13.5</v>
      </c>
      <c r="P15" s="1449">
        <v>4430.3999999999996</v>
      </c>
      <c r="Q15" s="405"/>
      <c r="R15" s="405"/>
      <c r="S15" s="405"/>
      <c r="T15" s="405"/>
      <c r="U15" s="405"/>
      <c r="V15" s="405"/>
      <c r="W15" s="405"/>
      <c r="X15" s="405"/>
      <c r="Y15" s="405"/>
      <c r="Z15" s="405"/>
      <c r="AA15" s="405"/>
      <c r="AB15" s="405"/>
    </row>
    <row r="16" spans="1:245" s="289" customFormat="1" ht="30" customHeight="1">
      <c r="A16" s="2366" t="s">
        <v>5622</v>
      </c>
      <c r="B16" s="2367"/>
      <c r="C16" s="2367"/>
      <c r="D16" s="1450">
        <v>479.37</v>
      </c>
      <c r="E16" s="1459"/>
      <c r="F16" s="1450">
        <v>3643.2</v>
      </c>
      <c r="G16" s="1450">
        <v>481.28</v>
      </c>
      <c r="H16" s="1450">
        <v>4124.4799999999996</v>
      </c>
      <c r="I16" s="1450"/>
      <c r="J16" s="1450">
        <v>618.67200000000003</v>
      </c>
      <c r="K16" s="420"/>
      <c r="L16" s="1450"/>
      <c r="M16" s="1450"/>
      <c r="N16" s="1450">
        <v>462.45600000000002</v>
      </c>
      <c r="O16" s="1450"/>
      <c r="P16" s="614">
        <v>9604.8819999999996</v>
      </c>
      <c r="Q16" s="290"/>
      <c r="R16" s="290"/>
      <c r="S16" s="291"/>
      <c r="T16" s="292"/>
      <c r="U16" s="290"/>
      <c r="V16" s="290"/>
      <c r="W16" s="290"/>
      <c r="X16" s="290"/>
      <c r="Y16" s="291"/>
      <c r="Z16" s="292"/>
      <c r="AA16" s="290"/>
      <c r="AB16" s="290"/>
      <c r="AC16" s="290"/>
      <c r="AD16" s="290"/>
      <c r="AE16" s="291"/>
      <c r="AF16" s="292"/>
      <c r="AG16" s="290"/>
      <c r="AH16" s="290"/>
      <c r="AI16" s="290"/>
      <c r="AJ16" s="290"/>
      <c r="AK16" s="291"/>
      <c r="AL16" s="292"/>
      <c r="AM16" s="290"/>
      <c r="AN16" s="290"/>
      <c r="AO16" s="290"/>
      <c r="AP16" s="290"/>
      <c r="AQ16" s="291"/>
      <c r="AR16" s="292"/>
      <c r="AS16" s="290"/>
      <c r="AT16" s="290"/>
      <c r="AU16" s="290"/>
      <c r="AV16" s="290"/>
      <c r="AW16" s="291"/>
      <c r="AX16" s="292"/>
      <c r="AY16" s="290"/>
      <c r="AZ16" s="290"/>
      <c r="BA16" s="290"/>
      <c r="BB16" s="290"/>
      <c r="BC16" s="291"/>
      <c r="BD16" s="292"/>
      <c r="BE16" s="290"/>
      <c r="BF16" s="290"/>
      <c r="BG16" s="290"/>
      <c r="BH16" s="290"/>
      <c r="BI16" s="291"/>
      <c r="BJ16" s="292"/>
      <c r="BK16" s="290"/>
      <c r="BL16" s="290"/>
      <c r="BM16" s="290"/>
      <c r="BN16" s="290"/>
      <c r="BO16" s="291"/>
      <c r="BP16" s="292"/>
      <c r="BQ16" s="290"/>
      <c r="BR16" s="290"/>
      <c r="BS16" s="290"/>
      <c r="BT16" s="290"/>
      <c r="BU16" s="291"/>
      <c r="BV16" s="292"/>
      <c r="BW16" s="290"/>
      <c r="BX16" s="290"/>
      <c r="BY16" s="290"/>
      <c r="BZ16" s="290"/>
      <c r="CA16" s="291"/>
      <c r="CB16" s="292"/>
      <c r="CC16" s="290"/>
      <c r="CD16" s="290"/>
      <c r="CE16" s="290"/>
      <c r="CF16" s="290"/>
      <c r="CG16" s="291"/>
      <c r="CH16" s="292"/>
      <c r="CI16" s="290"/>
      <c r="CJ16" s="290"/>
      <c r="CK16" s="290"/>
      <c r="CL16" s="290"/>
      <c r="CM16" s="291"/>
      <c r="CN16" s="292"/>
      <c r="CO16" s="290"/>
      <c r="CP16" s="290"/>
      <c r="CQ16" s="290"/>
      <c r="CR16" s="290"/>
      <c r="CS16" s="291"/>
      <c r="CT16" s="292"/>
      <c r="CU16" s="290"/>
      <c r="CV16" s="290"/>
      <c r="CW16" s="290"/>
      <c r="CX16" s="290"/>
      <c r="CY16" s="291"/>
      <c r="CZ16" s="292"/>
      <c r="DA16" s="290"/>
      <c r="DB16" s="290"/>
      <c r="DC16" s="290"/>
      <c r="DD16" s="290"/>
      <c r="DE16" s="291"/>
      <c r="DF16" s="292"/>
      <c r="DG16" s="290"/>
      <c r="DH16" s="290"/>
      <c r="DI16" s="290"/>
      <c r="DJ16" s="290"/>
      <c r="DK16" s="291"/>
      <c r="DL16" s="292"/>
      <c r="DM16" s="290"/>
      <c r="DN16" s="290"/>
      <c r="DO16" s="290"/>
      <c r="DP16" s="290"/>
      <c r="DQ16" s="291"/>
      <c r="DR16" s="292"/>
      <c r="DS16" s="290"/>
      <c r="DT16" s="290"/>
      <c r="DU16" s="290"/>
      <c r="DV16" s="290"/>
      <c r="DW16" s="291"/>
      <c r="DX16" s="292"/>
      <c r="DY16" s="290"/>
      <c r="DZ16" s="290"/>
      <c r="EA16" s="290"/>
      <c r="EB16" s="290"/>
      <c r="EC16" s="291"/>
      <c r="ED16" s="292"/>
      <c r="EE16" s="290"/>
      <c r="EF16" s="290"/>
      <c r="EG16" s="290"/>
      <c r="EH16" s="290"/>
      <c r="EI16" s="291"/>
      <c r="EJ16" s="292"/>
      <c r="EK16" s="290"/>
      <c r="EL16" s="290"/>
      <c r="EM16" s="290"/>
      <c r="EN16" s="290"/>
      <c r="EO16" s="291"/>
      <c r="EP16" s="292"/>
      <c r="EQ16" s="290"/>
      <c r="ER16" s="290"/>
      <c r="ES16" s="290"/>
      <c r="ET16" s="290"/>
      <c r="EU16" s="291"/>
      <c r="EV16" s="292"/>
      <c r="EW16" s="290"/>
      <c r="EX16" s="290"/>
      <c r="EY16" s="290"/>
      <c r="EZ16" s="290"/>
      <c r="FA16" s="291"/>
      <c r="FB16" s="292"/>
      <c r="FC16" s="290"/>
      <c r="FD16" s="290"/>
      <c r="FE16" s="290"/>
      <c r="FF16" s="290"/>
      <c r="FG16" s="291"/>
      <c r="FH16" s="292"/>
      <c r="FI16" s="290"/>
      <c r="FJ16" s="290"/>
      <c r="FK16" s="290"/>
      <c r="FL16" s="290"/>
      <c r="FM16" s="291"/>
      <c r="FN16" s="292"/>
      <c r="FO16" s="290"/>
      <c r="FP16" s="290"/>
      <c r="FQ16" s="290"/>
      <c r="FR16" s="290"/>
      <c r="FS16" s="291"/>
      <c r="FT16" s="292"/>
      <c r="FU16" s="290"/>
      <c r="FV16" s="290"/>
      <c r="FW16" s="290"/>
      <c r="FX16" s="290"/>
      <c r="FY16" s="291"/>
      <c r="FZ16" s="292"/>
      <c r="GA16" s="290"/>
      <c r="GB16" s="290"/>
      <c r="GC16" s="290"/>
      <c r="GD16" s="290"/>
      <c r="GE16" s="291"/>
      <c r="GF16" s="292"/>
      <c r="GG16" s="290"/>
      <c r="GH16" s="290"/>
      <c r="GI16" s="290"/>
      <c r="GJ16" s="290"/>
      <c r="GK16" s="291"/>
      <c r="GL16" s="292"/>
      <c r="GM16" s="290"/>
      <c r="GN16" s="290"/>
      <c r="GO16" s="290"/>
      <c r="GP16" s="290"/>
      <c r="GQ16" s="291"/>
      <c r="GR16" s="292"/>
      <c r="GS16" s="290"/>
      <c r="GT16" s="290"/>
      <c r="GU16" s="290"/>
      <c r="GV16" s="290"/>
      <c r="GW16" s="291"/>
      <c r="GX16" s="292"/>
      <c r="GY16" s="290"/>
      <c r="GZ16" s="290"/>
      <c r="HA16" s="290"/>
      <c r="HB16" s="290"/>
      <c r="HC16" s="291"/>
      <c r="HD16" s="292"/>
      <c r="HE16" s="290"/>
      <c r="HF16" s="290"/>
      <c r="HG16" s="290"/>
      <c r="HH16" s="290"/>
      <c r="HI16" s="291"/>
      <c r="HJ16" s="292"/>
      <c r="HK16" s="290"/>
      <c r="HL16" s="290"/>
      <c r="HM16" s="290"/>
      <c r="HN16" s="290"/>
      <c r="HO16" s="291"/>
      <c r="HP16" s="292"/>
      <c r="HQ16" s="290"/>
      <c r="HR16" s="290"/>
      <c r="HS16" s="290"/>
      <c r="HT16" s="290"/>
      <c r="HU16" s="291"/>
      <c r="HV16" s="292"/>
      <c r="HW16" s="290"/>
      <c r="HX16" s="290"/>
      <c r="HY16" s="290"/>
      <c r="HZ16" s="290"/>
      <c r="IA16" s="291"/>
      <c r="IB16" s="292"/>
      <c r="IC16" s="290"/>
      <c r="ID16" s="290"/>
      <c r="IE16" s="290"/>
      <c r="IF16" s="290"/>
      <c r="IG16" s="291"/>
      <c r="IH16" s="292"/>
      <c r="II16" s="290"/>
      <c r="IJ16" s="290"/>
      <c r="IK16" s="290"/>
    </row>
    <row r="17" spans="1:16">
      <c r="A17" s="574"/>
      <c r="B17" s="473"/>
      <c r="C17" s="473"/>
      <c r="D17" s="963"/>
      <c r="E17" s="963"/>
      <c r="F17" s="963"/>
      <c r="G17" s="963"/>
      <c r="H17" s="963"/>
      <c r="I17" s="963"/>
      <c r="J17" s="963"/>
      <c r="K17" s="963"/>
      <c r="L17" s="963"/>
      <c r="M17" s="963"/>
      <c r="N17" s="963"/>
      <c r="O17" s="963"/>
      <c r="P17" s="1454"/>
    </row>
    <row r="18" spans="1:16">
      <c r="A18" s="1455" t="s">
        <v>5640</v>
      </c>
      <c r="B18" s="473"/>
      <c r="C18" s="473"/>
      <c r="D18" s="473"/>
      <c r="E18" s="473"/>
      <c r="F18" s="473"/>
      <c r="G18" s="473"/>
      <c r="H18" s="473"/>
      <c r="I18" s="473"/>
      <c r="J18" s="473"/>
      <c r="K18" s="473"/>
      <c r="L18" s="473"/>
      <c r="M18" s="473"/>
      <c r="N18" s="473"/>
      <c r="O18" s="473"/>
      <c r="P18" s="575"/>
    </row>
    <row r="19" spans="1:16" ht="15.75" thickBot="1">
      <c r="A19" s="1456" t="s">
        <v>5641</v>
      </c>
      <c r="B19" s="1457"/>
      <c r="C19" s="1457"/>
      <c r="D19" s="1457"/>
      <c r="E19" s="1457"/>
      <c r="F19" s="1457"/>
      <c r="G19" s="1457"/>
      <c r="H19" s="1457"/>
      <c r="I19" s="1457"/>
      <c r="J19" s="1457"/>
      <c r="K19" s="1457"/>
      <c r="L19" s="1457"/>
      <c r="M19" s="1457"/>
      <c r="N19" s="1457"/>
      <c r="O19" s="1457"/>
      <c r="P19" s="1458"/>
    </row>
    <row r="22" spans="1:16">
      <c r="F22" s="402"/>
    </row>
    <row r="23" spans="1:16">
      <c r="E23" s="412"/>
    </row>
  </sheetData>
  <mergeCells count="25">
    <mergeCell ref="A16:C16"/>
    <mergeCell ref="H11:H12"/>
    <mergeCell ref="I11:I12"/>
    <mergeCell ref="J11:J12"/>
    <mergeCell ref="B14:C14"/>
    <mergeCell ref="B15:C15"/>
    <mergeCell ref="M11:N11"/>
    <mergeCell ref="O11:P11"/>
    <mergeCell ref="B7:P7"/>
    <mergeCell ref="B8:P8"/>
    <mergeCell ref="B9:P9"/>
    <mergeCell ref="A10:P10"/>
    <mergeCell ref="A11:A13"/>
    <mergeCell ref="B11:C13"/>
    <mergeCell ref="D11:D12"/>
    <mergeCell ref="E11:E12"/>
    <mergeCell ref="F11:F12"/>
    <mergeCell ref="G11:G12"/>
    <mergeCell ref="L11:L13"/>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2" firstPageNumber="25" orientation="landscape" useFirstPageNumber="1" r:id="rId1"/>
  <headerFooter scaleWithDoc="0">
    <oddFooter>&amp;C&amp;"-,Negrito"&amp;G</oddFooter>
  </headerFooter>
  <drawing r:id="rId2"/>
  <legacyDrawingHF r:id="rId3"/>
</worksheet>
</file>

<file path=xl/worksheets/sheet2.xml><?xml version="1.0" encoding="utf-8"?>
<worksheet xmlns="http://schemas.openxmlformats.org/spreadsheetml/2006/main" xmlns:r="http://schemas.openxmlformats.org/officeDocument/2006/relationships">
  <sheetPr codeName="Plan8"/>
  <dimension ref="A1:K5331"/>
  <sheetViews>
    <sheetView zoomScale="55" zoomScaleNormal="55" workbookViewId="0">
      <selection activeCell="N17" sqref="N17"/>
    </sheetView>
  </sheetViews>
  <sheetFormatPr defaultRowHeight="15"/>
  <cols>
    <col min="1" max="1" width="10.7109375" style="45" customWidth="1"/>
    <col min="2" max="2" width="120.7109375" style="1108" customWidth="1"/>
    <col min="3" max="3" width="10.7109375" style="45" customWidth="1"/>
    <col min="4" max="4" width="12.7109375" style="1105" customWidth="1"/>
    <col min="5" max="5" width="9.140625" style="1105"/>
    <col min="6" max="6" width="14.85546875" style="1105" bestFit="1" customWidth="1"/>
    <col min="7" max="7" width="20.140625" style="1105" bestFit="1" customWidth="1"/>
    <col min="8" max="8" width="15.7109375" style="1105" bestFit="1" customWidth="1"/>
    <col min="9" max="9" width="9.140625" style="38"/>
    <col min="10" max="10" width="23.28515625" style="38" customWidth="1"/>
    <col min="11" max="16384" width="9.140625" style="38"/>
  </cols>
  <sheetData>
    <row r="1" spans="1:11" ht="16.5" thickBot="1">
      <c r="A1" s="43" t="s">
        <v>7649</v>
      </c>
      <c r="B1" s="44" t="s">
        <v>7650</v>
      </c>
      <c r="C1" s="43" t="s">
        <v>4746</v>
      </c>
      <c r="D1" s="43" t="s">
        <v>71</v>
      </c>
      <c r="F1" s="43" t="s">
        <v>5735</v>
      </c>
      <c r="G1" s="43" t="s">
        <v>5736</v>
      </c>
    </row>
    <row r="2" spans="1:11" ht="30.75" thickBot="1">
      <c r="A2" s="45">
        <v>7325</v>
      </c>
      <c r="B2" s="1108" t="s">
        <v>8041</v>
      </c>
      <c r="C2" s="45" t="s">
        <v>4710</v>
      </c>
      <c r="D2" s="46">
        <f>IF($J$2=$F$1,F2,G2)</f>
        <v>4.6500000000000004</v>
      </c>
      <c r="F2" s="46">
        <v>4.6500000000000004</v>
      </c>
      <c r="G2" s="46">
        <v>4.6500000000000004</v>
      </c>
      <c r="H2" s="1105" t="b">
        <f>F2=G2</f>
        <v>1</v>
      </c>
      <c r="J2" s="1018" t="s">
        <v>5735</v>
      </c>
      <c r="K2" s="38" t="str">
        <f>ORÇAMENTO!K7</f>
        <v>NÃO DESONERADO</v>
      </c>
    </row>
    <row r="3" spans="1:11">
      <c r="A3" s="47">
        <v>39847</v>
      </c>
      <c r="B3" s="48" t="s">
        <v>8042</v>
      </c>
      <c r="C3" s="47" t="s">
        <v>4706</v>
      </c>
      <c r="D3" s="49">
        <f t="shared" ref="D3:D66" si="0">IF($J$2=$F$1,F3,G3)</f>
        <v>1613.52</v>
      </c>
      <c r="F3" s="49">
        <v>1613.52</v>
      </c>
      <c r="G3" s="49">
        <v>1613.52</v>
      </c>
      <c r="H3" s="1105" t="b">
        <f t="shared" ref="H3:H66" si="1">F3=G3</f>
        <v>1</v>
      </c>
    </row>
    <row r="4" spans="1:11">
      <c r="A4" s="45">
        <v>39844</v>
      </c>
      <c r="B4" s="1108" t="s">
        <v>8043</v>
      </c>
      <c r="C4" s="45" t="s">
        <v>4706</v>
      </c>
      <c r="D4" s="46">
        <f t="shared" si="0"/>
        <v>2381.2399999999998</v>
      </c>
      <c r="F4" s="46">
        <v>2381.2399999999998</v>
      </c>
      <c r="G4" s="46">
        <v>2381.2399999999998</v>
      </c>
      <c r="H4" s="1105" t="b">
        <f t="shared" si="1"/>
        <v>1</v>
      </c>
    </row>
    <row r="5" spans="1:11">
      <c r="A5" s="47">
        <v>39846</v>
      </c>
      <c r="B5" s="48" t="s">
        <v>8044</v>
      </c>
      <c r="C5" s="47" t="s">
        <v>4706</v>
      </c>
      <c r="D5" s="49">
        <f t="shared" si="0"/>
        <v>1454.89</v>
      </c>
      <c r="F5" s="49">
        <v>1454.89</v>
      </c>
      <c r="G5" s="49">
        <v>1454.89</v>
      </c>
      <c r="H5" s="1105" t="b">
        <f t="shared" si="1"/>
        <v>1</v>
      </c>
    </row>
    <row r="6" spans="1:11">
      <c r="A6" s="45">
        <v>39838</v>
      </c>
      <c r="B6" s="1108" t="s">
        <v>8045</v>
      </c>
      <c r="C6" s="45" t="s">
        <v>4706</v>
      </c>
      <c r="D6" s="46">
        <f t="shared" si="0"/>
        <v>4032.46</v>
      </c>
      <c r="F6" s="46">
        <v>4032.46</v>
      </c>
      <c r="G6" s="46">
        <v>4032.46</v>
      </c>
      <c r="H6" s="1105" t="b">
        <f t="shared" si="1"/>
        <v>1</v>
      </c>
    </row>
    <row r="7" spans="1:11">
      <c r="A7" s="47">
        <v>39839</v>
      </c>
      <c r="B7" s="48" t="s">
        <v>8046</v>
      </c>
      <c r="C7" s="47" t="s">
        <v>4706</v>
      </c>
      <c r="D7" s="49">
        <f t="shared" si="0"/>
        <v>4213.0200000000004</v>
      </c>
      <c r="F7" s="49">
        <v>4213.0200000000004</v>
      </c>
      <c r="G7" s="49">
        <v>4213.0200000000004</v>
      </c>
      <c r="H7" s="1105" t="b">
        <f t="shared" si="1"/>
        <v>1</v>
      </c>
    </row>
    <row r="8" spans="1:11">
      <c r="A8" s="45">
        <v>39841</v>
      </c>
      <c r="B8" s="1108" t="s">
        <v>8047</v>
      </c>
      <c r="C8" s="45" t="s">
        <v>4706</v>
      </c>
      <c r="D8" s="46">
        <f t="shared" si="0"/>
        <v>5708.85</v>
      </c>
      <c r="F8" s="46">
        <v>5708.85</v>
      </c>
      <c r="G8" s="46">
        <v>5708.85</v>
      </c>
      <c r="H8" s="1105" t="b">
        <f t="shared" si="1"/>
        <v>1</v>
      </c>
    </row>
    <row r="9" spans="1:11">
      <c r="A9" s="47">
        <v>39842</v>
      </c>
      <c r="B9" s="48" t="s">
        <v>8048</v>
      </c>
      <c r="C9" s="47" t="s">
        <v>4706</v>
      </c>
      <c r="D9" s="49">
        <f t="shared" si="0"/>
        <v>7252.37</v>
      </c>
      <c r="F9" s="49">
        <v>7252.37</v>
      </c>
      <c r="G9" s="49">
        <v>7252.37</v>
      </c>
      <c r="H9" s="1105" t="b">
        <f t="shared" si="1"/>
        <v>1</v>
      </c>
    </row>
    <row r="10" spans="1:11">
      <c r="A10" s="45">
        <v>39843</v>
      </c>
      <c r="B10" s="1108" t="s">
        <v>8049</v>
      </c>
      <c r="C10" s="45" t="s">
        <v>4706</v>
      </c>
      <c r="D10" s="46">
        <f t="shared" si="0"/>
        <v>8005.8</v>
      </c>
      <c r="F10" s="46">
        <v>8005.8</v>
      </c>
      <c r="G10" s="46">
        <v>8005.8</v>
      </c>
      <c r="H10" s="1105" t="b">
        <f t="shared" si="1"/>
        <v>1</v>
      </c>
    </row>
    <row r="11" spans="1:11" ht="30">
      <c r="A11" s="47">
        <v>2404</v>
      </c>
      <c r="B11" s="48" t="s">
        <v>8050</v>
      </c>
      <c r="C11" s="47" t="s">
        <v>4708</v>
      </c>
      <c r="D11" s="49">
        <f t="shared" si="0"/>
        <v>93</v>
      </c>
      <c r="F11" s="49">
        <v>93</v>
      </c>
      <c r="G11" s="49">
        <v>93</v>
      </c>
      <c r="H11" s="1105" t="b">
        <f t="shared" si="1"/>
        <v>1</v>
      </c>
    </row>
    <row r="12" spans="1:11">
      <c r="A12" s="45">
        <v>2720</v>
      </c>
      <c r="B12" s="1108" t="s">
        <v>8051</v>
      </c>
      <c r="C12" s="45" t="s">
        <v>4705</v>
      </c>
      <c r="D12" s="46">
        <f t="shared" si="0"/>
        <v>156.66999999999999</v>
      </c>
      <c r="F12" s="46">
        <v>156.66999999999999</v>
      </c>
      <c r="G12" s="46">
        <v>156.66999999999999</v>
      </c>
      <c r="H12" s="1105" t="b">
        <f t="shared" si="1"/>
        <v>1</v>
      </c>
    </row>
    <row r="13" spans="1:11" ht="30">
      <c r="A13" s="47">
        <v>2719</v>
      </c>
      <c r="B13" s="48" t="s">
        <v>8052</v>
      </c>
      <c r="C13" s="47" t="s">
        <v>4705</v>
      </c>
      <c r="D13" s="49">
        <f t="shared" si="0"/>
        <v>132.75</v>
      </c>
      <c r="F13" s="49">
        <v>132.75</v>
      </c>
      <c r="G13" s="49">
        <v>132.75</v>
      </c>
      <c r="H13" s="1105" t="b">
        <f t="shared" si="1"/>
        <v>1</v>
      </c>
    </row>
    <row r="14" spans="1:11" ht="30">
      <c r="A14" s="45">
        <v>3378</v>
      </c>
      <c r="B14" s="1108" t="s">
        <v>8053</v>
      </c>
      <c r="C14" s="45" t="s">
        <v>4706</v>
      </c>
      <c r="D14" s="46">
        <f t="shared" si="0"/>
        <v>48.01</v>
      </c>
      <c r="F14" s="46">
        <v>48.01</v>
      </c>
      <c r="G14" s="46">
        <v>48.01</v>
      </c>
      <c r="H14" s="1105" t="b">
        <f t="shared" si="1"/>
        <v>1</v>
      </c>
    </row>
    <row r="15" spans="1:11" ht="30">
      <c r="A15" s="47">
        <v>3380</v>
      </c>
      <c r="B15" s="48" t="s">
        <v>8054</v>
      </c>
      <c r="C15" s="47" t="s">
        <v>4706</v>
      </c>
      <c r="D15" s="49">
        <f t="shared" si="0"/>
        <v>33.61</v>
      </c>
      <c r="F15" s="49">
        <v>33.61</v>
      </c>
      <c r="G15" s="49">
        <v>33.61</v>
      </c>
      <c r="H15" s="1105" t="b">
        <f t="shared" si="1"/>
        <v>1</v>
      </c>
    </row>
    <row r="16" spans="1:11" ht="30">
      <c r="A16" s="45">
        <v>3379</v>
      </c>
      <c r="B16" s="1108" t="s">
        <v>8055</v>
      </c>
      <c r="C16" s="45" t="s">
        <v>4706</v>
      </c>
      <c r="D16" s="46">
        <f t="shared" si="0"/>
        <v>32.450000000000003</v>
      </c>
      <c r="F16" s="46">
        <v>32.450000000000003</v>
      </c>
      <c r="G16" s="46">
        <v>32.450000000000003</v>
      </c>
      <c r="H16" s="1105" t="b">
        <f t="shared" si="1"/>
        <v>1</v>
      </c>
    </row>
    <row r="17" spans="1:8" ht="30">
      <c r="A17" s="47">
        <v>3346</v>
      </c>
      <c r="B17" s="48" t="s">
        <v>8056</v>
      </c>
      <c r="C17" s="47" t="s">
        <v>4705</v>
      </c>
      <c r="D17" s="49">
        <f t="shared" si="0"/>
        <v>13.5</v>
      </c>
      <c r="F17" s="49">
        <v>13.5</v>
      </c>
      <c r="G17" s="49">
        <v>13.5</v>
      </c>
      <c r="H17" s="1105" t="b">
        <f t="shared" si="1"/>
        <v>1</v>
      </c>
    </row>
    <row r="18" spans="1:8" ht="30">
      <c r="A18" s="45">
        <v>3348</v>
      </c>
      <c r="B18" s="1108" t="s">
        <v>8057</v>
      </c>
      <c r="C18" s="45" t="s">
        <v>4705</v>
      </c>
      <c r="D18" s="46">
        <f t="shared" si="0"/>
        <v>16.149999999999999</v>
      </c>
      <c r="F18" s="46">
        <v>16.149999999999999</v>
      </c>
      <c r="G18" s="46">
        <v>16.149999999999999</v>
      </c>
      <c r="H18" s="1105" t="b">
        <f t="shared" si="1"/>
        <v>1</v>
      </c>
    </row>
    <row r="19" spans="1:8" ht="30">
      <c r="A19" s="47">
        <v>3345</v>
      </c>
      <c r="B19" s="48" t="s">
        <v>8058</v>
      </c>
      <c r="C19" s="47" t="s">
        <v>4705</v>
      </c>
      <c r="D19" s="49">
        <f t="shared" si="0"/>
        <v>10.43</v>
      </c>
      <c r="F19" s="49">
        <v>10.43</v>
      </c>
      <c r="G19" s="49">
        <v>10.43</v>
      </c>
      <c r="H19" s="1105" t="b">
        <f t="shared" si="1"/>
        <v>1</v>
      </c>
    </row>
    <row r="20" spans="1:8">
      <c r="A20" s="45">
        <v>39833</v>
      </c>
      <c r="B20" s="1108" t="s">
        <v>8059</v>
      </c>
      <c r="C20" s="45" t="s">
        <v>4705</v>
      </c>
      <c r="D20" s="46">
        <f t="shared" si="0"/>
        <v>22.12</v>
      </c>
      <c r="F20" s="46">
        <v>22.12</v>
      </c>
      <c r="G20" s="46">
        <v>22.12</v>
      </c>
      <c r="H20" s="1105" t="b">
        <f t="shared" si="1"/>
        <v>1</v>
      </c>
    </row>
    <row r="21" spans="1:8">
      <c r="A21" s="47">
        <v>39834</v>
      </c>
      <c r="B21" s="48" t="s">
        <v>8060</v>
      </c>
      <c r="C21" s="47" t="s">
        <v>4705</v>
      </c>
      <c r="D21" s="49">
        <f t="shared" si="0"/>
        <v>37.96</v>
      </c>
      <c r="F21" s="49">
        <v>37.96</v>
      </c>
      <c r="G21" s="49">
        <v>37.96</v>
      </c>
      <c r="H21" s="1105" t="b">
        <f t="shared" si="1"/>
        <v>1</v>
      </c>
    </row>
    <row r="22" spans="1:8">
      <c r="A22" s="45">
        <v>39835</v>
      </c>
      <c r="B22" s="1108" t="s">
        <v>8061</v>
      </c>
      <c r="C22" s="45" t="s">
        <v>4705</v>
      </c>
      <c r="D22" s="46">
        <f t="shared" si="0"/>
        <v>46.28</v>
      </c>
      <c r="F22" s="46">
        <v>46.28</v>
      </c>
      <c r="G22" s="46">
        <v>46.28</v>
      </c>
      <c r="H22" s="1105" t="b">
        <f t="shared" si="1"/>
        <v>1</v>
      </c>
    </row>
    <row r="23" spans="1:8" ht="30">
      <c r="A23" s="47">
        <v>13382</v>
      </c>
      <c r="B23" s="48" t="s">
        <v>8062</v>
      </c>
      <c r="C23" s="47" t="s">
        <v>4706</v>
      </c>
      <c r="D23" s="49">
        <f t="shared" si="0"/>
        <v>189.76</v>
      </c>
      <c r="F23" s="49">
        <v>189.76</v>
      </c>
      <c r="G23" s="49">
        <v>189.76</v>
      </c>
      <c r="H23" s="1105" t="b">
        <f t="shared" si="1"/>
        <v>1</v>
      </c>
    </row>
    <row r="24" spans="1:8" ht="30">
      <c r="A24" s="45">
        <v>4126</v>
      </c>
      <c r="B24" s="1108" t="s">
        <v>8063</v>
      </c>
      <c r="C24" s="45" t="s">
        <v>4706</v>
      </c>
      <c r="D24" s="49">
        <f t="shared" si="0"/>
        <v>201.22</v>
      </c>
      <c r="F24" s="46">
        <v>201.22</v>
      </c>
      <c r="G24" s="46">
        <v>201.22</v>
      </c>
      <c r="H24" s="1105" t="b">
        <f t="shared" si="1"/>
        <v>1</v>
      </c>
    </row>
    <row r="25" spans="1:8">
      <c r="A25" s="47">
        <v>10615</v>
      </c>
      <c r="B25" s="48" t="s">
        <v>8064</v>
      </c>
      <c r="C25" s="47" t="s">
        <v>4706</v>
      </c>
      <c r="D25" s="49">
        <f t="shared" si="0"/>
        <v>46990</v>
      </c>
      <c r="F25" s="49">
        <v>46990</v>
      </c>
      <c r="G25" s="49">
        <v>46990</v>
      </c>
      <c r="H25" s="1105" t="b">
        <f t="shared" si="1"/>
        <v>1</v>
      </c>
    </row>
    <row r="26" spans="1:8">
      <c r="A26" s="45">
        <v>21136</v>
      </c>
      <c r="B26" s="1108" t="s">
        <v>8065</v>
      </c>
      <c r="C26" s="45" t="s">
        <v>4709</v>
      </c>
      <c r="D26" s="46">
        <f t="shared" si="0"/>
        <v>11.84</v>
      </c>
      <c r="F26" s="46">
        <v>11.84</v>
      </c>
      <c r="G26" s="46">
        <v>11.84</v>
      </c>
      <c r="H26" s="1105" t="b">
        <f t="shared" si="1"/>
        <v>1</v>
      </c>
    </row>
    <row r="27" spans="1:8">
      <c r="A27" s="47">
        <v>21128</v>
      </c>
      <c r="B27" s="48" t="s">
        <v>8066</v>
      </c>
      <c r="C27" s="47" t="s">
        <v>4709</v>
      </c>
      <c r="D27" s="49">
        <f t="shared" si="0"/>
        <v>9.16</v>
      </c>
      <c r="F27" s="49">
        <v>9.16</v>
      </c>
      <c r="G27" s="49">
        <v>9.16</v>
      </c>
      <c r="H27" s="1105" t="b">
        <f t="shared" si="1"/>
        <v>1</v>
      </c>
    </row>
    <row r="28" spans="1:8" ht="30">
      <c r="A28" s="45">
        <v>21130</v>
      </c>
      <c r="B28" s="1108" t="s">
        <v>8067</v>
      </c>
      <c r="C28" s="45" t="s">
        <v>4709</v>
      </c>
      <c r="D28" s="46">
        <f t="shared" si="0"/>
        <v>23.13</v>
      </c>
      <c r="F28" s="46">
        <v>23.13</v>
      </c>
      <c r="G28" s="46">
        <v>23.13</v>
      </c>
      <c r="H28" s="1105" t="b">
        <f t="shared" si="1"/>
        <v>1</v>
      </c>
    </row>
    <row r="29" spans="1:8" ht="30">
      <c r="A29" s="47">
        <v>21135</v>
      </c>
      <c r="B29" s="48" t="s">
        <v>8068</v>
      </c>
      <c r="C29" s="47" t="s">
        <v>4709</v>
      </c>
      <c r="D29" s="49">
        <f t="shared" si="0"/>
        <v>22.77</v>
      </c>
      <c r="F29" s="49">
        <v>22.77</v>
      </c>
      <c r="G29" s="49">
        <v>22.77</v>
      </c>
      <c r="H29" s="1105" t="b">
        <f t="shared" si="1"/>
        <v>1</v>
      </c>
    </row>
    <row r="30" spans="1:8">
      <c r="A30" s="45">
        <v>38605</v>
      </c>
      <c r="B30" s="1108" t="s">
        <v>8069</v>
      </c>
      <c r="C30" s="45" t="s">
        <v>4706</v>
      </c>
      <c r="D30" s="46">
        <f t="shared" si="0"/>
        <v>95.95</v>
      </c>
      <c r="F30" s="46">
        <v>95.95</v>
      </c>
      <c r="G30" s="46">
        <v>95.95</v>
      </c>
      <c r="H30" s="1105" t="b">
        <f t="shared" si="1"/>
        <v>1</v>
      </c>
    </row>
    <row r="31" spans="1:8">
      <c r="A31" s="47">
        <v>11270</v>
      </c>
      <c r="B31" s="48" t="s">
        <v>8070</v>
      </c>
      <c r="C31" s="47" t="s">
        <v>4706</v>
      </c>
      <c r="D31" s="49">
        <f t="shared" si="0"/>
        <v>1.78</v>
      </c>
      <c r="F31" s="49">
        <v>1.78</v>
      </c>
      <c r="G31" s="49">
        <v>1.78</v>
      </c>
      <c r="H31" s="1105" t="b">
        <f t="shared" si="1"/>
        <v>1</v>
      </c>
    </row>
    <row r="32" spans="1:8">
      <c r="A32" s="45">
        <v>412</v>
      </c>
      <c r="B32" s="1108" t="s">
        <v>8071</v>
      </c>
      <c r="C32" s="45" t="s">
        <v>4706</v>
      </c>
      <c r="D32" s="46">
        <f t="shared" si="0"/>
        <v>1.02</v>
      </c>
      <c r="F32" s="46">
        <v>1.02</v>
      </c>
      <c r="G32" s="46">
        <v>1.02</v>
      </c>
      <c r="H32" s="1105" t="b">
        <f t="shared" si="1"/>
        <v>1</v>
      </c>
    </row>
    <row r="33" spans="1:8">
      <c r="A33" s="47">
        <v>414</v>
      </c>
      <c r="B33" s="48" t="s">
        <v>8072</v>
      </c>
      <c r="C33" s="47" t="s">
        <v>4706</v>
      </c>
      <c r="D33" s="49">
        <f t="shared" si="0"/>
        <v>0.06</v>
      </c>
      <c r="F33" s="49">
        <v>0.06</v>
      </c>
      <c r="G33" s="49">
        <v>0.06</v>
      </c>
      <c r="H33" s="1105" t="b">
        <f t="shared" si="1"/>
        <v>1</v>
      </c>
    </row>
    <row r="34" spans="1:8">
      <c r="A34" s="45">
        <v>410</v>
      </c>
      <c r="B34" s="1108" t="s">
        <v>8073</v>
      </c>
      <c r="C34" s="45" t="s">
        <v>4706</v>
      </c>
      <c r="D34" s="46">
        <f t="shared" si="0"/>
        <v>0.15</v>
      </c>
      <c r="F34" s="46">
        <v>0.15</v>
      </c>
      <c r="G34" s="46">
        <v>0.15</v>
      </c>
      <c r="H34" s="1105" t="b">
        <f t="shared" si="1"/>
        <v>1</v>
      </c>
    </row>
    <row r="35" spans="1:8">
      <c r="A35" s="47">
        <v>411</v>
      </c>
      <c r="B35" s="48" t="s">
        <v>8074</v>
      </c>
      <c r="C35" s="47" t="s">
        <v>4706</v>
      </c>
      <c r="D35" s="49">
        <f t="shared" si="0"/>
        <v>0.2</v>
      </c>
      <c r="F35" s="49">
        <v>0.2</v>
      </c>
      <c r="G35" s="49">
        <v>0.2</v>
      </c>
      <c r="H35" s="1105" t="b">
        <f t="shared" si="1"/>
        <v>1</v>
      </c>
    </row>
    <row r="36" spans="1:8">
      <c r="A36" s="45">
        <v>408</v>
      </c>
      <c r="B36" s="1108" t="s">
        <v>8075</v>
      </c>
      <c r="C36" s="45" t="s">
        <v>4706</v>
      </c>
      <c r="D36" s="46">
        <f t="shared" si="0"/>
        <v>0.99</v>
      </c>
      <c r="F36" s="46">
        <v>0.99</v>
      </c>
      <c r="G36" s="46">
        <v>0.99</v>
      </c>
      <c r="H36" s="1105" t="b">
        <f t="shared" si="1"/>
        <v>1</v>
      </c>
    </row>
    <row r="37" spans="1:8">
      <c r="A37" s="47">
        <v>39131</v>
      </c>
      <c r="B37" s="48" t="s">
        <v>8076</v>
      </c>
      <c r="C37" s="47" t="s">
        <v>4706</v>
      </c>
      <c r="D37" s="49">
        <f t="shared" si="0"/>
        <v>2.6</v>
      </c>
      <c r="F37" s="49">
        <v>2.6</v>
      </c>
      <c r="G37" s="49">
        <v>2.6</v>
      </c>
      <c r="H37" s="1105" t="b">
        <f t="shared" si="1"/>
        <v>1</v>
      </c>
    </row>
    <row r="38" spans="1:8">
      <c r="A38" s="45">
        <v>394</v>
      </c>
      <c r="B38" s="1108" t="s">
        <v>8077</v>
      </c>
      <c r="C38" s="45" t="s">
        <v>4706</v>
      </c>
      <c r="D38" s="46">
        <f t="shared" si="0"/>
        <v>2.63</v>
      </c>
      <c r="F38" s="46">
        <v>2.63</v>
      </c>
      <c r="G38" s="46">
        <v>2.63</v>
      </c>
      <c r="H38" s="1105" t="b">
        <f t="shared" si="1"/>
        <v>1</v>
      </c>
    </row>
    <row r="39" spans="1:8">
      <c r="A39" s="47">
        <v>39130</v>
      </c>
      <c r="B39" s="48" t="s">
        <v>8078</v>
      </c>
      <c r="C39" s="47" t="s">
        <v>4706</v>
      </c>
      <c r="D39" s="49">
        <f t="shared" si="0"/>
        <v>2.37</v>
      </c>
      <c r="F39" s="49">
        <v>2.37</v>
      </c>
      <c r="G39" s="49">
        <v>2.37</v>
      </c>
      <c r="H39" s="1105" t="b">
        <f t="shared" si="1"/>
        <v>1</v>
      </c>
    </row>
    <row r="40" spans="1:8">
      <c r="A40" s="45">
        <v>395</v>
      </c>
      <c r="B40" s="1108" t="s">
        <v>8079</v>
      </c>
      <c r="C40" s="45" t="s">
        <v>4706</v>
      </c>
      <c r="D40" s="46">
        <f t="shared" si="0"/>
        <v>2.5299999999999998</v>
      </c>
      <c r="F40" s="46">
        <v>2.5299999999999998</v>
      </c>
      <c r="G40" s="46">
        <v>2.5299999999999998</v>
      </c>
      <c r="H40" s="1105" t="b">
        <f t="shared" si="1"/>
        <v>1</v>
      </c>
    </row>
    <row r="41" spans="1:8">
      <c r="A41" s="47">
        <v>39127</v>
      </c>
      <c r="B41" s="48" t="s">
        <v>8080</v>
      </c>
      <c r="C41" s="47" t="s">
        <v>4706</v>
      </c>
      <c r="D41" s="49">
        <f t="shared" si="0"/>
        <v>1.25</v>
      </c>
      <c r="F41" s="49">
        <v>1.25</v>
      </c>
      <c r="G41" s="49">
        <v>1.25</v>
      </c>
      <c r="H41" s="1105" t="b">
        <f t="shared" si="1"/>
        <v>1</v>
      </c>
    </row>
    <row r="42" spans="1:8">
      <c r="A42" s="45">
        <v>392</v>
      </c>
      <c r="B42" s="1108" t="s">
        <v>8081</v>
      </c>
      <c r="C42" s="45" t="s">
        <v>4706</v>
      </c>
      <c r="D42" s="46">
        <f t="shared" si="0"/>
        <v>1.28</v>
      </c>
      <c r="F42" s="46">
        <v>1.28</v>
      </c>
      <c r="G42" s="46">
        <v>1.28</v>
      </c>
      <c r="H42" s="1105" t="b">
        <f t="shared" si="1"/>
        <v>1</v>
      </c>
    </row>
    <row r="43" spans="1:8">
      <c r="A43" s="47">
        <v>39129</v>
      </c>
      <c r="B43" s="48" t="s">
        <v>8082</v>
      </c>
      <c r="C43" s="47" t="s">
        <v>4706</v>
      </c>
      <c r="D43" s="49">
        <f t="shared" si="0"/>
        <v>1.46</v>
      </c>
      <c r="F43" s="49">
        <v>1.46</v>
      </c>
      <c r="G43" s="49">
        <v>1.46</v>
      </c>
      <c r="H43" s="1105" t="b">
        <f t="shared" si="1"/>
        <v>1</v>
      </c>
    </row>
    <row r="44" spans="1:8">
      <c r="A44" s="45">
        <v>393</v>
      </c>
      <c r="B44" s="1108" t="s">
        <v>8083</v>
      </c>
      <c r="C44" s="45" t="s">
        <v>4706</v>
      </c>
      <c r="D44" s="46">
        <f t="shared" si="0"/>
        <v>1.53</v>
      </c>
      <c r="F44" s="46">
        <v>1.53</v>
      </c>
      <c r="G44" s="46">
        <v>1.53</v>
      </c>
      <c r="H44" s="1105" t="b">
        <f t="shared" si="1"/>
        <v>1</v>
      </c>
    </row>
    <row r="45" spans="1:8">
      <c r="A45" s="47">
        <v>39133</v>
      </c>
      <c r="B45" s="48" t="s">
        <v>8084</v>
      </c>
      <c r="C45" s="47" t="s">
        <v>4706</v>
      </c>
      <c r="D45" s="49">
        <f t="shared" si="0"/>
        <v>3.41</v>
      </c>
      <c r="F45" s="49">
        <v>3.41</v>
      </c>
      <c r="G45" s="49">
        <v>3.41</v>
      </c>
      <c r="H45" s="1105" t="b">
        <f t="shared" si="1"/>
        <v>1</v>
      </c>
    </row>
    <row r="46" spans="1:8">
      <c r="A46" s="45">
        <v>397</v>
      </c>
      <c r="B46" s="1108" t="s">
        <v>8085</v>
      </c>
      <c r="C46" s="45" t="s">
        <v>4706</v>
      </c>
      <c r="D46" s="46">
        <f t="shared" si="0"/>
        <v>3.77</v>
      </c>
      <c r="F46" s="46">
        <v>3.77</v>
      </c>
      <c r="G46" s="46">
        <v>3.77</v>
      </c>
      <c r="H46" s="1105" t="b">
        <f t="shared" si="1"/>
        <v>1</v>
      </c>
    </row>
    <row r="47" spans="1:8">
      <c r="A47" s="47">
        <v>39132</v>
      </c>
      <c r="B47" s="48" t="s">
        <v>8086</v>
      </c>
      <c r="C47" s="47" t="s">
        <v>4706</v>
      </c>
      <c r="D47" s="49">
        <f t="shared" si="0"/>
        <v>2.73</v>
      </c>
      <c r="F47" s="49">
        <v>2.73</v>
      </c>
      <c r="G47" s="49">
        <v>2.73</v>
      </c>
      <c r="H47" s="1105" t="b">
        <f t="shared" si="1"/>
        <v>1</v>
      </c>
    </row>
    <row r="48" spans="1:8">
      <c r="A48" s="45">
        <v>396</v>
      </c>
      <c r="B48" s="1108" t="s">
        <v>8087</v>
      </c>
      <c r="C48" s="45" t="s">
        <v>4706</v>
      </c>
      <c r="D48" s="46">
        <f t="shared" si="0"/>
        <v>2.92</v>
      </c>
      <c r="F48" s="46">
        <v>2.92</v>
      </c>
      <c r="G48" s="46">
        <v>2.92</v>
      </c>
      <c r="H48" s="1105" t="b">
        <f t="shared" si="1"/>
        <v>1</v>
      </c>
    </row>
    <row r="49" spans="1:8">
      <c r="A49" s="47">
        <v>39135</v>
      </c>
      <c r="B49" s="48" t="s">
        <v>8088</v>
      </c>
      <c r="C49" s="47" t="s">
        <v>4706</v>
      </c>
      <c r="D49" s="49">
        <f t="shared" si="0"/>
        <v>5.46</v>
      </c>
      <c r="F49" s="49">
        <v>5.46</v>
      </c>
      <c r="G49" s="49">
        <v>5.46</v>
      </c>
      <c r="H49" s="1105" t="b">
        <f t="shared" si="1"/>
        <v>1</v>
      </c>
    </row>
    <row r="50" spans="1:8">
      <c r="A50" s="45">
        <v>39128</v>
      </c>
      <c r="B50" s="1108" t="s">
        <v>8089</v>
      </c>
      <c r="C50" s="45" t="s">
        <v>4706</v>
      </c>
      <c r="D50" s="46">
        <f t="shared" si="0"/>
        <v>1.36</v>
      </c>
      <c r="F50" s="46">
        <v>1.36</v>
      </c>
      <c r="G50" s="46">
        <v>1.36</v>
      </c>
      <c r="H50" s="1105" t="b">
        <f t="shared" si="1"/>
        <v>1</v>
      </c>
    </row>
    <row r="51" spans="1:8">
      <c r="A51" s="47">
        <v>400</v>
      </c>
      <c r="B51" s="48" t="s">
        <v>8090</v>
      </c>
      <c r="C51" s="47" t="s">
        <v>4706</v>
      </c>
      <c r="D51" s="49">
        <f t="shared" si="0"/>
        <v>1.33</v>
      </c>
      <c r="F51" s="49">
        <v>1.33</v>
      </c>
      <c r="G51" s="49">
        <v>1.33</v>
      </c>
      <c r="H51" s="1105" t="b">
        <f t="shared" si="1"/>
        <v>1</v>
      </c>
    </row>
    <row r="52" spans="1:8">
      <c r="A52" s="45">
        <v>39125</v>
      </c>
      <c r="B52" s="1108" t="s">
        <v>8091</v>
      </c>
      <c r="C52" s="45" t="s">
        <v>4706</v>
      </c>
      <c r="D52" s="46">
        <f t="shared" si="0"/>
        <v>1.36</v>
      </c>
      <c r="F52" s="46">
        <v>1.36</v>
      </c>
      <c r="G52" s="46">
        <v>1.36</v>
      </c>
      <c r="H52" s="1105" t="b">
        <f t="shared" si="1"/>
        <v>1</v>
      </c>
    </row>
    <row r="53" spans="1:8">
      <c r="A53" s="47">
        <v>39134</v>
      </c>
      <c r="B53" s="48" t="s">
        <v>8092</v>
      </c>
      <c r="C53" s="47" t="s">
        <v>4706</v>
      </c>
      <c r="D53" s="49">
        <f t="shared" si="0"/>
        <v>4.55</v>
      </c>
      <c r="F53" s="49">
        <v>4.55</v>
      </c>
      <c r="G53" s="49">
        <v>4.55</v>
      </c>
      <c r="H53" s="1105" t="b">
        <f t="shared" si="1"/>
        <v>1</v>
      </c>
    </row>
    <row r="54" spans="1:8">
      <c r="A54" s="45">
        <v>398</v>
      </c>
      <c r="B54" s="1108" t="s">
        <v>8093</v>
      </c>
      <c r="C54" s="45" t="s">
        <v>4706</v>
      </c>
      <c r="D54" s="46">
        <f t="shared" si="0"/>
        <v>4.1900000000000004</v>
      </c>
      <c r="F54" s="46">
        <v>4.1900000000000004</v>
      </c>
      <c r="G54" s="46">
        <v>4.1900000000000004</v>
      </c>
      <c r="H54" s="1105" t="b">
        <f t="shared" si="1"/>
        <v>1</v>
      </c>
    </row>
    <row r="55" spans="1:8">
      <c r="A55" s="47">
        <v>39126</v>
      </c>
      <c r="B55" s="48" t="s">
        <v>8094</v>
      </c>
      <c r="C55" s="47" t="s">
        <v>4706</v>
      </c>
      <c r="D55" s="49">
        <f t="shared" si="0"/>
        <v>6.15</v>
      </c>
      <c r="F55" s="49">
        <v>6.15</v>
      </c>
      <c r="G55" s="49">
        <v>6.15</v>
      </c>
      <c r="H55" s="1105" t="b">
        <f t="shared" si="1"/>
        <v>1</v>
      </c>
    </row>
    <row r="56" spans="1:8">
      <c r="A56" s="45">
        <v>399</v>
      </c>
      <c r="B56" s="1108" t="s">
        <v>8095</v>
      </c>
      <c r="C56" s="45" t="s">
        <v>4706</v>
      </c>
      <c r="D56" s="46">
        <f t="shared" si="0"/>
        <v>5.42</v>
      </c>
      <c r="F56" s="46">
        <v>5.42</v>
      </c>
      <c r="G56" s="46">
        <v>5.42</v>
      </c>
      <c r="H56" s="1105" t="b">
        <f t="shared" si="1"/>
        <v>1</v>
      </c>
    </row>
    <row r="57" spans="1:8">
      <c r="A57" s="47">
        <v>39158</v>
      </c>
      <c r="B57" s="48" t="s">
        <v>8096</v>
      </c>
      <c r="C57" s="47" t="s">
        <v>4706</v>
      </c>
      <c r="D57" s="49">
        <f t="shared" si="0"/>
        <v>14.55</v>
      </c>
      <c r="F57" s="49">
        <v>14.55</v>
      </c>
      <c r="G57" s="49">
        <v>14.55</v>
      </c>
      <c r="H57" s="1105" t="b">
        <f t="shared" si="1"/>
        <v>1</v>
      </c>
    </row>
    <row r="58" spans="1:8">
      <c r="A58" s="45">
        <v>39141</v>
      </c>
      <c r="B58" s="1108" t="s">
        <v>8097</v>
      </c>
      <c r="C58" s="45" t="s">
        <v>4706</v>
      </c>
      <c r="D58" s="46">
        <f t="shared" si="0"/>
        <v>1.05</v>
      </c>
      <c r="F58" s="46">
        <v>1.05</v>
      </c>
      <c r="G58" s="46">
        <v>1.05</v>
      </c>
      <c r="H58" s="1105" t="b">
        <f t="shared" si="1"/>
        <v>1</v>
      </c>
    </row>
    <row r="59" spans="1:8">
      <c r="A59" s="47">
        <v>39140</v>
      </c>
      <c r="B59" s="48" t="s">
        <v>8098</v>
      </c>
      <c r="C59" s="47" t="s">
        <v>4706</v>
      </c>
      <c r="D59" s="49">
        <f t="shared" si="0"/>
        <v>0.96</v>
      </c>
      <c r="F59" s="49">
        <v>0.96</v>
      </c>
      <c r="G59" s="49">
        <v>0.96</v>
      </c>
      <c r="H59" s="1105" t="b">
        <f t="shared" si="1"/>
        <v>1</v>
      </c>
    </row>
    <row r="60" spans="1:8">
      <c r="A60" s="45">
        <v>39137</v>
      </c>
      <c r="B60" s="1108" t="s">
        <v>8099</v>
      </c>
      <c r="C60" s="45" t="s">
        <v>4706</v>
      </c>
      <c r="D60" s="46">
        <f t="shared" si="0"/>
        <v>0.55000000000000004</v>
      </c>
      <c r="F60" s="46">
        <v>0.55000000000000004</v>
      </c>
      <c r="G60" s="46">
        <v>0.55000000000000004</v>
      </c>
      <c r="H60" s="1105" t="b">
        <f t="shared" si="1"/>
        <v>1</v>
      </c>
    </row>
    <row r="61" spans="1:8">
      <c r="A61" s="47">
        <v>39139</v>
      </c>
      <c r="B61" s="48" t="s">
        <v>8100</v>
      </c>
      <c r="C61" s="47" t="s">
        <v>4706</v>
      </c>
      <c r="D61" s="49">
        <f t="shared" si="0"/>
        <v>0.79</v>
      </c>
      <c r="F61" s="49">
        <v>0.79</v>
      </c>
      <c r="G61" s="49">
        <v>0.79</v>
      </c>
      <c r="H61" s="1105" t="b">
        <f t="shared" si="1"/>
        <v>1</v>
      </c>
    </row>
    <row r="62" spans="1:8">
      <c r="A62" s="45">
        <v>39143</v>
      </c>
      <c r="B62" s="1108" t="s">
        <v>8101</v>
      </c>
      <c r="C62" s="45" t="s">
        <v>4706</v>
      </c>
      <c r="D62" s="46">
        <f t="shared" si="0"/>
        <v>2.1800000000000002</v>
      </c>
      <c r="F62" s="46">
        <v>2.1800000000000002</v>
      </c>
      <c r="G62" s="46">
        <v>2.1800000000000002</v>
      </c>
      <c r="H62" s="1105" t="b">
        <f t="shared" si="1"/>
        <v>1</v>
      </c>
    </row>
    <row r="63" spans="1:8">
      <c r="A63" s="47">
        <v>39142</v>
      </c>
      <c r="B63" s="48" t="s">
        <v>8102</v>
      </c>
      <c r="C63" s="47" t="s">
        <v>4706</v>
      </c>
      <c r="D63" s="49">
        <f t="shared" si="0"/>
        <v>1.56</v>
      </c>
      <c r="F63" s="49">
        <v>1.56</v>
      </c>
      <c r="G63" s="49">
        <v>1.56</v>
      </c>
      <c r="H63" s="1105" t="b">
        <f t="shared" si="1"/>
        <v>1</v>
      </c>
    </row>
    <row r="64" spans="1:8">
      <c r="A64" s="45">
        <v>39138</v>
      </c>
      <c r="B64" s="1108" t="s">
        <v>8103</v>
      </c>
      <c r="C64" s="45" t="s">
        <v>4706</v>
      </c>
      <c r="D64" s="46">
        <f t="shared" si="0"/>
        <v>0.57999999999999996</v>
      </c>
      <c r="F64" s="46">
        <v>0.57999999999999996</v>
      </c>
      <c r="G64" s="46">
        <v>0.57999999999999996</v>
      </c>
      <c r="H64" s="1105" t="b">
        <f t="shared" si="1"/>
        <v>1</v>
      </c>
    </row>
    <row r="65" spans="1:8">
      <c r="A65" s="47">
        <v>39136</v>
      </c>
      <c r="B65" s="48" t="s">
        <v>8104</v>
      </c>
      <c r="C65" s="47" t="s">
        <v>4706</v>
      </c>
      <c r="D65" s="49">
        <f t="shared" si="0"/>
        <v>0.39</v>
      </c>
      <c r="F65" s="49">
        <v>0.39</v>
      </c>
      <c r="G65" s="49">
        <v>0.39</v>
      </c>
      <c r="H65" s="1105" t="b">
        <f t="shared" si="1"/>
        <v>1</v>
      </c>
    </row>
    <row r="66" spans="1:8">
      <c r="A66" s="45">
        <v>39144</v>
      </c>
      <c r="B66" s="1108" t="s">
        <v>8105</v>
      </c>
      <c r="C66" s="45" t="s">
        <v>4706</v>
      </c>
      <c r="D66" s="46">
        <f t="shared" si="0"/>
        <v>2.5299999999999998</v>
      </c>
      <c r="F66" s="46">
        <v>2.5299999999999998</v>
      </c>
      <c r="G66" s="46">
        <v>2.5299999999999998</v>
      </c>
      <c r="H66" s="1105" t="b">
        <f t="shared" si="1"/>
        <v>1</v>
      </c>
    </row>
    <row r="67" spans="1:8">
      <c r="A67" s="47">
        <v>39145</v>
      </c>
      <c r="B67" s="48" t="s">
        <v>8106</v>
      </c>
      <c r="C67" s="47" t="s">
        <v>4706</v>
      </c>
      <c r="D67" s="49">
        <f t="shared" ref="D67:D130" si="2">IF($J$2=$F$1,F67,G67)</f>
        <v>4.18</v>
      </c>
      <c r="F67" s="49">
        <v>4.18</v>
      </c>
      <c r="G67" s="49">
        <v>4.18</v>
      </c>
      <c r="H67" s="1105" t="b">
        <f t="shared" ref="H67:H130" si="3">F67=G67</f>
        <v>1</v>
      </c>
    </row>
    <row r="68" spans="1:8">
      <c r="A68" s="45">
        <v>12615</v>
      </c>
      <c r="B68" s="1108" t="s">
        <v>8107</v>
      </c>
      <c r="C68" s="45" t="s">
        <v>4706</v>
      </c>
      <c r="D68" s="46">
        <f t="shared" si="2"/>
        <v>3.58</v>
      </c>
      <c r="F68" s="46">
        <v>3.58</v>
      </c>
      <c r="G68" s="46">
        <v>3.58</v>
      </c>
      <c r="H68" s="1105" t="b">
        <f t="shared" si="3"/>
        <v>1</v>
      </c>
    </row>
    <row r="69" spans="1:8">
      <c r="A69" s="47">
        <v>11927</v>
      </c>
      <c r="B69" s="48" t="s">
        <v>8108</v>
      </c>
      <c r="C69" s="47" t="s">
        <v>4706</v>
      </c>
      <c r="D69" s="49">
        <f t="shared" si="2"/>
        <v>5.33</v>
      </c>
      <c r="F69" s="49">
        <v>5.33</v>
      </c>
      <c r="G69" s="49">
        <v>5.33</v>
      </c>
      <c r="H69" s="1105" t="b">
        <f t="shared" si="3"/>
        <v>1</v>
      </c>
    </row>
    <row r="70" spans="1:8">
      <c r="A70" s="45">
        <v>11928</v>
      </c>
      <c r="B70" s="1108" t="s">
        <v>8109</v>
      </c>
      <c r="C70" s="45" t="s">
        <v>4706</v>
      </c>
      <c r="D70" s="46">
        <f t="shared" si="2"/>
        <v>6.11</v>
      </c>
      <c r="F70" s="46">
        <v>6.11</v>
      </c>
      <c r="G70" s="46">
        <v>6.11</v>
      </c>
      <c r="H70" s="1105" t="b">
        <f t="shared" si="3"/>
        <v>1</v>
      </c>
    </row>
    <row r="71" spans="1:8">
      <c r="A71" s="47">
        <v>11929</v>
      </c>
      <c r="B71" s="48" t="s">
        <v>8110</v>
      </c>
      <c r="C71" s="47" t="s">
        <v>4706</v>
      </c>
      <c r="D71" s="49">
        <f t="shared" si="2"/>
        <v>9.4499999999999993</v>
      </c>
      <c r="F71" s="49">
        <v>9.4499999999999993</v>
      </c>
      <c r="G71" s="49">
        <v>9.4499999999999993</v>
      </c>
      <c r="H71" s="1105" t="b">
        <f t="shared" si="3"/>
        <v>1</v>
      </c>
    </row>
    <row r="72" spans="1:8">
      <c r="A72" s="45">
        <v>36801</v>
      </c>
      <c r="B72" s="1108" t="s">
        <v>8111</v>
      </c>
      <c r="C72" s="45" t="s">
        <v>4706</v>
      </c>
      <c r="D72" s="46">
        <f t="shared" si="2"/>
        <v>21.09</v>
      </c>
      <c r="F72" s="46">
        <v>21.09</v>
      </c>
      <c r="G72" s="46">
        <v>21.09</v>
      </c>
      <c r="H72" s="1105" t="b">
        <f t="shared" si="3"/>
        <v>1</v>
      </c>
    </row>
    <row r="73" spans="1:8">
      <c r="A73" s="47">
        <v>36246</v>
      </c>
      <c r="B73" s="48" t="s">
        <v>8112</v>
      </c>
      <c r="C73" s="47" t="s">
        <v>4709</v>
      </c>
      <c r="D73" s="49">
        <f t="shared" si="2"/>
        <v>2</v>
      </c>
      <c r="F73" s="49">
        <v>2</v>
      </c>
      <c r="G73" s="49">
        <v>2</v>
      </c>
      <c r="H73" s="1105" t="b">
        <f t="shared" si="3"/>
        <v>1</v>
      </c>
    </row>
    <row r="74" spans="1:8">
      <c r="A74" s="45">
        <v>37600</v>
      </c>
      <c r="B74" s="1108" t="s">
        <v>8113</v>
      </c>
      <c r="C74" s="45" t="s">
        <v>4706</v>
      </c>
      <c r="D74" s="46">
        <f t="shared" si="2"/>
        <v>51.99</v>
      </c>
      <c r="F74" s="46">
        <v>51.99</v>
      </c>
      <c r="G74" s="46">
        <v>51.99</v>
      </c>
      <c r="H74" s="1105" t="b">
        <f t="shared" si="3"/>
        <v>1</v>
      </c>
    </row>
    <row r="75" spans="1:8">
      <c r="A75" s="47">
        <v>37599</v>
      </c>
      <c r="B75" s="48" t="s">
        <v>8114</v>
      </c>
      <c r="C75" s="47" t="s">
        <v>4706</v>
      </c>
      <c r="D75" s="49">
        <f t="shared" si="2"/>
        <v>48.39</v>
      </c>
      <c r="F75" s="49">
        <v>48.39</v>
      </c>
      <c r="G75" s="49">
        <v>48.39</v>
      </c>
      <c r="H75" s="1105" t="b">
        <f t="shared" si="3"/>
        <v>1</v>
      </c>
    </row>
    <row r="76" spans="1:8">
      <c r="A76" s="45">
        <v>1</v>
      </c>
      <c r="B76" s="1108" t="s">
        <v>8115</v>
      </c>
      <c r="C76" s="45" t="s">
        <v>4710</v>
      </c>
      <c r="D76" s="46">
        <f t="shared" si="2"/>
        <v>61.12</v>
      </c>
      <c r="F76" s="46">
        <v>61.12</v>
      </c>
      <c r="G76" s="46">
        <v>61.12</v>
      </c>
      <c r="H76" s="1105" t="b">
        <f t="shared" si="3"/>
        <v>1</v>
      </c>
    </row>
    <row r="77" spans="1:8">
      <c r="A77" s="47">
        <v>3</v>
      </c>
      <c r="B77" s="48" t="s">
        <v>8116</v>
      </c>
      <c r="C77" s="47" t="s">
        <v>4711</v>
      </c>
      <c r="D77" s="49">
        <f t="shared" si="2"/>
        <v>4.63</v>
      </c>
      <c r="F77" s="49">
        <v>4.63</v>
      </c>
      <c r="G77" s="49">
        <v>4.63</v>
      </c>
      <c r="H77" s="1105" t="b">
        <f t="shared" si="3"/>
        <v>1</v>
      </c>
    </row>
    <row r="78" spans="1:8">
      <c r="A78" s="45">
        <v>26</v>
      </c>
      <c r="B78" s="1108" t="s">
        <v>8117</v>
      </c>
      <c r="C78" s="45" t="s">
        <v>4710</v>
      </c>
      <c r="D78" s="46">
        <f t="shared" si="2"/>
        <v>4.87</v>
      </c>
      <c r="F78" s="46">
        <v>4.87</v>
      </c>
      <c r="G78" s="46">
        <v>4.87</v>
      </c>
      <c r="H78" s="1105" t="b">
        <f t="shared" si="3"/>
        <v>1</v>
      </c>
    </row>
    <row r="79" spans="1:8">
      <c r="A79" s="47">
        <v>20</v>
      </c>
      <c r="B79" s="48" t="s">
        <v>8118</v>
      </c>
      <c r="C79" s="47" t="s">
        <v>4710</v>
      </c>
      <c r="D79" s="49">
        <f t="shared" si="2"/>
        <v>4.9000000000000004</v>
      </c>
      <c r="F79" s="49">
        <v>4.9000000000000004</v>
      </c>
      <c r="G79" s="49">
        <v>4.9000000000000004</v>
      </c>
      <c r="H79" s="1105" t="b">
        <f t="shared" si="3"/>
        <v>1</v>
      </c>
    </row>
    <row r="80" spans="1:8">
      <c r="A80" s="45">
        <v>21</v>
      </c>
      <c r="B80" s="1108" t="s">
        <v>8119</v>
      </c>
      <c r="C80" s="45" t="s">
        <v>4710</v>
      </c>
      <c r="D80" s="46">
        <f t="shared" si="2"/>
        <v>4.9000000000000004</v>
      </c>
      <c r="F80" s="46">
        <v>4.9000000000000004</v>
      </c>
      <c r="G80" s="46">
        <v>4.9000000000000004</v>
      </c>
      <c r="H80" s="1105" t="b">
        <f t="shared" si="3"/>
        <v>1</v>
      </c>
    </row>
    <row r="81" spans="1:8">
      <c r="A81" s="47">
        <v>24</v>
      </c>
      <c r="B81" s="48" t="s">
        <v>8120</v>
      </c>
      <c r="C81" s="47" t="s">
        <v>4710</v>
      </c>
      <c r="D81" s="49">
        <f t="shared" si="2"/>
        <v>4.9000000000000004</v>
      </c>
      <c r="F81" s="49">
        <v>4.9000000000000004</v>
      </c>
      <c r="G81" s="49">
        <v>4.9000000000000004</v>
      </c>
      <c r="H81" s="1105" t="b">
        <f t="shared" si="3"/>
        <v>1</v>
      </c>
    </row>
    <row r="82" spans="1:8">
      <c r="A82" s="45">
        <v>25</v>
      </c>
      <c r="B82" s="1108" t="s">
        <v>8121</v>
      </c>
      <c r="C82" s="45" t="s">
        <v>4710</v>
      </c>
      <c r="D82" s="46">
        <f t="shared" si="2"/>
        <v>4.9000000000000004</v>
      </c>
      <c r="F82" s="46">
        <v>4.9000000000000004</v>
      </c>
      <c r="G82" s="46">
        <v>4.9000000000000004</v>
      </c>
      <c r="H82" s="1105" t="b">
        <f t="shared" si="3"/>
        <v>1</v>
      </c>
    </row>
    <row r="83" spans="1:8">
      <c r="A83" s="47">
        <v>43065</v>
      </c>
      <c r="B83" s="48" t="s">
        <v>8122</v>
      </c>
      <c r="C83" s="47" t="s">
        <v>4710</v>
      </c>
      <c r="D83" s="49">
        <f t="shared" si="2"/>
        <v>7.23</v>
      </c>
      <c r="F83" s="49">
        <v>7.23</v>
      </c>
      <c r="G83" s="49">
        <v>7.23</v>
      </c>
      <c r="H83" s="1105" t="b">
        <f t="shared" si="3"/>
        <v>1</v>
      </c>
    </row>
    <row r="84" spans="1:8">
      <c r="A84" s="45">
        <v>34341</v>
      </c>
      <c r="B84" s="1108" t="s">
        <v>8123</v>
      </c>
      <c r="C84" s="45" t="s">
        <v>4710</v>
      </c>
      <c r="D84" s="46">
        <f t="shared" si="2"/>
        <v>4.6100000000000003</v>
      </c>
      <c r="F84" s="46">
        <v>4.6100000000000003</v>
      </c>
      <c r="G84" s="46">
        <v>4.6100000000000003</v>
      </c>
      <c r="H84" s="1105" t="b">
        <f t="shared" si="3"/>
        <v>1</v>
      </c>
    </row>
    <row r="85" spans="1:8">
      <c r="A85" s="47">
        <v>22</v>
      </c>
      <c r="B85" s="48" t="s">
        <v>8124</v>
      </c>
      <c r="C85" s="47" t="s">
        <v>4710</v>
      </c>
      <c r="D85" s="49">
        <f t="shared" si="2"/>
        <v>5.24</v>
      </c>
      <c r="F85" s="49">
        <v>5.24</v>
      </c>
      <c r="G85" s="49">
        <v>5.24</v>
      </c>
      <c r="H85" s="1105" t="b">
        <f t="shared" si="3"/>
        <v>1</v>
      </c>
    </row>
    <row r="86" spans="1:8">
      <c r="A86" s="45">
        <v>23</v>
      </c>
      <c r="B86" s="1108" t="s">
        <v>8125</v>
      </c>
      <c r="C86" s="45" t="s">
        <v>4710</v>
      </c>
      <c r="D86" s="46">
        <f t="shared" si="2"/>
        <v>5.2</v>
      </c>
      <c r="F86" s="46">
        <v>5.2</v>
      </c>
      <c r="G86" s="46">
        <v>5.2</v>
      </c>
      <c r="H86" s="1105" t="b">
        <f t="shared" si="3"/>
        <v>1</v>
      </c>
    </row>
    <row r="87" spans="1:8">
      <c r="A87" s="47">
        <v>34439</v>
      </c>
      <c r="B87" s="48" t="s">
        <v>8126</v>
      </c>
      <c r="C87" s="47" t="s">
        <v>4710</v>
      </c>
      <c r="D87" s="49">
        <f t="shared" si="2"/>
        <v>5.6</v>
      </c>
      <c r="F87" s="49">
        <v>5.6</v>
      </c>
      <c r="G87" s="49">
        <v>5.6</v>
      </c>
      <c r="H87" s="1105" t="b">
        <f t="shared" si="3"/>
        <v>1</v>
      </c>
    </row>
    <row r="88" spans="1:8">
      <c r="A88" s="45">
        <v>34</v>
      </c>
      <c r="B88" s="1108" t="s">
        <v>8127</v>
      </c>
      <c r="C88" s="45" t="s">
        <v>4710</v>
      </c>
      <c r="D88" s="46">
        <f t="shared" si="2"/>
        <v>4.9800000000000004</v>
      </c>
      <c r="F88" s="46">
        <v>4.9800000000000004</v>
      </c>
      <c r="G88" s="46">
        <v>4.9800000000000004</v>
      </c>
      <c r="H88" s="1105" t="b">
        <f t="shared" si="3"/>
        <v>1</v>
      </c>
    </row>
    <row r="89" spans="1:8">
      <c r="A89" s="47">
        <v>34441</v>
      </c>
      <c r="B89" s="48" t="s">
        <v>8128</v>
      </c>
      <c r="C89" s="47" t="s">
        <v>4710</v>
      </c>
      <c r="D89" s="49">
        <f t="shared" si="2"/>
        <v>5.31</v>
      </c>
      <c r="F89" s="49">
        <v>5.31</v>
      </c>
      <c r="G89" s="49">
        <v>5.31</v>
      </c>
      <c r="H89" s="1105" t="b">
        <f t="shared" si="3"/>
        <v>1</v>
      </c>
    </row>
    <row r="90" spans="1:8">
      <c r="A90" s="45">
        <v>31</v>
      </c>
      <c r="B90" s="1108" t="s">
        <v>8129</v>
      </c>
      <c r="C90" s="45" t="s">
        <v>4710</v>
      </c>
      <c r="D90" s="46">
        <f t="shared" si="2"/>
        <v>4.74</v>
      </c>
      <c r="F90" s="46">
        <v>4.74</v>
      </c>
      <c r="G90" s="46">
        <v>4.74</v>
      </c>
      <c r="H90" s="1105" t="b">
        <f t="shared" si="3"/>
        <v>1</v>
      </c>
    </row>
    <row r="91" spans="1:8">
      <c r="A91" s="47">
        <v>34443</v>
      </c>
      <c r="B91" s="48" t="s">
        <v>8130</v>
      </c>
      <c r="C91" s="47" t="s">
        <v>4710</v>
      </c>
      <c r="D91" s="49">
        <f t="shared" si="2"/>
        <v>5.31</v>
      </c>
      <c r="F91" s="49">
        <v>5.31</v>
      </c>
      <c r="G91" s="49">
        <v>5.31</v>
      </c>
      <c r="H91" s="1105" t="b">
        <f t="shared" si="3"/>
        <v>1</v>
      </c>
    </row>
    <row r="92" spans="1:8">
      <c r="A92" s="45">
        <v>27</v>
      </c>
      <c r="B92" s="1108" t="s">
        <v>8131</v>
      </c>
      <c r="C92" s="45" t="s">
        <v>4710</v>
      </c>
      <c r="D92" s="46">
        <f t="shared" si="2"/>
        <v>4.74</v>
      </c>
      <c r="F92" s="46">
        <v>4.74</v>
      </c>
      <c r="G92" s="46">
        <v>4.74</v>
      </c>
      <c r="H92" s="1105" t="b">
        <f t="shared" si="3"/>
        <v>1</v>
      </c>
    </row>
    <row r="93" spans="1:8">
      <c r="A93" s="47">
        <v>34446</v>
      </c>
      <c r="B93" s="48" t="s">
        <v>8132</v>
      </c>
      <c r="C93" s="47" t="s">
        <v>4710</v>
      </c>
      <c r="D93" s="49">
        <f t="shared" si="2"/>
        <v>5.31</v>
      </c>
      <c r="F93" s="49">
        <v>5.31</v>
      </c>
      <c r="G93" s="49">
        <v>5.31</v>
      </c>
      <c r="H93" s="1105" t="b">
        <f t="shared" si="3"/>
        <v>1</v>
      </c>
    </row>
    <row r="94" spans="1:8">
      <c r="A94" s="45">
        <v>29</v>
      </c>
      <c r="B94" s="1108" t="s">
        <v>8133</v>
      </c>
      <c r="C94" s="45" t="s">
        <v>4710</v>
      </c>
      <c r="D94" s="46">
        <f t="shared" si="2"/>
        <v>4.43</v>
      </c>
      <c r="F94" s="46">
        <v>4.43</v>
      </c>
      <c r="G94" s="46">
        <v>4.43</v>
      </c>
      <c r="H94" s="1105" t="b">
        <f t="shared" si="3"/>
        <v>1</v>
      </c>
    </row>
    <row r="95" spans="1:8">
      <c r="A95" s="47">
        <v>28</v>
      </c>
      <c r="B95" s="48" t="s">
        <v>8134</v>
      </c>
      <c r="C95" s="47" t="s">
        <v>4710</v>
      </c>
      <c r="D95" s="49">
        <f t="shared" si="2"/>
        <v>5.12</v>
      </c>
      <c r="F95" s="49">
        <v>5.12</v>
      </c>
      <c r="G95" s="49">
        <v>5.12</v>
      </c>
      <c r="H95" s="1105" t="b">
        <f t="shared" si="3"/>
        <v>1</v>
      </c>
    </row>
    <row r="96" spans="1:8">
      <c r="A96" s="45">
        <v>34449</v>
      </c>
      <c r="B96" s="1108" t="s">
        <v>8135</v>
      </c>
      <c r="C96" s="45" t="s">
        <v>4710</v>
      </c>
      <c r="D96" s="46">
        <f t="shared" si="2"/>
        <v>5.85</v>
      </c>
      <c r="F96" s="46">
        <v>5.85</v>
      </c>
      <c r="G96" s="46">
        <v>5.85</v>
      </c>
      <c r="H96" s="1105" t="b">
        <f t="shared" si="3"/>
        <v>1</v>
      </c>
    </row>
    <row r="97" spans="1:8">
      <c r="A97" s="47">
        <v>32</v>
      </c>
      <c r="B97" s="48" t="s">
        <v>8136</v>
      </c>
      <c r="C97" s="47" t="s">
        <v>4710</v>
      </c>
      <c r="D97" s="49">
        <f t="shared" si="2"/>
        <v>5.22</v>
      </c>
      <c r="F97" s="49">
        <v>5.22</v>
      </c>
      <c r="G97" s="49">
        <v>5.22</v>
      </c>
      <c r="H97" s="1105" t="b">
        <f t="shared" si="3"/>
        <v>1</v>
      </c>
    </row>
    <row r="98" spans="1:8">
      <c r="A98" s="45">
        <v>33</v>
      </c>
      <c r="B98" s="1108" t="s">
        <v>8137</v>
      </c>
      <c r="C98" s="45" t="s">
        <v>4710</v>
      </c>
      <c r="D98" s="46">
        <f t="shared" si="2"/>
        <v>5.86</v>
      </c>
      <c r="F98" s="46">
        <v>5.86</v>
      </c>
      <c r="G98" s="46">
        <v>5.86</v>
      </c>
      <c r="H98" s="1105" t="b">
        <f t="shared" si="3"/>
        <v>1</v>
      </c>
    </row>
    <row r="99" spans="1:8">
      <c r="A99" s="47">
        <v>34343</v>
      </c>
      <c r="B99" s="48" t="s">
        <v>8138</v>
      </c>
      <c r="C99" s="47" t="s">
        <v>4710</v>
      </c>
      <c r="D99" s="49">
        <f t="shared" si="2"/>
        <v>5.63</v>
      </c>
      <c r="F99" s="49">
        <v>5.63</v>
      </c>
      <c r="G99" s="49">
        <v>5.63</v>
      </c>
      <c r="H99" s="1105" t="b">
        <f t="shared" si="3"/>
        <v>1</v>
      </c>
    </row>
    <row r="100" spans="1:8">
      <c r="A100" s="45">
        <v>34452</v>
      </c>
      <c r="B100" s="1108" t="s">
        <v>8139</v>
      </c>
      <c r="C100" s="45" t="s">
        <v>4710</v>
      </c>
      <c r="D100" s="46">
        <f t="shared" si="2"/>
        <v>5.18</v>
      </c>
      <c r="F100" s="46">
        <v>5.18</v>
      </c>
      <c r="G100" s="46">
        <v>5.18</v>
      </c>
      <c r="H100" s="1105" t="b">
        <f t="shared" si="3"/>
        <v>1</v>
      </c>
    </row>
    <row r="101" spans="1:8">
      <c r="A101" s="47">
        <v>36</v>
      </c>
      <c r="B101" s="48" t="s">
        <v>8140</v>
      </c>
      <c r="C101" s="47" t="s">
        <v>4710</v>
      </c>
      <c r="D101" s="49">
        <f t="shared" si="2"/>
        <v>4.9400000000000004</v>
      </c>
      <c r="F101" s="49">
        <v>4.9400000000000004</v>
      </c>
      <c r="G101" s="49">
        <v>4.9400000000000004</v>
      </c>
      <c r="H101" s="1105" t="b">
        <f t="shared" si="3"/>
        <v>1</v>
      </c>
    </row>
    <row r="102" spans="1:8">
      <c r="A102" s="45">
        <v>34456</v>
      </c>
      <c r="B102" s="1108" t="s">
        <v>8141</v>
      </c>
      <c r="C102" s="45" t="s">
        <v>4710</v>
      </c>
      <c r="D102" s="46">
        <f t="shared" si="2"/>
        <v>5.18</v>
      </c>
      <c r="F102" s="46">
        <v>5.18</v>
      </c>
      <c r="G102" s="46">
        <v>5.18</v>
      </c>
      <c r="H102" s="1105" t="b">
        <f t="shared" si="3"/>
        <v>1</v>
      </c>
    </row>
    <row r="103" spans="1:8">
      <c r="A103" s="47">
        <v>39</v>
      </c>
      <c r="B103" s="48" t="s">
        <v>8142</v>
      </c>
      <c r="C103" s="47" t="s">
        <v>4710</v>
      </c>
      <c r="D103" s="49">
        <f t="shared" si="2"/>
        <v>4.9400000000000004</v>
      </c>
      <c r="F103" s="49">
        <v>4.9400000000000004</v>
      </c>
      <c r="G103" s="49">
        <v>4.9400000000000004</v>
      </c>
      <c r="H103" s="1105" t="b">
        <f t="shared" si="3"/>
        <v>1</v>
      </c>
    </row>
    <row r="104" spans="1:8">
      <c r="A104" s="45">
        <v>34457</v>
      </c>
      <c r="B104" s="1108" t="s">
        <v>8143</v>
      </c>
      <c r="C104" s="45" t="s">
        <v>4710</v>
      </c>
      <c r="D104" s="46">
        <f t="shared" si="2"/>
        <v>5.56</v>
      </c>
      <c r="F104" s="46">
        <v>5.56</v>
      </c>
      <c r="G104" s="46">
        <v>5.56</v>
      </c>
      <c r="H104" s="1105" t="b">
        <f t="shared" si="3"/>
        <v>1</v>
      </c>
    </row>
    <row r="105" spans="1:8">
      <c r="A105" s="47">
        <v>40</v>
      </c>
      <c r="B105" s="48" t="s">
        <v>8144</v>
      </c>
      <c r="C105" s="47" t="s">
        <v>4710</v>
      </c>
      <c r="D105" s="49">
        <f t="shared" si="2"/>
        <v>5.05</v>
      </c>
      <c r="F105" s="49">
        <v>5.05</v>
      </c>
      <c r="G105" s="49">
        <v>5.05</v>
      </c>
      <c r="H105" s="1105" t="b">
        <f t="shared" si="3"/>
        <v>1</v>
      </c>
    </row>
    <row r="106" spans="1:8">
      <c r="A106" s="45">
        <v>34460</v>
      </c>
      <c r="B106" s="1108" t="s">
        <v>8145</v>
      </c>
      <c r="C106" s="45" t="s">
        <v>4710</v>
      </c>
      <c r="D106" s="46">
        <f t="shared" si="2"/>
        <v>5.67</v>
      </c>
      <c r="F106" s="46">
        <v>5.67</v>
      </c>
      <c r="G106" s="46">
        <v>5.67</v>
      </c>
      <c r="H106" s="1105" t="b">
        <f t="shared" si="3"/>
        <v>1</v>
      </c>
    </row>
    <row r="107" spans="1:8">
      <c r="A107" s="47">
        <v>42</v>
      </c>
      <c r="B107" s="48" t="s">
        <v>8146</v>
      </c>
      <c r="C107" s="47" t="s">
        <v>4710</v>
      </c>
      <c r="D107" s="49">
        <f t="shared" si="2"/>
        <v>5.13</v>
      </c>
      <c r="F107" s="49">
        <v>5.13</v>
      </c>
      <c r="G107" s="49">
        <v>5.13</v>
      </c>
      <c r="H107" s="1105" t="b">
        <f t="shared" si="3"/>
        <v>1</v>
      </c>
    </row>
    <row r="108" spans="1:8">
      <c r="A108" s="45">
        <v>38</v>
      </c>
      <c r="B108" s="1108" t="s">
        <v>8147</v>
      </c>
      <c r="C108" s="45" t="s">
        <v>4710</v>
      </c>
      <c r="D108" s="46">
        <f t="shared" si="2"/>
        <v>5.71</v>
      </c>
      <c r="F108" s="46">
        <v>5.71</v>
      </c>
      <c r="G108" s="46">
        <v>5.71</v>
      </c>
      <c r="H108" s="1105" t="b">
        <f t="shared" si="3"/>
        <v>1</v>
      </c>
    </row>
    <row r="109" spans="1:8">
      <c r="A109" s="47">
        <v>20063</v>
      </c>
      <c r="B109" s="48" t="s">
        <v>8148</v>
      </c>
      <c r="C109" s="47" t="s">
        <v>4706</v>
      </c>
      <c r="D109" s="49">
        <f t="shared" si="2"/>
        <v>3.56</v>
      </c>
      <c r="F109" s="49">
        <v>3.56</v>
      </c>
      <c r="G109" s="49">
        <v>3.56</v>
      </c>
      <c r="H109" s="1105" t="b">
        <f t="shared" si="3"/>
        <v>1</v>
      </c>
    </row>
    <row r="110" spans="1:8">
      <c r="A110" s="45">
        <v>40410</v>
      </c>
      <c r="B110" s="1108" t="s">
        <v>8149</v>
      </c>
      <c r="C110" s="45" t="s">
        <v>4706</v>
      </c>
      <c r="D110" s="46">
        <f t="shared" si="2"/>
        <v>13.65</v>
      </c>
      <c r="F110" s="46">
        <v>13.65</v>
      </c>
      <c r="G110" s="46">
        <v>13.65</v>
      </c>
      <c r="H110" s="1105" t="b">
        <f t="shared" si="3"/>
        <v>1</v>
      </c>
    </row>
    <row r="111" spans="1:8">
      <c r="A111" s="47">
        <v>40411</v>
      </c>
      <c r="B111" s="48" t="s">
        <v>8150</v>
      </c>
      <c r="C111" s="47" t="s">
        <v>4706</v>
      </c>
      <c r="D111" s="49">
        <f t="shared" si="2"/>
        <v>14.81</v>
      </c>
      <c r="F111" s="49">
        <v>14.81</v>
      </c>
      <c r="G111" s="49">
        <v>14.81</v>
      </c>
      <c r="H111" s="1105" t="b">
        <f t="shared" si="3"/>
        <v>1</v>
      </c>
    </row>
    <row r="112" spans="1:8">
      <c r="A112" s="45">
        <v>40412</v>
      </c>
      <c r="B112" s="1108" t="s">
        <v>8151</v>
      </c>
      <c r="C112" s="45" t="s">
        <v>4706</v>
      </c>
      <c r="D112" s="46">
        <f t="shared" si="2"/>
        <v>16.62</v>
      </c>
      <c r="F112" s="46">
        <v>16.62</v>
      </c>
      <c r="G112" s="46">
        <v>16.62</v>
      </c>
      <c r="H112" s="1105" t="b">
        <f t="shared" si="3"/>
        <v>1</v>
      </c>
    </row>
    <row r="113" spans="1:8">
      <c r="A113" s="47">
        <v>38838</v>
      </c>
      <c r="B113" s="48" t="s">
        <v>8152</v>
      </c>
      <c r="C113" s="47" t="s">
        <v>4706</v>
      </c>
      <c r="D113" s="49">
        <f t="shared" si="2"/>
        <v>6.78</v>
      </c>
      <c r="F113" s="49">
        <v>6.78</v>
      </c>
      <c r="G113" s="49">
        <v>6.78</v>
      </c>
      <c r="H113" s="1105" t="b">
        <f t="shared" si="3"/>
        <v>1</v>
      </c>
    </row>
    <row r="114" spans="1:8">
      <c r="A114" s="45">
        <v>38839</v>
      </c>
      <c r="B114" s="1108" t="s">
        <v>8153</v>
      </c>
      <c r="C114" s="45" t="s">
        <v>4706</v>
      </c>
      <c r="D114" s="46">
        <f t="shared" si="2"/>
        <v>7.98</v>
      </c>
      <c r="F114" s="46">
        <v>7.98</v>
      </c>
      <c r="G114" s="46">
        <v>7.98</v>
      </c>
      <c r="H114" s="1105" t="b">
        <f t="shared" si="3"/>
        <v>1</v>
      </c>
    </row>
    <row r="115" spans="1:8" ht="30">
      <c r="A115" s="47">
        <v>55</v>
      </c>
      <c r="B115" s="48" t="s">
        <v>8154</v>
      </c>
      <c r="C115" s="47" t="s">
        <v>4706</v>
      </c>
      <c r="D115" s="49">
        <f t="shared" si="2"/>
        <v>3.2</v>
      </c>
      <c r="F115" s="49">
        <v>3.2</v>
      </c>
      <c r="G115" s="49">
        <v>3.2</v>
      </c>
      <c r="H115" s="1105" t="b">
        <f t="shared" si="3"/>
        <v>1</v>
      </c>
    </row>
    <row r="116" spans="1:8" ht="30">
      <c r="A116" s="45">
        <v>61</v>
      </c>
      <c r="B116" s="1108" t="s">
        <v>8155</v>
      </c>
      <c r="C116" s="45" t="s">
        <v>4706</v>
      </c>
      <c r="D116" s="46">
        <f t="shared" si="2"/>
        <v>3.02</v>
      </c>
      <c r="F116" s="46">
        <v>3.02</v>
      </c>
      <c r="G116" s="46">
        <v>3.02</v>
      </c>
      <c r="H116" s="1105" t="b">
        <f t="shared" si="3"/>
        <v>1</v>
      </c>
    </row>
    <row r="117" spans="1:8" ht="30">
      <c r="A117" s="47">
        <v>62</v>
      </c>
      <c r="B117" s="48" t="s">
        <v>8156</v>
      </c>
      <c r="C117" s="47" t="s">
        <v>4706</v>
      </c>
      <c r="D117" s="49">
        <f t="shared" si="2"/>
        <v>6.27</v>
      </c>
      <c r="F117" s="49">
        <v>6.27</v>
      </c>
      <c r="G117" s="49">
        <v>6.27</v>
      </c>
      <c r="H117" s="1105" t="b">
        <f t="shared" si="3"/>
        <v>1</v>
      </c>
    </row>
    <row r="118" spans="1:8">
      <c r="A118" s="45">
        <v>77</v>
      </c>
      <c r="B118" s="1108" t="s">
        <v>8157</v>
      </c>
      <c r="C118" s="45" t="s">
        <v>4706</v>
      </c>
      <c r="D118" s="46">
        <f t="shared" si="2"/>
        <v>0.77</v>
      </c>
      <c r="F118" s="46">
        <v>0.77</v>
      </c>
      <c r="G118" s="46">
        <v>0.77</v>
      </c>
      <c r="H118" s="1105" t="b">
        <f t="shared" si="3"/>
        <v>1</v>
      </c>
    </row>
    <row r="119" spans="1:8">
      <c r="A119" s="47">
        <v>76</v>
      </c>
      <c r="B119" s="48" t="s">
        <v>8158</v>
      </c>
      <c r="C119" s="47" t="s">
        <v>4706</v>
      </c>
      <c r="D119" s="49">
        <f t="shared" si="2"/>
        <v>0.78</v>
      </c>
      <c r="F119" s="49">
        <v>0.78</v>
      </c>
      <c r="G119" s="49">
        <v>0.78</v>
      </c>
      <c r="H119" s="1105" t="b">
        <f t="shared" si="3"/>
        <v>1</v>
      </c>
    </row>
    <row r="120" spans="1:8">
      <c r="A120" s="45">
        <v>67</v>
      </c>
      <c r="B120" s="1108" t="s">
        <v>8159</v>
      </c>
      <c r="C120" s="45" t="s">
        <v>4706</v>
      </c>
      <c r="D120" s="46">
        <f t="shared" si="2"/>
        <v>7.55</v>
      </c>
      <c r="F120" s="46">
        <v>7.55</v>
      </c>
      <c r="G120" s="46">
        <v>7.55</v>
      </c>
      <c r="H120" s="1105" t="b">
        <f t="shared" si="3"/>
        <v>1</v>
      </c>
    </row>
    <row r="121" spans="1:8">
      <c r="A121" s="47">
        <v>71</v>
      </c>
      <c r="B121" s="48" t="s">
        <v>8160</v>
      </c>
      <c r="C121" s="47" t="s">
        <v>4706</v>
      </c>
      <c r="D121" s="49">
        <f t="shared" si="2"/>
        <v>13.87</v>
      </c>
      <c r="F121" s="49">
        <v>13.87</v>
      </c>
      <c r="G121" s="49">
        <v>13.87</v>
      </c>
      <c r="H121" s="1105" t="b">
        <f t="shared" si="3"/>
        <v>1</v>
      </c>
    </row>
    <row r="122" spans="1:8">
      <c r="A122" s="45">
        <v>73</v>
      </c>
      <c r="B122" s="1108" t="s">
        <v>8161</v>
      </c>
      <c r="C122" s="45" t="s">
        <v>4706</v>
      </c>
      <c r="D122" s="46">
        <f t="shared" si="2"/>
        <v>10.36</v>
      </c>
      <c r="F122" s="46">
        <v>10.36</v>
      </c>
      <c r="G122" s="46">
        <v>10.36</v>
      </c>
      <c r="H122" s="1105" t="b">
        <f t="shared" si="3"/>
        <v>1</v>
      </c>
    </row>
    <row r="123" spans="1:8">
      <c r="A123" s="47">
        <v>103</v>
      </c>
      <c r="B123" s="48" t="s">
        <v>8162</v>
      </c>
      <c r="C123" s="47" t="s">
        <v>4706</v>
      </c>
      <c r="D123" s="49">
        <f t="shared" si="2"/>
        <v>30.82</v>
      </c>
      <c r="F123" s="49">
        <v>30.82</v>
      </c>
      <c r="G123" s="49">
        <v>30.82</v>
      </c>
      <c r="H123" s="1105" t="b">
        <f t="shared" si="3"/>
        <v>1</v>
      </c>
    </row>
    <row r="124" spans="1:8">
      <c r="A124" s="45">
        <v>107</v>
      </c>
      <c r="B124" s="1108" t="s">
        <v>8163</v>
      </c>
      <c r="C124" s="45" t="s">
        <v>4706</v>
      </c>
      <c r="D124" s="46">
        <f t="shared" si="2"/>
        <v>0.48</v>
      </c>
      <c r="F124" s="46">
        <v>0.48</v>
      </c>
      <c r="G124" s="46">
        <v>0.48</v>
      </c>
      <c r="H124" s="1105" t="b">
        <f t="shared" si="3"/>
        <v>1</v>
      </c>
    </row>
    <row r="125" spans="1:8">
      <c r="A125" s="47">
        <v>65</v>
      </c>
      <c r="B125" s="48" t="s">
        <v>8164</v>
      </c>
      <c r="C125" s="47" t="s">
        <v>4706</v>
      </c>
      <c r="D125" s="49">
        <f t="shared" si="2"/>
        <v>0.59</v>
      </c>
      <c r="F125" s="49">
        <v>0.59</v>
      </c>
      <c r="G125" s="49">
        <v>0.59</v>
      </c>
      <c r="H125" s="1105" t="b">
        <f t="shared" si="3"/>
        <v>1</v>
      </c>
    </row>
    <row r="126" spans="1:8">
      <c r="A126" s="45">
        <v>108</v>
      </c>
      <c r="B126" s="1108" t="s">
        <v>8165</v>
      </c>
      <c r="C126" s="45" t="s">
        <v>4706</v>
      </c>
      <c r="D126" s="46">
        <f t="shared" si="2"/>
        <v>1.23</v>
      </c>
      <c r="F126" s="46">
        <v>1.23</v>
      </c>
      <c r="G126" s="46">
        <v>1.23</v>
      </c>
      <c r="H126" s="1105" t="b">
        <f t="shared" si="3"/>
        <v>1</v>
      </c>
    </row>
    <row r="127" spans="1:8">
      <c r="A127" s="47">
        <v>110</v>
      </c>
      <c r="B127" s="48" t="s">
        <v>8166</v>
      </c>
      <c r="C127" s="47" t="s">
        <v>4706</v>
      </c>
      <c r="D127" s="49">
        <f t="shared" si="2"/>
        <v>4.76</v>
      </c>
      <c r="F127" s="49">
        <v>4.76</v>
      </c>
      <c r="G127" s="49">
        <v>4.76</v>
      </c>
      <c r="H127" s="1105" t="b">
        <f t="shared" si="3"/>
        <v>1</v>
      </c>
    </row>
    <row r="128" spans="1:8">
      <c r="A128" s="45">
        <v>109</v>
      </c>
      <c r="B128" s="1108" t="s">
        <v>8167</v>
      </c>
      <c r="C128" s="45" t="s">
        <v>4706</v>
      </c>
      <c r="D128" s="46">
        <f t="shared" si="2"/>
        <v>2.34</v>
      </c>
      <c r="F128" s="46">
        <v>2.34</v>
      </c>
      <c r="G128" s="46">
        <v>2.34</v>
      </c>
      <c r="H128" s="1105" t="b">
        <f t="shared" si="3"/>
        <v>1</v>
      </c>
    </row>
    <row r="129" spans="1:8">
      <c r="A129" s="47">
        <v>111</v>
      </c>
      <c r="B129" s="48" t="s">
        <v>8168</v>
      </c>
      <c r="C129" s="47" t="s">
        <v>4706</v>
      </c>
      <c r="D129" s="49">
        <f t="shared" si="2"/>
        <v>5.48</v>
      </c>
      <c r="F129" s="49">
        <v>5.48</v>
      </c>
      <c r="G129" s="49">
        <v>5.48</v>
      </c>
      <c r="H129" s="1105" t="b">
        <f t="shared" si="3"/>
        <v>1</v>
      </c>
    </row>
    <row r="130" spans="1:8">
      <c r="A130" s="45">
        <v>112</v>
      </c>
      <c r="B130" s="1108" t="s">
        <v>8169</v>
      </c>
      <c r="C130" s="45" t="s">
        <v>4706</v>
      </c>
      <c r="D130" s="46">
        <f t="shared" si="2"/>
        <v>2.98</v>
      </c>
      <c r="F130" s="46">
        <v>2.98</v>
      </c>
      <c r="G130" s="46">
        <v>2.98</v>
      </c>
      <c r="H130" s="1105" t="b">
        <f t="shared" si="3"/>
        <v>1</v>
      </c>
    </row>
    <row r="131" spans="1:8">
      <c r="A131" s="47">
        <v>113</v>
      </c>
      <c r="B131" s="48" t="s">
        <v>8170</v>
      </c>
      <c r="C131" s="47" t="s">
        <v>4706</v>
      </c>
      <c r="D131" s="49">
        <f t="shared" ref="D131:D194" si="4">IF($J$2=$F$1,F131,G131)</f>
        <v>8.1</v>
      </c>
      <c r="F131" s="49">
        <v>8.1</v>
      </c>
      <c r="G131" s="49">
        <v>8.1</v>
      </c>
      <c r="H131" s="1105" t="b">
        <f t="shared" ref="H131:H194" si="5">F131=G131</f>
        <v>1</v>
      </c>
    </row>
    <row r="132" spans="1:8">
      <c r="A132" s="45">
        <v>104</v>
      </c>
      <c r="B132" s="1108" t="s">
        <v>8171</v>
      </c>
      <c r="C132" s="45" t="s">
        <v>4706</v>
      </c>
      <c r="D132" s="46">
        <f t="shared" si="4"/>
        <v>11.79</v>
      </c>
      <c r="F132" s="46">
        <v>11.79</v>
      </c>
      <c r="G132" s="46">
        <v>11.79</v>
      </c>
      <c r="H132" s="1105" t="b">
        <f t="shared" si="5"/>
        <v>1</v>
      </c>
    </row>
    <row r="133" spans="1:8">
      <c r="A133" s="47">
        <v>102</v>
      </c>
      <c r="B133" s="48" t="s">
        <v>8172</v>
      </c>
      <c r="C133" s="47" t="s">
        <v>4706</v>
      </c>
      <c r="D133" s="49">
        <f t="shared" si="4"/>
        <v>19.350000000000001</v>
      </c>
      <c r="F133" s="49">
        <v>19.350000000000001</v>
      </c>
      <c r="G133" s="49">
        <v>19.350000000000001</v>
      </c>
      <c r="H133" s="1105" t="b">
        <f t="shared" si="5"/>
        <v>1</v>
      </c>
    </row>
    <row r="134" spans="1:8">
      <c r="A134" s="45">
        <v>95</v>
      </c>
      <c r="B134" s="1108" t="s">
        <v>8173</v>
      </c>
      <c r="C134" s="45" t="s">
        <v>4706</v>
      </c>
      <c r="D134" s="46">
        <f t="shared" si="4"/>
        <v>6.55</v>
      </c>
      <c r="F134" s="46">
        <v>6.55</v>
      </c>
      <c r="G134" s="46">
        <v>6.55</v>
      </c>
      <c r="H134" s="1105" t="b">
        <f t="shared" si="5"/>
        <v>1</v>
      </c>
    </row>
    <row r="135" spans="1:8">
      <c r="A135" s="47">
        <v>96</v>
      </c>
      <c r="B135" s="48" t="s">
        <v>8174</v>
      </c>
      <c r="C135" s="47" t="s">
        <v>4706</v>
      </c>
      <c r="D135" s="49">
        <f t="shared" si="4"/>
        <v>7.53</v>
      </c>
      <c r="F135" s="49">
        <v>7.53</v>
      </c>
      <c r="G135" s="49">
        <v>7.53</v>
      </c>
      <c r="H135" s="1105" t="b">
        <f t="shared" si="5"/>
        <v>1</v>
      </c>
    </row>
    <row r="136" spans="1:8">
      <c r="A136" s="45">
        <v>97</v>
      </c>
      <c r="B136" s="1108" t="s">
        <v>8175</v>
      </c>
      <c r="C136" s="45" t="s">
        <v>4706</v>
      </c>
      <c r="D136" s="46">
        <f t="shared" si="4"/>
        <v>9.7799999999999994</v>
      </c>
      <c r="F136" s="46">
        <v>9.7799999999999994</v>
      </c>
      <c r="G136" s="46">
        <v>9.7799999999999994</v>
      </c>
      <c r="H136" s="1105" t="b">
        <f t="shared" si="5"/>
        <v>1</v>
      </c>
    </row>
    <row r="137" spans="1:8">
      <c r="A137" s="47">
        <v>98</v>
      </c>
      <c r="B137" s="48" t="s">
        <v>8176</v>
      </c>
      <c r="C137" s="47" t="s">
        <v>4706</v>
      </c>
      <c r="D137" s="49">
        <f t="shared" si="4"/>
        <v>13.18</v>
      </c>
      <c r="F137" s="49">
        <v>13.18</v>
      </c>
      <c r="G137" s="49">
        <v>13.18</v>
      </c>
      <c r="H137" s="1105" t="b">
        <f t="shared" si="5"/>
        <v>1</v>
      </c>
    </row>
    <row r="138" spans="1:8">
      <c r="A138" s="45">
        <v>99</v>
      </c>
      <c r="B138" s="1108" t="s">
        <v>8177</v>
      </c>
      <c r="C138" s="45" t="s">
        <v>4706</v>
      </c>
      <c r="D138" s="46">
        <f t="shared" si="4"/>
        <v>15.99</v>
      </c>
      <c r="F138" s="46">
        <v>15.99</v>
      </c>
      <c r="G138" s="46">
        <v>15.99</v>
      </c>
      <c r="H138" s="1105" t="b">
        <f t="shared" si="5"/>
        <v>1</v>
      </c>
    </row>
    <row r="139" spans="1:8">
      <c r="A139" s="47">
        <v>100</v>
      </c>
      <c r="B139" s="48" t="s">
        <v>8178</v>
      </c>
      <c r="C139" s="47" t="s">
        <v>4706</v>
      </c>
      <c r="D139" s="49">
        <f t="shared" si="4"/>
        <v>22.31</v>
      </c>
      <c r="F139" s="49">
        <v>22.31</v>
      </c>
      <c r="G139" s="49">
        <v>22.31</v>
      </c>
      <c r="H139" s="1105" t="b">
        <f t="shared" si="5"/>
        <v>1</v>
      </c>
    </row>
    <row r="140" spans="1:8">
      <c r="A140" s="45">
        <v>75</v>
      </c>
      <c r="B140" s="1108" t="s">
        <v>8179</v>
      </c>
      <c r="C140" s="45" t="s">
        <v>4706</v>
      </c>
      <c r="D140" s="46">
        <f t="shared" si="4"/>
        <v>232.54</v>
      </c>
      <c r="F140" s="46">
        <v>232.54</v>
      </c>
      <c r="G140" s="46">
        <v>232.54</v>
      </c>
      <c r="H140" s="1105" t="b">
        <f t="shared" si="5"/>
        <v>1</v>
      </c>
    </row>
    <row r="141" spans="1:8">
      <c r="A141" s="47">
        <v>114</v>
      </c>
      <c r="B141" s="48" t="s">
        <v>8180</v>
      </c>
      <c r="C141" s="47" t="s">
        <v>4706</v>
      </c>
      <c r="D141" s="49">
        <f t="shared" si="4"/>
        <v>8.4700000000000006</v>
      </c>
      <c r="F141" s="49">
        <v>8.4700000000000006</v>
      </c>
      <c r="G141" s="49">
        <v>8.4700000000000006</v>
      </c>
      <c r="H141" s="1105" t="b">
        <f t="shared" si="5"/>
        <v>1</v>
      </c>
    </row>
    <row r="142" spans="1:8">
      <c r="A142" s="45">
        <v>68</v>
      </c>
      <c r="B142" s="1108" t="s">
        <v>8181</v>
      </c>
      <c r="C142" s="45" t="s">
        <v>4706</v>
      </c>
      <c r="D142" s="46">
        <f t="shared" si="4"/>
        <v>12.95</v>
      </c>
      <c r="F142" s="46">
        <v>12.95</v>
      </c>
      <c r="G142" s="46">
        <v>12.95</v>
      </c>
      <c r="H142" s="1105" t="b">
        <f t="shared" si="5"/>
        <v>1</v>
      </c>
    </row>
    <row r="143" spans="1:8">
      <c r="A143" s="47">
        <v>86</v>
      </c>
      <c r="B143" s="48" t="s">
        <v>8182</v>
      </c>
      <c r="C143" s="47" t="s">
        <v>4706</v>
      </c>
      <c r="D143" s="49">
        <f t="shared" si="4"/>
        <v>24.09</v>
      </c>
      <c r="F143" s="49">
        <v>24.09</v>
      </c>
      <c r="G143" s="49">
        <v>24.09</v>
      </c>
      <c r="H143" s="1105" t="b">
        <f t="shared" si="5"/>
        <v>1</v>
      </c>
    </row>
    <row r="144" spans="1:8">
      <c r="A144" s="45">
        <v>66</v>
      </c>
      <c r="B144" s="1108" t="s">
        <v>8183</v>
      </c>
      <c r="C144" s="45" t="s">
        <v>4706</v>
      </c>
      <c r="D144" s="46">
        <f t="shared" si="4"/>
        <v>24.17</v>
      </c>
      <c r="F144" s="46">
        <v>24.17</v>
      </c>
      <c r="G144" s="46">
        <v>24.17</v>
      </c>
      <c r="H144" s="1105" t="b">
        <f t="shared" si="5"/>
        <v>1</v>
      </c>
    </row>
    <row r="145" spans="1:8">
      <c r="A145" s="47">
        <v>69</v>
      </c>
      <c r="B145" s="48" t="s">
        <v>8184</v>
      </c>
      <c r="C145" s="47" t="s">
        <v>4706</v>
      </c>
      <c r="D145" s="49">
        <f t="shared" si="4"/>
        <v>36.950000000000003</v>
      </c>
      <c r="F145" s="49">
        <v>36.950000000000003</v>
      </c>
      <c r="G145" s="49">
        <v>36.950000000000003</v>
      </c>
      <c r="H145" s="1105" t="b">
        <f t="shared" si="5"/>
        <v>1</v>
      </c>
    </row>
    <row r="146" spans="1:8">
      <c r="A146" s="45">
        <v>83</v>
      </c>
      <c r="B146" s="1108" t="s">
        <v>8185</v>
      </c>
      <c r="C146" s="45" t="s">
        <v>4706</v>
      </c>
      <c r="D146" s="46">
        <f t="shared" si="4"/>
        <v>118.01</v>
      </c>
      <c r="F146" s="46">
        <v>118.01</v>
      </c>
      <c r="G146" s="46">
        <v>118.01</v>
      </c>
      <c r="H146" s="1105" t="b">
        <f t="shared" si="5"/>
        <v>1</v>
      </c>
    </row>
    <row r="147" spans="1:8">
      <c r="A147" s="47">
        <v>74</v>
      </c>
      <c r="B147" s="48" t="s">
        <v>8186</v>
      </c>
      <c r="C147" s="47" t="s">
        <v>4706</v>
      </c>
      <c r="D147" s="49">
        <f t="shared" si="4"/>
        <v>164.76</v>
      </c>
      <c r="F147" s="49">
        <v>164.76</v>
      </c>
      <c r="G147" s="49">
        <v>164.76</v>
      </c>
      <c r="H147" s="1105" t="b">
        <f t="shared" si="5"/>
        <v>1</v>
      </c>
    </row>
    <row r="148" spans="1:8">
      <c r="A148" s="45">
        <v>106</v>
      </c>
      <c r="B148" s="1108" t="s">
        <v>8187</v>
      </c>
      <c r="C148" s="45" t="s">
        <v>4706</v>
      </c>
      <c r="D148" s="46">
        <f t="shared" si="4"/>
        <v>250.29</v>
      </c>
      <c r="F148" s="46">
        <v>250.29</v>
      </c>
      <c r="G148" s="46">
        <v>250.29</v>
      </c>
      <c r="H148" s="1105" t="b">
        <f t="shared" si="5"/>
        <v>1</v>
      </c>
    </row>
    <row r="149" spans="1:8">
      <c r="A149" s="47">
        <v>87</v>
      </c>
      <c r="B149" s="48" t="s">
        <v>8188</v>
      </c>
      <c r="C149" s="47" t="s">
        <v>4706</v>
      </c>
      <c r="D149" s="49">
        <f t="shared" si="4"/>
        <v>11.89</v>
      </c>
      <c r="F149" s="49">
        <v>11.89</v>
      </c>
      <c r="G149" s="49">
        <v>11.89</v>
      </c>
      <c r="H149" s="1105" t="b">
        <f t="shared" si="5"/>
        <v>1</v>
      </c>
    </row>
    <row r="150" spans="1:8">
      <c r="A150" s="45">
        <v>88</v>
      </c>
      <c r="B150" s="1108" t="s">
        <v>8189</v>
      </c>
      <c r="C150" s="45" t="s">
        <v>4706</v>
      </c>
      <c r="D150" s="46">
        <f t="shared" si="4"/>
        <v>13.27</v>
      </c>
      <c r="F150" s="46">
        <v>13.27</v>
      </c>
      <c r="G150" s="46">
        <v>13.27</v>
      </c>
      <c r="H150" s="1105" t="b">
        <f t="shared" si="5"/>
        <v>1</v>
      </c>
    </row>
    <row r="151" spans="1:8">
      <c r="A151" s="47">
        <v>89</v>
      </c>
      <c r="B151" s="48" t="s">
        <v>8190</v>
      </c>
      <c r="C151" s="47" t="s">
        <v>4706</v>
      </c>
      <c r="D151" s="49">
        <f t="shared" si="4"/>
        <v>19.63</v>
      </c>
      <c r="F151" s="49">
        <v>19.63</v>
      </c>
      <c r="G151" s="49">
        <v>19.63</v>
      </c>
      <c r="H151" s="1105" t="b">
        <f t="shared" si="5"/>
        <v>1</v>
      </c>
    </row>
    <row r="152" spans="1:8">
      <c r="A152" s="45">
        <v>90</v>
      </c>
      <c r="B152" s="1108" t="s">
        <v>8191</v>
      </c>
      <c r="C152" s="45" t="s">
        <v>4706</v>
      </c>
      <c r="D152" s="46">
        <f t="shared" si="4"/>
        <v>22.49</v>
      </c>
      <c r="F152" s="46">
        <v>22.49</v>
      </c>
      <c r="G152" s="46">
        <v>22.49</v>
      </c>
      <c r="H152" s="1105" t="b">
        <f t="shared" si="5"/>
        <v>1</v>
      </c>
    </row>
    <row r="153" spans="1:8">
      <c r="A153" s="47">
        <v>81</v>
      </c>
      <c r="B153" s="48" t="s">
        <v>8192</v>
      </c>
      <c r="C153" s="47" t="s">
        <v>4706</v>
      </c>
      <c r="D153" s="49">
        <f t="shared" si="4"/>
        <v>38.47</v>
      </c>
      <c r="F153" s="49">
        <v>38.47</v>
      </c>
      <c r="G153" s="49">
        <v>38.47</v>
      </c>
      <c r="H153" s="1105" t="b">
        <f t="shared" si="5"/>
        <v>1</v>
      </c>
    </row>
    <row r="154" spans="1:8">
      <c r="A154" s="45">
        <v>82</v>
      </c>
      <c r="B154" s="1108" t="s">
        <v>8193</v>
      </c>
      <c r="C154" s="45" t="s">
        <v>4706</v>
      </c>
      <c r="D154" s="46">
        <f t="shared" si="4"/>
        <v>149.34</v>
      </c>
      <c r="F154" s="46">
        <v>149.34</v>
      </c>
      <c r="G154" s="46">
        <v>149.34</v>
      </c>
      <c r="H154" s="1105" t="b">
        <f t="shared" si="5"/>
        <v>1</v>
      </c>
    </row>
    <row r="155" spans="1:8">
      <c r="A155" s="47">
        <v>105</v>
      </c>
      <c r="B155" s="48" t="s">
        <v>8194</v>
      </c>
      <c r="C155" s="47" t="s">
        <v>4706</v>
      </c>
      <c r="D155" s="49">
        <f t="shared" si="4"/>
        <v>174.84</v>
      </c>
      <c r="F155" s="49">
        <v>174.84</v>
      </c>
      <c r="G155" s="49">
        <v>174.84</v>
      </c>
      <c r="H155" s="1105" t="b">
        <f t="shared" si="5"/>
        <v>1</v>
      </c>
    </row>
    <row r="156" spans="1:8">
      <c r="A156" s="45">
        <v>60</v>
      </c>
      <c r="B156" s="1108" t="s">
        <v>8195</v>
      </c>
      <c r="C156" s="45" t="s">
        <v>4706</v>
      </c>
      <c r="D156" s="46">
        <f t="shared" si="4"/>
        <v>4.1500000000000004</v>
      </c>
      <c r="F156" s="46">
        <v>4.1500000000000004</v>
      </c>
      <c r="G156" s="46">
        <v>4.1500000000000004</v>
      </c>
      <c r="H156" s="1105" t="b">
        <f t="shared" si="5"/>
        <v>1</v>
      </c>
    </row>
    <row r="157" spans="1:8">
      <c r="A157" s="47">
        <v>72</v>
      </c>
      <c r="B157" s="48" t="s">
        <v>8196</v>
      </c>
      <c r="C157" s="47" t="s">
        <v>4706</v>
      </c>
      <c r="D157" s="49">
        <f t="shared" si="4"/>
        <v>23.52</v>
      </c>
      <c r="F157" s="49">
        <v>23.52</v>
      </c>
      <c r="G157" s="49">
        <v>23.52</v>
      </c>
      <c r="H157" s="1105" t="b">
        <f t="shared" si="5"/>
        <v>1</v>
      </c>
    </row>
    <row r="158" spans="1:8">
      <c r="A158" s="45">
        <v>70</v>
      </c>
      <c r="B158" s="1108" t="s">
        <v>8197</v>
      </c>
      <c r="C158" s="45" t="s">
        <v>4706</v>
      </c>
      <c r="D158" s="46">
        <f t="shared" si="4"/>
        <v>19.66</v>
      </c>
      <c r="F158" s="46">
        <v>19.66</v>
      </c>
      <c r="G158" s="46">
        <v>19.66</v>
      </c>
      <c r="H158" s="1105" t="b">
        <f t="shared" si="5"/>
        <v>1</v>
      </c>
    </row>
    <row r="159" spans="1:8">
      <c r="A159" s="47">
        <v>85</v>
      </c>
      <c r="B159" s="48" t="s">
        <v>8198</v>
      </c>
      <c r="C159" s="47" t="s">
        <v>4706</v>
      </c>
      <c r="D159" s="49">
        <f t="shared" si="4"/>
        <v>28.54</v>
      </c>
      <c r="F159" s="49">
        <v>28.54</v>
      </c>
      <c r="G159" s="49">
        <v>28.54</v>
      </c>
      <c r="H159" s="1105" t="b">
        <f t="shared" si="5"/>
        <v>1</v>
      </c>
    </row>
    <row r="160" spans="1:8">
      <c r="A160" s="45">
        <v>84</v>
      </c>
      <c r="B160" s="1108" t="s">
        <v>8199</v>
      </c>
      <c r="C160" s="45" t="s">
        <v>4706</v>
      </c>
      <c r="D160" s="46">
        <f t="shared" si="4"/>
        <v>0.33</v>
      </c>
      <c r="F160" s="46">
        <v>0.33</v>
      </c>
      <c r="G160" s="46">
        <v>0.33</v>
      </c>
      <c r="H160" s="1105" t="b">
        <f t="shared" si="5"/>
        <v>1</v>
      </c>
    </row>
    <row r="161" spans="1:8">
      <c r="A161" s="47">
        <v>37997</v>
      </c>
      <c r="B161" s="48" t="s">
        <v>8200</v>
      </c>
      <c r="C161" s="47" t="s">
        <v>4706</v>
      </c>
      <c r="D161" s="49">
        <f t="shared" si="4"/>
        <v>7.22</v>
      </c>
      <c r="F161" s="49">
        <v>7.22</v>
      </c>
      <c r="G161" s="49">
        <v>7.22</v>
      </c>
      <c r="H161" s="1105" t="b">
        <f t="shared" si="5"/>
        <v>1</v>
      </c>
    </row>
    <row r="162" spans="1:8">
      <c r="A162" s="45">
        <v>37998</v>
      </c>
      <c r="B162" s="1108" t="s">
        <v>8201</v>
      </c>
      <c r="C162" s="45" t="s">
        <v>4706</v>
      </c>
      <c r="D162" s="46">
        <f t="shared" si="4"/>
        <v>7.48</v>
      </c>
      <c r="F162" s="46">
        <v>7.48</v>
      </c>
      <c r="G162" s="46">
        <v>7.48</v>
      </c>
      <c r="H162" s="1105" t="b">
        <f t="shared" si="5"/>
        <v>1</v>
      </c>
    </row>
    <row r="163" spans="1:8" ht="30">
      <c r="A163" s="47">
        <v>10899</v>
      </c>
      <c r="B163" s="48" t="s">
        <v>8202</v>
      </c>
      <c r="C163" s="47" t="s">
        <v>4706</v>
      </c>
      <c r="D163" s="49">
        <f t="shared" si="4"/>
        <v>44.68</v>
      </c>
      <c r="F163" s="49">
        <v>44.68</v>
      </c>
      <c r="G163" s="49">
        <v>44.68</v>
      </c>
      <c r="H163" s="1105" t="b">
        <f t="shared" si="5"/>
        <v>1</v>
      </c>
    </row>
    <row r="164" spans="1:8" ht="30">
      <c r="A164" s="45">
        <v>10900</v>
      </c>
      <c r="B164" s="1108" t="s">
        <v>8203</v>
      </c>
      <c r="C164" s="45" t="s">
        <v>4706</v>
      </c>
      <c r="D164" s="46">
        <f t="shared" si="4"/>
        <v>34.97</v>
      </c>
      <c r="F164" s="46">
        <v>34.97</v>
      </c>
      <c r="G164" s="46">
        <v>34.97</v>
      </c>
      <c r="H164" s="1105" t="b">
        <f t="shared" si="5"/>
        <v>1</v>
      </c>
    </row>
    <row r="165" spans="1:8">
      <c r="A165" s="47">
        <v>46</v>
      </c>
      <c r="B165" s="48" t="s">
        <v>8204</v>
      </c>
      <c r="C165" s="47" t="s">
        <v>4706</v>
      </c>
      <c r="D165" s="49">
        <f t="shared" si="4"/>
        <v>35.380000000000003</v>
      </c>
      <c r="F165" s="49">
        <v>35.380000000000003</v>
      </c>
      <c r="G165" s="49">
        <v>35.380000000000003</v>
      </c>
      <c r="H165" s="1105" t="b">
        <f t="shared" si="5"/>
        <v>1</v>
      </c>
    </row>
    <row r="166" spans="1:8">
      <c r="A166" s="45">
        <v>51</v>
      </c>
      <c r="B166" s="1108" t="s">
        <v>8205</v>
      </c>
      <c r="C166" s="45" t="s">
        <v>4706</v>
      </c>
      <c r="D166" s="46">
        <f t="shared" si="4"/>
        <v>97.6</v>
      </c>
      <c r="F166" s="46">
        <v>97.6</v>
      </c>
      <c r="G166" s="46">
        <v>97.6</v>
      </c>
      <c r="H166" s="1105" t="b">
        <f t="shared" si="5"/>
        <v>1</v>
      </c>
    </row>
    <row r="167" spans="1:8">
      <c r="A167" s="47">
        <v>12863</v>
      </c>
      <c r="B167" s="48" t="s">
        <v>8206</v>
      </c>
      <c r="C167" s="47" t="s">
        <v>4706</v>
      </c>
      <c r="D167" s="49">
        <f t="shared" si="4"/>
        <v>22.48</v>
      </c>
      <c r="F167" s="49">
        <v>22.48</v>
      </c>
      <c r="G167" s="49">
        <v>22.48</v>
      </c>
      <c r="H167" s="1105" t="b">
        <f t="shared" si="5"/>
        <v>1</v>
      </c>
    </row>
    <row r="168" spans="1:8">
      <c r="A168" s="45">
        <v>50</v>
      </c>
      <c r="B168" s="1108" t="s">
        <v>8207</v>
      </c>
      <c r="C168" s="45" t="s">
        <v>4706</v>
      </c>
      <c r="D168" s="46">
        <f t="shared" si="4"/>
        <v>50.97</v>
      </c>
      <c r="F168" s="46">
        <v>50.97</v>
      </c>
      <c r="G168" s="46">
        <v>50.97</v>
      </c>
      <c r="H168" s="1105" t="b">
        <f t="shared" si="5"/>
        <v>1</v>
      </c>
    </row>
    <row r="169" spans="1:8">
      <c r="A169" s="47">
        <v>47</v>
      </c>
      <c r="B169" s="48" t="s">
        <v>8208</v>
      </c>
      <c r="C169" s="47" t="s">
        <v>4706</v>
      </c>
      <c r="D169" s="49">
        <f t="shared" si="4"/>
        <v>60.49</v>
      </c>
      <c r="F169" s="49">
        <v>60.49</v>
      </c>
      <c r="G169" s="49">
        <v>60.49</v>
      </c>
      <c r="H169" s="1105" t="b">
        <f t="shared" si="5"/>
        <v>1</v>
      </c>
    </row>
    <row r="170" spans="1:8">
      <c r="A170" s="45">
        <v>48</v>
      </c>
      <c r="B170" s="1108" t="s">
        <v>8209</v>
      </c>
      <c r="C170" s="45" t="s">
        <v>4706</v>
      </c>
      <c r="D170" s="46">
        <f t="shared" si="4"/>
        <v>15.78</v>
      </c>
      <c r="F170" s="46">
        <v>15.78</v>
      </c>
      <c r="G170" s="46">
        <v>15.78</v>
      </c>
      <c r="H170" s="1105" t="b">
        <f t="shared" si="5"/>
        <v>1</v>
      </c>
    </row>
    <row r="171" spans="1:8">
      <c r="A171" s="47">
        <v>52</v>
      </c>
      <c r="B171" s="48" t="s">
        <v>8210</v>
      </c>
      <c r="C171" s="47" t="s">
        <v>4706</v>
      </c>
      <c r="D171" s="49">
        <f t="shared" si="4"/>
        <v>11.99</v>
      </c>
      <c r="F171" s="49">
        <v>11.99</v>
      </c>
      <c r="G171" s="49">
        <v>11.99</v>
      </c>
      <c r="H171" s="1105" t="b">
        <f t="shared" si="5"/>
        <v>1</v>
      </c>
    </row>
    <row r="172" spans="1:8">
      <c r="A172" s="45">
        <v>43</v>
      </c>
      <c r="B172" s="1108" t="s">
        <v>8211</v>
      </c>
      <c r="C172" s="45" t="s">
        <v>4706</v>
      </c>
      <c r="D172" s="46">
        <f t="shared" si="4"/>
        <v>40.46</v>
      </c>
      <c r="F172" s="46">
        <v>40.46</v>
      </c>
      <c r="G172" s="46">
        <v>40.46</v>
      </c>
      <c r="H172" s="1105" t="b">
        <f t="shared" si="5"/>
        <v>1</v>
      </c>
    </row>
    <row r="173" spans="1:8">
      <c r="A173" s="47">
        <v>4791</v>
      </c>
      <c r="B173" s="48" t="s">
        <v>8212</v>
      </c>
      <c r="C173" s="47" t="s">
        <v>4710</v>
      </c>
      <c r="D173" s="49">
        <f t="shared" si="4"/>
        <v>12.97</v>
      </c>
      <c r="F173" s="49">
        <v>12.97</v>
      </c>
      <c r="G173" s="49">
        <v>12.97</v>
      </c>
      <c r="H173" s="1105" t="b">
        <f t="shared" si="5"/>
        <v>1</v>
      </c>
    </row>
    <row r="174" spans="1:8">
      <c r="A174" s="45">
        <v>157</v>
      </c>
      <c r="B174" s="1108" t="s">
        <v>8213</v>
      </c>
      <c r="C174" s="45" t="s">
        <v>4710</v>
      </c>
      <c r="D174" s="46">
        <f t="shared" si="4"/>
        <v>90.36</v>
      </c>
      <c r="F174" s="46">
        <v>90.36</v>
      </c>
      <c r="G174" s="46">
        <v>90.36</v>
      </c>
      <c r="H174" s="1105" t="b">
        <f t="shared" si="5"/>
        <v>1</v>
      </c>
    </row>
    <row r="175" spans="1:8">
      <c r="A175" s="47">
        <v>156</v>
      </c>
      <c r="B175" s="48" t="s">
        <v>8214</v>
      </c>
      <c r="C175" s="47" t="s">
        <v>4710</v>
      </c>
      <c r="D175" s="49">
        <f t="shared" si="4"/>
        <v>40.33</v>
      </c>
      <c r="F175" s="49">
        <v>40.33</v>
      </c>
      <c r="G175" s="49">
        <v>40.33</v>
      </c>
      <c r="H175" s="1105" t="b">
        <f t="shared" si="5"/>
        <v>1</v>
      </c>
    </row>
    <row r="176" spans="1:8">
      <c r="A176" s="45">
        <v>131</v>
      </c>
      <c r="B176" s="1108" t="s">
        <v>8215</v>
      </c>
      <c r="C176" s="45" t="s">
        <v>4710</v>
      </c>
      <c r="D176" s="46">
        <f t="shared" si="4"/>
        <v>38.72</v>
      </c>
      <c r="F176" s="46">
        <v>38.72</v>
      </c>
      <c r="G176" s="46">
        <v>38.72</v>
      </c>
      <c r="H176" s="1105" t="b">
        <f t="shared" si="5"/>
        <v>1</v>
      </c>
    </row>
    <row r="177" spans="1:8">
      <c r="A177" s="47">
        <v>39719</v>
      </c>
      <c r="B177" s="48" t="s">
        <v>8216</v>
      </c>
      <c r="C177" s="47" t="s">
        <v>4711</v>
      </c>
      <c r="D177" s="49">
        <f t="shared" si="4"/>
        <v>85.17</v>
      </c>
      <c r="F177" s="49">
        <v>85.17</v>
      </c>
      <c r="G177" s="49">
        <v>85.17</v>
      </c>
      <c r="H177" s="1105" t="b">
        <f t="shared" si="5"/>
        <v>1</v>
      </c>
    </row>
    <row r="178" spans="1:8">
      <c r="A178" s="45">
        <v>21114</v>
      </c>
      <c r="B178" s="1108" t="s">
        <v>8217</v>
      </c>
      <c r="C178" s="45" t="s">
        <v>4706</v>
      </c>
      <c r="D178" s="46">
        <f t="shared" si="4"/>
        <v>18.25</v>
      </c>
      <c r="F178" s="46">
        <v>18.25</v>
      </c>
      <c r="G178" s="46">
        <v>18.25</v>
      </c>
      <c r="H178" s="1105" t="b">
        <f t="shared" si="5"/>
        <v>1</v>
      </c>
    </row>
    <row r="179" spans="1:8">
      <c r="A179" s="47">
        <v>119</v>
      </c>
      <c r="B179" s="48" t="s">
        <v>8218</v>
      </c>
      <c r="C179" s="47" t="s">
        <v>4706</v>
      </c>
      <c r="D179" s="49">
        <f t="shared" si="4"/>
        <v>7.2</v>
      </c>
      <c r="F179" s="49">
        <v>7.2</v>
      </c>
      <c r="G179" s="49">
        <v>7.2</v>
      </c>
      <c r="H179" s="1105" t="b">
        <f t="shared" si="5"/>
        <v>1</v>
      </c>
    </row>
    <row r="180" spans="1:8">
      <c r="A180" s="45">
        <v>20080</v>
      </c>
      <c r="B180" s="1108" t="s">
        <v>8219</v>
      </c>
      <c r="C180" s="45" t="s">
        <v>4706</v>
      </c>
      <c r="D180" s="46">
        <f t="shared" si="4"/>
        <v>20.64</v>
      </c>
      <c r="F180" s="46">
        <v>20.64</v>
      </c>
      <c r="G180" s="46">
        <v>20.64</v>
      </c>
      <c r="H180" s="1105" t="b">
        <f t="shared" si="5"/>
        <v>1</v>
      </c>
    </row>
    <row r="181" spans="1:8">
      <c r="A181" s="47">
        <v>122</v>
      </c>
      <c r="B181" s="48" t="s">
        <v>8220</v>
      </c>
      <c r="C181" s="47" t="s">
        <v>4706</v>
      </c>
      <c r="D181" s="49">
        <f t="shared" si="4"/>
        <v>65.040000000000006</v>
      </c>
      <c r="F181" s="49">
        <v>65.040000000000006</v>
      </c>
      <c r="G181" s="49">
        <v>65.040000000000006</v>
      </c>
      <c r="H181" s="1105" t="b">
        <f t="shared" si="5"/>
        <v>1</v>
      </c>
    </row>
    <row r="182" spans="1:8">
      <c r="A182" s="45">
        <v>3410</v>
      </c>
      <c r="B182" s="1108" t="s">
        <v>8221</v>
      </c>
      <c r="C182" s="45" t="s">
        <v>4710</v>
      </c>
      <c r="D182" s="46">
        <f t="shared" si="4"/>
        <v>23.45</v>
      </c>
      <c r="F182" s="46">
        <v>23.45</v>
      </c>
      <c r="G182" s="46">
        <v>23.45</v>
      </c>
      <c r="H182" s="1105" t="b">
        <f t="shared" si="5"/>
        <v>1</v>
      </c>
    </row>
    <row r="183" spans="1:8">
      <c r="A183" s="47">
        <v>124</v>
      </c>
      <c r="B183" s="48" t="s">
        <v>8222</v>
      </c>
      <c r="C183" s="47" t="s">
        <v>4711</v>
      </c>
      <c r="D183" s="49">
        <f t="shared" si="4"/>
        <v>10.06</v>
      </c>
      <c r="F183" s="49">
        <v>10.06</v>
      </c>
      <c r="G183" s="49">
        <v>10.06</v>
      </c>
      <c r="H183" s="1105" t="b">
        <f t="shared" si="5"/>
        <v>1</v>
      </c>
    </row>
    <row r="184" spans="1:8">
      <c r="A184" s="45">
        <v>7334</v>
      </c>
      <c r="B184" s="1108" t="s">
        <v>8223</v>
      </c>
      <c r="C184" s="45" t="s">
        <v>4711</v>
      </c>
      <c r="D184" s="46">
        <f t="shared" si="4"/>
        <v>10.48</v>
      </c>
      <c r="F184" s="46">
        <v>10.48</v>
      </c>
      <c r="G184" s="46">
        <v>10.48</v>
      </c>
      <c r="H184" s="1105" t="b">
        <f t="shared" si="5"/>
        <v>1</v>
      </c>
    </row>
    <row r="185" spans="1:8">
      <c r="A185" s="47">
        <v>123</v>
      </c>
      <c r="B185" s="48" t="s">
        <v>8224</v>
      </c>
      <c r="C185" s="47" t="s">
        <v>4711</v>
      </c>
      <c r="D185" s="49">
        <f t="shared" si="4"/>
        <v>4.47</v>
      </c>
      <c r="F185" s="49">
        <v>4.47</v>
      </c>
      <c r="G185" s="49">
        <v>4.47</v>
      </c>
      <c r="H185" s="1105" t="b">
        <f t="shared" si="5"/>
        <v>1</v>
      </c>
    </row>
    <row r="186" spans="1:8">
      <c r="A186" s="45">
        <v>127</v>
      </c>
      <c r="B186" s="1108" t="s">
        <v>8225</v>
      </c>
      <c r="C186" s="45" t="s">
        <v>4711</v>
      </c>
      <c r="D186" s="46">
        <f t="shared" si="4"/>
        <v>10.5</v>
      </c>
      <c r="F186" s="46">
        <v>10.5</v>
      </c>
      <c r="G186" s="46">
        <v>10.5</v>
      </c>
      <c r="H186" s="1105" t="b">
        <f t="shared" si="5"/>
        <v>1</v>
      </c>
    </row>
    <row r="187" spans="1:8">
      <c r="A187" s="47">
        <v>133</v>
      </c>
      <c r="B187" s="48" t="s">
        <v>8226</v>
      </c>
      <c r="C187" s="47" t="s">
        <v>4711</v>
      </c>
      <c r="D187" s="49">
        <f t="shared" si="4"/>
        <v>4.5</v>
      </c>
      <c r="F187" s="49">
        <v>4.5</v>
      </c>
      <c r="G187" s="49">
        <v>4.5</v>
      </c>
      <c r="H187" s="1105" t="b">
        <f t="shared" si="5"/>
        <v>1</v>
      </c>
    </row>
    <row r="188" spans="1:8">
      <c r="A188" s="45">
        <v>37538</v>
      </c>
      <c r="B188" s="1108" t="s">
        <v>8227</v>
      </c>
      <c r="C188" s="45" t="s">
        <v>4712</v>
      </c>
      <c r="D188" s="46">
        <f t="shared" si="4"/>
        <v>111.91</v>
      </c>
      <c r="F188" s="46">
        <v>111.91</v>
      </c>
      <c r="G188" s="46">
        <v>111.91</v>
      </c>
      <c r="H188" s="1105" t="b">
        <f t="shared" si="5"/>
        <v>1</v>
      </c>
    </row>
    <row r="189" spans="1:8">
      <c r="A189" s="47">
        <v>43617</v>
      </c>
      <c r="B189" s="48" t="s">
        <v>8228</v>
      </c>
      <c r="C189" s="47" t="s">
        <v>4711</v>
      </c>
      <c r="D189" s="49">
        <f t="shared" si="4"/>
        <v>4.95</v>
      </c>
      <c r="F189" s="49">
        <v>4.95</v>
      </c>
      <c r="G189" s="49">
        <v>4.95</v>
      </c>
      <c r="H189" s="1105" t="b">
        <f t="shared" si="5"/>
        <v>1</v>
      </c>
    </row>
    <row r="190" spans="1:8">
      <c r="A190" s="45">
        <v>132</v>
      </c>
      <c r="B190" s="1108" t="s">
        <v>8229</v>
      </c>
      <c r="C190" s="45" t="s">
        <v>4711</v>
      </c>
      <c r="D190" s="46">
        <f t="shared" si="4"/>
        <v>4.96</v>
      </c>
      <c r="F190" s="46">
        <v>4.96</v>
      </c>
      <c r="G190" s="46">
        <v>4.96</v>
      </c>
      <c r="H190" s="1105" t="b">
        <f t="shared" si="5"/>
        <v>1</v>
      </c>
    </row>
    <row r="191" spans="1:8">
      <c r="A191" s="47">
        <v>13408</v>
      </c>
      <c r="B191" s="48" t="s">
        <v>8230</v>
      </c>
      <c r="C191" s="47" t="s">
        <v>4713</v>
      </c>
      <c r="D191" s="49">
        <f t="shared" si="4"/>
        <v>1763.04</v>
      </c>
      <c r="F191" s="49">
        <v>1763.04</v>
      </c>
      <c r="G191" s="49">
        <v>1763.04</v>
      </c>
      <c r="H191" s="1105" t="b">
        <f t="shared" si="5"/>
        <v>1</v>
      </c>
    </row>
    <row r="192" spans="1:8">
      <c r="A192" s="45">
        <v>43618</v>
      </c>
      <c r="B192" s="1108" t="s">
        <v>8231</v>
      </c>
      <c r="C192" s="45" t="s">
        <v>4710</v>
      </c>
      <c r="D192" s="46">
        <f t="shared" si="4"/>
        <v>11.56</v>
      </c>
      <c r="F192" s="46">
        <v>11.56</v>
      </c>
      <c r="G192" s="46">
        <v>11.56</v>
      </c>
      <c r="H192" s="1105" t="b">
        <f t="shared" si="5"/>
        <v>1</v>
      </c>
    </row>
    <row r="193" spans="1:8">
      <c r="A193" s="47">
        <v>37476</v>
      </c>
      <c r="B193" s="48" t="s">
        <v>8232</v>
      </c>
      <c r="C193" s="47" t="s">
        <v>4706</v>
      </c>
      <c r="D193" s="49">
        <f t="shared" si="4"/>
        <v>1889.9</v>
      </c>
      <c r="F193" s="49">
        <v>1889.9</v>
      </c>
      <c r="G193" s="49">
        <v>1889.9</v>
      </c>
      <c r="H193" s="1105" t="b">
        <f t="shared" si="5"/>
        <v>1</v>
      </c>
    </row>
    <row r="194" spans="1:8">
      <c r="A194" s="45">
        <v>37478</v>
      </c>
      <c r="B194" s="1108" t="s">
        <v>8233</v>
      </c>
      <c r="C194" s="45" t="s">
        <v>4706</v>
      </c>
      <c r="D194" s="46">
        <f t="shared" si="4"/>
        <v>2673.71</v>
      </c>
      <c r="F194" s="46">
        <v>2673.71</v>
      </c>
      <c r="G194" s="46">
        <v>2673.71</v>
      </c>
      <c r="H194" s="1105" t="b">
        <f t="shared" si="5"/>
        <v>1</v>
      </c>
    </row>
    <row r="195" spans="1:8">
      <c r="A195" s="47">
        <v>37477</v>
      </c>
      <c r="B195" s="48" t="s">
        <v>8234</v>
      </c>
      <c r="C195" s="47" t="s">
        <v>4706</v>
      </c>
      <c r="D195" s="49">
        <f t="shared" ref="D195:D258" si="6">IF($J$2=$F$1,F195,G195)</f>
        <v>3271.67</v>
      </c>
      <c r="F195" s="49">
        <v>3271.67</v>
      </c>
      <c r="G195" s="49">
        <v>3271.67</v>
      </c>
      <c r="H195" s="1105" t="b">
        <f t="shared" ref="H195:H258" si="7">F195=G195</f>
        <v>1</v>
      </c>
    </row>
    <row r="196" spans="1:8">
      <c r="A196" s="45">
        <v>37479</v>
      </c>
      <c r="B196" s="1108" t="s">
        <v>8235</v>
      </c>
      <c r="C196" s="45" t="s">
        <v>4706</v>
      </c>
      <c r="D196" s="46">
        <f t="shared" si="6"/>
        <v>4090.85</v>
      </c>
      <c r="F196" s="46">
        <v>4090.85</v>
      </c>
      <c r="G196" s="46">
        <v>4090.85</v>
      </c>
      <c r="H196" s="1105" t="b">
        <f t="shared" si="7"/>
        <v>1</v>
      </c>
    </row>
    <row r="197" spans="1:8">
      <c r="A197" s="47">
        <v>4319</v>
      </c>
      <c r="B197" s="48" t="s">
        <v>8236</v>
      </c>
      <c r="C197" s="47" t="s">
        <v>4706</v>
      </c>
      <c r="D197" s="49">
        <f t="shared" si="6"/>
        <v>1.06</v>
      </c>
      <c r="F197" s="49">
        <v>1.06</v>
      </c>
      <c r="G197" s="49">
        <v>1.06</v>
      </c>
      <c r="H197" s="1105" t="b">
        <f t="shared" si="7"/>
        <v>1</v>
      </c>
    </row>
    <row r="198" spans="1:8">
      <c r="A198" s="45">
        <v>43064</v>
      </c>
      <c r="B198" s="1108" t="s">
        <v>8237</v>
      </c>
      <c r="C198" s="45" t="s">
        <v>4710</v>
      </c>
      <c r="D198" s="46">
        <f t="shared" si="6"/>
        <v>6.42</v>
      </c>
      <c r="F198" s="46">
        <v>6.42</v>
      </c>
      <c r="G198" s="46">
        <v>6.42</v>
      </c>
      <c r="H198" s="1105" t="b">
        <f t="shared" si="7"/>
        <v>1</v>
      </c>
    </row>
    <row r="199" spans="1:8">
      <c r="A199" s="47">
        <v>40553</v>
      </c>
      <c r="B199" s="48" t="s">
        <v>8238</v>
      </c>
      <c r="C199" s="47" t="s">
        <v>4707</v>
      </c>
      <c r="D199" s="49">
        <f t="shared" si="6"/>
        <v>34.08</v>
      </c>
      <c r="F199" s="49">
        <v>34.08</v>
      </c>
      <c r="G199" s="49">
        <v>34.08</v>
      </c>
      <c r="H199" s="1105" t="b">
        <f t="shared" si="7"/>
        <v>1</v>
      </c>
    </row>
    <row r="200" spans="1:8">
      <c r="A200" s="45">
        <v>13003</v>
      </c>
      <c r="B200" s="1108" t="s">
        <v>8239</v>
      </c>
      <c r="C200" s="45" t="s">
        <v>4711</v>
      </c>
      <c r="D200" s="46">
        <f t="shared" si="6"/>
        <v>2.2799999999999998</v>
      </c>
      <c r="F200" s="46">
        <v>2.2799999999999998</v>
      </c>
      <c r="G200" s="46">
        <v>2.2799999999999998</v>
      </c>
      <c r="H200" s="1105" t="b">
        <f t="shared" si="7"/>
        <v>1</v>
      </c>
    </row>
    <row r="201" spans="1:8">
      <c r="A201" s="47">
        <v>6114</v>
      </c>
      <c r="B201" s="48" t="s">
        <v>8240</v>
      </c>
      <c r="C201" s="47" t="s">
        <v>4705</v>
      </c>
      <c r="D201" s="49">
        <f t="shared" si="6"/>
        <v>8.9499999999999993</v>
      </c>
      <c r="F201" s="49">
        <v>8.9499999999999993</v>
      </c>
      <c r="G201" s="49">
        <v>10.36</v>
      </c>
      <c r="H201" s="1105" t="b">
        <f t="shared" si="7"/>
        <v>0</v>
      </c>
    </row>
    <row r="202" spans="1:8">
      <c r="A202" s="45">
        <v>40912</v>
      </c>
      <c r="B202" s="1108" t="s">
        <v>8241</v>
      </c>
      <c r="C202" s="45" t="s">
        <v>4714</v>
      </c>
      <c r="D202" s="46">
        <f t="shared" si="6"/>
        <v>1588.57</v>
      </c>
      <c r="F202" s="46">
        <v>1588.57</v>
      </c>
      <c r="G202" s="46">
        <v>1839.76</v>
      </c>
      <c r="H202" s="1105" t="b">
        <f t="shared" si="7"/>
        <v>0</v>
      </c>
    </row>
    <row r="203" spans="1:8">
      <c r="A203" s="47">
        <v>247</v>
      </c>
      <c r="B203" s="48" t="s">
        <v>8242</v>
      </c>
      <c r="C203" s="47" t="s">
        <v>4705</v>
      </c>
      <c r="D203" s="49">
        <f t="shared" si="6"/>
        <v>9.34</v>
      </c>
      <c r="F203" s="49">
        <v>9.34</v>
      </c>
      <c r="G203" s="49">
        <v>10.81</v>
      </c>
      <c r="H203" s="1105" t="b">
        <f t="shared" si="7"/>
        <v>0</v>
      </c>
    </row>
    <row r="204" spans="1:8">
      <c r="A204" s="45">
        <v>40919</v>
      </c>
      <c r="B204" s="1108" t="s">
        <v>8243</v>
      </c>
      <c r="C204" s="45" t="s">
        <v>4714</v>
      </c>
      <c r="D204" s="46">
        <f t="shared" si="6"/>
        <v>1657.27</v>
      </c>
      <c r="F204" s="46">
        <v>1657.27</v>
      </c>
      <c r="G204" s="46">
        <v>1919.31</v>
      </c>
      <c r="H204" s="1105" t="b">
        <f t="shared" si="7"/>
        <v>0</v>
      </c>
    </row>
    <row r="205" spans="1:8">
      <c r="A205" s="47">
        <v>25958</v>
      </c>
      <c r="B205" s="48" t="s">
        <v>8244</v>
      </c>
      <c r="C205" s="47" t="s">
        <v>4705</v>
      </c>
      <c r="D205" s="49">
        <f t="shared" si="6"/>
        <v>6.64</v>
      </c>
      <c r="F205" s="49">
        <v>6.64</v>
      </c>
      <c r="G205" s="49">
        <v>7.68</v>
      </c>
      <c r="H205" s="1105" t="b">
        <f t="shared" si="7"/>
        <v>0</v>
      </c>
    </row>
    <row r="206" spans="1:8">
      <c r="A206" s="45">
        <v>40984</v>
      </c>
      <c r="B206" s="1108" t="s">
        <v>8245</v>
      </c>
      <c r="C206" s="45" t="s">
        <v>4714</v>
      </c>
      <c r="D206" s="46">
        <f t="shared" si="6"/>
        <v>1176.8599999999999</v>
      </c>
      <c r="F206" s="46">
        <v>1176.8599999999999</v>
      </c>
      <c r="G206" s="46">
        <v>1362.94</v>
      </c>
      <c r="H206" s="1105" t="b">
        <f t="shared" si="7"/>
        <v>0</v>
      </c>
    </row>
    <row r="207" spans="1:8">
      <c r="A207" s="47">
        <v>248</v>
      </c>
      <c r="B207" s="48" t="s">
        <v>8246</v>
      </c>
      <c r="C207" s="47" t="s">
        <v>4705</v>
      </c>
      <c r="D207" s="49">
        <f t="shared" si="6"/>
        <v>9.26</v>
      </c>
      <c r="F207" s="49">
        <v>9.26</v>
      </c>
      <c r="G207" s="49">
        <v>10.72</v>
      </c>
      <c r="H207" s="1105" t="b">
        <f t="shared" si="7"/>
        <v>0</v>
      </c>
    </row>
    <row r="208" spans="1:8">
      <c r="A208" s="45">
        <v>41086</v>
      </c>
      <c r="B208" s="1108" t="s">
        <v>8247</v>
      </c>
      <c r="C208" s="45" t="s">
        <v>4714</v>
      </c>
      <c r="D208" s="46">
        <f t="shared" si="6"/>
        <v>1643.8</v>
      </c>
      <c r="F208" s="46">
        <v>1643.8</v>
      </c>
      <c r="G208" s="46">
        <v>1903.72</v>
      </c>
      <c r="H208" s="1105" t="b">
        <f t="shared" si="7"/>
        <v>0</v>
      </c>
    </row>
    <row r="209" spans="1:8">
      <c r="A209" s="47">
        <v>34466</v>
      </c>
      <c r="B209" s="48" t="s">
        <v>8248</v>
      </c>
      <c r="C209" s="47" t="s">
        <v>4705</v>
      </c>
      <c r="D209" s="49">
        <f t="shared" si="6"/>
        <v>9.26</v>
      </c>
      <c r="F209" s="49">
        <v>9.26</v>
      </c>
      <c r="G209" s="49">
        <v>10.72</v>
      </c>
      <c r="H209" s="1105" t="b">
        <f t="shared" si="7"/>
        <v>0</v>
      </c>
    </row>
    <row r="210" spans="1:8">
      <c r="A210" s="45">
        <v>41083</v>
      </c>
      <c r="B210" s="1108" t="s">
        <v>8249</v>
      </c>
      <c r="C210" s="45" t="s">
        <v>4714</v>
      </c>
      <c r="D210" s="46">
        <f t="shared" si="6"/>
        <v>1643.8</v>
      </c>
      <c r="F210" s="46">
        <v>1643.8</v>
      </c>
      <c r="G210" s="46">
        <v>1903.72</v>
      </c>
      <c r="H210" s="1105" t="b">
        <f t="shared" si="7"/>
        <v>0</v>
      </c>
    </row>
    <row r="211" spans="1:8">
      <c r="A211" s="47">
        <v>252</v>
      </c>
      <c r="B211" s="48" t="s">
        <v>8250</v>
      </c>
      <c r="C211" s="47" t="s">
        <v>4705</v>
      </c>
      <c r="D211" s="49">
        <f t="shared" si="6"/>
        <v>9.61</v>
      </c>
      <c r="F211" s="49">
        <v>9.61</v>
      </c>
      <c r="G211" s="49">
        <v>11.13</v>
      </c>
      <c r="H211" s="1105" t="b">
        <f t="shared" si="7"/>
        <v>0</v>
      </c>
    </row>
    <row r="212" spans="1:8">
      <c r="A212" s="45">
        <v>40909</v>
      </c>
      <c r="B212" s="1108" t="s">
        <v>8251</v>
      </c>
      <c r="C212" s="45" t="s">
        <v>4714</v>
      </c>
      <c r="D212" s="46">
        <f t="shared" si="6"/>
        <v>1703.9</v>
      </c>
      <c r="F212" s="46">
        <v>1703.9</v>
      </c>
      <c r="G212" s="46">
        <v>1973.32</v>
      </c>
      <c r="H212" s="1105" t="b">
        <f t="shared" si="7"/>
        <v>0</v>
      </c>
    </row>
    <row r="213" spans="1:8">
      <c r="A213" s="47">
        <v>242</v>
      </c>
      <c r="B213" s="48" t="s">
        <v>8252</v>
      </c>
      <c r="C213" s="47" t="s">
        <v>4705</v>
      </c>
      <c r="D213" s="49">
        <f t="shared" si="6"/>
        <v>12.39</v>
      </c>
      <c r="F213" s="49">
        <v>12.39</v>
      </c>
      <c r="G213" s="49">
        <v>14.34</v>
      </c>
      <c r="H213" s="1105" t="b">
        <f t="shared" si="7"/>
        <v>0</v>
      </c>
    </row>
    <row r="214" spans="1:8">
      <c r="A214" s="45">
        <v>41085</v>
      </c>
      <c r="B214" s="1108" t="s">
        <v>8253</v>
      </c>
      <c r="C214" s="45" t="s">
        <v>4714</v>
      </c>
      <c r="D214" s="46">
        <f t="shared" si="6"/>
        <v>2198.63</v>
      </c>
      <c r="F214" s="46">
        <v>2198.63</v>
      </c>
      <c r="G214" s="46">
        <v>2546.2800000000002</v>
      </c>
      <c r="H214" s="1105" t="b">
        <f t="shared" si="7"/>
        <v>0</v>
      </c>
    </row>
    <row r="215" spans="1:8">
      <c r="A215" s="47">
        <v>427</v>
      </c>
      <c r="B215" s="48" t="s">
        <v>8254</v>
      </c>
      <c r="C215" s="47" t="s">
        <v>4706</v>
      </c>
      <c r="D215" s="49">
        <f t="shared" si="6"/>
        <v>5.23</v>
      </c>
      <c r="F215" s="49">
        <v>5.23</v>
      </c>
      <c r="G215" s="49">
        <v>5.23</v>
      </c>
      <c r="H215" s="1105" t="b">
        <f t="shared" si="7"/>
        <v>1</v>
      </c>
    </row>
    <row r="216" spans="1:8">
      <c r="A216" s="45">
        <v>417</v>
      </c>
      <c r="B216" s="1108" t="s">
        <v>8255</v>
      </c>
      <c r="C216" s="45" t="s">
        <v>4706</v>
      </c>
      <c r="D216" s="46">
        <f t="shared" si="6"/>
        <v>2.46</v>
      </c>
      <c r="F216" s="46">
        <v>2.46</v>
      </c>
      <c r="G216" s="46">
        <v>2.46</v>
      </c>
      <c r="H216" s="1105" t="b">
        <f t="shared" si="7"/>
        <v>1</v>
      </c>
    </row>
    <row r="217" spans="1:8">
      <c r="A217" s="47">
        <v>11273</v>
      </c>
      <c r="B217" s="48" t="s">
        <v>8256</v>
      </c>
      <c r="C217" s="47" t="s">
        <v>4706</v>
      </c>
      <c r="D217" s="49">
        <f t="shared" si="6"/>
        <v>7.65</v>
      </c>
      <c r="F217" s="49">
        <v>7.65</v>
      </c>
      <c r="G217" s="49">
        <v>7.65</v>
      </c>
      <c r="H217" s="1105" t="b">
        <f t="shared" si="7"/>
        <v>1</v>
      </c>
    </row>
    <row r="218" spans="1:8">
      <c r="A218" s="45">
        <v>11272</v>
      </c>
      <c r="B218" s="1108" t="s">
        <v>8257</v>
      </c>
      <c r="C218" s="45" t="s">
        <v>4706</v>
      </c>
      <c r="D218" s="46">
        <f t="shared" si="6"/>
        <v>4.62</v>
      </c>
      <c r="F218" s="46">
        <v>4.62</v>
      </c>
      <c r="G218" s="46">
        <v>4.62</v>
      </c>
      <c r="H218" s="1105" t="b">
        <f t="shared" si="7"/>
        <v>1</v>
      </c>
    </row>
    <row r="219" spans="1:8">
      <c r="A219" s="47">
        <v>11275</v>
      </c>
      <c r="B219" s="48" t="s">
        <v>8258</v>
      </c>
      <c r="C219" s="47" t="s">
        <v>4706</v>
      </c>
      <c r="D219" s="49">
        <f t="shared" si="6"/>
        <v>1.85</v>
      </c>
      <c r="F219" s="49">
        <v>1.85</v>
      </c>
      <c r="G219" s="49">
        <v>1.85</v>
      </c>
      <c r="H219" s="1105" t="b">
        <f t="shared" si="7"/>
        <v>1</v>
      </c>
    </row>
    <row r="220" spans="1:8">
      <c r="A220" s="45">
        <v>11274</v>
      </c>
      <c r="B220" s="1108" t="s">
        <v>8259</v>
      </c>
      <c r="C220" s="45" t="s">
        <v>4706</v>
      </c>
      <c r="D220" s="46">
        <f t="shared" si="6"/>
        <v>1.41</v>
      </c>
      <c r="F220" s="46">
        <v>1.41</v>
      </c>
      <c r="G220" s="46">
        <v>1.41</v>
      </c>
      <c r="H220" s="1105" t="b">
        <f t="shared" si="7"/>
        <v>1</v>
      </c>
    </row>
    <row r="221" spans="1:8">
      <c r="A221" s="47">
        <v>38470</v>
      </c>
      <c r="B221" s="48" t="s">
        <v>8260</v>
      </c>
      <c r="C221" s="47" t="s">
        <v>4706</v>
      </c>
      <c r="D221" s="49">
        <f t="shared" si="6"/>
        <v>37</v>
      </c>
      <c r="F221" s="49">
        <v>37</v>
      </c>
      <c r="G221" s="49">
        <v>37</v>
      </c>
      <c r="H221" s="1105" t="b">
        <f t="shared" si="7"/>
        <v>1</v>
      </c>
    </row>
    <row r="222" spans="1:8">
      <c r="A222" s="45">
        <v>38547</v>
      </c>
      <c r="B222" s="1108" t="s">
        <v>8261</v>
      </c>
      <c r="C222" s="45" t="s">
        <v>4706</v>
      </c>
      <c r="D222" s="46">
        <f t="shared" si="6"/>
        <v>100.96</v>
      </c>
      <c r="F222" s="46">
        <v>100.96</v>
      </c>
      <c r="G222" s="46">
        <v>100.96</v>
      </c>
      <c r="H222" s="1105" t="b">
        <f t="shared" si="7"/>
        <v>1</v>
      </c>
    </row>
    <row r="223" spans="1:8">
      <c r="A223" s="47">
        <v>38469</v>
      </c>
      <c r="B223" s="48" t="s">
        <v>8262</v>
      </c>
      <c r="C223" s="47" t="s">
        <v>4706</v>
      </c>
      <c r="D223" s="49">
        <f t="shared" si="6"/>
        <v>108.56</v>
      </c>
      <c r="F223" s="49">
        <v>108.56</v>
      </c>
      <c r="G223" s="49">
        <v>108.56</v>
      </c>
      <c r="H223" s="1105" t="b">
        <f t="shared" si="7"/>
        <v>1</v>
      </c>
    </row>
    <row r="224" spans="1:8">
      <c r="A224" s="45">
        <v>38467</v>
      </c>
      <c r="B224" s="1108" t="s">
        <v>8263</v>
      </c>
      <c r="C224" s="45" t="s">
        <v>4706</v>
      </c>
      <c r="D224" s="46">
        <f t="shared" si="6"/>
        <v>61.08</v>
      </c>
      <c r="F224" s="46">
        <v>61.08</v>
      </c>
      <c r="G224" s="46">
        <v>61.08</v>
      </c>
      <c r="H224" s="1105" t="b">
        <f t="shared" si="7"/>
        <v>1</v>
      </c>
    </row>
    <row r="225" spans="1:8">
      <c r="A225" s="47">
        <v>38468</v>
      </c>
      <c r="B225" s="48" t="s">
        <v>8264</v>
      </c>
      <c r="C225" s="47" t="s">
        <v>4706</v>
      </c>
      <c r="D225" s="49">
        <f t="shared" si="6"/>
        <v>67.22</v>
      </c>
      <c r="F225" s="49">
        <v>67.22</v>
      </c>
      <c r="G225" s="49">
        <v>67.22</v>
      </c>
      <c r="H225" s="1105" t="b">
        <f t="shared" si="7"/>
        <v>1</v>
      </c>
    </row>
    <row r="226" spans="1:8">
      <c r="A226" s="45">
        <v>38471</v>
      </c>
      <c r="B226" s="1108" t="s">
        <v>8265</v>
      </c>
      <c r="C226" s="45" t="s">
        <v>4706</v>
      </c>
      <c r="D226" s="46">
        <f t="shared" si="6"/>
        <v>87.29</v>
      </c>
      <c r="F226" s="46">
        <v>87.29</v>
      </c>
      <c r="G226" s="46">
        <v>87.29</v>
      </c>
      <c r="H226" s="1105" t="b">
        <f t="shared" si="7"/>
        <v>1</v>
      </c>
    </row>
    <row r="227" spans="1:8">
      <c r="A227" s="47">
        <v>37370</v>
      </c>
      <c r="B227" s="48" t="s">
        <v>8266</v>
      </c>
      <c r="C227" s="47" t="s">
        <v>4705</v>
      </c>
      <c r="D227" s="49">
        <f t="shared" si="6"/>
        <v>2.2000000000000002</v>
      </c>
      <c r="F227" s="49">
        <v>2.2000000000000002</v>
      </c>
      <c r="G227" s="49">
        <v>2.2000000000000002</v>
      </c>
      <c r="H227" s="1105" t="b">
        <f t="shared" si="7"/>
        <v>1</v>
      </c>
    </row>
    <row r="228" spans="1:8">
      <c r="A228" s="45">
        <v>40862</v>
      </c>
      <c r="B228" s="1108" t="s">
        <v>8267</v>
      </c>
      <c r="C228" s="45" t="s">
        <v>4714</v>
      </c>
      <c r="D228" s="46">
        <f t="shared" si="6"/>
        <v>415.08</v>
      </c>
      <c r="F228" s="46">
        <v>415.08</v>
      </c>
      <c r="G228" s="46">
        <v>415.08</v>
      </c>
      <c r="H228" s="1105" t="b">
        <f t="shared" si="7"/>
        <v>1</v>
      </c>
    </row>
    <row r="229" spans="1:8">
      <c r="A229" s="47">
        <v>10658</v>
      </c>
      <c r="B229" s="48" t="s">
        <v>8268</v>
      </c>
      <c r="C229" s="47" t="s">
        <v>4706</v>
      </c>
      <c r="D229" s="49">
        <f t="shared" si="6"/>
        <v>5100</v>
      </c>
      <c r="F229" s="49">
        <v>5100</v>
      </c>
      <c r="G229" s="49">
        <v>5100</v>
      </c>
      <c r="H229" s="1105" t="b">
        <f t="shared" si="7"/>
        <v>1</v>
      </c>
    </row>
    <row r="230" spans="1:8">
      <c r="A230" s="45">
        <v>253</v>
      </c>
      <c r="B230" s="1108" t="s">
        <v>8269</v>
      </c>
      <c r="C230" s="45" t="s">
        <v>4705</v>
      </c>
      <c r="D230" s="46">
        <f t="shared" si="6"/>
        <v>12.85</v>
      </c>
      <c r="F230" s="46">
        <v>12.85</v>
      </c>
      <c r="G230" s="46">
        <v>14.88</v>
      </c>
      <c r="H230" s="1105" t="b">
        <f t="shared" si="7"/>
        <v>0</v>
      </c>
    </row>
    <row r="231" spans="1:8">
      <c r="A231" s="47">
        <v>40809</v>
      </c>
      <c r="B231" s="48" t="s">
        <v>8270</v>
      </c>
      <c r="C231" s="47" t="s">
        <v>4714</v>
      </c>
      <c r="D231" s="49">
        <f t="shared" si="6"/>
        <v>2277.29</v>
      </c>
      <c r="F231" s="49">
        <v>2277.29</v>
      </c>
      <c r="G231" s="49">
        <v>2637.37</v>
      </c>
      <c r="H231" s="1105" t="b">
        <f t="shared" si="7"/>
        <v>0</v>
      </c>
    </row>
    <row r="232" spans="1:8" ht="30">
      <c r="A232" s="45">
        <v>42428</v>
      </c>
      <c r="B232" s="1108" t="s">
        <v>8271</v>
      </c>
      <c r="C232" s="45" t="s">
        <v>4706</v>
      </c>
      <c r="D232" s="46">
        <f t="shared" si="6"/>
        <v>1290</v>
      </c>
      <c r="F232" s="46">
        <v>1290</v>
      </c>
      <c r="G232" s="46">
        <v>1290</v>
      </c>
      <c r="H232" s="1105" t="b">
        <f t="shared" si="7"/>
        <v>1</v>
      </c>
    </row>
    <row r="233" spans="1:8">
      <c r="A233" s="47">
        <v>583</v>
      </c>
      <c r="B233" s="48" t="s">
        <v>8272</v>
      </c>
      <c r="C233" s="47" t="s">
        <v>4710</v>
      </c>
      <c r="D233" s="49">
        <f t="shared" si="6"/>
        <v>27.02</v>
      </c>
      <c r="F233" s="49">
        <v>27.02</v>
      </c>
      <c r="G233" s="49">
        <v>27.02</v>
      </c>
      <c r="H233" s="1105" t="b">
        <f t="shared" si="7"/>
        <v>1</v>
      </c>
    </row>
    <row r="234" spans="1:8">
      <c r="A234" s="45">
        <v>299</v>
      </c>
      <c r="B234" s="1108" t="s">
        <v>8273</v>
      </c>
      <c r="C234" s="45" t="s">
        <v>4706</v>
      </c>
      <c r="D234" s="46">
        <f t="shared" si="6"/>
        <v>2.71</v>
      </c>
      <c r="F234" s="46">
        <v>2.71</v>
      </c>
      <c r="G234" s="46">
        <v>2.71</v>
      </c>
      <c r="H234" s="1105" t="b">
        <f t="shared" si="7"/>
        <v>1</v>
      </c>
    </row>
    <row r="235" spans="1:8">
      <c r="A235" s="47">
        <v>298</v>
      </c>
      <c r="B235" s="48" t="s">
        <v>8274</v>
      </c>
      <c r="C235" s="47" t="s">
        <v>4706</v>
      </c>
      <c r="D235" s="49">
        <f t="shared" si="6"/>
        <v>2.73</v>
      </c>
      <c r="F235" s="49">
        <v>2.73</v>
      </c>
      <c r="G235" s="49">
        <v>2.73</v>
      </c>
      <c r="H235" s="1105" t="b">
        <f t="shared" si="7"/>
        <v>1</v>
      </c>
    </row>
    <row r="236" spans="1:8">
      <c r="A236" s="45">
        <v>295</v>
      </c>
      <c r="B236" s="1108" t="s">
        <v>8275</v>
      </c>
      <c r="C236" s="45" t="s">
        <v>4706</v>
      </c>
      <c r="D236" s="46">
        <f t="shared" si="6"/>
        <v>1.63</v>
      </c>
      <c r="F236" s="46">
        <v>1.63</v>
      </c>
      <c r="G236" s="46">
        <v>1.63</v>
      </c>
      <c r="H236" s="1105" t="b">
        <f t="shared" si="7"/>
        <v>1</v>
      </c>
    </row>
    <row r="237" spans="1:8">
      <c r="A237" s="47">
        <v>296</v>
      </c>
      <c r="B237" s="48" t="s">
        <v>8276</v>
      </c>
      <c r="C237" s="47" t="s">
        <v>4706</v>
      </c>
      <c r="D237" s="49">
        <f t="shared" si="6"/>
        <v>1.69</v>
      </c>
      <c r="F237" s="49">
        <v>1.69</v>
      </c>
      <c r="G237" s="49">
        <v>1.69</v>
      </c>
      <c r="H237" s="1105" t="b">
        <f t="shared" si="7"/>
        <v>1</v>
      </c>
    </row>
    <row r="238" spans="1:8">
      <c r="A238" s="45">
        <v>297</v>
      </c>
      <c r="B238" s="1108" t="s">
        <v>8277</v>
      </c>
      <c r="C238" s="45" t="s">
        <v>4706</v>
      </c>
      <c r="D238" s="46">
        <f t="shared" si="6"/>
        <v>2.38</v>
      </c>
      <c r="F238" s="46">
        <v>2.38</v>
      </c>
      <c r="G238" s="46">
        <v>2.38</v>
      </c>
      <c r="H238" s="1105" t="b">
        <f t="shared" si="7"/>
        <v>1</v>
      </c>
    </row>
    <row r="239" spans="1:8">
      <c r="A239" s="47">
        <v>301</v>
      </c>
      <c r="B239" s="48" t="s">
        <v>8278</v>
      </c>
      <c r="C239" s="47" t="s">
        <v>4706</v>
      </c>
      <c r="D239" s="49">
        <f t="shared" si="6"/>
        <v>2.99</v>
      </c>
      <c r="F239" s="49">
        <v>2.99</v>
      </c>
      <c r="G239" s="49">
        <v>2.99</v>
      </c>
      <c r="H239" s="1105" t="b">
        <f t="shared" si="7"/>
        <v>1</v>
      </c>
    </row>
    <row r="240" spans="1:8">
      <c r="A240" s="45">
        <v>300</v>
      </c>
      <c r="B240" s="1108" t="s">
        <v>8279</v>
      </c>
      <c r="C240" s="45" t="s">
        <v>4706</v>
      </c>
      <c r="D240" s="46">
        <f t="shared" si="6"/>
        <v>12.56</v>
      </c>
      <c r="F240" s="46">
        <v>12.56</v>
      </c>
      <c r="G240" s="46">
        <v>12.56</v>
      </c>
      <c r="H240" s="1105" t="b">
        <f t="shared" si="7"/>
        <v>1</v>
      </c>
    </row>
    <row r="241" spans="1:8">
      <c r="A241" s="47">
        <v>20084</v>
      </c>
      <c r="B241" s="48" t="s">
        <v>8280</v>
      </c>
      <c r="C241" s="47" t="s">
        <v>4706</v>
      </c>
      <c r="D241" s="49">
        <f t="shared" si="6"/>
        <v>1.63</v>
      </c>
      <c r="F241" s="49">
        <v>1.63</v>
      </c>
      <c r="G241" s="49">
        <v>1.63</v>
      </c>
      <c r="H241" s="1105" t="b">
        <f t="shared" si="7"/>
        <v>1</v>
      </c>
    </row>
    <row r="242" spans="1:8">
      <c r="A242" s="45">
        <v>20085</v>
      </c>
      <c r="B242" s="1108" t="s">
        <v>8281</v>
      </c>
      <c r="C242" s="45" t="s">
        <v>4706</v>
      </c>
      <c r="D242" s="46">
        <f t="shared" si="6"/>
        <v>1.51</v>
      </c>
      <c r="F242" s="46">
        <v>1.51</v>
      </c>
      <c r="G242" s="46">
        <v>1.51</v>
      </c>
      <c r="H242" s="1105" t="b">
        <f t="shared" si="7"/>
        <v>1</v>
      </c>
    </row>
    <row r="243" spans="1:8">
      <c r="A243" s="47">
        <v>311</v>
      </c>
      <c r="B243" s="48" t="s">
        <v>8282</v>
      </c>
      <c r="C243" s="47" t="s">
        <v>4706</v>
      </c>
      <c r="D243" s="49">
        <f t="shared" si="6"/>
        <v>9.7200000000000006</v>
      </c>
      <c r="F243" s="49">
        <v>9.7200000000000006</v>
      </c>
      <c r="G243" s="49">
        <v>9.7200000000000006</v>
      </c>
      <c r="H243" s="1105" t="b">
        <f t="shared" si="7"/>
        <v>1</v>
      </c>
    </row>
    <row r="244" spans="1:8">
      <c r="A244" s="45">
        <v>318</v>
      </c>
      <c r="B244" s="1108" t="s">
        <v>8283</v>
      </c>
      <c r="C244" s="45" t="s">
        <v>4706</v>
      </c>
      <c r="D244" s="46">
        <f t="shared" si="6"/>
        <v>17.03</v>
      </c>
      <c r="F244" s="46">
        <v>17.03</v>
      </c>
      <c r="G244" s="46">
        <v>17.03</v>
      </c>
      <c r="H244" s="1105" t="b">
        <f t="shared" si="7"/>
        <v>1</v>
      </c>
    </row>
    <row r="245" spans="1:8">
      <c r="A245" s="47">
        <v>319</v>
      </c>
      <c r="B245" s="48" t="s">
        <v>8284</v>
      </c>
      <c r="C245" s="47" t="s">
        <v>4706</v>
      </c>
      <c r="D245" s="49">
        <f t="shared" si="6"/>
        <v>32.159999999999997</v>
      </c>
      <c r="F245" s="49">
        <v>32.159999999999997</v>
      </c>
      <c r="G245" s="49">
        <v>32.159999999999997</v>
      </c>
      <c r="H245" s="1105" t="b">
        <f t="shared" si="7"/>
        <v>1</v>
      </c>
    </row>
    <row r="246" spans="1:8">
      <c r="A246" s="45">
        <v>320</v>
      </c>
      <c r="B246" s="1108" t="s">
        <v>8285</v>
      </c>
      <c r="C246" s="45" t="s">
        <v>4706</v>
      </c>
      <c r="D246" s="46">
        <f t="shared" si="6"/>
        <v>102.24</v>
      </c>
      <c r="F246" s="46">
        <v>102.24</v>
      </c>
      <c r="G246" s="46">
        <v>102.24</v>
      </c>
      <c r="H246" s="1105" t="b">
        <f t="shared" si="7"/>
        <v>1</v>
      </c>
    </row>
    <row r="247" spans="1:8">
      <c r="A247" s="47">
        <v>314</v>
      </c>
      <c r="B247" s="48" t="s">
        <v>8286</v>
      </c>
      <c r="C247" s="47" t="s">
        <v>4706</v>
      </c>
      <c r="D247" s="49">
        <f t="shared" si="6"/>
        <v>157.05000000000001</v>
      </c>
      <c r="F247" s="49">
        <v>157.05000000000001</v>
      </c>
      <c r="G247" s="49">
        <v>157.05000000000001</v>
      </c>
      <c r="H247" s="1105" t="b">
        <f t="shared" si="7"/>
        <v>1</v>
      </c>
    </row>
    <row r="248" spans="1:8">
      <c r="A248" s="45">
        <v>303</v>
      </c>
      <c r="B248" s="1108" t="s">
        <v>8287</v>
      </c>
      <c r="C248" s="45" t="s">
        <v>4706</v>
      </c>
      <c r="D248" s="46">
        <f t="shared" si="6"/>
        <v>4.07</v>
      </c>
      <c r="F248" s="46">
        <v>4.07</v>
      </c>
      <c r="G248" s="46">
        <v>4.07</v>
      </c>
      <c r="H248" s="1105" t="b">
        <f t="shared" si="7"/>
        <v>1</v>
      </c>
    </row>
    <row r="249" spans="1:8">
      <c r="A249" s="47">
        <v>304</v>
      </c>
      <c r="B249" s="48" t="s">
        <v>8288</v>
      </c>
      <c r="C249" s="47" t="s">
        <v>4706</v>
      </c>
      <c r="D249" s="49">
        <f t="shared" si="6"/>
        <v>6.22</v>
      </c>
      <c r="F249" s="49">
        <v>6.22</v>
      </c>
      <c r="G249" s="49">
        <v>6.22</v>
      </c>
      <c r="H249" s="1105" t="b">
        <f t="shared" si="7"/>
        <v>1</v>
      </c>
    </row>
    <row r="250" spans="1:8">
      <c r="A250" s="45">
        <v>305</v>
      </c>
      <c r="B250" s="1108" t="s">
        <v>8289</v>
      </c>
      <c r="C250" s="45" t="s">
        <v>4706</v>
      </c>
      <c r="D250" s="46">
        <f t="shared" si="6"/>
        <v>10.63</v>
      </c>
      <c r="F250" s="46">
        <v>10.63</v>
      </c>
      <c r="G250" s="46">
        <v>10.63</v>
      </c>
      <c r="H250" s="1105" t="b">
        <f t="shared" si="7"/>
        <v>1</v>
      </c>
    </row>
    <row r="251" spans="1:8">
      <c r="A251" s="47">
        <v>306</v>
      </c>
      <c r="B251" s="48" t="s">
        <v>8290</v>
      </c>
      <c r="C251" s="47" t="s">
        <v>4706</v>
      </c>
      <c r="D251" s="49">
        <f t="shared" si="6"/>
        <v>12.77</v>
      </c>
      <c r="F251" s="49">
        <v>12.77</v>
      </c>
      <c r="G251" s="49">
        <v>12.77</v>
      </c>
      <c r="H251" s="1105" t="b">
        <f t="shared" si="7"/>
        <v>1</v>
      </c>
    </row>
    <row r="252" spans="1:8">
      <c r="A252" s="45">
        <v>307</v>
      </c>
      <c r="B252" s="1108" t="s">
        <v>8291</v>
      </c>
      <c r="C252" s="45" t="s">
        <v>4706</v>
      </c>
      <c r="D252" s="46">
        <f t="shared" si="6"/>
        <v>25.21</v>
      </c>
      <c r="F252" s="46">
        <v>25.21</v>
      </c>
      <c r="G252" s="46">
        <v>25.21</v>
      </c>
      <c r="H252" s="1105" t="b">
        <f t="shared" si="7"/>
        <v>1</v>
      </c>
    </row>
    <row r="253" spans="1:8">
      <c r="A253" s="47">
        <v>309</v>
      </c>
      <c r="B253" s="48" t="s">
        <v>8292</v>
      </c>
      <c r="C253" s="47" t="s">
        <v>4706</v>
      </c>
      <c r="D253" s="49">
        <f t="shared" si="6"/>
        <v>51.67</v>
      </c>
      <c r="F253" s="49">
        <v>51.67</v>
      </c>
      <c r="G253" s="49">
        <v>51.67</v>
      </c>
      <c r="H253" s="1105" t="b">
        <f t="shared" si="7"/>
        <v>1</v>
      </c>
    </row>
    <row r="254" spans="1:8">
      <c r="A254" s="45">
        <v>310</v>
      </c>
      <c r="B254" s="1108" t="s">
        <v>8293</v>
      </c>
      <c r="C254" s="45" t="s">
        <v>4706</v>
      </c>
      <c r="D254" s="46">
        <f t="shared" si="6"/>
        <v>65.53</v>
      </c>
      <c r="F254" s="46">
        <v>65.53</v>
      </c>
      <c r="G254" s="46">
        <v>65.53</v>
      </c>
      <c r="H254" s="1105" t="b">
        <f t="shared" si="7"/>
        <v>1</v>
      </c>
    </row>
    <row r="255" spans="1:8">
      <c r="A255" s="47">
        <v>328</v>
      </c>
      <c r="B255" s="48" t="s">
        <v>8294</v>
      </c>
      <c r="C255" s="47" t="s">
        <v>4706</v>
      </c>
      <c r="D255" s="49">
        <f t="shared" si="6"/>
        <v>7.82</v>
      </c>
      <c r="F255" s="49">
        <v>7.82</v>
      </c>
      <c r="G255" s="49">
        <v>7.82</v>
      </c>
      <c r="H255" s="1105" t="b">
        <f t="shared" si="7"/>
        <v>1</v>
      </c>
    </row>
    <row r="256" spans="1:8">
      <c r="A256" s="45">
        <v>325</v>
      </c>
      <c r="B256" s="1108" t="s">
        <v>8295</v>
      </c>
      <c r="C256" s="45" t="s">
        <v>4706</v>
      </c>
      <c r="D256" s="46">
        <f t="shared" si="6"/>
        <v>3.03</v>
      </c>
      <c r="F256" s="46">
        <v>3.03</v>
      </c>
      <c r="G256" s="46">
        <v>3.03</v>
      </c>
      <c r="H256" s="1105" t="b">
        <f t="shared" si="7"/>
        <v>1</v>
      </c>
    </row>
    <row r="257" spans="1:8">
      <c r="A257" s="47">
        <v>20326</v>
      </c>
      <c r="B257" s="48" t="s">
        <v>8296</v>
      </c>
      <c r="C257" s="47" t="s">
        <v>4706</v>
      </c>
      <c r="D257" s="49">
        <f t="shared" si="6"/>
        <v>8.1199999999999992</v>
      </c>
      <c r="F257" s="49">
        <v>8.1199999999999992</v>
      </c>
      <c r="G257" s="49">
        <v>8.1199999999999992</v>
      </c>
      <c r="H257" s="1105" t="b">
        <f t="shared" si="7"/>
        <v>1</v>
      </c>
    </row>
    <row r="258" spans="1:8">
      <c r="A258" s="45">
        <v>329</v>
      </c>
      <c r="B258" s="1108" t="s">
        <v>8297</v>
      </c>
      <c r="C258" s="45" t="s">
        <v>4706</v>
      </c>
      <c r="D258" s="46">
        <f t="shared" si="6"/>
        <v>9.99</v>
      </c>
      <c r="F258" s="46">
        <v>9.99</v>
      </c>
      <c r="G258" s="46">
        <v>9.99</v>
      </c>
      <c r="H258" s="1105" t="b">
        <f t="shared" si="7"/>
        <v>1</v>
      </c>
    </row>
    <row r="259" spans="1:8">
      <c r="A259" s="47">
        <v>308</v>
      </c>
      <c r="B259" s="48" t="s">
        <v>8298</v>
      </c>
      <c r="C259" s="47" t="s">
        <v>4706</v>
      </c>
      <c r="D259" s="49">
        <f t="shared" ref="D259:D322" si="8">IF($J$2=$F$1,F259,G259)</f>
        <v>33.67</v>
      </c>
      <c r="F259" s="49">
        <v>33.67</v>
      </c>
      <c r="G259" s="49">
        <v>33.67</v>
      </c>
      <c r="H259" s="1105" t="b">
        <f t="shared" ref="H259:H322" si="9">F259=G259</f>
        <v>1</v>
      </c>
    </row>
    <row r="260" spans="1:8">
      <c r="A260" s="45">
        <v>39642</v>
      </c>
      <c r="B260" s="1108" t="s">
        <v>8299</v>
      </c>
      <c r="C260" s="45" t="s">
        <v>4706</v>
      </c>
      <c r="D260" s="46">
        <f t="shared" si="8"/>
        <v>2.04</v>
      </c>
      <c r="F260" s="46">
        <v>2.04</v>
      </c>
      <c r="G260" s="46">
        <v>2.04</v>
      </c>
      <c r="H260" s="1105" t="b">
        <f t="shared" si="9"/>
        <v>1</v>
      </c>
    </row>
    <row r="261" spans="1:8">
      <c r="A261" s="47">
        <v>39641</v>
      </c>
      <c r="B261" s="48" t="s">
        <v>8300</v>
      </c>
      <c r="C261" s="47" t="s">
        <v>4706</v>
      </c>
      <c r="D261" s="49">
        <f t="shared" si="8"/>
        <v>1.42</v>
      </c>
      <c r="F261" s="49">
        <v>1.42</v>
      </c>
      <c r="G261" s="49">
        <v>1.42</v>
      </c>
      <c r="H261" s="1105" t="b">
        <f t="shared" si="9"/>
        <v>1</v>
      </c>
    </row>
    <row r="262" spans="1:8">
      <c r="A262" s="45">
        <v>39643</v>
      </c>
      <c r="B262" s="1108" t="s">
        <v>8301</v>
      </c>
      <c r="C262" s="45" t="s">
        <v>4706</v>
      </c>
      <c r="D262" s="46">
        <f t="shared" si="8"/>
        <v>5.68</v>
      </c>
      <c r="F262" s="46">
        <v>5.68</v>
      </c>
      <c r="G262" s="46">
        <v>5.68</v>
      </c>
      <c r="H262" s="1105" t="b">
        <f t="shared" si="9"/>
        <v>1</v>
      </c>
    </row>
    <row r="263" spans="1:8">
      <c r="A263" s="47">
        <v>39644</v>
      </c>
      <c r="B263" s="48" t="s">
        <v>8302</v>
      </c>
      <c r="C263" s="47" t="s">
        <v>4706</v>
      </c>
      <c r="D263" s="49">
        <f t="shared" si="8"/>
        <v>7.33</v>
      </c>
      <c r="F263" s="49">
        <v>7.33</v>
      </c>
      <c r="G263" s="49">
        <v>7.33</v>
      </c>
      <c r="H263" s="1105" t="b">
        <f t="shared" si="9"/>
        <v>1</v>
      </c>
    </row>
    <row r="264" spans="1:8">
      <c r="A264" s="45">
        <v>39645</v>
      </c>
      <c r="B264" s="1108" t="s">
        <v>8303</v>
      </c>
      <c r="C264" s="45" t="s">
        <v>4706</v>
      </c>
      <c r="D264" s="46">
        <f t="shared" si="8"/>
        <v>9.4700000000000006</v>
      </c>
      <c r="F264" s="46">
        <v>9.4700000000000006</v>
      </c>
      <c r="G264" s="46">
        <v>9.4700000000000006</v>
      </c>
      <c r="H264" s="1105" t="b">
        <f t="shared" si="9"/>
        <v>1</v>
      </c>
    </row>
    <row r="265" spans="1:8">
      <c r="A265" s="47">
        <v>12548</v>
      </c>
      <c r="B265" s="48" t="s">
        <v>8304</v>
      </c>
      <c r="C265" s="47" t="s">
        <v>4706</v>
      </c>
      <c r="D265" s="49">
        <f t="shared" si="8"/>
        <v>94.52</v>
      </c>
      <c r="F265" s="49">
        <v>94.52</v>
      </c>
      <c r="G265" s="49">
        <v>94.52</v>
      </c>
      <c r="H265" s="1105" t="b">
        <f t="shared" si="9"/>
        <v>1</v>
      </c>
    </row>
    <row r="266" spans="1:8">
      <c r="A266" s="45">
        <v>13113</v>
      </c>
      <c r="B266" s="1108" t="s">
        <v>8305</v>
      </c>
      <c r="C266" s="45" t="s">
        <v>4706</v>
      </c>
      <c r="D266" s="46">
        <f t="shared" si="8"/>
        <v>38.74</v>
      </c>
      <c r="F266" s="46">
        <v>38.74</v>
      </c>
      <c r="G266" s="46">
        <v>38.74</v>
      </c>
      <c r="H266" s="1105" t="b">
        <f t="shared" si="9"/>
        <v>1</v>
      </c>
    </row>
    <row r="267" spans="1:8">
      <c r="A267" s="47">
        <v>13114</v>
      </c>
      <c r="B267" s="48" t="s">
        <v>8306</v>
      </c>
      <c r="C267" s="47" t="s">
        <v>4706</v>
      </c>
      <c r="D267" s="49">
        <f t="shared" si="8"/>
        <v>47.16</v>
      </c>
      <c r="F267" s="49">
        <v>47.16</v>
      </c>
      <c r="G267" s="49">
        <v>47.16</v>
      </c>
      <c r="H267" s="1105" t="b">
        <f t="shared" si="9"/>
        <v>1</v>
      </c>
    </row>
    <row r="268" spans="1:8">
      <c r="A268" s="45">
        <v>12530</v>
      </c>
      <c r="B268" s="1108" t="s">
        <v>8307</v>
      </c>
      <c r="C268" s="45" t="s">
        <v>4706</v>
      </c>
      <c r="D268" s="46">
        <f t="shared" si="8"/>
        <v>57.46</v>
      </c>
      <c r="F268" s="46">
        <v>57.46</v>
      </c>
      <c r="G268" s="46">
        <v>57.46</v>
      </c>
      <c r="H268" s="1105" t="b">
        <f t="shared" si="9"/>
        <v>1</v>
      </c>
    </row>
    <row r="269" spans="1:8">
      <c r="A269" s="47">
        <v>12531</v>
      </c>
      <c r="B269" s="48" t="s">
        <v>8308</v>
      </c>
      <c r="C269" s="47" t="s">
        <v>4706</v>
      </c>
      <c r="D269" s="49">
        <f t="shared" si="8"/>
        <v>64.27</v>
      </c>
      <c r="F269" s="49">
        <v>64.27</v>
      </c>
      <c r="G269" s="49">
        <v>64.27</v>
      </c>
      <c r="H269" s="1105" t="b">
        <f t="shared" si="9"/>
        <v>1</v>
      </c>
    </row>
    <row r="270" spans="1:8">
      <c r="A270" s="45">
        <v>12532</v>
      </c>
      <c r="B270" s="1108" t="s">
        <v>8309</v>
      </c>
      <c r="C270" s="45" t="s">
        <v>4706</v>
      </c>
      <c r="D270" s="46">
        <f t="shared" si="8"/>
        <v>78.599999999999994</v>
      </c>
      <c r="F270" s="46">
        <v>78.599999999999994</v>
      </c>
      <c r="G270" s="46">
        <v>78.599999999999994</v>
      </c>
      <c r="H270" s="1105" t="b">
        <f t="shared" si="9"/>
        <v>1</v>
      </c>
    </row>
    <row r="271" spans="1:8">
      <c r="A271" s="47">
        <v>12533</v>
      </c>
      <c r="B271" s="48" t="s">
        <v>8310</v>
      </c>
      <c r="C271" s="47" t="s">
        <v>4706</v>
      </c>
      <c r="D271" s="49">
        <f t="shared" si="8"/>
        <v>93.76</v>
      </c>
      <c r="F271" s="49">
        <v>93.76</v>
      </c>
      <c r="G271" s="49">
        <v>93.76</v>
      </c>
      <c r="H271" s="1105" t="b">
        <f t="shared" si="9"/>
        <v>1</v>
      </c>
    </row>
    <row r="272" spans="1:8">
      <c r="A272" s="45">
        <v>12544</v>
      </c>
      <c r="B272" s="1108" t="s">
        <v>8311</v>
      </c>
      <c r="C272" s="45" t="s">
        <v>4706</v>
      </c>
      <c r="D272" s="46">
        <f t="shared" si="8"/>
        <v>114.53</v>
      </c>
      <c r="F272" s="46">
        <v>114.53</v>
      </c>
      <c r="G272" s="46">
        <v>114.53</v>
      </c>
      <c r="H272" s="1105" t="b">
        <f t="shared" si="9"/>
        <v>1</v>
      </c>
    </row>
    <row r="273" spans="1:8">
      <c r="A273" s="47">
        <v>12546</v>
      </c>
      <c r="B273" s="48" t="s">
        <v>8312</v>
      </c>
      <c r="C273" s="47" t="s">
        <v>4706</v>
      </c>
      <c r="D273" s="49">
        <f t="shared" si="8"/>
        <v>118.56</v>
      </c>
      <c r="F273" s="49">
        <v>118.56</v>
      </c>
      <c r="G273" s="49">
        <v>118.56</v>
      </c>
      <c r="H273" s="1105" t="b">
        <f t="shared" si="9"/>
        <v>1</v>
      </c>
    </row>
    <row r="274" spans="1:8">
      <c r="A274" s="45">
        <v>12547</v>
      </c>
      <c r="B274" s="1108" t="s">
        <v>8313</v>
      </c>
      <c r="C274" s="45" t="s">
        <v>4706</v>
      </c>
      <c r="D274" s="46">
        <f t="shared" si="8"/>
        <v>137.87</v>
      </c>
      <c r="F274" s="46">
        <v>137.87</v>
      </c>
      <c r="G274" s="46">
        <v>137.87</v>
      </c>
      <c r="H274" s="1105" t="b">
        <f t="shared" si="9"/>
        <v>1</v>
      </c>
    </row>
    <row r="275" spans="1:8">
      <c r="A275" s="47">
        <v>12551</v>
      </c>
      <c r="B275" s="48" t="s">
        <v>8314</v>
      </c>
      <c r="C275" s="47" t="s">
        <v>4706</v>
      </c>
      <c r="D275" s="49">
        <f t="shared" si="8"/>
        <v>150.13</v>
      </c>
      <c r="F275" s="49">
        <v>150.13</v>
      </c>
      <c r="G275" s="49">
        <v>150.13</v>
      </c>
      <c r="H275" s="1105" t="b">
        <f t="shared" si="9"/>
        <v>1</v>
      </c>
    </row>
    <row r="276" spans="1:8">
      <c r="A276" s="45">
        <v>12563</v>
      </c>
      <c r="B276" s="1108" t="s">
        <v>8315</v>
      </c>
      <c r="C276" s="45" t="s">
        <v>4706</v>
      </c>
      <c r="D276" s="46">
        <f t="shared" si="8"/>
        <v>235.81</v>
      </c>
      <c r="F276" s="46">
        <v>235.81</v>
      </c>
      <c r="G276" s="46">
        <v>235.81</v>
      </c>
      <c r="H276" s="1105" t="b">
        <f t="shared" si="9"/>
        <v>1</v>
      </c>
    </row>
    <row r="277" spans="1:8">
      <c r="A277" s="47">
        <v>12565</v>
      </c>
      <c r="B277" s="48" t="s">
        <v>8316</v>
      </c>
      <c r="C277" s="47" t="s">
        <v>4706</v>
      </c>
      <c r="D277" s="49">
        <f t="shared" si="8"/>
        <v>371.08</v>
      </c>
      <c r="F277" s="49">
        <v>371.08</v>
      </c>
      <c r="G277" s="49">
        <v>371.08</v>
      </c>
      <c r="H277" s="1105" t="b">
        <f t="shared" si="9"/>
        <v>1</v>
      </c>
    </row>
    <row r="278" spans="1:8">
      <c r="A278" s="45">
        <v>12567</v>
      </c>
      <c r="B278" s="1108" t="s">
        <v>8317</v>
      </c>
      <c r="C278" s="45" t="s">
        <v>4706</v>
      </c>
      <c r="D278" s="46">
        <f t="shared" si="8"/>
        <v>482.86</v>
      </c>
      <c r="F278" s="46">
        <v>482.86</v>
      </c>
      <c r="G278" s="46">
        <v>482.86</v>
      </c>
      <c r="H278" s="1105" t="b">
        <f t="shared" si="9"/>
        <v>1</v>
      </c>
    </row>
    <row r="279" spans="1:8">
      <c r="A279" s="47">
        <v>12568</v>
      </c>
      <c r="B279" s="48" t="s">
        <v>8318</v>
      </c>
      <c r="C279" s="47" t="s">
        <v>4706</v>
      </c>
      <c r="D279" s="49">
        <f t="shared" si="8"/>
        <v>797.28</v>
      </c>
      <c r="F279" s="49">
        <v>797.28</v>
      </c>
      <c r="G279" s="49">
        <v>797.28</v>
      </c>
      <c r="H279" s="1105" t="b">
        <f t="shared" si="9"/>
        <v>1</v>
      </c>
    </row>
    <row r="280" spans="1:8">
      <c r="A280" s="45">
        <v>11789</v>
      </c>
      <c r="B280" s="1108" t="s">
        <v>8319</v>
      </c>
      <c r="C280" s="45" t="s">
        <v>4706</v>
      </c>
      <c r="D280" s="46">
        <f t="shared" si="8"/>
        <v>0.69</v>
      </c>
      <c r="F280" s="46">
        <v>0.69</v>
      </c>
      <c r="G280" s="46">
        <v>0.69</v>
      </c>
      <c r="H280" s="1105" t="b">
        <f t="shared" si="9"/>
        <v>1</v>
      </c>
    </row>
    <row r="281" spans="1:8">
      <c r="A281" s="47">
        <v>20975</v>
      </c>
      <c r="B281" s="48" t="s">
        <v>8320</v>
      </c>
      <c r="C281" s="47" t="s">
        <v>4706</v>
      </c>
      <c r="D281" s="49">
        <f t="shared" si="8"/>
        <v>7</v>
      </c>
      <c r="F281" s="49">
        <v>7</v>
      </c>
      <c r="G281" s="49">
        <v>7</v>
      </c>
      <c r="H281" s="1105" t="b">
        <f t="shared" si="9"/>
        <v>1</v>
      </c>
    </row>
    <row r="282" spans="1:8">
      <c r="A282" s="45">
        <v>20976</v>
      </c>
      <c r="B282" s="1108" t="s">
        <v>8321</v>
      </c>
      <c r="C282" s="45" t="s">
        <v>4706</v>
      </c>
      <c r="D282" s="46">
        <f t="shared" si="8"/>
        <v>10.58</v>
      </c>
      <c r="F282" s="46">
        <v>10.58</v>
      </c>
      <c r="G282" s="46">
        <v>10.58</v>
      </c>
      <c r="H282" s="1105" t="b">
        <f t="shared" si="9"/>
        <v>1</v>
      </c>
    </row>
    <row r="283" spans="1:8">
      <c r="A283" s="47">
        <v>40340</v>
      </c>
      <c r="B283" s="48" t="s">
        <v>8322</v>
      </c>
      <c r="C283" s="47" t="s">
        <v>4706</v>
      </c>
      <c r="D283" s="49">
        <f t="shared" si="8"/>
        <v>79.180000000000007</v>
      </c>
      <c r="F283" s="49">
        <v>79.180000000000007</v>
      </c>
      <c r="G283" s="49">
        <v>79.180000000000007</v>
      </c>
      <c r="H283" s="1105" t="b">
        <f t="shared" si="9"/>
        <v>1</v>
      </c>
    </row>
    <row r="284" spans="1:8">
      <c r="A284" s="45">
        <v>40341</v>
      </c>
      <c r="B284" s="1108" t="s">
        <v>8323</v>
      </c>
      <c r="C284" s="45" t="s">
        <v>4706</v>
      </c>
      <c r="D284" s="46">
        <f t="shared" si="8"/>
        <v>93.76</v>
      </c>
      <c r="F284" s="46">
        <v>93.76</v>
      </c>
      <c r="G284" s="46">
        <v>93.76</v>
      </c>
      <c r="H284" s="1105" t="b">
        <f t="shared" si="9"/>
        <v>1</v>
      </c>
    </row>
    <row r="285" spans="1:8">
      <c r="A285" s="47">
        <v>40342</v>
      </c>
      <c r="B285" s="48" t="s">
        <v>8324</v>
      </c>
      <c r="C285" s="47" t="s">
        <v>4706</v>
      </c>
      <c r="D285" s="49">
        <f t="shared" si="8"/>
        <v>118.86</v>
      </c>
      <c r="F285" s="49">
        <v>118.86</v>
      </c>
      <c r="G285" s="49">
        <v>118.86</v>
      </c>
      <c r="H285" s="1105" t="b">
        <f t="shared" si="9"/>
        <v>1</v>
      </c>
    </row>
    <row r="286" spans="1:8">
      <c r="A286" s="45">
        <v>40343</v>
      </c>
      <c r="B286" s="1108" t="s">
        <v>8325</v>
      </c>
      <c r="C286" s="45" t="s">
        <v>4706</v>
      </c>
      <c r="D286" s="46">
        <f t="shared" si="8"/>
        <v>145.82</v>
      </c>
      <c r="F286" s="46">
        <v>145.82</v>
      </c>
      <c r="G286" s="46">
        <v>145.82</v>
      </c>
      <c r="H286" s="1105" t="b">
        <f t="shared" si="9"/>
        <v>1</v>
      </c>
    </row>
    <row r="287" spans="1:8">
      <c r="A287" s="47">
        <v>40344</v>
      </c>
      <c r="B287" s="48" t="s">
        <v>8326</v>
      </c>
      <c r="C287" s="47" t="s">
        <v>4706</v>
      </c>
      <c r="D287" s="49">
        <f t="shared" si="8"/>
        <v>154.18</v>
      </c>
      <c r="F287" s="49">
        <v>154.18</v>
      </c>
      <c r="G287" s="49">
        <v>154.18</v>
      </c>
      <c r="H287" s="1105" t="b">
        <f t="shared" si="9"/>
        <v>1</v>
      </c>
    </row>
    <row r="288" spans="1:8">
      <c r="A288" s="45">
        <v>40345</v>
      </c>
      <c r="B288" s="1108" t="s">
        <v>8327</v>
      </c>
      <c r="C288" s="45" t="s">
        <v>4706</v>
      </c>
      <c r="D288" s="46">
        <f t="shared" si="8"/>
        <v>192.5</v>
      </c>
      <c r="F288" s="46">
        <v>192.5</v>
      </c>
      <c r="G288" s="46">
        <v>192.5</v>
      </c>
      <c r="H288" s="1105" t="b">
        <f t="shared" si="9"/>
        <v>1</v>
      </c>
    </row>
    <row r="289" spans="1:8">
      <c r="A289" s="47">
        <v>40346</v>
      </c>
      <c r="B289" s="48" t="s">
        <v>8328</v>
      </c>
      <c r="C289" s="47" t="s">
        <v>4706</v>
      </c>
      <c r="D289" s="49">
        <f t="shared" si="8"/>
        <v>181.09</v>
      </c>
      <c r="F289" s="49">
        <v>181.09</v>
      </c>
      <c r="G289" s="49">
        <v>181.09</v>
      </c>
      <c r="H289" s="1105" t="b">
        <f t="shared" si="9"/>
        <v>1</v>
      </c>
    </row>
    <row r="290" spans="1:8">
      <c r="A290" s="45">
        <v>40347</v>
      </c>
      <c r="B290" s="1108" t="s">
        <v>8329</v>
      </c>
      <c r="C290" s="45" t="s">
        <v>4706</v>
      </c>
      <c r="D290" s="46">
        <f t="shared" si="8"/>
        <v>223.91</v>
      </c>
      <c r="F290" s="46">
        <v>223.91</v>
      </c>
      <c r="G290" s="46">
        <v>223.91</v>
      </c>
      <c r="H290" s="1105" t="b">
        <f t="shared" si="9"/>
        <v>1</v>
      </c>
    </row>
    <row r="291" spans="1:8">
      <c r="A291" s="47">
        <v>38840</v>
      </c>
      <c r="B291" s="48" t="s">
        <v>8330</v>
      </c>
      <c r="C291" s="47" t="s">
        <v>4706</v>
      </c>
      <c r="D291" s="49">
        <f t="shared" si="8"/>
        <v>1.9</v>
      </c>
      <c r="F291" s="49">
        <v>1.9</v>
      </c>
      <c r="G291" s="49">
        <v>1.9</v>
      </c>
      <c r="H291" s="1105" t="b">
        <f t="shared" si="9"/>
        <v>1</v>
      </c>
    </row>
    <row r="292" spans="1:8">
      <c r="A292" s="45">
        <v>38841</v>
      </c>
      <c r="B292" s="1108" t="s">
        <v>8331</v>
      </c>
      <c r="C292" s="45" t="s">
        <v>4706</v>
      </c>
      <c r="D292" s="46">
        <f t="shared" si="8"/>
        <v>2.1</v>
      </c>
      <c r="F292" s="46">
        <v>2.1</v>
      </c>
      <c r="G292" s="46">
        <v>2.1</v>
      </c>
      <c r="H292" s="1105" t="b">
        <f t="shared" si="9"/>
        <v>1</v>
      </c>
    </row>
    <row r="293" spans="1:8">
      <c r="A293" s="47">
        <v>38842</v>
      </c>
      <c r="B293" s="48" t="s">
        <v>8332</v>
      </c>
      <c r="C293" s="47" t="s">
        <v>4706</v>
      </c>
      <c r="D293" s="49">
        <f t="shared" si="8"/>
        <v>4.16</v>
      </c>
      <c r="F293" s="49">
        <v>4.16</v>
      </c>
      <c r="G293" s="49">
        <v>4.16</v>
      </c>
      <c r="H293" s="1105" t="b">
        <f t="shared" si="9"/>
        <v>1</v>
      </c>
    </row>
    <row r="294" spans="1:8">
      <c r="A294" s="45">
        <v>38843</v>
      </c>
      <c r="B294" s="1108" t="s">
        <v>8333</v>
      </c>
      <c r="C294" s="45" t="s">
        <v>4706</v>
      </c>
      <c r="D294" s="46">
        <f t="shared" si="8"/>
        <v>6.5</v>
      </c>
      <c r="F294" s="46">
        <v>6.5</v>
      </c>
      <c r="G294" s="46">
        <v>6.5</v>
      </c>
      <c r="H294" s="1105" t="b">
        <f t="shared" si="9"/>
        <v>1</v>
      </c>
    </row>
    <row r="295" spans="1:8" ht="30">
      <c r="A295" s="47">
        <v>13761</v>
      </c>
      <c r="B295" s="48" t="s">
        <v>8334</v>
      </c>
      <c r="C295" s="47" t="s">
        <v>4706</v>
      </c>
      <c r="D295" s="49">
        <f t="shared" si="8"/>
        <v>3915.2</v>
      </c>
      <c r="F295" s="49">
        <v>3915.2</v>
      </c>
      <c r="G295" s="49">
        <v>3915.2</v>
      </c>
      <c r="H295" s="1105" t="b">
        <f t="shared" si="9"/>
        <v>1</v>
      </c>
    </row>
    <row r="296" spans="1:8" ht="30">
      <c r="A296" s="45">
        <v>12888</v>
      </c>
      <c r="B296" s="1108" t="s">
        <v>8335</v>
      </c>
      <c r="C296" s="45" t="s">
        <v>4716</v>
      </c>
      <c r="D296" s="46">
        <f t="shared" si="8"/>
        <v>133.85</v>
      </c>
      <c r="F296" s="46">
        <v>133.85</v>
      </c>
      <c r="G296" s="46">
        <v>133.85</v>
      </c>
      <c r="H296" s="1105" t="b">
        <f t="shared" si="9"/>
        <v>1</v>
      </c>
    </row>
    <row r="297" spans="1:8">
      <c r="A297" s="47">
        <v>12889</v>
      </c>
      <c r="B297" s="48" t="s">
        <v>8336</v>
      </c>
      <c r="C297" s="47" t="s">
        <v>4716</v>
      </c>
      <c r="D297" s="49">
        <f t="shared" si="8"/>
        <v>87.41</v>
      </c>
      <c r="F297" s="49">
        <v>87.41</v>
      </c>
      <c r="G297" s="49">
        <v>87.41</v>
      </c>
      <c r="H297" s="1105" t="b">
        <f t="shared" si="9"/>
        <v>1</v>
      </c>
    </row>
    <row r="298" spans="1:8" ht="30">
      <c r="A298" s="45">
        <v>4814</v>
      </c>
      <c r="B298" s="1108" t="s">
        <v>8337</v>
      </c>
      <c r="C298" s="45" t="s">
        <v>4706</v>
      </c>
      <c r="D298" s="46">
        <f t="shared" si="8"/>
        <v>121.82</v>
      </c>
      <c r="F298" s="46">
        <v>121.82</v>
      </c>
      <c r="G298" s="46">
        <v>121.82</v>
      </c>
      <c r="H298" s="1105" t="b">
        <f t="shared" si="9"/>
        <v>1</v>
      </c>
    </row>
    <row r="299" spans="1:8">
      <c r="A299" s="47">
        <v>25967</v>
      </c>
      <c r="B299" s="48" t="s">
        <v>8338</v>
      </c>
      <c r="C299" s="47" t="s">
        <v>4706</v>
      </c>
      <c r="D299" s="49">
        <f t="shared" si="8"/>
        <v>1814.54</v>
      </c>
      <c r="F299" s="49">
        <v>1814.54</v>
      </c>
      <c r="G299" s="49">
        <v>1814.54</v>
      </c>
      <c r="H299" s="1105" t="b">
        <f t="shared" si="9"/>
        <v>1</v>
      </c>
    </row>
    <row r="300" spans="1:8">
      <c r="A300" s="45">
        <v>6122</v>
      </c>
      <c r="B300" s="1108" t="s">
        <v>8339</v>
      </c>
      <c r="C300" s="45" t="s">
        <v>4705</v>
      </c>
      <c r="D300" s="46">
        <f t="shared" si="8"/>
        <v>12.35</v>
      </c>
      <c r="F300" s="46">
        <v>12.35</v>
      </c>
      <c r="G300" s="46">
        <v>14.3</v>
      </c>
      <c r="H300" s="1105" t="b">
        <f t="shared" si="9"/>
        <v>0</v>
      </c>
    </row>
    <row r="301" spans="1:8">
      <c r="A301" s="47">
        <v>40810</v>
      </c>
      <c r="B301" s="48" t="s">
        <v>8340</v>
      </c>
      <c r="C301" s="47" t="s">
        <v>4714</v>
      </c>
      <c r="D301" s="49">
        <f t="shared" si="8"/>
        <v>2191.13</v>
      </c>
      <c r="F301" s="49">
        <v>2191.13</v>
      </c>
      <c r="G301" s="49">
        <v>2537.58</v>
      </c>
      <c r="H301" s="1105" t="b">
        <f t="shared" si="9"/>
        <v>0</v>
      </c>
    </row>
    <row r="302" spans="1:8">
      <c r="A302" s="45">
        <v>21100</v>
      </c>
      <c r="B302" s="1108" t="s">
        <v>8341</v>
      </c>
      <c r="C302" s="45" t="s">
        <v>4706</v>
      </c>
      <c r="D302" s="46">
        <f t="shared" si="8"/>
        <v>2475.87</v>
      </c>
      <c r="F302" s="46">
        <v>2475.87</v>
      </c>
      <c r="G302" s="46">
        <v>2475.87</v>
      </c>
      <c r="H302" s="1105" t="b">
        <f t="shared" si="9"/>
        <v>1</v>
      </c>
    </row>
    <row r="303" spans="1:8" ht="30">
      <c r="A303" s="47">
        <v>11816</v>
      </c>
      <c r="B303" s="48" t="s">
        <v>8342</v>
      </c>
      <c r="C303" s="47" t="s">
        <v>4706</v>
      </c>
      <c r="D303" s="49">
        <f t="shared" si="8"/>
        <v>2640</v>
      </c>
      <c r="F303" s="49">
        <v>2640</v>
      </c>
      <c r="G303" s="49">
        <v>2640</v>
      </c>
      <c r="H303" s="1105" t="b">
        <f t="shared" si="9"/>
        <v>1</v>
      </c>
    </row>
    <row r="304" spans="1:8" ht="30">
      <c r="A304" s="45">
        <v>11814</v>
      </c>
      <c r="B304" s="1108" t="s">
        <v>8343</v>
      </c>
      <c r="C304" s="45" t="s">
        <v>4706</v>
      </c>
      <c r="D304" s="46">
        <f t="shared" si="8"/>
        <v>5746.61</v>
      </c>
      <c r="F304" s="46">
        <v>5746.61</v>
      </c>
      <c r="G304" s="46">
        <v>5746.61</v>
      </c>
      <c r="H304" s="1105" t="b">
        <f t="shared" si="9"/>
        <v>1</v>
      </c>
    </row>
    <row r="305" spans="1:8" ht="30">
      <c r="A305" s="47">
        <v>14186</v>
      </c>
      <c r="B305" s="48" t="s">
        <v>8344</v>
      </c>
      <c r="C305" s="47" t="s">
        <v>4706</v>
      </c>
      <c r="D305" s="49">
        <f t="shared" si="8"/>
        <v>7215.65</v>
      </c>
      <c r="F305" s="49">
        <v>7215.65</v>
      </c>
      <c r="G305" s="49">
        <v>7215.65</v>
      </c>
      <c r="H305" s="1105" t="b">
        <f t="shared" si="9"/>
        <v>1</v>
      </c>
    </row>
    <row r="306" spans="1:8" ht="30">
      <c r="A306" s="45">
        <v>14185</v>
      </c>
      <c r="B306" s="1108" t="s">
        <v>8345</v>
      </c>
      <c r="C306" s="45" t="s">
        <v>4706</v>
      </c>
      <c r="D306" s="46">
        <f t="shared" si="8"/>
        <v>9347.08</v>
      </c>
      <c r="F306" s="46">
        <v>9347.08</v>
      </c>
      <c r="G306" s="46">
        <v>9347.08</v>
      </c>
      <c r="H306" s="1105" t="b">
        <f t="shared" si="9"/>
        <v>1</v>
      </c>
    </row>
    <row r="307" spans="1:8" ht="30">
      <c r="A307" s="47">
        <v>11811</v>
      </c>
      <c r="B307" s="48" t="s">
        <v>8346</v>
      </c>
      <c r="C307" s="47" t="s">
        <v>4706</v>
      </c>
      <c r="D307" s="49">
        <f t="shared" si="8"/>
        <v>3573.97</v>
      </c>
      <c r="F307" s="49">
        <v>3573.97</v>
      </c>
      <c r="G307" s="49">
        <v>3573.97</v>
      </c>
      <c r="H307" s="1105" t="b">
        <f t="shared" si="9"/>
        <v>1</v>
      </c>
    </row>
    <row r="308" spans="1:8">
      <c r="A308" s="45">
        <v>26038</v>
      </c>
      <c r="B308" s="1108" t="s">
        <v>8347</v>
      </c>
      <c r="C308" s="45" t="s">
        <v>4706</v>
      </c>
      <c r="D308" s="46">
        <f t="shared" si="8"/>
        <v>202992.51</v>
      </c>
      <c r="F308" s="46">
        <v>202992.51</v>
      </c>
      <c r="G308" s="46">
        <v>202992.51</v>
      </c>
      <c r="H308" s="1105" t="b">
        <f t="shared" si="9"/>
        <v>1</v>
      </c>
    </row>
    <row r="309" spans="1:8">
      <c r="A309" s="47">
        <v>34482</v>
      </c>
      <c r="B309" s="48" t="s">
        <v>8348</v>
      </c>
      <c r="C309" s="47" t="s">
        <v>4706</v>
      </c>
      <c r="D309" s="49">
        <f t="shared" si="8"/>
        <v>4913.59</v>
      </c>
      <c r="F309" s="49">
        <v>4913.59</v>
      </c>
      <c r="G309" s="49">
        <v>4913.59</v>
      </c>
      <c r="H309" s="1105" t="b">
        <f t="shared" si="9"/>
        <v>1</v>
      </c>
    </row>
    <row r="310" spans="1:8">
      <c r="A310" s="45">
        <v>34469</v>
      </c>
      <c r="B310" s="1108" t="s">
        <v>8349</v>
      </c>
      <c r="C310" s="45" t="s">
        <v>4706</v>
      </c>
      <c r="D310" s="46">
        <f t="shared" si="8"/>
        <v>7600.71</v>
      </c>
      <c r="F310" s="46">
        <v>7600.71</v>
      </c>
      <c r="G310" s="46">
        <v>7600.71</v>
      </c>
      <c r="H310" s="1105" t="b">
        <f t="shared" si="9"/>
        <v>1</v>
      </c>
    </row>
    <row r="311" spans="1:8">
      <c r="A311" s="47">
        <v>34472</v>
      </c>
      <c r="B311" s="48" t="s">
        <v>8350</v>
      </c>
      <c r="C311" s="47" t="s">
        <v>4706</v>
      </c>
      <c r="D311" s="49">
        <f t="shared" si="8"/>
        <v>2338.5</v>
      </c>
      <c r="F311" s="49">
        <v>2338.5</v>
      </c>
      <c r="G311" s="49">
        <v>2338.5</v>
      </c>
      <c r="H311" s="1105" t="b">
        <f t="shared" si="9"/>
        <v>1</v>
      </c>
    </row>
    <row r="312" spans="1:8">
      <c r="A312" s="45">
        <v>34476</v>
      </c>
      <c r="B312" s="1108" t="s">
        <v>8351</v>
      </c>
      <c r="C312" s="45" t="s">
        <v>4706</v>
      </c>
      <c r="D312" s="46">
        <f t="shared" si="8"/>
        <v>3964.09</v>
      </c>
      <c r="F312" s="46">
        <v>3964.09</v>
      </c>
      <c r="G312" s="46">
        <v>3964.09</v>
      </c>
      <c r="H312" s="1105" t="b">
        <f t="shared" si="9"/>
        <v>1</v>
      </c>
    </row>
    <row r="313" spans="1:8">
      <c r="A313" s="47">
        <v>34477</v>
      </c>
      <c r="B313" s="48" t="s">
        <v>8352</v>
      </c>
      <c r="C313" s="47" t="s">
        <v>4706</v>
      </c>
      <c r="D313" s="49">
        <f t="shared" si="8"/>
        <v>5261.11</v>
      </c>
      <c r="F313" s="49">
        <v>5261.11</v>
      </c>
      <c r="G313" s="49">
        <v>5261.11</v>
      </c>
      <c r="H313" s="1105" t="b">
        <f t="shared" si="9"/>
        <v>1</v>
      </c>
    </row>
    <row r="314" spans="1:8" ht="30">
      <c r="A314" s="45">
        <v>42425</v>
      </c>
      <c r="B314" s="1108" t="s">
        <v>8353</v>
      </c>
      <c r="C314" s="45" t="s">
        <v>4706</v>
      </c>
      <c r="D314" s="46">
        <f t="shared" si="8"/>
        <v>1832.22</v>
      </c>
      <c r="F314" s="46">
        <v>1832.22</v>
      </c>
      <c r="G314" s="46">
        <v>1832.22</v>
      </c>
      <c r="H314" s="1105" t="b">
        <f t="shared" si="9"/>
        <v>1</v>
      </c>
    </row>
    <row r="315" spans="1:8" ht="30">
      <c r="A315" s="47">
        <v>42422</v>
      </c>
      <c r="B315" s="48" t="s">
        <v>8354</v>
      </c>
      <c r="C315" s="47" t="s">
        <v>4706</v>
      </c>
      <c r="D315" s="49">
        <f t="shared" si="8"/>
        <v>2720</v>
      </c>
      <c r="F315" s="49">
        <v>2720</v>
      </c>
      <c r="G315" s="49">
        <v>2720</v>
      </c>
      <c r="H315" s="1105" t="b">
        <f t="shared" si="9"/>
        <v>1</v>
      </c>
    </row>
    <row r="316" spans="1:8" ht="30">
      <c r="A316" s="45">
        <v>42424</v>
      </c>
      <c r="B316" s="1108" t="s">
        <v>8355</v>
      </c>
      <c r="C316" s="45" t="s">
        <v>4706</v>
      </c>
      <c r="D316" s="46">
        <f t="shared" si="8"/>
        <v>1636.33</v>
      </c>
      <c r="F316" s="46">
        <v>1636.33</v>
      </c>
      <c r="G316" s="46">
        <v>1636.33</v>
      </c>
      <c r="H316" s="1105" t="b">
        <f t="shared" si="9"/>
        <v>1</v>
      </c>
    </row>
    <row r="317" spans="1:8" ht="30">
      <c r="A317" s="47">
        <v>42416</v>
      </c>
      <c r="B317" s="48" t="s">
        <v>8356</v>
      </c>
      <c r="C317" s="47" t="s">
        <v>4706</v>
      </c>
      <c r="D317" s="49">
        <f t="shared" si="8"/>
        <v>7054.06</v>
      </c>
      <c r="F317" s="49">
        <v>7054.06</v>
      </c>
      <c r="G317" s="49">
        <v>7054.06</v>
      </c>
      <c r="H317" s="1105" t="b">
        <f t="shared" si="9"/>
        <v>1</v>
      </c>
    </row>
    <row r="318" spans="1:8" ht="30">
      <c r="A318" s="45">
        <v>42417</v>
      </c>
      <c r="B318" s="1108" t="s">
        <v>8357</v>
      </c>
      <c r="C318" s="45" t="s">
        <v>4706</v>
      </c>
      <c r="D318" s="46">
        <f t="shared" si="8"/>
        <v>7908.18</v>
      </c>
      <c r="F318" s="46">
        <v>7908.18</v>
      </c>
      <c r="G318" s="46">
        <v>7908.18</v>
      </c>
      <c r="H318" s="1105" t="b">
        <f t="shared" si="9"/>
        <v>1</v>
      </c>
    </row>
    <row r="319" spans="1:8" ht="30">
      <c r="A319" s="47">
        <v>42419</v>
      </c>
      <c r="B319" s="48" t="s">
        <v>8358</v>
      </c>
      <c r="C319" s="47" t="s">
        <v>4706</v>
      </c>
      <c r="D319" s="49">
        <f t="shared" si="8"/>
        <v>8934.56</v>
      </c>
      <c r="F319" s="49">
        <v>8934.56</v>
      </c>
      <c r="G319" s="49">
        <v>8934.56</v>
      </c>
      <c r="H319" s="1105" t="b">
        <f t="shared" si="9"/>
        <v>1</v>
      </c>
    </row>
    <row r="320" spans="1:8" ht="30">
      <c r="A320" s="45">
        <v>42420</v>
      </c>
      <c r="B320" s="1108" t="s">
        <v>8359</v>
      </c>
      <c r="C320" s="45" t="s">
        <v>4706</v>
      </c>
      <c r="D320" s="46">
        <f t="shared" si="8"/>
        <v>12279.89</v>
      </c>
      <c r="F320" s="46">
        <v>12279.89</v>
      </c>
      <c r="G320" s="46">
        <v>12279.89</v>
      </c>
      <c r="H320" s="1105" t="b">
        <f t="shared" si="9"/>
        <v>1</v>
      </c>
    </row>
    <row r="321" spans="1:8" ht="30">
      <c r="A321" s="47">
        <v>42421</v>
      </c>
      <c r="B321" s="48" t="s">
        <v>8360</v>
      </c>
      <c r="C321" s="47" t="s">
        <v>4706</v>
      </c>
      <c r="D321" s="49">
        <f t="shared" si="8"/>
        <v>14898.67</v>
      </c>
      <c r="F321" s="49">
        <v>14898.67</v>
      </c>
      <c r="G321" s="49">
        <v>14898.67</v>
      </c>
      <c r="H321" s="1105" t="b">
        <f t="shared" si="9"/>
        <v>1</v>
      </c>
    </row>
    <row r="322" spans="1:8" ht="30">
      <c r="A322" s="45">
        <v>39556</v>
      </c>
      <c r="B322" s="1108" t="s">
        <v>8361</v>
      </c>
      <c r="C322" s="45" t="s">
        <v>4706</v>
      </c>
      <c r="D322" s="46">
        <f t="shared" si="8"/>
        <v>5173.97</v>
      </c>
      <c r="F322" s="46">
        <v>5173.97</v>
      </c>
      <c r="G322" s="46">
        <v>5173.97</v>
      </c>
      <c r="H322" s="1105" t="b">
        <f t="shared" si="9"/>
        <v>1</v>
      </c>
    </row>
    <row r="323" spans="1:8" ht="30">
      <c r="A323" s="47">
        <v>39557</v>
      </c>
      <c r="B323" s="48" t="s">
        <v>8362</v>
      </c>
      <c r="C323" s="47" t="s">
        <v>4706</v>
      </c>
      <c r="D323" s="49">
        <f t="shared" ref="D323:D386" si="10">IF($J$2=$F$1,F323,G323)</f>
        <v>5571.24</v>
      </c>
      <c r="F323" s="49">
        <v>5571.24</v>
      </c>
      <c r="G323" s="49">
        <v>5571.24</v>
      </c>
      <c r="H323" s="1105" t="b">
        <f t="shared" ref="H323:H386" si="11">F323=G323</f>
        <v>1</v>
      </c>
    </row>
    <row r="324" spans="1:8" ht="30">
      <c r="A324" s="45">
        <v>39558</v>
      </c>
      <c r="B324" s="1108" t="s">
        <v>8363</v>
      </c>
      <c r="C324" s="45" t="s">
        <v>4706</v>
      </c>
      <c r="D324" s="46">
        <f t="shared" si="10"/>
        <v>5713.84</v>
      </c>
      <c r="F324" s="46">
        <v>5713.84</v>
      </c>
      <c r="G324" s="46">
        <v>5713.84</v>
      </c>
      <c r="H324" s="1105" t="b">
        <f t="shared" si="11"/>
        <v>1</v>
      </c>
    </row>
    <row r="325" spans="1:8" ht="30">
      <c r="A325" s="47">
        <v>39559</v>
      </c>
      <c r="B325" s="48" t="s">
        <v>8364</v>
      </c>
      <c r="C325" s="47" t="s">
        <v>4706</v>
      </c>
      <c r="D325" s="49">
        <f t="shared" si="10"/>
        <v>8233.2199999999993</v>
      </c>
      <c r="F325" s="49">
        <v>8233.2199999999993</v>
      </c>
      <c r="G325" s="49">
        <v>8233.2199999999993</v>
      </c>
      <c r="H325" s="1105" t="b">
        <f t="shared" si="11"/>
        <v>1</v>
      </c>
    </row>
    <row r="326" spans="1:8" ht="30">
      <c r="A326" s="45">
        <v>39560</v>
      </c>
      <c r="B326" s="1108" t="s">
        <v>8365</v>
      </c>
      <c r="C326" s="45" t="s">
        <v>4706</v>
      </c>
      <c r="D326" s="46">
        <f t="shared" si="10"/>
        <v>9525.0300000000007</v>
      </c>
      <c r="F326" s="46">
        <v>9525.0300000000007</v>
      </c>
      <c r="G326" s="46">
        <v>9525.0300000000007</v>
      </c>
      <c r="H326" s="1105" t="b">
        <f t="shared" si="11"/>
        <v>1</v>
      </c>
    </row>
    <row r="327" spans="1:8" ht="30">
      <c r="A327" s="47">
        <v>39561</v>
      </c>
      <c r="B327" s="48" t="s">
        <v>8366</v>
      </c>
      <c r="C327" s="47" t="s">
        <v>4706</v>
      </c>
      <c r="D327" s="49">
        <f t="shared" si="10"/>
        <v>9964.4</v>
      </c>
      <c r="F327" s="49">
        <v>9964.4</v>
      </c>
      <c r="G327" s="49">
        <v>9964.4</v>
      </c>
      <c r="H327" s="1105" t="b">
        <f t="shared" si="11"/>
        <v>1</v>
      </c>
    </row>
    <row r="328" spans="1:8" ht="30">
      <c r="A328" s="45">
        <v>39555</v>
      </c>
      <c r="B328" s="1108" t="s">
        <v>8367</v>
      </c>
      <c r="C328" s="45" t="s">
        <v>4706</v>
      </c>
      <c r="D328" s="46">
        <f t="shared" si="10"/>
        <v>1590.68</v>
      </c>
      <c r="F328" s="46">
        <v>1590.68</v>
      </c>
      <c r="G328" s="46">
        <v>1590.68</v>
      </c>
      <c r="H328" s="1105" t="b">
        <f t="shared" si="11"/>
        <v>1</v>
      </c>
    </row>
    <row r="329" spans="1:8" ht="30">
      <c r="A329" s="47">
        <v>39548</v>
      </c>
      <c r="B329" s="48" t="s">
        <v>8368</v>
      </c>
      <c r="C329" s="47" t="s">
        <v>4706</v>
      </c>
      <c r="D329" s="49">
        <f t="shared" si="10"/>
        <v>2359.4699999999998</v>
      </c>
      <c r="F329" s="49">
        <v>2359.4699999999998</v>
      </c>
      <c r="G329" s="49">
        <v>2359.4699999999998</v>
      </c>
      <c r="H329" s="1105" t="b">
        <f t="shared" si="11"/>
        <v>1</v>
      </c>
    </row>
    <row r="330" spans="1:8" ht="30">
      <c r="A330" s="45">
        <v>39554</v>
      </c>
      <c r="B330" s="1108" t="s">
        <v>8369</v>
      </c>
      <c r="C330" s="45" t="s">
        <v>4706</v>
      </c>
      <c r="D330" s="46">
        <f t="shared" si="10"/>
        <v>3120.05</v>
      </c>
      <c r="F330" s="46">
        <v>3120.05</v>
      </c>
      <c r="G330" s="46">
        <v>3120.05</v>
      </c>
      <c r="H330" s="1105" t="b">
        <f t="shared" si="11"/>
        <v>1</v>
      </c>
    </row>
    <row r="331" spans="1:8" ht="30">
      <c r="A331" s="47">
        <v>39550</v>
      </c>
      <c r="B331" s="48" t="s">
        <v>8370</v>
      </c>
      <c r="C331" s="47" t="s">
        <v>4706</v>
      </c>
      <c r="D331" s="49">
        <f t="shared" si="10"/>
        <v>1312.07</v>
      </c>
      <c r="F331" s="49">
        <v>1312.07</v>
      </c>
      <c r="G331" s="49">
        <v>1312.07</v>
      </c>
      <c r="H331" s="1105" t="b">
        <f t="shared" si="11"/>
        <v>1</v>
      </c>
    </row>
    <row r="332" spans="1:8" ht="30">
      <c r="A332" s="45">
        <v>39551</v>
      </c>
      <c r="B332" s="1108" t="s">
        <v>8371</v>
      </c>
      <c r="C332" s="45" t="s">
        <v>4706</v>
      </c>
      <c r="D332" s="46">
        <f t="shared" si="10"/>
        <v>1387.08</v>
      </c>
      <c r="F332" s="46">
        <v>1387.08</v>
      </c>
      <c r="G332" s="46">
        <v>1387.08</v>
      </c>
      <c r="H332" s="1105" t="b">
        <f t="shared" si="11"/>
        <v>1</v>
      </c>
    </row>
    <row r="333" spans="1:8">
      <c r="A333" s="47">
        <v>39580</v>
      </c>
      <c r="B333" s="48" t="s">
        <v>8372</v>
      </c>
      <c r="C333" s="47" t="s">
        <v>4706</v>
      </c>
      <c r="D333" s="49">
        <f t="shared" si="10"/>
        <v>59258.51</v>
      </c>
      <c r="F333" s="49">
        <v>59258.51</v>
      </c>
      <c r="G333" s="49">
        <v>59258.51</v>
      </c>
      <c r="H333" s="1105" t="b">
        <f t="shared" si="11"/>
        <v>1</v>
      </c>
    </row>
    <row r="334" spans="1:8">
      <c r="A334" s="45">
        <v>39577</v>
      </c>
      <c r="B334" s="1108" t="s">
        <v>8373</v>
      </c>
      <c r="C334" s="45" t="s">
        <v>4706</v>
      </c>
      <c r="D334" s="46">
        <f t="shared" si="10"/>
        <v>29791.77</v>
      </c>
      <c r="F334" s="46">
        <v>29791.77</v>
      </c>
      <c r="G334" s="46">
        <v>29791.77</v>
      </c>
      <c r="H334" s="1105" t="b">
        <f t="shared" si="11"/>
        <v>1</v>
      </c>
    </row>
    <row r="335" spans="1:8">
      <c r="A335" s="47">
        <v>39578</v>
      </c>
      <c r="B335" s="48" t="s">
        <v>8374</v>
      </c>
      <c r="C335" s="47" t="s">
        <v>4706</v>
      </c>
      <c r="D335" s="49">
        <f t="shared" si="10"/>
        <v>36021.24</v>
      </c>
      <c r="F335" s="49">
        <v>36021.24</v>
      </c>
      <c r="G335" s="49">
        <v>36021.24</v>
      </c>
      <c r="H335" s="1105" t="b">
        <f t="shared" si="11"/>
        <v>1</v>
      </c>
    </row>
    <row r="336" spans="1:8">
      <c r="A336" s="45">
        <v>39579</v>
      </c>
      <c r="B336" s="1108" t="s">
        <v>8375</v>
      </c>
      <c r="C336" s="45" t="s">
        <v>4706</v>
      </c>
      <c r="D336" s="46">
        <f t="shared" si="10"/>
        <v>34825.42</v>
      </c>
      <c r="F336" s="46">
        <v>34825.42</v>
      </c>
      <c r="G336" s="46">
        <v>34825.42</v>
      </c>
      <c r="H336" s="1105" t="b">
        <f t="shared" si="11"/>
        <v>1</v>
      </c>
    </row>
    <row r="337" spans="1:8" ht="30">
      <c r="A337" s="47">
        <v>39826</v>
      </c>
      <c r="B337" s="48" t="s">
        <v>8376</v>
      </c>
      <c r="C337" s="47" t="s">
        <v>4706</v>
      </c>
      <c r="D337" s="49">
        <f t="shared" si="10"/>
        <v>4277.1899999999996</v>
      </c>
      <c r="F337" s="49">
        <v>4277.1899999999996</v>
      </c>
      <c r="G337" s="49">
        <v>4277.1899999999996</v>
      </c>
      <c r="H337" s="1105" t="b">
        <f t="shared" si="11"/>
        <v>1</v>
      </c>
    </row>
    <row r="338" spans="1:8">
      <c r="A338" s="45">
        <v>10700</v>
      </c>
      <c r="B338" s="1108" t="s">
        <v>8377</v>
      </c>
      <c r="C338" s="45" t="s">
        <v>4706</v>
      </c>
      <c r="D338" s="46">
        <f t="shared" si="10"/>
        <v>12129.52</v>
      </c>
      <c r="F338" s="46">
        <v>12129.52</v>
      </c>
      <c r="G338" s="46">
        <v>12129.52</v>
      </c>
      <c r="H338" s="1105" t="b">
        <f t="shared" si="11"/>
        <v>1</v>
      </c>
    </row>
    <row r="339" spans="1:8">
      <c r="A339" s="47">
        <v>346</v>
      </c>
      <c r="B339" s="48" t="s">
        <v>8378</v>
      </c>
      <c r="C339" s="47" t="s">
        <v>4710</v>
      </c>
      <c r="D339" s="49">
        <f t="shared" si="10"/>
        <v>12.52</v>
      </c>
      <c r="F339" s="49">
        <v>12.52</v>
      </c>
      <c r="G339" s="49">
        <v>12.52</v>
      </c>
      <c r="H339" s="1105" t="b">
        <f t="shared" si="11"/>
        <v>1</v>
      </c>
    </row>
    <row r="340" spans="1:8">
      <c r="A340" s="45">
        <v>3312</v>
      </c>
      <c r="B340" s="1108" t="s">
        <v>8379</v>
      </c>
      <c r="C340" s="45" t="s">
        <v>4710</v>
      </c>
      <c r="D340" s="46">
        <f t="shared" si="10"/>
        <v>21.12</v>
      </c>
      <c r="F340" s="46">
        <v>21.12</v>
      </c>
      <c r="G340" s="46">
        <v>21.12</v>
      </c>
      <c r="H340" s="1105" t="b">
        <f t="shared" si="11"/>
        <v>1</v>
      </c>
    </row>
    <row r="341" spans="1:8">
      <c r="A341" s="47">
        <v>339</v>
      </c>
      <c r="B341" s="48" t="s">
        <v>8380</v>
      </c>
      <c r="C341" s="47" t="s">
        <v>4709</v>
      </c>
      <c r="D341" s="49">
        <f t="shared" si="10"/>
        <v>0.6</v>
      </c>
      <c r="F341" s="49">
        <v>0.6</v>
      </c>
      <c r="G341" s="49">
        <v>0.6</v>
      </c>
      <c r="H341" s="1105" t="b">
        <f t="shared" si="11"/>
        <v>1</v>
      </c>
    </row>
    <row r="342" spans="1:8">
      <c r="A342" s="45">
        <v>340</v>
      </c>
      <c r="B342" s="1108" t="s">
        <v>8381</v>
      </c>
      <c r="C342" s="45" t="s">
        <v>4709</v>
      </c>
      <c r="D342" s="46">
        <f t="shared" si="10"/>
        <v>0.83</v>
      </c>
      <c r="F342" s="46">
        <v>0.83</v>
      </c>
      <c r="G342" s="46">
        <v>0.83</v>
      </c>
      <c r="H342" s="1105" t="b">
        <f t="shared" si="11"/>
        <v>1</v>
      </c>
    </row>
    <row r="343" spans="1:8">
      <c r="A343" s="47">
        <v>338</v>
      </c>
      <c r="B343" s="48" t="s">
        <v>8382</v>
      </c>
      <c r="C343" s="47" t="s">
        <v>4710</v>
      </c>
      <c r="D343" s="49">
        <f t="shared" si="10"/>
        <v>15.76</v>
      </c>
      <c r="F343" s="49">
        <v>15.76</v>
      </c>
      <c r="G343" s="49">
        <v>15.76</v>
      </c>
      <c r="H343" s="1105" t="b">
        <f t="shared" si="11"/>
        <v>1</v>
      </c>
    </row>
    <row r="344" spans="1:8">
      <c r="A344" s="45">
        <v>334</v>
      </c>
      <c r="B344" s="1108" t="s">
        <v>8383</v>
      </c>
      <c r="C344" s="45" t="s">
        <v>4710</v>
      </c>
      <c r="D344" s="46">
        <f t="shared" si="10"/>
        <v>11.32</v>
      </c>
      <c r="F344" s="46">
        <v>11.32</v>
      </c>
      <c r="G344" s="46">
        <v>11.32</v>
      </c>
      <c r="H344" s="1105" t="b">
        <f t="shared" si="11"/>
        <v>1</v>
      </c>
    </row>
    <row r="345" spans="1:8">
      <c r="A345" s="47">
        <v>335</v>
      </c>
      <c r="B345" s="48" t="s">
        <v>8384</v>
      </c>
      <c r="C345" s="47" t="s">
        <v>4710</v>
      </c>
      <c r="D345" s="49">
        <f t="shared" si="10"/>
        <v>10.37</v>
      </c>
      <c r="F345" s="49">
        <v>10.37</v>
      </c>
      <c r="G345" s="49">
        <v>10.37</v>
      </c>
      <c r="H345" s="1105" t="b">
        <f t="shared" si="11"/>
        <v>1</v>
      </c>
    </row>
    <row r="346" spans="1:8">
      <c r="A346" s="45">
        <v>342</v>
      </c>
      <c r="B346" s="1108" t="s">
        <v>8385</v>
      </c>
      <c r="C346" s="45" t="s">
        <v>4710</v>
      </c>
      <c r="D346" s="46">
        <f t="shared" si="10"/>
        <v>11.72</v>
      </c>
      <c r="F346" s="46">
        <v>11.72</v>
      </c>
      <c r="G346" s="46">
        <v>11.72</v>
      </c>
      <c r="H346" s="1105" t="b">
        <f t="shared" si="11"/>
        <v>1</v>
      </c>
    </row>
    <row r="347" spans="1:8">
      <c r="A347" s="47">
        <v>333</v>
      </c>
      <c r="B347" s="48" t="s">
        <v>8386</v>
      </c>
      <c r="C347" s="47" t="s">
        <v>4710</v>
      </c>
      <c r="D347" s="49">
        <f t="shared" si="10"/>
        <v>12</v>
      </c>
      <c r="F347" s="49">
        <v>12</v>
      </c>
      <c r="G347" s="49">
        <v>12</v>
      </c>
      <c r="H347" s="1105" t="b">
        <f t="shared" si="11"/>
        <v>1</v>
      </c>
    </row>
    <row r="348" spans="1:8">
      <c r="A348" s="45">
        <v>343</v>
      </c>
      <c r="B348" s="1108" t="s">
        <v>8387</v>
      </c>
      <c r="C348" s="45" t="s">
        <v>4709</v>
      </c>
      <c r="D348" s="46">
        <f t="shared" si="10"/>
        <v>0.32</v>
      </c>
      <c r="F348" s="46">
        <v>0.32</v>
      </c>
      <c r="G348" s="46">
        <v>0.32</v>
      </c>
      <c r="H348" s="1105" t="b">
        <f t="shared" si="11"/>
        <v>1</v>
      </c>
    </row>
    <row r="349" spans="1:8">
      <c r="A349" s="47">
        <v>344</v>
      </c>
      <c r="B349" s="48" t="s">
        <v>8388</v>
      </c>
      <c r="C349" s="47" t="s">
        <v>4710</v>
      </c>
      <c r="D349" s="49">
        <f t="shared" si="10"/>
        <v>12.98</v>
      </c>
      <c r="F349" s="49">
        <v>12.98</v>
      </c>
      <c r="G349" s="49">
        <v>12.98</v>
      </c>
      <c r="H349" s="1105" t="b">
        <f t="shared" si="11"/>
        <v>1</v>
      </c>
    </row>
    <row r="350" spans="1:8">
      <c r="A350" s="45">
        <v>345</v>
      </c>
      <c r="B350" s="1108" t="s">
        <v>8389</v>
      </c>
      <c r="C350" s="45" t="s">
        <v>4710</v>
      </c>
      <c r="D350" s="46">
        <f t="shared" si="10"/>
        <v>15.86</v>
      </c>
      <c r="F350" s="46">
        <v>15.86</v>
      </c>
      <c r="G350" s="46">
        <v>15.86</v>
      </c>
      <c r="H350" s="1105" t="b">
        <f t="shared" si="11"/>
        <v>1</v>
      </c>
    </row>
    <row r="351" spans="1:8">
      <c r="A351" s="47">
        <v>341</v>
      </c>
      <c r="B351" s="48" t="s">
        <v>8389</v>
      </c>
      <c r="C351" s="47" t="s">
        <v>4709</v>
      </c>
      <c r="D351" s="49">
        <f t="shared" si="10"/>
        <v>0.15</v>
      </c>
      <c r="F351" s="49">
        <v>0.15</v>
      </c>
      <c r="G351" s="49">
        <v>0.15</v>
      </c>
      <c r="H351" s="1105" t="b">
        <f t="shared" si="11"/>
        <v>1</v>
      </c>
    </row>
    <row r="352" spans="1:8">
      <c r="A352" s="45">
        <v>11107</v>
      </c>
      <c r="B352" s="1108" t="s">
        <v>8390</v>
      </c>
      <c r="C352" s="45" t="s">
        <v>4710</v>
      </c>
      <c r="D352" s="46">
        <f t="shared" si="10"/>
        <v>10.3</v>
      </c>
      <c r="F352" s="46">
        <v>10.3</v>
      </c>
      <c r="G352" s="46">
        <v>10.3</v>
      </c>
      <c r="H352" s="1105" t="b">
        <f t="shared" si="11"/>
        <v>1</v>
      </c>
    </row>
    <row r="353" spans="1:8">
      <c r="A353" s="47">
        <v>3313</v>
      </c>
      <c r="B353" s="48" t="s">
        <v>8391</v>
      </c>
      <c r="C353" s="47" t="s">
        <v>4710</v>
      </c>
      <c r="D353" s="49">
        <f t="shared" si="10"/>
        <v>27.18</v>
      </c>
      <c r="F353" s="49">
        <v>27.18</v>
      </c>
      <c r="G353" s="49">
        <v>27.18</v>
      </c>
      <c r="H353" s="1105" t="b">
        <f t="shared" si="11"/>
        <v>1</v>
      </c>
    </row>
    <row r="354" spans="1:8">
      <c r="A354" s="45">
        <v>34562</v>
      </c>
      <c r="B354" s="1108" t="s">
        <v>8392</v>
      </c>
      <c r="C354" s="45" t="s">
        <v>4710</v>
      </c>
      <c r="D354" s="46">
        <f t="shared" si="10"/>
        <v>11.33</v>
      </c>
      <c r="F354" s="46">
        <v>11.33</v>
      </c>
      <c r="G354" s="46">
        <v>11.33</v>
      </c>
      <c r="H354" s="1105" t="b">
        <f t="shared" si="11"/>
        <v>1</v>
      </c>
    </row>
    <row r="355" spans="1:8">
      <c r="A355" s="47">
        <v>337</v>
      </c>
      <c r="B355" s="48" t="s">
        <v>8393</v>
      </c>
      <c r="C355" s="47" t="s">
        <v>4710</v>
      </c>
      <c r="D355" s="49">
        <f t="shared" si="10"/>
        <v>10.95</v>
      </c>
      <c r="F355" s="49">
        <v>10.95</v>
      </c>
      <c r="G355" s="49">
        <v>10.95</v>
      </c>
      <c r="H355" s="1105" t="b">
        <f t="shared" si="11"/>
        <v>1</v>
      </c>
    </row>
    <row r="356" spans="1:8">
      <c r="A356" s="45">
        <v>369</v>
      </c>
      <c r="B356" s="1108" t="s">
        <v>8394</v>
      </c>
      <c r="C356" s="45" t="s">
        <v>4707</v>
      </c>
      <c r="D356" s="46">
        <f t="shared" si="10"/>
        <v>66.13</v>
      </c>
      <c r="F356" s="46">
        <v>66.13</v>
      </c>
      <c r="G356" s="46">
        <v>66.13</v>
      </c>
      <c r="H356" s="1105" t="b">
        <f t="shared" si="11"/>
        <v>1</v>
      </c>
    </row>
    <row r="357" spans="1:8">
      <c r="A357" s="47">
        <v>366</v>
      </c>
      <c r="B357" s="48" t="s">
        <v>8395</v>
      </c>
      <c r="C357" s="47" t="s">
        <v>4707</v>
      </c>
      <c r="D357" s="49">
        <f t="shared" si="10"/>
        <v>65</v>
      </c>
      <c r="F357" s="49">
        <v>65</v>
      </c>
      <c r="G357" s="49">
        <v>65</v>
      </c>
      <c r="H357" s="1105" t="b">
        <f t="shared" si="11"/>
        <v>1</v>
      </c>
    </row>
    <row r="358" spans="1:8">
      <c r="A358" s="45">
        <v>367</v>
      </c>
      <c r="B358" s="1108" t="s">
        <v>8396</v>
      </c>
      <c r="C358" s="45" t="s">
        <v>4707</v>
      </c>
      <c r="D358" s="46">
        <f t="shared" si="10"/>
        <v>56.5</v>
      </c>
      <c r="F358" s="46">
        <v>56.5</v>
      </c>
      <c r="G358" s="46">
        <v>56.5</v>
      </c>
      <c r="H358" s="1105" t="b">
        <f t="shared" si="11"/>
        <v>1</v>
      </c>
    </row>
    <row r="359" spans="1:8">
      <c r="A359" s="47">
        <v>370</v>
      </c>
      <c r="B359" s="48" t="s">
        <v>8397</v>
      </c>
      <c r="C359" s="47" t="s">
        <v>4707</v>
      </c>
      <c r="D359" s="49">
        <f t="shared" si="10"/>
        <v>62.5</v>
      </c>
      <c r="F359" s="49">
        <v>62.5</v>
      </c>
      <c r="G359" s="49">
        <v>62.5</v>
      </c>
      <c r="H359" s="1105" t="b">
        <f t="shared" si="11"/>
        <v>1</v>
      </c>
    </row>
    <row r="360" spans="1:8">
      <c r="A360" s="45">
        <v>368</v>
      </c>
      <c r="B360" s="1108" t="s">
        <v>8398</v>
      </c>
      <c r="C360" s="45" t="s">
        <v>4707</v>
      </c>
      <c r="D360" s="46">
        <f t="shared" si="10"/>
        <v>42.37</v>
      </c>
      <c r="F360" s="46">
        <v>42.37</v>
      </c>
      <c r="G360" s="46">
        <v>42.37</v>
      </c>
      <c r="H360" s="1105" t="b">
        <f t="shared" si="11"/>
        <v>1</v>
      </c>
    </row>
    <row r="361" spans="1:8">
      <c r="A361" s="47">
        <v>11075</v>
      </c>
      <c r="B361" s="48" t="s">
        <v>8399</v>
      </c>
      <c r="C361" s="47" t="s">
        <v>4707</v>
      </c>
      <c r="D361" s="49">
        <f t="shared" si="10"/>
        <v>925.18</v>
      </c>
      <c r="F361" s="49">
        <v>925.18</v>
      </c>
      <c r="G361" s="49">
        <v>925.18</v>
      </c>
      <c r="H361" s="1105" t="b">
        <f t="shared" si="11"/>
        <v>1</v>
      </c>
    </row>
    <row r="362" spans="1:8">
      <c r="A362" s="45">
        <v>11076</v>
      </c>
      <c r="B362" s="1108" t="s">
        <v>8400</v>
      </c>
      <c r="C362" s="45" t="s">
        <v>4707</v>
      </c>
      <c r="D362" s="46">
        <f t="shared" si="10"/>
        <v>70.62</v>
      </c>
      <c r="F362" s="46">
        <v>70.62</v>
      </c>
      <c r="G362" s="46">
        <v>70.62</v>
      </c>
      <c r="H362" s="1105" t="b">
        <f t="shared" si="11"/>
        <v>1</v>
      </c>
    </row>
    <row r="363" spans="1:8">
      <c r="A363" s="47">
        <v>1381</v>
      </c>
      <c r="B363" s="48" t="s">
        <v>8401</v>
      </c>
      <c r="C363" s="47" t="s">
        <v>4710</v>
      </c>
      <c r="D363" s="49">
        <f t="shared" si="10"/>
        <v>0.6</v>
      </c>
      <c r="F363" s="49">
        <v>0.6</v>
      </c>
      <c r="G363" s="49">
        <v>0.6</v>
      </c>
      <c r="H363" s="1105" t="b">
        <f t="shared" si="11"/>
        <v>1</v>
      </c>
    </row>
    <row r="364" spans="1:8">
      <c r="A364" s="45">
        <v>34353</v>
      </c>
      <c r="B364" s="1108" t="s">
        <v>8402</v>
      </c>
      <c r="C364" s="45" t="s">
        <v>4710</v>
      </c>
      <c r="D364" s="46">
        <f t="shared" si="10"/>
        <v>1.2</v>
      </c>
      <c r="F364" s="46">
        <v>1.2</v>
      </c>
      <c r="G364" s="46">
        <v>1.2</v>
      </c>
      <c r="H364" s="1105" t="b">
        <f t="shared" si="11"/>
        <v>1</v>
      </c>
    </row>
    <row r="365" spans="1:8">
      <c r="A365" s="47">
        <v>37595</v>
      </c>
      <c r="B365" s="48" t="s">
        <v>8403</v>
      </c>
      <c r="C365" s="47" t="s">
        <v>4710</v>
      </c>
      <c r="D365" s="49">
        <f t="shared" si="10"/>
        <v>1.83</v>
      </c>
      <c r="F365" s="49">
        <v>1.83</v>
      </c>
      <c r="G365" s="49">
        <v>1.83</v>
      </c>
      <c r="H365" s="1105" t="b">
        <f t="shared" si="11"/>
        <v>1</v>
      </c>
    </row>
    <row r="366" spans="1:8">
      <c r="A366" s="45">
        <v>37596</v>
      </c>
      <c r="B366" s="1108" t="s">
        <v>8404</v>
      </c>
      <c r="C366" s="45" t="s">
        <v>4710</v>
      </c>
      <c r="D366" s="46">
        <f t="shared" si="10"/>
        <v>2.72</v>
      </c>
      <c r="F366" s="46">
        <v>2.72</v>
      </c>
      <c r="G366" s="46">
        <v>2.72</v>
      </c>
      <c r="H366" s="1105" t="b">
        <f t="shared" si="11"/>
        <v>1</v>
      </c>
    </row>
    <row r="367" spans="1:8">
      <c r="A367" s="47">
        <v>371</v>
      </c>
      <c r="B367" s="48" t="s">
        <v>8405</v>
      </c>
      <c r="C367" s="47" t="s">
        <v>4710</v>
      </c>
      <c r="D367" s="49">
        <f t="shared" si="10"/>
        <v>0.54</v>
      </c>
      <c r="F367" s="49">
        <v>0.54</v>
      </c>
      <c r="G367" s="49">
        <v>0.54</v>
      </c>
      <c r="H367" s="1105" t="b">
        <f t="shared" si="11"/>
        <v>1</v>
      </c>
    </row>
    <row r="368" spans="1:8">
      <c r="A368" s="45">
        <v>37553</v>
      </c>
      <c r="B368" s="1108" t="s">
        <v>8406</v>
      </c>
      <c r="C368" s="45" t="s">
        <v>4710</v>
      </c>
      <c r="D368" s="46">
        <f t="shared" si="10"/>
        <v>2.0299999999999998</v>
      </c>
      <c r="F368" s="46">
        <v>2.0299999999999998</v>
      </c>
      <c r="G368" s="46">
        <v>2.0299999999999998</v>
      </c>
      <c r="H368" s="1105" t="b">
        <f t="shared" si="11"/>
        <v>1</v>
      </c>
    </row>
    <row r="369" spans="1:8">
      <c r="A369" s="47">
        <v>37552</v>
      </c>
      <c r="B369" s="48" t="s">
        <v>8407</v>
      </c>
      <c r="C369" s="47" t="s">
        <v>4710</v>
      </c>
      <c r="D369" s="49">
        <f t="shared" si="10"/>
        <v>2.6</v>
      </c>
      <c r="F369" s="49">
        <v>2.6</v>
      </c>
      <c r="G369" s="49">
        <v>2.6</v>
      </c>
      <c r="H369" s="1105" t="b">
        <f t="shared" si="11"/>
        <v>1</v>
      </c>
    </row>
    <row r="370" spans="1:8">
      <c r="A370" s="45">
        <v>36880</v>
      </c>
      <c r="B370" s="1108" t="s">
        <v>8408</v>
      </c>
      <c r="C370" s="45" t="s">
        <v>4710</v>
      </c>
      <c r="D370" s="46">
        <f t="shared" si="10"/>
        <v>2.02</v>
      </c>
      <c r="F370" s="46">
        <v>2.02</v>
      </c>
      <c r="G370" s="46">
        <v>2.02</v>
      </c>
      <c r="H370" s="1105" t="b">
        <f t="shared" si="11"/>
        <v>1</v>
      </c>
    </row>
    <row r="371" spans="1:8">
      <c r="A371" s="47">
        <v>34355</v>
      </c>
      <c r="B371" s="48" t="s">
        <v>8409</v>
      </c>
      <c r="C371" s="47" t="s">
        <v>4710</v>
      </c>
      <c r="D371" s="49">
        <f t="shared" si="10"/>
        <v>1.66</v>
      </c>
      <c r="F371" s="49">
        <v>1.66</v>
      </c>
      <c r="G371" s="49">
        <v>1.66</v>
      </c>
      <c r="H371" s="1105" t="b">
        <f t="shared" si="11"/>
        <v>1</v>
      </c>
    </row>
    <row r="372" spans="1:8">
      <c r="A372" s="45">
        <v>130</v>
      </c>
      <c r="B372" s="1108" t="s">
        <v>8410</v>
      </c>
      <c r="C372" s="45" t="s">
        <v>4710</v>
      </c>
      <c r="D372" s="46">
        <f t="shared" si="10"/>
        <v>3.61</v>
      </c>
      <c r="F372" s="46">
        <v>3.61</v>
      </c>
      <c r="G372" s="46">
        <v>3.61</v>
      </c>
      <c r="H372" s="1105" t="b">
        <f t="shared" si="11"/>
        <v>1</v>
      </c>
    </row>
    <row r="373" spans="1:8">
      <c r="A373" s="47">
        <v>135</v>
      </c>
      <c r="B373" s="48" t="s">
        <v>8411</v>
      </c>
      <c r="C373" s="47" t="s">
        <v>4710</v>
      </c>
      <c r="D373" s="49">
        <f t="shared" si="10"/>
        <v>4.6500000000000004</v>
      </c>
      <c r="F373" s="49">
        <v>4.6500000000000004</v>
      </c>
      <c r="G373" s="49">
        <v>4.6500000000000004</v>
      </c>
      <c r="H373" s="1105" t="b">
        <f t="shared" si="11"/>
        <v>1</v>
      </c>
    </row>
    <row r="374" spans="1:8">
      <c r="A374" s="45">
        <v>36886</v>
      </c>
      <c r="B374" s="1108" t="s">
        <v>8412</v>
      </c>
      <c r="C374" s="45" t="s">
        <v>4710</v>
      </c>
      <c r="D374" s="46">
        <f t="shared" si="10"/>
        <v>0.64</v>
      </c>
      <c r="F374" s="46">
        <v>0.64</v>
      </c>
      <c r="G374" s="46">
        <v>0.64</v>
      </c>
      <c r="H374" s="1105" t="b">
        <f t="shared" si="11"/>
        <v>1</v>
      </c>
    </row>
    <row r="375" spans="1:8">
      <c r="A375" s="47">
        <v>374</v>
      </c>
      <c r="B375" s="48" t="s">
        <v>8413</v>
      </c>
      <c r="C375" s="47" t="s">
        <v>4710</v>
      </c>
      <c r="D375" s="49">
        <f t="shared" si="10"/>
        <v>0.46</v>
      </c>
      <c r="F375" s="49">
        <v>0.46</v>
      </c>
      <c r="G375" s="49">
        <v>0.46</v>
      </c>
      <c r="H375" s="1105" t="b">
        <f t="shared" si="11"/>
        <v>1</v>
      </c>
    </row>
    <row r="376" spans="1:8">
      <c r="A376" s="45">
        <v>38546</v>
      </c>
      <c r="B376" s="1108" t="s">
        <v>8414</v>
      </c>
      <c r="C376" s="45" t="s">
        <v>4707</v>
      </c>
      <c r="D376" s="46">
        <f t="shared" si="10"/>
        <v>450.39</v>
      </c>
      <c r="F376" s="46">
        <v>450.39</v>
      </c>
      <c r="G376" s="46">
        <v>450.39</v>
      </c>
      <c r="H376" s="1105" t="b">
        <f t="shared" si="11"/>
        <v>1</v>
      </c>
    </row>
    <row r="377" spans="1:8">
      <c r="A377" s="47">
        <v>34549</v>
      </c>
      <c r="B377" s="48" t="s">
        <v>8415</v>
      </c>
      <c r="C377" s="47" t="s">
        <v>4707</v>
      </c>
      <c r="D377" s="49">
        <f t="shared" si="10"/>
        <v>198.41</v>
      </c>
      <c r="F377" s="49">
        <v>198.41</v>
      </c>
      <c r="G377" s="49">
        <v>198.41</v>
      </c>
      <c r="H377" s="1105" t="b">
        <f t="shared" si="11"/>
        <v>1</v>
      </c>
    </row>
    <row r="378" spans="1:8">
      <c r="A378" s="45">
        <v>6081</v>
      </c>
      <c r="B378" s="1108" t="s">
        <v>8416</v>
      </c>
      <c r="C378" s="45" t="s">
        <v>4707</v>
      </c>
      <c r="D378" s="46">
        <f t="shared" si="10"/>
        <v>28.1</v>
      </c>
      <c r="F378" s="46">
        <v>28.1</v>
      </c>
      <c r="G378" s="46">
        <v>28.1</v>
      </c>
      <c r="H378" s="1105" t="b">
        <f t="shared" si="11"/>
        <v>1</v>
      </c>
    </row>
    <row r="379" spans="1:8">
      <c r="A379" s="47">
        <v>6077</v>
      </c>
      <c r="B379" s="48" t="s">
        <v>8417</v>
      </c>
      <c r="C379" s="47" t="s">
        <v>4707</v>
      </c>
      <c r="D379" s="49">
        <f t="shared" si="10"/>
        <v>16.2</v>
      </c>
      <c r="F379" s="49">
        <v>16.2</v>
      </c>
      <c r="G379" s="49">
        <v>16.2</v>
      </c>
      <c r="H379" s="1105" t="b">
        <f t="shared" si="11"/>
        <v>1</v>
      </c>
    </row>
    <row r="380" spans="1:8">
      <c r="A380" s="45">
        <v>6079</v>
      </c>
      <c r="B380" s="1108" t="s">
        <v>8418</v>
      </c>
      <c r="C380" s="45" t="s">
        <v>4707</v>
      </c>
      <c r="D380" s="46">
        <f t="shared" si="10"/>
        <v>9.25</v>
      </c>
      <c r="F380" s="46">
        <v>9.25</v>
      </c>
      <c r="G380" s="46">
        <v>9.25</v>
      </c>
      <c r="H380" s="1105" t="b">
        <f t="shared" si="11"/>
        <v>1</v>
      </c>
    </row>
    <row r="381" spans="1:8">
      <c r="A381" s="47">
        <v>1091</v>
      </c>
      <c r="B381" s="48" t="s">
        <v>8419</v>
      </c>
      <c r="C381" s="47" t="s">
        <v>4706</v>
      </c>
      <c r="D381" s="49">
        <f t="shared" si="10"/>
        <v>20.84</v>
      </c>
      <c r="F381" s="49">
        <v>20.84</v>
      </c>
      <c r="G381" s="49">
        <v>20.84</v>
      </c>
      <c r="H381" s="1105" t="b">
        <f t="shared" si="11"/>
        <v>1</v>
      </c>
    </row>
    <row r="382" spans="1:8">
      <c r="A382" s="45">
        <v>1094</v>
      </c>
      <c r="B382" s="1108" t="s">
        <v>8420</v>
      </c>
      <c r="C382" s="45" t="s">
        <v>4706</v>
      </c>
      <c r="D382" s="46">
        <f t="shared" si="10"/>
        <v>14.57</v>
      </c>
      <c r="F382" s="46">
        <v>14.57</v>
      </c>
      <c r="G382" s="46">
        <v>14.57</v>
      </c>
      <c r="H382" s="1105" t="b">
        <f t="shared" si="11"/>
        <v>1</v>
      </c>
    </row>
    <row r="383" spans="1:8">
      <c r="A383" s="47">
        <v>1095</v>
      </c>
      <c r="B383" s="48" t="s">
        <v>8421</v>
      </c>
      <c r="C383" s="47" t="s">
        <v>4706</v>
      </c>
      <c r="D383" s="49">
        <f t="shared" si="10"/>
        <v>30.98</v>
      </c>
      <c r="F383" s="49">
        <v>30.98</v>
      </c>
      <c r="G383" s="49">
        <v>30.98</v>
      </c>
      <c r="H383" s="1105" t="b">
        <f t="shared" si="11"/>
        <v>1</v>
      </c>
    </row>
    <row r="384" spans="1:8">
      <c r="A384" s="45">
        <v>1092</v>
      </c>
      <c r="B384" s="1108" t="s">
        <v>8422</v>
      </c>
      <c r="C384" s="45" t="s">
        <v>4706</v>
      </c>
      <c r="D384" s="46">
        <f t="shared" si="10"/>
        <v>23.97</v>
      </c>
      <c r="F384" s="46">
        <v>23.97</v>
      </c>
      <c r="G384" s="46">
        <v>23.97</v>
      </c>
      <c r="H384" s="1105" t="b">
        <f t="shared" si="11"/>
        <v>1</v>
      </c>
    </row>
    <row r="385" spans="1:8">
      <c r="A385" s="47">
        <v>1093</v>
      </c>
      <c r="B385" s="48" t="s">
        <v>8423</v>
      </c>
      <c r="C385" s="47" t="s">
        <v>4706</v>
      </c>
      <c r="D385" s="49">
        <f t="shared" si="10"/>
        <v>55.97</v>
      </c>
      <c r="F385" s="49">
        <v>55.97</v>
      </c>
      <c r="G385" s="49">
        <v>55.97</v>
      </c>
      <c r="H385" s="1105" t="b">
        <f t="shared" si="11"/>
        <v>1</v>
      </c>
    </row>
    <row r="386" spans="1:8">
      <c r="A386" s="45">
        <v>1090</v>
      </c>
      <c r="B386" s="1108" t="s">
        <v>8424</v>
      </c>
      <c r="C386" s="45" t="s">
        <v>4706</v>
      </c>
      <c r="D386" s="46">
        <f t="shared" si="10"/>
        <v>40.08</v>
      </c>
      <c r="F386" s="46">
        <v>40.08</v>
      </c>
      <c r="G386" s="46">
        <v>40.08</v>
      </c>
      <c r="H386" s="1105" t="b">
        <f t="shared" si="11"/>
        <v>1</v>
      </c>
    </row>
    <row r="387" spans="1:8">
      <c r="A387" s="47">
        <v>1096</v>
      </c>
      <c r="B387" s="48" t="s">
        <v>8425</v>
      </c>
      <c r="C387" s="47" t="s">
        <v>4706</v>
      </c>
      <c r="D387" s="49">
        <f t="shared" ref="D387:D450" si="12">IF($J$2=$F$1,F387,G387)</f>
        <v>72.13</v>
      </c>
      <c r="F387" s="49">
        <v>72.13</v>
      </c>
      <c r="G387" s="49">
        <v>72.13</v>
      </c>
      <c r="H387" s="1105" t="b">
        <f t="shared" ref="H387:H450" si="13">F387=G387</f>
        <v>1</v>
      </c>
    </row>
    <row r="388" spans="1:8">
      <c r="A388" s="45">
        <v>1097</v>
      </c>
      <c r="B388" s="1108" t="s">
        <v>8426</v>
      </c>
      <c r="C388" s="45" t="s">
        <v>4706</v>
      </c>
      <c r="D388" s="46">
        <f t="shared" si="12"/>
        <v>61.22</v>
      </c>
      <c r="F388" s="46">
        <v>61.22</v>
      </c>
      <c r="G388" s="46">
        <v>61.22</v>
      </c>
      <c r="H388" s="1105" t="b">
        <f t="shared" si="13"/>
        <v>1</v>
      </c>
    </row>
    <row r="389" spans="1:8">
      <c r="A389" s="47">
        <v>378</v>
      </c>
      <c r="B389" s="48" t="s">
        <v>8427</v>
      </c>
      <c r="C389" s="47" t="s">
        <v>4705</v>
      </c>
      <c r="D389" s="49">
        <f t="shared" si="12"/>
        <v>12.85</v>
      </c>
      <c r="F389" s="49">
        <v>12.85</v>
      </c>
      <c r="G389" s="49">
        <v>14.88</v>
      </c>
      <c r="H389" s="1105" t="b">
        <f t="shared" si="13"/>
        <v>0</v>
      </c>
    </row>
    <row r="390" spans="1:8">
      <c r="A390" s="45">
        <v>40911</v>
      </c>
      <c r="B390" s="1108" t="s">
        <v>8428</v>
      </c>
      <c r="C390" s="45" t="s">
        <v>4714</v>
      </c>
      <c r="D390" s="46">
        <f t="shared" si="12"/>
        <v>2277.29</v>
      </c>
      <c r="F390" s="46">
        <v>2277.29</v>
      </c>
      <c r="G390" s="46">
        <v>2637.37</v>
      </c>
      <c r="H390" s="1105" t="b">
        <f t="shared" si="13"/>
        <v>0</v>
      </c>
    </row>
    <row r="391" spans="1:8">
      <c r="A391" s="47">
        <v>33939</v>
      </c>
      <c r="B391" s="48" t="s">
        <v>8429</v>
      </c>
      <c r="C391" s="47" t="s">
        <v>4705</v>
      </c>
      <c r="D391" s="49">
        <f t="shared" si="12"/>
        <v>57.32</v>
      </c>
      <c r="F391" s="49">
        <v>57.32</v>
      </c>
      <c r="G391" s="49">
        <v>66.349999999999994</v>
      </c>
      <c r="H391" s="1105" t="b">
        <f t="shared" si="13"/>
        <v>0</v>
      </c>
    </row>
    <row r="392" spans="1:8">
      <c r="A392" s="45">
        <v>40815</v>
      </c>
      <c r="B392" s="1108" t="s">
        <v>8430</v>
      </c>
      <c r="C392" s="45" t="s">
        <v>4714</v>
      </c>
      <c r="D392" s="46">
        <f t="shared" si="12"/>
        <v>10156.08</v>
      </c>
      <c r="F392" s="46">
        <v>10156.08</v>
      </c>
      <c r="G392" s="46">
        <v>11761.93</v>
      </c>
      <c r="H392" s="1105" t="b">
        <f t="shared" si="13"/>
        <v>0</v>
      </c>
    </row>
    <row r="393" spans="1:8">
      <c r="A393" s="47">
        <v>34760</v>
      </c>
      <c r="B393" s="48" t="s">
        <v>8431</v>
      </c>
      <c r="C393" s="47" t="s">
        <v>4705</v>
      </c>
      <c r="D393" s="49">
        <f t="shared" si="12"/>
        <v>54.12</v>
      </c>
      <c r="F393" s="49">
        <v>54.12</v>
      </c>
      <c r="G393" s="49">
        <v>62.64</v>
      </c>
      <c r="H393" s="1105" t="b">
        <f t="shared" si="13"/>
        <v>0</v>
      </c>
    </row>
    <row r="394" spans="1:8">
      <c r="A394" s="45">
        <v>40935</v>
      </c>
      <c r="B394" s="1108" t="s">
        <v>8432</v>
      </c>
      <c r="C394" s="45" t="s">
        <v>4714</v>
      </c>
      <c r="D394" s="46">
        <f t="shared" si="12"/>
        <v>9589.81</v>
      </c>
      <c r="F394" s="46">
        <v>9589.81</v>
      </c>
      <c r="G394" s="46">
        <v>11106.13</v>
      </c>
      <c r="H394" s="1105" t="b">
        <f t="shared" si="13"/>
        <v>0</v>
      </c>
    </row>
    <row r="395" spans="1:8">
      <c r="A395" s="47">
        <v>33952</v>
      </c>
      <c r="B395" s="48" t="s">
        <v>8433</v>
      </c>
      <c r="C395" s="47" t="s">
        <v>4705</v>
      </c>
      <c r="D395" s="49">
        <f t="shared" si="12"/>
        <v>81.42</v>
      </c>
      <c r="F395" s="49">
        <v>81.42</v>
      </c>
      <c r="G395" s="49">
        <v>94.25</v>
      </c>
      <c r="H395" s="1105" t="b">
        <f t="shared" si="13"/>
        <v>0</v>
      </c>
    </row>
    <row r="396" spans="1:8">
      <c r="A396" s="45">
        <v>40816</v>
      </c>
      <c r="B396" s="1108" t="s">
        <v>8434</v>
      </c>
      <c r="C396" s="45" t="s">
        <v>4714</v>
      </c>
      <c r="D396" s="46">
        <f t="shared" si="12"/>
        <v>14425.88</v>
      </c>
      <c r="F396" s="46">
        <v>14425.88</v>
      </c>
      <c r="G396" s="46">
        <v>16706.86</v>
      </c>
      <c r="H396" s="1105" t="b">
        <f t="shared" si="13"/>
        <v>0</v>
      </c>
    </row>
    <row r="397" spans="1:8">
      <c r="A397" s="47">
        <v>33953</v>
      </c>
      <c r="B397" s="48" t="s">
        <v>8435</v>
      </c>
      <c r="C397" s="47" t="s">
        <v>4705</v>
      </c>
      <c r="D397" s="49">
        <f t="shared" si="12"/>
        <v>107.65</v>
      </c>
      <c r="F397" s="49">
        <v>107.65</v>
      </c>
      <c r="G397" s="49">
        <v>124.61</v>
      </c>
      <c r="H397" s="1105" t="b">
        <f t="shared" si="13"/>
        <v>0</v>
      </c>
    </row>
    <row r="398" spans="1:8">
      <c r="A398" s="45">
        <v>40817</v>
      </c>
      <c r="B398" s="1108" t="s">
        <v>8436</v>
      </c>
      <c r="C398" s="45" t="s">
        <v>4714</v>
      </c>
      <c r="D398" s="46">
        <f t="shared" si="12"/>
        <v>19072.3</v>
      </c>
      <c r="F398" s="46">
        <v>19072.3</v>
      </c>
      <c r="G398" s="46">
        <v>22087.96</v>
      </c>
      <c r="H398" s="1105" t="b">
        <f t="shared" si="13"/>
        <v>0</v>
      </c>
    </row>
    <row r="399" spans="1:8">
      <c r="A399" s="47">
        <v>13348</v>
      </c>
      <c r="B399" s="48" t="s">
        <v>8437</v>
      </c>
      <c r="C399" s="47" t="s">
        <v>4706</v>
      </c>
      <c r="D399" s="49">
        <f t="shared" si="12"/>
        <v>0.53</v>
      </c>
      <c r="F399" s="49">
        <v>0.53</v>
      </c>
      <c r="G399" s="49">
        <v>0.53</v>
      </c>
      <c r="H399" s="1105" t="b">
        <f t="shared" si="13"/>
        <v>1</v>
      </c>
    </row>
    <row r="400" spans="1:8">
      <c r="A400" s="45">
        <v>39211</v>
      </c>
      <c r="B400" s="1108" t="s">
        <v>8438</v>
      </c>
      <c r="C400" s="45" t="s">
        <v>4706</v>
      </c>
      <c r="D400" s="46">
        <f t="shared" si="12"/>
        <v>0.85</v>
      </c>
      <c r="F400" s="46">
        <v>0.85</v>
      </c>
      <c r="G400" s="46">
        <v>0.85</v>
      </c>
      <c r="H400" s="1105" t="b">
        <f t="shared" si="13"/>
        <v>1</v>
      </c>
    </row>
    <row r="401" spans="1:8">
      <c r="A401" s="47">
        <v>39212</v>
      </c>
      <c r="B401" s="48" t="s">
        <v>8439</v>
      </c>
      <c r="C401" s="47" t="s">
        <v>4706</v>
      </c>
      <c r="D401" s="49">
        <f t="shared" si="12"/>
        <v>0.95</v>
      </c>
      <c r="F401" s="49">
        <v>0.95</v>
      </c>
      <c r="G401" s="49">
        <v>0.95</v>
      </c>
      <c r="H401" s="1105" t="b">
        <f t="shared" si="13"/>
        <v>1</v>
      </c>
    </row>
    <row r="402" spans="1:8">
      <c r="A402" s="45">
        <v>39208</v>
      </c>
      <c r="B402" s="1108" t="s">
        <v>8440</v>
      </c>
      <c r="C402" s="45" t="s">
        <v>4706</v>
      </c>
      <c r="D402" s="46">
        <f t="shared" si="12"/>
        <v>0.26</v>
      </c>
      <c r="F402" s="46">
        <v>0.26</v>
      </c>
      <c r="G402" s="46">
        <v>0.26</v>
      </c>
      <c r="H402" s="1105" t="b">
        <f t="shared" si="13"/>
        <v>1</v>
      </c>
    </row>
    <row r="403" spans="1:8">
      <c r="A403" s="47">
        <v>39210</v>
      </c>
      <c r="B403" s="48" t="s">
        <v>8441</v>
      </c>
      <c r="C403" s="47" t="s">
        <v>4706</v>
      </c>
      <c r="D403" s="49">
        <f t="shared" si="12"/>
        <v>0.47</v>
      </c>
      <c r="F403" s="49">
        <v>0.47</v>
      </c>
      <c r="G403" s="49">
        <v>0.47</v>
      </c>
      <c r="H403" s="1105" t="b">
        <f t="shared" si="13"/>
        <v>1</v>
      </c>
    </row>
    <row r="404" spans="1:8">
      <c r="A404" s="45">
        <v>39214</v>
      </c>
      <c r="B404" s="1108" t="s">
        <v>8442</v>
      </c>
      <c r="C404" s="45" t="s">
        <v>4706</v>
      </c>
      <c r="D404" s="46">
        <f t="shared" si="12"/>
        <v>1.76</v>
      </c>
      <c r="F404" s="46">
        <v>1.76</v>
      </c>
      <c r="G404" s="46">
        <v>1.76</v>
      </c>
      <c r="H404" s="1105" t="b">
        <f t="shared" si="13"/>
        <v>1</v>
      </c>
    </row>
    <row r="405" spans="1:8">
      <c r="A405" s="47">
        <v>39213</v>
      </c>
      <c r="B405" s="48" t="s">
        <v>8443</v>
      </c>
      <c r="C405" s="47" t="s">
        <v>4706</v>
      </c>
      <c r="D405" s="49">
        <f t="shared" si="12"/>
        <v>1.24</v>
      </c>
      <c r="F405" s="49">
        <v>1.24</v>
      </c>
      <c r="G405" s="49">
        <v>1.24</v>
      </c>
      <c r="H405" s="1105" t="b">
        <f t="shared" si="13"/>
        <v>1</v>
      </c>
    </row>
    <row r="406" spans="1:8">
      <c r="A406" s="45">
        <v>39209</v>
      </c>
      <c r="B406" s="1108" t="s">
        <v>8444</v>
      </c>
      <c r="C406" s="45" t="s">
        <v>4706</v>
      </c>
      <c r="D406" s="46">
        <f t="shared" si="12"/>
        <v>0.31</v>
      </c>
      <c r="F406" s="46">
        <v>0.31</v>
      </c>
      <c r="G406" s="46">
        <v>0.31</v>
      </c>
      <c r="H406" s="1105" t="b">
        <f t="shared" si="13"/>
        <v>1</v>
      </c>
    </row>
    <row r="407" spans="1:8">
      <c r="A407" s="47">
        <v>39207</v>
      </c>
      <c r="B407" s="48" t="s">
        <v>8445</v>
      </c>
      <c r="C407" s="47" t="s">
        <v>4706</v>
      </c>
      <c r="D407" s="49">
        <f t="shared" si="12"/>
        <v>0.47</v>
      </c>
      <c r="F407" s="49">
        <v>0.47</v>
      </c>
      <c r="G407" s="49">
        <v>0.47</v>
      </c>
      <c r="H407" s="1105" t="b">
        <f t="shared" si="13"/>
        <v>1</v>
      </c>
    </row>
    <row r="408" spans="1:8">
      <c r="A408" s="45">
        <v>39215</v>
      </c>
      <c r="B408" s="1108" t="s">
        <v>8446</v>
      </c>
      <c r="C408" s="45" t="s">
        <v>4706</v>
      </c>
      <c r="D408" s="46">
        <f t="shared" si="12"/>
        <v>3.21</v>
      </c>
      <c r="F408" s="46">
        <v>3.21</v>
      </c>
      <c r="G408" s="46">
        <v>3.21</v>
      </c>
      <c r="H408" s="1105" t="b">
        <f t="shared" si="13"/>
        <v>1</v>
      </c>
    </row>
    <row r="409" spans="1:8">
      <c r="A409" s="47">
        <v>39216</v>
      </c>
      <c r="B409" s="48" t="s">
        <v>8447</v>
      </c>
      <c r="C409" s="47" t="s">
        <v>4706</v>
      </c>
      <c r="D409" s="49">
        <f t="shared" si="12"/>
        <v>4.4800000000000004</v>
      </c>
      <c r="F409" s="49">
        <v>4.4800000000000004</v>
      </c>
      <c r="G409" s="49">
        <v>4.4800000000000004</v>
      </c>
      <c r="H409" s="1105" t="b">
        <f t="shared" si="13"/>
        <v>1</v>
      </c>
    </row>
    <row r="410" spans="1:8">
      <c r="A410" s="45">
        <v>379</v>
      </c>
      <c r="B410" s="1108" t="s">
        <v>8448</v>
      </c>
      <c r="C410" s="45" t="s">
        <v>4706</v>
      </c>
      <c r="D410" s="46">
        <f t="shared" si="12"/>
        <v>0.46</v>
      </c>
      <c r="F410" s="46">
        <v>0.46</v>
      </c>
      <c r="G410" s="46">
        <v>0.46</v>
      </c>
      <c r="H410" s="1105" t="b">
        <f t="shared" si="13"/>
        <v>1</v>
      </c>
    </row>
    <row r="411" spans="1:8">
      <c r="A411" s="47">
        <v>11267</v>
      </c>
      <c r="B411" s="48" t="s">
        <v>8449</v>
      </c>
      <c r="C411" s="47" t="s">
        <v>4706</v>
      </c>
      <c r="D411" s="49">
        <f t="shared" si="12"/>
        <v>4.63</v>
      </c>
      <c r="F411" s="49">
        <v>4.63</v>
      </c>
      <c r="G411" s="49">
        <v>4.63</v>
      </c>
      <c r="H411" s="1105" t="b">
        <f t="shared" si="13"/>
        <v>1</v>
      </c>
    </row>
    <row r="412" spans="1:8">
      <c r="A412" s="45">
        <v>41901</v>
      </c>
      <c r="B412" s="1108" t="s">
        <v>8450</v>
      </c>
      <c r="C412" s="45" t="s">
        <v>4710</v>
      </c>
      <c r="D412" s="46">
        <f t="shared" si="12"/>
        <v>5.72</v>
      </c>
      <c r="F412" s="46">
        <v>5.72</v>
      </c>
      <c r="G412" s="46">
        <v>5.72</v>
      </c>
      <c r="H412" s="1105" t="b">
        <f t="shared" si="13"/>
        <v>1</v>
      </c>
    </row>
    <row r="413" spans="1:8">
      <c r="A413" s="47">
        <v>510</v>
      </c>
      <c r="B413" s="48" t="s">
        <v>8451</v>
      </c>
      <c r="C413" s="47" t="s">
        <v>4710</v>
      </c>
      <c r="D413" s="49">
        <f t="shared" si="12"/>
        <v>8.49</v>
      </c>
      <c r="F413" s="49">
        <v>8.49</v>
      </c>
      <c r="G413" s="49">
        <v>8.49</v>
      </c>
      <c r="H413" s="1105" t="b">
        <f t="shared" si="13"/>
        <v>1</v>
      </c>
    </row>
    <row r="414" spans="1:8">
      <c r="A414" s="45">
        <v>516</v>
      </c>
      <c r="B414" s="1108" t="s">
        <v>8452</v>
      </c>
      <c r="C414" s="45" t="s">
        <v>4710</v>
      </c>
      <c r="D414" s="46">
        <f t="shared" si="12"/>
        <v>9.0500000000000007</v>
      </c>
      <c r="F414" s="46">
        <v>9.0500000000000007</v>
      </c>
      <c r="G414" s="46">
        <v>9.0500000000000007</v>
      </c>
      <c r="H414" s="1105" t="b">
        <f t="shared" si="13"/>
        <v>1</v>
      </c>
    </row>
    <row r="415" spans="1:8">
      <c r="A415" s="47">
        <v>509</v>
      </c>
      <c r="B415" s="48" t="s">
        <v>8453</v>
      </c>
      <c r="C415" s="47" t="s">
        <v>4710</v>
      </c>
      <c r="D415" s="49">
        <f t="shared" si="12"/>
        <v>9.24</v>
      </c>
      <c r="F415" s="49">
        <v>9.24</v>
      </c>
      <c r="G415" s="49">
        <v>9.24</v>
      </c>
      <c r="H415" s="1105" t="b">
        <f t="shared" si="13"/>
        <v>1</v>
      </c>
    </row>
    <row r="416" spans="1:8">
      <c r="A416" s="45">
        <v>40331</v>
      </c>
      <c r="B416" s="1108" t="s">
        <v>8454</v>
      </c>
      <c r="C416" s="45" t="s">
        <v>4705</v>
      </c>
      <c r="D416" s="46">
        <f t="shared" si="12"/>
        <v>10.78</v>
      </c>
      <c r="F416" s="46">
        <v>10.78</v>
      </c>
      <c r="G416" s="46">
        <v>12.48</v>
      </c>
      <c r="H416" s="1105" t="b">
        <f t="shared" si="13"/>
        <v>0</v>
      </c>
    </row>
    <row r="417" spans="1:8">
      <c r="A417" s="47">
        <v>40930</v>
      </c>
      <c r="B417" s="48" t="s">
        <v>8455</v>
      </c>
      <c r="C417" s="47" t="s">
        <v>4714</v>
      </c>
      <c r="D417" s="49">
        <f t="shared" si="12"/>
        <v>1912.4</v>
      </c>
      <c r="F417" s="49">
        <v>1912.4</v>
      </c>
      <c r="G417" s="49">
        <v>2214.7800000000002</v>
      </c>
      <c r="H417" s="1105" t="b">
        <f t="shared" si="13"/>
        <v>0</v>
      </c>
    </row>
    <row r="418" spans="1:8">
      <c r="A418" s="45">
        <v>11761</v>
      </c>
      <c r="B418" s="1108" t="s">
        <v>8456</v>
      </c>
      <c r="C418" s="45" t="s">
        <v>4706</v>
      </c>
      <c r="D418" s="46">
        <f t="shared" si="12"/>
        <v>51.99</v>
      </c>
      <c r="F418" s="46">
        <v>51.99</v>
      </c>
      <c r="G418" s="46">
        <v>51.99</v>
      </c>
      <c r="H418" s="1105" t="b">
        <f t="shared" si="13"/>
        <v>1</v>
      </c>
    </row>
    <row r="419" spans="1:8">
      <c r="A419" s="47">
        <v>377</v>
      </c>
      <c r="B419" s="48" t="s">
        <v>8457</v>
      </c>
      <c r="C419" s="47" t="s">
        <v>4706</v>
      </c>
      <c r="D419" s="49">
        <f t="shared" si="12"/>
        <v>24.43</v>
      </c>
      <c r="F419" s="49">
        <v>24.43</v>
      </c>
      <c r="G419" s="49">
        <v>24.43</v>
      </c>
      <c r="H419" s="1105" t="b">
        <f t="shared" si="13"/>
        <v>1</v>
      </c>
    </row>
    <row r="420" spans="1:8">
      <c r="A420" s="45">
        <v>7588</v>
      </c>
      <c r="B420" s="1108" t="s">
        <v>8458</v>
      </c>
      <c r="C420" s="45" t="s">
        <v>4706</v>
      </c>
      <c r="D420" s="46">
        <f t="shared" si="12"/>
        <v>29.05</v>
      </c>
      <c r="F420" s="46">
        <v>29.05</v>
      </c>
      <c r="G420" s="46">
        <v>29.05</v>
      </c>
      <c r="H420" s="1105" t="b">
        <f t="shared" si="13"/>
        <v>1</v>
      </c>
    </row>
    <row r="421" spans="1:8">
      <c r="A421" s="47">
        <v>34392</v>
      </c>
      <c r="B421" s="48" t="s">
        <v>8459</v>
      </c>
      <c r="C421" s="47" t="s">
        <v>4705</v>
      </c>
      <c r="D421" s="49">
        <f t="shared" si="12"/>
        <v>9.84</v>
      </c>
      <c r="F421" s="49">
        <v>9.84</v>
      </c>
      <c r="G421" s="49">
        <v>11.39</v>
      </c>
      <c r="H421" s="1105" t="b">
        <f t="shared" si="13"/>
        <v>0</v>
      </c>
    </row>
    <row r="422" spans="1:8">
      <c r="A422" s="45">
        <v>40908</v>
      </c>
      <c r="B422" s="1108" t="s">
        <v>8460</v>
      </c>
      <c r="C422" s="45" t="s">
        <v>4714</v>
      </c>
      <c r="D422" s="46">
        <f t="shared" si="12"/>
        <v>1744.96</v>
      </c>
      <c r="F422" s="46">
        <v>1744.96</v>
      </c>
      <c r="G422" s="46">
        <v>2020.87</v>
      </c>
      <c r="H422" s="1105" t="b">
        <f t="shared" si="13"/>
        <v>0</v>
      </c>
    </row>
    <row r="423" spans="1:8">
      <c r="A423" s="47">
        <v>34551</v>
      </c>
      <c r="B423" s="48" t="s">
        <v>8461</v>
      </c>
      <c r="C423" s="47" t="s">
        <v>4705</v>
      </c>
      <c r="D423" s="49">
        <f t="shared" si="12"/>
        <v>9.35</v>
      </c>
      <c r="F423" s="49">
        <v>9.35</v>
      </c>
      <c r="G423" s="49">
        <v>10.83</v>
      </c>
      <c r="H423" s="1105" t="b">
        <f t="shared" si="13"/>
        <v>0</v>
      </c>
    </row>
    <row r="424" spans="1:8">
      <c r="A424" s="45">
        <v>41078</v>
      </c>
      <c r="B424" s="1108" t="s">
        <v>8462</v>
      </c>
      <c r="C424" s="45" t="s">
        <v>4714</v>
      </c>
      <c r="D424" s="46">
        <f t="shared" si="12"/>
        <v>1660.04</v>
      </c>
      <c r="F424" s="46">
        <v>1660.04</v>
      </c>
      <c r="G424" s="46">
        <v>1922.52</v>
      </c>
      <c r="H424" s="1105" t="b">
        <f t="shared" si="13"/>
        <v>0</v>
      </c>
    </row>
    <row r="425" spans="1:8">
      <c r="A425" s="47">
        <v>246</v>
      </c>
      <c r="B425" s="48" t="s">
        <v>8463</v>
      </c>
      <c r="C425" s="47" t="s">
        <v>4705</v>
      </c>
      <c r="D425" s="49">
        <f t="shared" si="12"/>
        <v>9.41</v>
      </c>
      <c r="F425" s="49">
        <v>9.41</v>
      </c>
      <c r="G425" s="49">
        <v>10.89</v>
      </c>
      <c r="H425" s="1105" t="b">
        <f t="shared" si="13"/>
        <v>0</v>
      </c>
    </row>
    <row r="426" spans="1:8">
      <c r="A426" s="45">
        <v>40927</v>
      </c>
      <c r="B426" s="1108" t="s">
        <v>8464</v>
      </c>
      <c r="C426" s="45" t="s">
        <v>4714</v>
      </c>
      <c r="D426" s="46">
        <f t="shared" si="12"/>
        <v>1670.31</v>
      </c>
      <c r="F426" s="46">
        <v>1670.31</v>
      </c>
      <c r="G426" s="46">
        <v>1934.42</v>
      </c>
      <c r="H426" s="1105" t="b">
        <f t="shared" si="13"/>
        <v>0</v>
      </c>
    </row>
    <row r="427" spans="1:8">
      <c r="A427" s="47">
        <v>2350</v>
      </c>
      <c r="B427" s="48" t="s">
        <v>8465</v>
      </c>
      <c r="C427" s="47" t="s">
        <v>4705</v>
      </c>
      <c r="D427" s="49">
        <f t="shared" si="12"/>
        <v>10.35</v>
      </c>
      <c r="F427" s="49">
        <v>10.35</v>
      </c>
      <c r="G427" s="49">
        <v>11.99</v>
      </c>
      <c r="H427" s="1105" t="b">
        <f t="shared" si="13"/>
        <v>0</v>
      </c>
    </row>
    <row r="428" spans="1:8">
      <c r="A428" s="45">
        <v>40812</v>
      </c>
      <c r="B428" s="1108" t="s">
        <v>8466</v>
      </c>
      <c r="C428" s="45" t="s">
        <v>4714</v>
      </c>
      <c r="D428" s="46">
        <f t="shared" si="12"/>
        <v>1836.1</v>
      </c>
      <c r="F428" s="46">
        <v>1836.1</v>
      </c>
      <c r="G428" s="46">
        <v>2126.42</v>
      </c>
      <c r="H428" s="1105" t="b">
        <f t="shared" si="13"/>
        <v>0</v>
      </c>
    </row>
    <row r="429" spans="1:8">
      <c r="A429" s="47">
        <v>245</v>
      </c>
      <c r="B429" s="48" t="s">
        <v>8467</v>
      </c>
      <c r="C429" s="47" t="s">
        <v>4705</v>
      </c>
      <c r="D429" s="49">
        <f t="shared" si="12"/>
        <v>17.62</v>
      </c>
      <c r="F429" s="49">
        <v>17.62</v>
      </c>
      <c r="G429" s="49">
        <v>20.399999999999999</v>
      </c>
      <c r="H429" s="1105" t="b">
        <f t="shared" si="13"/>
        <v>0</v>
      </c>
    </row>
    <row r="430" spans="1:8">
      <c r="A430" s="45">
        <v>41090</v>
      </c>
      <c r="B430" s="1108" t="s">
        <v>8468</v>
      </c>
      <c r="C430" s="45" t="s">
        <v>4714</v>
      </c>
      <c r="D430" s="46">
        <f t="shared" si="12"/>
        <v>3124.62</v>
      </c>
      <c r="F430" s="46">
        <v>3124.62</v>
      </c>
      <c r="G430" s="46">
        <v>3618.68</v>
      </c>
      <c r="H430" s="1105" t="b">
        <f t="shared" si="13"/>
        <v>0</v>
      </c>
    </row>
    <row r="431" spans="1:8">
      <c r="A431" s="47">
        <v>251</v>
      </c>
      <c r="B431" s="48" t="s">
        <v>8469</v>
      </c>
      <c r="C431" s="47" t="s">
        <v>4705</v>
      </c>
      <c r="D431" s="49">
        <f t="shared" si="12"/>
        <v>8.0399999999999991</v>
      </c>
      <c r="F431" s="49">
        <v>8.0399999999999991</v>
      </c>
      <c r="G431" s="49">
        <v>9.31</v>
      </c>
      <c r="H431" s="1105" t="b">
        <f t="shared" si="13"/>
        <v>0</v>
      </c>
    </row>
    <row r="432" spans="1:8">
      <c r="A432" s="45">
        <v>40975</v>
      </c>
      <c r="B432" s="1108" t="s">
        <v>8470</v>
      </c>
      <c r="C432" s="45" t="s">
        <v>4714</v>
      </c>
      <c r="D432" s="46">
        <f t="shared" si="12"/>
        <v>1427.58</v>
      </c>
      <c r="F432" s="46">
        <v>1427.58</v>
      </c>
      <c r="G432" s="46">
        <v>1653.31</v>
      </c>
      <c r="H432" s="1105" t="b">
        <f t="shared" si="13"/>
        <v>0</v>
      </c>
    </row>
    <row r="433" spans="1:8">
      <c r="A433" s="47">
        <v>6127</v>
      </c>
      <c r="B433" s="48" t="s">
        <v>8471</v>
      </c>
      <c r="C433" s="47" t="s">
        <v>4705</v>
      </c>
      <c r="D433" s="49">
        <f t="shared" si="12"/>
        <v>9.5399999999999991</v>
      </c>
      <c r="F433" s="49">
        <v>9.5399999999999991</v>
      </c>
      <c r="G433" s="49">
        <v>11.04</v>
      </c>
      <c r="H433" s="1105" t="b">
        <f t="shared" si="13"/>
        <v>0</v>
      </c>
    </row>
    <row r="434" spans="1:8">
      <c r="A434" s="45">
        <v>41072</v>
      </c>
      <c r="B434" s="1108" t="s">
        <v>8472</v>
      </c>
      <c r="C434" s="45" t="s">
        <v>4714</v>
      </c>
      <c r="D434" s="46">
        <f t="shared" si="12"/>
        <v>1692.09</v>
      </c>
      <c r="F434" s="46">
        <v>1692.09</v>
      </c>
      <c r="G434" s="46">
        <v>1959.64</v>
      </c>
      <c r="H434" s="1105" t="b">
        <f t="shared" si="13"/>
        <v>0</v>
      </c>
    </row>
    <row r="435" spans="1:8">
      <c r="A435" s="47">
        <v>6121</v>
      </c>
      <c r="B435" s="48" t="s">
        <v>8473</v>
      </c>
      <c r="C435" s="47" t="s">
        <v>4705</v>
      </c>
      <c r="D435" s="49">
        <f t="shared" si="12"/>
        <v>10.28</v>
      </c>
      <c r="F435" s="49">
        <v>10.28</v>
      </c>
      <c r="G435" s="49">
        <v>11.9</v>
      </c>
      <c r="H435" s="1105" t="b">
        <f t="shared" si="13"/>
        <v>0</v>
      </c>
    </row>
    <row r="436" spans="1:8">
      <c r="A436" s="45">
        <v>41071</v>
      </c>
      <c r="B436" s="1108" t="s">
        <v>8474</v>
      </c>
      <c r="C436" s="45" t="s">
        <v>4714</v>
      </c>
      <c r="D436" s="46">
        <f t="shared" si="12"/>
        <v>1823.78</v>
      </c>
      <c r="F436" s="46">
        <v>1823.78</v>
      </c>
      <c r="G436" s="46">
        <v>2112.15</v>
      </c>
      <c r="H436" s="1105" t="b">
        <f t="shared" si="13"/>
        <v>0</v>
      </c>
    </row>
    <row r="437" spans="1:8">
      <c r="A437" s="47">
        <v>244</v>
      </c>
      <c r="B437" s="48" t="s">
        <v>8475</v>
      </c>
      <c r="C437" s="47" t="s">
        <v>4705</v>
      </c>
      <c r="D437" s="49">
        <f t="shared" si="12"/>
        <v>5.0599999999999996</v>
      </c>
      <c r="F437" s="49">
        <v>5.0599999999999996</v>
      </c>
      <c r="G437" s="49">
        <v>5.86</v>
      </c>
      <c r="H437" s="1105" t="b">
        <f t="shared" si="13"/>
        <v>0</v>
      </c>
    </row>
    <row r="438" spans="1:8">
      <c r="A438" s="45">
        <v>41093</v>
      </c>
      <c r="B438" s="1108" t="s">
        <v>8476</v>
      </c>
      <c r="C438" s="45" t="s">
        <v>4714</v>
      </c>
      <c r="D438" s="46">
        <f t="shared" si="12"/>
        <v>942.9</v>
      </c>
      <c r="F438" s="46">
        <v>942.9</v>
      </c>
      <c r="G438" s="46">
        <v>1091.99</v>
      </c>
      <c r="H438" s="1105" t="b">
        <f t="shared" si="13"/>
        <v>0</v>
      </c>
    </row>
    <row r="439" spans="1:8">
      <c r="A439" s="47">
        <v>532</v>
      </c>
      <c r="B439" s="48" t="s">
        <v>8477</v>
      </c>
      <c r="C439" s="47" t="s">
        <v>4705</v>
      </c>
      <c r="D439" s="49">
        <f t="shared" si="12"/>
        <v>20.079999999999998</v>
      </c>
      <c r="F439" s="49">
        <v>20.079999999999998</v>
      </c>
      <c r="G439" s="49">
        <v>23.25</v>
      </c>
      <c r="H439" s="1105" t="b">
        <f t="shared" si="13"/>
        <v>0</v>
      </c>
    </row>
    <row r="440" spans="1:8">
      <c r="A440" s="45">
        <v>40931</v>
      </c>
      <c r="B440" s="1108" t="s">
        <v>8478</v>
      </c>
      <c r="C440" s="45" t="s">
        <v>4714</v>
      </c>
      <c r="D440" s="46">
        <f t="shared" si="12"/>
        <v>3559.65</v>
      </c>
      <c r="F440" s="46">
        <v>3559.65</v>
      </c>
      <c r="G440" s="46">
        <v>4122.49</v>
      </c>
      <c r="H440" s="1105" t="b">
        <f t="shared" si="13"/>
        <v>0</v>
      </c>
    </row>
    <row r="441" spans="1:8">
      <c r="A441" s="47">
        <v>36150</v>
      </c>
      <c r="B441" s="48" t="s">
        <v>8479</v>
      </c>
      <c r="C441" s="47" t="s">
        <v>4706</v>
      </c>
      <c r="D441" s="49">
        <f t="shared" si="12"/>
        <v>34.6</v>
      </c>
      <c r="F441" s="49">
        <v>34.6</v>
      </c>
      <c r="G441" s="49">
        <v>34.6</v>
      </c>
      <c r="H441" s="1105" t="b">
        <f t="shared" si="13"/>
        <v>1</v>
      </c>
    </row>
    <row r="442" spans="1:8">
      <c r="A442" s="45">
        <v>41069</v>
      </c>
      <c r="B442" s="1108" t="s">
        <v>8480</v>
      </c>
      <c r="C442" s="45" t="s">
        <v>4714</v>
      </c>
      <c r="D442" s="46">
        <f t="shared" si="12"/>
        <v>2277.29</v>
      </c>
      <c r="F442" s="46">
        <v>2277.29</v>
      </c>
      <c r="G442" s="46">
        <v>2637.37</v>
      </c>
      <c r="H442" s="1105" t="b">
        <f t="shared" si="13"/>
        <v>0</v>
      </c>
    </row>
    <row r="443" spans="1:8">
      <c r="A443" s="47">
        <v>4760</v>
      </c>
      <c r="B443" s="48" t="s">
        <v>8481</v>
      </c>
      <c r="C443" s="47" t="s">
        <v>4705</v>
      </c>
      <c r="D443" s="49">
        <f t="shared" si="12"/>
        <v>12.85</v>
      </c>
      <c r="F443" s="49">
        <v>12.85</v>
      </c>
      <c r="G443" s="49">
        <v>14.88</v>
      </c>
      <c r="H443" s="1105" t="b">
        <f t="shared" si="13"/>
        <v>0</v>
      </c>
    </row>
    <row r="444" spans="1:8">
      <c r="A444" s="45">
        <v>10422</v>
      </c>
      <c r="B444" s="1108" t="s">
        <v>8482</v>
      </c>
      <c r="C444" s="45" t="s">
        <v>4706</v>
      </c>
      <c r="D444" s="46">
        <f t="shared" si="12"/>
        <v>275.69</v>
      </c>
      <c r="F444" s="46">
        <v>275.69</v>
      </c>
      <c r="G444" s="46">
        <v>275.69</v>
      </c>
      <c r="H444" s="1105" t="b">
        <f t="shared" si="13"/>
        <v>1</v>
      </c>
    </row>
    <row r="445" spans="1:8">
      <c r="A445" s="47">
        <v>10420</v>
      </c>
      <c r="B445" s="48" t="s">
        <v>8483</v>
      </c>
      <c r="C445" s="47" t="s">
        <v>4706</v>
      </c>
      <c r="D445" s="49">
        <f t="shared" si="12"/>
        <v>103.4</v>
      </c>
      <c r="F445" s="49">
        <v>103.4</v>
      </c>
      <c r="G445" s="49">
        <v>103.4</v>
      </c>
      <c r="H445" s="1105" t="b">
        <f t="shared" si="13"/>
        <v>1</v>
      </c>
    </row>
    <row r="446" spans="1:8">
      <c r="A446" s="45">
        <v>10421</v>
      </c>
      <c r="B446" s="1108" t="s">
        <v>8484</v>
      </c>
      <c r="C446" s="45" t="s">
        <v>4706</v>
      </c>
      <c r="D446" s="46">
        <f t="shared" si="12"/>
        <v>138.38</v>
      </c>
      <c r="F446" s="46">
        <v>138.38</v>
      </c>
      <c r="G446" s="46">
        <v>138.38</v>
      </c>
      <c r="H446" s="1105" t="b">
        <f t="shared" si="13"/>
        <v>1</v>
      </c>
    </row>
    <row r="447" spans="1:8">
      <c r="A447" s="47">
        <v>36520</v>
      </c>
      <c r="B447" s="48" t="s">
        <v>8485</v>
      </c>
      <c r="C447" s="47" t="s">
        <v>4706</v>
      </c>
      <c r="D447" s="49">
        <f t="shared" si="12"/>
        <v>515.15</v>
      </c>
      <c r="F447" s="49">
        <v>515.15</v>
      </c>
      <c r="G447" s="49">
        <v>515.15</v>
      </c>
      <c r="H447" s="1105" t="b">
        <f t="shared" si="13"/>
        <v>1</v>
      </c>
    </row>
    <row r="448" spans="1:8">
      <c r="A448" s="45">
        <v>11784</v>
      </c>
      <c r="B448" s="1108" t="s">
        <v>8486</v>
      </c>
      <c r="C448" s="45" t="s">
        <v>4706</v>
      </c>
      <c r="D448" s="46">
        <f t="shared" si="12"/>
        <v>386.9</v>
      </c>
      <c r="F448" s="46">
        <v>386.9</v>
      </c>
      <c r="G448" s="46">
        <v>386.9</v>
      </c>
      <c r="H448" s="1105" t="b">
        <f t="shared" si="13"/>
        <v>1</v>
      </c>
    </row>
    <row r="449" spans="1:8">
      <c r="A449" s="47">
        <v>10</v>
      </c>
      <c r="B449" s="48" t="s">
        <v>8487</v>
      </c>
      <c r="C449" s="47" t="s">
        <v>4706</v>
      </c>
      <c r="D449" s="49">
        <f t="shared" si="12"/>
        <v>9.0500000000000007</v>
      </c>
      <c r="F449" s="49">
        <v>9.0500000000000007</v>
      </c>
      <c r="G449" s="49">
        <v>9.0500000000000007</v>
      </c>
      <c r="H449" s="1105" t="b">
        <f t="shared" si="13"/>
        <v>1</v>
      </c>
    </row>
    <row r="450" spans="1:8">
      <c r="A450" s="45">
        <v>4815</v>
      </c>
      <c r="B450" s="1108" t="s">
        <v>8488</v>
      </c>
      <c r="C450" s="45" t="s">
        <v>4706</v>
      </c>
      <c r="D450" s="46">
        <f t="shared" si="12"/>
        <v>4.8899999999999997</v>
      </c>
      <c r="F450" s="46">
        <v>4.8899999999999997</v>
      </c>
      <c r="G450" s="46">
        <v>4.8899999999999997</v>
      </c>
      <c r="H450" s="1105" t="b">
        <f t="shared" si="13"/>
        <v>1</v>
      </c>
    </row>
    <row r="451" spans="1:8">
      <c r="A451" s="47">
        <v>541</v>
      </c>
      <c r="B451" s="48" t="s">
        <v>8489</v>
      </c>
      <c r="C451" s="47" t="s">
        <v>4706</v>
      </c>
      <c r="D451" s="49">
        <f t="shared" ref="D451:D514" si="14">IF($J$2=$F$1,F451,G451)</f>
        <v>124.21</v>
      </c>
      <c r="F451" s="49">
        <v>124.21</v>
      </c>
      <c r="G451" s="49">
        <v>124.21</v>
      </c>
      <c r="H451" s="1105" t="b">
        <f t="shared" ref="H451:H514" si="15">F451=G451</f>
        <v>1</v>
      </c>
    </row>
    <row r="452" spans="1:8">
      <c r="A452" s="45">
        <v>542</v>
      </c>
      <c r="B452" s="1108" t="s">
        <v>8490</v>
      </c>
      <c r="C452" s="45" t="s">
        <v>4706</v>
      </c>
      <c r="D452" s="46">
        <f t="shared" si="14"/>
        <v>155.69</v>
      </c>
      <c r="F452" s="46">
        <v>155.69</v>
      </c>
      <c r="G452" s="46">
        <v>155.69</v>
      </c>
      <c r="H452" s="1105" t="b">
        <f t="shared" si="15"/>
        <v>1</v>
      </c>
    </row>
    <row r="453" spans="1:8">
      <c r="A453" s="47">
        <v>540</v>
      </c>
      <c r="B453" s="48" t="s">
        <v>8491</v>
      </c>
      <c r="C453" s="47" t="s">
        <v>4706</v>
      </c>
      <c r="D453" s="49">
        <f t="shared" si="14"/>
        <v>350.86</v>
      </c>
      <c r="F453" s="49">
        <v>350.86</v>
      </c>
      <c r="G453" s="49">
        <v>350.86</v>
      </c>
      <c r="H453" s="1105" t="b">
        <f t="shared" si="15"/>
        <v>1</v>
      </c>
    </row>
    <row r="454" spans="1:8" ht="30">
      <c r="A454" s="45">
        <v>38364</v>
      </c>
      <c r="B454" s="1108" t="s">
        <v>8492</v>
      </c>
      <c r="C454" s="45" t="s">
        <v>4706</v>
      </c>
      <c r="D454" s="46">
        <f t="shared" si="14"/>
        <v>618.44000000000005</v>
      </c>
      <c r="F454" s="46">
        <v>618.44000000000005</v>
      </c>
      <c r="G454" s="46">
        <v>618.44000000000005</v>
      </c>
      <c r="H454" s="1105" t="b">
        <f t="shared" si="15"/>
        <v>1</v>
      </c>
    </row>
    <row r="455" spans="1:8">
      <c r="A455" s="47">
        <v>11692</v>
      </c>
      <c r="B455" s="48" t="s">
        <v>8493</v>
      </c>
      <c r="C455" s="47" t="s">
        <v>4708</v>
      </c>
      <c r="D455" s="49">
        <f t="shared" si="14"/>
        <v>324.76</v>
      </c>
      <c r="F455" s="49">
        <v>324.76</v>
      </c>
      <c r="G455" s="49">
        <v>324.76</v>
      </c>
      <c r="H455" s="1105" t="b">
        <f t="shared" si="15"/>
        <v>1</v>
      </c>
    </row>
    <row r="456" spans="1:8" ht="30">
      <c r="A456" s="45">
        <v>1746</v>
      </c>
      <c r="B456" s="1108" t="s">
        <v>8494</v>
      </c>
      <c r="C456" s="45" t="s">
        <v>4706</v>
      </c>
      <c r="D456" s="46">
        <f t="shared" si="14"/>
        <v>174.72</v>
      </c>
      <c r="F456" s="46">
        <v>174.72</v>
      </c>
      <c r="G456" s="46">
        <v>174.72</v>
      </c>
      <c r="H456" s="1105" t="b">
        <f t="shared" si="15"/>
        <v>1</v>
      </c>
    </row>
    <row r="457" spans="1:8" ht="30">
      <c r="A457" s="47">
        <v>1748</v>
      </c>
      <c r="B457" s="48" t="s">
        <v>8495</v>
      </c>
      <c r="C457" s="47" t="s">
        <v>4706</v>
      </c>
      <c r="D457" s="49">
        <f t="shared" si="14"/>
        <v>232.33</v>
      </c>
      <c r="F457" s="49">
        <v>232.33</v>
      </c>
      <c r="G457" s="49">
        <v>232.33</v>
      </c>
      <c r="H457" s="1105" t="b">
        <f t="shared" si="15"/>
        <v>1</v>
      </c>
    </row>
    <row r="458" spans="1:8" ht="30">
      <c r="A458" s="45">
        <v>1749</v>
      </c>
      <c r="B458" s="1108" t="s">
        <v>8496</v>
      </c>
      <c r="C458" s="45" t="s">
        <v>4706</v>
      </c>
      <c r="D458" s="46">
        <f t="shared" si="14"/>
        <v>336.61</v>
      </c>
      <c r="F458" s="46">
        <v>336.61</v>
      </c>
      <c r="G458" s="46">
        <v>336.61</v>
      </c>
      <c r="H458" s="1105" t="b">
        <f t="shared" si="15"/>
        <v>1</v>
      </c>
    </row>
    <row r="459" spans="1:8" ht="30">
      <c r="A459" s="47">
        <v>37412</v>
      </c>
      <c r="B459" s="48" t="s">
        <v>8497</v>
      </c>
      <c r="C459" s="47" t="s">
        <v>4706</v>
      </c>
      <c r="D459" s="49">
        <f t="shared" si="14"/>
        <v>170.79</v>
      </c>
      <c r="F459" s="49">
        <v>170.79</v>
      </c>
      <c r="G459" s="49">
        <v>170.79</v>
      </c>
      <c r="H459" s="1105" t="b">
        <f t="shared" si="15"/>
        <v>1</v>
      </c>
    </row>
    <row r="460" spans="1:8">
      <c r="A460" s="45">
        <v>1745</v>
      </c>
      <c r="B460" s="1108" t="s">
        <v>8498</v>
      </c>
      <c r="C460" s="45" t="s">
        <v>4706</v>
      </c>
      <c r="D460" s="46">
        <f t="shared" si="14"/>
        <v>203.09</v>
      </c>
      <c r="F460" s="46">
        <v>203.09</v>
      </c>
      <c r="G460" s="46">
        <v>203.09</v>
      </c>
      <c r="H460" s="1105" t="b">
        <f t="shared" si="15"/>
        <v>1</v>
      </c>
    </row>
    <row r="461" spans="1:8">
      <c r="A461" s="47">
        <v>1750</v>
      </c>
      <c r="B461" s="48" t="s">
        <v>8499</v>
      </c>
      <c r="C461" s="47" t="s">
        <v>4706</v>
      </c>
      <c r="D461" s="49">
        <f t="shared" si="14"/>
        <v>474.59</v>
      </c>
      <c r="F461" s="49">
        <v>474.59</v>
      </c>
      <c r="G461" s="49">
        <v>474.59</v>
      </c>
      <c r="H461" s="1105" t="b">
        <f t="shared" si="15"/>
        <v>1</v>
      </c>
    </row>
    <row r="462" spans="1:8">
      <c r="A462" s="45">
        <v>11687</v>
      </c>
      <c r="B462" s="1108" t="s">
        <v>8500</v>
      </c>
      <c r="C462" s="45" t="s">
        <v>4709</v>
      </c>
      <c r="D462" s="46">
        <f t="shared" si="14"/>
        <v>756.17</v>
      </c>
      <c r="F462" s="46">
        <v>756.17</v>
      </c>
      <c r="G462" s="46">
        <v>756.17</v>
      </c>
      <c r="H462" s="1105" t="b">
        <f t="shared" si="15"/>
        <v>1</v>
      </c>
    </row>
    <row r="463" spans="1:8">
      <c r="A463" s="47">
        <v>11689</v>
      </c>
      <c r="B463" s="48" t="s">
        <v>8501</v>
      </c>
      <c r="C463" s="47" t="s">
        <v>4709</v>
      </c>
      <c r="D463" s="49">
        <f t="shared" si="14"/>
        <v>947.43</v>
      </c>
      <c r="F463" s="49">
        <v>947.43</v>
      </c>
      <c r="G463" s="49">
        <v>947.43</v>
      </c>
      <c r="H463" s="1105" t="b">
        <f t="shared" si="15"/>
        <v>1</v>
      </c>
    </row>
    <row r="464" spans="1:8">
      <c r="A464" s="45">
        <v>11693</v>
      </c>
      <c r="B464" s="1108" t="s">
        <v>8502</v>
      </c>
      <c r="C464" s="45" t="s">
        <v>4708</v>
      </c>
      <c r="D464" s="46">
        <f t="shared" si="14"/>
        <v>137.72</v>
      </c>
      <c r="F464" s="46">
        <v>137.72</v>
      </c>
      <c r="G464" s="46">
        <v>137.72</v>
      </c>
      <c r="H464" s="1105" t="b">
        <f t="shared" si="15"/>
        <v>1</v>
      </c>
    </row>
    <row r="465" spans="1:8">
      <c r="A465" s="47">
        <v>36215</v>
      </c>
      <c r="B465" s="48" t="s">
        <v>8503</v>
      </c>
      <c r="C465" s="47" t="s">
        <v>4706</v>
      </c>
      <c r="D465" s="49">
        <f t="shared" si="14"/>
        <v>989.46</v>
      </c>
      <c r="F465" s="49">
        <v>989.46</v>
      </c>
      <c r="G465" s="49">
        <v>989.46</v>
      </c>
      <c r="H465" s="1105" t="b">
        <f t="shared" si="15"/>
        <v>1</v>
      </c>
    </row>
    <row r="466" spans="1:8" ht="30">
      <c r="A466" s="45">
        <v>42439</v>
      </c>
      <c r="B466" s="1108" t="s">
        <v>8504</v>
      </c>
      <c r="C466" s="45" t="s">
        <v>4706</v>
      </c>
      <c r="D466" s="46">
        <f t="shared" si="14"/>
        <v>686.09</v>
      </c>
      <c r="F466" s="46">
        <v>686.09</v>
      </c>
      <c r="G466" s="46">
        <v>686.09</v>
      </c>
      <c r="H466" s="1105" t="b">
        <f t="shared" si="15"/>
        <v>1</v>
      </c>
    </row>
    <row r="467" spans="1:8">
      <c r="A467" s="47">
        <v>38381</v>
      </c>
      <c r="B467" s="48" t="s">
        <v>8505</v>
      </c>
      <c r="C467" s="47" t="s">
        <v>4706</v>
      </c>
      <c r="D467" s="49">
        <f t="shared" si="14"/>
        <v>7.97</v>
      </c>
      <c r="F467" s="49">
        <v>7.97</v>
      </c>
      <c r="G467" s="49">
        <v>7.97</v>
      </c>
      <c r="H467" s="1105" t="b">
        <f t="shared" si="15"/>
        <v>1</v>
      </c>
    </row>
    <row r="468" spans="1:8">
      <c r="A468" s="45">
        <v>39621</v>
      </c>
      <c r="B468" s="1108" t="s">
        <v>8506</v>
      </c>
      <c r="C468" s="45" t="s">
        <v>4715</v>
      </c>
      <c r="D468" s="46">
        <f t="shared" si="14"/>
        <v>1290.18</v>
      </c>
      <c r="F468" s="46">
        <v>1290.18</v>
      </c>
      <c r="G468" s="46">
        <v>1290.18</v>
      </c>
      <c r="H468" s="1105" t="b">
        <f t="shared" si="15"/>
        <v>1</v>
      </c>
    </row>
    <row r="469" spans="1:8">
      <c r="A469" s="47">
        <v>39624</v>
      </c>
      <c r="B469" s="48" t="s">
        <v>8507</v>
      </c>
      <c r="C469" s="47" t="s">
        <v>4715</v>
      </c>
      <c r="D469" s="49">
        <f t="shared" si="14"/>
        <v>1305.58</v>
      </c>
      <c r="F469" s="49">
        <v>1305.58</v>
      </c>
      <c r="G469" s="49">
        <v>1305.58</v>
      </c>
      <c r="H469" s="1105" t="b">
        <f t="shared" si="15"/>
        <v>1</v>
      </c>
    </row>
    <row r="470" spans="1:8">
      <c r="A470" s="45">
        <v>39615</v>
      </c>
      <c r="B470" s="1108" t="s">
        <v>8508</v>
      </c>
      <c r="C470" s="45" t="s">
        <v>4706</v>
      </c>
      <c r="D470" s="46">
        <f t="shared" si="14"/>
        <v>450.11</v>
      </c>
      <c r="F470" s="46">
        <v>450.11</v>
      </c>
      <c r="G470" s="46">
        <v>450.11</v>
      </c>
      <c r="H470" s="1105" t="b">
        <f t="shared" si="15"/>
        <v>1</v>
      </c>
    </row>
    <row r="471" spans="1:8">
      <c r="A471" s="47">
        <v>39620</v>
      </c>
      <c r="B471" s="48" t="s">
        <v>8509</v>
      </c>
      <c r="C471" s="47" t="s">
        <v>4706</v>
      </c>
      <c r="D471" s="49">
        <f t="shared" si="14"/>
        <v>688.09</v>
      </c>
      <c r="F471" s="49">
        <v>688.09</v>
      </c>
      <c r="G471" s="49">
        <v>688.09</v>
      </c>
      <c r="H471" s="1105" t="b">
        <f t="shared" si="15"/>
        <v>1</v>
      </c>
    </row>
    <row r="472" spans="1:8">
      <c r="A472" s="45">
        <v>39623</v>
      </c>
      <c r="B472" s="1108" t="s">
        <v>8510</v>
      </c>
      <c r="C472" s="45" t="s">
        <v>4706</v>
      </c>
      <c r="D472" s="46">
        <f t="shared" si="14"/>
        <v>666.3</v>
      </c>
      <c r="F472" s="46">
        <v>666.3</v>
      </c>
      <c r="G472" s="46">
        <v>666.3</v>
      </c>
      <c r="H472" s="1105" t="b">
        <f t="shared" si="15"/>
        <v>1</v>
      </c>
    </row>
    <row r="473" spans="1:8">
      <c r="A473" s="47">
        <v>36207</v>
      </c>
      <c r="B473" s="48" t="s">
        <v>8511</v>
      </c>
      <c r="C473" s="47" t="s">
        <v>4706</v>
      </c>
      <c r="D473" s="49">
        <f t="shared" si="14"/>
        <v>438.26</v>
      </c>
      <c r="F473" s="49">
        <v>438.26</v>
      </c>
      <c r="G473" s="49">
        <v>438.26</v>
      </c>
      <c r="H473" s="1105" t="b">
        <f t="shared" si="15"/>
        <v>1</v>
      </c>
    </row>
    <row r="474" spans="1:8">
      <c r="A474" s="45">
        <v>36209</v>
      </c>
      <c r="B474" s="1108" t="s">
        <v>8512</v>
      </c>
      <c r="C474" s="45" t="s">
        <v>4706</v>
      </c>
      <c r="D474" s="46">
        <f t="shared" si="14"/>
        <v>502.97</v>
      </c>
      <c r="F474" s="46">
        <v>502.97</v>
      </c>
      <c r="G474" s="46">
        <v>502.97</v>
      </c>
      <c r="H474" s="1105" t="b">
        <f t="shared" si="15"/>
        <v>1</v>
      </c>
    </row>
    <row r="475" spans="1:8">
      <c r="A475" s="47">
        <v>36210</v>
      </c>
      <c r="B475" s="48" t="s">
        <v>8513</v>
      </c>
      <c r="C475" s="47" t="s">
        <v>4706</v>
      </c>
      <c r="D475" s="49">
        <f t="shared" si="14"/>
        <v>544.20000000000005</v>
      </c>
      <c r="F475" s="49">
        <v>544.20000000000005</v>
      </c>
      <c r="G475" s="49">
        <v>544.20000000000005</v>
      </c>
      <c r="H475" s="1105" t="b">
        <f t="shared" si="15"/>
        <v>1</v>
      </c>
    </row>
    <row r="476" spans="1:8">
      <c r="A476" s="45">
        <v>36204</v>
      </c>
      <c r="B476" s="1108" t="s">
        <v>8514</v>
      </c>
      <c r="C476" s="45" t="s">
        <v>4706</v>
      </c>
      <c r="D476" s="46">
        <f t="shared" si="14"/>
        <v>192.95</v>
      </c>
      <c r="F476" s="46">
        <v>192.95</v>
      </c>
      <c r="G476" s="46">
        <v>192.95</v>
      </c>
      <c r="H476" s="1105" t="b">
        <f t="shared" si="15"/>
        <v>1</v>
      </c>
    </row>
    <row r="477" spans="1:8">
      <c r="A477" s="47">
        <v>36205</v>
      </c>
      <c r="B477" s="48" t="s">
        <v>8515</v>
      </c>
      <c r="C477" s="47" t="s">
        <v>4706</v>
      </c>
      <c r="D477" s="49">
        <f t="shared" si="14"/>
        <v>214.29</v>
      </c>
      <c r="F477" s="49">
        <v>214.29</v>
      </c>
      <c r="G477" s="49">
        <v>214.29</v>
      </c>
      <c r="H477" s="1105" t="b">
        <f t="shared" si="15"/>
        <v>1</v>
      </c>
    </row>
    <row r="478" spans="1:8">
      <c r="A478" s="45">
        <v>36081</v>
      </c>
      <c r="B478" s="1108" t="s">
        <v>8516</v>
      </c>
      <c r="C478" s="45" t="s">
        <v>4706</v>
      </c>
      <c r="D478" s="46">
        <f t="shared" si="14"/>
        <v>228.49</v>
      </c>
      <c r="F478" s="46">
        <v>228.49</v>
      </c>
      <c r="G478" s="46">
        <v>228.49</v>
      </c>
      <c r="H478" s="1105" t="b">
        <f t="shared" si="15"/>
        <v>1</v>
      </c>
    </row>
    <row r="479" spans="1:8">
      <c r="A479" s="47">
        <v>36206</v>
      </c>
      <c r="B479" s="48" t="s">
        <v>8517</v>
      </c>
      <c r="C479" s="47" t="s">
        <v>4706</v>
      </c>
      <c r="D479" s="49">
        <f t="shared" si="14"/>
        <v>239.38</v>
      </c>
      <c r="F479" s="49">
        <v>239.38</v>
      </c>
      <c r="G479" s="49">
        <v>239.38</v>
      </c>
      <c r="H479" s="1105" t="b">
        <f t="shared" si="15"/>
        <v>1</v>
      </c>
    </row>
    <row r="480" spans="1:8">
      <c r="A480" s="45">
        <v>36218</v>
      </c>
      <c r="B480" s="1108" t="s">
        <v>8518</v>
      </c>
      <c r="C480" s="45" t="s">
        <v>4706</v>
      </c>
      <c r="D480" s="46">
        <f t="shared" si="14"/>
        <v>95.46</v>
      </c>
      <c r="F480" s="46">
        <v>95.46</v>
      </c>
      <c r="G480" s="46">
        <v>95.46</v>
      </c>
      <c r="H480" s="1105" t="b">
        <f t="shared" si="15"/>
        <v>1</v>
      </c>
    </row>
    <row r="481" spans="1:8">
      <c r="A481" s="47">
        <v>36220</v>
      </c>
      <c r="B481" s="48" t="s">
        <v>8519</v>
      </c>
      <c r="C481" s="47" t="s">
        <v>4706</v>
      </c>
      <c r="D481" s="49">
        <f t="shared" si="14"/>
        <v>109.46</v>
      </c>
      <c r="F481" s="49">
        <v>109.46</v>
      </c>
      <c r="G481" s="49">
        <v>109.46</v>
      </c>
      <c r="H481" s="1105" t="b">
        <f t="shared" si="15"/>
        <v>1</v>
      </c>
    </row>
    <row r="482" spans="1:8">
      <c r="A482" s="45">
        <v>36080</v>
      </c>
      <c r="B482" s="1108" t="s">
        <v>8520</v>
      </c>
      <c r="C482" s="45" t="s">
        <v>4706</v>
      </c>
      <c r="D482" s="46">
        <f t="shared" si="14"/>
        <v>118.4</v>
      </c>
      <c r="F482" s="46">
        <v>118.4</v>
      </c>
      <c r="G482" s="46">
        <v>118.4</v>
      </c>
      <c r="H482" s="1105" t="b">
        <f t="shared" si="15"/>
        <v>1</v>
      </c>
    </row>
    <row r="483" spans="1:8">
      <c r="A483" s="47">
        <v>36223</v>
      </c>
      <c r="B483" s="48" t="s">
        <v>8521</v>
      </c>
      <c r="C483" s="47" t="s">
        <v>4706</v>
      </c>
      <c r="D483" s="49">
        <f t="shared" si="14"/>
        <v>123.98</v>
      </c>
      <c r="F483" s="49">
        <v>123.98</v>
      </c>
      <c r="G483" s="49">
        <v>123.98</v>
      </c>
      <c r="H483" s="1105" t="b">
        <f t="shared" si="15"/>
        <v>1</v>
      </c>
    </row>
    <row r="484" spans="1:8">
      <c r="A484" s="45">
        <v>546</v>
      </c>
      <c r="B484" s="1108" t="s">
        <v>8522</v>
      </c>
      <c r="C484" s="45" t="s">
        <v>4710</v>
      </c>
      <c r="D484" s="46">
        <f t="shared" si="14"/>
        <v>5.64</v>
      </c>
      <c r="F484" s="46">
        <v>5.64</v>
      </c>
      <c r="G484" s="46">
        <v>5.64</v>
      </c>
      <c r="H484" s="1105" t="b">
        <f t="shared" si="15"/>
        <v>1</v>
      </c>
    </row>
    <row r="485" spans="1:8">
      <c r="A485" s="47">
        <v>557</v>
      </c>
      <c r="B485" s="48" t="s">
        <v>8523</v>
      </c>
      <c r="C485" s="47" t="s">
        <v>4709</v>
      </c>
      <c r="D485" s="49">
        <f t="shared" si="14"/>
        <v>21.64</v>
      </c>
      <c r="F485" s="49">
        <v>21.64</v>
      </c>
      <c r="G485" s="49">
        <v>21.64</v>
      </c>
      <c r="H485" s="1105" t="b">
        <f t="shared" si="15"/>
        <v>1</v>
      </c>
    </row>
    <row r="486" spans="1:8">
      <c r="A486" s="45">
        <v>552</v>
      </c>
      <c r="B486" s="1108" t="s">
        <v>8524</v>
      </c>
      <c r="C486" s="45" t="s">
        <v>4709</v>
      </c>
      <c r="D486" s="46">
        <f t="shared" si="14"/>
        <v>10.65</v>
      </c>
      <c r="F486" s="46">
        <v>10.65</v>
      </c>
      <c r="G486" s="46">
        <v>10.65</v>
      </c>
      <c r="H486" s="1105" t="b">
        <f t="shared" si="15"/>
        <v>1</v>
      </c>
    </row>
    <row r="487" spans="1:8">
      <c r="A487" s="47">
        <v>555</v>
      </c>
      <c r="B487" s="48" t="s">
        <v>8525</v>
      </c>
      <c r="C487" s="47" t="s">
        <v>4709</v>
      </c>
      <c r="D487" s="49">
        <f t="shared" si="14"/>
        <v>6.53</v>
      </c>
      <c r="F487" s="49">
        <v>6.53</v>
      </c>
      <c r="G487" s="49">
        <v>6.53</v>
      </c>
      <c r="H487" s="1105" t="b">
        <f t="shared" si="15"/>
        <v>1</v>
      </c>
    </row>
    <row r="488" spans="1:8">
      <c r="A488" s="45">
        <v>565</v>
      </c>
      <c r="B488" s="1108" t="s">
        <v>8526</v>
      </c>
      <c r="C488" s="45" t="s">
        <v>4709</v>
      </c>
      <c r="D488" s="46">
        <f t="shared" si="14"/>
        <v>9.98</v>
      </c>
      <c r="F488" s="46">
        <v>9.98</v>
      </c>
      <c r="G488" s="46">
        <v>9.98</v>
      </c>
      <c r="H488" s="1105" t="b">
        <f t="shared" si="15"/>
        <v>1</v>
      </c>
    </row>
    <row r="489" spans="1:8">
      <c r="A489" s="47">
        <v>549</v>
      </c>
      <c r="B489" s="48" t="s">
        <v>8527</v>
      </c>
      <c r="C489" s="47" t="s">
        <v>4709</v>
      </c>
      <c r="D489" s="49">
        <f t="shared" si="14"/>
        <v>28.53</v>
      </c>
      <c r="F489" s="49">
        <v>28.53</v>
      </c>
      <c r="G489" s="49">
        <v>28.53</v>
      </c>
      <c r="H489" s="1105" t="b">
        <f t="shared" si="15"/>
        <v>1</v>
      </c>
    </row>
    <row r="490" spans="1:8">
      <c r="A490" s="45">
        <v>559</v>
      </c>
      <c r="B490" s="1108" t="s">
        <v>8528</v>
      </c>
      <c r="C490" s="45" t="s">
        <v>4709</v>
      </c>
      <c r="D490" s="46">
        <f t="shared" si="14"/>
        <v>14.26</v>
      </c>
      <c r="F490" s="46">
        <v>14.26</v>
      </c>
      <c r="G490" s="46">
        <v>14.26</v>
      </c>
      <c r="H490" s="1105" t="b">
        <f t="shared" si="15"/>
        <v>1</v>
      </c>
    </row>
    <row r="491" spans="1:8">
      <c r="A491" s="47">
        <v>551</v>
      </c>
      <c r="B491" s="48" t="s">
        <v>8529</v>
      </c>
      <c r="C491" s="47" t="s">
        <v>4709</v>
      </c>
      <c r="D491" s="49">
        <f t="shared" si="14"/>
        <v>55.75</v>
      </c>
      <c r="F491" s="49">
        <v>55.75</v>
      </c>
      <c r="G491" s="49">
        <v>55.75</v>
      </c>
      <c r="H491" s="1105" t="b">
        <f t="shared" si="15"/>
        <v>1</v>
      </c>
    </row>
    <row r="492" spans="1:8">
      <c r="A492" s="45">
        <v>547</v>
      </c>
      <c r="B492" s="1108" t="s">
        <v>8530</v>
      </c>
      <c r="C492" s="45" t="s">
        <v>4709</v>
      </c>
      <c r="D492" s="46">
        <f t="shared" si="14"/>
        <v>21.37</v>
      </c>
      <c r="F492" s="46">
        <v>21.37</v>
      </c>
      <c r="G492" s="46">
        <v>21.37</v>
      </c>
      <c r="H492" s="1105" t="b">
        <f t="shared" si="15"/>
        <v>1</v>
      </c>
    </row>
    <row r="493" spans="1:8">
      <c r="A493" s="47">
        <v>560</v>
      </c>
      <c r="B493" s="48" t="s">
        <v>8531</v>
      </c>
      <c r="C493" s="47" t="s">
        <v>4709</v>
      </c>
      <c r="D493" s="49">
        <f t="shared" si="14"/>
        <v>18.059999999999999</v>
      </c>
      <c r="F493" s="49">
        <v>18.059999999999999</v>
      </c>
      <c r="G493" s="49">
        <v>18.059999999999999</v>
      </c>
      <c r="H493" s="1105" t="b">
        <f t="shared" si="15"/>
        <v>1</v>
      </c>
    </row>
    <row r="494" spans="1:8">
      <c r="A494" s="45">
        <v>566</v>
      </c>
      <c r="B494" s="1108" t="s">
        <v>8532</v>
      </c>
      <c r="C494" s="45" t="s">
        <v>4709</v>
      </c>
      <c r="D494" s="46">
        <f t="shared" si="14"/>
        <v>2.9</v>
      </c>
      <c r="F494" s="46">
        <v>2.9</v>
      </c>
      <c r="G494" s="46">
        <v>2.9</v>
      </c>
      <c r="H494" s="1105" t="b">
        <f t="shared" si="15"/>
        <v>1</v>
      </c>
    </row>
    <row r="495" spans="1:8">
      <c r="A495" s="47">
        <v>563</v>
      </c>
      <c r="B495" s="48" t="s">
        <v>8533</v>
      </c>
      <c r="C495" s="47" t="s">
        <v>4709</v>
      </c>
      <c r="D495" s="49">
        <f t="shared" si="14"/>
        <v>16.22</v>
      </c>
      <c r="F495" s="49">
        <v>16.22</v>
      </c>
      <c r="G495" s="49">
        <v>16.22</v>
      </c>
      <c r="H495" s="1105" t="b">
        <f t="shared" si="15"/>
        <v>1</v>
      </c>
    </row>
    <row r="496" spans="1:8">
      <c r="A496" s="45">
        <v>38127</v>
      </c>
      <c r="B496" s="1108" t="s">
        <v>8534</v>
      </c>
      <c r="C496" s="45" t="s">
        <v>4706</v>
      </c>
      <c r="D496" s="46">
        <f t="shared" si="14"/>
        <v>369.54</v>
      </c>
      <c r="F496" s="46">
        <v>369.54</v>
      </c>
      <c r="G496" s="46">
        <v>369.54</v>
      </c>
      <c r="H496" s="1105" t="b">
        <f t="shared" si="15"/>
        <v>1</v>
      </c>
    </row>
    <row r="497" spans="1:8">
      <c r="A497" s="47">
        <v>38060</v>
      </c>
      <c r="B497" s="48" t="s">
        <v>8535</v>
      </c>
      <c r="C497" s="47" t="s">
        <v>4706</v>
      </c>
      <c r="D497" s="49">
        <f t="shared" si="14"/>
        <v>66.349999999999994</v>
      </c>
      <c r="F497" s="49">
        <v>66.349999999999994</v>
      </c>
      <c r="G497" s="49">
        <v>66.349999999999994</v>
      </c>
      <c r="H497" s="1105" t="b">
        <f t="shared" si="15"/>
        <v>1</v>
      </c>
    </row>
    <row r="498" spans="1:8">
      <c r="A498" s="45">
        <v>10956</v>
      </c>
      <c r="B498" s="1108" t="s">
        <v>8536</v>
      </c>
      <c r="C498" s="45" t="s">
        <v>4706</v>
      </c>
      <c r="D498" s="46">
        <f t="shared" si="14"/>
        <v>68.930000000000007</v>
      </c>
      <c r="F498" s="46">
        <v>68.930000000000007</v>
      </c>
      <c r="G498" s="46">
        <v>68.930000000000007</v>
      </c>
      <c r="H498" s="1105" t="b">
        <f t="shared" si="15"/>
        <v>1</v>
      </c>
    </row>
    <row r="499" spans="1:8">
      <c r="A499" s="47">
        <v>39380</v>
      </c>
      <c r="B499" s="48" t="s">
        <v>8537</v>
      </c>
      <c r="C499" s="47" t="s">
        <v>4706</v>
      </c>
      <c r="D499" s="49">
        <f t="shared" si="14"/>
        <v>9.8699999999999992</v>
      </c>
      <c r="F499" s="49">
        <v>9.8699999999999992</v>
      </c>
      <c r="G499" s="49">
        <v>9.8699999999999992</v>
      </c>
      <c r="H499" s="1105" t="b">
        <f t="shared" si="15"/>
        <v>1</v>
      </c>
    </row>
    <row r="500" spans="1:8">
      <c r="A500" s="45">
        <v>13374</v>
      </c>
      <c r="B500" s="1108" t="s">
        <v>8538</v>
      </c>
      <c r="C500" s="45" t="s">
        <v>4706</v>
      </c>
      <c r="D500" s="46">
        <f t="shared" si="14"/>
        <v>89.93</v>
      </c>
      <c r="F500" s="46">
        <v>89.93</v>
      </c>
      <c r="G500" s="46">
        <v>89.93</v>
      </c>
      <c r="H500" s="1105" t="b">
        <f t="shared" si="15"/>
        <v>1</v>
      </c>
    </row>
    <row r="501" spans="1:8">
      <c r="A501" s="47">
        <v>37597</v>
      </c>
      <c r="B501" s="48" t="s">
        <v>8539</v>
      </c>
      <c r="C501" s="47" t="s">
        <v>4706</v>
      </c>
      <c r="D501" s="49">
        <f t="shared" si="14"/>
        <v>309559.14</v>
      </c>
      <c r="F501" s="49">
        <v>309559.14</v>
      </c>
      <c r="G501" s="49">
        <v>309559.14</v>
      </c>
      <c r="H501" s="1105" t="b">
        <f t="shared" si="15"/>
        <v>1</v>
      </c>
    </row>
    <row r="502" spans="1:8" ht="30">
      <c r="A502" s="45">
        <v>183</v>
      </c>
      <c r="B502" s="1108" t="s">
        <v>8540</v>
      </c>
      <c r="C502" s="45" t="s">
        <v>4717</v>
      </c>
      <c r="D502" s="46">
        <f t="shared" si="14"/>
        <v>94.76</v>
      </c>
      <c r="F502" s="46">
        <v>94.76</v>
      </c>
      <c r="G502" s="46">
        <v>94.76</v>
      </c>
      <c r="H502" s="1105" t="b">
        <f t="shared" si="15"/>
        <v>1</v>
      </c>
    </row>
    <row r="503" spans="1:8" ht="30">
      <c r="A503" s="47">
        <v>184</v>
      </c>
      <c r="B503" s="48" t="s">
        <v>8541</v>
      </c>
      <c r="C503" s="47" t="s">
        <v>4717</v>
      </c>
      <c r="D503" s="49">
        <f t="shared" si="14"/>
        <v>62.63</v>
      </c>
      <c r="F503" s="49">
        <v>62.63</v>
      </c>
      <c r="G503" s="49">
        <v>62.63</v>
      </c>
      <c r="H503" s="1105" t="b">
        <f t="shared" si="15"/>
        <v>1</v>
      </c>
    </row>
    <row r="504" spans="1:8" ht="30">
      <c r="A504" s="45">
        <v>195</v>
      </c>
      <c r="B504" s="1108" t="s">
        <v>8542</v>
      </c>
      <c r="C504" s="45" t="s">
        <v>4717</v>
      </c>
      <c r="D504" s="46">
        <f t="shared" si="14"/>
        <v>76.98</v>
      </c>
      <c r="F504" s="46">
        <v>76.98</v>
      </c>
      <c r="G504" s="46">
        <v>76.98</v>
      </c>
      <c r="H504" s="1105" t="b">
        <f t="shared" si="15"/>
        <v>1</v>
      </c>
    </row>
    <row r="505" spans="1:8" ht="30">
      <c r="A505" s="47">
        <v>194</v>
      </c>
      <c r="B505" s="48" t="s">
        <v>8543</v>
      </c>
      <c r="C505" s="47" t="s">
        <v>4717</v>
      </c>
      <c r="D505" s="49">
        <f t="shared" si="14"/>
        <v>41.84</v>
      </c>
      <c r="F505" s="49">
        <v>41.84</v>
      </c>
      <c r="G505" s="49">
        <v>41.84</v>
      </c>
      <c r="H505" s="1105" t="b">
        <f t="shared" si="15"/>
        <v>1</v>
      </c>
    </row>
    <row r="506" spans="1:8" ht="30">
      <c r="A506" s="45">
        <v>20001</v>
      </c>
      <c r="B506" s="1108" t="s">
        <v>8544</v>
      </c>
      <c r="C506" s="45" t="s">
        <v>4717</v>
      </c>
      <c r="D506" s="46">
        <f t="shared" si="14"/>
        <v>76.709999999999994</v>
      </c>
      <c r="F506" s="46">
        <v>76.709999999999994</v>
      </c>
      <c r="G506" s="46">
        <v>76.709999999999994</v>
      </c>
      <c r="H506" s="1105" t="b">
        <f t="shared" si="15"/>
        <v>1</v>
      </c>
    </row>
    <row r="507" spans="1:8" ht="30">
      <c r="A507" s="47">
        <v>181</v>
      </c>
      <c r="B507" s="48" t="s">
        <v>8545</v>
      </c>
      <c r="C507" s="47" t="s">
        <v>4717</v>
      </c>
      <c r="D507" s="49">
        <f t="shared" si="14"/>
        <v>103.78</v>
      </c>
      <c r="F507" s="49">
        <v>103.78</v>
      </c>
      <c r="G507" s="49">
        <v>103.78</v>
      </c>
      <c r="H507" s="1105" t="b">
        <f t="shared" si="15"/>
        <v>1</v>
      </c>
    </row>
    <row r="508" spans="1:8" ht="30">
      <c r="A508" s="45">
        <v>39837</v>
      </c>
      <c r="B508" s="1108" t="s">
        <v>8546</v>
      </c>
      <c r="C508" s="45" t="s">
        <v>4717</v>
      </c>
      <c r="D508" s="46">
        <f t="shared" si="14"/>
        <v>213.68</v>
      </c>
      <c r="F508" s="46">
        <v>213.68</v>
      </c>
      <c r="G508" s="46">
        <v>213.68</v>
      </c>
      <c r="H508" s="1105" t="b">
        <f t="shared" si="15"/>
        <v>1</v>
      </c>
    </row>
    <row r="509" spans="1:8" ht="30">
      <c r="A509" s="47">
        <v>10535</v>
      </c>
      <c r="B509" s="48" t="s">
        <v>8547</v>
      </c>
      <c r="C509" s="47" t="s">
        <v>4706</v>
      </c>
      <c r="D509" s="49">
        <f t="shared" si="14"/>
        <v>3888.58</v>
      </c>
      <c r="F509" s="49">
        <v>3888.58</v>
      </c>
      <c r="G509" s="49">
        <v>3888.58</v>
      </c>
      <c r="H509" s="1105" t="b">
        <f t="shared" si="15"/>
        <v>1</v>
      </c>
    </row>
    <row r="510" spans="1:8">
      <c r="A510" s="45">
        <v>10537</v>
      </c>
      <c r="B510" s="1108" t="s">
        <v>8548</v>
      </c>
      <c r="C510" s="45" t="s">
        <v>4706</v>
      </c>
      <c r="D510" s="46">
        <f t="shared" si="14"/>
        <v>5302.96</v>
      </c>
      <c r="F510" s="46">
        <v>5302.96</v>
      </c>
      <c r="G510" s="46">
        <v>5302.96</v>
      </c>
      <c r="H510" s="1105" t="b">
        <f t="shared" si="15"/>
        <v>1</v>
      </c>
    </row>
    <row r="511" spans="1:8">
      <c r="A511" s="47">
        <v>13891</v>
      </c>
      <c r="B511" s="48" t="s">
        <v>8549</v>
      </c>
      <c r="C511" s="47" t="s">
        <v>4706</v>
      </c>
      <c r="D511" s="49">
        <f t="shared" si="14"/>
        <v>4864.0200000000004</v>
      </c>
      <c r="F511" s="49">
        <v>4864.0200000000004</v>
      </c>
      <c r="G511" s="49">
        <v>4864.0200000000004</v>
      </c>
      <c r="H511" s="1105" t="b">
        <f t="shared" si="15"/>
        <v>1</v>
      </c>
    </row>
    <row r="512" spans="1:8">
      <c r="A512" s="45">
        <v>25975</v>
      </c>
      <c r="B512" s="1108" t="s">
        <v>8550</v>
      </c>
      <c r="C512" s="45" t="s">
        <v>4706</v>
      </c>
      <c r="D512" s="46">
        <f t="shared" si="14"/>
        <v>21156.51</v>
      </c>
      <c r="F512" s="46">
        <v>21156.51</v>
      </c>
      <c r="G512" s="46">
        <v>21156.51</v>
      </c>
      <c r="H512" s="1105" t="b">
        <f t="shared" si="15"/>
        <v>1</v>
      </c>
    </row>
    <row r="513" spans="1:8" ht="30">
      <c r="A513" s="47">
        <v>36396</v>
      </c>
      <c r="B513" s="48" t="s">
        <v>8551</v>
      </c>
      <c r="C513" s="47" t="s">
        <v>4706</v>
      </c>
      <c r="D513" s="49">
        <f t="shared" si="14"/>
        <v>4448.79</v>
      </c>
      <c r="F513" s="49">
        <v>4448.79</v>
      </c>
      <c r="G513" s="49">
        <v>4448.79</v>
      </c>
      <c r="H513" s="1105" t="b">
        <f t="shared" si="15"/>
        <v>1</v>
      </c>
    </row>
    <row r="514" spans="1:8" ht="30">
      <c r="A514" s="45">
        <v>36397</v>
      </c>
      <c r="B514" s="1108" t="s">
        <v>8552</v>
      </c>
      <c r="C514" s="45" t="s">
        <v>4706</v>
      </c>
      <c r="D514" s="46">
        <f t="shared" si="14"/>
        <v>15817.95</v>
      </c>
      <c r="F514" s="46">
        <v>15817.95</v>
      </c>
      <c r="G514" s="46">
        <v>15817.95</v>
      </c>
      <c r="H514" s="1105" t="b">
        <f t="shared" si="15"/>
        <v>1</v>
      </c>
    </row>
    <row r="515" spans="1:8">
      <c r="A515" s="47">
        <v>36398</v>
      </c>
      <c r="B515" s="48" t="s">
        <v>8553</v>
      </c>
      <c r="C515" s="47" t="s">
        <v>4706</v>
      </c>
      <c r="D515" s="49">
        <f t="shared" ref="D515:D578" si="16">IF($J$2=$F$1,F515,G515)</f>
        <v>19225.400000000001</v>
      </c>
      <c r="F515" s="49">
        <v>19225.400000000001</v>
      </c>
      <c r="G515" s="49">
        <v>19225.400000000001</v>
      </c>
      <c r="H515" s="1105" t="b">
        <f t="shared" ref="H515:H578" si="17">F515=G515</f>
        <v>1</v>
      </c>
    </row>
    <row r="516" spans="1:8">
      <c r="A516" s="45">
        <v>647</v>
      </c>
      <c r="B516" s="1108" t="s">
        <v>8554</v>
      </c>
      <c r="C516" s="45" t="s">
        <v>4705</v>
      </c>
      <c r="D516" s="46">
        <f t="shared" si="16"/>
        <v>8.84</v>
      </c>
      <c r="F516" s="46">
        <v>8.84</v>
      </c>
      <c r="G516" s="46">
        <v>10.23</v>
      </c>
      <c r="H516" s="1105" t="b">
        <f t="shared" si="17"/>
        <v>0</v>
      </c>
    </row>
    <row r="517" spans="1:8">
      <c r="A517" s="47">
        <v>40920</v>
      </c>
      <c r="B517" s="48" t="s">
        <v>8555</v>
      </c>
      <c r="C517" s="47" t="s">
        <v>4714</v>
      </c>
      <c r="D517" s="49">
        <f t="shared" si="16"/>
        <v>1566.28</v>
      </c>
      <c r="F517" s="49">
        <v>1566.28</v>
      </c>
      <c r="G517" s="49">
        <v>1813.93</v>
      </c>
      <c r="H517" s="1105" t="b">
        <f t="shared" si="17"/>
        <v>0</v>
      </c>
    </row>
    <row r="518" spans="1:8">
      <c r="A518" s="45">
        <v>7266</v>
      </c>
      <c r="B518" s="1108" t="s">
        <v>8556</v>
      </c>
      <c r="C518" s="45" t="s">
        <v>4718</v>
      </c>
      <c r="D518" s="46">
        <f t="shared" si="16"/>
        <v>597</v>
      </c>
      <c r="F518" s="46">
        <v>597</v>
      </c>
      <c r="G518" s="46">
        <v>597</v>
      </c>
      <c r="H518" s="1105" t="b">
        <f t="shared" si="17"/>
        <v>1</v>
      </c>
    </row>
    <row r="519" spans="1:8">
      <c r="A519" s="47">
        <v>7270</v>
      </c>
      <c r="B519" s="48" t="s">
        <v>8557</v>
      </c>
      <c r="C519" s="47" t="s">
        <v>4706</v>
      </c>
      <c r="D519" s="49">
        <f t="shared" si="16"/>
        <v>0.56000000000000005</v>
      </c>
      <c r="F519" s="49">
        <v>0.56000000000000005</v>
      </c>
      <c r="G519" s="49">
        <v>0.56000000000000005</v>
      </c>
      <c r="H519" s="1105" t="b">
        <f t="shared" si="17"/>
        <v>1</v>
      </c>
    </row>
    <row r="520" spans="1:8">
      <c r="A520" s="45">
        <v>7269</v>
      </c>
      <c r="B520" s="1108" t="s">
        <v>8558</v>
      </c>
      <c r="C520" s="45" t="s">
        <v>4706</v>
      </c>
      <c r="D520" s="46">
        <f t="shared" si="16"/>
        <v>0.4</v>
      </c>
      <c r="F520" s="46">
        <v>0.4</v>
      </c>
      <c r="G520" s="46">
        <v>0.4</v>
      </c>
      <c r="H520" s="1105" t="b">
        <f t="shared" si="17"/>
        <v>1</v>
      </c>
    </row>
    <row r="521" spans="1:8">
      <c r="A521" s="47">
        <v>7271</v>
      </c>
      <c r="B521" s="48" t="s">
        <v>8559</v>
      </c>
      <c r="C521" s="47" t="s">
        <v>4706</v>
      </c>
      <c r="D521" s="49">
        <f t="shared" si="16"/>
        <v>0.59</v>
      </c>
      <c r="F521" s="49">
        <v>0.59</v>
      </c>
      <c r="G521" s="49">
        <v>0.59</v>
      </c>
      <c r="H521" s="1105" t="b">
        <f t="shared" si="17"/>
        <v>1</v>
      </c>
    </row>
    <row r="522" spans="1:8">
      <c r="A522" s="45">
        <v>7268</v>
      </c>
      <c r="B522" s="1108" t="s">
        <v>8560</v>
      </c>
      <c r="C522" s="45" t="s">
        <v>4706</v>
      </c>
      <c r="D522" s="46">
        <f t="shared" si="16"/>
        <v>0.84</v>
      </c>
      <c r="F522" s="46">
        <v>0.84</v>
      </c>
      <c r="G522" s="46">
        <v>0.84</v>
      </c>
      <c r="H522" s="1105" t="b">
        <f t="shared" si="17"/>
        <v>1</v>
      </c>
    </row>
    <row r="523" spans="1:8">
      <c r="A523" s="47">
        <v>7267</v>
      </c>
      <c r="B523" s="48" t="s">
        <v>8561</v>
      </c>
      <c r="C523" s="47" t="s">
        <v>4706</v>
      </c>
      <c r="D523" s="49">
        <f t="shared" si="16"/>
        <v>0.41</v>
      </c>
      <c r="F523" s="49">
        <v>0.41</v>
      </c>
      <c r="G523" s="49">
        <v>0.41</v>
      </c>
      <c r="H523" s="1105" t="b">
        <f t="shared" si="17"/>
        <v>1</v>
      </c>
    </row>
    <row r="524" spans="1:8">
      <c r="A524" s="45">
        <v>38783</v>
      </c>
      <c r="B524" s="1108" t="s">
        <v>8562</v>
      </c>
      <c r="C524" s="45" t="s">
        <v>4706</v>
      </c>
      <c r="D524" s="46">
        <f t="shared" si="16"/>
        <v>0.74</v>
      </c>
      <c r="F524" s="46">
        <v>0.74</v>
      </c>
      <c r="G524" s="46">
        <v>0.74</v>
      </c>
      <c r="H524" s="1105" t="b">
        <f t="shared" si="17"/>
        <v>1</v>
      </c>
    </row>
    <row r="525" spans="1:8">
      <c r="A525" s="47">
        <v>37593</v>
      </c>
      <c r="B525" s="48" t="s">
        <v>8563</v>
      </c>
      <c r="C525" s="47" t="s">
        <v>4706</v>
      </c>
      <c r="D525" s="49">
        <f t="shared" si="16"/>
        <v>1.95</v>
      </c>
      <c r="F525" s="49">
        <v>1.95</v>
      </c>
      <c r="G525" s="49">
        <v>1.95</v>
      </c>
      <c r="H525" s="1105" t="b">
        <f t="shared" si="17"/>
        <v>1</v>
      </c>
    </row>
    <row r="526" spans="1:8">
      <c r="A526" s="45">
        <v>37594</v>
      </c>
      <c r="B526" s="1108" t="s">
        <v>8564</v>
      </c>
      <c r="C526" s="45" t="s">
        <v>4706</v>
      </c>
      <c r="D526" s="46">
        <f t="shared" si="16"/>
        <v>2.38</v>
      </c>
      <c r="F526" s="46">
        <v>2.38</v>
      </c>
      <c r="G526" s="46">
        <v>2.38</v>
      </c>
      <c r="H526" s="1105" t="b">
        <f t="shared" si="17"/>
        <v>1</v>
      </c>
    </row>
    <row r="527" spans="1:8">
      <c r="A527" s="47">
        <v>37592</v>
      </c>
      <c r="B527" s="48" t="s">
        <v>8565</v>
      </c>
      <c r="C527" s="47" t="s">
        <v>4706</v>
      </c>
      <c r="D527" s="49">
        <f t="shared" si="16"/>
        <v>1.46</v>
      </c>
      <c r="F527" s="49">
        <v>1.46</v>
      </c>
      <c r="G527" s="49">
        <v>1.46</v>
      </c>
      <c r="H527" s="1105" t="b">
        <f t="shared" si="17"/>
        <v>1</v>
      </c>
    </row>
    <row r="528" spans="1:8">
      <c r="A528" s="45">
        <v>34556</v>
      </c>
      <c r="B528" s="1108" t="s">
        <v>8566</v>
      </c>
      <c r="C528" s="45" t="s">
        <v>4706</v>
      </c>
      <c r="D528" s="46">
        <f t="shared" si="16"/>
        <v>2.86</v>
      </c>
      <c r="F528" s="46">
        <v>2.86</v>
      </c>
      <c r="G528" s="46">
        <v>2.86</v>
      </c>
      <c r="H528" s="1105" t="b">
        <f t="shared" si="17"/>
        <v>1</v>
      </c>
    </row>
    <row r="529" spans="1:8">
      <c r="A529" s="47">
        <v>37873</v>
      </c>
      <c r="B529" s="48" t="s">
        <v>8567</v>
      </c>
      <c r="C529" s="47" t="s">
        <v>4706</v>
      </c>
      <c r="D529" s="49">
        <f t="shared" si="16"/>
        <v>3.12</v>
      </c>
      <c r="F529" s="49">
        <v>3.12</v>
      </c>
      <c r="G529" s="49">
        <v>3.12</v>
      </c>
      <c r="H529" s="1105" t="b">
        <f t="shared" si="17"/>
        <v>1</v>
      </c>
    </row>
    <row r="530" spans="1:8">
      <c r="A530" s="45">
        <v>34564</v>
      </c>
      <c r="B530" s="1108" t="s">
        <v>8568</v>
      </c>
      <c r="C530" s="45" t="s">
        <v>4706</v>
      </c>
      <c r="D530" s="46">
        <f t="shared" si="16"/>
        <v>3.58</v>
      </c>
      <c r="F530" s="46">
        <v>3.58</v>
      </c>
      <c r="G530" s="46">
        <v>3.58</v>
      </c>
      <c r="H530" s="1105" t="b">
        <f t="shared" si="17"/>
        <v>1</v>
      </c>
    </row>
    <row r="531" spans="1:8">
      <c r="A531" s="47">
        <v>34565</v>
      </c>
      <c r="B531" s="48" t="s">
        <v>8569</v>
      </c>
      <c r="C531" s="47" t="s">
        <v>4706</v>
      </c>
      <c r="D531" s="49">
        <f t="shared" si="16"/>
        <v>4.13</v>
      </c>
      <c r="F531" s="49">
        <v>4.13</v>
      </c>
      <c r="G531" s="49">
        <v>4.13</v>
      </c>
      <c r="H531" s="1105" t="b">
        <f t="shared" si="17"/>
        <v>1</v>
      </c>
    </row>
    <row r="532" spans="1:8">
      <c r="A532" s="45">
        <v>38590</v>
      </c>
      <c r="B532" s="1108" t="s">
        <v>8570</v>
      </c>
      <c r="C532" s="45" t="s">
        <v>4706</v>
      </c>
      <c r="D532" s="46">
        <f t="shared" si="16"/>
        <v>2.4</v>
      </c>
      <c r="F532" s="46">
        <v>2.4</v>
      </c>
      <c r="G532" s="46">
        <v>2.4</v>
      </c>
      <c r="H532" s="1105" t="b">
        <f t="shared" si="17"/>
        <v>1</v>
      </c>
    </row>
    <row r="533" spans="1:8">
      <c r="A533" s="47">
        <v>34566</v>
      </c>
      <c r="B533" s="48" t="s">
        <v>8571</v>
      </c>
      <c r="C533" s="47" t="s">
        <v>4706</v>
      </c>
      <c r="D533" s="49">
        <f t="shared" si="16"/>
        <v>2.2400000000000002</v>
      </c>
      <c r="F533" s="49">
        <v>2.2400000000000002</v>
      </c>
      <c r="G533" s="49">
        <v>2.2400000000000002</v>
      </c>
      <c r="H533" s="1105" t="b">
        <f t="shared" si="17"/>
        <v>1</v>
      </c>
    </row>
    <row r="534" spans="1:8">
      <c r="A534" s="45">
        <v>34567</v>
      </c>
      <c r="B534" s="1108" t="s">
        <v>8572</v>
      </c>
      <c r="C534" s="45" t="s">
        <v>4706</v>
      </c>
      <c r="D534" s="46">
        <f t="shared" si="16"/>
        <v>2.5099999999999998</v>
      </c>
      <c r="F534" s="46">
        <v>2.5099999999999998</v>
      </c>
      <c r="G534" s="46">
        <v>2.5099999999999998</v>
      </c>
      <c r="H534" s="1105" t="b">
        <f t="shared" si="17"/>
        <v>1</v>
      </c>
    </row>
    <row r="535" spans="1:8">
      <c r="A535" s="47">
        <v>38591</v>
      </c>
      <c r="B535" s="48" t="s">
        <v>8573</v>
      </c>
      <c r="C535" s="47" t="s">
        <v>4706</v>
      </c>
      <c r="D535" s="49">
        <f t="shared" si="16"/>
        <v>2.72</v>
      </c>
      <c r="F535" s="49">
        <v>2.72</v>
      </c>
      <c r="G535" s="49">
        <v>2.72</v>
      </c>
      <c r="H535" s="1105" t="b">
        <f t="shared" si="17"/>
        <v>1</v>
      </c>
    </row>
    <row r="536" spans="1:8">
      <c r="A536" s="45">
        <v>34568</v>
      </c>
      <c r="B536" s="1108" t="s">
        <v>8574</v>
      </c>
      <c r="C536" s="45" t="s">
        <v>4706</v>
      </c>
      <c r="D536" s="46">
        <f t="shared" si="16"/>
        <v>3.28</v>
      </c>
      <c r="F536" s="46">
        <v>3.28</v>
      </c>
      <c r="G536" s="46">
        <v>3.28</v>
      </c>
      <c r="H536" s="1105" t="b">
        <f t="shared" si="17"/>
        <v>1</v>
      </c>
    </row>
    <row r="537" spans="1:8">
      <c r="A537" s="47">
        <v>34569</v>
      </c>
      <c r="B537" s="48" t="s">
        <v>8575</v>
      </c>
      <c r="C537" s="47" t="s">
        <v>4706</v>
      </c>
      <c r="D537" s="49">
        <f t="shared" si="16"/>
        <v>3.36</v>
      </c>
      <c r="F537" s="49">
        <v>3.36</v>
      </c>
      <c r="G537" s="49">
        <v>3.36</v>
      </c>
      <c r="H537" s="1105" t="b">
        <f t="shared" si="17"/>
        <v>1</v>
      </c>
    </row>
    <row r="538" spans="1:8">
      <c r="A538" s="45">
        <v>34570</v>
      </c>
      <c r="B538" s="1108" t="s">
        <v>8576</v>
      </c>
      <c r="C538" s="45" t="s">
        <v>4706</v>
      </c>
      <c r="D538" s="46">
        <f t="shared" si="16"/>
        <v>3.59</v>
      </c>
      <c r="F538" s="46">
        <v>3.59</v>
      </c>
      <c r="G538" s="46">
        <v>3.59</v>
      </c>
      <c r="H538" s="1105" t="b">
        <f t="shared" si="17"/>
        <v>1</v>
      </c>
    </row>
    <row r="539" spans="1:8">
      <c r="A539" s="47">
        <v>25070</v>
      </c>
      <c r="B539" s="48" t="s">
        <v>8577</v>
      </c>
      <c r="C539" s="47" t="s">
        <v>4706</v>
      </c>
      <c r="D539" s="49">
        <f t="shared" si="16"/>
        <v>2.75</v>
      </c>
      <c r="F539" s="49">
        <v>2.75</v>
      </c>
      <c r="G539" s="49">
        <v>2.75</v>
      </c>
      <c r="H539" s="1105" t="b">
        <f t="shared" si="17"/>
        <v>1</v>
      </c>
    </row>
    <row r="540" spans="1:8">
      <c r="A540" s="45">
        <v>34571</v>
      </c>
      <c r="B540" s="1108" t="s">
        <v>8578</v>
      </c>
      <c r="C540" s="45" t="s">
        <v>4706</v>
      </c>
      <c r="D540" s="46">
        <f t="shared" si="16"/>
        <v>2.8</v>
      </c>
      <c r="F540" s="46">
        <v>2.8</v>
      </c>
      <c r="G540" s="46">
        <v>2.8</v>
      </c>
      <c r="H540" s="1105" t="b">
        <f t="shared" si="17"/>
        <v>1</v>
      </c>
    </row>
    <row r="541" spans="1:8">
      <c r="A541" s="47">
        <v>34573</v>
      </c>
      <c r="B541" s="48" t="s">
        <v>8579</v>
      </c>
      <c r="C541" s="47" t="s">
        <v>4706</v>
      </c>
      <c r="D541" s="49">
        <f t="shared" si="16"/>
        <v>2.95</v>
      </c>
      <c r="F541" s="49">
        <v>2.95</v>
      </c>
      <c r="G541" s="49">
        <v>2.95</v>
      </c>
      <c r="H541" s="1105" t="b">
        <f t="shared" si="17"/>
        <v>1</v>
      </c>
    </row>
    <row r="542" spans="1:8">
      <c r="A542" s="45">
        <v>37107</v>
      </c>
      <c r="B542" s="1108" t="s">
        <v>8580</v>
      </c>
      <c r="C542" s="45" t="s">
        <v>4706</v>
      </c>
      <c r="D542" s="46">
        <f t="shared" si="16"/>
        <v>4.3600000000000003</v>
      </c>
      <c r="F542" s="46">
        <v>4.3600000000000003</v>
      </c>
      <c r="G542" s="46">
        <v>4.3600000000000003</v>
      </c>
      <c r="H542" s="1105" t="b">
        <f t="shared" si="17"/>
        <v>1</v>
      </c>
    </row>
    <row r="543" spans="1:8">
      <c r="A543" s="47">
        <v>34576</v>
      </c>
      <c r="B543" s="48" t="s">
        <v>8581</v>
      </c>
      <c r="C543" s="47" t="s">
        <v>4706</v>
      </c>
      <c r="D543" s="49">
        <f t="shared" si="16"/>
        <v>4.08</v>
      </c>
      <c r="F543" s="49">
        <v>4.08</v>
      </c>
      <c r="G543" s="49">
        <v>4.08</v>
      </c>
      <c r="H543" s="1105" t="b">
        <f t="shared" si="17"/>
        <v>1</v>
      </c>
    </row>
    <row r="544" spans="1:8">
      <c r="A544" s="45">
        <v>34577</v>
      </c>
      <c r="B544" s="1108" t="s">
        <v>8582</v>
      </c>
      <c r="C544" s="45" t="s">
        <v>4706</v>
      </c>
      <c r="D544" s="46">
        <f t="shared" si="16"/>
        <v>4.3600000000000003</v>
      </c>
      <c r="F544" s="46">
        <v>4.3600000000000003</v>
      </c>
      <c r="G544" s="46">
        <v>4.3600000000000003</v>
      </c>
      <c r="H544" s="1105" t="b">
        <f t="shared" si="17"/>
        <v>1</v>
      </c>
    </row>
    <row r="545" spans="1:8">
      <c r="A545" s="47">
        <v>34578</v>
      </c>
      <c r="B545" s="48" t="s">
        <v>8583</v>
      </c>
      <c r="C545" s="47" t="s">
        <v>4706</v>
      </c>
      <c r="D545" s="49">
        <f t="shared" si="16"/>
        <v>4.84</v>
      </c>
      <c r="F545" s="49">
        <v>4.84</v>
      </c>
      <c r="G545" s="49">
        <v>4.84</v>
      </c>
      <c r="H545" s="1105" t="b">
        <f t="shared" si="17"/>
        <v>1</v>
      </c>
    </row>
    <row r="546" spans="1:8">
      <c r="A546" s="45">
        <v>34579</v>
      </c>
      <c r="B546" s="1108" t="s">
        <v>8584</v>
      </c>
      <c r="C546" s="45" t="s">
        <v>4706</v>
      </c>
      <c r="D546" s="46">
        <f t="shared" si="16"/>
        <v>6.19</v>
      </c>
      <c r="F546" s="46">
        <v>6.19</v>
      </c>
      <c r="G546" s="46">
        <v>6.19</v>
      </c>
      <c r="H546" s="1105" t="b">
        <f t="shared" si="17"/>
        <v>1</v>
      </c>
    </row>
    <row r="547" spans="1:8">
      <c r="A547" s="47">
        <v>25067</v>
      </c>
      <c r="B547" s="48" t="s">
        <v>8585</v>
      </c>
      <c r="C547" s="47" t="s">
        <v>4706</v>
      </c>
      <c r="D547" s="49">
        <f t="shared" si="16"/>
        <v>3.58</v>
      </c>
      <c r="F547" s="49">
        <v>3.58</v>
      </c>
      <c r="G547" s="49">
        <v>3.58</v>
      </c>
      <c r="H547" s="1105" t="b">
        <f t="shared" si="17"/>
        <v>1</v>
      </c>
    </row>
    <row r="548" spans="1:8">
      <c r="A548" s="45">
        <v>34580</v>
      </c>
      <c r="B548" s="1108" t="s">
        <v>8586</v>
      </c>
      <c r="C548" s="45" t="s">
        <v>4706</v>
      </c>
      <c r="D548" s="46">
        <f t="shared" si="16"/>
        <v>3.89</v>
      </c>
      <c r="F548" s="46">
        <v>3.89</v>
      </c>
      <c r="G548" s="46">
        <v>3.89</v>
      </c>
      <c r="H548" s="1105" t="b">
        <f t="shared" si="17"/>
        <v>1</v>
      </c>
    </row>
    <row r="549" spans="1:8">
      <c r="A549" s="47">
        <v>25071</v>
      </c>
      <c r="B549" s="48" t="s">
        <v>8587</v>
      </c>
      <c r="C549" s="47" t="s">
        <v>4706</v>
      </c>
      <c r="D549" s="49">
        <f t="shared" si="16"/>
        <v>1.88</v>
      </c>
      <c r="F549" s="49">
        <v>1.88</v>
      </c>
      <c r="G549" s="49">
        <v>1.88</v>
      </c>
      <c r="H549" s="1105" t="b">
        <f t="shared" si="17"/>
        <v>1</v>
      </c>
    </row>
    <row r="550" spans="1:8">
      <c r="A550" s="45">
        <v>38395</v>
      </c>
      <c r="B550" s="1108" t="s">
        <v>8588</v>
      </c>
      <c r="C550" s="45" t="s">
        <v>4706</v>
      </c>
      <c r="D550" s="46">
        <f t="shared" si="16"/>
        <v>6.65</v>
      </c>
      <c r="F550" s="46">
        <v>6.65</v>
      </c>
      <c r="G550" s="46">
        <v>6.65</v>
      </c>
      <c r="H550" s="1105" t="b">
        <f t="shared" si="17"/>
        <v>1</v>
      </c>
    </row>
    <row r="551" spans="1:8">
      <c r="A551" s="47">
        <v>34583</v>
      </c>
      <c r="B551" s="48" t="s">
        <v>8589</v>
      </c>
      <c r="C551" s="47" t="s">
        <v>4708</v>
      </c>
      <c r="D551" s="49">
        <f t="shared" si="16"/>
        <v>66.84</v>
      </c>
      <c r="F551" s="49">
        <v>66.84</v>
      </c>
      <c r="G551" s="49">
        <v>66.84</v>
      </c>
      <c r="H551" s="1105" t="b">
        <f t="shared" si="17"/>
        <v>1</v>
      </c>
    </row>
    <row r="552" spans="1:8">
      <c r="A552" s="45">
        <v>34584</v>
      </c>
      <c r="B552" s="1108" t="s">
        <v>8590</v>
      </c>
      <c r="C552" s="45" t="s">
        <v>4708</v>
      </c>
      <c r="D552" s="46">
        <f t="shared" si="16"/>
        <v>37.409999999999997</v>
      </c>
      <c r="F552" s="46">
        <v>37.409999999999997</v>
      </c>
      <c r="G552" s="46">
        <v>37.409999999999997</v>
      </c>
      <c r="H552" s="1105" t="b">
        <f t="shared" si="17"/>
        <v>1</v>
      </c>
    </row>
    <row r="553" spans="1:8" ht="30">
      <c r="A553" s="47">
        <v>709</v>
      </c>
      <c r="B553" s="48" t="s">
        <v>8591</v>
      </c>
      <c r="C553" s="47" t="s">
        <v>4708</v>
      </c>
      <c r="D553" s="49">
        <f t="shared" si="16"/>
        <v>484.33</v>
      </c>
      <c r="F553" s="49">
        <v>484.33</v>
      </c>
      <c r="G553" s="49">
        <v>484.33</v>
      </c>
      <c r="H553" s="1105" t="b">
        <f t="shared" si="17"/>
        <v>1</v>
      </c>
    </row>
    <row r="554" spans="1:8">
      <c r="A554" s="45">
        <v>716</v>
      </c>
      <c r="B554" s="1108" t="s">
        <v>8592</v>
      </c>
      <c r="C554" s="45" t="s">
        <v>4706</v>
      </c>
      <c r="D554" s="46">
        <f t="shared" si="16"/>
        <v>14.05</v>
      </c>
      <c r="F554" s="46">
        <v>14.05</v>
      </c>
      <c r="G554" s="46">
        <v>14.05</v>
      </c>
      <c r="H554" s="1105" t="b">
        <f t="shared" si="17"/>
        <v>1</v>
      </c>
    </row>
    <row r="555" spans="1:8">
      <c r="A555" s="47">
        <v>715</v>
      </c>
      <c r="B555" s="48" t="s">
        <v>8593</v>
      </c>
      <c r="C555" s="47" t="s">
        <v>4706</v>
      </c>
      <c r="D555" s="49">
        <f t="shared" si="16"/>
        <v>13.9</v>
      </c>
      <c r="F555" s="49">
        <v>13.9</v>
      </c>
      <c r="G555" s="49">
        <v>13.9</v>
      </c>
      <c r="H555" s="1105" t="b">
        <f t="shared" si="17"/>
        <v>1</v>
      </c>
    </row>
    <row r="556" spans="1:8">
      <c r="A556" s="45">
        <v>718</v>
      </c>
      <c r="B556" s="1108" t="s">
        <v>8594</v>
      </c>
      <c r="C556" s="45" t="s">
        <v>4706</v>
      </c>
      <c r="D556" s="46">
        <f t="shared" si="16"/>
        <v>20.71</v>
      </c>
      <c r="F556" s="46">
        <v>20.71</v>
      </c>
      <c r="G556" s="46">
        <v>20.71</v>
      </c>
      <c r="H556" s="1105" t="b">
        <f t="shared" si="17"/>
        <v>1</v>
      </c>
    </row>
    <row r="557" spans="1:8">
      <c r="A557" s="47">
        <v>11981</v>
      </c>
      <c r="B557" s="48" t="s">
        <v>8595</v>
      </c>
      <c r="C557" s="47" t="s">
        <v>4706</v>
      </c>
      <c r="D557" s="49">
        <f t="shared" si="16"/>
        <v>14.2</v>
      </c>
      <c r="F557" s="49">
        <v>14.2</v>
      </c>
      <c r="G557" s="49">
        <v>14.2</v>
      </c>
      <c r="H557" s="1105" t="b">
        <f t="shared" si="17"/>
        <v>1</v>
      </c>
    </row>
    <row r="558" spans="1:8">
      <c r="A558" s="45">
        <v>10610</v>
      </c>
      <c r="B558" s="1108" t="s">
        <v>8596</v>
      </c>
      <c r="C558" s="45" t="s">
        <v>4706</v>
      </c>
      <c r="D558" s="46">
        <f t="shared" si="16"/>
        <v>1.61</v>
      </c>
      <c r="F558" s="46">
        <v>1.61</v>
      </c>
      <c r="G558" s="46">
        <v>1.61</v>
      </c>
      <c r="H558" s="1105" t="b">
        <f t="shared" si="17"/>
        <v>1</v>
      </c>
    </row>
    <row r="559" spans="1:8">
      <c r="A559" s="47">
        <v>34585</v>
      </c>
      <c r="B559" s="48" t="s">
        <v>8597</v>
      </c>
      <c r="C559" s="47" t="s">
        <v>4706</v>
      </c>
      <c r="D559" s="49">
        <f t="shared" si="16"/>
        <v>1.64</v>
      </c>
      <c r="F559" s="49">
        <v>1.64</v>
      </c>
      <c r="G559" s="49">
        <v>1.64</v>
      </c>
      <c r="H559" s="1105" t="b">
        <f t="shared" si="17"/>
        <v>1</v>
      </c>
    </row>
    <row r="560" spans="1:8">
      <c r="A560" s="45">
        <v>34586</v>
      </c>
      <c r="B560" s="1108" t="s">
        <v>8598</v>
      </c>
      <c r="C560" s="45" t="s">
        <v>4706</v>
      </c>
      <c r="D560" s="46">
        <f t="shared" si="16"/>
        <v>1.66</v>
      </c>
      <c r="F560" s="46">
        <v>1.66</v>
      </c>
      <c r="G560" s="46">
        <v>1.66</v>
      </c>
      <c r="H560" s="1105" t="b">
        <f t="shared" si="17"/>
        <v>1</v>
      </c>
    </row>
    <row r="561" spans="1:8">
      <c r="A561" s="47">
        <v>38603</v>
      </c>
      <c r="B561" s="48" t="s">
        <v>8599</v>
      </c>
      <c r="C561" s="47" t="s">
        <v>4706</v>
      </c>
      <c r="D561" s="49">
        <f t="shared" si="16"/>
        <v>1.92</v>
      </c>
      <c r="F561" s="49">
        <v>1.92</v>
      </c>
      <c r="G561" s="49">
        <v>1.92</v>
      </c>
      <c r="H561" s="1105" t="b">
        <f t="shared" si="17"/>
        <v>1</v>
      </c>
    </row>
    <row r="562" spans="1:8">
      <c r="A562" s="45">
        <v>34588</v>
      </c>
      <c r="B562" s="1108" t="s">
        <v>8600</v>
      </c>
      <c r="C562" s="45" t="s">
        <v>4706</v>
      </c>
      <c r="D562" s="46">
        <f t="shared" si="16"/>
        <v>2.13</v>
      </c>
      <c r="F562" s="46">
        <v>2.13</v>
      </c>
      <c r="G562" s="46">
        <v>2.13</v>
      </c>
      <c r="H562" s="1105" t="b">
        <f t="shared" si="17"/>
        <v>1</v>
      </c>
    </row>
    <row r="563" spans="1:8">
      <c r="A563" s="47">
        <v>34590</v>
      </c>
      <c r="B563" s="48" t="s">
        <v>8601</v>
      </c>
      <c r="C563" s="47" t="s">
        <v>4706</v>
      </c>
      <c r="D563" s="49">
        <f t="shared" si="16"/>
        <v>2.2999999999999998</v>
      </c>
      <c r="F563" s="49">
        <v>2.2999999999999998</v>
      </c>
      <c r="G563" s="49">
        <v>2.2999999999999998</v>
      </c>
      <c r="H563" s="1105" t="b">
        <f t="shared" si="17"/>
        <v>1</v>
      </c>
    </row>
    <row r="564" spans="1:8">
      <c r="A564" s="45">
        <v>34591</v>
      </c>
      <c r="B564" s="1108" t="s">
        <v>8602</v>
      </c>
      <c r="C564" s="45" t="s">
        <v>4706</v>
      </c>
      <c r="D564" s="46">
        <f t="shared" si="16"/>
        <v>2.87</v>
      </c>
      <c r="F564" s="46">
        <v>2.87</v>
      </c>
      <c r="G564" s="46">
        <v>2.87</v>
      </c>
      <c r="H564" s="1105" t="b">
        <f t="shared" si="17"/>
        <v>1</v>
      </c>
    </row>
    <row r="565" spans="1:8">
      <c r="A565" s="47">
        <v>37103</v>
      </c>
      <c r="B565" s="48" t="s">
        <v>8603</v>
      </c>
      <c r="C565" s="47" t="s">
        <v>4706</v>
      </c>
      <c r="D565" s="49">
        <f t="shared" si="16"/>
        <v>2.34</v>
      </c>
      <c r="F565" s="49">
        <v>2.34</v>
      </c>
      <c r="G565" s="49">
        <v>2.34</v>
      </c>
      <c r="H565" s="1105" t="b">
        <f t="shared" si="17"/>
        <v>1</v>
      </c>
    </row>
    <row r="566" spans="1:8">
      <c r="A566" s="45">
        <v>34555</v>
      </c>
      <c r="B566" s="1108" t="s">
        <v>8604</v>
      </c>
      <c r="C566" s="45" t="s">
        <v>4706</v>
      </c>
      <c r="D566" s="46">
        <f t="shared" si="16"/>
        <v>2.93</v>
      </c>
      <c r="F566" s="46">
        <v>2.93</v>
      </c>
      <c r="G566" s="46">
        <v>2.93</v>
      </c>
      <c r="H566" s="1105" t="b">
        <f t="shared" si="17"/>
        <v>1</v>
      </c>
    </row>
    <row r="567" spans="1:8">
      <c r="A567" s="47">
        <v>34599</v>
      </c>
      <c r="B567" s="48" t="s">
        <v>8605</v>
      </c>
      <c r="C567" s="47" t="s">
        <v>4706</v>
      </c>
      <c r="D567" s="49">
        <f t="shared" si="16"/>
        <v>2.1</v>
      </c>
      <c r="F567" s="49">
        <v>2.1</v>
      </c>
      <c r="G567" s="49">
        <v>2.1</v>
      </c>
      <c r="H567" s="1105" t="b">
        <f t="shared" si="17"/>
        <v>1</v>
      </c>
    </row>
    <row r="568" spans="1:8">
      <c r="A568" s="45">
        <v>674</v>
      </c>
      <c r="B568" s="1108" t="s">
        <v>8606</v>
      </c>
      <c r="C568" s="45" t="s">
        <v>4708</v>
      </c>
      <c r="D568" s="46">
        <f t="shared" si="16"/>
        <v>52.18</v>
      </c>
      <c r="F568" s="46">
        <v>52.18</v>
      </c>
      <c r="G568" s="46">
        <v>52.18</v>
      </c>
      <c r="H568" s="1105" t="b">
        <f t="shared" si="17"/>
        <v>1</v>
      </c>
    </row>
    <row r="569" spans="1:8">
      <c r="A569" s="47">
        <v>34600</v>
      </c>
      <c r="B569" s="48" t="s">
        <v>8607</v>
      </c>
      <c r="C569" s="47" t="s">
        <v>4708</v>
      </c>
      <c r="D569" s="49">
        <f t="shared" si="16"/>
        <v>84.79</v>
      </c>
      <c r="F569" s="49">
        <v>84.79</v>
      </c>
      <c r="G569" s="49">
        <v>84.79</v>
      </c>
      <c r="H569" s="1105" t="b">
        <f t="shared" si="17"/>
        <v>1</v>
      </c>
    </row>
    <row r="570" spans="1:8">
      <c r="A570" s="45">
        <v>652</v>
      </c>
      <c r="B570" s="1108" t="s">
        <v>8608</v>
      </c>
      <c r="C570" s="45" t="s">
        <v>4708</v>
      </c>
      <c r="D570" s="46">
        <f t="shared" si="16"/>
        <v>107.99</v>
      </c>
      <c r="F570" s="46">
        <v>107.99</v>
      </c>
      <c r="G570" s="46">
        <v>107.99</v>
      </c>
      <c r="H570" s="1105" t="b">
        <f t="shared" si="17"/>
        <v>1</v>
      </c>
    </row>
    <row r="571" spans="1:8">
      <c r="A571" s="47">
        <v>34592</v>
      </c>
      <c r="B571" s="48" t="s">
        <v>8609</v>
      </c>
      <c r="C571" s="47" t="s">
        <v>4706</v>
      </c>
      <c r="D571" s="49">
        <f t="shared" si="16"/>
        <v>1.99</v>
      </c>
      <c r="F571" s="49">
        <v>1.99</v>
      </c>
      <c r="G571" s="49">
        <v>1.99</v>
      </c>
      <c r="H571" s="1105" t="b">
        <f t="shared" si="17"/>
        <v>1</v>
      </c>
    </row>
    <row r="572" spans="1:8">
      <c r="A572" s="45">
        <v>651</v>
      </c>
      <c r="B572" s="1108" t="s">
        <v>8610</v>
      </c>
      <c r="C572" s="45" t="s">
        <v>4706</v>
      </c>
      <c r="D572" s="46">
        <f t="shared" si="16"/>
        <v>2.2799999999999998</v>
      </c>
      <c r="F572" s="46">
        <v>2.2799999999999998</v>
      </c>
      <c r="G572" s="46">
        <v>2.2799999999999998</v>
      </c>
      <c r="H572" s="1105" t="b">
        <f t="shared" si="17"/>
        <v>1</v>
      </c>
    </row>
    <row r="573" spans="1:8">
      <c r="A573" s="47">
        <v>654</v>
      </c>
      <c r="B573" s="48" t="s">
        <v>8611</v>
      </c>
      <c r="C573" s="47" t="s">
        <v>4706</v>
      </c>
      <c r="D573" s="49">
        <f t="shared" si="16"/>
        <v>2.94</v>
      </c>
      <c r="F573" s="49">
        <v>2.94</v>
      </c>
      <c r="G573" s="49">
        <v>2.94</v>
      </c>
      <c r="H573" s="1105" t="b">
        <f t="shared" si="17"/>
        <v>1</v>
      </c>
    </row>
    <row r="574" spans="1:8">
      <c r="A574" s="45">
        <v>650</v>
      </c>
      <c r="B574" s="1108" t="s">
        <v>8612</v>
      </c>
      <c r="C574" s="45" t="s">
        <v>4706</v>
      </c>
      <c r="D574" s="46">
        <f t="shared" si="16"/>
        <v>1.94</v>
      </c>
      <c r="F574" s="46">
        <v>1.94</v>
      </c>
      <c r="G574" s="46">
        <v>1.94</v>
      </c>
      <c r="H574" s="1105" t="b">
        <f t="shared" si="17"/>
        <v>1</v>
      </c>
    </row>
    <row r="575" spans="1:8" ht="30">
      <c r="A575" s="47">
        <v>40517</v>
      </c>
      <c r="B575" s="48" t="s">
        <v>8613</v>
      </c>
      <c r="C575" s="47" t="s">
        <v>4708</v>
      </c>
      <c r="D575" s="49">
        <f t="shared" si="16"/>
        <v>52.85</v>
      </c>
      <c r="F575" s="49">
        <v>52.85</v>
      </c>
      <c r="G575" s="49">
        <v>52.85</v>
      </c>
      <c r="H575" s="1105" t="b">
        <f t="shared" si="17"/>
        <v>1</v>
      </c>
    </row>
    <row r="576" spans="1:8" ht="30">
      <c r="A576" s="45">
        <v>40520</v>
      </c>
      <c r="B576" s="1108" t="s">
        <v>8614</v>
      </c>
      <c r="C576" s="45" t="s">
        <v>4708</v>
      </c>
      <c r="D576" s="46">
        <f t="shared" si="16"/>
        <v>55.36</v>
      </c>
      <c r="F576" s="46">
        <v>55.36</v>
      </c>
      <c r="G576" s="46">
        <v>55.36</v>
      </c>
      <c r="H576" s="1105" t="b">
        <f t="shared" si="17"/>
        <v>1</v>
      </c>
    </row>
    <row r="577" spans="1:8" ht="30">
      <c r="A577" s="47">
        <v>40515</v>
      </c>
      <c r="B577" s="48" t="s">
        <v>8615</v>
      </c>
      <c r="C577" s="47" t="s">
        <v>4708</v>
      </c>
      <c r="D577" s="49">
        <f t="shared" si="16"/>
        <v>66.84</v>
      </c>
      <c r="F577" s="49">
        <v>66.84</v>
      </c>
      <c r="G577" s="49">
        <v>66.84</v>
      </c>
      <c r="H577" s="1105" t="b">
        <f t="shared" si="17"/>
        <v>1</v>
      </c>
    </row>
    <row r="578" spans="1:8" ht="30">
      <c r="A578" s="45">
        <v>40516</v>
      </c>
      <c r="B578" s="1108" t="s">
        <v>8616</v>
      </c>
      <c r="C578" s="45" t="s">
        <v>4708</v>
      </c>
      <c r="D578" s="46">
        <f t="shared" si="16"/>
        <v>79.599999999999994</v>
      </c>
      <c r="F578" s="46">
        <v>79.599999999999994</v>
      </c>
      <c r="G578" s="46">
        <v>79.599999999999994</v>
      </c>
      <c r="H578" s="1105" t="b">
        <f t="shared" si="17"/>
        <v>1</v>
      </c>
    </row>
    <row r="579" spans="1:8" ht="45">
      <c r="A579" s="47">
        <v>40529</v>
      </c>
      <c r="B579" s="48" t="s">
        <v>8617</v>
      </c>
      <c r="C579" s="47" t="s">
        <v>4708</v>
      </c>
      <c r="D579" s="49">
        <f t="shared" ref="D579:D642" si="18">IF($J$2=$F$1,F579,G579)</f>
        <v>62.16</v>
      </c>
      <c r="F579" s="49">
        <v>62.16</v>
      </c>
      <c r="G579" s="49">
        <v>62.16</v>
      </c>
      <c r="H579" s="1105" t="b">
        <f t="shared" ref="H579:H642" si="19">F579=G579</f>
        <v>1</v>
      </c>
    </row>
    <row r="580" spans="1:8" ht="45">
      <c r="A580" s="45">
        <v>36170</v>
      </c>
      <c r="B580" s="1108" t="s">
        <v>8618</v>
      </c>
      <c r="C580" s="45" t="s">
        <v>4708</v>
      </c>
      <c r="D580" s="46">
        <f t="shared" si="18"/>
        <v>46.56</v>
      </c>
      <c r="F580" s="46">
        <v>46.56</v>
      </c>
      <c r="G580" s="46">
        <v>46.56</v>
      </c>
      <c r="H580" s="1105" t="b">
        <f t="shared" si="19"/>
        <v>1</v>
      </c>
    </row>
    <row r="581" spans="1:8" ht="45">
      <c r="A581" s="47">
        <v>40524</v>
      </c>
      <c r="B581" s="48" t="s">
        <v>8619</v>
      </c>
      <c r="C581" s="47" t="s">
        <v>4708</v>
      </c>
      <c r="D581" s="49">
        <f t="shared" si="18"/>
        <v>56.62</v>
      </c>
      <c r="F581" s="49">
        <v>56.62</v>
      </c>
      <c r="G581" s="49">
        <v>56.62</v>
      </c>
      <c r="H581" s="1105" t="b">
        <f t="shared" si="19"/>
        <v>1</v>
      </c>
    </row>
    <row r="582" spans="1:8" ht="45">
      <c r="A582" s="45">
        <v>36156</v>
      </c>
      <c r="B582" s="1108" t="s">
        <v>8620</v>
      </c>
      <c r="C582" s="45" t="s">
        <v>4708</v>
      </c>
      <c r="D582" s="46">
        <f t="shared" si="18"/>
        <v>49.07</v>
      </c>
      <c r="F582" s="46">
        <v>49.07</v>
      </c>
      <c r="G582" s="46">
        <v>49.07</v>
      </c>
      <c r="H582" s="1105" t="b">
        <f t="shared" si="19"/>
        <v>1</v>
      </c>
    </row>
    <row r="583" spans="1:8" ht="45">
      <c r="A583" s="47">
        <v>36155</v>
      </c>
      <c r="B583" s="48" t="s">
        <v>8621</v>
      </c>
      <c r="C583" s="47" t="s">
        <v>4708</v>
      </c>
      <c r="D583" s="49">
        <f t="shared" si="18"/>
        <v>43.47</v>
      </c>
      <c r="F583" s="49">
        <v>43.47</v>
      </c>
      <c r="G583" s="49">
        <v>43.47</v>
      </c>
      <c r="H583" s="1105" t="b">
        <f t="shared" si="19"/>
        <v>1</v>
      </c>
    </row>
    <row r="584" spans="1:8" ht="45">
      <c r="A584" s="45">
        <v>36154</v>
      </c>
      <c r="B584" s="1108" t="s">
        <v>8622</v>
      </c>
      <c r="C584" s="45" t="s">
        <v>4708</v>
      </c>
      <c r="D584" s="46">
        <f t="shared" si="18"/>
        <v>57.75</v>
      </c>
      <c r="F584" s="46">
        <v>57.75</v>
      </c>
      <c r="G584" s="46">
        <v>57.75</v>
      </c>
      <c r="H584" s="1105" t="b">
        <f t="shared" si="19"/>
        <v>1</v>
      </c>
    </row>
    <row r="585" spans="1:8" ht="30">
      <c r="A585" s="47">
        <v>695</v>
      </c>
      <c r="B585" s="48" t="s">
        <v>8623</v>
      </c>
      <c r="C585" s="47" t="s">
        <v>4708</v>
      </c>
      <c r="D585" s="49">
        <f t="shared" si="18"/>
        <v>42.69</v>
      </c>
      <c r="F585" s="49">
        <v>42.69</v>
      </c>
      <c r="G585" s="49">
        <v>42.69</v>
      </c>
      <c r="H585" s="1105" t="b">
        <f t="shared" si="19"/>
        <v>1</v>
      </c>
    </row>
    <row r="586" spans="1:8" ht="30">
      <c r="A586" s="45">
        <v>679</v>
      </c>
      <c r="B586" s="1108" t="s">
        <v>8624</v>
      </c>
      <c r="C586" s="45" t="s">
        <v>4708</v>
      </c>
      <c r="D586" s="46">
        <f t="shared" si="18"/>
        <v>58.51</v>
      </c>
      <c r="F586" s="46">
        <v>58.51</v>
      </c>
      <c r="G586" s="46">
        <v>58.51</v>
      </c>
      <c r="H586" s="1105" t="b">
        <f t="shared" si="19"/>
        <v>1</v>
      </c>
    </row>
    <row r="587" spans="1:8" ht="30">
      <c r="A587" s="47">
        <v>711</v>
      </c>
      <c r="B587" s="48" t="s">
        <v>8625</v>
      </c>
      <c r="C587" s="47" t="s">
        <v>4708</v>
      </c>
      <c r="D587" s="49">
        <f t="shared" si="18"/>
        <v>44.67</v>
      </c>
      <c r="F587" s="49">
        <v>44.67</v>
      </c>
      <c r="G587" s="49">
        <v>44.67</v>
      </c>
      <c r="H587" s="1105" t="b">
        <f t="shared" si="19"/>
        <v>1</v>
      </c>
    </row>
    <row r="588" spans="1:8" ht="30">
      <c r="A588" s="45">
        <v>712</v>
      </c>
      <c r="B588" s="1108" t="s">
        <v>8626</v>
      </c>
      <c r="C588" s="45" t="s">
        <v>4708</v>
      </c>
      <c r="D588" s="46">
        <f t="shared" si="18"/>
        <v>46.56</v>
      </c>
      <c r="F588" s="46">
        <v>46.56</v>
      </c>
      <c r="G588" s="46">
        <v>46.56</v>
      </c>
      <c r="H588" s="1105" t="b">
        <f t="shared" si="19"/>
        <v>1</v>
      </c>
    </row>
    <row r="589" spans="1:8">
      <c r="A589" s="47">
        <v>12614</v>
      </c>
      <c r="B589" s="48" t="s">
        <v>8627</v>
      </c>
      <c r="C589" s="47" t="s">
        <v>4706</v>
      </c>
      <c r="D589" s="49">
        <f t="shared" si="18"/>
        <v>16.649999999999999</v>
      </c>
      <c r="F589" s="49">
        <v>16.649999999999999</v>
      </c>
      <c r="G589" s="49">
        <v>16.649999999999999</v>
      </c>
      <c r="H589" s="1105" t="b">
        <f t="shared" si="19"/>
        <v>1</v>
      </c>
    </row>
    <row r="590" spans="1:8">
      <c r="A590" s="45">
        <v>6140</v>
      </c>
      <c r="B590" s="1108" t="s">
        <v>8628</v>
      </c>
      <c r="C590" s="45" t="s">
        <v>4706</v>
      </c>
      <c r="D590" s="46">
        <f t="shared" si="18"/>
        <v>2.6</v>
      </c>
      <c r="F590" s="46">
        <v>2.6</v>
      </c>
      <c r="G590" s="46">
        <v>2.6</v>
      </c>
      <c r="H590" s="1105" t="b">
        <f t="shared" si="19"/>
        <v>1</v>
      </c>
    </row>
    <row r="591" spans="1:8">
      <c r="A591" s="47">
        <v>38399</v>
      </c>
      <c r="B591" s="48" t="s">
        <v>8629</v>
      </c>
      <c r="C591" s="47" t="s">
        <v>4706</v>
      </c>
      <c r="D591" s="49">
        <f t="shared" si="18"/>
        <v>148.16</v>
      </c>
      <c r="F591" s="49">
        <v>148.16</v>
      </c>
      <c r="G591" s="49">
        <v>148.16</v>
      </c>
      <c r="H591" s="1105" t="b">
        <f t="shared" si="19"/>
        <v>1</v>
      </c>
    </row>
    <row r="592" spans="1:8" ht="30">
      <c r="A592" s="45">
        <v>735</v>
      </c>
      <c r="B592" s="1108" t="s">
        <v>8630</v>
      </c>
      <c r="C592" s="45" t="s">
        <v>4706</v>
      </c>
      <c r="D592" s="46">
        <f t="shared" si="18"/>
        <v>1647.16</v>
      </c>
      <c r="F592" s="46">
        <v>1647.16</v>
      </c>
      <c r="G592" s="46">
        <v>1647.16</v>
      </c>
      <c r="H592" s="1105" t="b">
        <f t="shared" si="19"/>
        <v>1</v>
      </c>
    </row>
    <row r="593" spans="1:8" ht="30">
      <c r="A593" s="47">
        <v>736</v>
      </c>
      <c r="B593" s="48" t="s">
        <v>8631</v>
      </c>
      <c r="C593" s="47" t="s">
        <v>4706</v>
      </c>
      <c r="D593" s="49">
        <f t="shared" si="18"/>
        <v>1384.97</v>
      </c>
      <c r="F593" s="49">
        <v>1384.97</v>
      </c>
      <c r="G593" s="49">
        <v>1384.97</v>
      </c>
      <c r="H593" s="1105" t="b">
        <f t="shared" si="19"/>
        <v>1</v>
      </c>
    </row>
    <row r="594" spans="1:8" ht="30">
      <c r="A594" s="45">
        <v>729</v>
      </c>
      <c r="B594" s="1108" t="s">
        <v>8632</v>
      </c>
      <c r="C594" s="45" t="s">
        <v>4706</v>
      </c>
      <c r="D594" s="46">
        <f t="shared" si="18"/>
        <v>564.39</v>
      </c>
      <c r="F594" s="46">
        <v>564.39</v>
      </c>
      <c r="G594" s="46">
        <v>564.39</v>
      </c>
      <c r="H594" s="1105" t="b">
        <f t="shared" si="19"/>
        <v>1</v>
      </c>
    </row>
    <row r="595" spans="1:8" ht="30">
      <c r="A595" s="47">
        <v>39925</v>
      </c>
      <c r="B595" s="48" t="s">
        <v>8633</v>
      </c>
      <c r="C595" s="47" t="s">
        <v>4706</v>
      </c>
      <c r="D595" s="49">
        <f t="shared" si="18"/>
        <v>8155.38</v>
      </c>
      <c r="F595" s="49">
        <v>8155.38</v>
      </c>
      <c r="G595" s="49">
        <v>8155.38</v>
      </c>
      <c r="H595" s="1105" t="b">
        <f t="shared" si="19"/>
        <v>1</v>
      </c>
    </row>
    <row r="596" spans="1:8" ht="30">
      <c r="A596" s="45">
        <v>731</v>
      </c>
      <c r="B596" s="1108" t="s">
        <v>8634</v>
      </c>
      <c r="C596" s="45" t="s">
        <v>4706</v>
      </c>
      <c r="D596" s="46">
        <f t="shared" si="18"/>
        <v>549.29</v>
      </c>
      <c r="F596" s="46">
        <v>549.29</v>
      </c>
      <c r="G596" s="46">
        <v>549.29</v>
      </c>
      <c r="H596" s="1105" t="b">
        <f t="shared" si="19"/>
        <v>1</v>
      </c>
    </row>
    <row r="597" spans="1:8" ht="30">
      <c r="A597" s="47">
        <v>10575</v>
      </c>
      <c r="B597" s="48" t="s">
        <v>8635</v>
      </c>
      <c r="C597" s="47" t="s">
        <v>4706</v>
      </c>
      <c r="D597" s="49">
        <f t="shared" si="18"/>
        <v>857.21</v>
      </c>
      <c r="F597" s="49">
        <v>857.21</v>
      </c>
      <c r="G597" s="49">
        <v>857.21</v>
      </c>
      <c r="H597" s="1105" t="b">
        <f t="shared" si="19"/>
        <v>1</v>
      </c>
    </row>
    <row r="598" spans="1:8" ht="30">
      <c r="A598" s="45">
        <v>733</v>
      </c>
      <c r="B598" s="1108" t="s">
        <v>8636</v>
      </c>
      <c r="C598" s="45" t="s">
        <v>4706</v>
      </c>
      <c r="D598" s="46">
        <f t="shared" si="18"/>
        <v>938.54</v>
      </c>
      <c r="F598" s="46">
        <v>938.54</v>
      </c>
      <c r="G598" s="46">
        <v>938.54</v>
      </c>
      <c r="H598" s="1105" t="b">
        <f t="shared" si="19"/>
        <v>1</v>
      </c>
    </row>
    <row r="599" spans="1:8" ht="30">
      <c r="A599" s="47">
        <v>732</v>
      </c>
      <c r="B599" s="48" t="s">
        <v>8637</v>
      </c>
      <c r="C599" s="47" t="s">
        <v>4706</v>
      </c>
      <c r="D599" s="49">
        <f t="shared" si="18"/>
        <v>925.92</v>
      </c>
      <c r="F599" s="49">
        <v>925.92</v>
      </c>
      <c r="G599" s="49">
        <v>925.92</v>
      </c>
      <c r="H599" s="1105" t="b">
        <f t="shared" si="19"/>
        <v>1</v>
      </c>
    </row>
    <row r="600" spans="1:8" ht="30">
      <c r="A600" s="45">
        <v>737</v>
      </c>
      <c r="B600" s="1108" t="s">
        <v>8638</v>
      </c>
      <c r="C600" s="45" t="s">
        <v>4706</v>
      </c>
      <c r="D600" s="46">
        <f t="shared" si="18"/>
        <v>5192.29</v>
      </c>
      <c r="F600" s="46">
        <v>5192.29</v>
      </c>
      <c r="G600" s="46">
        <v>5192.29</v>
      </c>
      <c r="H600" s="1105" t="b">
        <f t="shared" si="19"/>
        <v>1</v>
      </c>
    </row>
    <row r="601" spans="1:8" ht="30">
      <c r="A601" s="47">
        <v>738</v>
      </c>
      <c r="B601" s="48" t="s">
        <v>8639</v>
      </c>
      <c r="C601" s="47" t="s">
        <v>4706</v>
      </c>
      <c r="D601" s="49">
        <f t="shared" si="18"/>
        <v>2407.63</v>
      </c>
      <c r="F601" s="49">
        <v>2407.63</v>
      </c>
      <c r="G601" s="49">
        <v>2407.63</v>
      </c>
      <c r="H601" s="1105" t="b">
        <f t="shared" si="19"/>
        <v>1</v>
      </c>
    </row>
    <row r="602" spans="1:8" ht="30">
      <c r="A602" s="45">
        <v>740</v>
      </c>
      <c r="B602" s="1108" t="s">
        <v>8640</v>
      </c>
      <c r="C602" s="45" t="s">
        <v>4706</v>
      </c>
      <c r="D602" s="46">
        <f t="shared" si="18"/>
        <v>4884.58</v>
      </c>
      <c r="F602" s="46">
        <v>4884.58</v>
      </c>
      <c r="G602" s="46">
        <v>4884.58</v>
      </c>
      <c r="H602" s="1105" t="b">
        <f t="shared" si="19"/>
        <v>1</v>
      </c>
    </row>
    <row r="603" spans="1:8" ht="30">
      <c r="A603" s="47">
        <v>734</v>
      </c>
      <c r="B603" s="48" t="s">
        <v>8641</v>
      </c>
      <c r="C603" s="47" t="s">
        <v>4706</v>
      </c>
      <c r="D603" s="49">
        <f t="shared" si="18"/>
        <v>992.58</v>
      </c>
      <c r="F603" s="49">
        <v>992.58</v>
      </c>
      <c r="G603" s="49">
        <v>992.58</v>
      </c>
      <c r="H603" s="1105" t="b">
        <f t="shared" si="19"/>
        <v>1</v>
      </c>
    </row>
    <row r="604" spans="1:8">
      <c r="A604" s="45">
        <v>39008</v>
      </c>
      <c r="B604" s="1108" t="s">
        <v>8642</v>
      </c>
      <c r="C604" s="45" t="s">
        <v>4706</v>
      </c>
      <c r="D604" s="46">
        <f t="shared" si="18"/>
        <v>47402.97</v>
      </c>
      <c r="F604" s="46">
        <v>47402.97</v>
      </c>
      <c r="G604" s="46">
        <v>47402.97</v>
      </c>
      <c r="H604" s="1105" t="b">
        <f t="shared" si="19"/>
        <v>1</v>
      </c>
    </row>
    <row r="605" spans="1:8">
      <c r="A605" s="47">
        <v>39009</v>
      </c>
      <c r="B605" s="48" t="s">
        <v>8643</v>
      </c>
      <c r="C605" s="47" t="s">
        <v>4706</v>
      </c>
      <c r="D605" s="49">
        <f t="shared" si="18"/>
        <v>50786.41</v>
      </c>
      <c r="F605" s="49">
        <v>50786.41</v>
      </c>
      <c r="G605" s="49">
        <v>50786.41</v>
      </c>
      <c r="H605" s="1105" t="b">
        <f t="shared" si="19"/>
        <v>1</v>
      </c>
    </row>
    <row r="606" spans="1:8" ht="30">
      <c r="A606" s="45">
        <v>10587</v>
      </c>
      <c r="B606" s="1108" t="s">
        <v>8644</v>
      </c>
      <c r="C606" s="45" t="s">
        <v>4706</v>
      </c>
      <c r="D606" s="46">
        <f t="shared" si="18"/>
        <v>3180.82</v>
      </c>
      <c r="F606" s="46">
        <v>3180.82</v>
      </c>
      <c r="G606" s="46">
        <v>3180.82</v>
      </c>
      <c r="H606" s="1105" t="b">
        <f t="shared" si="19"/>
        <v>1</v>
      </c>
    </row>
    <row r="607" spans="1:8" ht="30">
      <c r="A607" s="47">
        <v>759</v>
      </c>
      <c r="B607" s="48" t="s">
        <v>8645</v>
      </c>
      <c r="C607" s="47" t="s">
        <v>4706</v>
      </c>
      <c r="D607" s="49">
        <f t="shared" si="18"/>
        <v>4573.3999999999996</v>
      </c>
      <c r="F607" s="49">
        <v>4573.3999999999996</v>
      </c>
      <c r="G607" s="49">
        <v>4573.3999999999996</v>
      </c>
      <c r="H607" s="1105" t="b">
        <f t="shared" si="19"/>
        <v>1</v>
      </c>
    </row>
    <row r="608" spans="1:8" ht="30">
      <c r="A608" s="45">
        <v>761</v>
      </c>
      <c r="B608" s="1108" t="s">
        <v>8646</v>
      </c>
      <c r="C608" s="45" t="s">
        <v>4706</v>
      </c>
      <c r="D608" s="46">
        <f t="shared" si="18"/>
        <v>7752.29</v>
      </c>
      <c r="F608" s="46">
        <v>7752.29</v>
      </c>
      <c r="G608" s="46">
        <v>7752.29</v>
      </c>
      <c r="H608" s="1105" t="b">
        <f t="shared" si="19"/>
        <v>1</v>
      </c>
    </row>
    <row r="609" spans="1:8" ht="30">
      <c r="A609" s="47">
        <v>750</v>
      </c>
      <c r="B609" s="48" t="s">
        <v>8647</v>
      </c>
      <c r="C609" s="47" t="s">
        <v>4706</v>
      </c>
      <c r="D609" s="49">
        <f t="shared" si="18"/>
        <v>7360.19</v>
      </c>
      <c r="F609" s="49">
        <v>7360.19</v>
      </c>
      <c r="G609" s="49">
        <v>7360.19</v>
      </c>
      <c r="H609" s="1105" t="b">
        <f t="shared" si="19"/>
        <v>1</v>
      </c>
    </row>
    <row r="610" spans="1:8" ht="30">
      <c r="A610" s="45">
        <v>755</v>
      </c>
      <c r="B610" s="1108" t="s">
        <v>8648</v>
      </c>
      <c r="C610" s="45" t="s">
        <v>4706</v>
      </c>
      <c r="D610" s="46">
        <f t="shared" si="18"/>
        <v>30202.639999999999</v>
      </c>
      <c r="F610" s="46">
        <v>30202.639999999999</v>
      </c>
      <c r="G610" s="46">
        <v>30202.639999999999</v>
      </c>
      <c r="H610" s="1105" t="b">
        <f t="shared" si="19"/>
        <v>1</v>
      </c>
    </row>
    <row r="611" spans="1:8" ht="30">
      <c r="A611" s="47">
        <v>749</v>
      </c>
      <c r="B611" s="48" t="s">
        <v>8649</v>
      </c>
      <c r="C611" s="47" t="s">
        <v>4706</v>
      </c>
      <c r="D611" s="49">
        <f t="shared" si="18"/>
        <v>11107.97</v>
      </c>
      <c r="F611" s="49">
        <v>11107.97</v>
      </c>
      <c r="G611" s="49">
        <v>11107.97</v>
      </c>
      <c r="H611" s="1105" t="b">
        <f t="shared" si="19"/>
        <v>1</v>
      </c>
    </row>
    <row r="612" spans="1:8" ht="30">
      <c r="A612" s="45">
        <v>756</v>
      </c>
      <c r="B612" s="1108" t="s">
        <v>8650</v>
      </c>
      <c r="C612" s="45" t="s">
        <v>4706</v>
      </c>
      <c r="D612" s="46">
        <f t="shared" si="18"/>
        <v>32940.019999999997</v>
      </c>
      <c r="F612" s="46">
        <v>32940.019999999997</v>
      </c>
      <c r="G612" s="46">
        <v>32940.019999999997</v>
      </c>
      <c r="H612" s="1105" t="b">
        <f t="shared" si="19"/>
        <v>1</v>
      </c>
    </row>
    <row r="613" spans="1:8" ht="30">
      <c r="A613" s="47">
        <v>757</v>
      </c>
      <c r="B613" s="48" t="s">
        <v>8651</v>
      </c>
      <c r="C613" s="47" t="s">
        <v>4706</v>
      </c>
      <c r="D613" s="49">
        <f t="shared" si="18"/>
        <v>14956.87</v>
      </c>
      <c r="F613" s="49">
        <v>14956.87</v>
      </c>
      <c r="G613" s="49">
        <v>14956.87</v>
      </c>
      <c r="H613" s="1105" t="b">
        <f t="shared" si="19"/>
        <v>1</v>
      </c>
    </row>
    <row r="614" spans="1:8" ht="30">
      <c r="A614" s="45">
        <v>10588</v>
      </c>
      <c r="B614" s="1108" t="s">
        <v>8652</v>
      </c>
      <c r="C614" s="45" t="s">
        <v>4706</v>
      </c>
      <c r="D614" s="46">
        <f t="shared" si="18"/>
        <v>3302.1</v>
      </c>
      <c r="F614" s="46">
        <v>3302.1</v>
      </c>
      <c r="G614" s="46">
        <v>3302.1</v>
      </c>
      <c r="H614" s="1105" t="b">
        <f t="shared" si="19"/>
        <v>1</v>
      </c>
    </row>
    <row r="615" spans="1:8" ht="30">
      <c r="A615" s="47">
        <v>10592</v>
      </c>
      <c r="B615" s="48" t="s">
        <v>8653</v>
      </c>
      <c r="C615" s="47" t="s">
        <v>4706</v>
      </c>
      <c r="D615" s="49">
        <f t="shared" si="18"/>
        <v>3988.5</v>
      </c>
      <c r="F615" s="49">
        <v>3988.5</v>
      </c>
      <c r="G615" s="49">
        <v>3988.5</v>
      </c>
      <c r="H615" s="1105" t="b">
        <f t="shared" si="19"/>
        <v>1</v>
      </c>
    </row>
    <row r="616" spans="1:8" ht="30">
      <c r="A616" s="45">
        <v>10589</v>
      </c>
      <c r="B616" s="1108" t="s">
        <v>8654</v>
      </c>
      <c r="C616" s="45" t="s">
        <v>4706</v>
      </c>
      <c r="D616" s="46">
        <f t="shared" si="18"/>
        <v>5358.3</v>
      </c>
      <c r="F616" s="46">
        <v>5358.3</v>
      </c>
      <c r="G616" s="46">
        <v>5358.3</v>
      </c>
      <c r="H616" s="1105" t="b">
        <f t="shared" si="19"/>
        <v>1</v>
      </c>
    </row>
    <row r="617" spans="1:8" ht="30">
      <c r="A617" s="47">
        <v>760</v>
      </c>
      <c r="B617" s="48" t="s">
        <v>8655</v>
      </c>
      <c r="C617" s="47" t="s">
        <v>4706</v>
      </c>
      <c r="D617" s="49">
        <f t="shared" si="18"/>
        <v>29913.75</v>
      </c>
      <c r="F617" s="49">
        <v>29913.75</v>
      </c>
      <c r="G617" s="49">
        <v>29913.75</v>
      </c>
      <c r="H617" s="1105" t="b">
        <f t="shared" si="19"/>
        <v>1</v>
      </c>
    </row>
    <row r="618" spans="1:8" ht="30">
      <c r="A618" s="45">
        <v>751</v>
      </c>
      <c r="B618" s="1108" t="s">
        <v>8656</v>
      </c>
      <c r="C618" s="45" t="s">
        <v>4706</v>
      </c>
      <c r="D618" s="46">
        <f t="shared" si="18"/>
        <v>4711.41</v>
      </c>
      <c r="F618" s="46">
        <v>4711.41</v>
      </c>
      <c r="G618" s="46">
        <v>4711.41</v>
      </c>
      <c r="H618" s="1105" t="b">
        <f t="shared" si="19"/>
        <v>1</v>
      </c>
    </row>
    <row r="619" spans="1:8" ht="30">
      <c r="A619" s="47">
        <v>754</v>
      </c>
      <c r="B619" s="48" t="s">
        <v>8657</v>
      </c>
      <c r="C619" s="47" t="s">
        <v>4706</v>
      </c>
      <c r="D619" s="49">
        <f t="shared" si="18"/>
        <v>7478.43</v>
      </c>
      <c r="F619" s="49">
        <v>7478.43</v>
      </c>
      <c r="G619" s="49">
        <v>7478.43</v>
      </c>
      <c r="H619" s="1105" t="b">
        <f t="shared" si="19"/>
        <v>1</v>
      </c>
    </row>
    <row r="620" spans="1:8">
      <c r="A620" s="45">
        <v>14013</v>
      </c>
      <c r="B620" s="1108" t="s">
        <v>8658</v>
      </c>
      <c r="C620" s="45" t="s">
        <v>4706</v>
      </c>
      <c r="D620" s="46">
        <f t="shared" si="18"/>
        <v>140307.1</v>
      </c>
      <c r="F620" s="46">
        <v>140307.1</v>
      </c>
      <c r="G620" s="46">
        <v>140307.1</v>
      </c>
      <c r="H620" s="1105" t="b">
        <f t="shared" si="19"/>
        <v>1</v>
      </c>
    </row>
    <row r="621" spans="1:8" ht="30">
      <c r="A621" s="47">
        <v>39917</v>
      </c>
      <c r="B621" s="48" t="s">
        <v>8659</v>
      </c>
      <c r="C621" s="47" t="s">
        <v>4706</v>
      </c>
      <c r="D621" s="49">
        <f t="shared" si="18"/>
        <v>72814.39</v>
      </c>
      <c r="F621" s="49">
        <v>72814.39</v>
      </c>
      <c r="G621" s="49">
        <v>72814.39</v>
      </c>
      <c r="H621" s="1105" t="b">
        <f t="shared" si="19"/>
        <v>1</v>
      </c>
    </row>
    <row r="622" spans="1:8">
      <c r="A622" s="45">
        <v>5081</v>
      </c>
      <c r="B622" s="1108" t="s">
        <v>8660</v>
      </c>
      <c r="C622" s="45" t="s">
        <v>4715</v>
      </c>
      <c r="D622" s="46">
        <f t="shared" si="18"/>
        <v>20.43</v>
      </c>
      <c r="F622" s="46">
        <v>20.43</v>
      </c>
      <c r="G622" s="46">
        <v>20.43</v>
      </c>
      <c r="H622" s="1105" t="b">
        <f t="shared" si="19"/>
        <v>1</v>
      </c>
    </row>
    <row r="623" spans="1:8">
      <c r="A623" s="47">
        <v>38167</v>
      </c>
      <c r="B623" s="48" t="s">
        <v>8661</v>
      </c>
      <c r="C623" s="47" t="s">
        <v>4715</v>
      </c>
      <c r="D623" s="49">
        <f t="shared" si="18"/>
        <v>17.600000000000001</v>
      </c>
      <c r="F623" s="49">
        <v>17.600000000000001</v>
      </c>
      <c r="G623" s="49">
        <v>17.600000000000001</v>
      </c>
      <c r="H623" s="1105" t="b">
        <f t="shared" si="19"/>
        <v>1</v>
      </c>
    </row>
    <row r="624" spans="1:8">
      <c r="A624" s="45">
        <v>36145</v>
      </c>
      <c r="B624" s="1108" t="s">
        <v>8662</v>
      </c>
      <c r="C624" s="45" t="s">
        <v>4715</v>
      </c>
      <c r="D624" s="46">
        <f t="shared" si="18"/>
        <v>33.549999999999997</v>
      </c>
      <c r="F624" s="46">
        <v>33.549999999999997</v>
      </c>
      <c r="G624" s="46">
        <v>33.549999999999997</v>
      </c>
      <c r="H624" s="1105" t="b">
        <f t="shared" si="19"/>
        <v>1</v>
      </c>
    </row>
    <row r="625" spans="1:8">
      <c r="A625" s="47">
        <v>12893</v>
      </c>
      <c r="B625" s="48" t="s">
        <v>8663</v>
      </c>
      <c r="C625" s="47" t="s">
        <v>4715</v>
      </c>
      <c r="D625" s="49">
        <f t="shared" si="18"/>
        <v>55.92</v>
      </c>
      <c r="F625" s="49">
        <v>55.92</v>
      </c>
      <c r="G625" s="49">
        <v>55.92</v>
      </c>
      <c r="H625" s="1105" t="b">
        <f t="shared" si="19"/>
        <v>1</v>
      </c>
    </row>
    <row r="626" spans="1:8">
      <c r="A626" s="45">
        <v>11685</v>
      </c>
      <c r="B626" s="1108" t="s">
        <v>8664</v>
      </c>
      <c r="C626" s="45" t="s">
        <v>4706</v>
      </c>
      <c r="D626" s="46">
        <f t="shared" si="18"/>
        <v>23.72</v>
      </c>
      <c r="F626" s="46">
        <v>23.72</v>
      </c>
      <c r="G626" s="46">
        <v>23.72</v>
      </c>
      <c r="H626" s="1105" t="b">
        <f t="shared" si="19"/>
        <v>1</v>
      </c>
    </row>
    <row r="627" spans="1:8">
      <c r="A627" s="47">
        <v>11679</v>
      </c>
      <c r="B627" s="48" t="s">
        <v>8665</v>
      </c>
      <c r="C627" s="47" t="s">
        <v>4706</v>
      </c>
      <c r="D627" s="49">
        <f t="shared" si="18"/>
        <v>6.55</v>
      </c>
      <c r="F627" s="49">
        <v>6.55</v>
      </c>
      <c r="G627" s="49">
        <v>6.55</v>
      </c>
      <c r="H627" s="1105" t="b">
        <f t="shared" si="19"/>
        <v>1</v>
      </c>
    </row>
    <row r="628" spans="1:8">
      <c r="A628" s="45">
        <v>11680</v>
      </c>
      <c r="B628" s="1108" t="s">
        <v>8666</v>
      </c>
      <c r="C628" s="45" t="s">
        <v>4706</v>
      </c>
      <c r="D628" s="46">
        <f t="shared" si="18"/>
        <v>5.4</v>
      </c>
      <c r="F628" s="46">
        <v>5.4</v>
      </c>
      <c r="G628" s="46">
        <v>5.4</v>
      </c>
      <c r="H628" s="1105" t="b">
        <f t="shared" si="19"/>
        <v>1</v>
      </c>
    </row>
    <row r="629" spans="1:8">
      <c r="A629" s="47">
        <v>2512</v>
      </c>
      <c r="B629" s="48" t="s">
        <v>8667</v>
      </c>
      <c r="C629" s="47" t="s">
        <v>4706</v>
      </c>
      <c r="D629" s="49">
        <f t="shared" si="18"/>
        <v>18.97</v>
      </c>
      <c r="F629" s="49">
        <v>18.97</v>
      </c>
      <c r="G629" s="49">
        <v>18.97</v>
      </c>
      <c r="H629" s="1105" t="b">
        <f t="shared" si="19"/>
        <v>1</v>
      </c>
    </row>
    <row r="630" spans="1:8">
      <c r="A630" s="45">
        <v>4374</v>
      </c>
      <c r="B630" s="1108" t="s">
        <v>8668</v>
      </c>
      <c r="C630" s="45" t="s">
        <v>4706</v>
      </c>
      <c r="D630" s="46">
        <f t="shared" si="18"/>
        <v>0.18</v>
      </c>
      <c r="F630" s="46">
        <v>0.18</v>
      </c>
      <c r="G630" s="46">
        <v>0.18</v>
      </c>
      <c r="H630" s="1105" t="b">
        <f t="shared" si="19"/>
        <v>1</v>
      </c>
    </row>
    <row r="631" spans="1:8" ht="30">
      <c r="A631" s="47">
        <v>7568</v>
      </c>
      <c r="B631" s="48" t="s">
        <v>8669</v>
      </c>
      <c r="C631" s="47" t="s">
        <v>4706</v>
      </c>
      <c r="D631" s="49">
        <f t="shared" si="18"/>
        <v>0.3</v>
      </c>
      <c r="F631" s="49">
        <v>0.3</v>
      </c>
      <c r="G631" s="49">
        <v>0.3</v>
      </c>
      <c r="H631" s="1105" t="b">
        <f t="shared" si="19"/>
        <v>1</v>
      </c>
    </row>
    <row r="632" spans="1:8">
      <c r="A632" s="45">
        <v>7584</v>
      </c>
      <c r="B632" s="1108" t="s">
        <v>8670</v>
      </c>
      <c r="C632" s="45" t="s">
        <v>4706</v>
      </c>
      <c r="D632" s="46">
        <f t="shared" si="18"/>
        <v>0.46</v>
      </c>
      <c r="F632" s="46">
        <v>0.46</v>
      </c>
      <c r="G632" s="46">
        <v>0.46</v>
      </c>
      <c r="H632" s="1105" t="b">
        <f t="shared" si="19"/>
        <v>1</v>
      </c>
    </row>
    <row r="633" spans="1:8">
      <c r="A633" s="47">
        <v>11945</v>
      </c>
      <c r="B633" s="48" t="s">
        <v>8671</v>
      </c>
      <c r="C633" s="47" t="s">
        <v>4706</v>
      </c>
      <c r="D633" s="49">
        <f t="shared" si="18"/>
        <v>0.03</v>
      </c>
      <c r="F633" s="49">
        <v>0.03</v>
      </c>
      <c r="G633" s="49">
        <v>0.03</v>
      </c>
      <c r="H633" s="1105" t="b">
        <f t="shared" si="19"/>
        <v>1</v>
      </c>
    </row>
    <row r="634" spans="1:8">
      <c r="A634" s="45">
        <v>11946</v>
      </c>
      <c r="B634" s="1108" t="s">
        <v>8672</v>
      </c>
      <c r="C634" s="45" t="s">
        <v>4706</v>
      </c>
      <c r="D634" s="46">
        <f t="shared" si="18"/>
        <v>0.03</v>
      </c>
      <c r="F634" s="46">
        <v>0.03</v>
      </c>
      <c r="G634" s="46">
        <v>0.03</v>
      </c>
      <c r="H634" s="1105" t="b">
        <f t="shared" si="19"/>
        <v>1</v>
      </c>
    </row>
    <row r="635" spans="1:8">
      <c r="A635" s="47">
        <v>4375</v>
      </c>
      <c r="B635" s="48" t="s">
        <v>8673</v>
      </c>
      <c r="C635" s="47" t="s">
        <v>4706</v>
      </c>
      <c r="D635" s="49">
        <f t="shared" si="18"/>
        <v>0.05</v>
      </c>
      <c r="F635" s="49">
        <v>0.05</v>
      </c>
      <c r="G635" s="49">
        <v>0.05</v>
      </c>
      <c r="H635" s="1105" t="b">
        <f t="shared" si="19"/>
        <v>1</v>
      </c>
    </row>
    <row r="636" spans="1:8" ht="30">
      <c r="A636" s="45">
        <v>11950</v>
      </c>
      <c r="B636" s="1108" t="s">
        <v>8674</v>
      </c>
      <c r="C636" s="45" t="s">
        <v>4706</v>
      </c>
      <c r="D636" s="46">
        <f t="shared" si="18"/>
        <v>0.1</v>
      </c>
      <c r="F636" s="46">
        <v>0.1</v>
      </c>
      <c r="G636" s="46">
        <v>0.1</v>
      </c>
      <c r="H636" s="1105" t="b">
        <f t="shared" si="19"/>
        <v>1</v>
      </c>
    </row>
    <row r="637" spans="1:8">
      <c r="A637" s="47">
        <v>4376</v>
      </c>
      <c r="B637" s="48" t="s">
        <v>8675</v>
      </c>
      <c r="C637" s="47" t="s">
        <v>4706</v>
      </c>
      <c r="D637" s="49">
        <f t="shared" si="18"/>
        <v>0.09</v>
      </c>
      <c r="F637" s="49">
        <v>0.09</v>
      </c>
      <c r="G637" s="49">
        <v>0.09</v>
      </c>
      <c r="H637" s="1105" t="b">
        <f t="shared" si="19"/>
        <v>1</v>
      </c>
    </row>
    <row r="638" spans="1:8" ht="30">
      <c r="A638" s="45">
        <v>7583</v>
      </c>
      <c r="B638" s="1108" t="s">
        <v>8676</v>
      </c>
      <c r="C638" s="45" t="s">
        <v>4706</v>
      </c>
      <c r="D638" s="46">
        <f t="shared" si="18"/>
        <v>0.2</v>
      </c>
      <c r="F638" s="46">
        <v>0.2</v>
      </c>
      <c r="G638" s="46">
        <v>0.2</v>
      </c>
      <c r="H638" s="1105" t="b">
        <f t="shared" si="19"/>
        <v>1</v>
      </c>
    </row>
    <row r="639" spans="1:8" ht="30">
      <c r="A639" s="47">
        <v>4350</v>
      </c>
      <c r="B639" s="48" t="s">
        <v>8677</v>
      </c>
      <c r="C639" s="47" t="s">
        <v>4706</v>
      </c>
      <c r="D639" s="49">
        <f t="shared" si="18"/>
        <v>0.44</v>
      </c>
      <c r="F639" s="49">
        <v>0.44</v>
      </c>
      <c r="G639" s="49">
        <v>0.44</v>
      </c>
      <c r="H639" s="1105" t="b">
        <f t="shared" si="19"/>
        <v>1</v>
      </c>
    </row>
    <row r="640" spans="1:8">
      <c r="A640" s="45">
        <v>39886</v>
      </c>
      <c r="B640" s="1108" t="s">
        <v>8678</v>
      </c>
      <c r="C640" s="45" t="s">
        <v>4706</v>
      </c>
      <c r="D640" s="46">
        <f t="shared" si="18"/>
        <v>3.38</v>
      </c>
      <c r="F640" s="46">
        <v>3.38</v>
      </c>
      <c r="G640" s="46">
        <v>3.38</v>
      </c>
      <c r="H640" s="1105" t="b">
        <f t="shared" si="19"/>
        <v>1</v>
      </c>
    </row>
    <row r="641" spans="1:8">
      <c r="A641" s="47">
        <v>39887</v>
      </c>
      <c r="B641" s="48" t="s">
        <v>8679</v>
      </c>
      <c r="C641" s="47" t="s">
        <v>4706</v>
      </c>
      <c r="D641" s="49">
        <f t="shared" si="18"/>
        <v>5.07</v>
      </c>
      <c r="F641" s="49">
        <v>5.07</v>
      </c>
      <c r="G641" s="49">
        <v>5.07</v>
      </c>
      <c r="H641" s="1105" t="b">
        <f t="shared" si="19"/>
        <v>1</v>
      </c>
    </row>
    <row r="642" spans="1:8">
      <c r="A642" s="45">
        <v>39888</v>
      </c>
      <c r="B642" s="1108" t="s">
        <v>8680</v>
      </c>
      <c r="C642" s="45" t="s">
        <v>4706</v>
      </c>
      <c r="D642" s="46">
        <f t="shared" si="18"/>
        <v>11.6</v>
      </c>
      <c r="F642" s="46">
        <v>11.6</v>
      </c>
      <c r="G642" s="46">
        <v>11.6</v>
      </c>
      <c r="H642" s="1105" t="b">
        <f t="shared" si="19"/>
        <v>1</v>
      </c>
    </row>
    <row r="643" spans="1:8">
      <c r="A643" s="47">
        <v>39890</v>
      </c>
      <c r="B643" s="48" t="s">
        <v>8681</v>
      </c>
      <c r="C643" s="47" t="s">
        <v>4706</v>
      </c>
      <c r="D643" s="49">
        <f t="shared" ref="D643:D706" si="20">IF($J$2=$F$1,F643,G643)</f>
        <v>19.79</v>
      </c>
      <c r="F643" s="49">
        <v>19.79</v>
      </c>
      <c r="G643" s="49">
        <v>19.79</v>
      </c>
      <c r="H643" s="1105" t="b">
        <f t="shared" ref="H643:H706" si="21">F643=G643</f>
        <v>1</v>
      </c>
    </row>
    <row r="644" spans="1:8">
      <c r="A644" s="45">
        <v>39891</v>
      </c>
      <c r="B644" s="1108" t="s">
        <v>8682</v>
      </c>
      <c r="C644" s="45" t="s">
        <v>4706</v>
      </c>
      <c r="D644" s="46">
        <f t="shared" si="20"/>
        <v>27.91</v>
      </c>
      <c r="F644" s="46">
        <v>27.91</v>
      </c>
      <c r="G644" s="46">
        <v>27.91</v>
      </c>
      <c r="H644" s="1105" t="b">
        <f t="shared" si="21"/>
        <v>1</v>
      </c>
    </row>
    <row r="645" spans="1:8">
      <c r="A645" s="47">
        <v>39892</v>
      </c>
      <c r="B645" s="48" t="s">
        <v>8683</v>
      </c>
      <c r="C645" s="47" t="s">
        <v>4706</v>
      </c>
      <c r="D645" s="49">
        <f t="shared" si="20"/>
        <v>87.01</v>
      </c>
      <c r="F645" s="49">
        <v>87.01</v>
      </c>
      <c r="G645" s="49">
        <v>87.01</v>
      </c>
      <c r="H645" s="1105" t="b">
        <f t="shared" si="21"/>
        <v>1</v>
      </c>
    </row>
    <row r="646" spans="1:8">
      <c r="A646" s="45">
        <v>790</v>
      </c>
      <c r="B646" s="1108" t="s">
        <v>8684</v>
      </c>
      <c r="C646" s="45" t="s">
        <v>4706</v>
      </c>
      <c r="D646" s="46">
        <f t="shared" si="20"/>
        <v>9.51</v>
      </c>
      <c r="F646" s="46">
        <v>9.51</v>
      </c>
      <c r="G646" s="46">
        <v>9.51</v>
      </c>
      <c r="H646" s="1105" t="b">
        <f t="shared" si="21"/>
        <v>1</v>
      </c>
    </row>
    <row r="647" spans="1:8">
      <c r="A647" s="47">
        <v>766</v>
      </c>
      <c r="B647" s="48" t="s">
        <v>8685</v>
      </c>
      <c r="C647" s="47" t="s">
        <v>4706</v>
      </c>
      <c r="D647" s="49">
        <f t="shared" si="20"/>
        <v>9.51</v>
      </c>
      <c r="F647" s="49">
        <v>9.51</v>
      </c>
      <c r="G647" s="49">
        <v>9.51</v>
      </c>
      <c r="H647" s="1105" t="b">
        <f t="shared" si="21"/>
        <v>1</v>
      </c>
    </row>
    <row r="648" spans="1:8">
      <c r="A648" s="45">
        <v>791</v>
      </c>
      <c r="B648" s="1108" t="s">
        <v>8686</v>
      </c>
      <c r="C648" s="45" t="s">
        <v>4706</v>
      </c>
      <c r="D648" s="46">
        <f t="shared" si="20"/>
        <v>9.51</v>
      </c>
      <c r="F648" s="46">
        <v>9.51</v>
      </c>
      <c r="G648" s="46">
        <v>9.51</v>
      </c>
      <c r="H648" s="1105" t="b">
        <f t="shared" si="21"/>
        <v>1</v>
      </c>
    </row>
    <row r="649" spans="1:8">
      <c r="A649" s="47">
        <v>767</v>
      </c>
      <c r="B649" s="48" t="s">
        <v>8687</v>
      </c>
      <c r="C649" s="47" t="s">
        <v>4706</v>
      </c>
      <c r="D649" s="49">
        <f t="shared" si="20"/>
        <v>9.51</v>
      </c>
      <c r="F649" s="49">
        <v>9.51</v>
      </c>
      <c r="G649" s="49">
        <v>9.51</v>
      </c>
      <c r="H649" s="1105" t="b">
        <f t="shared" si="21"/>
        <v>1</v>
      </c>
    </row>
    <row r="650" spans="1:8">
      <c r="A650" s="45">
        <v>768</v>
      </c>
      <c r="B650" s="1108" t="s">
        <v>8688</v>
      </c>
      <c r="C650" s="45" t="s">
        <v>4706</v>
      </c>
      <c r="D650" s="46">
        <f t="shared" si="20"/>
        <v>7.47</v>
      </c>
      <c r="F650" s="46">
        <v>7.47</v>
      </c>
      <c r="G650" s="46">
        <v>7.47</v>
      </c>
      <c r="H650" s="1105" t="b">
        <f t="shared" si="21"/>
        <v>1</v>
      </c>
    </row>
    <row r="651" spans="1:8">
      <c r="A651" s="47">
        <v>789</v>
      </c>
      <c r="B651" s="48" t="s">
        <v>8689</v>
      </c>
      <c r="C651" s="47" t="s">
        <v>4706</v>
      </c>
      <c r="D651" s="49">
        <f t="shared" si="20"/>
        <v>7.31</v>
      </c>
      <c r="F651" s="49">
        <v>7.31</v>
      </c>
      <c r="G651" s="49">
        <v>7.31</v>
      </c>
      <c r="H651" s="1105" t="b">
        <f t="shared" si="21"/>
        <v>1</v>
      </c>
    </row>
    <row r="652" spans="1:8">
      <c r="A652" s="45">
        <v>769</v>
      </c>
      <c r="B652" s="1108" t="s">
        <v>8690</v>
      </c>
      <c r="C652" s="45" t="s">
        <v>4706</v>
      </c>
      <c r="D652" s="46">
        <f t="shared" si="20"/>
        <v>7.47</v>
      </c>
      <c r="F652" s="46">
        <v>7.47</v>
      </c>
      <c r="G652" s="46">
        <v>7.47</v>
      </c>
      <c r="H652" s="1105" t="b">
        <f t="shared" si="21"/>
        <v>1</v>
      </c>
    </row>
    <row r="653" spans="1:8">
      <c r="A653" s="47">
        <v>770</v>
      </c>
      <c r="B653" s="48" t="s">
        <v>8691</v>
      </c>
      <c r="C653" s="47" t="s">
        <v>4706</v>
      </c>
      <c r="D653" s="49">
        <f t="shared" si="20"/>
        <v>2.63</v>
      </c>
      <c r="F653" s="49">
        <v>2.63</v>
      </c>
      <c r="G653" s="49">
        <v>2.63</v>
      </c>
      <c r="H653" s="1105" t="b">
        <f t="shared" si="21"/>
        <v>1</v>
      </c>
    </row>
    <row r="654" spans="1:8">
      <c r="A654" s="45">
        <v>12394</v>
      </c>
      <c r="B654" s="1108" t="s">
        <v>8692</v>
      </c>
      <c r="C654" s="45" t="s">
        <v>4706</v>
      </c>
      <c r="D654" s="46">
        <f t="shared" si="20"/>
        <v>2.63</v>
      </c>
      <c r="F654" s="46">
        <v>2.63</v>
      </c>
      <c r="G654" s="46">
        <v>2.63</v>
      </c>
      <c r="H654" s="1105" t="b">
        <f t="shared" si="21"/>
        <v>1</v>
      </c>
    </row>
    <row r="655" spans="1:8">
      <c r="A655" s="47">
        <v>764</v>
      </c>
      <c r="B655" s="48" t="s">
        <v>8693</v>
      </c>
      <c r="C655" s="47" t="s">
        <v>4706</v>
      </c>
      <c r="D655" s="49">
        <f t="shared" si="20"/>
        <v>4.5999999999999996</v>
      </c>
      <c r="F655" s="49">
        <v>4.5999999999999996</v>
      </c>
      <c r="G655" s="49">
        <v>4.5999999999999996</v>
      </c>
      <c r="H655" s="1105" t="b">
        <f t="shared" si="21"/>
        <v>1</v>
      </c>
    </row>
    <row r="656" spans="1:8">
      <c r="A656" s="45">
        <v>765</v>
      </c>
      <c r="B656" s="1108" t="s">
        <v>8694</v>
      </c>
      <c r="C656" s="45" t="s">
        <v>4706</v>
      </c>
      <c r="D656" s="46">
        <f t="shared" si="20"/>
        <v>4.5999999999999996</v>
      </c>
      <c r="F656" s="46">
        <v>4.5999999999999996</v>
      </c>
      <c r="G656" s="46">
        <v>4.5999999999999996</v>
      </c>
      <c r="H656" s="1105" t="b">
        <f t="shared" si="21"/>
        <v>1</v>
      </c>
    </row>
    <row r="657" spans="1:8">
      <c r="A657" s="47">
        <v>787</v>
      </c>
      <c r="B657" s="48" t="s">
        <v>8695</v>
      </c>
      <c r="C657" s="47" t="s">
        <v>4706</v>
      </c>
      <c r="D657" s="49">
        <f t="shared" si="20"/>
        <v>20.54</v>
      </c>
      <c r="F657" s="49">
        <v>20.54</v>
      </c>
      <c r="G657" s="49">
        <v>20.54</v>
      </c>
      <c r="H657" s="1105" t="b">
        <f t="shared" si="21"/>
        <v>1</v>
      </c>
    </row>
    <row r="658" spans="1:8">
      <c r="A658" s="45">
        <v>774</v>
      </c>
      <c r="B658" s="1108" t="s">
        <v>8696</v>
      </c>
      <c r="C658" s="45" t="s">
        <v>4706</v>
      </c>
      <c r="D658" s="46">
        <f t="shared" si="20"/>
        <v>20.54</v>
      </c>
      <c r="F658" s="46">
        <v>20.54</v>
      </c>
      <c r="G658" s="46">
        <v>20.54</v>
      </c>
      <c r="H658" s="1105" t="b">
        <f t="shared" si="21"/>
        <v>1</v>
      </c>
    </row>
    <row r="659" spans="1:8">
      <c r="A659" s="47">
        <v>773</v>
      </c>
      <c r="B659" s="48" t="s">
        <v>8697</v>
      </c>
      <c r="C659" s="47" t="s">
        <v>4706</v>
      </c>
      <c r="D659" s="49">
        <f t="shared" si="20"/>
        <v>20.54</v>
      </c>
      <c r="F659" s="49">
        <v>20.54</v>
      </c>
      <c r="G659" s="49">
        <v>20.54</v>
      </c>
      <c r="H659" s="1105" t="b">
        <f t="shared" si="21"/>
        <v>1</v>
      </c>
    </row>
    <row r="660" spans="1:8">
      <c r="A660" s="45">
        <v>775</v>
      </c>
      <c r="B660" s="1108" t="s">
        <v>8698</v>
      </c>
      <c r="C660" s="45" t="s">
        <v>4706</v>
      </c>
      <c r="D660" s="46">
        <f t="shared" si="20"/>
        <v>20.54</v>
      </c>
      <c r="F660" s="46">
        <v>20.54</v>
      </c>
      <c r="G660" s="46">
        <v>20.54</v>
      </c>
      <c r="H660" s="1105" t="b">
        <f t="shared" si="21"/>
        <v>1</v>
      </c>
    </row>
    <row r="661" spans="1:8">
      <c r="A661" s="47">
        <v>788</v>
      </c>
      <c r="B661" s="48" t="s">
        <v>8699</v>
      </c>
      <c r="C661" s="47" t="s">
        <v>4706</v>
      </c>
      <c r="D661" s="49">
        <f t="shared" si="20"/>
        <v>12.77</v>
      </c>
      <c r="F661" s="49">
        <v>12.77</v>
      </c>
      <c r="G661" s="49">
        <v>12.77</v>
      </c>
      <c r="H661" s="1105" t="b">
        <f t="shared" si="21"/>
        <v>1</v>
      </c>
    </row>
    <row r="662" spans="1:8">
      <c r="A662" s="45">
        <v>772</v>
      </c>
      <c r="B662" s="1108" t="s">
        <v>8700</v>
      </c>
      <c r="C662" s="45" t="s">
        <v>4706</v>
      </c>
      <c r="D662" s="46">
        <f t="shared" si="20"/>
        <v>12.77</v>
      </c>
      <c r="F662" s="46">
        <v>12.77</v>
      </c>
      <c r="G662" s="46">
        <v>12.77</v>
      </c>
      <c r="H662" s="1105" t="b">
        <f t="shared" si="21"/>
        <v>1</v>
      </c>
    </row>
    <row r="663" spans="1:8">
      <c r="A663" s="47">
        <v>771</v>
      </c>
      <c r="B663" s="48" t="s">
        <v>8701</v>
      </c>
      <c r="C663" s="47" t="s">
        <v>4706</v>
      </c>
      <c r="D663" s="49">
        <f t="shared" si="20"/>
        <v>12.77</v>
      </c>
      <c r="F663" s="49">
        <v>12.77</v>
      </c>
      <c r="G663" s="49">
        <v>12.77</v>
      </c>
      <c r="H663" s="1105" t="b">
        <f t="shared" si="21"/>
        <v>1</v>
      </c>
    </row>
    <row r="664" spans="1:8">
      <c r="A664" s="45">
        <v>779</v>
      </c>
      <c r="B664" s="1108" t="s">
        <v>8702</v>
      </c>
      <c r="C664" s="45" t="s">
        <v>4706</v>
      </c>
      <c r="D664" s="46">
        <f t="shared" si="20"/>
        <v>3.17</v>
      </c>
      <c r="F664" s="46">
        <v>3.17</v>
      </c>
      <c r="G664" s="46">
        <v>3.17</v>
      </c>
      <c r="H664" s="1105" t="b">
        <f t="shared" si="21"/>
        <v>1</v>
      </c>
    </row>
    <row r="665" spans="1:8">
      <c r="A665" s="47">
        <v>776</v>
      </c>
      <c r="B665" s="48" t="s">
        <v>8703</v>
      </c>
      <c r="C665" s="47" t="s">
        <v>4706</v>
      </c>
      <c r="D665" s="49">
        <f t="shared" si="20"/>
        <v>30.29</v>
      </c>
      <c r="F665" s="49">
        <v>30.29</v>
      </c>
      <c r="G665" s="49">
        <v>30.29</v>
      </c>
      <c r="H665" s="1105" t="b">
        <f t="shared" si="21"/>
        <v>1</v>
      </c>
    </row>
    <row r="666" spans="1:8">
      <c r="A666" s="45">
        <v>777</v>
      </c>
      <c r="B666" s="1108" t="s">
        <v>8704</v>
      </c>
      <c r="C666" s="45" t="s">
        <v>4706</v>
      </c>
      <c r="D666" s="46">
        <f t="shared" si="20"/>
        <v>29.44</v>
      </c>
      <c r="F666" s="46">
        <v>29.44</v>
      </c>
      <c r="G666" s="46">
        <v>29.44</v>
      </c>
      <c r="H666" s="1105" t="b">
        <f t="shared" si="21"/>
        <v>1</v>
      </c>
    </row>
    <row r="667" spans="1:8">
      <c r="A667" s="47">
        <v>780</v>
      </c>
      <c r="B667" s="48" t="s">
        <v>8705</v>
      </c>
      <c r="C667" s="47" t="s">
        <v>4706</v>
      </c>
      <c r="D667" s="49">
        <f t="shared" si="20"/>
        <v>29.59</v>
      </c>
      <c r="F667" s="49">
        <v>29.59</v>
      </c>
      <c r="G667" s="49">
        <v>29.59</v>
      </c>
      <c r="H667" s="1105" t="b">
        <f t="shared" si="21"/>
        <v>1</v>
      </c>
    </row>
    <row r="668" spans="1:8">
      <c r="A668" s="45">
        <v>778</v>
      </c>
      <c r="B668" s="1108" t="s">
        <v>8706</v>
      </c>
      <c r="C668" s="45" t="s">
        <v>4706</v>
      </c>
      <c r="D668" s="46">
        <f t="shared" si="20"/>
        <v>30.29</v>
      </c>
      <c r="F668" s="46">
        <v>30.29</v>
      </c>
      <c r="G668" s="46">
        <v>30.29</v>
      </c>
      <c r="H668" s="1105" t="b">
        <f t="shared" si="21"/>
        <v>1</v>
      </c>
    </row>
    <row r="669" spans="1:8">
      <c r="A669" s="47">
        <v>781</v>
      </c>
      <c r="B669" s="48" t="s">
        <v>8707</v>
      </c>
      <c r="C669" s="47" t="s">
        <v>4706</v>
      </c>
      <c r="D669" s="49">
        <f t="shared" si="20"/>
        <v>55.96</v>
      </c>
      <c r="F669" s="49">
        <v>55.96</v>
      </c>
      <c r="G669" s="49">
        <v>55.96</v>
      </c>
      <c r="H669" s="1105" t="b">
        <f t="shared" si="21"/>
        <v>1</v>
      </c>
    </row>
    <row r="670" spans="1:8">
      <c r="A670" s="45">
        <v>786</v>
      </c>
      <c r="B670" s="1108" t="s">
        <v>8708</v>
      </c>
      <c r="C670" s="45" t="s">
        <v>4706</v>
      </c>
      <c r="D670" s="46">
        <f t="shared" si="20"/>
        <v>55.96</v>
      </c>
      <c r="F670" s="46">
        <v>55.96</v>
      </c>
      <c r="G670" s="46">
        <v>55.96</v>
      </c>
      <c r="H670" s="1105" t="b">
        <f t="shared" si="21"/>
        <v>1</v>
      </c>
    </row>
    <row r="671" spans="1:8">
      <c r="A671" s="47">
        <v>782</v>
      </c>
      <c r="B671" s="48" t="s">
        <v>8709</v>
      </c>
      <c r="C671" s="47" t="s">
        <v>4706</v>
      </c>
      <c r="D671" s="49">
        <f t="shared" si="20"/>
        <v>55.96</v>
      </c>
      <c r="F671" s="49">
        <v>55.96</v>
      </c>
      <c r="G671" s="49">
        <v>55.96</v>
      </c>
      <c r="H671" s="1105" t="b">
        <f t="shared" si="21"/>
        <v>1</v>
      </c>
    </row>
    <row r="672" spans="1:8">
      <c r="A672" s="45">
        <v>783</v>
      </c>
      <c r="B672" s="1108" t="s">
        <v>8710</v>
      </c>
      <c r="C672" s="45" t="s">
        <v>4706</v>
      </c>
      <c r="D672" s="46">
        <f t="shared" si="20"/>
        <v>153.16999999999999</v>
      </c>
      <c r="F672" s="46">
        <v>153.16999999999999</v>
      </c>
      <c r="G672" s="46">
        <v>153.16999999999999</v>
      </c>
      <c r="H672" s="1105" t="b">
        <f t="shared" si="21"/>
        <v>1</v>
      </c>
    </row>
    <row r="673" spans="1:8">
      <c r="A673" s="47">
        <v>785</v>
      </c>
      <c r="B673" s="48" t="s">
        <v>8711</v>
      </c>
      <c r="C673" s="47" t="s">
        <v>4706</v>
      </c>
      <c r="D673" s="49">
        <f t="shared" si="20"/>
        <v>161.84</v>
      </c>
      <c r="F673" s="49">
        <v>161.84</v>
      </c>
      <c r="G673" s="49">
        <v>161.84</v>
      </c>
      <c r="H673" s="1105" t="b">
        <f t="shared" si="21"/>
        <v>1</v>
      </c>
    </row>
    <row r="674" spans="1:8">
      <c r="A674" s="45">
        <v>784</v>
      </c>
      <c r="B674" s="1108" t="s">
        <v>8712</v>
      </c>
      <c r="C674" s="45" t="s">
        <v>4706</v>
      </c>
      <c r="D674" s="46">
        <f t="shared" si="20"/>
        <v>173.61</v>
      </c>
      <c r="F674" s="46">
        <v>173.61</v>
      </c>
      <c r="G674" s="46">
        <v>173.61</v>
      </c>
      <c r="H674" s="1105" t="b">
        <f t="shared" si="21"/>
        <v>1</v>
      </c>
    </row>
    <row r="675" spans="1:8">
      <c r="A675" s="47">
        <v>831</v>
      </c>
      <c r="B675" s="48" t="s">
        <v>8713</v>
      </c>
      <c r="C675" s="47" t="s">
        <v>4706</v>
      </c>
      <c r="D675" s="49">
        <f t="shared" si="20"/>
        <v>50.43</v>
      </c>
      <c r="F675" s="49">
        <v>50.43</v>
      </c>
      <c r="G675" s="49">
        <v>50.43</v>
      </c>
      <c r="H675" s="1105" t="b">
        <f t="shared" si="21"/>
        <v>1</v>
      </c>
    </row>
    <row r="676" spans="1:8">
      <c r="A676" s="45">
        <v>828</v>
      </c>
      <c r="B676" s="1108" t="s">
        <v>8714</v>
      </c>
      <c r="C676" s="45" t="s">
        <v>4706</v>
      </c>
      <c r="D676" s="46">
        <f t="shared" si="20"/>
        <v>0.28999999999999998</v>
      </c>
      <c r="F676" s="46">
        <v>0.28999999999999998</v>
      </c>
      <c r="G676" s="46">
        <v>0.28999999999999998</v>
      </c>
      <c r="H676" s="1105" t="b">
        <f t="shared" si="21"/>
        <v>1</v>
      </c>
    </row>
    <row r="677" spans="1:8">
      <c r="A677" s="47">
        <v>829</v>
      </c>
      <c r="B677" s="48" t="s">
        <v>8715</v>
      </c>
      <c r="C677" s="47" t="s">
        <v>4706</v>
      </c>
      <c r="D677" s="49">
        <f t="shared" si="20"/>
        <v>0.61</v>
      </c>
      <c r="F677" s="49">
        <v>0.61</v>
      </c>
      <c r="G677" s="49">
        <v>0.61</v>
      </c>
      <c r="H677" s="1105" t="b">
        <f t="shared" si="21"/>
        <v>1</v>
      </c>
    </row>
    <row r="678" spans="1:8">
      <c r="A678" s="45">
        <v>812</v>
      </c>
      <c r="B678" s="1108" t="s">
        <v>8716</v>
      </c>
      <c r="C678" s="45" t="s">
        <v>4706</v>
      </c>
      <c r="D678" s="46">
        <f t="shared" si="20"/>
        <v>1.32</v>
      </c>
      <c r="F678" s="46">
        <v>1.32</v>
      </c>
      <c r="G678" s="46">
        <v>1.32</v>
      </c>
      <c r="H678" s="1105" t="b">
        <f t="shared" si="21"/>
        <v>1</v>
      </c>
    </row>
    <row r="679" spans="1:8">
      <c r="A679" s="47">
        <v>819</v>
      </c>
      <c r="B679" s="48" t="s">
        <v>8717</v>
      </c>
      <c r="C679" s="47" t="s">
        <v>4706</v>
      </c>
      <c r="D679" s="49">
        <f t="shared" si="20"/>
        <v>2.1800000000000002</v>
      </c>
      <c r="F679" s="49">
        <v>2.1800000000000002</v>
      </c>
      <c r="G679" s="49">
        <v>2.1800000000000002</v>
      </c>
      <c r="H679" s="1105" t="b">
        <f t="shared" si="21"/>
        <v>1</v>
      </c>
    </row>
    <row r="680" spans="1:8">
      <c r="A680" s="45">
        <v>818</v>
      </c>
      <c r="B680" s="1108" t="s">
        <v>8718</v>
      </c>
      <c r="C680" s="45" t="s">
        <v>4706</v>
      </c>
      <c r="D680" s="46">
        <f t="shared" si="20"/>
        <v>3.66</v>
      </c>
      <c r="F680" s="46">
        <v>3.66</v>
      </c>
      <c r="G680" s="46">
        <v>3.66</v>
      </c>
      <c r="H680" s="1105" t="b">
        <f t="shared" si="21"/>
        <v>1</v>
      </c>
    </row>
    <row r="681" spans="1:8">
      <c r="A681" s="47">
        <v>823</v>
      </c>
      <c r="B681" s="48" t="s">
        <v>8719</v>
      </c>
      <c r="C681" s="47" t="s">
        <v>4706</v>
      </c>
      <c r="D681" s="49">
        <f t="shared" si="20"/>
        <v>11.03</v>
      </c>
      <c r="F681" s="49">
        <v>11.03</v>
      </c>
      <c r="G681" s="49">
        <v>11.03</v>
      </c>
      <c r="H681" s="1105" t="b">
        <f t="shared" si="21"/>
        <v>1</v>
      </c>
    </row>
    <row r="682" spans="1:8">
      <c r="A682" s="45">
        <v>830</v>
      </c>
      <c r="B682" s="1108" t="s">
        <v>8720</v>
      </c>
      <c r="C682" s="45" t="s">
        <v>4706</v>
      </c>
      <c r="D682" s="46">
        <f t="shared" si="20"/>
        <v>9.09</v>
      </c>
      <c r="F682" s="46">
        <v>9.09</v>
      </c>
      <c r="G682" s="46">
        <v>9.09</v>
      </c>
      <c r="H682" s="1105" t="b">
        <f t="shared" si="21"/>
        <v>1</v>
      </c>
    </row>
    <row r="683" spans="1:8">
      <c r="A683" s="47">
        <v>826</v>
      </c>
      <c r="B683" s="48" t="s">
        <v>8721</v>
      </c>
      <c r="C683" s="47" t="s">
        <v>4706</v>
      </c>
      <c r="D683" s="49">
        <f t="shared" si="20"/>
        <v>28.28</v>
      </c>
      <c r="F683" s="49">
        <v>28.28</v>
      </c>
      <c r="G683" s="49">
        <v>28.28</v>
      </c>
      <c r="H683" s="1105" t="b">
        <f t="shared" si="21"/>
        <v>1</v>
      </c>
    </row>
    <row r="684" spans="1:8">
      <c r="A684" s="45">
        <v>827</v>
      </c>
      <c r="B684" s="1108" t="s">
        <v>8722</v>
      </c>
      <c r="C684" s="45" t="s">
        <v>4706</v>
      </c>
      <c r="D684" s="46">
        <f t="shared" si="20"/>
        <v>23.9</v>
      </c>
      <c r="F684" s="46">
        <v>23.9</v>
      </c>
      <c r="G684" s="46">
        <v>23.9</v>
      </c>
      <c r="H684" s="1105" t="b">
        <f t="shared" si="21"/>
        <v>1</v>
      </c>
    </row>
    <row r="685" spans="1:8">
      <c r="A685" s="47">
        <v>832</v>
      </c>
      <c r="B685" s="48" t="s">
        <v>8723</v>
      </c>
      <c r="C685" s="47" t="s">
        <v>4706</v>
      </c>
      <c r="D685" s="49">
        <f t="shared" si="20"/>
        <v>1.65</v>
      </c>
      <c r="F685" s="49">
        <v>1.65</v>
      </c>
      <c r="G685" s="49">
        <v>1.65</v>
      </c>
      <c r="H685" s="1105" t="b">
        <f t="shared" si="21"/>
        <v>1</v>
      </c>
    </row>
    <row r="686" spans="1:8">
      <c r="A686" s="45">
        <v>833</v>
      </c>
      <c r="B686" s="1108" t="s">
        <v>8724</v>
      </c>
      <c r="C686" s="45" t="s">
        <v>4706</v>
      </c>
      <c r="D686" s="46">
        <f t="shared" si="20"/>
        <v>2.34</v>
      </c>
      <c r="F686" s="46">
        <v>2.34</v>
      </c>
      <c r="G686" s="46">
        <v>2.34</v>
      </c>
      <c r="H686" s="1105" t="b">
        <f t="shared" si="21"/>
        <v>1</v>
      </c>
    </row>
    <row r="687" spans="1:8">
      <c r="A687" s="47">
        <v>834</v>
      </c>
      <c r="B687" s="48" t="s">
        <v>8725</v>
      </c>
      <c r="C687" s="47" t="s">
        <v>4706</v>
      </c>
      <c r="D687" s="49">
        <f t="shared" si="20"/>
        <v>2.57</v>
      </c>
      <c r="F687" s="49">
        <v>2.57</v>
      </c>
      <c r="G687" s="49">
        <v>2.57</v>
      </c>
      <c r="H687" s="1105" t="b">
        <f t="shared" si="21"/>
        <v>1</v>
      </c>
    </row>
    <row r="688" spans="1:8">
      <c r="A688" s="45">
        <v>825</v>
      </c>
      <c r="B688" s="1108" t="s">
        <v>8726</v>
      </c>
      <c r="C688" s="45" t="s">
        <v>4706</v>
      </c>
      <c r="D688" s="46">
        <f t="shared" si="20"/>
        <v>2.87</v>
      </c>
      <c r="F688" s="46">
        <v>2.87</v>
      </c>
      <c r="G688" s="46">
        <v>2.87</v>
      </c>
      <c r="H688" s="1105" t="b">
        <f t="shared" si="21"/>
        <v>1</v>
      </c>
    </row>
    <row r="689" spans="1:8">
      <c r="A689" s="47">
        <v>813</v>
      </c>
      <c r="B689" s="48" t="s">
        <v>8727</v>
      </c>
      <c r="C689" s="47" t="s">
        <v>4706</v>
      </c>
      <c r="D689" s="49">
        <f t="shared" si="20"/>
        <v>2.82</v>
      </c>
      <c r="F689" s="49">
        <v>2.82</v>
      </c>
      <c r="G689" s="49">
        <v>2.82</v>
      </c>
      <c r="H689" s="1105" t="b">
        <f t="shared" si="21"/>
        <v>1</v>
      </c>
    </row>
    <row r="690" spans="1:8">
      <c r="A690" s="45">
        <v>820</v>
      </c>
      <c r="B690" s="1108" t="s">
        <v>8728</v>
      </c>
      <c r="C690" s="45" t="s">
        <v>4706</v>
      </c>
      <c r="D690" s="46">
        <f t="shared" si="20"/>
        <v>3.57</v>
      </c>
      <c r="F690" s="46">
        <v>3.57</v>
      </c>
      <c r="G690" s="46">
        <v>3.57</v>
      </c>
      <c r="H690" s="1105" t="b">
        <f t="shared" si="21"/>
        <v>1</v>
      </c>
    </row>
    <row r="691" spans="1:8">
      <c r="A691" s="47">
        <v>816</v>
      </c>
      <c r="B691" s="48" t="s">
        <v>8729</v>
      </c>
      <c r="C691" s="47" t="s">
        <v>4706</v>
      </c>
      <c r="D691" s="49">
        <f t="shared" si="20"/>
        <v>6.09</v>
      </c>
      <c r="F691" s="49">
        <v>6.09</v>
      </c>
      <c r="G691" s="49">
        <v>6.09</v>
      </c>
      <c r="H691" s="1105" t="b">
        <f t="shared" si="21"/>
        <v>1</v>
      </c>
    </row>
    <row r="692" spans="1:8">
      <c r="A692" s="45">
        <v>814</v>
      </c>
      <c r="B692" s="1108" t="s">
        <v>8730</v>
      </c>
      <c r="C692" s="45" t="s">
        <v>4706</v>
      </c>
      <c r="D692" s="46">
        <f t="shared" si="20"/>
        <v>7.35</v>
      </c>
      <c r="F692" s="46">
        <v>7.35</v>
      </c>
      <c r="G692" s="46">
        <v>7.35</v>
      </c>
      <c r="H692" s="1105" t="b">
        <f t="shared" si="21"/>
        <v>1</v>
      </c>
    </row>
    <row r="693" spans="1:8">
      <c r="A693" s="47">
        <v>815</v>
      </c>
      <c r="B693" s="48" t="s">
        <v>8731</v>
      </c>
      <c r="C693" s="47" t="s">
        <v>4706</v>
      </c>
      <c r="D693" s="49">
        <f t="shared" si="20"/>
        <v>7.95</v>
      </c>
      <c r="F693" s="49">
        <v>7.95</v>
      </c>
      <c r="G693" s="49">
        <v>7.95</v>
      </c>
      <c r="H693" s="1105" t="b">
        <f t="shared" si="21"/>
        <v>1</v>
      </c>
    </row>
    <row r="694" spans="1:8">
      <c r="A694" s="45">
        <v>822</v>
      </c>
      <c r="B694" s="1108" t="s">
        <v>8732</v>
      </c>
      <c r="C694" s="45" t="s">
        <v>4706</v>
      </c>
      <c r="D694" s="46">
        <f t="shared" si="20"/>
        <v>9.68</v>
      </c>
      <c r="F694" s="46">
        <v>9.68</v>
      </c>
      <c r="G694" s="46">
        <v>9.68</v>
      </c>
      <c r="H694" s="1105" t="b">
        <f t="shared" si="21"/>
        <v>1</v>
      </c>
    </row>
    <row r="695" spans="1:8">
      <c r="A695" s="47">
        <v>821</v>
      </c>
      <c r="B695" s="48" t="s">
        <v>8733</v>
      </c>
      <c r="C695" s="47" t="s">
        <v>4706</v>
      </c>
      <c r="D695" s="49">
        <f t="shared" si="20"/>
        <v>11.32</v>
      </c>
      <c r="F695" s="49">
        <v>11.32</v>
      </c>
      <c r="G695" s="49">
        <v>11.32</v>
      </c>
      <c r="H695" s="1105" t="b">
        <f t="shared" si="21"/>
        <v>1</v>
      </c>
    </row>
    <row r="696" spans="1:8">
      <c r="A696" s="45">
        <v>817</v>
      </c>
      <c r="B696" s="1108" t="s">
        <v>8734</v>
      </c>
      <c r="C696" s="45" t="s">
        <v>4706</v>
      </c>
      <c r="D696" s="46">
        <f t="shared" si="20"/>
        <v>13.46</v>
      </c>
      <c r="F696" s="46">
        <v>13.46</v>
      </c>
      <c r="G696" s="46">
        <v>13.46</v>
      </c>
      <c r="H696" s="1105" t="b">
        <f t="shared" si="21"/>
        <v>1</v>
      </c>
    </row>
    <row r="697" spans="1:8">
      <c r="A697" s="47">
        <v>20086</v>
      </c>
      <c r="B697" s="48" t="s">
        <v>8735</v>
      </c>
      <c r="C697" s="47" t="s">
        <v>4706</v>
      </c>
      <c r="D697" s="49">
        <f t="shared" si="20"/>
        <v>1.39</v>
      </c>
      <c r="F697" s="49">
        <v>1.39</v>
      </c>
      <c r="G697" s="49">
        <v>1.39</v>
      </c>
      <c r="H697" s="1105" t="b">
        <f t="shared" si="21"/>
        <v>1</v>
      </c>
    </row>
    <row r="698" spans="1:8">
      <c r="A698" s="45">
        <v>39191</v>
      </c>
      <c r="B698" s="1108" t="s">
        <v>8736</v>
      </c>
      <c r="C698" s="45" t="s">
        <v>4706</v>
      </c>
      <c r="D698" s="46">
        <f t="shared" si="20"/>
        <v>10.01</v>
      </c>
      <c r="F698" s="46">
        <v>10.01</v>
      </c>
      <c r="G698" s="46">
        <v>10.01</v>
      </c>
      <c r="H698" s="1105" t="b">
        <f t="shared" si="21"/>
        <v>1</v>
      </c>
    </row>
    <row r="699" spans="1:8">
      <c r="A699" s="47">
        <v>39190</v>
      </c>
      <c r="B699" s="48" t="s">
        <v>8737</v>
      </c>
      <c r="C699" s="47" t="s">
        <v>4706</v>
      </c>
      <c r="D699" s="49">
        <f t="shared" si="20"/>
        <v>10.46</v>
      </c>
      <c r="F699" s="49">
        <v>10.46</v>
      </c>
      <c r="G699" s="49">
        <v>10.46</v>
      </c>
      <c r="H699" s="1105" t="b">
        <f t="shared" si="21"/>
        <v>1</v>
      </c>
    </row>
    <row r="700" spans="1:8">
      <c r="A700" s="45">
        <v>39189</v>
      </c>
      <c r="B700" s="1108" t="s">
        <v>8738</v>
      </c>
      <c r="C700" s="45" t="s">
        <v>4706</v>
      </c>
      <c r="D700" s="46">
        <f t="shared" si="20"/>
        <v>11.07</v>
      </c>
      <c r="F700" s="46">
        <v>11.07</v>
      </c>
      <c r="G700" s="46">
        <v>11.07</v>
      </c>
      <c r="H700" s="1105" t="b">
        <f t="shared" si="21"/>
        <v>1</v>
      </c>
    </row>
    <row r="701" spans="1:8">
      <c r="A701" s="47">
        <v>39186</v>
      </c>
      <c r="B701" s="48" t="s">
        <v>8739</v>
      </c>
      <c r="C701" s="47" t="s">
        <v>4706</v>
      </c>
      <c r="D701" s="49">
        <f t="shared" si="20"/>
        <v>9.9</v>
      </c>
      <c r="F701" s="49">
        <v>9.9</v>
      </c>
      <c r="G701" s="49">
        <v>9.9</v>
      </c>
      <c r="H701" s="1105" t="b">
        <f t="shared" si="21"/>
        <v>1</v>
      </c>
    </row>
    <row r="702" spans="1:8">
      <c r="A702" s="45">
        <v>39188</v>
      </c>
      <c r="B702" s="1108" t="s">
        <v>8740</v>
      </c>
      <c r="C702" s="45" t="s">
        <v>4706</v>
      </c>
      <c r="D702" s="46">
        <f t="shared" si="20"/>
        <v>8.15</v>
      </c>
      <c r="F702" s="46">
        <v>8.15</v>
      </c>
      <c r="G702" s="46">
        <v>8.15</v>
      </c>
      <c r="H702" s="1105" t="b">
        <f t="shared" si="21"/>
        <v>1</v>
      </c>
    </row>
    <row r="703" spans="1:8">
      <c r="A703" s="47">
        <v>39187</v>
      </c>
      <c r="B703" s="48" t="s">
        <v>8741</v>
      </c>
      <c r="C703" s="47" t="s">
        <v>4706</v>
      </c>
      <c r="D703" s="49">
        <f t="shared" si="20"/>
        <v>8.5399999999999991</v>
      </c>
      <c r="F703" s="49">
        <v>8.5399999999999991</v>
      </c>
      <c r="G703" s="49">
        <v>8.5399999999999991</v>
      </c>
      <c r="H703" s="1105" t="b">
        <f t="shared" si="21"/>
        <v>1</v>
      </c>
    </row>
    <row r="704" spans="1:8">
      <c r="A704" s="45">
        <v>39184</v>
      </c>
      <c r="B704" s="1108" t="s">
        <v>8742</v>
      </c>
      <c r="C704" s="45" t="s">
        <v>4706</v>
      </c>
      <c r="D704" s="46">
        <f t="shared" si="20"/>
        <v>3.21</v>
      </c>
      <c r="F704" s="46">
        <v>3.21</v>
      </c>
      <c r="G704" s="46">
        <v>3.21</v>
      </c>
      <c r="H704" s="1105" t="b">
        <f t="shared" si="21"/>
        <v>1</v>
      </c>
    </row>
    <row r="705" spans="1:8">
      <c r="A705" s="47">
        <v>39185</v>
      </c>
      <c r="B705" s="48" t="s">
        <v>8743</v>
      </c>
      <c r="C705" s="47" t="s">
        <v>4706</v>
      </c>
      <c r="D705" s="49">
        <f t="shared" si="20"/>
        <v>2.93</v>
      </c>
      <c r="F705" s="49">
        <v>2.93</v>
      </c>
      <c r="G705" s="49">
        <v>2.93</v>
      </c>
      <c r="H705" s="1105" t="b">
        <f t="shared" si="21"/>
        <v>1</v>
      </c>
    </row>
    <row r="706" spans="1:8">
      <c r="A706" s="45">
        <v>39198</v>
      </c>
      <c r="B706" s="1108" t="s">
        <v>8744</v>
      </c>
      <c r="C706" s="45" t="s">
        <v>4706</v>
      </c>
      <c r="D706" s="46">
        <f t="shared" si="20"/>
        <v>32.85</v>
      </c>
      <c r="F706" s="46">
        <v>32.85</v>
      </c>
      <c r="G706" s="46">
        <v>32.85</v>
      </c>
      <c r="H706" s="1105" t="b">
        <f t="shared" si="21"/>
        <v>1</v>
      </c>
    </row>
    <row r="707" spans="1:8">
      <c r="A707" s="47">
        <v>39197</v>
      </c>
      <c r="B707" s="48" t="s">
        <v>8745</v>
      </c>
      <c r="C707" s="47" t="s">
        <v>4706</v>
      </c>
      <c r="D707" s="49">
        <f t="shared" ref="D707:D770" si="22">IF($J$2=$F$1,F707,G707)</f>
        <v>34.32</v>
      </c>
      <c r="F707" s="49">
        <v>34.32</v>
      </c>
      <c r="G707" s="49">
        <v>34.32</v>
      </c>
      <c r="H707" s="1105" t="b">
        <f t="shared" ref="H707:H770" si="23">F707=G707</f>
        <v>1</v>
      </c>
    </row>
    <row r="708" spans="1:8">
      <c r="A708" s="45">
        <v>39196</v>
      </c>
      <c r="B708" s="1108" t="s">
        <v>8746</v>
      </c>
      <c r="C708" s="45" t="s">
        <v>4706</v>
      </c>
      <c r="D708" s="46">
        <f t="shared" si="22"/>
        <v>35.39</v>
      </c>
      <c r="F708" s="46">
        <v>35.39</v>
      </c>
      <c r="G708" s="46">
        <v>35.39</v>
      </c>
      <c r="H708" s="1105" t="b">
        <f t="shared" si="23"/>
        <v>1</v>
      </c>
    </row>
    <row r="709" spans="1:8">
      <c r="A709" s="47">
        <v>39199</v>
      </c>
      <c r="B709" s="48" t="s">
        <v>8747</v>
      </c>
      <c r="C709" s="47" t="s">
        <v>4706</v>
      </c>
      <c r="D709" s="49">
        <f t="shared" si="22"/>
        <v>31.62</v>
      </c>
      <c r="F709" s="49">
        <v>31.62</v>
      </c>
      <c r="G709" s="49">
        <v>31.62</v>
      </c>
      <c r="H709" s="1105" t="b">
        <f t="shared" si="23"/>
        <v>1</v>
      </c>
    </row>
    <row r="710" spans="1:8">
      <c r="A710" s="45">
        <v>39195</v>
      </c>
      <c r="B710" s="1108" t="s">
        <v>8748</v>
      </c>
      <c r="C710" s="45" t="s">
        <v>4706</v>
      </c>
      <c r="D710" s="46">
        <f t="shared" si="22"/>
        <v>18.25</v>
      </c>
      <c r="F710" s="46">
        <v>18.25</v>
      </c>
      <c r="G710" s="46">
        <v>18.25</v>
      </c>
      <c r="H710" s="1105" t="b">
        <f t="shared" si="23"/>
        <v>1</v>
      </c>
    </row>
    <row r="711" spans="1:8">
      <c r="A711" s="47">
        <v>39194</v>
      </c>
      <c r="B711" s="48" t="s">
        <v>8749</v>
      </c>
      <c r="C711" s="47" t="s">
        <v>4706</v>
      </c>
      <c r="D711" s="49">
        <f t="shared" si="22"/>
        <v>19.53</v>
      </c>
      <c r="F711" s="49">
        <v>19.53</v>
      </c>
      <c r="G711" s="49">
        <v>19.53</v>
      </c>
      <c r="H711" s="1105" t="b">
        <f t="shared" si="23"/>
        <v>1</v>
      </c>
    </row>
    <row r="712" spans="1:8">
      <c r="A712" s="45">
        <v>39193</v>
      </c>
      <c r="B712" s="1108" t="s">
        <v>8750</v>
      </c>
      <c r="C712" s="45" t="s">
        <v>4706</v>
      </c>
      <c r="D712" s="46">
        <f t="shared" si="22"/>
        <v>21.4</v>
      </c>
      <c r="F712" s="46">
        <v>21.4</v>
      </c>
      <c r="G712" s="46">
        <v>21.4</v>
      </c>
      <c r="H712" s="1105" t="b">
        <f t="shared" si="23"/>
        <v>1</v>
      </c>
    </row>
    <row r="713" spans="1:8">
      <c r="A713" s="47">
        <v>39192</v>
      </c>
      <c r="B713" s="48" t="s">
        <v>8751</v>
      </c>
      <c r="C713" s="47" t="s">
        <v>4706</v>
      </c>
      <c r="D713" s="49">
        <f t="shared" si="22"/>
        <v>22.26</v>
      </c>
      <c r="F713" s="49">
        <v>22.26</v>
      </c>
      <c r="G713" s="49">
        <v>22.26</v>
      </c>
      <c r="H713" s="1105" t="b">
        <f t="shared" si="23"/>
        <v>1</v>
      </c>
    </row>
    <row r="714" spans="1:8">
      <c r="A714" s="45">
        <v>39920</v>
      </c>
      <c r="B714" s="1108" t="s">
        <v>8752</v>
      </c>
      <c r="C714" s="45" t="s">
        <v>4706</v>
      </c>
      <c r="D714" s="46">
        <f t="shared" si="22"/>
        <v>2.69</v>
      </c>
      <c r="F714" s="46">
        <v>2.69</v>
      </c>
      <c r="G714" s="46">
        <v>2.69</v>
      </c>
      <c r="H714" s="1105" t="b">
        <f t="shared" si="23"/>
        <v>1</v>
      </c>
    </row>
    <row r="715" spans="1:8">
      <c r="A715" s="47">
        <v>39201</v>
      </c>
      <c r="B715" s="48" t="s">
        <v>8753</v>
      </c>
      <c r="C715" s="47" t="s">
        <v>4706</v>
      </c>
      <c r="D715" s="49">
        <f t="shared" si="22"/>
        <v>39.28</v>
      </c>
      <c r="F715" s="49">
        <v>39.28</v>
      </c>
      <c r="G715" s="49">
        <v>39.28</v>
      </c>
      <c r="H715" s="1105" t="b">
        <f t="shared" si="23"/>
        <v>1</v>
      </c>
    </row>
    <row r="716" spans="1:8">
      <c r="A716" s="45">
        <v>39200</v>
      </c>
      <c r="B716" s="1108" t="s">
        <v>8754</v>
      </c>
      <c r="C716" s="45" t="s">
        <v>4706</v>
      </c>
      <c r="D716" s="46">
        <f t="shared" si="22"/>
        <v>39.6</v>
      </c>
      <c r="F716" s="46">
        <v>39.6</v>
      </c>
      <c r="G716" s="46">
        <v>39.6</v>
      </c>
      <c r="H716" s="1105" t="b">
        <f t="shared" si="23"/>
        <v>1</v>
      </c>
    </row>
    <row r="717" spans="1:8">
      <c r="A717" s="47">
        <v>39203</v>
      </c>
      <c r="B717" s="48" t="s">
        <v>8755</v>
      </c>
      <c r="C717" s="47" t="s">
        <v>4706</v>
      </c>
      <c r="D717" s="49">
        <f t="shared" si="22"/>
        <v>31.97</v>
      </c>
      <c r="F717" s="49">
        <v>31.97</v>
      </c>
      <c r="G717" s="49">
        <v>31.97</v>
      </c>
      <c r="H717" s="1105" t="b">
        <f t="shared" si="23"/>
        <v>1</v>
      </c>
    </row>
    <row r="718" spans="1:8">
      <c r="A718" s="45">
        <v>39202</v>
      </c>
      <c r="B718" s="1108" t="s">
        <v>8756</v>
      </c>
      <c r="C718" s="45" t="s">
        <v>4706</v>
      </c>
      <c r="D718" s="46">
        <f t="shared" si="22"/>
        <v>37.56</v>
      </c>
      <c r="F718" s="46">
        <v>37.56</v>
      </c>
      <c r="G718" s="46">
        <v>37.56</v>
      </c>
      <c r="H718" s="1105" t="b">
        <f t="shared" si="23"/>
        <v>1</v>
      </c>
    </row>
    <row r="719" spans="1:8">
      <c r="A719" s="47">
        <v>39205</v>
      </c>
      <c r="B719" s="48" t="s">
        <v>8757</v>
      </c>
      <c r="C719" s="47" t="s">
        <v>4706</v>
      </c>
      <c r="D719" s="49">
        <f t="shared" si="22"/>
        <v>62.66</v>
      </c>
      <c r="F719" s="49">
        <v>62.66</v>
      </c>
      <c r="G719" s="49">
        <v>62.66</v>
      </c>
      <c r="H719" s="1105" t="b">
        <f t="shared" si="23"/>
        <v>1</v>
      </c>
    </row>
    <row r="720" spans="1:8">
      <c r="A720" s="45">
        <v>39204</v>
      </c>
      <c r="B720" s="1108" t="s">
        <v>8758</v>
      </c>
      <c r="C720" s="45" t="s">
        <v>4706</v>
      </c>
      <c r="D720" s="46">
        <f t="shared" si="22"/>
        <v>64.180000000000007</v>
      </c>
      <c r="F720" s="46">
        <v>64.180000000000007</v>
      </c>
      <c r="G720" s="46">
        <v>64.180000000000007</v>
      </c>
      <c r="H720" s="1105" t="b">
        <f t="shared" si="23"/>
        <v>1</v>
      </c>
    </row>
    <row r="721" spans="1:8">
      <c r="A721" s="47">
        <v>39206</v>
      </c>
      <c r="B721" s="48" t="s">
        <v>8759</v>
      </c>
      <c r="C721" s="47" t="s">
        <v>4706</v>
      </c>
      <c r="D721" s="49">
        <f t="shared" si="22"/>
        <v>60.89</v>
      </c>
      <c r="F721" s="49">
        <v>60.89</v>
      </c>
      <c r="G721" s="49">
        <v>60.89</v>
      </c>
      <c r="H721" s="1105" t="b">
        <f t="shared" si="23"/>
        <v>1</v>
      </c>
    </row>
    <row r="722" spans="1:8">
      <c r="A722" s="45">
        <v>797</v>
      </c>
      <c r="B722" s="1108" t="s">
        <v>8760</v>
      </c>
      <c r="C722" s="45" t="s">
        <v>4706</v>
      </c>
      <c r="D722" s="46">
        <f t="shared" si="22"/>
        <v>5.26</v>
      </c>
      <c r="F722" s="46">
        <v>5.26</v>
      </c>
      <c r="G722" s="46">
        <v>5.26</v>
      </c>
      <c r="H722" s="1105" t="b">
        <f t="shared" si="23"/>
        <v>1</v>
      </c>
    </row>
    <row r="723" spans="1:8">
      <c r="A723" s="47">
        <v>798</v>
      </c>
      <c r="B723" s="48" t="s">
        <v>8761</v>
      </c>
      <c r="C723" s="47" t="s">
        <v>4706</v>
      </c>
      <c r="D723" s="49">
        <f t="shared" si="22"/>
        <v>0.72</v>
      </c>
      <c r="F723" s="49">
        <v>0.72</v>
      </c>
      <c r="G723" s="49">
        <v>0.72</v>
      </c>
      <c r="H723" s="1105" t="b">
        <f t="shared" si="23"/>
        <v>1</v>
      </c>
    </row>
    <row r="724" spans="1:8">
      <c r="A724" s="45">
        <v>796</v>
      </c>
      <c r="B724" s="1108" t="s">
        <v>8762</v>
      </c>
      <c r="C724" s="45" t="s">
        <v>4706</v>
      </c>
      <c r="D724" s="46">
        <f t="shared" si="22"/>
        <v>5.04</v>
      </c>
      <c r="F724" s="46">
        <v>5.04</v>
      </c>
      <c r="G724" s="46">
        <v>5.04</v>
      </c>
      <c r="H724" s="1105" t="b">
        <f t="shared" si="23"/>
        <v>1</v>
      </c>
    </row>
    <row r="725" spans="1:8">
      <c r="A725" s="47">
        <v>799</v>
      </c>
      <c r="B725" s="48" t="s">
        <v>8763</v>
      </c>
      <c r="C725" s="47" t="s">
        <v>4706</v>
      </c>
      <c r="D725" s="49">
        <f t="shared" si="22"/>
        <v>2.37</v>
      </c>
      <c r="F725" s="49">
        <v>2.37</v>
      </c>
      <c r="G725" s="49">
        <v>2.37</v>
      </c>
      <c r="H725" s="1105" t="b">
        <f t="shared" si="23"/>
        <v>1</v>
      </c>
    </row>
    <row r="726" spans="1:8">
      <c r="A726" s="45">
        <v>792</v>
      </c>
      <c r="B726" s="1108" t="s">
        <v>8764</v>
      </c>
      <c r="C726" s="45" t="s">
        <v>4706</v>
      </c>
      <c r="D726" s="46">
        <f t="shared" si="22"/>
        <v>2.41</v>
      </c>
      <c r="F726" s="46">
        <v>2.41</v>
      </c>
      <c r="G726" s="46">
        <v>2.41</v>
      </c>
      <c r="H726" s="1105" t="b">
        <f t="shared" si="23"/>
        <v>1</v>
      </c>
    </row>
    <row r="727" spans="1:8">
      <c r="A727" s="47">
        <v>804</v>
      </c>
      <c r="B727" s="48" t="s">
        <v>8765</v>
      </c>
      <c r="C727" s="47" t="s">
        <v>4706</v>
      </c>
      <c r="D727" s="49">
        <f t="shared" si="22"/>
        <v>11.95</v>
      </c>
      <c r="F727" s="49">
        <v>11.95</v>
      </c>
      <c r="G727" s="49">
        <v>11.95</v>
      </c>
      <c r="H727" s="1105" t="b">
        <f t="shared" si="23"/>
        <v>1</v>
      </c>
    </row>
    <row r="728" spans="1:8">
      <c r="A728" s="45">
        <v>793</v>
      </c>
      <c r="B728" s="1108" t="s">
        <v>8766</v>
      </c>
      <c r="C728" s="45" t="s">
        <v>4706</v>
      </c>
      <c r="D728" s="46">
        <f t="shared" si="22"/>
        <v>5.13</v>
      </c>
      <c r="F728" s="46">
        <v>5.13</v>
      </c>
      <c r="G728" s="46">
        <v>5.13</v>
      </c>
      <c r="H728" s="1105" t="b">
        <f t="shared" si="23"/>
        <v>1</v>
      </c>
    </row>
    <row r="729" spans="1:8">
      <c r="A729" s="47">
        <v>801</v>
      </c>
      <c r="B729" s="48" t="s">
        <v>8767</v>
      </c>
      <c r="C729" s="47" t="s">
        <v>4706</v>
      </c>
      <c r="D729" s="49">
        <f t="shared" si="22"/>
        <v>3.66</v>
      </c>
      <c r="F729" s="49">
        <v>3.66</v>
      </c>
      <c r="G729" s="49">
        <v>3.66</v>
      </c>
      <c r="H729" s="1105" t="b">
        <f t="shared" si="23"/>
        <v>1</v>
      </c>
    </row>
    <row r="730" spans="1:8">
      <c r="A730" s="45">
        <v>794</v>
      </c>
      <c r="B730" s="1108" t="s">
        <v>8768</v>
      </c>
      <c r="C730" s="45" t="s">
        <v>4706</v>
      </c>
      <c r="D730" s="46">
        <f t="shared" si="22"/>
        <v>3.78</v>
      </c>
      <c r="F730" s="46">
        <v>3.78</v>
      </c>
      <c r="G730" s="46">
        <v>3.78</v>
      </c>
      <c r="H730" s="1105" t="b">
        <f t="shared" si="23"/>
        <v>1</v>
      </c>
    </row>
    <row r="731" spans="1:8">
      <c r="A731" s="47">
        <v>802</v>
      </c>
      <c r="B731" s="48" t="s">
        <v>8769</v>
      </c>
      <c r="C731" s="47" t="s">
        <v>4706</v>
      </c>
      <c r="D731" s="49">
        <f t="shared" si="22"/>
        <v>10.54</v>
      </c>
      <c r="F731" s="49">
        <v>10.54</v>
      </c>
      <c r="G731" s="49">
        <v>10.54</v>
      </c>
      <c r="H731" s="1105" t="b">
        <f t="shared" si="23"/>
        <v>1</v>
      </c>
    </row>
    <row r="732" spans="1:8">
      <c r="A732" s="45">
        <v>803</v>
      </c>
      <c r="B732" s="1108" t="s">
        <v>8770</v>
      </c>
      <c r="C732" s="45" t="s">
        <v>4706</v>
      </c>
      <c r="D732" s="46">
        <f t="shared" si="22"/>
        <v>9.19</v>
      </c>
      <c r="F732" s="46">
        <v>9.19</v>
      </c>
      <c r="G732" s="46">
        <v>9.19</v>
      </c>
      <c r="H732" s="1105" t="b">
        <f t="shared" si="23"/>
        <v>1</v>
      </c>
    </row>
    <row r="733" spans="1:8">
      <c r="A733" s="47">
        <v>38001</v>
      </c>
      <c r="B733" s="48" t="s">
        <v>8771</v>
      </c>
      <c r="C733" s="47" t="s">
        <v>4706</v>
      </c>
      <c r="D733" s="49">
        <f t="shared" si="22"/>
        <v>1.18</v>
      </c>
      <c r="F733" s="49">
        <v>1.18</v>
      </c>
      <c r="G733" s="49">
        <v>1.18</v>
      </c>
      <c r="H733" s="1105" t="b">
        <f t="shared" si="23"/>
        <v>1</v>
      </c>
    </row>
    <row r="734" spans="1:8">
      <c r="A734" s="45">
        <v>38002</v>
      </c>
      <c r="B734" s="1108" t="s">
        <v>8772</v>
      </c>
      <c r="C734" s="45" t="s">
        <v>4706</v>
      </c>
      <c r="D734" s="46">
        <f t="shared" si="22"/>
        <v>2.2000000000000002</v>
      </c>
      <c r="F734" s="46">
        <v>2.2000000000000002</v>
      </c>
      <c r="G734" s="46">
        <v>2.2000000000000002</v>
      </c>
      <c r="H734" s="1105" t="b">
        <f t="shared" si="23"/>
        <v>1</v>
      </c>
    </row>
    <row r="735" spans="1:8">
      <c r="A735" s="47">
        <v>38003</v>
      </c>
      <c r="B735" s="48" t="s">
        <v>8773</v>
      </c>
      <c r="C735" s="47" t="s">
        <v>4706</v>
      </c>
      <c r="D735" s="49">
        <f t="shared" si="22"/>
        <v>26.42</v>
      </c>
      <c r="F735" s="49">
        <v>26.42</v>
      </c>
      <c r="G735" s="49">
        <v>26.42</v>
      </c>
      <c r="H735" s="1105" t="b">
        <f t="shared" si="23"/>
        <v>1</v>
      </c>
    </row>
    <row r="736" spans="1:8">
      <c r="A736" s="45">
        <v>38004</v>
      </c>
      <c r="B736" s="1108" t="s">
        <v>8774</v>
      </c>
      <c r="C736" s="45" t="s">
        <v>4706</v>
      </c>
      <c r="D736" s="46">
        <f t="shared" si="22"/>
        <v>35.33</v>
      </c>
      <c r="F736" s="46">
        <v>35.33</v>
      </c>
      <c r="G736" s="46">
        <v>35.33</v>
      </c>
      <c r="H736" s="1105" t="b">
        <f t="shared" si="23"/>
        <v>1</v>
      </c>
    </row>
    <row r="737" spans="1:8">
      <c r="A737" s="47">
        <v>36327</v>
      </c>
      <c r="B737" s="48" t="s">
        <v>8775</v>
      </c>
      <c r="C737" s="47" t="s">
        <v>4706</v>
      </c>
      <c r="D737" s="49">
        <f t="shared" si="22"/>
        <v>1.34</v>
      </c>
      <c r="F737" s="49">
        <v>1.34</v>
      </c>
      <c r="G737" s="49">
        <v>1.34</v>
      </c>
      <c r="H737" s="1105" t="b">
        <f t="shared" si="23"/>
        <v>1</v>
      </c>
    </row>
    <row r="738" spans="1:8">
      <c r="A738" s="45">
        <v>38992</v>
      </c>
      <c r="B738" s="1108" t="s">
        <v>8776</v>
      </c>
      <c r="C738" s="45" t="s">
        <v>4706</v>
      </c>
      <c r="D738" s="46">
        <f t="shared" si="22"/>
        <v>2.14</v>
      </c>
      <c r="F738" s="46">
        <v>2.14</v>
      </c>
      <c r="G738" s="46">
        <v>2.14</v>
      </c>
      <c r="H738" s="1105" t="b">
        <f t="shared" si="23"/>
        <v>1</v>
      </c>
    </row>
    <row r="739" spans="1:8">
      <c r="A739" s="47">
        <v>38993</v>
      </c>
      <c r="B739" s="48" t="s">
        <v>8777</v>
      </c>
      <c r="C739" s="47" t="s">
        <v>4706</v>
      </c>
      <c r="D739" s="49">
        <f t="shared" si="22"/>
        <v>6.11</v>
      </c>
      <c r="F739" s="49">
        <v>6.11</v>
      </c>
      <c r="G739" s="49">
        <v>6.11</v>
      </c>
      <c r="H739" s="1105" t="b">
        <f t="shared" si="23"/>
        <v>1</v>
      </c>
    </row>
    <row r="740" spans="1:8">
      <c r="A740" s="45">
        <v>38418</v>
      </c>
      <c r="B740" s="1108" t="s">
        <v>8778</v>
      </c>
      <c r="C740" s="45" t="s">
        <v>4706</v>
      </c>
      <c r="D740" s="46">
        <f t="shared" si="22"/>
        <v>4.04</v>
      </c>
      <c r="F740" s="46">
        <v>4.04</v>
      </c>
      <c r="G740" s="46">
        <v>4.04</v>
      </c>
      <c r="H740" s="1105" t="b">
        <f t="shared" si="23"/>
        <v>1</v>
      </c>
    </row>
    <row r="741" spans="1:8">
      <c r="A741" s="47">
        <v>39178</v>
      </c>
      <c r="B741" s="48" t="s">
        <v>8779</v>
      </c>
      <c r="C741" s="47" t="s">
        <v>4706</v>
      </c>
      <c r="D741" s="49">
        <f t="shared" si="22"/>
        <v>1.08</v>
      </c>
      <c r="F741" s="49">
        <v>1.08</v>
      </c>
      <c r="G741" s="49">
        <v>1.08</v>
      </c>
      <c r="H741" s="1105" t="b">
        <f t="shared" si="23"/>
        <v>1</v>
      </c>
    </row>
    <row r="742" spans="1:8">
      <c r="A742" s="45">
        <v>39177</v>
      </c>
      <c r="B742" s="1108" t="s">
        <v>8780</v>
      </c>
      <c r="C742" s="45" t="s">
        <v>4706</v>
      </c>
      <c r="D742" s="46">
        <f t="shared" si="22"/>
        <v>0.98</v>
      </c>
      <c r="F742" s="46">
        <v>0.98</v>
      </c>
      <c r="G742" s="46">
        <v>0.98</v>
      </c>
      <c r="H742" s="1105" t="b">
        <f t="shared" si="23"/>
        <v>1</v>
      </c>
    </row>
    <row r="743" spans="1:8">
      <c r="A743" s="47">
        <v>39174</v>
      </c>
      <c r="B743" s="48" t="s">
        <v>8781</v>
      </c>
      <c r="C743" s="47" t="s">
        <v>4706</v>
      </c>
      <c r="D743" s="49">
        <f t="shared" si="22"/>
        <v>0.49</v>
      </c>
      <c r="F743" s="49">
        <v>0.49</v>
      </c>
      <c r="G743" s="49">
        <v>0.49</v>
      </c>
      <c r="H743" s="1105" t="b">
        <f t="shared" si="23"/>
        <v>1</v>
      </c>
    </row>
    <row r="744" spans="1:8">
      <c r="A744" s="45">
        <v>39176</v>
      </c>
      <c r="B744" s="1108" t="s">
        <v>8782</v>
      </c>
      <c r="C744" s="45" t="s">
        <v>4706</v>
      </c>
      <c r="D744" s="46">
        <f t="shared" si="22"/>
        <v>0.64</v>
      </c>
      <c r="F744" s="46">
        <v>0.64</v>
      </c>
      <c r="G744" s="46">
        <v>0.64</v>
      </c>
      <c r="H744" s="1105" t="b">
        <f t="shared" si="23"/>
        <v>1</v>
      </c>
    </row>
    <row r="745" spans="1:8">
      <c r="A745" s="47">
        <v>39180</v>
      </c>
      <c r="B745" s="48" t="s">
        <v>8783</v>
      </c>
      <c r="C745" s="47" t="s">
        <v>4706</v>
      </c>
      <c r="D745" s="49">
        <f t="shared" si="22"/>
        <v>2.94</v>
      </c>
      <c r="F745" s="49">
        <v>2.94</v>
      </c>
      <c r="G745" s="49">
        <v>2.94</v>
      </c>
      <c r="H745" s="1105" t="b">
        <f t="shared" si="23"/>
        <v>1</v>
      </c>
    </row>
    <row r="746" spans="1:8">
      <c r="A746" s="45">
        <v>39179</v>
      </c>
      <c r="B746" s="1108" t="s">
        <v>8784</v>
      </c>
      <c r="C746" s="45" t="s">
        <v>4706</v>
      </c>
      <c r="D746" s="46">
        <f t="shared" si="22"/>
        <v>2.6</v>
      </c>
      <c r="F746" s="46">
        <v>2.6</v>
      </c>
      <c r="G746" s="46">
        <v>2.6</v>
      </c>
      <c r="H746" s="1105" t="b">
        <f t="shared" si="23"/>
        <v>1</v>
      </c>
    </row>
    <row r="747" spans="1:8">
      <c r="A747" s="47">
        <v>39175</v>
      </c>
      <c r="B747" s="48" t="s">
        <v>8785</v>
      </c>
      <c r="C747" s="47" t="s">
        <v>4706</v>
      </c>
      <c r="D747" s="49">
        <f t="shared" si="22"/>
        <v>0.59</v>
      </c>
      <c r="F747" s="49">
        <v>0.59</v>
      </c>
      <c r="G747" s="49">
        <v>0.59</v>
      </c>
      <c r="H747" s="1105" t="b">
        <f t="shared" si="23"/>
        <v>1</v>
      </c>
    </row>
    <row r="748" spans="1:8">
      <c r="A748" s="45">
        <v>39217</v>
      </c>
      <c r="B748" s="1108" t="s">
        <v>8786</v>
      </c>
      <c r="C748" s="45" t="s">
        <v>4706</v>
      </c>
      <c r="D748" s="46">
        <f t="shared" si="22"/>
        <v>0.46</v>
      </c>
      <c r="F748" s="46">
        <v>0.46</v>
      </c>
      <c r="G748" s="46">
        <v>0.46</v>
      </c>
      <c r="H748" s="1105" t="b">
        <f t="shared" si="23"/>
        <v>1</v>
      </c>
    </row>
    <row r="749" spans="1:8">
      <c r="A749" s="47">
        <v>39181</v>
      </c>
      <c r="B749" s="48" t="s">
        <v>8787</v>
      </c>
      <c r="C749" s="47" t="s">
        <v>4706</v>
      </c>
      <c r="D749" s="49">
        <f t="shared" si="22"/>
        <v>3.94</v>
      </c>
      <c r="F749" s="49">
        <v>3.94</v>
      </c>
      <c r="G749" s="49">
        <v>3.94</v>
      </c>
      <c r="H749" s="1105" t="b">
        <f t="shared" si="23"/>
        <v>1</v>
      </c>
    </row>
    <row r="750" spans="1:8">
      <c r="A750" s="45">
        <v>39182</v>
      </c>
      <c r="B750" s="1108" t="s">
        <v>8788</v>
      </c>
      <c r="C750" s="45" t="s">
        <v>4706</v>
      </c>
      <c r="D750" s="46">
        <f t="shared" si="22"/>
        <v>5.54</v>
      </c>
      <c r="F750" s="46">
        <v>5.54</v>
      </c>
      <c r="G750" s="46">
        <v>5.54</v>
      </c>
      <c r="H750" s="1105" t="b">
        <f t="shared" si="23"/>
        <v>1</v>
      </c>
    </row>
    <row r="751" spans="1:8">
      <c r="A751" s="47">
        <v>12616</v>
      </c>
      <c r="B751" s="48" t="s">
        <v>8789</v>
      </c>
      <c r="C751" s="47" t="s">
        <v>4706</v>
      </c>
      <c r="D751" s="49">
        <f t="shared" si="22"/>
        <v>4.9400000000000004</v>
      </c>
      <c r="F751" s="49">
        <v>4.9400000000000004</v>
      </c>
      <c r="G751" s="49">
        <v>4.9400000000000004</v>
      </c>
      <c r="H751" s="1105" t="b">
        <f t="shared" si="23"/>
        <v>1</v>
      </c>
    </row>
    <row r="752" spans="1:8" ht="30">
      <c r="A752" s="45">
        <v>1049</v>
      </c>
      <c r="B752" s="1108" t="s">
        <v>8790</v>
      </c>
      <c r="C752" s="45" t="s">
        <v>4706</v>
      </c>
      <c r="D752" s="46">
        <f t="shared" si="22"/>
        <v>4.6399999999999997</v>
      </c>
      <c r="F752" s="46">
        <v>4.6399999999999997</v>
      </c>
      <c r="G752" s="46">
        <v>4.6399999999999997</v>
      </c>
      <c r="H752" s="1105" t="b">
        <f t="shared" si="23"/>
        <v>1</v>
      </c>
    </row>
    <row r="753" spans="1:8" ht="30">
      <c r="A753" s="47">
        <v>1099</v>
      </c>
      <c r="B753" s="48" t="s">
        <v>8791</v>
      </c>
      <c r="C753" s="47" t="s">
        <v>4706</v>
      </c>
      <c r="D753" s="49">
        <f t="shared" si="22"/>
        <v>3.55</v>
      </c>
      <c r="F753" s="49">
        <v>3.55</v>
      </c>
      <c r="G753" s="49">
        <v>3.55</v>
      </c>
      <c r="H753" s="1105" t="b">
        <f t="shared" si="23"/>
        <v>1</v>
      </c>
    </row>
    <row r="754" spans="1:8" ht="30">
      <c r="A754" s="45">
        <v>39678</v>
      </c>
      <c r="B754" s="1108" t="s">
        <v>8792</v>
      </c>
      <c r="C754" s="45" t="s">
        <v>4706</v>
      </c>
      <c r="D754" s="46">
        <f t="shared" si="22"/>
        <v>1.43</v>
      </c>
      <c r="F754" s="46">
        <v>1.43</v>
      </c>
      <c r="G754" s="46">
        <v>1.43</v>
      </c>
      <c r="H754" s="1105" t="b">
        <f t="shared" si="23"/>
        <v>1</v>
      </c>
    </row>
    <row r="755" spans="1:8" ht="30">
      <c r="A755" s="47">
        <v>1050</v>
      </c>
      <c r="B755" s="48" t="s">
        <v>8793</v>
      </c>
      <c r="C755" s="47" t="s">
        <v>4706</v>
      </c>
      <c r="D755" s="49">
        <f t="shared" si="22"/>
        <v>2.4300000000000002</v>
      </c>
      <c r="F755" s="49">
        <v>2.4300000000000002</v>
      </c>
      <c r="G755" s="49">
        <v>2.4300000000000002</v>
      </c>
      <c r="H755" s="1105" t="b">
        <f t="shared" si="23"/>
        <v>1</v>
      </c>
    </row>
    <row r="756" spans="1:8" ht="30">
      <c r="A756" s="45">
        <v>1101</v>
      </c>
      <c r="B756" s="1108" t="s">
        <v>8794</v>
      </c>
      <c r="C756" s="45" t="s">
        <v>4706</v>
      </c>
      <c r="D756" s="46">
        <f t="shared" si="22"/>
        <v>15.31</v>
      </c>
      <c r="F756" s="46">
        <v>15.31</v>
      </c>
      <c r="G756" s="46">
        <v>15.31</v>
      </c>
      <c r="H756" s="1105" t="b">
        <f t="shared" si="23"/>
        <v>1</v>
      </c>
    </row>
    <row r="757" spans="1:8" ht="30">
      <c r="A757" s="47">
        <v>1100</v>
      </c>
      <c r="B757" s="48" t="s">
        <v>8795</v>
      </c>
      <c r="C757" s="47" t="s">
        <v>4706</v>
      </c>
      <c r="D757" s="49">
        <f t="shared" si="22"/>
        <v>7.9</v>
      </c>
      <c r="F757" s="49">
        <v>7.9</v>
      </c>
      <c r="G757" s="49">
        <v>7.9</v>
      </c>
      <c r="H757" s="1105" t="b">
        <f t="shared" si="23"/>
        <v>1</v>
      </c>
    </row>
    <row r="758" spans="1:8" ht="30">
      <c r="A758" s="45">
        <v>39679</v>
      </c>
      <c r="B758" s="1108" t="s">
        <v>8796</v>
      </c>
      <c r="C758" s="45" t="s">
        <v>4706</v>
      </c>
      <c r="D758" s="46">
        <f t="shared" si="22"/>
        <v>30.52</v>
      </c>
      <c r="F758" s="46">
        <v>30.52</v>
      </c>
      <c r="G758" s="46">
        <v>30.52</v>
      </c>
      <c r="H758" s="1105" t="b">
        <f t="shared" si="23"/>
        <v>1</v>
      </c>
    </row>
    <row r="759" spans="1:8" ht="30">
      <c r="A759" s="47">
        <v>1098</v>
      </c>
      <c r="B759" s="48" t="s">
        <v>8797</v>
      </c>
      <c r="C759" s="47" t="s">
        <v>4706</v>
      </c>
      <c r="D759" s="49">
        <f t="shared" si="22"/>
        <v>1.89</v>
      </c>
      <c r="F759" s="49">
        <v>1.89</v>
      </c>
      <c r="G759" s="49">
        <v>1.89</v>
      </c>
      <c r="H759" s="1105" t="b">
        <f t="shared" si="23"/>
        <v>1</v>
      </c>
    </row>
    <row r="760" spans="1:8" ht="30">
      <c r="A760" s="45">
        <v>1102</v>
      </c>
      <c r="B760" s="1108" t="s">
        <v>8798</v>
      </c>
      <c r="C760" s="45" t="s">
        <v>4706</v>
      </c>
      <c r="D760" s="46">
        <f t="shared" si="22"/>
        <v>22.83</v>
      </c>
      <c r="F760" s="46">
        <v>22.83</v>
      </c>
      <c r="G760" s="46">
        <v>22.83</v>
      </c>
      <c r="H760" s="1105" t="b">
        <f t="shared" si="23"/>
        <v>1</v>
      </c>
    </row>
    <row r="761" spans="1:8" ht="30">
      <c r="A761" s="47">
        <v>1051</v>
      </c>
      <c r="B761" s="48" t="s">
        <v>8799</v>
      </c>
      <c r="C761" s="47" t="s">
        <v>4706</v>
      </c>
      <c r="D761" s="49">
        <f t="shared" si="22"/>
        <v>33.19</v>
      </c>
      <c r="F761" s="49">
        <v>33.19</v>
      </c>
      <c r="G761" s="49">
        <v>33.19</v>
      </c>
      <c r="H761" s="1105" t="b">
        <f t="shared" si="23"/>
        <v>1</v>
      </c>
    </row>
    <row r="762" spans="1:8">
      <c r="A762" s="45">
        <v>37399</v>
      </c>
      <c r="B762" s="1108" t="s">
        <v>8800</v>
      </c>
      <c r="C762" s="45" t="s">
        <v>4706</v>
      </c>
      <c r="D762" s="46">
        <f t="shared" si="22"/>
        <v>18.95</v>
      </c>
      <c r="F762" s="46">
        <v>18.95</v>
      </c>
      <c r="G762" s="46">
        <v>18.95</v>
      </c>
      <c r="H762" s="1105" t="b">
        <f t="shared" si="23"/>
        <v>1</v>
      </c>
    </row>
    <row r="763" spans="1:8">
      <c r="A763" s="47">
        <v>42655</v>
      </c>
      <c r="B763" s="48" t="s">
        <v>8801</v>
      </c>
      <c r="C763" s="47" t="s">
        <v>4710</v>
      </c>
      <c r="D763" s="49">
        <f t="shared" si="22"/>
        <v>8.9600000000000009</v>
      </c>
      <c r="F763" s="49">
        <v>8.9600000000000009</v>
      </c>
      <c r="G763" s="49">
        <v>8.9600000000000009</v>
      </c>
      <c r="H763" s="1105" t="b">
        <f t="shared" si="23"/>
        <v>1</v>
      </c>
    </row>
    <row r="764" spans="1:8">
      <c r="A764" s="45">
        <v>25004</v>
      </c>
      <c r="B764" s="1108" t="s">
        <v>8802</v>
      </c>
      <c r="C764" s="45" t="s">
        <v>4710</v>
      </c>
      <c r="D764" s="46">
        <f t="shared" si="22"/>
        <v>22.9</v>
      </c>
      <c r="F764" s="46">
        <v>22.9</v>
      </c>
      <c r="G764" s="46">
        <v>22.9</v>
      </c>
      <c r="H764" s="1105" t="b">
        <f t="shared" si="23"/>
        <v>1</v>
      </c>
    </row>
    <row r="765" spans="1:8">
      <c r="A765" s="47">
        <v>25002</v>
      </c>
      <c r="B765" s="48" t="s">
        <v>8803</v>
      </c>
      <c r="C765" s="47" t="s">
        <v>4710</v>
      </c>
      <c r="D765" s="49">
        <f t="shared" si="22"/>
        <v>23.09</v>
      </c>
      <c r="F765" s="49">
        <v>23.09</v>
      </c>
      <c r="G765" s="49">
        <v>23.09</v>
      </c>
      <c r="H765" s="1105" t="b">
        <f t="shared" si="23"/>
        <v>1</v>
      </c>
    </row>
    <row r="766" spans="1:8">
      <c r="A766" s="45">
        <v>37409</v>
      </c>
      <c r="B766" s="1108" t="s">
        <v>8804</v>
      </c>
      <c r="C766" s="45" t="s">
        <v>4710</v>
      </c>
      <c r="D766" s="46">
        <f t="shared" si="22"/>
        <v>22.71</v>
      </c>
      <c r="F766" s="46">
        <v>22.71</v>
      </c>
      <c r="G766" s="46">
        <v>22.71</v>
      </c>
      <c r="H766" s="1105" t="b">
        <f t="shared" si="23"/>
        <v>1</v>
      </c>
    </row>
    <row r="767" spans="1:8">
      <c r="A767" s="47">
        <v>841</v>
      </c>
      <c r="B767" s="48" t="s">
        <v>8805</v>
      </c>
      <c r="C767" s="47" t="s">
        <v>4710</v>
      </c>
      <c r="D767" s="49">
        <f t="shared" si="22"/>
        <v>23.46</v>
      </c>
      <c r="F767" s="49">
        <v>23.46</v>
      </c>
      <c r="G767" s="49">
        <v>23.46</v>
      </c>
      <c r="H767" s="1105" t="b">
        <f t="shared" si="23"/>
        <v>1</v>
      </c>
    </row>
    <row r="768" spans="1:8">
      <c r="A768" s="45">
        <v>25005</v>
      </c>
      <c r="B768" s="1108" t="s">
        <v>8806</v>
      </c>
      <c r="C768" s="45" t="s">
        <v>4710</v>
      </c>
      <c r="D768" s="46">
        <f t="shared" si="22"/>
        <v>25.72</v>
      </c>
      <c r="F768" s="46">
        <v>25.72</v>
      </c>
      <c r="G768" s="46">
        <v>25.72</v>
      </c>
      <c r="H768" s="1105" t="b">
        <f t="shared" si="23"/>
        <v>1</v>
      </c>
    </row>
    <row r="769" spans="1:8">
      <c r="A769" s="47">
        <v>25003</v>
      </c>
      <c r="B769" s="48" t="s">
        <v>8807</v>
      </c>
      <c r="C769" s="47" t="s">
        <v>4710</v>
      </c>
      <c r="D769" s="49">
        <f t="shared" si="22"/>
        <v>27.47</v>
      </c>
      <c r="F769" s="49">
        <v>27.47</v>
      </c>
      <c r="G769" s="49">
        <v>27.47</v>
      </c>
      <c r="H769" s="1105" t="b">
        <f t="shared" si="23"/>
        <v>1</v>
      </c>
    </row>
    <row r="770" spans="1:8">
      <c r="A770" s="45">
        <v>37410</v>
      </c>
      <c r="B770" s="1108" t="s">
        <v>8808</v>
      </c>
      <c r="C770" s="45" t="s">
        <v>4710</v>
      </c>
      <c r="D770" s="46">
        <f t="shared" si="22"/>
        <v>25.72</v>
      </c>
      <c r="F770" s="46">
        <v>25.72</v>
      </c>
      <c r="G770" s="46">
        <v>25.72</v>
      </c>
      <c r="H770" s="1105" t="b">
        <f t="shared" si="23"/>
        <v>1</v>
      </c>
    </row>
    <row r="771" spans="1:8">
      <c r="A771" s="47">
        <v>842</v>
      </c>
      <c r="B771" s="48" t="s">
        <v>8809</v>
      </c>
      <c r="C771" s="47" t="s">
        <v>4710</v>
      </c>
      <c r="D771" s="49">
        <f t="shared" ref="D771:D834" si="24">IF($J$2=$F$1,F771,G771)</f>
        <v>28.94</v>
      </c>
      <c r="F771" s="49">
        <v>28.94</v>
      </c>
      <c r="G771" s="49">
        <v>28.94</v>
      </c>
      <c r="H771" s="1105" t="b">
        <f t="shared" ref="H771:H834" si="25">F771=G771</f>
        <v>1</v>
      </c>
    </row>
    <row r="772" spans="1:8">
      <c r="A772" s="45">
        <v>862</v>
      </c>
      <c r="B772" s="1108" t="s">
        <v>8810</v>
      </c>
      <c r="C772" s="45" t="s">
        <v>4709</v>
      </c>
      <c r="D772" s="46">
        <f t="shared" si="24"/>
        <v>4.97</v>
      </c>
      <c r="F772" s="46">
        <v>4.97</v>
      </c>
      <c r="G772" s="46">
        <v>4.97</v>
      </c>
      <c r="H772" s="1105" t="b">
        <f t="shared" si="25"/>
        <v>1</v>
      </c>
    </row>
    <row r="773" spans="1:8">
      <c r="A773" s="47">
        <v>866</v>
      </c>
      <c r="B773" s="48" t="s">
        <v>8811</v>
      </c>
      <c r="C773" s="47" t="s">
        <v>4709</v>
      </c>
      <c r="D773" s="49">
        <f t="shared" si="24"/>
        <v>61.1</v>
      </c>
      <c r="F773" s="49">
        <v>61.1</v>
      </c>
      <c r="G773" s="49">
        <v>61.1</v>
      </c>
      <c r="H773" s="1105" t="b">
        <f t="shared" si="25"/>
        <v>1</v>
      </c>
    </row>
    <row r="774" spans="1:8">
      <c r="A774" s="45">
        <v>892</v>
      </c>
      <c r="B774" s="1108" t="s">
        <v>8812</v>
      </c>
      <c r="C774" s="45" t="s">
        <v>4709</v>
      </c>
      <c r="D774" s="46">
        <f t="shared" si="24"/>
        <v>77.7</v>
      </c>
      <c r="F774" s="46">
        <v>77.7</v>
      </c>
      <c r="G774" s="46">
        <v>77.7</v>
      </c>
      <c r="H774" s="1105" t="b">
        <f t="shared" si="25"/>
        <v>1</v>
      </c>
    </row>
    <row r="775" spans="1:8">
      <c r="A775" s="47">
        <v>857</v>
      </c>
      <c r="B775" s="48" t="s">
        <v>8813</v>
      </c>
      <c r="C775" s="47" t="s">
        <v>4709</v>
      </c>
      <c r="D775" s="49">
        <f t="shared" si="24"/>
        <v>7.91</v>
      </c>
      <c r="F775" s="49">
        <v>7.91</v>
      </c>
      <c r="G775" s="49">
        <v>7.91</v>
      </c>
      <c r="H775" s="1105" t="b">
        <f t="shared" si="25"/>
        <v>1</v>
      </c>
    </row>
    <row r="776" spans="1:8">
      <c r="A776" s="45">
        <v>37404</v>
      </c>
      <c r="B776" s="1108" t="s">
        <v>8814</v>
      </c>
      <c r="C776" s="45" t="s">
        <v>4709</v>
      </c>
      <c r="D776" s="46">
        <f t="shared" si="24"/>
        <v>93.43</v>
      </c>
      <c r="F776" s="46">
        <v>93.43</v>
      </c>
      <c r="G776" s="46">
        <v>93.43</v>
      </c>
      <c r="H776" s="1105" t="b">
        <f t="shared" si="25"/>
        <v>1</v>
      </c>
    </row>
    <row r="777" spans="1:8">
      <c r="A777" s="47">
        <v>868</v>
      </c>
      <c r="B777" s="48" t="s">
        <v>8815</v>
      </c>
      <c r="C777" s="47" t="s">
        <v>4709</v>
      </c>
      <c r="D777" s="49">
        <f t="shared" si="24"/>
        <v>12.21</v>
      </c>
      <c r="F777" s="49">
        <v>12.21</v>
      </c>
      <c r="G777" s="49">
        <v>12.21</v>
      </c>
      <c r="H777" s="1105" t="b">
        <f t="shared" si="25"/>
        <v>1</v>
      </c>
    </row>
    <row r="778" spans="1:8">
      <c r="A778" s="45">
        <v>870</v>
      </c>
      <c r="B778" s="1108" t="s">
        <v>8816</v>
      </c>
      <c r="C778" s="45" t="s">
        <v>4709</v>
      </c>
      <c r="D778" s="46">
        <f t="shared" si="24"/>
        <v>161</v>
      </c>
      <c r="F778" s="46">
        <v>161</v>
      </c>
      <c r="G778" s="46">
        <v>161</v>
      </c>
      <c r="H778" s="1105" t="b">
        <f t="shared" si="25"/>
        <v>1</v>
      </c>
    </row>
    <row r="779" spans="1:8">
      <c r="A779" s="47">
        <v>863</v>
      </c>
      <c r="B779" s="48" t="s">
        <v>8817</v>
      </c>
      <c r="C779" s="47" t="s">
        <v>4709</v>
      </c>
      <c r="D779" s="49">
        <f t="shared" si="24"/>
        <v>16.87</v>
      </c>
      <c r="F779" s="49">
        <v>16.87</v>
      </c>
      <c r="G779" s="49">
        <v>16.87</v>
      </c>
      <c r="H779" s="1105" t="b">
        <f t="shared" si="25"/>
        <v>1</v>
      </c>
    </row>
    <row r="780" spans="1:8">
      <c r="A780" s="45">
        <v>867</v>
      </c>
      <c r="B780" s="1108" t="s">
        <v>8818</v>
      </c>
      <c r="C780" s="45" t="s">
        <v>4709</v>
      </c>
      <c r="D780" s="46">
        <f t="shared" si="24"/>
        <v>23.5</v>
      </c>
      <c r="F780" s="46">
        <v>23.5</v>
      </c>
      <c r="G780" s="46">
        <v>23.5</v>
      </c>
      <c r="H780" s="1105" t="b">
        <f t="shared" si="25"/>
        <v>1</v>
      </c>
    </row>
    <row r="781" spans="1:8">
      <c r="A781" s="47">
        <v>891</v>
      </c>
      <c r="B781" s="48" t="s">
        <v>8819</v>
      </c>
      <c r="C781" s="47" t="s">
        <v>4709</v>
      </c>
      <c r="D781" s="49">
        <f t="shared" si="24"/>
        <v>270.39</v>
      </c>
      <c r="F781" s="49">
        <v>270.39</v>
      </c>
      <c r="G781" s="49">
        <v>270.39</v>
      </c>
      <c r="H781" s="1105" t="b">
        <f t="shared" si="25"/>
        <v>1</v>
      </c>
    </row>
    <row r="782" spans="1:8">
      <c r="A782" s="45">
        <v>864</v>
      </c>
      <c r="B782" s="1108" t="s">
        <v>8820</v>
      </c>
      <c r="C782" s="45" t="s">
        <v>4709</v>
      </c>
      <c r="D782" s="46">
        <f t="shared" si="24"/>
        <v>33.11</v>
      </c>
      <c r="F782" s="46">
        <v>33.11</v>
      </c>
      <c r="G782" s="46">
        <v>33.11</v>
      </c>
      <c r="H782" s="1105" t="b">
        <f t="shared" si="25"/>
        <v>1</v>
      </c>
    </row>
    <row r="783" spans="1:8">
      <c r="A783" s="47">
        <v>865</v>
      </c>
      <c r="B783" s="48" t="s">
        <v>8821</v>
      </c>
      <c r="C783" s="47" t="s">
        <v>4709</v>
      </c>
      <c r="D783" s="49">
        <f t="shared" si="24"/>
        <v>46.64</v>
      </c>
      <c r="F783" s="49">
        <v>46.64</v>
      </c>
      <c r="G783" s="49">
        <v>46.64</v>
      </c>
      <c r="H783" s="1105" t="b">
        <f t="shared" si="25"/>
        <v>1</v>
      </c>
    </row>
    <row r="784" spans="1:8">
      <c r="A784" s="45">
        <v>1006</v>
      </c>
      <c r="B784" s="1108" t="s">
        <v>8822</v>
      </c>
      <c r="C784" s="45" t="s">
        <v>4709</v>
      </c>
      <c r="D784" s="46">
        <f t="shared" si="24"/>
        <v>63.17</v>
      </c>
      <c r="F784" s="46">
        <v>63.17</v>
      </c>
      <c r="G784" s="46">
        <v>63.17</v>
      </c>
      <c r="H784" s="1105" t="b">
        <f t="shared" si="25"/>
        <v>1</v>
      </c>
    </row>
    <row r="785" spans="1:8">
      <c r="A785" s="47">
        <v>948</v>
      </c>
      <c r="B785" s="48" t="s">
        <v>8823</v>
      </c>
      <c r="C785" s="47" t="s">
        <v>4709</v>
      </c>
      <c r="D785" s="49">
        <f t="shared" si="24"/>
        <v>13.09</v>
      </c>
      <c r="F785" s="49">
        <v>13.09</v>
      </c>
      <c r="G785" s="49">
        <v>13.09</v>
      </c>
      <c r="H785" s="1105" t="b">
        <f t="shared" si="25"/>
        <v>1</v>
      </c>
    </row>
    <row r="786" spans="1:8">
      <c r="A786" s="45">
        <v>947</v>
      </c>
      <c r="B786" s="1108" t="s">
        <v>8824</v>
      </c>
      <c r="C786" s="45" t="s">
        <v>4709</v>
      </c>
      <c r="D786" s="46">
        <f t="shared" si="24"/>
        <v>13.31</v>
      </c>
      <c r="F786" s="46">
        <v>13.31</v>
      </c>
      <c r="G786" s="46">
        <v>13.31</v>
      </c>
      <c r="H786" s="1105" t="b">
        <f t="shared" si="25"/>
        <v>1</v>
      </c>
    </row>
    <row r="787" spans="1:8">
      <c r="A787" s="47">
        <v>911</v>
      </c>
      <c r="B787" s="48" t="s">
        <v>8825</v>
      </c>
      <c r="C787" s="47" t="s">
        <v>4709</v>
      </c>
      <c r="D787" s="49">
        <f t="shared" si="24"/>
        <v>19.36</v>
      </c>
      <c r="F787" s="49">
        <v>19.36</v>
      </c>
      <c r="G787" s="49">
        <v>19.36</v>
      </c>
      <c r="H787" s="1105" t="b">
        <f t="shared" si="25"/>
        <v>1</v>
      </c>
    </row>
    <row r="788" spans="1:8">
      <c r="A788" s="45">
        <v>925</v>
      </c>
      <c r="B788" s="1108" t="s">
        <v>8826</v>
      </c>
      <c r="C788" s="45" t="s">
        <v>4709</v>
      </c>
      <c r="D788" s="46">
        <f t="shared" si="24"/>
        <v>17.89</v>
      </c>
      <c r="F788" s="46">
        <v>17.89</v>
      </c>
      <c r="G788" s="46">
        <v>17.89</v>
      </c>
      <c r="H788" s="1105" t="b">
        <f t="shared" si="25"/>
        <v>1</v>
      </c>
    </row>
    <row r="789" spans="1:8">
      <c r="A789" s="47">
        <v>954</v>
      </c>
      <c r="B789" s="48" t="s">
        <v>8827</v>
      </c>
      <c r="C789" s="47" t="s">
        <v>4709</v>
      </c>
      <c r="D789" s="49">
        <f t="shared" si="24"/>
        <v>19.77</v>
      </c>
      <c r="F789" s="49">
        <v>19.77</v>
      </c>
      <c r="G789" s="49">
        <v>19.77</v>
      </c>
      <c r="H789" s="1105" t="b">
        <f t="shared" si="25"/>
        <v>1</v>
      </c>
    </row>
    <row r="790" spans="1:8">
      <c r="A790" s="45">
        <v>901</v>
      </c>
      <c r="B790" s="1108" t="s">
        <v>8828</v>
      </c>
      <c r="C790" s="45" t="s">
        <v>4709</v>
      </c>
      <c r="D790" s="46">
        <f t="shared" si="24"/>
        <v>21.16</v>
      </c>
      <c r="F790" s="46">
        <v>21.16</v>
      </c>
      <c r="G790" s="46">
        <v>21.16</v>
      </c>
      <c r="H790" s="1105" t="b">
        <f t="shared" si="25"/>
        <v>1</v>
      </c>
    </row>
    <row r="791" spans="1:8">
      <c r="A791" s="47">
        <v>926</v>
      </c>
      <c r="B791" s="48" t="s">
        <v>8829</v>
      </c>
      <c r="C791" s="47" t="s">
        <v>4709</v>
      </c>
      <c r="D791" s="49">
        <f t="shared" si="24"/>
        <v>22.36</v>
      </c>
      <c r="F791" s="49">
        <v>22.36</v>
      </c>
      <c r="G791" s="49">
        <v>22.36</v>
      </c>
      <c r="H791" s="1105" t="b">
        <f t="shared" si="25"/>
        <v>1</v>
      </c>
    </row>
    <row r="792" spans="1:8">
      <c r="A792" s="45">
        <v>912</v>
      </c>
      <c r="B792" s="1108" t="s">
        <v>8830</v>
      </c>
      <c r="C792" s="45" t="s">
        <v>4709</v>
      </c>
      <c r="D792" s="46">
        <f t="shared" si="24"/>
        <v>22.49</v>
      </c>
      <c r="F792" s="46">
        <v>22.49</v>
      </c>
      <c r="G792" s="46">
        <v>22.49</v>
      </c>
      <c r="H792" s="1105" t="b">
        <f t="shared" si="25"/>
        <v>1</v>
      </c>
    </row>
    <row r="793" spans="1:8">
      <c r="A793" s="47">
        <v>955</v>
      </c>
      <c r="B793" s="48" t="s">
        <v>8831</v>
      </c>
      <c r="C793" s="47" t="s">
        <v>4709</v>
      </c>
      <c r="D793" s="49">
        <f t="shared" si="24"/>
        <v>26.85</v>
      </c>
      <c r="F793" s="49">
        <v>26.85</v>
      </c>
      <c r="G793" s="49">
        <v>26.85</v>
      </c>
      <c r="H793" s="1105" t="b">
        <f t="shared" si="25"/>
        <v>1</v>
      </c>
    </row>
    <row r="794" spans="1:8">
      <c r="A794" s="45">
        <v>946</v>
      </c>
      <c r="B794" s="1108" t="s">
        <v>8832</v>
      </c>
      <c r="C794" s="45" t="s">
        <v>4709</v>
      </c>
      <c r="D794" s="46">
        <f t="shared" si="24"/>
        <v>30.19</v>
      </c>
      <c r="F794" s="46">
        <v>30.19</v>
      </c>
      <c r="G794" s="46">
        <v>30.19</v>
      </c>
      <c r="H794" s="1105" t="b">
        <f t="shared" si="25"/>
        <v>1</v>
      </c>
    </row>
    <row r="795" spans="1:8">
      <c r="A795" s="47">
        <v>953</v>
      </c>
      <c r="B795" s="48" t="s">
        <v>8833</v>
      </c>
      <c r="C795" s="47" t="s">
        <v>4709</v>
      </c>
      <c r="D795" s="49">
        <f t="shared" si="24"/>
        <v>27.47</v>
      </c>
      <c r="F795" s="49">
        <v>27.47</v>
      </c>
      <c r="G795" s="49">
        <v>27.47</v>
      </c>
      <c r="H795" s="1105" t="b">
        <f t="shared" si="25"/>
        <v>1</v>
      </c>
    </row>
    <row r="796" spans="1:8">
      <c r="A796" s="45">
        <v>902</v>
      </c>
      <c r="B796" s="1108" t="s">
        <v>8834</v>
      </c>
      <c r="C796" s="45" t="s">
        <v>4709</v>
      </c>
      <c r="D796" s="46">
        <f t="shared" si="24"/>
        <v>33.4</v>
      </c>
      <c r="F796" s="46">
        <v>33.4</v>
      </c>
      <c r="G796" s="46">
        <v>33.4</v>
      </c>
      <c r="H796" s="1105" t="b">
        <f t="shared" si="25"/>
        <v>1</v>
      </c>
    </row>
    <row r="797" spans="1:8">
      <c r="A797" s="47">
        <v>927</v>
      </c>
      <c r="B797" s="48" t="s">
        <v>8835</v>
      </c>
      <c r="C797" s="47" t="s">
        <v>4709</v>
      </c>
      <c r="D797" s="49">
        <f t="shared" si="24"/>
        <v>32.369999999999997</v>
      </c>
      <c r="F797" s="49">
        <v>32.369999999999997</v>
      </c>
      <c r="G797" s="49">
        <v>32.369999999999997</v>
      </c>
      <c r="H797" s="1105" t="b">
        <f t="shared" si="25"/>
        <v>1</v>
      </c>
    </row>
    <row r="798" spans="1:8">
      <c r="A798" s="45">
        <v>913</v>
      </c>
      <c r="B798" s="1108" t="s">
        <v>8836</v>
      </c>
      <c r="C798" s="45" t="s">
        <v>4709</v>
      </c>
      <c r="D798" s="46">
        <f t="shared" si="24"/>
        <v>36.130000000000003</v>
      </c>
      <c r="F798" s="46">
        <v>36.130000000000003</v>
      </c>
      <c r="G798" s="46">
        <v>36.130000000000003</v>
      </c>
      <c r="H798" s="1105" t="b">
        <f t="shared" si="25"/>
        <v>1</v>
      </c>
    </row>
    <row r="799" spans="1:8">
      <c r="A799" s="47">
        <v>903</v>
      </c>
      <c r="B799" s="48" t="s">
        <v>8837</v>
      </c>
      <c r="C799" s="47" t="s">
        <v>4709</v>
      </c>
      <c r="D799" s="49">
        <f t="shared" si="24"/>
        <v>40.89</v>
      </c>
      <c r="F799" s="49">
        <v>40.89</v>
      </c>
      <c r="G799" s="49">
        <v>40.89</v>
      </c>
      <c r="H799" s="1105" t="b">
        <f t="shared" si="25"/>
        <v>1</v>
      </c>
    </row>
    <row r="800" spans="1:8">
      <c r="A800" s="45">
        <v>945</v>
      </c>
      <c r="B800" s="1108" t="s">
        <v>8838</v>
      </c>
      <c r="C800" s="45" t="s">
        <v>4709</v>
      </c>
      <c r="D800" s="46">
        <f t="shared" si="24"/>
        <v>43.26</v>
      </c>
      <c r="F800" s="46">
        <v>43.26</v>
      </c>
      <c r="G800" s="46">
        <v>43.26</v>
      </c>
      <c r="H800" s="1105" t="b">
        <f t="shared" si="25"/>
        <v>1</v>
      </c>
    </row>
    <row r="801" spans="1:8">
      <c r="A801" s="47">
        <v>914</v>
      </c>
      <c r="B801" s="48" t="s">
        <v>8839</v>
      </c>
      <c r="C801" s="47" t="s">
        <v>4709</v>
      </c>
      <c r="D801" s="49">
        <f t="shared" si="24"/>
        <v>44.31</v>
      </c>
      <c r="F801" s="49">
        <v>44.31</v>
      </c>
      <c r="G801" s="49">
        <v>44.31</v>
      </c>
      <c r="H801" s="1105" t="b">
        <f t="shared" si="25"/>
        <v>1</v>
      </c>
    </row>
    <row r="802" spans="1:8" ht="30">
      <c r="A802" s="45">
        <v>993</v>
      </c>
      <c r="B802" s="1108" t="s">
        <v>8840</v>
      </c>
      <c r="C802" s="45" t="s">
        <v>4709</v>
      </c>
      <c r="D802" s="46">
        <f t="shared" si="24"/>
        <v>1.36</v>
      </c>
      <c r="F802" s="46">
        <v>1.36</v>
      </c>
      <c r="G802" s="46">
        <v>1.36</v>
      </c>
      <c r="H802" s="1105" t="b">
        <f t="shared" si="25"/>
        <v>1</v>
      </c>
    </row>
    <row r="803" spans="1:8" ht="30">
      <c r="A803" s="47">
        <v>1020</v>
      </c>
      <c r="B803" s="48" t="s">
        <v>8841</v>
      </c>
      <c r="C803" s="47" t="s">
        <v>4709</v>
      </c>
      <c r="D803" s="49">
        <f t="shared" si="24"/>
        <v>5.92</v>
      </c>
      <c r="F803" s="49">
        <v>5.92</v>
      </c>
      <c r="G803" s="49">
        <v>5.92</v>
      </c>
      <c r="H803" s="1105" t="b">
        <f t="shared" si="25"/>
        <v>1</v>
      </c>
    </row>
    <row r="804" spans="1:8" ht="30">
      <c r="A804" s="45">
        <v>1017</v>
      </c>
      <c r="B804" s="1108" t="s">
        <v>8842</v>
      </c>
      <c r="C804" s="45" t="s">
        <v>4709</v>
      </c>
      <c r="D804" s="46">
        <f t="shared" si="24"/>
        <v>65.069999999999993</v>
      </c>
      <c r="F804" s="46">
        <v>65.069999999999993</v>
      </c>
      <c r="G804" s="46">
        <v>65.069999999999993</v>
      </c>
      <c r="H804" s="1105" t="b">
        <f t="shared" si="25"/>
        <v>1</v>
      </c>
    </row>
    <row r="805" spans="1:8" ht="30">
      <c r="A805" s="47">
        <v>999</v>
      </c>
      <c r="B805" s="48" t="s">
        <v>8843</v>
      </c>
      <c r="C805" s="47" t="s">
        <v>4709</v>
      </c>
      <c r="D805" s="49">
        <f t="shared" si="24"/>
        <v>80.63</v>
      </c>
      <c r="F805" s="49">
        <v>80.63</v>
      </c>
      <c r="G805" s="49">
        <v>80.63</v>
      </c>
      <c r="H805" s="1105" t="b">
        <f t="shared" si="25"/>
        <v>1</v>
      </c>
    </row>
    <row r="806" spans="1:8" ht="30">
      <c r="A806" s="45">
        <v>995</v>
      </c>
      <c r="B806" s="1108" t="s">
        <v>8844</v>
      </c>
      <c r="C806" s="45" t="s">
        <v>4709</v>
      </c>
      <c r="D806" s="46">
        <f t="shared" si="24"/>
        <v>9.08</v>
      </c>
      <c r="F806" s="46">
        <v>9.08</v>
      </c>
      <c r="G806" s="46">
        <v>9.08</v>
      </c>
      <c r="H806" s="1105" t="b">
        <f t="shared" si="25"/>
        <v>1</v>
      </c>
    </row>
    <row r="807" spans="1:8" ht="30">
      <c r="A807" s="47">
        <v>1000</v>
      </c>
      <c r="B807" s="48" t="s">
        <v>8845</v>
      </c>
      <c r="C807" s="47" t="s">
        <v>4709</v>
      </c>
      <c r="D807" s="49">
        <f t="shared" si="24"/>
        <v>98.84</v>
      </c>
      <c r="F807" s="49">
        <v>98.84</v>
      </c>
      <c r="G807" s="49">
        <v>98.84</v>
      </c>
      <c r="H807" s="1105" t="b">
        <f t="shared" si="25"/>
        <v>1</v>
      </c>
    </row>
    <row r="808" spans="1:8" ht="30">
      <c r="A808" s="45">
        <v>1022</v>
      </c>
      <c r="B808" s="1108" t="s">
        <v>8846</v>
      </c>
      <c r="C808" s="45" t="s">
        <v>4709</v>
      </c>
      <c r="D808" s="46">
        <f t="shared" si="24"/>
        <v>1.89</v>
      </c>
      <c r="F808" s="46">
        <v>1.89</v>
      </c>
      <c r="G808" s="46">
        <v>1.89</v>
      </c>
      <c r="H808" s="1105" t="b">
        <f t="shared" si="25"/>
        <v>1</v>
      </c>
    </row>
    <row r="809" spans="1:8" ht="30">
      <c r="A809" s="47">
        <v>1015</v>
      </c>
      <c r="B809" s="48" t="s">
        <v>8847</v>
      </c>
      <c r="C809" s="47" t="s">
        <v>4709</v>
      </c>
      <c r="D809" s="49">
        <f t="shared" si="24"/>
        <v>130.15</v>
      </c>
      <c r="F809" s="49">
        <v>130.15</v>
      </c>
      <c r="G809" s="49">
        <v>130.15</v>
      </c>
      <c r="H809" s="1105" t="b">
        <f t="shared" si="25"/>
        <v>1</v>
      </c>
    </row>
    <row r="810" spans="1:8" ht="30">
      <c r="A810" s="45">
        <v>996</v>
      </c>
      <c r="B810" s="1108" t="s">
        <v>8848</v>
      </c>
      <c r="C810" s="45" t="s">
        <v>4709</v>
      </c>
      <c r="D810" s="46">
        <f t="shared" si="24"/>
        <v>13.82</v>
      </c>
      <c r="F810" s="46">
        <v>13.82</v>
      </c>
      <c r="G810" s="46">
        <v>13.82</v>
      </c>
      <c r="H810" s="1105" t="b">
        <f t="shared" si="25"/>
        <v>1</v>
      </c>
    </row>
    <row r="811" spans="1:8" ht="30">
      <c r="A811" s="47">
        <v>1001</v>
      </c>
      <c r="B811" s="48" t="s">
        <v>8849</v>
      </c>
      <c r="C811" s="47" t="s">
        <v>4709</v>
      </c>
      <c r="D811" s="49">
        <f t="shared" si="24"/>
        <v>162.88</v>
      </c>
      <c r="F811" s="49">
        <v>162.88</v>
      </c>
      <c r="G811" s="49">
        <v>162.88</v>
      </c>
      <c r="H811" s="1105" t="b">
        <f t="shared" si="25"/>
        <v>1</v>
      </c>
    </row>
    <row r="812" spans="1:8" ht="30">
      <c r="A812" s="45">
        <v>1019</v>
      </c>
      <c r="B812" s="1108" t="s">
        <v>8850</v>
      </c>
      <c r="C812" s="45" t="s">
        <v>4709</v>
      </c>
      <c r="D812" s="46">
        <f t="shared" si="24"/>
        <v>19.059999999999999</v>
      </c>
      <c r="F812" s="46">
        <v>19.059999999999999</v>
      </c>
      <c r="G812" s="46">
        <v>19.059999999999999</v>
      </c>
      <c r="H812" s="1105" t="b">
        <f t="shared" si="25"/>
        <v>1</v>
      </c>
    </row>
    <row r="813" spans="1:8" ht="30">
      <c r="A813" s="47">
        <v>1021</v>
      </c>
      <c r="B813" s="48" t="s">
        <v>8851</v>
      </c>
      <c r="C813" s="47" t="s">
        <v>4709</v>
      </c>
      <c r="D813" s="49">
        <f t="shared" si="24"/>
        <v>2.7</v>
      </c>
      <c r="F813" s="49">
        <v>2.7</v>
      </c>
      <c r="G813" s="49">
        <v>2.7</v>
      </c>
      <c r="H813" s="1105" t="b">
        <f t="shared" si="25"/>
        <v>1</v>
      </c>
    </row>
    <row r="814" spans="1:8" ht="30">
      <c r="A814" s="45">
        <v>39249</v>
      </c>
      <c r="B814" s="1108" t="s">
        <v>8852</v>
      </c>
      <c r="C814" s="45" t="s">
        <v>4709</v>
      </c>
      <c r="D814" s="46">
        <f t="shared" si="24"/>
        <v>212.48</v>
      </c>
      <c r="F814" s="46">
        <v>212.48</v>
      </c>
      <c r="G814" s="46">
        <v>212.48</v>
      </c>
      <c r="H814" s="1105" t="b">
        <f t="shared" si="25"/>
        <v>1</v>
      </c>
    </row>
    <row r="815" spans="1:8" ht="30">
      <c r="A815" s="47">
        <v>1018</v>
      </c>
      <c r="B815" s="48" t="s">
        <v>8853</v>
      </c>
      <c r="C815" s="47" t="s">
        <v>4709</v>
      </c>
      <c r="D815" s="49">
        <f t="shared" si="24"/>
        <v>27.16</v>
      </c>
      <c r="F815" s="49">
        <v>27.16</v>
      </c>
      <c r="G815" s="49">
        <v>27.16</v>
      </c>
      <c r="H815" s="1105" t="b">
        <f t="shared" si="25"/>
        <v>1</v>
      </c>
    </row>
    <row r="816" spans="1:8" ht="30">
      <c r="A816" s="45">
        <v>39250</v>
      </c>
      <c r="B816" s="1108" t="s">
        <v>8854</v>
      </c>
      <c r="C816" s="45" t="s">
        <v>4709</v>
      </c>
      <c r="D816" s="46">
        <f t="shared" si="24"/>
        <v>272.95</v>
      </c>
      <c r="F816" s="46">
        <v>272.95</v>
      </c>
      <c r="G816" s="46">
        <v>272.95</v>
      </c>
      <c r="H816" s="1105" t="b">
        <f t="shared" si="25"/>
        <v>1</v>
      </c>
    </row>
    <row r="817" spans="1:8" ht="30">
      <c r="A817" s="47">
        <v>994</v>
      </c>
      <c r="B817" s="48" t="s">
        <v>8855</v>
      </c>
      <c r="C817" s="47" t="s">
        <v>4709</v>
      </c>
      <c r="D817" s="49">
        <f t="shared" si="24"/>
        <v>3.69</v>
      </c>
      <c r="F817" s="49">
        <v>3.69</v>
      </c>
      <c r="G817" s="49">
        <v>3.69</v>
      </c>
      <c r="H817" s="1105" t="b">
        <f t="shared" si="25"/>
        <v>1</v>
      </c>
    </row>
    <row r="818" spans="1:8" ht="30">
      <c r="A818" s="45">
        <v>977</v>
      </c>
      <c r="B818" s="1108" t="s">
        <v>8856</v>
      </c>
      <c r="C818" s="45" t="s">
        <v>4709</v>
      </c>
      <c r="D818" s="46">
        <f t="shared" si="24"/>
        <v>37.630000000000003</v>
      </c>
      <c r="F818" s="46">
        <v>37.630000000000003</v>
      </c>
      <c r="G818" s="46">
        <v>37.630000000000003</v>
      </c>
      <c r="H818" s="1105" t="b">
        <f t="shared" si="25"/>
        <v>1</v>
      </c>
    </row>
    <row r="819" spans="1:8" ht="30">
      <c r="A819" s="47">
        <v>998</v>
      </c>
      <c r="B819" s="48" t="s">
        <v>8857</v>
      </c>
      <c r="C819" s="47" t="s">
        <v>4709</v>
      </c>
      <c r="D819" s="49">
        <f t="shared" si="24"/>
        <v>49.99</v>
      </c>
      <c r="F819" s="49">
        <v>49.99</v>
      </c>
      <c r="G819" s="49">
        <v>49.99</v>
      </c>
      <c r="H819" s="1105" t="b">
        <f t="shared" si="25"/>
        <v>1</v>
      </c>
    </row>
    <row r="820" spans="1:8" ht="30">
      <c r="A820" s="45">
        <v>39251</v>
      </c>
      <c r="B820" s="1108" t="s">
        <v>8858</v>
      </c>
      <c r="C820" s="45" t="s">
        <v>4709</v>
      </c>
      <c r="D820" s="46">
        <f t="shared" si="24"/>
        <v>0.36</v>
      </c>
      <c r="F820" s="46">
        <v>0.36</v>
      </c>
      <c r="G820" s="46">
        <v>0.36</v>
      </c>
      <c r="H820" s="1105" t="b">
        <f t="shared" si="25"/>
        <v>1</v>
      </c>
    </row>
    <row r="821" spans="1:8" ht="30">
      <c r="A821" s="47">
        <v>1011</v>
      </c>
      <c r="B821" s="48" t="s">
        <v>8859</v>
      </c>
      <c r="C821" s="47" t="s">
        <v>4709</v>
      </c>
      <c r="D821" s="49">
        <f t="shared" si="24"/>
        <v>0.5</v>
      </c>
      <c r="F821" s="49">
        <v>0.5</v>
      </c>
      <c r="G821" s="49">
        <v>0.5</v>
      </c>
      <c r="H821" s="1105" t="b">
        <f t="shared" si="25"/>
        <v>1</v>
      </c>
    </row>
    <row r="822" spans="1:8" ht="30">
      <c r="A822" s="45">
        <v>39252</v>
      </c>
      <c r="B822" s="1108" t="s">
        <v>8860</v>
      </c>
      <c r="C822" s="45" t="s">
        <v>4709</v>
      </c>
      <c r="D822" s="46">
        <f t="shared" si="24"/>
        <v>0.6</v>
      </c>
      <c r="F822" s="46">
        <v>0.6</v>
      </c>
      <c r="G822" s="46">
        <v>0.6</v>
      </c>
      <c r="H822" s="1105" t="b">
        <f t="shared" si="25"/>
        <v>1</v>
      </c>
    </row>
    <row r="823" spans="1:8" ht="30">
      <c r="A823" s="47">
        <v>1013</v>
      </c>
      <c r="B823" s="48" t="s">
        <v>8861</v>
      </c>
      <c r="C823" s="47" t="s">
        <v>4709</v>
      </c>
      <c r="D823" s="49">
        <f t="shared" si="24"/>
        <v>0.79</v>
      </c>
      <c r="F823" s="49">
        <v>0.79</v>
      </c>
      <c r="G823" s="49">
        <v>0.79</v>
      </c>
      <c r="H823" s="1105" t="b">
        <f t="shared" si="25"/>
        <v>1</v>
      </c>
    </row>
    <row r="824" spans="1:8" ht="30">
      <c r="A824" s="45">
        <v>980</v>
      </c>
      <c r="B824" s="1108" t="s">
        <v>8862</v>
      </c>
      <c r="C824" s="45" t="s">
        <v>4709</v>
      </c>
      <c r="D824" s="46">
        <f t="shared" si="24"/>
        <v>5.43</v>
      </c>
      <c r="F824" s="46">
        <v>5.43</v>
      </c>
      <c r="G824" s="46">
        <v>5.43</v>
      </c>
      <c r="H824" s="1105" t="b">
        <f t="shared" si="25"/>
        <v>1</v>
      </c>
    </row>
    <row r="825" spans="1:8" ht="30">
      <c r="A825" s="47">
        <v>39237</v>
      </c>
      <c r="B825" s="48" t="s">
        <v>8863</v>
      </c>
      <c r="C825" s="47" t="s">
        <v>4709</v>
      </c>
      <c r="D825" s="49">
        <f t="shared" si="24"/>
        <v>64.39</v>
      </c>
      <c r="F825" s="49">
        <v>64.39</v>
      </c>
      <c r="G825" s="49">
        <v>64.39</v>
      </c>
      <c r="H825" s="1105" t="b">
        <f t="shared" si="25"/>
        <v>1</v>
      </c>
    </row>
    <row r="826" spans="1:8" ht="30">
      <c r="A826" s="45">
        <v>39238</v>
      </c>
      <c r="B826" s="1108" t="s">
        <v>8864</v>
      </c>
      <c r="C826" s="45" t="s">
        <v>4709</v>
      </c>
      <c r="D826" s="46">
        <f t="shared" si="24"/>
        <v>80.39</v>
      </c>
      <c r="F826" s="46">
        <v>80.39</v>
      </c>
      <c r="G826" s="46">
        <v>80.39</v>
      </c>
      <c r="H826" s="1105" t="b">
        <f t="shared" si="25"/>
        <v>1</v>
      </c>
    </row>
    <row r="827" spans="1:8" ht="30">
      <c r="A827" s="47">
        <v>979</v>
      </c>
      <c r="B827" s="48" t="s">
        <v>8865</v>
      </c>
      <c r="C827" s="47" t="s">
        <v>4709</v>
      </c>
      <c r="D827" s="49">
        <f t="shared" si="24"/>
        <v>8.3699999999999992</v>
      </c>
      <c r="F827" s="49">
        <v>8.3699999999999992</v>
      </c>
      <c r="G827" s="49">
        <v>8.3699999999999992</v>
      </c>
      <c r="H827" s="1105" t="b">
        <f t="shared" si="25"/>
        <v>1</v>
      </c>
    </row>
    <row r="828" spans="1:8" ht="30">
      <c r="A828" s="45">
        <v>39239</v>
      </c>
      <c r="B828" s="1108" t="s">
        <v>8866</v>
      </c>
      <c r="C828" s="45" t="s">
        <v>4709</v>
      </c>
      <c r="D828" s="46">
        <f t="shared" si="24"/>
        <v>97.84</v>
      </c>
      <c r="F828" s="46">
        <v>97.84</v>
      </c>
      <c r="G828" s="46">
        <v>97.84</v>
      </c>
      <c r="H828" s="1105" t="b">
        <f t="shared" si="25"/>
        <v>1</v>
      </c>
    </row>
    <row r="829" spans="1:8" ht="30">
      <c r="A829" s="47">
        <v>1014</v>
      </c>
      <c r="B829" s="48" t="s">
        <v>8867</v>
      </c>
      <c r="C829" s="47" t="s">
        <v>4709</v>
      </c>
      <c r="D829" s="49">
        <f t="shared" si="24"/>
        <v>1.27</v>
      </c>
      <c r="F829" s="49">
        <v>1.27</v>
      </c>
      <c r="G829" s="49">
        <v>1.27</v>
      </c>
      <c r="H829" s="1105" t="b">
        <f t="shared" si="25"/>
        <v>1</v>
      </c>
    </row>
    <row r="830" spans="1:8" ht="30">
      <c r="A830" s="45">
        <v>39240</v>
      </c>
      <c r="B830" s="1108" t="s">
        <v>8868</v>
      </c>
      <c r="C830" s="45" t="s">
        <v>4709</v>
      </c>
      <c r="D830" s="46">
        <f t="shared" si="24"/>
        <v>129.32</v>
      </c>
      <c r="F830" s="46">
        <v>129.32</v>
      </c>
      <c r="G830" s="46">
        <v>129.32</v>
      </c>
      <c r="H830" s="1105" t="b">
        <f t="shared" si="25"/>
        <v>1</v>
      </c>
    </row>
    <row r="831" spans="1:8" ht="30">
      <c r="A831" s="47">
        <v>39232</v>
      </c>
      <c r="B831" s="48" t="s">
        <v>8869</v>
      </c>
      <c r="C831" s="47" t="s">
        <v>4709</v>
      </c>
      <c r="D831" s="49">
        <f t="shared" si="24"/>
        <v>13.43</v>
      </c>
      <c r="F831" s="49">
        <v>13.43</v>
      </c>
      <c r="G831" s="49">
        <v>13.43</v>
      </c>
      <c r="H831" s="1105" t="b">
        <f t="shared" si="25"/>
        <v>1</v>
      </c>
    </row>
    <row r="832" spans="1:8" ht="30">
      <c r="A832" s="45">
        <v>39233</v>
      </c>
      <c r="B832" s="1108" t="s">
        <v>8870</v>
      </c>
      <c r="C832" s="45" t="s">
        <v>4709</v>
      </c>
      <c r="D832" s="46">
        <f t="shared" si="24"/>
        <v>18.46</v>
      </c>
      <c r="F832" s="46">
        <v>18.46</v>
      </c>
      <c r="G832" s="46">
        <v>18.46</v>
      </c>
      <c r="H832" s="1105" t="b">
        <f t="shared" si="25"/>
        <v>1</v>
      </c>
    </row>
    <row r="833" spans="1:8" ht="30">
      <c r="A833" s="47">
        <v>981</v>
      </c>
      <c r="B833" s="48" t="s">
        <v>8871</v>
      </c>
      <c r="C833" s="47" t="s">
        <v>4709</v>
      </c>
      <c r="D833" s="49">
        <f t="shared" si="24"/>
        <v>2.27</v>
      </c>
      <c r="F833" s="49">
        <v>2.27</v>
      </c>
      <c r="G833" s="49">
        <v>2.27</v>
      </c>
      <c r="H833" s="1105" t="b">
        <f t="shared" si="25"/>
        <v>1</v>
      </c>
    </row>
    <row r="834" spans="1:8" ht="30">
      <c r="A834" s="45">
        <v>39234</v>
      </c>
      <c r="B834" s="1108" t="s">
        <v>8872</v>
      </c>
      <c r="C834" s="45" t="s">
        <v>4709</v>
      </c>
      <c r="D834" s="46">
        <f t="shared" si="24"/>
        <v>27.09</v>
      </c>
      <c r="F834" s="46">
        <v>27.09</v>
      </c>
      <c r="G834" s="46">
        <v>27.09</v>
      </c>
      <c r="H834" s="1105" t="b">
        <f t="shared" si="25"/>
        <v>1</v>
      </c>
    </row>
    <row r="835" spans="1:8" ht="30">
      <c r="A835" s="47">
        <v>982</v>
      </c>
      <c r="B835" s="48" t="s">
        <v>8873</v>
      </c>
      <c r="C835" s="47" t="s">
        <v>4709</v>
      </c>
      <c r="D835" s="49">
        <f t="shared" ref="D835:D898" si="26">IF($J$2=$F$1,F835,G835)</f>
        <v>3.18</v>
      </c>
      <c r="F835" s="49">
        <v>3.18</v>
      </c>
      <c r="G835" s="49">
        <v>3.18</v>
      </c>
      <c r="H835" s="1105" t="b">
        <f t="shared" ref="H835:H898" si="27">F835=G835</f>
        <v>1</v>
      </c>
    </row>
    <row r="836" spans="1:8" ht="30">
      <c r="A836" s="45">
        <v>39235</v>
      </c>
      <c r="B836" s="1108" t="s">
        <v>8874</v>
      </c>
      <c r="C836" s="45" t="s">
        <v>4709</v>
      </c>
      <c r="D836" s="46">
        <f t="shared" si="26"/>
        <v>38.1</v>
      </c>
      <c r="F836" s="46">
        <v>38.1</v>
      </c>
      <c r="G836" s="46">
        <v>38.1</v>
      </c>
      <c r="H836" s="1105" t="b">
        <f t="shared" si="27"/>
        <v>1</v>
      </c>
    </row>
    <row r="837" spans="1:8" ht="30">
      <c r="A837" s="47">
        <v>39236</v>
      </c>
      <c r="B837" s="48" t="s">
        <v>8875</v>
      </c>
      <c r="C837" s="47" t="s">
        <v>4709</v>
      </c>
      <c r="D837" s="49">
        <f t="shared" si="26"/>
        <v>49.95</v>
      </c>
      <c r="F837" s="49">
        <v>49.95</v>
      </c>
      <c r="G837" s="49">
        <v>49.95</v>
      </c>
      <c r="H837" s="1105" t="b">
        <f t="shared" si="27"/>
        <v>1</v>
      </c>
    </row>
    <row r="838" spans="1:8" ht="30">
      <c r="A838" s="45">
        <v>876</v>
      </c>
      <c r="B838" s="1108" t="s">
        <v>8876</v>
      </c>
      <c r="C838" s="45" t="s">
        <v>4709</v>
      </c>
      <c r="D838" s="46">
        <f t="shared" si="26"/>
        <v>128.94999999999999</v>
      </c>
      <c r="F838" s="46">
        <v>128.94999999999999</v>
      </c>
      <c r="G838" s="46">
        <v>128.94999999999999</v>
      </c>
      <c r="H838" s="1105" t="b">
        <f t="shared" si="27"/>
        <v>1</v>
      </c>
    </row>
    <row r="839" spans="1:8" ht="30">
      <c r="A839" s="47">
        <v>877</v>
      </c>
      <c r="B839" s="48" t="s">
        <v>8877</v>
      </c>
      <c r="C839" s="47" t="s">
        <v>4709</v>
      </c>
      <c r="D839" s="49">
        <f t="shared" si="26"/>
        <v>151.6</v>
      </c>
      <c r="F839" s="49">
        <v>151.6</v>
      </c>
      <c r="G839" s="49">
        <v>151.6</v>
      </c>
      <c r="H839" s="1105" t="b">
        <f t="shared" si="27"/>
        <v>1</v>
      </c>
    </row>
    <row r="840" spans="1:8" ht="30">
      <c r="A840" s="45">
        <v>882</v>
      </c>
      <c r="B840" s="1108" t="s">
        <v>8878</v>
      </c>
      <c r="C840" s="45" t="s">
        <v>4709</v>
      </c>
      <c r="D840" s="46">
        <f t="shared" si="26"/>
        <v>165.19</v>
      </c>
      <c r="F840" s="46">
        <v>165.19</v>
      </c>
      <c r="G840" s="46">
        <v>165.19</v>
      </c>
      <c r="H840" s="1105" t="b">
        <f t="shared" si="27"/>
        <v>1</v>
      </c>
    </row>
    <row r="841" spans="1:8" ht="30">
      <c r="A841" s="47">
        <v>878</v>
      </c>
      <c r="B841" s="48" t="s">
        <v>8879</v>
      </c>
      <c r="C841" s="47" t="s">
        <v>4709</v>
      </c>
      <c r="D841" s="49">
        <f t="shared" si="26"/>
        <v>205.37</v>
      </c>
      <c r="F841" s="49">
        <v>205.37</v>
      </c>
      <c r="G841" s="49">
        <v>205.37</v>
      </c>
      <c r="H841" s="1105" t="b">
        <f t="shared" si="27"/>
        <v>1</v>
      </c>
    </row>
    <row r="842" spans="1:8" ht="30">
      <c r="A842" s="45">
        <v>879</v>
      </c>
      <c r="B842" s="1108" t="s">
        <v>8880</v>
      </c>
      <c r="C842" s="45" t="s">
        <v>4709</v>
      </c>
      <c r="D842" s="46">
        <f t="shared" si="26"/>
        <v>242.06</v>
      </c>
      <c r="F842" s="46">
        <v>242.06</v>
      </c>
      <c r="G842" s="46">
        <v>242.06</v>
      </c>
      <c r="H842" s="1105" t="b">
        <f t="shared" si="27"/>
        <v>1</v>
      </c>
    </row>
    <row r="843" spans="1:8" ht="30">
      <c r="A843" s="47">
        <v>880</v>
      </c>
      <c r="B843" s="48" t="s">
        <v>8881</v>
      </c>
      <c r="C843" s="47" t="s">
        <v>4709</v>
      </c>
      <c r="D843" s="49">
        <f t="shared" si="26"/>
        <v>284.82</v>
      </c>
      <c r="F843" s="49">
        <v>284.82</v>
      </c>
      <c r="G843" s="49">
        <v>284.82</v>
      </c>
      <c r="H843" s="1105" t="b">
        <f t="shared" si="27"/>
        <v>1</v>
      </c>
    </row>
    <row r="844" spans="1:8" ht="30">
      <c r="A844" s="45">
        <v>873</v>
      </c>
      <c r="B844" s="1108" t="s">
        <v>8882</v>
      </c>
      <c r="C844" s="45" t="s">
        <v>4709</v>
      </c>
      <c r="D844" s="46">
        <f t="shared" si="26"/>
        <v>86.6</v>
      </c>
      <c r="F844" s="46">
        <v>86.6</v>
      </c>
      <c r="G844" s="46">
        <v>86.6</v>
      </c>
      <c r="H844" s="1105" t="b">
        <f t="shared" si="27"/>
        <v>1</v>
      </c>
    </row>
    <row r="845" spans="1:8" ht="30">
      <c r="A845" s="47">
        <v>881</v>
      </c>
      <c r="B845" s="48" t="s">
        <v>8883</v>
      </c>
      <c r="C845" s="47" t="s">
        <v>4709</v>
      </c>
      <c r="D845" s="49">
        <f t="shared" si="26"/>
        <v>389.3</v>
      </c>
      <c r="F845" s="49">
        <v>389.3</v>
      </c>
      <c r="G845" s="49">
        <v>389.3</v>
      </c>
      <c r="H845" s="1105" t="b">
        <f t="shared" si="27"/>
        <v>1</v>
      </c>
    </row>
    <row r="846" spans="1:8" ht="30">
      <c r="A846" s="45">
        <v>874</v>
      </c>
      <c r="B846" s="1108" t="s">
        <v>8884</v>
      </c>
      <c r="C846" s="45" t="s">
        <v>4709</v>
      </c>
      <c r="D846" s="46">
        <f t="shared" si="26"/>
        <v>102.77</v>
      </c>
      <c r="F846" s="46">
        <v>102.77</v>
      </c>
      <c r="G846" s="46">
        <v>102.77</v>
      </c>
      <c r="H846" s="1105" t="b">
        <f t="shared" si="27"/>
        <v>1</v>
      </c>
    </row>
    <row r="847" spans="1:8" ht="30">
      <c r="A847" s="47">
        <v>875</v>
      </c>
      <c r="B847" s="48" t="s">
        <v>8885</v>
      </c>
      <c r="C847" s="47" t="s">
        <v>4709</v>
      </c>
      <c r="D847" s="49">
        <f t="shared" si="26"/>
        <v>122.62</v>
      </c>
      <c r="F847" s="49">
        <v>122.62</v>
      </c>
      <c r="G847" s="49">
        <v>122.62</v>
      </c>
      <c r="H847" s="1105" t="b">
        <f t="shared" si="27"/>
        <v>1</v>
      </c>
    </row>
    <row r="848" spans="1:8">
      <c r="A848" s="45">
        <v>983</v>
      </c>
      <c r="B848" s="1108" t="s">
        <v>8886</v>
      </c>
      <c r="C848" s="45" t="s">
        <v>4709</v>
      </c>
      <c r="D848" s="46">
        <f t="shared" si="26"/>
        <v>0.76</v>
      </c>
      <c r="F848" s="46">
        <v>0.76</v>
      </c>
      <c r="G848" s="46">
        <v>0.76</v>
      </c>
      <c r="H848" s="1105" t="b">
        <f t="shared" si="27"/>
        <v>1</v>
      </c>
    </row>
    <row r="849" spans="1:8">
      <c r="A849" s="47">
        <v>985</v>
      </c>
      <c r="B849" s="48" t="s">
        <v>8887</v>
      </c>
      <c r="C849" s="47" t="s">
        <v>4709</v>
      </c>
      <c r="D849" s="49">
        <f t="shared" si="26"/>
        <v>5.76</v>
      </c>
      <c r="F849" s="49">
        <v>5.76</v>
      </c>
      <c r="G849" s="49">
        <v>5.76</v>
      </c>
      <c r="H849" s="1105" t="b">
        <f t="shared" si="27"/>
        <v>1</v>
      </c>
    </row>
    <row r="850" spans="1:8">
      <c r="A850" s="45">
        <v>990</v>
      </c>
      <c r="B850" s="1108" t="s">
        <v>8888</v>
      </c>
      <c r="C850" s="45" t="s">
        <v>4709</v>
      </c>
      <c r="D850" s="46">
        <f t="shared" si="26"/>
        <v>78.83</v>
      </c>
      <c r="F850" s="46">
        <v>78.83</v>
      </c>
      <c r="G850" s="46">
        <v>78.83</v>
      </c>
      <c r="H850" s="1105" t="b">
        <f t="shared" si="27"/>
        <v>1</v>
      </c>
    </row>
    <row r="851" spans="1:8">
      <c r="A851" s="47">
        <v>39241</v>
      </c>
      <c r="B851" s="48" t="s">
        <v>8889</v>
      </c>
      <c r="C851" s="47" t="s">
        <v>4709</v>
      </c>
      <c r="D851" s="49">
        <f t="shared" si="26"/>
        <v>9.01</v>
      </c>
      <c r="F851" s="49">
        <v>9.01</v>
      </c>
      <c r="G851" s="49">
        <v>9.01</v>
      </c>
      <c r="H851" s="1105" t="b">
        <f t="shared" si="27"/>
        <v>1</v>
      </c>
    </row>
    <row r="852" spans="1:8">
      <c r="A852" s="45">
        <v>1005</v>
      </c>
      <c r="B852" s="1108" t="s">
        <v>8890</v>
      </c>
      <c r="C852" s="45" t="s">
        <v>4709</v>
      </c>
      <c r="D852" s="46">
        <f t="shared" si="26"/>
        <v>96.75</v>
      </c>
      <c r="F852" s="46">
        <v>96.75</v>
      </c>
      <c r="G852" s="46">
        <v>96.75</v>
      </c>
      <c r="H852" s="1105" t="b">
        <f t="shared" si="27"/>
        <v>1</v>
      </c>
    </row>
    <row r="853" spans="1:8">
      <c r="A853" s="47">
        <v>984</v>
      </c>
      <c r="B853" s="48" t="s">
        <v>8891</v>
      </c>
      <c r="C853" s="47" t="s">
        <v>4709</v>
      </c>
      <c r="D853" s="49">
        <f t="shared" si="26"/>
        <v>1.99</v>
      </c>
      <c r="F853" s="49">
        <v>1.99</v>
      </c>
      <c r="G853" s="49">
        <v>1.99</v>
      </c>
      <c r="H853" s="1105" t="b">
        <f t="shared" si="27"/>
        <v>1</v>
      </c>
    </row>
    <row r="854" spans="1:8">
      <c r="A854" s="45">
        <v>991</v>
      </c>
      <c r="B854" s="1108" t="s">
        <v>8892</v>
      </c>
      <c r="C854" s="45" t="s">
        <v>4709</v>
      </c>
      <c r="D854" s="46">
        <f t="shared" si="26"/>
        <v>127.84</v>
      </c>
      <c r="F854" s="46">
        <v>127.84</v>
      </c>
      <c r="G854" s="46">
        <v>127.84</v>
      </c>
      <c r="H854" s="1105" t="b">
        <f t="shared" si="27"/>
        <v>1</v>
      </c>
    </row>
    <row r="855" spans="1:8">
      <c r="A855" s="47">
        <v>986</v>
      </c>
      <c r="B855" s="48" t="s">
        <v>8893</v>
      </c>
      <c r="C855" s="47" t="s">
        <v>4709</v>
      </c>
      <c r="D855" s="49">
        <f t="shared" si="26"/>
        <v>13.77</v>
      </c>
      <c r="F855" s="49">
        <v>13.77</v>
      </c>
      <c r="G855" s="49">
        <v>13.77</v>
      </c>
      <c r="H855" s="1105" t="b">
        <f t="shared" si="27"/>
        <v>1</v>
      </c>
    </row>
    <row r="856" spans="1:8">
      <c r="A856" s="45">
        <v>1024</v>
      </c>
      <c r="B856" s="1108" t="s">
        <v>8894</v>
      </c>
      <c r="C856" s="45" t="s">
        <v>4709</v>
      </c>
      <c r="D856" s="46">
        <f t="shared" si="26"/>
        <v>158.22999999999999</v>
      </c>
      <c r="F856" s="46">
        <v>158.22999999999999</v>
      </c>
      <c r="G856" s="46">
        <v>158.22999999999999</v>
      </c>
      <c r="H856" s="1105" t="b">
        <f t="shared" si="27"/>
        <v>1</v>
      </c>
    </row>
    <row r="857" spans="1:8">
      <c r="A857" s="47">
        <v>987</v>
      </c>
      <c r="B857" s="48" t="s">
        <v>8895</v>
      </c>
      <c r="C857" s="47" t="s">
        <v>4709</v>
      </c>
      <c r="D857" s="49">
        <f t="shared" si="26"/>
        <v>18.71</v>
      </c>
      <c r="F857" s="49">
        <v>18.71</v>
      </c>
      <c r="G857" s="49">
        <v>18.71</v>
      </c>
      <c r="H857" s="1105" t="b">
        <f t="shared" si="27"/>
        <v>1</v>
      </c>
    </row>
    <row r="858" spans="1:8">
      <c r="A858" s="45">
        <v>1003</v>
      </c>
      <c r="B858" s="1108" t="s">
        <v>8896</v>
      </c>
      <c r="C858" s="45" t="s">
        <v>4709</v>
      </c>
      <c r="D858" s="46">
        <f t="shared" si="26"/>
        <v>2.91</v>
      </c>
      <c r="F858" s="46">
        <v>2.91</v>
      </c>
      <c r="G858" s="46">
        <v>2.91</v>
      </c>
      <c r="H858" s="1105" t="b">
        <f t="shared" si="27"/>
        <v>1</v>
      </c>
    </row>
    <row r="859" spans="1:8">
      <c r="A859" s="47">
        <v>992</v>
      </c>
      <c r="B859" s="48" t="s">
        <v>8897</v>
      </c>
      <c r="C859" s="47" t="s">
        <v>4709</v>
      </c>
      <c r="D859" s="49">
        <f t="shared" si="26"/>
        <v>204.72</v>
      </c>
      <c r="F859" s="49">
        <v>204.72</v>
      </c>
      <c r="G859" s="49">
        <v>204.72</v>
      </c>
      <c r="H859" s="1105" t="b">
        <f t="shared" si="27"/>
        <v>1</v>
      </c>
    </row>
    <row r="860" spans="1:8">
      <c r="A860" s="45">
        <v>1007</v>
      </c>
      <c r="B860" s="1108" t="s">
        <v>8898</v>
      </c>
      <c r="C860" s="45" t="s">
        <v>4709</v>
      </c>
      <c r="D860" s="46">
        <f t="shared" si="26"/>
        <v>26.55</v>
      </c>
      <c r="F860" s="46">
        <v>26.55</v>
      </c>
      <c r="G860" s="46">
        <v>26.55</v>
      </c>
      <c r="H860" s="1105" t="b">
        <f t="shared" si="27"/>
        <v>1</v>
      </c>
    </row>
    <row r="861" spans="1:8">
      <c r="A861" s="47">
        <v>39242</v>
      </c>
      <c r="B861" s="48" t="s">
        <v>8899</v>
      </c>
      <c r="C861" s="47" t="s">
        <v>4709</v>
      </c>
      <c r="D861" s="49">
        <f t="shared" si="26"/>
        <v>253.65</v>
      </c>
      <c r="F861" s="49">
        <v>253.65</v>
      </c>
      <c r="G861" s="49">
        <v>253.65</v>
      </c>
      <c r="H861" s="1105" t="b">
        <f t="shared" si="27"/>
        <v>1</v>
      </c>
    </row>
    <row r="862" spans="1:8">
      <c r="A862" s="45">
        <v>1008</v>
      </c>
      <c r="B862" s="1108" t="s">
        <v>8900</v>
      </c>
      <c r="C862" s="45" t="s">
        <v>4709</v>
      </c>
      <c r="D862" s="46">
        <f t="shared" si="26"/>
        <v>3.3</v>
      </c>
      <c r="F862" s="46">
        <v>3.3</v>
      </c>
      <c r="G862" s="46">
        <v>3.3</v>
      </c>
      <c r="H862" s="1105" t="b">
        <f t="shared" si="27"/>
        <v>1</v>
      </c>
    </row>
    <row r="863" spans="1:8">
      <c r="A863" s="47">
        <v>988</v>
      </c>
      <c r="B863" s="48" t="s">
        <v>8901</v>
      </c>
      <c r="C863" s="47" t="s">
        <v>4709</v>
      </c>
      <c r="D863" s="49">
        <f t="shared" si="26"/>
        <v>36.67</v>
      </c>
      <c r="F863" s="49">
        <v>36.67</v>
      </c>
      <c r="G863" s="49">
        <v>36.67</v>
      </c>
      <c r="H863" s="1105" t="b">
        <f t="shared" si="27"/>
        <v>1</v>
      </c>
    </row>
    <row r="864" spans="1:8">
      <c r="A864" s="45">
        <v>989</v>
      </c>
      <c r="B864" s="1108" t="s">
        <v>8902</v>
      </c>
      <c r="C864" s="45" t="s">
        <v>4709</v>
      </c>
      <c r="D864" s="46">
        <f t="shared" si="26"/>
        <v>49.67</v>
      </c>
      <c r="F864" s="46">
        <v>49.67</v>
      </c>
      <c r="G864" s="46">
        <v>49.67</v>
      </c>
      <c r="H864" s="1105" t="b">
        <f t="shared" si="27"/>
        <v>1</v>
      </c>
    </row>
    <row r="865" spans="1:8">
      <c r="A865" s="47">
        <v>39598</v>
      </c>
      <c r="B865" s="48" t="s">
        <v>8903</v>
      </c>
      <c r="C865" s="47" t="s">
        <v>4709</v>
      </c>
      <c r="D865" s="49">
        <f t="shared" si="26"/>
        <v>1.04</v>
      </c>
      <c r="F865" s="49">
        <v>1.04</v>
      </c>
      <c r="G865" s="49">
        <v>1.04</v>
      </c>
      <c r="H865" s="1105" t="b">
        <f t="shared" si="27"/>
        <v>1</v>
      </c>
    </row>
    <row r="866" spans="1:8">
      <c r="A866" s="45">
        <v>39599</v>
      </c>
      <c r="B866" s="1108" t="s">
        <v>8904</v>
      </c>
      <c r="C866" s="45" t="s">
        <v>4709</v>
      </c>
      <c r="D866" s="46">
        <f t="shared" si="26"/>
        <v>1.58</v>
      </c>
      <c r="F866" s="46">
        <v>1.58</v>
      </c>
      <c r="G866" s="46">
        <v>1.58</v>
      </c>
      <c r="H866" s="1105" t="b">
        <f t="shared" si="27"/>
        <v>1</v>
      </c>
    </row>
    <row r="867" spans="1:8">
      <c r="A867" s="47">
        <v>34602</v>
      </c>
      <c r="B867" s="48" t="s">
        <v>8905</v>
      </c>
      <c r="C867" s="47" t="s">
        <v>4709</v>
      </c>
      <c r="D867" s="49">
        <f t="shared" si="26"/>
        <v>1.23</v>
      </c>
      <c r="F867" s="49">
        <v>1.23</v>
      </c>
      <c r="G867" s="49">
        <v>1.23</v>
      </c>
      <c r="H867" s="1105" t="b">
        <f t="shared" si="27"/>
        <v>1</v>
      </c>
    </row>
    <row r="868" spans="1:8">
      <c r="A868" s="45">
        <v>34603</v>
      </c>
      <c r="B868" s="1108" t="s">
        <v>8906</v>
      </c>
      <c r="C868" s="45" t="s">
        <v>4709</v>
      </c>
      <c r="D868" s="46">
        <f t="shared" si="26"/>
        <v>5.93</v>
      </c>
      <c r="F868" s="46">
        <v>5.93</v>
      </c>
      <c r="G868" s="46">
        <v>5.93</v>
      </c>
      <c r="H868" s="1105" t="b">
        <f t="shared" si="27"/>
        <v>1</v>
      </c>
    </row>
    <row r="869" spans="1:8">
      <c r="A869" s="47">
        <v>34607</v>
      </c>
      <c r="B869" s="48" t="s">
        <v>8907</v>
      </c>
      <c r="C869" s="47" t="s">
        <v>4709</v>
      </c>
      <c r="D869" s="49">
        <f t="shared" si="26"/>
        <v>2.64</v>
      </c>
      <c r="F869" s="49">
        <v>2.64</v>
      </c>
      <c r="G869" s="49">
        <v>2.64</v>
      </c>
      <c r="H869" s="1105" t="b">
        <f t="shared" si="27"/>
        <v>1</v>
      </c>
    </row>
    <row r="870" spans="1:8">
      <c r="A870" s="45">
        <v>34609</v>
      </c>
      <c r="B870" s="1108" t="s">
        <v>8908</v>
      </c>
      <c r="C870" s="45" t="s">
        <v>4709</v>
      </c>
      <c r="D870" s="46">
        <f t="shared" si="26"/>
        <v>3.96</v>
      </c>
      <c r="F870" s="46">
        <v>3.96</v>
      </c>
      <c r="G870" s="46">
        <v>3.96</v>
      </c>
      <c r="H870" s="1105" t="b">
        <f t="shared" si="27"/>
        <v>1</v>
      </c>
    </row>
    <row r="871" spans="1:8">
      <c r="A871" s="47">
        <v>34618</v>
      </c>
      <c r="B871" s="48" t="s">
        <v>8909</v>
      </c>
      <c r="C871" s="47" t="s">
        <v>4709</v>
      </c>
      <c r="D871" s="49">
        <f t="shared" si="26"/>
        <v>1.63</v>
      </c>
      <c r="F871" s="49">
        <v>1.63</v>
      </c>
      <c r="G871" s="49">
        <v>1.63</v>
      </c>
      <c r="H871" s="1105" t="b">
        <f t="shared" si="27"/>
        <v>1</v>
      </c>
    </row>
    <row r="872" spans="1:8">
      <c r="A872" s="45">
        <v>34620</v>
      </c>
      <c r="B872" s="1108" t="s">
        <v>8910</v>
      </c>
      <c r="C872" s="45" t="s">
        <v>4709</v>
      </c>
      <c r="D872" s="46">
        <f t="shared" si="26"/>
        <v>8.18</v>
      </c>
      <c r="F872" s="46">
        <v>8.18</v>
      </c>
      <c r="G872" s="46">
        <v>8.18</v>
      </c>
      <c r="H872" s="1105" t="b">
        <f t="shared" si="27"/>
        <v>1</v>
      </c>
    </row>
    <row r="873" spans="1:8">
      <c r="A873" s="47">
        <v>34621</v>
      </c>
      <c r="B873" s="48" t="s">
        <v>8911</v>
      </c>
      <c r="C873" s="47" t="s">
        <v>4709</v>
      </c>
      <c r="D873" s="49">
        <f t="shared" si="26"/>
        <v>3.79</v>
      </c>
      <c r="F873" s="49">
        <v>3.79</v>
      </c>
      <c r="G873" s="49">
        <v>3.79</v>
      </c>
      <c r="H873" s="1105" t="b">
        <f t="shared" si="27"/>
        <v>1</v>
      </c>
    </row>
    <row r="874" spans="1:8">
      <c r="A874" s="45">
        <v>34622</v>
      </c>
      <c r="B874" s="1108" t="s">
        <v>8912</v>
      </c>
      <c r="C874" s="45" t="s">
        <v>4709</v>
      </c>
      <c r="D874" s="46">
        <f t="shared" si="26"/>
        <v>5.37</v>
      </c>
      <c r="F874" s="46">
        <v>5.37</v>
      </c>
      <c r="G874" s="46">
        <v>5.37</v>
      </c>
      <c r="H874" s="1105" t="b">
        <f t="shared" si="27"/>
        <v>1</v>
      </c>
    </row>
    <row r="875" spans="1:8">
      <c r="A875" s="47">
        <v>34624</v>
      </c>
      <c r="B875" s="48" t="s">
        <v>8913</v>
      </c>
      <c r="C875" s="47" t="s">
        <v>4709</v>
      </c>
      <c r="D875" s="49">
        <f t="shared" si="26"/>
        <v>2.08</v>
      </c>
      <c r="F875" s="49">
        <v>2.08</v>
      </c>
      <c r="G875" s="49">
        <v>2.08</v>
      </c>
      <c r="H875" s="1105" t="b">
        <f t="shared" si="27"/>
        <v>1</v>
      </c>
    </row>
    <row r="876" spans="1:8">
      <c r="A876" s="45">
        <v>34626</v>
      </c>
      <c r="B876" s="1108" t="s">
        <v>8914</v>
      </c>
      <c r="C876" s="45" t="s">
        <v>4709</v>
      </c>
      <c r="D876" s="46">
        <f t="shared" si="26"/>
        <v>11.24</v>
      </c>
      <c r="F876" s="46">
        <v>11.24</v>
      </c>
      <c r="G876" s="46">
        <v>11.24</v>
      </c>
      <c r="H876" s="1105" t="b">
        <f t="shared" si="27"/>
        <v>1</v>
      </c>
    </row>
    <row r="877" spans="1:8">
      <c r="A877" s="47">
        <v>34627</v>
      </c>
      <c r="B877" s="48" t="s">
        <v>8915</v>
      </c>
      <c r="C877" s="47" t="s">
        <v>4709</v>
      </c>
      <c r="D877" s="49">
        <f t="shared" si="26"/>
        <v>4.84</v>
      </c>
      <c r="F877" s="49">
        <v>4.84</v>
      </c>
      <c r="G877" s="49">
        <v>4.84</v>
      </c>
      <c r="H877" s="1105" t="b">
        <f t="shared" si="27"/>
        <v>1</v>
      </c>
    </row>
    <row r="878" spans="1:8">
      <c r="A878" s="45">
        <v>34629</v>
      </c>
      <c r="B878" s="1108" t="s">
        <v>8916</v>
      </c>
      <c r="C878" s="45" t="s">
        <v>4709</v>
      </c>
      <c r="D878" s="46">
        <f t="shared" si="26"/>
        <v>7.09</v>
      </c>
      <c r="F878" s="46">
        <v>7.09</v>
      </c>
      <c r="G878" s="46">
        <v>7.09</v>
      </c>
      <c r="H878" s="1105" t="b">
        <f t="shared" si="27"/>
        <v>1</v>
      </c>
    </row>
    <row r="879" spans="1:8" ht="30">
      <c r="A879" s="47">
        <v>39257</v>
      </c>
      <c r="B879" s="48" t="s">
        <v>8917</v>
      </c>
      <c r="C879" s="47" t="s">
        <v>4709</v>
      </c>
      <c r="D879" s="49">
        <f t="shared" si="26"/>
        <v>3.47</v>
      </c>
      <c r="F879" s="49">
        <v>3.47</v>
      </c>
      <c r="G879" s="49">
        <v>3.47</v>
      </c>
      <c r="H879" s="1105" t="b">
        <f t="shared" si="27"/>
        <v>1</v>
      </c>
    </row>
    <row r="880" spans="1:8" ht="30">
      <c r="A880" s="45">
        <v>39261</v>
      </c>
      <c r="B880" s="1108" t="s">
        <v>8918</v>
      </c>
      <c r="C880" s="45" t="s">
        <v>4709</v>
      </c>
      <c r="D880" s="46">
        <f t="shared" si="26"/>
        <v>18.48</v>
      </c>
      <c r="F880" s="46">
        <v>18.48</v>
      </c>
      <c r="G880" s="46">
        <v>18.48</v>
      </c>
      <c r="H880" s="1105" t="b">
        <f t="shared" si="27"/>
        <v>1</v>
      </c>
    </row>
    <row r="881" spans="1:8" ht="30">
      <c r="A881" s="47">
        <v>39268</v>
      </c>
      <c r="B881" s="48" t="s">
        <v>8919</v>
      </c>
      <c r="C881" s="47" t="s">
        <v>4709</v>
      </c>
      <c r="D881" s="49">
        <f t="shared" si="26"/>
        <v>213.2</v>
      </c>
      <c r="F881" s="49">
        <v>213.2</v>
      </c>
      <c r="G881" s="49">
        <v>213.2</v>
      </c>
      <c r="H881" s="1105" t="b">
        <f t="shared" si="27"/>
        <v>1</v>
      </c>
    </row>
    <row r="882" spans="1:8" ht="30">
      <c r="A882" s="45">
        <v>39262</v>
      </c>
      <c r="B882" s="1108" t="s">
        <v>8920</v>
      </c>
      <c r="C882" s="45" t="s">
        <v>4709</v>
      </c>
      <c r="D882" s="46">
        <f t="shared" si="26"/>
        <v>28.89</v>
      </c>
      <c r="F882" s="46">
        <v>28.89</v>
      </c>
      <c r="G882" s="46">
        <v>28.89</v>
      </c>
      <c r="H882" s="1105" t="b">
        <f t="shared" si="27"/>
        <v>1</v>
      </c>
    </row>
    <row r="883" spans="1:8" ht="30">
      <c r="A883" s="47">
        <v>39258</v>
      </c>
      <c r="B883" s="48" t="s">
        <v>8921</v>
      </c>
      <c r="C883" s="47" t="s">
        <v>4709</v>
      </c>
      <c r="D883" s="49">
        <f t="shared" si="26"/>
        <v>5.14</v>
      </c>
      <c r="F883" s="49">
        <v>5.14</v>
      </c>
      <c r="G883" s="49">
        <v>5.14</v>
      </c>
      <c r="H883" s="1105" t="b">
        <f t="shared" si="27"/>
        <v>1</v>
      </c>
    </row>
    <row r="884" spans="1:8" ht="30">
      <c r="A884" s="45">
        <v>39263</v>
      </c>
      <c r="B884" s="1108" t="s">
        <v>8922</v>
      </c>
      <c r="C884" s="45" t="s">
        <v>4709</v>
      </c>
      <c r="D884" s="46">
        <f t="shared" si="26"/>
        <v>44.7</v>
      </c>
      <c r="F884" s="46">
        <v>44.7</v>
      </c>
      <c r="G884" s="46">
        <v>44.7</v>
      </c>
      <c r="H884" s="1105" t="b">
        <f t="shared" si="27"/>
        <v>1</v>
      </c>
    </row>
    <row r="885" spans="1:8" ht="30">
      <c r="A885" s="47">
        <v>39264</v>
      </c>
      <c r="B885" s="48" t="s">
        <v>8923</v>
      </c>
      <c r="C885" s="47" t="s">
        <v>4709</v>
      </c>
      <c r="D885" s="49">
        <f t="shared" si="26"/>
        <v>60.53</v>
      </c>
      <c r="F885" s="49">
        <v>60.53</v>
      </c>
      <c r="G885" s="49">
        <v>60.53</v>
      </c>
      <c r="H885" s="1105" t="b">
        <f t="shared" si="27"/>
        <v>1</v>
      </c>
    </row>
    <row r="886" spans="1:8" ht="30">
      <c r="A886" s="45">
        <v>39259</v>
      </c>
      <c r="B886" s="1108" t="s">
        <v>8924</v>
      </c>
      <c r="C886" s="45" t="s">
        <v>4709</v>
      </c>
      <c r="D886" s="46">
        <f t="shared" si="26"/>
        <v>7.83</v>
      </c>
      <c r="F886" s="46">
        <v>7.83</v>
      </c>
      <c r="G886" s="46">
        <v>7.83</v>
      </c>
      <c r="H886" s="1105" t="b">
        <f t="shared" si="27"/>
        <v>1</v>
      </c>
    </row>
    <row r="887" spans="1:8" ht="30">
      <c r="A887" s="47">
        <v>39265</v>
      </c>
      <c r="B887" s="48" t="s">
        <v>8925</v>
      </c>
      <c r="C887" s="47" t="s">
        <v>4709</v>
      </c>
      <c r="D887" s="49">
        <f t="shared" si="26"/>
        <v>89.17</v>
      </c>
      <c r="F887" s="49">
        <v>89.17</v>
      </c>
      <c r="G887" s="49">
        <v>89.17</v>
      </c>
      <c r="H887" s="1105" t="b">
        <f t="shared" si="27"/>
        <v>1</v>
      </c>
    </row>
    <row r="888" spans="1:8" ht="30">
      <c r="A888" s="45">
        <v>39260</v>
      </c>
      <c r="B888" s="1108" t="s">
        <v>8926</v>
      </c>
      <c r="C888" s="45" t="s">
        <v>4709</v>
      </c>
      <c r="D888" s="46">
        <f t="shared" si="26"/>
        <v>11.14</v>
      </c>
      <c r="F888" s="46">
        <v>11.14</v>
      </c>
      <c r="G888" s="46">
        <v>11.14</v>
      </c>
      <c r="H888" s="1105" t="b">
        <f t="shared" si="27"/>
        <v>1</v>
      </c>
    </row>
    <row r="889" spans="1:8" ht="30">
      <c r="A889" s="47">
        <v>39266</v>
      </c>
      <c r="B889" s="48" t="s">
        <v>8927</v>
      </c>
      <c r="C889" s="47" t="s">
        <v>4709</v>
      </c>
      <c r="D889" s="49">
        <f t="shared" si="26"/>
        <v>125.12</v>
      </c>
      <c r="F889" s="49">
        <v>125.12</v>
      </c>
      <c r="G889" s="49">
        <v>125.12</v>
      </c>
      <c r="H889" s="1105" t="b">
        <f t="shared" si="27"/>
        <v>1</v>
      </c>
    </row>
    <row r="890" spans="1:8" ht="30">
      <c r="A890" s="45">
        <v>39267</v>
      </c>
      <c r="B890" s="1108" t="s">
        <v>8928</v>
      </c>
      <c r="C890" s="45" t="s">
        <v>4709</v>
      </c>
      <c r="D890" s="46">
        <f t="shared" si="26"/>
        <v>164.01</v>
      </c>
      <c r="F890" s="46">
        <v>164.01</v>
      </c>
      <c r="G890" s="46">
        <v>164.01</v>
      </c>
      <c r="H890" s="1105" t="b">
        <f t="shared" si="27"/>
        <v>1</v>
      </c>
    </row>
    <row r="891" spans="1:8">
      <c r="A891" s="47">
        <v>11901</v>
      </c>
      <c r="B891" s="48" t="s">
        <v>8929</v>
      </c>
      <c r="C891" s="47" t="s">
        <v>4709</v>
      </c>
      <c r="D891" s="49">
        <f t="shared" si="26"/>
        <v>0.61</v>
      </c>
      <c r="F891" s="49">
        <v>0.61</v>
      </c>
      <c r="G891" s="49">
        <v>0.61</v>
      </c>
      <c r="H891" s="1105" t="b">
        <f t="shared" si="27"/>
        <v>1</v>
      </c>
    </row>
    <row r="892" spans="1:8">
      <c r="A892" s="45">
        <v>11902</v>
      </c>
      <c r="B892" s="1108" t="s">
        <v>8930</v>
      </c>
      <c r="C892" s="45" t="s">
        <v>4709</v>
      </c>
      <c r="D892" s="46">
        <f t="shared" si="26"/>
        <v>1.06</v>
      </c>
      <c r="F892" s="46">
        <v>1.06</v>
      </c>
      <c r="G892" s="46">
        <v>1.06</v>
      </c>
      <c r="H892" s="1105" t="b">
        <f t="shared" si="27"/>
        <v>1</v>
      </c>
    </row>
    <row r="893" spans="1:8">
      <c r="A893" s="47">
        <v>11903</v>
      </c>
      <c r="B893" s="48" t="s">
        <v>8931</v>
      </c>
      <c r="C893" s="47" t="s">
        <v>4709</v>
      </c>
      <c r="D893" s="49">
        <f t="shared" si="26"/>
        <v>1.64</v>
      </c>
      <c r="F893" s="49">
        <v>1.64</v>
      </c>
      <c r="G893" s="49">
        <v>1.64</v>
      </c>
      <c r="H893" s="1105" t="b">
        <f t="shared" si="27"/>
        <v>1</v>
      </c>
    </row>
    <row r="894" spans="1:8">
      <c r="A894" s="45">
        <v>11904</v>
      </c>
      <c r="B894" s="1108" t="s">
        <v>8932</v>
      </c>
      <c r="C894" s="45" t="s">
        <v>4709</v>
      </c>
      <c r="D894" s="46">
        <f t="shared" si="26"/>
        <v>2.09</v>
      </c>
      <c r="F894" s="46">
        <v>2.09</v>
      </c>
      <c r="G894" s="46">
        <v>2.09</v>
      </c>
      <c r="H894" s="1105" t="b">
        <f t="shared" si="27"/>
        <v>1</v>
      </c>
    </row>
    <row r="895" spans="1:8">
      <c r="A895" s="47">
        <v>11905</v>
      </c>
      <c r="B895" s="48" t="s">
        <v>8933</v>
      </c>
      <c r="C895" s="47" t="s">
        <v>4709</v>
      </c>
      <c r="D895" s="49">
        <f t="shared" si="26"/>
        <v>2.81</v>
      </c>
      <c r="F895" s="49">
        <v>2.81</v>
      </c>
      <c r="G895" s="49">
        <v>2.81</v>
      </c>
      <c r="H895" s="1105" t="b">
        <f t="shared" si="27"/>
        <v>1</v>
      </c>
    </row>
    <row r="896" spans="1:8">
      <c r="A896" s="45">
        <v>11906</v>
      </c>
      <c r="B896" s="1108" t="s">
        <v>8934</v>
      </c>
      <c r="C896" s="45" t="s">
        <v>4709</v>
      </c>
      <c r="D896" s="46">
        <f t="shared" si="26"/>
        <v>3.24</v>
      </c>
      <c r="F896" s="46">
        <v>3.24</v>
      </c>
      <c r="G896" s="46">
        <v>3.24</v>
      </c>
      <c r="H896" s="1105" t="b">
        <f t="shared" si="27"/>
        <v>1</v>
      </c>
    </row>
    <row r="897" spans="1:8">
      <c r="A897" s="47">
        <v>11919</v>
      </c>
      <c r="B897" s="48" t="s">
        <v>8935</v>
      </c>
      <c r="C897" s="47" t="s">
        <v>4709</v>
      </c>
      <c r="D897" s="49">
        <f t="shared" si="26"/>
        <v>6.35</v>
      </c>
      <c r="F897" s="49">
        <v>6.35</v>
      </c>
      <c r="G897" s="49">
        <v>6.35</v>
      </c>
      <c r="H897" s="1105" t="b">
        <f t="shared" si="27"/>
        <v>1</v>
      </c>
    </row>
    <row r="898" spans="1:8">
      <c r="A898" s="45">
        <v>11920</v>
      </c>
      <c r="B898" s="1108" t="s">
        <v>8936</v>
      </c>
      <c r="C898" s="45" t="s">
        <v>4709</v>
      </c>
      <c r="D898" s="46">
        <f t="shared" si="26"/>
        <v>12.31</v>
      </c>
      <c r="F898" s="46">
        <v>12.31</v>
      </c>
      <c r="G898" s="46">
        <v>12.31</v>
      </c>
      <c r="H898" s="1105" t="b">
        <f t="shared" si="27"/>
        <v>1</v>
      </c>
    </row>
    <row r="899" spans="1:8">
      <c r="A899" s="47">
        <v>11924</v>
      </c>
      <c r="B899" s="48" t="s">
        <v>8937</v>
      </c>
      <c r="C899" s="47" t="s">
        <v>4709</v>
      </c>
      <c r="D899" s="49">
        <f t="shared" ref="D899:D962" si="28">IF($J$2=$F$1,F899,G899)</f>
        <v>119.71</v>
      </c>
      <c r="F899" s="49">
        <v>119.71</v>
      </c>
      <c r="G899" s="49">
        <v>119.71</v>
      </c>
      <c r="H899" s="1105" t="b">
        <f t="shared" ref="H899:H962" si="29">F899=G899</f>
        <v>1</v>
      </c>
    </row>
    <row r="900" spans="1:8">
      <c r="A900" s="45">
        <v>11921</v>
      </c>
      <c r="B900" s="1108" t="s">
        <v>8938</v>
      </c>
      <c r="C900" s="45" t="s">
        <v>4709</v>
      </c>
      <c r="D900" s="46">
        <f t="shared" si="28"/>
        <v>16.760000000000002</v>
      </c>
      <c r="F900" s="46">
        <v>16.760000000000002</v>
      </c>
      <c r="G900" s="46">
        <v>16.760000000000002</v>
      </c>
      <c r="H900" s="1105" t="b">
        <f t="shared" si="29"/>
        <v>1</v>
      </c>
    </row>
    <row r="901" spans="1:8">
      <c r="A901" s="47">
        <v>11922</v>
      </c>
      <c r="B901" s="48" t="s">
        <v>8939</v>
      </c>
      <c r="C901" s="47" t="s">
        <v>4709</v>
      </c>
      <c r="D901" s="49">
        <f t="shared" si="28"/>
        <v>29.75</v>
      </c>
      <c r="F901" s="49">
        <v>29.75</v>
      </c>
      <c r="G901" s="49">
        <v>29.75</v>
      </c>
      <c r="H901" s="1105" t="b">
        <f t="shared" si="29"/>
        <v>1</v>
      </c>
    </row>
    <row r="902" spans="1:8">
      <c r="A902" s="45">
        <v>11923</v>
      </c>
      <c r="B902" s="1108" t="s">
        <v>8940</v>
      </c>
      <c r="C902" s="45" t="s">
        <v>4709</v>
      </c>
      <c r="D902" s="46">
        <f t="shared" si="28"/>
        <v>48.59</v>
      </c>
      <c r="F902" s="46">
        <v>48.59</v>
      </c>
      <c r="G902" s="46">
        <v>48.59</v>
      </c>
      <c r="H902" s="1105" t="b">
        <f t="shared" si="29"/>
        <v>1</v>
      </c>
    </row>
    <row r="903" spans="1:8">
      <c r="A903" s="47">
        <v>11916</v>
      </c>
      <c r="B903" s="48" t="s">
        <v>8941</v>
      </c>
      <c r="C903" s="47" t="s">
        <v>4709</v>
      </c>
      <c r="D903" s="49">
        <f t="shared" si="28"/>
        <v>8.24</v>
      </c>
      <c r="F903" s="49">
        <v>8.24</v>
      </c>
      <c r="G903" s="49">
        <v>8.24</v>
      </c>
      <c r="H903" s="1105" t="b">
        <f t="shared" si="29"/>
        <v>1</v>
      </c>
    </row>
    <row r="904" spans="1:8">
      <c r="A904" s="45">
        <v>11914</v>
      </c>
      <c r="B904" s="1108" t="s">
        <v>8942</v>
      </c>
      <c r="C904" s="45" t="s">
        <v>4709</v>
      </c>
      <c r="D904" s="46">
        <f t="shared" si="28"/>
        <v>59.87</v>
      </c>
      <c r="F904" s="46">
        <v>59.87</v>
      </c>
      <c r="G904" s="46">
        <v>59.87</v>
      </c>
      <c r="H904" s="1105" t="b">
        <f t="shared" si="29"/>
        <v>1</v>
      </c>
    </row>
    <row r="905" spans="1:8">
      <c r="A905" s="47">
        <v>11917</v>
      </c>
      <c r="B905" s="48" t="s">
        <v>8943</v>
      </c>
      <c r="C905" s="47" t="s">
        <v>4709</v>
      </c>
      <c r="D905" s="49">
        <f t="shared" si="28"/>
        <v>14.35</v>
      </c>
      <c r="F905" s="49">
        <v>14.35</v>
      </c>
      <c r="G905" s="49">
        <v>14.35</v>
      </c>
      <c r="H905" s="1105" t="b">
        <f t="shared" si="29"/>
        <v>1</v>
      </c>
    </row>
    <row r="906" spans="1:8">
      <c r="A906" s="45">
        <v>11918</v>
      </c>
      <c r="B906" s="1108" t="s">
        <v>8944</v>
      </c>
      <c r="C906" s="45" t="s">
        <v>4709</v>
      </c>
      <c r="D906" s="46">
        <f t="shared" si="28"/>
        <v>19.47</v>
      </c>
      <c r="F906" s="46">
        <v>19.47</v>
      </c>
      <c r="G906" s="46">
        <v>19.47</v>
      </c>
      <c r="H906" s="1105" t="b">
        <f t="shared" si="29"/>
        <v>1</v>
      </c>
    </row>
    <row r="907" spans="1:8">
      <c r="A907" s="47">
        <v>37734</v>
      </c>
      <c r="B907" s="48" t="s">
        <v>8945</v>
      </c>
      <c r="C907" s="47" t="s">
        <v>4706</v>
      </c>
      <c r="D907" s="49">
        <f t="shared" si="28"/>
        <v>40756.99</v>
      </c>
      <c r="F907" s="49">
        <v>40756.99</v>
      </c>
      <c r="G907" s="49">
        <v>40756.99</v>
      </c>
      <c r="H907" s="1105" t="b">
        <f t="shared" si="29"/>
        <v>1</v>
      </c>
    </row>
    <row r="908" spans="1:8">
      <c r="A908" s="45">
        <v>42251</v>
      </c>
      <c r="B908" s="1108" t="s">
        <v>8946</v>
      </c>
      <c r="C908" s="45" t="s">
        <v>4706</v>
      </c>
      <c r="D908" s="46">
        <f t="shared" si="28"/>
        <v>46282.05</v>
      </c>
      <c r="F908" s="46">
        <v>46282.05</v>
      </c>
      <c r="G908" s="46">
        <v>46282.05</v>
      </c>
      <c r="H908" s="1105" t="b">
        <f t="shared" si="29"/>
        <v>1</v>
      </c>
    </row>
    <row r="909" spans="1:8">
      <c r="A909" s="47">
        <v>37733</v>
      </c>
      <c r="B909" s="48" t="s">
        <v>8947</v>
      </c>
      <c r="C909" s="47" t="s">
        <v>4706</v>
      </c>
      <c r="D909" s="49">
        <f t="shared" si="28"/>
        <v>30559.439999999999</v>
      </c>
      <c r="F909" s="49">
        <v>30559.439999999999</v>
      </c>
      <c r="G909" s="49">
        <v>30559.439999999999</v>
      </c>
      <c r="H909" s="1105" t="b">
        <f t="shared" si="29"/>
        <v>1</v>
      </c>
    </row>
    <row r="910" spans="1:8">
      <c r="A910" s="45">
        <v>37735</v>
      </c>
      <c r="B910" s="1108" t="s">
        <v>8948</v>
      </c>
      <c r="C910" s="45" t="s">
        <v>4706</v>
      </c>
      <c r="D910" s="46">
        <f t="shared" si="28"/>
        <v>36824.120000000003</v>
      </c>
      <c r="F910" s="46">
        <v>36824.120000000003</v>
      </c>
      <c r="G910" s="46">
        <v>36824.120000000003</v>
      </c>
      <c r="H910" s="1105" t="b">
        <f t="shared" si="29"/>
        <v>1</v>
      </c>
    </row>
    <row r="911" spans="1:8">
      <c r="A911" s="47">
        <v>41758</v>
      </c>
      <c r="B911" s="48" t="s">
        <v>8949</v>
      </c>
      <c r="C911" s="47" t="s">
        <v>4706</v>
      </c>
      <c r="D911" s="49">
        <f t="shared" si="28"/>
        <v>141.85</v>
      </c>
      <c r="F911" s="49">
        <v>141.85</v>
      </c>
      <c r="G911" s="49">
        <v>141.85</v>
      </c>
      <c r="H911" s="1105" t="b">
        <f t="shared" si="29"/>
        <v>1</v>
      </c>
    </row>
    <row r="912" spans="1:8" ht="30">
      <c r="A912" s="45">
        <v>5090</v>
      </c>
      <c r="B912" s="1108" t="s">
        <v>8950</v>
      </c>
      <c r="C912" s="45" t="s">
        <v>4706</v>
      </c>
      <c r="D912" s="46">
        <f t="shared" si="28"/>
        <v>16.25</v>
      </c>
      <c r="F912" s="46">
        <v>16.25</v>
      </c>
      <c r="G912" s="46">
        <v>16.25</v>
      </c>
      <c r="H912" s="1105" t="b">
        <f t="shared" si="29"/>
        <v>1</v>
      </c>
    </row>
    <row r="913" spans="1:8" ht="30">
      <c r="A913" s="47">
        <v>5085</v>
      </c>
      <c r="B913" s="48" t="s">
        <v>8951</v>
      </c>
      <c r="C913" s="47" t="s">
        <v>4706</v>
      </c>
      <c r="D913" s="49">
        <f t="shared" si="28"/>
        <v>18.12</v>
      </c>
      <c r="F913" s="49">
        <v>18.12</v>
      </c>
      <c r="G913" s="49">
        <v>18.12</v>
      </c>
      <c r="H913" s="1105" t="b">
        <f t="shared" si="29"/>
        <v>1</v>
      </c>
    </row>
    <row r="914" spans="1:8">
      <c r="A914" s="45">
        <v>38374</v>
      </c>
      <c r="B914" s="1108" t="s">
        <v>8952</v>
      </c>
      <c r="C914" s="45" t="s">
        <v>4706</v>
      </c>
      <c r="D914" s="46">
        <f t="shared" si="28"/>
        <v>841.07</v>
      </c>
      <c r="F914" s="46">
        <v>841.07</v>
      </c>
      <c r="G914" s="46">
        <v>841.07</v>
      </c>
      <c r="H914" s="1105" t="b">
        <f t="shared" si="29"/>
        <v>1</v>
      </c>
    </row>
    <row r="915" spans="1:8">
      <c r="A915" s="47">
        <v>20212</v>
      </c>
      <c r="B915" s="48" t="s">
        <v>8953</v>
      </c>
      <c r="C915" s="47" t="s">
        <v>4709</v>
      </c>
      <c r="D915" s="49">
        <f t="shared" si="28"/>
        <v>8.66</v>
      </c>
      <c r="F915" s="49">
        <v>8.66</v>
      </c>
      <c r="G915" s="49">
        <v>8.66</v>
      </c>
      <c r="H915" s="1105" t="b">
        <f t="shared" si="29"/>
        <v>1</v>
      </c>
    </row>
    <row r="916" spans="1:8">
      <c r="A916" s="45">
        <v>4430</v>
      </c>
      <c r="B916" s="1108" t="s">
        <v>8954</v>
      </c>
      <c r="C916" s="45" t="s">
        <v>4709</v>
      </c>
      <c r="D916" s="46">
        <f t="shared" si="28"/>
        <v>5.5</v>
      </c>
      <c r="F916" s="46">
        <v>5.5</v>
      </c>
      <c r="G916" s="46">
        <v>5.5</v>
      </c>
      <c r="H916" s="1105" t="b">
        <f t="shared" si="29"/>
        <v>1</v>
      </c>
    </row>
    <row r="917" spans="1:8">
      <c r="A917" s="47">
        <v>4400</v>
      </c>
      <c r="B917" s="48" t="s">
        <v>8955</v>
      </c>
      <c r="C917" s="47" t="s">
        <v>4709</v>
      </c>
      <c r="D917" s="49">
        <f t="shared" si="28"/>
        <v>6.94</v>
      </c>
      <c r="F917" s="49">
        <v>6.94</v>
      </c>
      <c r="G917" s="49">
        <v>6.94</v>
      </c>
      <c r="H917" s="1105" t="b">
        <f t="shared" si="29"/>
        <v>1</v>
      </c>
    </row>
    <row r="918" spans="1:8">
      <c r="A918" s="45">
        <v>4500</v>
      </c>
      <c r="B918" s="1108" t="s">
        <v>8956</v>
      </c>
      <c r="C918" s="45" t="s">
        <v>4709</v>
      </c>
      <c r="D918" s="46">
        <f t="shared" si="28"/>
        <v>16.89</v>
      </c>
      <c r="F918" s="46">
        <v>16.89</v>
      </c>
      <c r="G918" s="46">
        <v>16.89</v>
      </c>
      <c r="H918" s="1105" t="b">
        <f t="shared" si="29"/>
        <v>1</v>
      </c>
    </row>
    <row r="919" spans="1:8">
      <c r="A919" s="47">
        <v>4513</v>
      </c>
      <c r="B919" s="48" t="s">
        <v>8957</v>
      </c>
      <c r="C919" s="47" t="s">
        <v>4709</v>
      </c>
      <c r="D919" s="49">
        <f t="shared" si="28"/>
        <v>4.53</v>
      </c>
      <c r="F919" s="49">
        <v>4.53</v>
      </c>
      <c r="G919" s="49">
        <v>4.53</v>
      </c>
      <c r="H919" s="1105" t="b">
        <f t="shared" si="29"/>
        <v>1</v>
      </c>
    </row>
    <row r="920" spans="1:8">
      <c r="A920" s="45">
        <v>4496</v>
      </c>
      <c r="B920" s="1108" t="s">
        <v>8958</v>
      </c>
      <c r="C920" s="45" t="s">
        <v>4709</v>
      </c>
      <c r="D920" s="46">
        <f t="shared" si="28"/>
        <v>3.72</v>
      </c>
      <c r="F920" s="46">
        <v>3.72</v>
      </c>
      <c r="G920" s="46">
        <v>3.72</v>
      </c>
      <c r="H920" s="1105" t="b">
        <f t="shared" si="29"/>
        <v>1</v>
      </c>
    </row>
    <row r="921" spans="1:8">
      <c r="A921" s="47">
        <v>11871</v>
      </c>
      <c r="B921" s="48" t="s">
        <v>8959</v>
      </c>
      <c r="C921" s="47" t="s">
        <v>4706</v>
      </c>
      <c r="D921" s="49">
        <f t="shared" si="28"/>
        <v>264</v>
      </c>
      <c r="F921" s="49">
        <v>264</v>
      </c>
      <c r="G921" s="49">
        <v>264</v>
      </c>
      <c r="H921" s="1105" t="b">
        <f t="shared" si="29"/>
        <v>1</v>
      </c>
    </row>
    <row r="922" spans="1:8">
      <c r="A922" s="45">
        <v>34636</v>
      </c>
      <c r="B922" s="1108" t="s">
        <v>8960</v>
      </c>
      <c r="C922" s="45" t="s">
        <v>4706</v>
      </c>
      <c r="D922" s="46">
        <f t="shared" si="28"/>
        <v>279.45</v>
      </c>
      <c r="F922" s="46">
        <v>279.45</v>
      </c>
      <c r="G922" s="46">
        <v>279.45</v>
      </c>
      <c r="H922" s="1105" t="b">
        <f t="shared" si="29"/>
        <v>1</v>
      </c>
    </row>
    <row r="923" spans="1:8">
      <c r="A923" s="47">
        <v>34639</v>
      </c>
      <c r="B923" s="48" t="s">
        <v>8961</v>
      </c>
      <c r="C923" s="47" t="s">
        <v>4706</v>
      </c>
      <c r="D923" s="49">
        <f t="shared" si="28"/>
        <v>567.55999999999995</v>
      </c>
      <c r="F923" s="49">
        <v>567.55999999999995</v>
      </c>
      <c r="G923" s="49">
        <v>567.55999999999995</v>
      </c>
      <c r="H923" s="1105" t="b">
        <f t="shared" si="29"/>
        <v>1</v>
      </c>
    </row>
    <row r="924" spans="1:8">
      <c r="A924" s="45">
        <v>34640</v>
      </c>
      <c r="B924" s="1108" t="s">
        <v>8962</v>
      </c>
      <c r="C924" s="45" t="s">
        <v>4706</v>
      </c>
      <c r="D924" s="46">
        <f t="shared" si="28"/>
        <v>637.51</v>
      </c>
      <c r="F924" s="46">
        <v>637.51</v>
      </c>
      <c r="G924" s="46">
        <v>637.51</v>
      </c>
      <c r="H924" s="1105" t="b">
        <f t="shared" si="29"/>
        <v>1</v>
      </c>
    </row>
    <row r="925" spans="1:8">
      <c r="A925" s="47">
        <v>34637</v>
      </c>
      <c r="B925" s="48" t="s">
        <v>8963</v>
      </c>
      <c r="C925" s="47" t="s">
        <v>4706</v>
      </c>
      <c r="D925" s="49">
        <f t="shared" si="28"/>
        <v>160.44</v>
      </c>
      <c r="F925" s="49">
        <v>160.44</v>
      </c>
      <c r="G925" s="49">
        <v>160.44</v>
      </c>
      <c r="H925" s="1105" t="b">
        <f t="shared" si="29"/>
        <v>1</v>
      </c>
    </row>
    <row r="926" spans="1:8">
      <c r="A926" s="45">
        <v>34638</v>
      </c>
      <c r="B926" s="1108" t="s">
        <v>8964</v>
      </c>
      <c r="C926" s="45" t="s">
        <v>4706</v>
      </c>
      <c r="D926" s="46">
        <f t="shared" si="28"/>
        <v>275.14</v>
      </c>
      <c r="F926" s="46">
        <v>275.14</v>
      </c>
      <c r="G926" s="46">
        <v>275.14</v>
      </c>
      <c r="H926" s="1105" t="b">
        <f t="shared" si="29"/>
        <v>1</v>
      </c>
    </row>
    <row r="927" spans="1:8">
      <c r="A927" s="47">
        <v>11868</v>
      </c>
      <c r="B927" s="48" t="s">
        <v>8965</v>
      </c>
      <c r="C927" s="47" t="s">
        <v>4706</v>
      </c>
      <c r="D927" s="49">
        <f t="shared" si="28"/>
        <v>362.83</v>
      </c>
      <c r="F927" s="49">
        <v>362.83</v>
      </c>
      <c r="G927" s="49">
        <v>362.83</v>
      </c>
      <c r="H927" s="1105" t="b">
        <f t="shared" si="29"/>
        <v>1</v>
      </c>
    </row>
    <row r="928" spans="1:8">
      <c r="A928" s="45">
        <v>37106</v>
      </c>
      <c r="B928" s="1108" t="s">
        <v>8966</v>
      </c>
      <c r="C928" s="45" t="s">
        <v>4706</v>
      </c>
      <c r="D928" s="46">
        <f t="shared" si="28"/>
        <v>3504.54</v>
      </c>
      <c r="F928" s="46">
        <v>3504.54</v>
      </c>
      <c r="G928" s="46">
        <v>3504.54</v>
      </c>
      <c r="H928" s="1105" t="b">
        <f t="shared" si="29"/>
        <v>1</v>
      </c>
    </row>
    <row r="929" spans="1:8">
      <c r="A929" s="47">
        <v>11869</v>
      </c>
      <c r="B929" s="48" t="s">
        <v>8967</v>
      </c>
      <c r="C929" s="47" t="s">
        <v>4706</v>
      </c>
      <c r="D929" s="49">
        <f t="shared" si="28"/>
        <v>588.69000000000005</v>
      </c>
      <c r="F929" s="49">
        <v>588.69000000000005</v>
      </c>
      <c r="G929" s="49">
        <v>588.69000000000005</v>
      </c>
      <c r="H929" s="1105" t="b">
        <f t="shared" si="29"/>
        <v>1</v>
      </c>
    </row>
    <row r="930" spans="1:8">
      <c r="A930" s="45">
        <v>37104</v>
      </c>
      <c r="B930" s="1108" t="s">
        <v>8968</v>
      </c>
      <c r="C930" s="45" t="s">
        <v>4706</v>
      </c>
      <c r="D930" s="46">
        <f t="shared" si="28"/>
        <v>758.85</v>
      </c>
      <c r="F930" s="46">
        <v>758.85</v>
      </c>
      <c r="G930" s="46">
        <v>758.85</v>
      </c>
      <c r="H930" s="1105" t="b">
        <f t="shared" si="29"/>
        <v>1</v>
      </c>
    </row>
    <row r="931" spans="1:8">
      <c r="A931" s="47">
        <v>37105</v>
      </c>
      <c r="B931" s="48" t="s">
        <v>8969</v>
      </c>
      <c r="C931" s="47" t="s">
        <v>4706</v>
      </c>
      <c r="D931" s="49">
        <f t="shared" si="28"/>
        <v>1690.09</v>
      </c>
      <c r="F931" s="49">
        <v>1690.09</v>
      </c>
      <c r="G931" s="49">
        <v>1690.09</v>
      </c>
      <c r="H931" s="1105" t="b">
        <f t="shared" si="29"/>
        <v>1</v>
      </c>
    </row>
    <row r="932" spans="1:8">
      <c r="A932" s="45">
        <v>1030</v>
      </c>
      <c r="B932" s="1108" t="s">
        <v>8970</v>
      </c>
      <c r="C932" s="45" t="s">
        <v>4706</v>
      </c>
      <c r="D932" s="46">
        <f t="shared" si="28"/>
        <v>29.95</v>
      </c>
      <c r="F932" s="46">
        <v>29.95</v>
      </c>
      <c r="G932" s="46">
        <v>29.95</v>
      </c>
      <c r="H932" s="1105" t="b">
        <f t="shared" si="29"/>
        <v>1</v>
      </c>
    </row>
    <row r="933" spans="1:8">
      <c r="A933" s="47">
        <v>11694</v>
      </c>
      <c r="B933" s="48" t="s">
        <v>8971</v>
      </c>
      <c r="C933" s="47" t="s">
        <v>4706</v>
      </c>
      <c r="D933" s="49">
        <f t="shared" si="28"/>
        <v>662.05</v>
      </c>
      <c r="F933" s="49">
        <v>662.05</v>
      </c>
      <c r="G933" s="49">
        <v>662.05</v>
      </c>
      <c r="H933" s="1105" t="b">
        <f t="shared" si="29"/>
        <v>1</v>
      </c>
    </row>
    <row r="934" spans="1:8" ht="30">
      <c r="A934" s="45">
        <v>35277</v>
      </c>
      <c r="B934" s="1108" t="s">
        <v>8972</v>
      </c>
      <c r="C934" s="45" t="s">
        <v>4706</v>
      </c>
      <c r="D934" s="46">
        <f t="shared" si="28"/>
        <v>381.17</v>
      </c>
      <c r="F934" s="46">
        <v>381.17</v>
      </c>
      <c r="G934" s="46">
        <v>381.17</v>
      </c>
      <c r="H934" s="1105" t="b">
        <f t="shared" si="29"/>
        <v>1</v>
      </c>
    </row>
    <row r="935" spans="1:8" ht="45">
      <c r="A935" s="47">
        <v>10521</v>
      </c>
      <c r="B935" s="48" t="s">
        <v>8973</v>
      </c>
      <c r="C935" s="47" t="s">
        <v>4706</v>
      </c>
      <c r="D935" s="49">
        <f t="shared" si="28"/>
        <v>184.45</v>
      </c>
      <c r="F935" s="49">
        <v>184.45</v>
      </c>
      <c r="G935" s="49">
        <v>184.45</v>
      </c>
      <c r="H935" s="1105" t="b">
        <f t="shared" si="29"/>
        <v>1</v>
      </c>
    </row>
    <row r="936" spans="1:8" ht="45">
      <c r="A936" s="45">
        <v>10885</v>
      </c>
      <c r="B936" s="1108" t="s">
        <v>8974</v>
      </c>
      <c r="C936" s="45" t="s">
        <v>4706</v>
      </c>
      <c r="D936" s="46">
        <f t="shared" si="28"/>
        <v>233.31</v>
      </c>
      <c r="F936" s="46">
        <v>233.31</v>
      </c>
      <c r="G936" s="46">
        <v>233.31</v>
      </c>
      <c r="H936" s="1105" t="b">
        <f t="shared" si="29"/>
        <v>1</v>
      </c>
    </row>
    <row r="937" spans="1:8" ht="45">
      <c r="A937" s="47">
        <v>20962</v>
      </c>
      <c r="B937" s="48" t="s">
        <v>8975</v>
      </c>
      <c r="C937" s="47" t="s">
        <v>4706</v>
      </c>
      <c r="D937" s="49">
        <f t="shared" si="28"/>
        <v>193.24</v>
      </c>
      <c r="F937" s="49">
        <v>193.24</v>
      </c>
      <c r="G937" s="49">
        <v>193.24</v>
      </c>
      <c r="H937" s="1105" t="b">
        <f t="shared" si="29"/>
        <v>1</v>
      </c>
    </row>
    <row r="938" spans="1:8" ht="45">
      <c r="A938" s="45">
        <v>20963</v>
      </c>
      <c r="B938" s="1108" t="s">
        <v>8976</v>
      </c>
      <c r="C938" s="45" t="s">
        <v>4706</v>
      </c>
      <c r="D938" s="46">
        <f t="shared" si="28"/>
        <v>236.06</v>
      </c>
      <c r="F938" s="46">
        <v>236.06</v>
      </c>
      <c r="G938" s="46">
        <v>236.06</v>
      </c>
      <c r="H938" s="1105" t="b">
        <f t="shared" si="29"/>
        <v>1</v>
      </c>
    </row>
    <row r="939" spans="1:8">
      <c r="A939" s="47">
        <v>2555</v>
      </c>
      <c r="B939" s="48" t="s">
        <v>8977</v>
      </c>
      <c r="C939" s="47" t="s">
        <v>4706</v>
      </c>
      <c r="D939" s="49">
        <f t="shared" si="28"/>
        <v>1.19</v>
      </c>
      <c r="F939" s="49">
        <v>1.19</v>
      </c>
      <c r="G939" s="49">
        <v>1.19</v>
      </c>
      <c r="H939" s="1105" t="b">
        <f t="shared" si="29"/>
        <v>1</v>
      </c>
    </row>
    <row r="940" spans="1:8">
      <c r="A940" s="45">
        <v>2556</v>
      </c>
      <c r="B940" s="1108" t="s">
        <v>8978</v>
      </c>
      <c r="C940" s="45" t="s">
        <v>4706</v>
      </c>
      <c r="D940" s="46">
        <f t="shared" si="28"/>
        <v>1.1000000000000001</v>
      </c>
      <c r="F940" s="46">
        <v>1.1000000000000001</v>
      </c>
      <c r="G940" s="46">
        <v>1.1000000000000001</v>
      </c>
      <c r="H940" s="1105" t="b">
        <f t="shared" si="29"/>
        <v>1</v>
      </c>
    </row>
    <row r="941" spans="1:8">
      <c r="A941" s="47">
        <v>2557</v>
      </c>
      <c r="B941" s="48" t="s">
        <v>8979</v>
      </c>
      <c r="C941" s="47" t="s">
        <v>4706</v>
      </c>
      <c r="D941" s="49">
        <f t="shared" si="28"/>
        <v>2.3199999999999998</v>
      </c>
      <c r="F941" s="49">
        <v>2.3199999999999998</v>
      </c>
      <c r="G941" s="49">
        <v>2.3199999999999998</v>
      </c>
      <c r="H941" s="1105" t="b">
        <f t="shared" si="29"/>
        <v>1</v>
      </c>
    </row>
    <row r="942" spans="1:8">
      <c r="A942" s="45">
        <v>39810</v>
      </c>
      <c r="B942" s="1108" t="s">
        <v>8980</v>
      </c>
      <c r="C942" s="45" t="s">
        <v>4706</v>
      </c>
      <c r="D942" s="46">
        <f t="shared" si="28"/>
        <v>17.489999999999998</v>
      </c>
      <c r="F942" s="46">
        <v>17.489999999999998</v>
      </c>
      <c r="G942" s="46">
        <v>17.489999999999998</v>
      </c>
      <c r="H942" s="1105" t="b">
        <f t="shared" si="29"/>
        <v>1</v>
      </c>
    </row>
    <row r="943" spans="1:8">
      <c r="A943" s="47">
        <v>39811</v>
      </c>
      <c r="B943" s="48" t="s">
        <v>8981</v>
      </c>
      <c r="C943" s="47" t="s">
        <v>4706</v>
      </c>
      <c r="D943" s="49">
        <f t="shared" si="28"/>
        <v>22.15</v>
      </c>
      <c r="F943" s="49">
        <v>22.15</v>
      </c>
      <c r="G943" s="49">
        <v>22.15</v>
      </c>
      <c r="H943" s="1105" t="b">
        <f t="shared" si="29"/>
        <v>1</v>
      </c>
    </row>
    <row r="944" spans="1:8">
      <c r="A944" s="45">
        <v>39812</v>
      </c>
      <c r="B944" s="1108" t="s">
        <v>8982</v>
      </c>
      <c r="C944" s="45" t="s">
        <v>4706</v>
      </c>
      <c r="D944" s="46">
        <f t="shared" si="28"/>
        <v>33.79</v>
      </c>
      <c r="F944" s="46">
        <v>33.79</v>
      </c>
      <c r="G944" s="46">
        <v>33.79</v>
      </c>
      <c r="H944" s="1105" t="b">
        <f t="shared" si="29"/>
        <v>1</v>
      </c>
    </row>
    <row r="945" spans="1:8">
      <c r="A945" s="47">
        <v>20254</v>
      </c>
      <c r="B945" s="48" t="s">
        <v>8983</v>
      </c>
      <c r="C945" s="47" t="s">
        <v>4706</v>
      </c>
      <c r="D945" s="49">
        <f t="shared" si="28"/>
        <v>12.82</v>
      </c>
      <c r="F945" s="49">
        <v>12.82</v>
      </c>
      <c r="G945" s="49">
        <v>12.82</v>
      </c>
      <c r="H945" s="1105" t="b">
        <f t="shared" si="29"/>
        <v>1</v>
      </c>
    </row>
    <row r="946" spans="1:8">
      <c r="A946" s="45">
        <v>39771</v>
      </c>
      <c r="B946" s="1108" t="s">
        <v>8984</v>
      </c>
      <c r="C946" s="45" t="s">
        <v>4706</v>
      </c>
      <c r="D946" s="46">
        <f t="shared" si="28"/>
        <v>21.24</v>
      </c>
      <c r="F946" s="46">
        <v>21.24</v>
      </c>
      <c r="G946" s="46">
        <v>21.24</v>
      </c>
      <c r="H946" s="1105" t="b">
        <f t="shared" si="29"/>
        <v>1</v>
      </c>
    </row>
    <row r="947" spans="1:8">
      <c r="A947" s="47">
        <v>20255</v>
      </c>
      <c r="B947" s="48" t="s">
        <v>8985</v>
      </c>
      <c r="C947" s="47" t="s">
        <v>4706</v>
      </c>
      <c r="D947" s="49">
        <f t="shared" si="28"/>
        <v>35.090000000000003</v>
      </c>
      <c r="F947" s="49">
        <v>35.090000000000003</v>
      </c>
      <c r="G947" s="49">
        <v>35.090000000000003</v>
      </c>
      <c r="H947" s="1105" t="b">
        <f t="shared" si="29"/>
        <v>1</v>
      </c>
    </row>
    <row r="948" spans="1:8">
      <c r="A948" s="45">
        <v>39772</v>
      </c>
      <c r="B948" s="1108" t="s">
        <v>8986</v>
      </c>
      <c r="C948" s="45" t="s">
        <v>4706</v>
      </c>
      <c r="D948" s="46">
        <f t="shared" si="28"/>
        <v>42.06</v>
      </c>
      <c r="F948" s="46">
        <v>42.06</v>
      </c>
      <c r="G948" s="46">
        <v>42.06</v>
      </c>
      <c r="H948" s="1105" t="b">
        <f t="shared" si="29"/>
        <v>1</v>
      </c>
    </row>
    <row r="949" spans="1:8">
      <c r="A949" s="47">
        <v>20253</v>
      </c>
      <c r="B949" s="48" t="s">
        <v>8987</v>
      </c>
      <c r="C949" s="47" t="s">
        <v>4706</v>
      </c>
      <c r="D949" s="49">
        <f t="shared" si="28"/>
        <v>73.33</v>
      </c>
      <c r="F949" s="49">
        <v>73.33</v>
      </c>
      <c r="G949" s="49">
        <v>73.33</v>
      </c>
      <c r="H949" s="1105" t="b">
        <f t="shared" si="29"/>
        <v>1</v>
      </c>
    </row>
    <row r="950" spans="1:8">
      <c r="A950" s="45">
        <v>39773</v>
      </c>
      <c r="B950" s="1108" t="s">
        <v>8988</v>
      </c>
      <c r="C950" s="45" t="s">
        <v>4706</v>
      </c>
      <c r="D950" s="46">
        <f t="shared" si="28"/>
        <v>76.17</v>
      </c>
      <c r="F950" s="46">
        <v>76.17</v>
      </c>
      <c r="G950" s="46">
        <v>76.17</v>
      </c>
      <c r="H950" s="1105" t="b">
        <f t="shared" si="29"/>
        <v>1</v>
      </c>
    </row>
    <row r="951" spans="1:8">
      <c r="A951" s="47">
        <v>39774</v>
      </c>
      <c r="B951" s="48" t="s">
        <v>8989</v>
      </c>
      <c r="C951" s="47" t="s">
        <v>4706</v>
      </c>
      <c r="D951" s="49">
        <f t="shared" si="28"/>
        <v>98.97</v>
      </c>
      <c r="F951" s="49">
        <v>98.97</v>
      </c>
      <c r="G951" s="49">
        <v>98.97</v>
      </c>
      <c r="H951" s="1105" t="b">
        <f t="shared" si="29"/>
        <v>1</v>
      </c>
    </row>
    <row r="952" spans="1:8">
      <c r="A952" s="45">
        <v>39775</v>
      </c>
      <c r="B952" s="1108" t="s">
        <v>8990</v>
      </c>
      <c r="C952" s="45" t="s">
        <v>4706</v>
      </c>
      <c r="D952" s="46">
        <f t="shared" si="28"/>
        <v>173.33</v>
      </c>
      <c r="F952" s="46">
        <v>173.33</v>
      </c>
      <c r="G952" s="46">
        <v>173.33</v>
      </c>
      <c r="H952" s="1105" t="b">
        <f t="shared" si="29"/>
        <v>1</v>
      </c>
    </row>
    <row r="953" spans="1:8">
      <c r="A953" s="47">
        <v>39776</v>
      </c>
      <c r="B953" s="48" t="s">
        <v>8991</v>
      </c>
      <c r="C953" s="47" t="s">
        <v>4706</v>
      </c>
      <c r="D953" s="49">
        <f t="shared" si="28"/>
        <v>213.33</v>
      </c>
      <c r="F953" s="49">
        <v>213.33</v>
      </c>
      <c r="G953" s="49">
        <v>213.33</v>
      </c>
      <c r="H953" s="1105" t="b">
        <f t="shared" si="29"/>
        <v>1</v>
      </c>
    </row>
    <row r="954" spans="1:8">
      <c r="A954" s="45">
        <v>39777</v>
      </c>
      <c r="B954" s="1108" t="s">
        <v>8992</v>
      </c>
      <c r="C954" s="45" t="s">
        <v>4706</v>
      </c>
      <c r="D954" s="46">
        <f t="shared" si="28"/>
        <v>255.99</v>
      </c>
      <c r="F954" s="46">
        <v>255.99</v>
      </c>
      <c r="G954" s="46">
        <v>255.99</v>
      </c>
      <c r="H954" s="1105" t="b">
        <f t="shared" si="29"/>
        <v>1</v>
      </c>
    </row>
    <row r="955" spans="1:8">
      <c r="A955" s="47">
        <v>11250</v>
      </c>
      <c r="B955" s="48" t="s">
        <v>8993</v>
      </c>
      <c r="C955" s="47" t="s">
        <v>4706</v>
      </c>
      <c r="D955" s="49">
        <f t="shared" si="28"/>
        <v>38.01</v>
      </c>
      <c r="F955" s="49">
        <v>38.01</v>
      </c>
      <c r="G955" s="49">
        <v>38.01</v>
      </c>
      <c r="H955" s="1105" t="b">
        <f t="shared" si="29"/>
        <v>1</v>
      </c>
    </row>
    <row r="956" spans="1:8">
      <c r="A956" s="45">
        <v>39766</v>
      </c>
      <c r="B956" s="1108" t="s">
        <v>8994</v>
      </c>
      <c r="C956" s="45" t="s">
        <v>4706</v>
      </c>
      <c r="D956" s="46">
        <f t="shared" si="28"/>
        <v>46.4</v>
      </c>
      <c r="F956" s="46">
        <v>46.4</v>
      </c>
      <c r="G956" s="46">
        <v>46.4</v>
      </c>
      <c r="H956" s="1105" t="b">
        <f t="shared" si="29"/>
        <v>1</v>
      </c>
    </row>
    <row r="957" spans="1:8">
      <c r="A957" s="47">
        <v>11251</v>
      </c>
      <c r="B957" s="48" t="s">
        <v>8995</v>
      </c>
      <c r="C957" s="47" t="s">
        <v>4706</v>
      </c>
      <c r="D957" s="49">
        <f t="shared" si="28"/>
        <v>80</v>
      </c>
      <c r="F957" s="49">
        <v>80</v>
      </c>
      <c r="G957" s="49">
        <v>80</v>
      </c>
      <c r="H957" s="1105" t="b">
        <f t="shared" si="29"/>
        <v>1</v>
      </c>
    </row>
    <row r="958" spans="1:8">
      <c r="A958" s="45">
        <v>39767</v>
      </c>
      <c r="B958" s="1108" t="s">
        <v>8996</v>
      </c>
      <c r="C958" s="45" t="s">
        <v>4706</v>
      </c>
      <c r="D958" s="46">
        <f t="shared" si="28"/>
        <v>105.33</v>
      </c>
      <c r="F958" s="46">
        <v>105.33</v>
      </c>
      <c r="G958" s="46">
        <v>105.33</v>
      </c>
      <c r="H958" s="1105" t="b">
        <f t="shared" si="29"/>
        <v>1</v>
      </c>
    </row>
    <row r="959" spans="1:8">
      <c r="A959" s="47">
        <v>11253</v>
      </c>
      <c r="B959" s="48" t="s">
        <v>8997</v>
      </c>
      <c r="C959" s="47" t="s">
        <v>4706</v>
      </c>
      <c r="D959" s="49">
        <f t="shared" si="28"/>
        <v>157.33000000000001</v>
      </c>
      <c r="F959" s="49">
        <v>157.33000000000001</v>
      </c>
      <c r="G959" s="49">
        <v>157.33000000000001</v>
      </c>
      <c r="H959" s="1105" t="b">
        <f t="shared" si="29"/>
        <v>1</v>
      </c>
    </row>
    <row r="960" spans="1:8">
      <c r="A960" s="45">
        <v>11254</v>
      </c>
      <c r="B960" s="1108" t="s">
        <v>8998</v>
      </c>
      <c r="C960" s="45" t="s">
        <v>4706</v>
      </c>
      <c r="D960" s="46">
        <f t="shared" si="28"/>
        <v>169.03</v>
      </c>
      <c r="F960" s="46">
        <v>169.03</v>
      </c>
      <c r="G960" s="46">
        <v>169.03</v>
      </c>
      <c r="H960" s="1105" t="b">
        <f t="shared" si="29"/>
        <v>1</v>
      </c>
    </row>
    <row r="961" spans="1:8">
      <c r="A961" s="47">
        <v>11255</v>
      </c>
      <c r="B961" s="48" t="s">
        <v>8999</v>
      </c>
      <c r="C961" s="47" t="s">
        <v>4706</v>
      </c>
      <c r="D961" s="49">
        <f t="shared" si="28"/>
        <v>255.99</v>
      </c>
      <c r="F961" s="49">
        <v>255.99</v>
      </c>
      <c r="G961" s="49">
        <v>255.99</v>
      </c>
      <c r="H961" s="1105" t="b">
        <f t="shared" si="29"/>
        <v>1</v>
      </c>
    </row>
    <row r="962" spans="1:8">
      <c r="A962" s="45">
        <v>11256</v>
      </c>
      <c r="B962" s="1108" t="s">
        <v>9000</v>
      </c>
      <c r="C962" s="45" t="s">
        <v>4706</v>
      </c>
      <c r="D962" s="46">
        <f t="shared" si="28"/>
        <v>292.94</v>
      </c>
      <c r="F962" s="46">
        <v>292.94</v>
      </c>
      <c r="G962" s="46">
        <v>292.94</v>
      </c>
      <c r="H962" s="1105" t="b">
        <f t="shared" si="29"/>
        <v>1</v>
      </c>
    </row>
    <row r="963" spans="1:8">
      <c r="A963" s="47">
        <v>14055</v>
      </c>
      <c r="B963" s="48" t="s">
        <v>9001</v>
      </c>
      <c r="C963" s="47" t="s">
        <v>4706</v>
      </c>
      <c r="D963" s="49">
        <f t="shared" ref="D963:D1026" si="30">IF($J$2=$F$1,F963,G963)</f>
        <v>519.67999999999995</v>
      </c>
      <c r="F963" s="49">
        <v>519.67999999999995</v>
      </c>
      <c r="G963" s="49">
        <v>519.67999999999995</v>
      </c>
      <c r="H963" s="1105" t="b">
        <f t="shared" ref="H963:H1026" si="31">F963=G963</f>
        <v>1</v>
      </c>
    </row>
    <row r="964" spans="1:8">
      <c r="A964" s="45">
        <v>39768</v>
      </c>
      <c r="B964" s="1108" t="s">
        <v>9002</v>
      </c>
      <c r="C964" s="45" t="s">
        <v>4706</v>
      </c>
      <c r="D964" s="46">
        <f t="shared" si="30"/>
        <v>554.5</v>
      </c>
      <c r="F964" s="46">
        <v>554.5</v>
      </c>
      <c r="G964" s="46">
        <v>554.5</v>
      </c>
      <c r="H964" s="1105" t="b">
        <f t="shared" si="31"/>
        <v>1</v>
      </c>
    </row>
    <row r="965" spans="1:8">
      <c r="A965" s="47">
        <v>11247</v>
      </c>
      <c r="B965" s="48" t="s">
        <v>9003</v>
      </c>
      <c r="C965" s="47" t="s">
        <v>4706</v>
      </c>
      <c r="D965" s="49">
        <f t="shared" si="30"/>
        <v>744.5</v>
      </c>
      <c r="F965" s="49">
        <v>744.5</v>
      </c>
      <c r="G965" s="49">
        <v>744.5</v>
      </c>
      <c r="H965" s="1105" t="b">
        <f t="shared" si="31"/>
        <v>1</v>
      </c>
    </row>
    <row r="966" spans="1:8">
      <c r="A966" s="45">
        <v>39769</v>
      </c>
      <c r="B966" s="1108" t="s">
        <v>9004</v>
      </c>
      <c r="C966" s="45" t="s">
        <v>4706</v>
      </c>
      <c r="D966" s="46">
        <f t="shared" si="30"/>
        <v>902.55</v>
      </c>
      <c r="F966" s="46">
        <v>902.55</v>
      </c>
      <c r="G966" s="46">
        <v>902.55</v>
      </c>
      <c r="H966" s="1105" t="b">
        <f t="shared" si="31"/>
        <v>1</v>
      </c>
    </row>
    <row r="967" spans="1:8">
      <c r="A967" s="47">
        <v>11249</v>
      </c>
      <c r="B967" s="48" t="s">
        <v>9005</v>
      </c>
      <c r="C967" s="47" t="s">
        <v>4706</v>
      </c>
      <c r="D967" s="49">
        <f t="shared" si="30"/>
        <v>2433.4899999999998</v>
      </c>
      <c r="F967" s="49">
        <v>2433.4899999999998</v>
      </c>
      <c r="G967" s="49">
        <v>2433.4899999999998</v>
      </c>
      <c r="H967" s="1105" t="b">
        <f t="shared" si="31"/>
        <v>1</v>
      </c>
    </row>
    <row r="968" spans="1:8">
      <c r="A968" s="45">
        <v>39770</v>
      </c>
      <c r="B968" s="1108" t="s">
        <v>9006</v>
      </c>
      <c r="C968" s="45" t="s">
        <v>4706</v>
      </c>
      <c r="D968" s="46">
        <f t="shared" si="30"/>
        <v>3164.26</v>
      </c>
      <c r="F968" s="46">
        <v>3164.26</v>
      </c>
      <c r="G968" s="46">
        <v>3164.26</v>
      </c>
      <c r="H968" s="1105" t="b">
        <f t="shared" si="31"/>
        <v>1</v>
      </c>
    </row>
    <row r="969" spans="1:8">
      <c r="A969" s="47">
        <v>10569</v>
      </c>
      <c r="B969" s="48" t="s">
        <v>9007</v>
      </c>
      <c r="C969" s="47" t="s">
        <v>4706</v>
      </c>
      <c r="D969" s="49">
        <f t="shared" si="30"/>
        <v>2.31</v>
      </c>
      <c r="F969" s="49">
        <v>2.31</v>
      </c>
      <c r="G969" s="49">
        <v>2.31</v>
      </c>
      <c r="H969" s="1105" t="b">
        <f t="shared" si="31"/>
        <v>1</v>
      </c>
    </row>
    <row r="970" spans="1:8">
      <c r="A970" s="45">
        <v>1872</v>
      </c>
      <c r="B970" s="1108" t="s">
        <v>9008</v>
      </c>
      <c r="C970" s="45" t="s">
        <v>4706</v>
      </c>
      <c r="D970" s="46">
        <f t="shared" si="30"/>
        <v>1.56</v>
      </c>
      <c r="F970" s="46">
        <v>1.56</v>
      </c>
      <c r="G970" s="46">
        <v>1.56</v>
      </c>
      <c r="H970" s="1105" t="b">
        <f t="shared" si="31"/>
        <v>1</v>
      </c>
    </row>
    <row r="971" spans="1:8">
      <c r="A971" s="47">
        <v>1873</v>
      </c>
      <c r="B971" s="48" t="s">
        <v>9009</v>
      </c>
      <c r="C971" s="47" t="s">
        <v>4706</v>
      </c>
      <c r="D971" s="49">
        <f t="shared" si="30"/>
        <v>3.11</v>
      </c>
      <c r="F971" s="49">
        <v>3.11</v>
      </c>
      <c r="G971" s="49">
        <v>3.11</v>
      </c>
      <c r="H971" s="1105" t="b">
        <f t="shared" si="31"/>
        <v>1</v>
      </c>
    </row>
    <row r="972" spans="1:8" ht="30">
      <c r="A972" s="45">
        <v>39693</v>
      </c>
      <c r="B972" s="1108" t="s">
        <v>9010</v>
      </c>
      <c r="C972" s="45" t="s">
        <v>4706</v>
      </c>
      <c r="D972" s="46">
        <f t="shared" si="30"/>
        <v>1388.69</v>
      </c>
      <c r="F972" s="46">
        <v>1388.69</v>
      </c>
      <c r="G972" s="46">
        <v>1388.69</v>
      </c>
      <c r="H972" s="1105" t="b">
        <f t="shared" si="31"/>
        <v>1</v>
      </c>
    </row>
    <row r="973" spans="1:8">
      <c r="A973" s="47">
        <v>39692</v>
      </c>
      <c r="B973" s="48" t="s">
        <v>9011</v>
      </c>
      <c r="C973" s="47" t="s">
        <v>4706</v>
      </c>
      <c r="D973" s="49">
        <f t="shared" si="30"/>
        <v>233.76</v>
      </c>
      <c r="F973" s="49">
        <v>233.76</v>
      </c>
      <c r="G973" s="49">
        <v>233.76</v>
      </c>
      <c r="H973" s="1105" t="b">
        <f t="shared" si="31"/>
        <v>1</v>
      </c>
    </row>
    <row r="974" spans="1:8">
      <c r="A974" s="45">
        <v>39681</v>
      </c>
      <c r="B974" s="1108" t="s">
        <v>9012</v>
      </c>
      <c r="C974" s="45" t="s">
        <v>4706</v>
      </c>
      <c r="D974" s="46">
        <f t="shared" si="30"/>
        <v>132</v>
      </c>
      <c r="F974" s="46">
        <v>132</v>
      </c>
      <c r="G974" s="46">
        <v>132</v>
      </c>
      <c r="H974" s="1105" t="b">
        <f t="shared" si="31"/>
        <v>1</v>
      </c>
    </row>
    <row r="975" spans="1:8">
      <c r="A975" s="47">
        <v>39680</v>
      </c>
      <c r="B975" s="48" t="s">
        <v>9013</v>
      </c>
      <c r="C975" s="47" t="s">
        <v>4706</v>
      </c>
      <c r="D975" s="49">
        <f t="shared" si="30"/>
        <v>68</v>
      </c>
      <c r="F975" s="49">
        <v>68</v>
      </c>
      <c r="G975" s="49">
        <v>68</v>
      </c>
      <c r="H975" s="1105" t="b">
        <f t="shared" si="31"/>
        <v>1</v>
      </c>
    </row>
    <row r="976" spans="1:8">
      <c r="A976" s="45">
        <v>39682</v>
      </c>
      <c r="B976" s="1108" t="s">
        <v>9014</v>
      </c>
      <c r="C976" s="45" t="s">
        <v>4706</v>
      </c>
      <c r="D976" s="46">
        <f t="shared" si="30"/>
        <v>133.33000000000001</v>
      </c>
      <c r="F976" s="46">
        <v>133.33000000000001</v>
      </c>
      <c r="G976" s="46">
        <v>133.33000000000001</v>
      </c>
      <c r="H976" s="1105" t="b">
        <f t="shared" si="31"/>
        <v>1</v>
      </c>
    </row>
    <row r="977" spans="1:8" ht="30">
      <c r="A977" s="47">
        <v>39685</v>
      </c>
      <c r="B977" s="48" t="s">
        <v>9015</v>
      </c>
      <c r="C977" s="47" t="s">
        <v>4706</v>
      </c>
      <c r="D977" s="49">
        <f t="shared" si="30"/>
        <v>113.11</v>
      </c>
      <c r="F977" s="49">
        <v>113.11</v>
      </c>
      <c r="G977" s="49">
        <v>113.11</v>
      </c>
      <c r="H977" s="1105" t="b">
        <f t="shared" si="31"/>
        <v>1</v>
      </c>
    </row>
    <row r="978" spans="1:8" ht="30">
      <c r="A978" s="45">
        <v>39687</v>
      </c>
      <c r="B978" s="1108" t="s">
        <v>9016</v>
      </c>
      <c r="C978" s="45" t="s">
        <v>4706</v>
      </c>
      <c r="D978" s="46">
        <f t="shared" si="30"/>
        <v>213.22</v>
      </c>
      <c r="F978" s="46">
        <v>213.22</v>
      </c>
      <c r="G978" s="46">
        <v>213.22</v>
      </c>
      <c r="H978" s="1105" t="b">
        <f t="shared" si="31"/>
        <v>1</v>
      </c>
    </row>
    <row r="979" spans="1:8">
      <c r="A979" s="47">
        <v>3280</v>
      </c>
      <c r="B979" s="48" t="s">
        <v>9017</v>
      </c>
      <c r="C979" s="47" t="s">
        <v>4706</v>
      </c>
      <c r="D979" s="49">
        <f t="shared" si="30"/>
        <v>149.91</v>
      </c>
      <c r="F979" s="49">
        <v>149.91</v>
      </c>
      <c r="G979" s="49">
        <v>149.91</v>
      </c>
      <c r="H979" s="1105" t="b">
        <f t="shared" si="31"/>
        <v>1</v>
      </c>
    </row>
    <row r="980" spans="1:8">
      <c r="A980" s="45">
        <v>11881</v>
      </c>
      <c r="B980" s="1108" t="s">
        <v>9018</v>
      </c>
      <c r="C980" s="45" t="s">
        <v>4706</v>
      </c>
      <c r="D980" s="46">
        <f t="shared" si="30"/>
        <v>69.62</v>
      </c>
      <c r="F980" s="46">
        <v>69.62</v>
      </c>
      <c r="G980" s="46">
        <v>69.62</v>
      </c>
      <c r="H980" s="1105" t="b">
        <f t="shared" si="31"/>
        <v>1</v>
      </c>
    </row>
    <row r="981" spans="1:8">
      <c r="A981" s="47">
        <v>34641</v>
      </c>
      <c r="B981" s="48" t="s">
        <v>9019</v>
      </c>
      <c r="C981" s="47" t="s">
        <v>4706</v>
      </c>
      <c r="D981" s="49">
        <f t="shared" si="30"/>
        <v>56.14</v>
      </c>
      <c r="F981" s="49">
        <v>56.14</v>
      </c>
      <c r="G981" s="49">
        <v>56.14</v>
      </c>
      <c r="H981" s="1105" t="b">
        <f t="shared" si="31"/>
        <v>1</v>
      </c>
    </row>
    <row r="982" spans="1:8">
      <c r="A982" s="45">
        <v>34643</v>
      </c>
      <c r="B982" s="1108" t="s">
        <v>9020</v>
      </c>
      <c r="C982" s="45" t="s">
        <v>4706</v>
      </c>
      <c r="D982" s="46">
        <f t="shared" si="30"/>
        <v>12.34</v>
      </c>
      <c r="F982" s="46">
        <v>12.34</v>
      </c>
      <c r="G982" s="46">
        <v>12.34</v>
      </c>
      <c r="H982" s="1105" t="b">
        <f t="shared" si="31"/>
        <v>1</v>
      </c>
    </row>
    <row r="983" spans="1:8">
      <c r="A983" s="47">
        <v>3278</v>
      </c>
      <c r="B983" s="48" t="s">
        <v>9021</v>
      </c>
      <c r="C983" s="47" t="s">
        <v>4706</v>
      </c>
      <c r="D983" s="49">
        <f t="shared" si="30"/>
        <v>78.599999999999994</v>
      </c>
      <c r="F983" s="49">
        <v>78.599999999999994</v>
      </c>
      <c r="G983" s="49">
        <v>78.599999999999994</v>
      </c>
      <c r="H983" s="1105" t="b">
        <f t="shared" si="31"/>
        <v>1</v>
      </c>
    </row>
    <row r="984" spans="1:8">
      <c r="A984" s="45">
        <v>3279</v>
      </c>
      <c r="B984" s="1108" t="s">
        <v>9022</v>
      </c>
      <c r="C984" s="45" t="s">
        <v>4706</v>
      </c>
      <c r="D984" s="46">
        <f t="shared" si="30"/>
        <v>129.69</v>
      </c>
      <c r="F984" s="46">
        <v>129.69</v>
      </c>
      <c r="G984" s="46">
        <v>129.69</v>
      </c>
      <c r="H984" s="1105" t="b">
        <f t="shared" si="31"/>
        <v>1</v>
      </c>
    </row>
    <row r="985" spans="1:8" ht="30">
      <c r="A985" s="47">
        <v>1062</v>
      </c>
      <c r="B985" s="48" t="s">
        <v>9023</v>
      </c>
      <c r="C985" s="47" t="s">
        <v>4706</v>
      </c>
      <c r="D985" s="49">
        <f t="shared" si="30"/>
        <v>120</v>
      </c>
      <c r="F985" s="49">
        <v>120</v>
      </c>
      <c r="G985" s="49">
        <v>120</v>
      </c>
      <c r="H985" s="1105" t="b">
        <f t="shared" si="31"/>
        <v>1</v>
      </c>
    </row>
    <row r="986" spans="1:8" ht="30">
      <c r="A986" s="45">
        <v>39686</v>
      </c>
      <c r="B986" s="1108" t="s">
        <v>9024</v>
      </c>
      <c r="C986" s="45" t="s">
        <v>4706</v>
      </c>
      <c r="D986" s="46">
        <f t="shared" si="30"/>
        <v>204.69</v>
      </c>
      <c r="F986" s="46">
        <v>204.69</v>
      </c>
      <c r="G986" s="46">
        <v>204.69</v>
      </c>
      <c r="H986" s="1105" t="b">
        <f t="shared" si="31"/>
        <v>1</v>
      </c>
    </row>
    <row r="987" spans="1:8" ht="30">
      <c r="A987" s="47">
        <v>39683</v>
      </c>
      <c r="B987" s="48" t="s">
        <v>9025</v>
      </c>
      <c r="C987" s="47" t="s">
        <v>4706</v>
      </c>
      <c r="D987" s="49">
        <f t="shared" si="30"/>
        <v>41.62</v>
      </c>
      <c r="F987" s="49">
        <v>41.62</v>
      </c>
      <c r="G987" s="49">
        <v>41.62</v>
      </c>
      <c r="H987" s="1105" t="b">
        <f t="shared" si="31"/>
        <v>1</v>
      </c>
    </row>
    <row r="988" spans="1:8">
      <c r="A988" s="45">
        <v>1871</v>
      </c>
      <c r="B988" s="1108" t="s">
        <v>9026</v>
      </c>
      <c r="C988" s="45" t="s">
        <v>4706</v>
      </c>
      <c r="D988" s="46">
        <f t="shared" si="30"/>
        <v>2.8</v>
      </c>
      <c r="F988" s="46">
        <v>2.8</v>
      </c>
      <c r="G988" s="46">
        <v>2.8</v>
      </c>
      <c r="H988" s="1105" t="b">
        <f t="shared" si="31"/>
        <v>1</v>
      </c>
    </row>
    <row r="989" spans="1:8">
      <c r="A989" s="47">
        <v>12001</v>
      </c>
      <c r="B989" s="48" t="s">
        <v>9027</v>
      </c>
      <c r="C989" s="47" t="s">
        <v>4706</v>
      </c>
      <c r="D989" s="49">
        <f t="shared" si="30"/>
        <v>4.04</v>
      </c>
      <c r="F989" s="49">
        <v>4.04</v>
      </c>
      <c r="G989" s="49">
        <v>4.04</v>
      </c>
      <c r="H989" s="1105" t="b">
        <f t="shared" si="31"/>
        <v>1</v>
      </c>
    </row>
    <row r="990" spans="1:8">
      <c r="A990" s="45">
        <v>11882</v>
      </c>
      <c r="B990" s="1108" t="s">
        <v>9028</v>
      </c>
      <c r="C990" s="45" t="s">
        <v>4706</v>
      </c>
      <c r="D990" s="46">
        <f t="shared" si="30"/>
        <v>78.599999999999994</v>
      </c>
      <c r="F990" s="46">
        <v>78.599999999999994</v>
      </c>
      <c r="G990" s="46">
        <v>78.599999999999994</v>
      </c>
      <c r="H990" s="1105" t="b">
        <f t="shared" si="31"/>
        <v>1</v>
      </c>
    </row>
    <row r="991" spans="1:8" ht="30">
      <c r="A991" s="47">
        <v>39689</v>
      </c>
      <c r="B991" s="48" t="s">
        <v>9029</v>
      </c>
      <c r="C991" s="47" t="s">
        <v>4706</v>
      </c>
      <c r="D991" s="49">
        <f t="shared" si="30"/>
        <v>2666.66</v>
      </c>
      <c r="F991" s="49">
        <v>2666.66</v>
      </c>
      <c r="G991" s="49">
        <v>2666.66</v>
      </c>
      <c r="H991" s="1105" t="b">
        <f t="shared" si="31"/>
        <v>1</v>
      </c>
    </row>
    <row r="992" spans="1:8" ht="30">
      <c r="A992" s="45">
        <v>39688</v>
      </c>
      <c r="B992" s="1108" t="s">
        <v>9030</v>
      </c>
      <c r="C992" s="45" t="s">
        <v>4706</v>
      </c>
      <c r="D992" s="46">
        <f t="shared" si="30"/>
        <v>385.33</v>
      </c>
      <c r="F992" s="46">
        <v>385.33</v>
      </c>
      <c r="G992" s="46">
        <v>385.33</v>
      </c>
      <c r="H992" s="1105" t="b">
        <f t="shared" si="31"/>
        <v>1</v>
      </c>
    </row>
    <row r="993" spans="1:8" ht="30">
      <c r="A993" s="47">
        <v>1068</v>
      </c>
      <c r="B993" s="48" t="s">
        <v>9031</v>
      </c>
      <c r="C993" s="47" t="s">
        <v>4706</v>
      </c>
      <c r="D993" s="49">
        <f t="shared" si="30"/>
        <v>1609.33</v>
      </c>
      <c r="F993" s="49">
        <v>1609.33</v>
      </c>
      <c r="G993" s="49">
        <v>1609.33</v>
      </c>
      <c r="H993" s="1105" t="b">
        <f t="shared" si="31"/>
        <v>1</v>
      </c>
    </row>
    <row r="994" spans="1:8" ht="30">
      <c r="A994" s="45">
        <v>39690</v>
      </c>
      <c r="B994" s="1108" t="s">
        <v>9032</v>
      </c>
      <c r="C994" s="45" t="s">
        <v>4706</v>
      </c>
      <c r="D994" s="46">
        <f t="shared" si="30"/>
        <v>3620</v>
      </c>
      <c r="F994" s="46">
        <v>3620</v>
      </c>
      <c r="G994" s="46">
        <v>3620</v>
      </c>
      <c r="H994" s="1105" t="b">
        <f t="shared" si="31"/>
        <v>1</v>
      </c>
    </row>
    <row r="995" spans="1:8" ht="30">
      <c r="A995" s="47">
        <v>39691</v>
      </c>
      <c r="B995" s="48" t="s">
        <v>9033</v>
      </c>
      <c r="C995" s="47" t="s">
        <v>4706</v>
      </c>
      <c r="D995" s="49">
        <f t="shared" si="30"/>
        <v>4046.66</v>
      </c>
      <c r="F995" s="49">
        <v>4046.66</v>
      </c>
      <c r="G995" s="49">
        <v>4046.66</v>
      </c>
      <c r="H995" s="1105" t="b">
        <f t="shared" si="31"/>
        <v>1</v>
      </c>
    </row>
    <row r="996" spans="1:8">
      <c r="A996" s="45">
        <v>39808</v>
      </c>
      <c r="B996" s="1108" t="s">
        <v>9034</v>
      </c>
      <c r="C996" s="45" t="s">
        <v>4706</v>
      </c>
      <c r="D996" s="46">
        <f t="shared" si="30"/>
        <v>64.569999999999993</v>
      </c>
      <c r="F996" s="46">
        <v>64.569999999999993</v>
      </c>
      <c r="G996" s="46">
        <v>64.569999999999993</v>
      </c>
      <c r="H996" s="1105" t="b">
        <f t="shared" si="31"/>
        <v>1</v>
      </c>
    </row>
    <row r="997" spans="1:8">
      <c r="A997" s="47">
        <v>39809</v>
      </c>
      <c r="B997" s="48" t="s">
        <v>9035</v>
      </c>
      <c r="C997" s="47" t="s">
        <v>4706</v>
      </c>
      <c r="D997" s="49">
        <f t="shared" si="30"/>
        <v>178.25</v>
      </c>
      <c r="F997" s="49">
        <v>178.25</v>
      </c>
      <c r="G997" s="49">
        <v>178.25</v>
      </c>
      <c r="H997" s="1105" t="b">
        <f t="shared" si="31"/>
        <v>1</v>
      </c>
    </row>
    <row r="998" spans="1:8">
      <c r="A998" s="45">
        <v>11713</v>
      </c>
      <c r="B998" s="1108" t="s">
        <v>9036</v>
      </c>
      <c r="C998" s="45" t="s">
        <v>4706</v>
      </c>
      <c r="D998" s="46">
        <f t="shared" si="30"/>
        <v>26.78</v>
      </c>
      <c r="F998" s="46">
        <v>26.78</v>
      </c>
      <c r="G998" s="46">
        <v>26.78</v>
      </c>
      <c r="H998" s="1105" t="b">
        <f t="shared" si="31"/>
        <v>1</v>
      </c>
    </row>
    <row r="999" spans="1:8">
      <c r="A999" s="47">
        <v>11716</v>
      </c>
      <c r="B999" s="48" t="s">
        <v>9037</v>
      </c>
      <c r="C999" s="47" t="s">
        <v>4706</v>
      </c>
      <c r="D999" s="49">
        <f t="shared" si="30"/>
        <v>11.43</v>
      </c>
      <c r="F999" s="49">
        <v>11.43</v>
      </c>
      <c r="G999" s="49">
        <v>11.43</v>
      </c>
      <c r="H999" s="1105" t="b">
        <f t="shared" si="31"/>
        <v>1</v>
      </c>
    </row>
    <row r="1000" spans="1:8">
      <c r="A1000" s="45">
        <v>5103</v>
      </c>
      <c r="B1000" s="1108" t="s">
        <v>9038</v>
      </c>
      <c r="C1000" s="45" t="s">
        <v>4706</v>
      </c>
      <c r="D1000" s="46">
        <f t="shared" si="30"/>
        <v>11.59</v>
      </c>
      <c r="F1000" s="46">
        <v>11.59</v>
      </c>
      <c r="G1000" s="46">
        <v>11.59</v>
      </c>
      <c r="H1000" s="1105" t="b">
        <f t="shared" si="31"/>
        <v>1</v>
      </c>
    </row>
    <row r="1001" spans="1:8">
      <c r="A1001" s="47">
        <v>11712</v>
      </c>
      <c r="B1001" s="48" t="s">
        <v>9039</v>
      </c>
      <c r="C1001" s="47" t="s">
        <v>4706</v>
      </c>
      <c r="D1001" s="49">
        <f t="shared" si="30"/>
        <v>27</v>
      </c>
      <c r="F1001" s="49">
        <v>27</v>
      </c>
      <c r="G1001" s="49">
        <v>27</v>
      </c>
      <c r="H1001" s="1105" t="b">
        <f t="shared" si="31"/>
        <v>1</v>
      </c>
    </row>
    <row r="1002" spans="1:8">
      <c r="A1002" s="45">
        <v>11717</v>
      </c>
      <c r="B1002" s="1108" t="s">
        <v>9040</v>
      </c>
      <c r="C1002" s="45" t="s">
        <v>4706</v>
      </c>
      <c r="D1002" s="46">
        <f t="shared" si="30"/>
        <v>29.34</v>
      </c>
      <c r="F1002" s="46">
        <v>29.34</v>
      </c>
      <c r="G1002" s="46">
        <v>29.34</v>
      </c>
      <c r="H1002" s="1105" t="b">
        <f t="shared" si="31"/>
        <v>1</v>
      </c>
    </row>
    <row r="1003" spans="1:8">
      <c r="A1003" s="47">
        <v>11714</v>
      </c>
      <c r="B1003" s="48" t="s">
        <v>9041</v>
      </c>
      <c r="C1003" s="47" t="s">
        <v>4706</v>
      </c>
      <c r="D1003" s="49">
        <f t="shared" si="30"/>
        <v>36.5</v>
      </c>
      <c r="F1003" s="49">
        <v>36.5</v>
      </c>
      <c r="G1003" s="49">
        <v>36.5</v>
      </c>
      <c r="H1003" s="1105" t="b">
        <f t="shared" si="31"/>
        <v>1</v>
      </c>
    </row>
    <row r="1004" spans="1:8">
      <c r="A1004" s="45">
        <v>11715</v>
      </c>
      <c r="B1004" s="1108" t="s">
        <v>9042</v>
      </c>
      <c r="C1004" s="45" t="s">
        <v>4706</v>
      </c>
      <c r="D1004" s="46">
        <f t="shared" si="30"/>
        <v>42</v>
      </c>
      <c r="F1004" s="46">
        <v>42</v>
      </c>
      <c r="G1004" s="46">
        <v>42</v>
      </c>
      <c r="H1004" s="1105" t="b">
        <f t="shared" si="31"/>
        <v>1</v>
      </c>
    </row>
    <row r="1005" spans="1:8">
      <c r="A1005" s="47">
        <v>11880</v>
      </c>
      <c r="B1005" s="48" t="s">
        <v>9043</v>
      </c>
      <c r="C1005" s="47" t="s">
        <v>4706</v>
      </c>
      <c r="D1005" s="49">
        <f t="shared" si="30"/>
        <v>75.5</v>
      </c>
      <c r="F1005" s="49">
        <v>75.5</v>
      </c>
      <c r="G1005" s="49">
        <v>75.5</v>
      </c>
      <c r="H1005" s="1105" t="b">
        <f t="shared" si="31"/>
        <v>1</v>
      </c>
    </row>
    <row r="1006" spans="1:8">
      <c r="A1006" s="45">
        <v>1106</v>
      </c>
      <c r="B1006" s="1108" t="s">
        <v>9044</v>
      </c>
      <c r="C1006" s="45" t="s">
        <v>4710</v>
      </c>
      <c r="D1006" s="46">
        <f t="shared" si="30"/>
        <v>0.57999999999999996</v>
      </c>
      <c r="F1006" s="46">
        <v>0.57999999999999996</v>
      </c>
      <c r="G1006" s="46">
        <v>0.57999999999999996</v>
      </c>
      <c r="H1006" s="1105" t="b">
        <f t="shared" si="31"/>
        <v>1</v>
      </c>
    </row>
    <row r="1007" spans="1:8">
      <c r="A1007" s="47">
        <v>11161</v>
      </c>
      <c r="B1007" s="48" t="s">
        <v>9045</v>
      </c>
      <c r="C1007" s="47" t="s">
        <v>4710</v>
      </c>
      <c r="D1007" s="49">
        <f t="shared" si="30"/>
        <v>0.96</v>
      </c>
      <c r="F1007" s="49">
        <v>0.96</v>
      </c>
      <c r="G1007" s="49">
        <v>0.96</v>
      </c>
      <c r="H1007" s="1105" t="b">
        <f t="shared" si="31"/>
        <v>1</v>
      </c>
    </row>
    <row r="1008" spans="1:8">
      <c r="A1008" s="45">
        <v>1107</v>
      </c>
      <c r="B1008" s="1108" t="s">
        <v>9046</v>
      </c>
      <c r="C1008" s="45" t="s">
        <v>4710</v>
      </c>
      <c r="D1008" s="46">
        <f t="shared" si="30"/>
        <v>0.66</v>
      </c>
      <c r="F1008" s="46">
        <v>0.66</v>
      </c>
      <c r="G1008" s="46">
        <v>0.66</v>
      </c>
      <c r="H1008" s="1105" t="b">
        <f t="shared" si="31"/>
        <v>1</v>
      </c>
    </row>
    <row r="1009" spans="1:8">
      <c r="A1009" s="47">
        <v>4758</v>
      </c>
      <c r="B1009" s="48" t="s">
        <v>9047</v>
      </c>
      <c r="C1009" s="47" t="s">
        <v>4705</v>
      </c>
      <c r="D1009" s="49">
        <f t="shared" si="30"/>
        <v>15.64</v>
      </c>
      <c r="F1009" s="49">
        <v>15.64</v>
      </c>
      <c r="G1009" s="49">
        <v>18.11</v>
      </c>
      <c r="H1009" s="1105" t="b">
        <f t="shared" si="31"/>
        <v>0</v>
      </c>
    </row>
    <row r="1010" spans="1:8">
      <c r="A1010" s="45">
        <v>41080</v>
      </c>
      <c r="B1010" s="1108" t="s">
        <v>9048</v>
      </c>
      <c r="C1010" s="45" t="s">
        <v>4714</v>
      </c>
      <c r="D1010" s="46">
        <f t="shared" si="30"/>
        <v>2774.32</v>
      </c>
      <c r="F1010" s="46">
        <v>2774.32</v>
      </c>
      <c r="G1010" s="46">
        <v>3212.98</v>
      </c>
      <c r="H1010" s="1105" t="b">
        <f t="shared" si="31"/>
        <v>0</v>
      </c>
    </row>
    <row r="1011" spans="1:8">
      <c r="A1011" s="47">
        <v>25963</v>
      </c>
      <c r="B1011" s="48" t="s">
        <v>9049</v>
      </c>
      <c r="C1011" s="47" t="s">
        <v>4710</v>
      </c>
      <c r="D1011" s="49">
        <f t="shared" si="30"/>
        <v>0.09</v>
      </c>
      <c r="F1011" s="49">
        <v>0.09</v>
      </c>
      <c r="G1011" s="49">
        <v>0.09</v>
      </c>
      <c r="H1011" s="1105" t="b">
        <f t="shared" si="31"/>
        <v>1</v>
      </c>
    </row>
    <row r="1012" spans="1:8">
      <c r="A1012" s="45">
        <v>4759</v>
      </c>
      <c r="B1012" s="1108" t="s">
        <v>9050</v>
      </c>
      <c r="C1012" s="45" t="s">
        <v>4705</v>
      </c>
      <c r="D1012" s="46">
        <f t="shared" si="30"/>
        <v>12.7</v>
      </c>
      <c r="F1012" s="46">
        <v>12.7</v>
      </c>
      <c r="G1012" s="46">
        <v>14.7</v>
      </c>
      <c r="H1012" s="1105" t="b">
        <f t="shared" si="31"/>
        <v>0</v>
      </c>
    </row>
    <row r="1013" spans="1:8">
      <c r="A1013" s="47">
        <v>41068</v>
      </c>
      <c r="B1013" s="48" t="s">
        <v>9051</v>
      </c>
      <c r="C1013" s="47" t="s">
        <v>4714</v>
      </c>
      <c r="D1013" s="49">
        <f t="shared" si="30"/>
        <v>2252.0300000000002</v>
      </c>
      <c r="F1013" s="49">
        <v>2252.0300000000002</v>
      </c>
      <c r="G1013" s="49">
        <v>2608.11</v>
      </c>
      <c r="H1013" s="1105" t="b">
        <f t="shared" si="31"/>
        <v>0</v>
      </c>
    </row>
    <row r="1014" spans="1:8">
      <c r="A1014" s="45">
        <v>1108</v>
      </c>
      <c r="B1014" s="1108" t="s">
        <v>9052</v>
      </c>
      <c r="C1014" s="45" t="s">
        <v>4709</v>
      </c>
      <c r="D1014" s="46">
        <f t="shared" si="30"/>
        <v>24.11</v>
      </c>
      <c r="F1014" s="46">
        <v>24.11</v>
      </c>
      <c r="G1014" s="46">
        <v>24.11</v>
      </c>
      <c r="H1014" s="1105" t="b">
        <f t="shared" si="31"/>
        <v>1</v>
      </c>
    </row>
    <row r="1015" spans="1:8">
      <c r="A1015" s="47">
        <v>1117</v>
      </c>
      <c r="B1015" s="48" t="s">
        <v>9053</v>
      </c>
      <c r="C1015" s="47" t="s">
        <v>4709</v>
      </c>
      <c r="D1015" s="49">
        <f t="shared" si="30"/>
        <v>27.98</v>
      </c>
      <c r="F1015" s="49">
        <v>27.98</v>
      </c>
      <c r="G1015" s="49">
        <v>27.98</v>
      </c>
      <c r="H1015" s="1105" t="b">
        <f t="shared" si="31"/>
        <v>1</v>
      </c>
    </row>
    <row r="1016" spans="1:8">
      <c r="A1016" s="45">
        <v>1118</v>
      </c>
      <c r="B1016" s="1108" t="s">
        <v>9054</v>
      </c>
      <c r="C1016" s="45" t="s">
        <v>4709</v>
      </c>
      <c r="D1016" s="46">
        <f t="shared" si="30"/>
        <v>35.979999999999997</v>
      </c>
      <c r="F1016" s="46">
        <v>35.979999999999997</v>
      </c>
      <c r="G1016" s="46">
        <v>35.979999999999997</v>
      </c>
      <c r="H1016" s="1105" t="b">
        <f t="shared" si="31"/>
        <v>1</v>
      </c>
    </row>
    <row r="1017" spans="1:8">
      <c r="A1017" s="47">
        <v>1110</v>
      </c>
      <c r="B1017" s="48" t="s">
        <v>9055</v>
      </c>
      <c r="C1017" s="47" t="s">
        <v>4709</v>
      </c>
      <c r="D1017" s="49">
        <f t="shared" si="30"/>
        <v>35.979999999999997</v>
      </c>
      <c r="F1017" s="49">
        <v>35.979999999999997</v>
      </c>
      <c r="G1017" s="49">
        <v>35.979999999999997</v>
      </c>
      <c r="H1017" s="1105" t="b">
        <f t="shared" si="31"/>
        <v>1</v>
      </c>
    </row>
    <row r="1018" spans="1:8">
      <c r="A1018" s="45">
        <v>12618</v>
      </c>
      <c r="B1018" s="1108" t="s">
        <v>9056</v>
      </c>
      <c r="C1018" s="45" t="s">
        <v>4706</v>
      </c>
      <c r="D1018" s="46">
        <f t="shared" si="30"/>
        <v>39.72</v>
      </c>
      <c r="F1018" s="46">
        <v>39.72</v>
      </c>
      <c r="G1018" s="46">
        <v>39.72</v>
      </c>
      <c r="H1018" s="1105" t="b">
        <f t="shared" si="31"/>
        <v>1</v>
      </c>
    </row>
    <row r="1019" spans="1:8">
      <c r="A1019" s="47">
        <v>40871</v>
      </c>
      <c r="B1019" s="48" t="s">
        <v>9057</v>
      </c>
      <c r="C1019" s="47" t="s">
        <v>4709</v>
      </c>
      <c r="D1019" s="49">
        <f t="shared" si="30"/>
        <v>81.56</v>
      </c>
      <c r="F1019" s="49">
        <v>81.56</v>
      </c>
      <c r="G1019" s="49">
        <v>81.56</v>
      </c>
      <c r="H1019" s="1105" t="b">
        <f t="shared" si="31"/>
        <v>1</v>
      </c>
    </row>
    <row r="1020" spans="1:8">
      <c r="A1020" s="45">
        <v>40869</v>
      </c>
      <c r="B1020" s="1108" t="s">
        <v>9058</v>
      </c>
      <c r="C1020" s="45" t="s">
        <v>4709</v>
      </c>
      <c r="D1020" s="46">
        <f t="shared" si="30"/>
        <v>26.78</v>
      </c>
      <c r="F1020" s="46">
        <v>26.78</v>
      </c>
      <c r="G1020" s="46">
        <v>26.78</v>
      </c>
      <c r="H1020" s="1105" t="b">
        <f t="shared" si="31"/>
        <v>1</v>
      </c>
    </row>
    <row r="1021" spans="1:8">
      <c r="A1021" s="47">
        <v>40870</v>
      </c>
      <c r="B1021" s="48" t="s">
        <v>9059</v>
      </c>
      <c r="C1021" s="47" t="s">
        <v>4709</v>
      </c>
      <c r="D1021" s="49">
        <f t="shared" si="30"/>
        <v>40.92</v>
      </c>
      <c r="F1021" s="49">
        <v>40.92</v>
      </c>
      <c r="G1021" s="49">
        <v>40.92</v>
      </c>
      <c r="H1021" s="1105" t="b">
        <f t="shared" si="31"/>
        <v>1</v>
      </c>
    </row>
    <row r="1022" spans="1:8">
      <c r="A1022" s="45">
        <v>1109</v>
      </c>
      <c r="B1022" s="1108" t="s">
        <v>9060</v>
      </c>
      <c r="C1022" s="45" t="s">
        <v>4709</v>
      </c>
      <c r="D1022" s="46">
        <f t="shared" si="30"/>
        <v>23.99</v>
      </c>
      <c r="F1022" s="46">
        <v>23.99</v>
      </c>
      <c r="G1022" s="46">
        <v>23.99</v>
      </c>
      <c r="H1022" s="1105" t="b">
        <f t="shared" si="31"/>
        <v>1</v>
      </c>
    </row>
    <row r="1023" spans="1:8">
      <c r="A1023" s="47">
        <v>1119</v>
      </c>
      <c r="B1023" s="48" t="s">
        <v>9061</v>
      </c>
      <c r="C1023" s="47" t="s">
        <v>4709</v>
      </c>
      <c r="D1023" s="49">
        <f t="shared" si="30"/>
        <v>17.989999999999998</v>
      </c>
      <c r="F1023" s="49">
        <v>17.989999999999998</v>
      </c>
      <c r="G1023" s="49">
        <v>17.989999999999998</v>
      </c>
      <c r="H1023" s="1105" t="b">
        <f t="shared" si="31"/>
        <v>1</v>
      </c>
    </row>
    <row r="1024" spans="1:8">
      <c r="A1024" s="45">
        <v>13115</v>
      </c>
      <c r="B1024" s="1108" t="s">
        <v>9062</v>
      </c>
      <c r="C1024" s="45" t="s">
        <v>4709</v>
      </c>
      <c r="D1024" s="46">
        <f t="shared" si="30"/>
        <v>15.76</v>
      </c>
      <c r="F1024" s="46">
        <v>15.76</v>
      </c>
      <c r="G1024" s="46">
        <v>15.76</v>
      </c>
      <c r="H1024" s="1105" t="b">
        <f t="shared" si="31"/>
        <v>1</v>
      </c>
    </row>
    <row r="1025" spans="1:8">
      <c r="A1025" s="47">
        <v>10541</v>
      </c>
      <c r="B1025" s="48" t="s">
        <v>9063</v>
      </c>
      <c r="C1025" s="47" t="s">
        <v>4709</v>
      </c>
      <c r="D1025" s="49">
        <f t="shared" si="30"/>
        <v>18.3</v>
      </c>
      <c r="F1025" s="49">
        <v>18.3</v>
      </c>
      <c r="G1025" s="49">
        <v>18.3</v>
      </c>
      <c r="H1025" s="1105" t="b">
        <f t="shared" si="31"/>
        <v>1</v>
      </c>
    </row>
    <row r="1026" spans="1:8">
      <c r="A1026" s="45">
        <v>10543</v>
      </c>
      <c r="B1026" s="1108" t="s">
        <v>9064</v>
      </c>
      <c r="C1026" s="45" t="s">
        <v>4709</v>
      </c>
      <c r="D1026" s="46">
        <f t="shared" si="30"/>
        <v>35.51</v>
      </c>
      <c r="F1026" s="46">
        <v>35.51</v>
      </c>
      <c r="G1026" s="46">
        <v>35.51</v>
      </c>
      <c r="H1026" s="1105" t="b">
        <f t="shared" si="31"/>
        <v>1</v>
      </c>
    </row>
    <row r="1027" spans="1:8">
      <c r="A1027" s="47">
        <v>10544</v>
      </c>
      <c r="B1027" s="48" t="s">
        <v>9065</v>
      </c>
      <c r="C1027" s="47" t="s">
        <v>4709</v>
      </c>
      <c r="D1027" s="49">
        <f t="shared" ref="D1027:D1090" si="32">IF($J$2=$F$1,F1027,G1027)</f>
        <v>42.71</v>
      </c>
      <c r="F1027" s="49">
        <v>42.71</v>
      </c>
      <c r="G1027" s="49">
        <v>42.71</v>
      </c>
      <c r="H1027" s="1105" t="b">
        <f t="shared" ref="H1027:H1090" si="33">F1027=G1027</f>
        <v>1</v>
      </c>
    </row>
    <row r="1028" spans="1:8">
      <c r="A1028" s="45">
        <v>10545</v>
      </c>
      <c r="B1028" s="1108" t="s">
        <v>9066</v>
      </c>
      <c r="C1028" s="45" t="s">
        <v>4709</v>
      </c>
      <c r="D1028" s="46">
        <f t="shared" si="32"/>
        <v>65.510000000000005</v>
      </c>
      <c r="F1028" s="46">
        <v>65.510000000000005</v>
      </c>
      <c r="G1028" s="46">
        <v>65.510000000000005</v>
      </c>
      <c r="H1028" s="1105" t="b">
        <f t="shared" si="33"/>
        <v>1</v>
      </c>
    </row>
    <row r="1029" spans="1:8">
      <c r="A1029" s="47">
        <v>10542</v>
      </c>
      <c r="B1029" s="48" t="s">
        <v>9067</v>
      </c>
      <c r="C1029" s="47" t="s">
        <v>4709</v>
      </c>
      <c r="D1029" s="49">
        <f t="shared" si="32"/>
        <v>25.22</v>
      </c>
      <c r="F1029" s="49">
        <v>25.22</v>
      </c>
      <c r="G1029" s="49">
        <v>25.22</v>
      </c>
      <c r="H1029" s="1105" t="b">
        <f t="shared" si="33"/>
        <v>1</v>
      </c>
    </row>
    <row r="1030" spans="1:8">
      <c r="A1030" s="45">
        <v>38365</v>
      </c>
      <c r="B1030" s="1108" t="s">
        <v>9068</v>
      </c>
      <c r="C1030" s="45" t="s">
        <v>4708</v>
      </c>
      <c r="D1030" s="46">
        <f t="shared" si="32"/>
        <v>1.83</v>
      </c>
      <c r="F1030" s="46">
        <v>1.83</v>
      </c>
      <c r="G1030" s="46">
        <v>1.83</v>
      </c>
      <c r="H1030" s="1105" t="b">
        <f t="shared" si="33"/>
        <v>1</v>
      </c>
    </row>
    <row r="1031" spans="1:8" ht="30">
      <c r="A1031" s="47">
        <v>37745</v>
      </c>
      <c r="B1031" s="48" t="s">
        <v>9069</v>
      </c>
      <c r="C1031" s="47" t="s">
        <v>4706</v>
      </c>
      <c r="D1031" s="49">
        <f t="shared" si="32"/>
        <v>218000</v>
      </c>
      <c r="F1031" s="49">
        <v>218000</v>
      </c>
      <c r="G1031" s="49">
        <v>218000</v>
      </c>
      <c r="H1031" s="1105" t="b">
        <f t="shared" si="33"/>
        <v>1</v>
      </c>
    </row>
    <row r="1032" spans="1:8" ht="30">
      <c r="A1032" s="45">
        <v>37754</v>
      </c>
      <c r="B1032" s="1108" t="s">
        <v>9070</v>
      </c>
      <c r="C1032" s="45" t="s">
        <v>4706</v>
      </c>
      <c r="D1032" s="46">
        <f t="shared" si="32"/>
        <v>227658.22</v>
      </c>
      <c r="F1032" s="46">
        <v>227658.22</v>
      </c>
      <c r="G1032" s="46">
        <v>227658.22</v>
      </c>
      <c r="H1032" s="1105" t="b">
        <f t="shared" si="33"/>
        <v>1</v>
      </c>
    </row>
    <row r="1033" spans="1:8" ht="30">
      <c r="A1033" s="47">
        <v>37748</v>
      </c>
      <c r="B1033" s="48" t="s">
        <v>9071</v>
      </c>
      <c r="C1033" s="47" t="s">
        <v>4706</v>
      </c>
      <c r="D1033" s="49">
        <f t="shared" si="32"/>
        <v>231762.97</v>
      </c>
      <c r="F1033" s="49">
        <v>231762.97</v>
      </c>
      <c r="G1033" s="49">
        <v>231762.97</v>
      </c>
      <c r="H1033" s="1105" t="b">
        <f t="shared" si="33"/>
        <v>1</v>
      </c>
    </row>
    <row r="1034" spans="1:8" ht="30">
      <c r="A1034" s="45">
        <v>37761</v>
      </c>
      <c r="B1034" s="1108" t="s">
        <v>9072</v>
      </c>
      <c r="C1034" s="45" t="s">
        <v>4706</v>
      </c>
      <c r="D1034" s="46">
        <f t="shared" si="32"/>
        <v>191784.8</v>
      </c>
      <c r="F1034" s="46">
        <v>191784.8</v>
      </c>
      <c r="G1034" s="46">
        <v>191784.8</v>
      </c>
      <c r="H1034" s="1105" t="b">
        <f t="shared" si="33"/>
        <v>1</v>
      </c>
    </row>
    <row r="1035" spans="1:8" ht="30">
      <c r="A1035" s="47">
        <v>37757</v>
      </c>
      <c r="B1035" s="48" t="s">
        <v>9073</v>
      </c>
      <c r="C1035" s="47" t="s">
        <v>4706</v>
      </c>
      <c r="D1035" s="49">
        <f t="shared" si="32"/>
        <v>266981</v>
      </c>
      <c r="F1035" s="49">
        <v>266981</v>
      </c>
      <c r="G1035" s="49">
        <v>266981</v>
      </c>
      <c r="H1035" s="1105" t="b">
        <f t="shared" si="33"/>
        <v>1</v>
      </c>
    </row>
    <row r="1036" spans="1:8" ht="30">
      <c r="A1036" s="45">
        <v>37759</v>
      </c>
      <c r="B1036" s="1108" t="s">
        <v>9074</v>
      </c>
      <c r="C1036" s="45" t="s">
        <v>4706</v>
      </c>
      <c r="D1036" s="46">
        <f t="shared" si="32"/>
        <v>268015.82</v>
      </c>
      <c r="F1036" s="46">
        <v>268015.82</v>
      </c>
      <c r="G1036" s="46">
        <v>268015.82</v>
      </c>
      <c r="H1036" s="1105" t="b">
        <f t="shared" si="33"/>
        <v>1</v>
      </c>
    </row>
    <row r="1037" spans="1:8" ht="30">
      <c r="A1037" s="47">
        <v>37766</v>
      </c>
      <c r="B1037" s="48" t="s">
        <v>9075</v>
      </c>
      <c r="C1037" s="47" t="s">
        <v>4706</v>
      </c>
      <c r="D1037" s="49">
        <f t="shared" si="32"/>
        <v>268015.8</v>
      </c>
      <c r="F1037" s="49">
        <v>268015.8</v>
      </c>
      <c r="G1037" s="49">
        <v>268015.8</v>
      </c>
      <c r="H1037" s="1105" t="b">
        <f t="shared" si="33"/>
        <v>1</v>
      </c>
    </row>
    <row r="1038" spans="1:8" ht="30">
      <c r="A1038" s="45">
        <v>37752</v>
      </c>
      <c r="B1038" s="1108" t="s">
        <v>9076</v>
      </c>
      <c r="C1038" s="45" t="s">
        <v>4706</v>
      </c>
      <c r="D1038" s="46">
        <f t="shared" si="32"/>
        <v>243042.4</v>
      </c>
      <c r="F1038" s="46">
        <v>243042.4</v>
      </c>
      <c r="G1038" s="46">
        <v>243042.4</v>
      </c>
      <c r="H1038" s="1105" t="b">
        <f t="shared" si="33"/>
        <v>1</v>
      </c>
    </row>
    <row r="1039" spans="1:8" ht="30">
      <c r="A1039" s="47">
        <v>37760</v>
      </c>
      <c r="B1039" s="48" t="s">
        <v>9077</v>
      </c>
      <c r="C1039" s="47" t="s">
        <v>4706</v>
      </c>
      <c r="D1039" s="49">
        <f t="shared" si="32"/>
        <v>255943.03</v>
      </c>
      <c r="F1039" s="49">
        <v>255943.03</v>
      </c>
      <c r="G1039" s="49">
        <v>255943.03</v>
      </c>
      <c r="H1039" s="1105" t="b">
        <f t="shared" si="33"/>
        <v>1</v>
      </c>
    </row>
    <row r="1040" spans="1:8" ht="30">
      <c r="A1040" s="45">
        <v>37765</v>
      </c>
      <c r="B1040" s="1108" t="s">
        <v>9078</v>
      </c>
      <c r="C1040" s="45" t="s">
        <v>4706</v>
      </c>
      <c r="D1040" s="46">
        <f t="shared" si="32"/>
        <v>178677.22</v>
      </c>
      <c r="F1040" s="46">
        <v>178677.22</v>
      </c>
      <c r="G1040" s="46">
        <v>178677.22</v>
      </c>
      <c r="H1040" s="1105" t="b">
        <f t="shared" si="33"/>
        <v>1</v>
      </c>
    </row>
    <row r="1041" spans="1:8" ht="30">
      <c r="A1041" s="47">
        <v>37746</v>
      </c>
      <c r="B1041" s="48" t="s">
        <v>9079</v>
      </c>
      <c r="C1041" s="47" t="s">
        <v>4706</v>
      </c>
      <c r="D1041" s="49">
        <f t="shared" si="32"/>
        <v>195889.54</v>
      </c>
      <c r="F1041" s="49">
        <v>195889.54</v>
      </c>
      <c r="G1041" s="49">
        <v>195889.54</v>
      </c>
      <c r="H1041" s="1105" t="b">
        <f t="shared" si="33"/>
        <v>1</v>
      </c>
    </row>
    <row r="1042" spans="1:8" ht="30">
      <c r="A1042" s="45">
        <v>37750</v>
      </c>
      <c r="B1042" s="1108" t="s">
        <v>9080</v>
      </c>
      <c r="C1042" s="45" t="s">
        <v>4706</v>
      </c>
      <c r="D1042" s="46">
        <f t="shared" si="32"/>
        <v>195199.68</v>
      </c>
      <c r="F1042" s="46">
        <v>195199.68</v>
      </c>
      <c r="G1042" s="46">
        <v>195199.68</v>
      </c>
      <c r="H1042" s="1105" t="b">
        <f t="shared" si="33"/>
        <v>1</v>
      </c>
    </row>
    <row r="1043" spans="1:8" ht="30">
      <c r="A1043" s="47">
        <v>37753</v>
      </c>
      <c r="B1043" s="48" t="s">
        <v>9081</v>
      </c>
      <c r="C1043" s="47" t="s">
        <v>4706</v>
      </c>
      <c r="D1043" s="49">
        <f t="shared" si="32"/>
        <v>194509.8</v>
      </c>
      <c r="F1043" s="49">
        <v>194509.8</v>
      </c>
      <c r="G1043" s="49">
        <v>194509.8</v>
      </c>
      <c r="H1043" s="1105" t="b">
        <f t="shared" si="33"/>
        <v>1</v>
      </c>
    </row>
    <row r="1044" spans="1:8" ht="30">
      <c r="A1044" s="45">
        <v>37756</v>
      </c>
      <c r="B1044" s="1108" t="s">
        <v>9082</v>
      </c>
      <c r="C1044" s="45" t="s">
        <v>4706</v>
      </c>
      <c r="D1044" s="46">
        <f t="shared" si="32"/>
        <v>191784.8</v>
      </c>
      <c r="F1044" s="46">
        <v>191784.8</v>
      </c>
      <c r="G1044" s="46">
        <v>191784.8</v>
      </c>
      <c r="H1044" s="1105" t="b">
        <f t="shared" si="33"/>
        <v>1</v>
      </c>
    </row>
    <row r="1045" spans="1:8" ht="30">
      <c r="A1045" s="47">
        <v>37755</v>
      </c>
      <c r="B1045" s="48" t="s">
        <v>9083</v>
      </c>
      <c r="C1045" s="47" t="s">
        <v>4706</v>
      </c>
      <c r="D1045" s="49">
        <f t="shared" si="32"/>
        <v>278708.84999999998</v>
      </c>
      <c r="F1045" s="49">
        <v>278708.84999999998</v>
      </c>
      <c r="G1045" s="49">
        <v>278708.84999999998</v>
      </c>
      <c r="H1045" s="1105" t="b">
        <f t="shared" si="33"/>
        <v>1</v>
      </c>
    </row>
    <row r="1046" spans="1:8" ht="30">
      <c r="A1046" s="45">
        <v>37758</v>
      </c>
      <c r="B1046" s="1108" t="s">
        <v>9084</v>
      </c>
      <c r="C1046" s="45" t="s">
        <v>4706</v>
      </c>
      <c r="D1046" s="46">
        <f t="shared" si="32"/>
        <v>314582.28000000003</v>
      </c>
      <c r="F1046" s="46">
        <v>314582.28000000003</v>
      </c>
      <c r="G1046" s="46">
        <v>314582.28000000003</v>
      </c>
      <c r="H1046" s="1105" t="b">
        <f t="shared" si="33"/>
        <v>1</v>
      </c>
    </row>
    <row r="1047" spans="1:8" ht="30">
      <c r="A1047" s="47">
        <v>37747</v>
      </c>
      <c r="B1047" s="48" t="s">
        <v>9085</v>
      </c>
      <c r="C1047" s="47" t="s">
        <v>4706</v>
      </c>
      <c r="D1047" s="49">
        <f t="shared" si="32"/>
        <v>283055.05</v>
      </c>
      <c r="F1047" s="49">
        <v>283055.05</v>
      </c>
      <c r="G1047" s="49">
        <v>283055.05</v>
      </c>
      <c r="H1047" s="1105" t="b">
        <f t="shared" si="33"/>
        <v>1</v>
      </c>
    </row>
    <row r="1048" spans="1:8" ht="30">
      <c r="A1048" s="45">
        <v>37767</v>
      </c>
      <c r="B1048" s="1108" t="s">
        <v>9086</v>
      </c>
      <c r="C1048" s="45" t="s">
        <v>4706</v>
      </c>
      <c r="D1048" s="46">
        <f t="shared" si="32"/>
        <v>298715.19</v>
      </c>
      <c r="F1048" s="46">
        <v>298715.19</v>
      </c>
      <c r="G1048" s="46">
        <v>298715.19</v>
      </c>
      <c r="H1048" s="1105" t="b">
        <f t="shared" si="33"/>
        <v>1</v>
      </c>
    </row>
    <row r="1049" spans="1:8" ht="30">
      <c r="A1049" s="47">
        <v>37751</v>
      </c>
      <c r="B1049" s="48" t="s">
        <v>9087</v>
      </c>
      <c r="C1049" s="47" t="s">
        <v>4706</v>
      </c>
      <c r="D1049" s="49">
        <f t="shared" si="32"/>
        <v>298715.19</v>
      </c>
      <c r="F1049" s="49">
        <v>298715.19</v>
      </c>
      <c r="G1049" s="49">
        <v>298715.19</v>
      </c>
      <c r="H1049" s="1105" t="b">
        <f t="shared" si="33"/>
        <v>1</v>
      </c>
    </row>
    <row r="1050" spans="1:8" ht="30">
      <c r="A1050" s="45">
        <v>37749</v>
      </c>
      <c r="B1050" s="1108" t="s">
        <v>9088</v>
      </c>
      <c r="C1050" s="45" t="s">
        <v>4706</v>
      </c>
      <c r="D1050" s="46">
        <f t="shared" si="32"/>
        <v>295265.82</v>
      </c>
      <c r="F1050" s="46">
        <v>295265.82</v>
      </c>
      <c r="G1050" s="46">
        <v>295265.82</v>
      </c>
      <c r="H1050" s="1105" t="b">
        <f t="shared" si="33"/>
        <v>1</v>
      </c>
    </row>
    <row r="1051" spans="1:8">
      <c r="A1051" s="47">
        <v>1159</v>
      </c>
      <c r="B1051" s="48" t="s">
        <v>9089</v>
      </c>
      <c r="C1051" s="47" t="s">
        <v>4706</v>
      </c>
      <c r="D1051" s="49">
        <f t="shared" si="32"/>
        <v>165566.18</v>
      </c>
      <c r="F1051" s="49">
        <v>165566.18</v>
      </c>
      <c r="G1051" s="49">
        <v>165566.18</v>
      </c>
      <c r="H1051" s="1105" t="b">
        <f t="shared" si="33"/>
        <v>1</v>
      </c>
    </row>
    <row r="1052" spans="1:8">
      <c r="A1052" s="45">
        <v>12114</v>
      </c>
      <c r="B1052" s="1108" t="s">
        <v>9090</v>
      </c>
      <c r="C1052" s="45" t="s">
        <v>4706</v>
      </c>
      <c r="D1052" s="46">
        <f t="shared" si="32"/>
        <v>99.54</v>
      </c>
      <c r="F1052" s="46">
        <v>99.54</v>
      </c>
      <c r="G1052" s="46">
        <v>99.54</v>
      </c>
      <c r="H1052" s="1105" t="b">
        <f t="shared" si="33"/>
        <v>1</v>
      </c>
    </row>
    <row r="1053" spans="1:8">
      <c r="A1053" s="47">
        <v>38106</v>
      </c>
      <c r="B1053" s="48" t="s">
        <v>9091</v>
      </c>
      <c r="C1053" s="47" t="s">
        <v>4706</v>
      </c>
      <c r="D1053" s="49">
        <f t="shared" si="32"/>
        <v>13.52</v>
      </c>
      <c r="F1053" s="49">
        <v>13.52</v>
      </c>
      <c r="G1053" s="49">
        <v>13.52</v>
      </c>
      <c r="H1053" s="1105" t="b">
        <f t="shared" si="33"/>
        <v>1</v>
      </c>
    </row>
    <row r="1054" spans="1:8">
      <c r="A1054" s="45">
        <v>38085</v>
      </c>
      <c r="B1054" s="1108" t="s">
        <v>9092</v>
      </c>
      <c r="C1054" s="45" t="s">
        <v>4706</v>
      </c>
      <c r="D1054" s="46">
        <f t="shared" si="32"/>
        <v>15.98</v>
      </c>
      <c r="F1054" s="46">
        <v>15.98</v>
      </c>
      <c r="G1054" s="46">
        <v>15.98</v>
      </c>
      <c r="H1054" s="1105" t="b">
        <f t="shared" si="33"/>
        <v>1</v>
      </c>
    </row>
    <row r="1055" spans="1:8">
      <c r="A1055" s="47">
        <v>38599</v>
      </c>
      <c r="B1055" s="48" t="s">
        <v>9093</v>
      </c>
      <c r="C1055" s="47" t="s">
        <v>4706</v>
      </c>
      <c r="D1055" s="49">
        <f t="shared" si="32"/>
        <v>3.68</v>
      </c>
      <c r="F1055" s="49">
        <v>3.68</v>
      </c>
      <c r="G1055" s="49">
        <v>3.68</v>
      </c>
      <c r="H1055" s="1105" t="b">
        <f t="shared" si="33"/>
        <v>1</v>
      </c>
    </row>
    <row r="1056" spans="1:8">
      <c r="A1056" s="45">
        <v>38596</v>
      </c>
      <c r="B1056" s="1108" t="s">
        <v>9094</v>
      </c>
      <c r="C1056" s="45" t="s">
        <v>4706</v>
      </c>
      <c r="D1056" s="46">
        <f t="shared" si="32"/>
        <v>2.5099999999999998</v>
      </c>
      <c r="F1056" s="46">
        <v>2.5099999999999998</v>
      </c>
      <c r="G1056" s="46">
        <v>2.5099999999999998</v>
      </c>
      <c r="H1056" s="1105" t="b">
        <f t="shared" si="33"/>
        <v>1</v>
      </c>
    </row>
    <row r="1057" spans="1:8">
      <c r="A1057" s="47">
        <v>38600</v>
      </c>
      <c r="B1057" s="48" t="s">
        <v>9095</v>
      </c>
      <c r="C1057" s="47" t="s">
        <v>4706</v>
      </c>
      <c r="D1057" s="49">
        <f t="shared" si="32"/>
        <v>4.33</v>
      </c>
      <c r="F1057" s="49">
        <v>4.33</v>
      </c>
      <c r="G1057" s="49">
        <v>4.33</v>
      </c>
      <c r="H1057" s="1105" t="b">
        <f t="shared" si="33"/>
        <v>1</v>
      </c>
    </row>
    <row r="1058" spans="1:8">
      <c r="A1058" s="45">
        <v>38597</v>
      </c>
      <c r="B1058" s="1108" t="s">
        <v>9096</v>
      </c>
      <c r="C1058" s="45" t="s">
        <v>4706</v>
      </c>
      <c r="D1058" s="46">
        <f t="shared" si="32"/>
        <v>3.07</v>
      </c>
      <c r="F1058" s="46">
        <v>3.07</v>
      </c>
      <c r="G1058" s="46">
        <v>3.07</v>
      </c>
      <c r="H1058" s="1105" t="b">
        <f t="shared" si="33"/>
        <v>1</v>
      </c>
    </row>
    <row r="1059" spans="1:8">
      <c r="A1059" s="47">
        <v>659</v>
      </c>
      <c r="B1059" s="48" t="s">
        <v>9097</v>
      </c>
      <c r="C1059" s="47" t="s">
        <v>4706</v>
      </c>
      <c r="D1059" s="49">
        <f t="shared" si="32"/>
        <v>1.49</v>
      </c>
      <c r="F1059" s="49">
        <v>1.49</v>
      </c>
      <c r="G1059" s="49">
        <v>1.49</v>
      </c>
      <c r="H1059" s="1105" t="b">
        <f t="shared" si="33"/>
        <v>1</v>
      </c>
    </row>
    <row r="1060" spans="1:8">
      <c r="A1060" s="45">
        <v>660</v>
      </c>
      <c r="B1060" s="1108" t="s">
        <v>9098</v>
      </c>
      <c r="C1060" s="45" t="s">
        <v>4706</v>
      </c>
      <c r="D1060" s="46">
        <f t="shared" si="32"/>
        <v>2.19</v>
      </c>
      <c r="F1060" s="46">
        <v>2.19</v>
      </c>
      <c r="G1060" s="46">
        <v>2.19</v>
      </c>
      <c r="H1060" s="1105" t="b">
        <f t="shared" si="33"/>
        <v>1</v>
      </c>
    </row>
    <row r="1061" spans="1:8">
      <c r="A1061" s="47">
        <v>658</v>
      </c>
      <c r="B1061" s="48" t="s">
        <v>9099</v>
      </c>
      <c r="C1061" s="47" t="s">
        <v>4706</v>
      </c>
      <c r="D1061" s="49">
        <f t="shared" si="32"/>
        <v>1.2</v>
      </c>
      <c r="F1061" s="49">
        <v>1.2</v>
      </c>
      <c r="G1061" s="49">
        <v>1.2</v>
      </c>
      <c r="H1061" s="1105" t="b">
        <f t="shared" si="33"/>
        <v>1</v>
      </c>
    </row>
    <row r="1062" spans="1:8">
      <c r="A1062" s="45">
        <v>38548</v>
      </c>
      <c r="B1062" s="1108" t="s">
        <v>9100</v>
      </c>
      <c r="C1062" s="45" t="s">
        <v>4706</v>
      </c>
      <c r="D1062" s="46">
        <f t="shared" si="32"/>
        <v>1.25</v>
      </c>
      <c r="F1062" s="46">
        <v>1.25</v>
      </c>
      <c r="G1062" s="46">
        <v>1.25</v>
      </c>
      <c r="H1062" s="1105" t="b">
        <f t="shared" si="33"/>
        <v>1</v>
      </c>
    </row>
    <row r="1063" spans="1:8">
      <c r="A1063" s="47">
        <v>34647</v>
      </c>
      <c r="B1063" s="48" t="s">
        <v>9101</v>
      </c>
      <c r="C1063" s="47" t="s">
        <v>4706</v>
      </c>
      <c r="D1063" s="49">
        <f t="shared" si="32"/>
        <v>2.17</v>
      </c>
      <c r="F1063" s="49">
        <v>2.17</v>
      </c>
      <c r="G1063" s="49">
        <v>2.17</v>
      </c>
      <c r="H1063" s="1105" t="b">
        <f t="shared" si="33"/>
        <v>1</v>
      </c>
    </row>
    <row r="1064" spans="1:8">
      <c r="A1064" s="45">
        <v>34649</v>
      </c>
      <c r="B1064" s="1108" t="s">
        <v>9102</v>
      </c>
      <c r="C1064" s="45" t="s">
        <v>4706</v>
      </c>
      <c r="D1064" s="46">
        <f t="shared" si="32"/>
        <v>2.23</v>
      </c>
      <c r="F1064" s="46">
        <v>2.23</v>
      </c>
      <c r="G1064" s="46">
        <v>2.23</v>
      </c>
      <c r="H1064" s="1105" t="b">
        <f t="shared" si="33"/>
        <v>1</v>
      </c>
    </row>
    <row r="1065" spans="1:8">
      <c r="A1065" s="47">
        <v>34652</v>
      </c>
      <c r="B1065" s="48" t="s">
        <v>9103</v>
      </c>
      <c r="C1065" s="47" t="s">
        <v>4706</v>
      </c>
      <c r="D1065" s="49">
        <f t="shared" si="32"/>
        <v>3.04</v>
      </c>
      <c r="F1065" s="49">
        <v>3.04</v>
      </c>
      <c r="G1065" s="49">
        <v>3.04</v>
      </c>
      <c r="H1065" s="1105" t="b">
        <f t="shared" si="33"/>
        <v>1</v>
      </c>
    </row>
    <row r="1066" spans="1:8">
      <c r="A1066" s="45">
        <v>34655</v>
      </c>
      <c r="B1066" s="1108" t="s">
        <v>9104</v>
      </c>
      <c r="C1066" s="45" t="s">
        <v>4706</v>
      </c>
      <c r="D1066" s="46">
        <f t="shared" si="32"/>
        <v>2.94</v>
      </c>
      <c r="F1066" s="46">
        <v>2.94</v>
      </c>
      <c r="G1066" s="46">
        <v>2.94</v>
      </c>
      <c r="H1066" s="1105" t="b">
        <f t="shared" si="33"/>
        <v>1</v>
      </c>
    </row>
    <row r="1067" spans="1:8">
      <c r="A1067" s="47">
        <v>40607</v>
      </c>
      <c r="B1067" s="48" t="s">
        <v>9105</v>
      </c>
      <c r="C1067" s="47" t="s">
        <v>4706</v>
      </c>
      <c r="D1067" s="49">
        <f t="shared" si="32"/>
        <v>3.57</v>
      </c>
      <c r="F1067" s="49">
        <v>3.57</v>
      </c>
      <c r="G1067" s="49">
        <v>3.57</v>
      </c>
      <c r="H1067" s="1105" t="b">
        <f t="shared" si="33"/>
        <v>1</v>
      </c>
    </row>
    <row r="1068" spans="1:8">
      <c r="A1068" s="45">
        <v>585</v>
      </c>
      <c r="B1068" s="1108" t="s">
        <v>9106</v>
      </c>
      <c r="C1068" s="45" t="s">
        <v>4710</v>
      </c>
      <c r="D1068" s="46">
        <f t="shared" si="32"/>
        <v>21.93</v>
      </c>
      <c r="F1068" s="46">
        <v>21.93</v>
      </c>
      <c r="G1068" s="46">
        <v>21.93</v>
      </c>
      <c r="H1068" s="1105" t="b">
        <f t="shared" si="33"/>
        <v>1</v>
      </c>
    </row>
    <row r="1069" spans="1:8">
      <c r="A1069" s="47">
        <v>4777</v>
      </c>
      <c r="B1069" s="48" t="s">
        <v>9107</v>
      </c>
      <c r="C1069" s="47" t="s">
        <v>4710</v>
      </c>
      <c r="D1069" s="49">
        <f t="shared" si="32"/>
        <v>4.7</v>
      </c>
      <c r="F1069" s="49">
        <v>4.7</v>
      </c>
      <c r="G1069" s="49">
        <v>4.7</v>
      </c>
      <c r="H1069" s="1105" t="b">
        <f t="shared" si="33"/>
        <v>1</v>
      </c>
    </row>
    <row r="1070" spans="1:8">
      <c r="A1070" s="45">
        <v>587</v>
      </c>
      <c r="B1070" s="1108" t="s">
        <v>9108</v>
      </c>
      <c r="C1070" s="45" t="s">
        <v>4710</v>
      </c>
      <c r="D1070" s="46">
        <f t="shared" si="32"/>
        <v>23.5</v>
      </c>
      <c r="F1070" s="46">
        <v>23.5</v>
      </c>
      <c r="G1070" s="46">
        <v>23.5</v>
      </c>
      <c r="H1070" s="1105" t="b">
        <f t="shared" si="33"/>
        <v>1</v>
      </c>
    </row>
    <row r="1071" spans="1:8">
      <c r="A1071" s="47">
        <v>590</v>
      </c>
      <c r="B1071" s="48" t="s">
        <v>9109</v>
      </c>
      <c r="C1071" s="47" t="s">
        <v>4710</v>
      </c>
      <c r="D1071" s="49">
        <f t="shared" si="32"/>
        <v>22.71</v>
      </c>
      <c r="F1071" s="49">
        <v>22.71</v>
      </c>
      <c r="G1071" s="49">
        <v>22.71</v>
      </c>
      <c r="H1071" s="1105" t="b">
        <f t="shared" si="33"/>
        <v>1</v>
      </c>
    </row>
    <row r="1072" spans="1:8">
      <c r="A1072" s="45">
        <v>592</v>
      </c>
      <c r="B1072" s="1108" t="s">
        <v>9110</v>
      </c>
      <c r="C1072" s="45" t="s">
        <v>4710</v>
      </c>
      <c r="D1072" s="46">
        <f t="shared" si="32"/>
        <v>23.5</v>
      </c>
      <c r="F1072" s="46">
        <v>23.5</v>
      </c>
      <c r="G1072" s="46">
        <v>23.5</v>
      </c>
      <c r="H1072" s="1105" t="b">
        <f t="shared" si="33"/>
        <v>1</v>
      </c>
    </row>
    <row r="1073" spans="1:8">
      <c r="A1073" s="47">
        <v>586</v>
      </c>
      <c r="B1073" s="48" t="s">
        <v>9111</v>
      </c>
      <c r="C1073" s="47" t="s">
        <v>4709</v>
      </c>
      <c r="D1073" s="49">
        <f t="shared" si="32"/>
        <v>13.81</v>
      </c>
      <c r="F1073" s="49">
        <v>13.81</v>
      </c>
      <c r="G1073" s="49">
        <v>13.81</v>
      </c>
      <c r="H1073" s="1105" t="b">
        <f t="shared" si="33"/>
        <v>1</v>
      </c>
    </row>
    <row r="1074" spans="1:8">
      <c r="A1074" s="45">
        <v>591</v>
      </c>
      <c r="B1074" s="1108" t="s">
        <v>9112</v>
      </c>
      <c r="C1074" s="45" t="s">
        <v>4710</v>
      </c>
      <c r="D1074" s="46">
        <f t="shared" si="32"/>
        <v>21.93</v>
      </c>
      <c r="F1074" s="46">
        <v>21.93</v>
      </c>
      <c r="G1074" s="46">
        <v>21.93</v>
      </c>
      <c r="H1074" s="1105" t="b">
        <f t="shared" si="33"/>
        <v>1</v>
      </c>
    </row>
    <row r="1075" spans="1:8">
      <c r="A1075" s="47">
        <v>588</v>
      </c>
      <c r="B1075" s="48" t="s">
        <v>9113</v>
      </c>
      <c r="C1075" s="47" t="s">
        <v>4709</v>
      </c>
      <c r="D1075" s="49">
        <f t="shared" si="32"/>
        <v>21.85</v>
      </c>
      <c r="F1075" s="49">
        <v>21.85</v>
      </c>
      <c r="G1075" s="49">
        <v>21.85</v>
      </c>
      <c r="H1075" s="1105" t="b">
        <f t="shared" si="33"/>
        <v>1</v>
      </c>
    </row>
    <row r="1076" spans="1:8">
      <c r="A1076" s="45">
        <v>589</v>
      </c>
      <c r="B1076" s="1108" t="s">
        <v>9114</v>
      </c>
      <c r="C1076" s="45" t="s">
        <v>4709</v>
      </c>
      <c r="D1076" s="46">
        <f t="shared" si="32"/>
        <v>36.94</v>
      </c>
      <c r="F1076" s="46">
        <v>36.94</v>
      </c>
      <c r="G1076" s="46">
        <v>36.94</v>
      </c>
      <c r="H1076" s="1105" t="b">
        <f t="shared" si="33"/>
        <v>1</v>
      </c>
    </row>
    <row r="1077" spans="1:8">
      <c r="A1077" s="47">
        <v>584</v>
      </c>
      <c r="B1077" s="48" t="s">
        <v>9115</v>
      </c>
      <c r="C1077" s="47" t="s">
        <v>4709</v>
      </c>
      <c r="D1077" s="49">
        <f t="shared" si="32"/>
        <v>23.34</v>
      </c>
      <c r="F1077" s="49">
        <v>23.34</v>
      </c>
      <c r="G1077" s="49">
        <v>23.34</v>
      </c>
      <c r="H1077" s="1105" t="b">
        <f t="shared" si="33"/>
        <v>1</v>
      </c>
    </row>
    <row r="1078" spans="1:8">
      <c r="A1078" s="45">
        <v>4912</v>
      </c>
      <c r="B1078" s="1108" t="s">
        <v>9116</v>
      </c>
      <c r="C1078" s="45" t="s">
        <v>4710</v>
      </c>
      <c r="D1078" s="46">
        <f t="shared" si="32"/>
        <v>5.46</v>
      </c>
      <c r="F1078" s="46">
        <v>5.46</v>
      </c>
      <c r="G1078" s="46">
        <v>5.46</v>
      </c>
      <c r="H1078" s="1105" t="b">
        <f t="shared" si="33"/>
        <v>1</v>
      </c>
    </row>
    <row r="1079" spans="1:8">
      <c r="A1079" s="47">
        <v>574</v>
      </c>
      <c r="B1079" s="48" t="s">
        <v>9117</v>
      </c>
      <c r="C1079" s="47" t="s">
        <v>4709</v>
      </c>
      <c r="D1079" s="49">
        <f t="shared" si="32"/>
        <v>20.059999999999999</v>
      </c>
      <c r="F1079" s="49">
        <v>20.059999999999999</v>
      </c>
      <c r="G1079" s="49">
        <v>20.059999999999999</v>
      </c>
      <c r="H1079" s="1105" t="b">
        <f t="shared" si="33"/>
        <v>1</v>
      </c>
    </row>
    <row r="1080" spans="1:8">
      <c r="A1080" s="45">
        <v>567</v>
      </c>
      <c r="B1080" s="1108" t="s">
        <v>9118</v>
      </c>
      <c r="C1080" s="45" t="s">
        <v>4709</v>
      </c>
      <c r="D1080" s="46">
        <f t="shared" si="32"/>
        <v>7.43</v>
      </c>
      <c r="F1080" s="46">
        <v>7.43</v>
      </c>
      <c r="G1080" s="46">
        <v>7.43</v>
      </c>
      <c r="H1080" s="1105" t="b">
        <f t="shared" si="33"/>
        <v>1</v>
      </c>
    </row>
    <row r="1081" spans="1:8">
      <c r="A1081" s="47">
        <v>568</v>
      </c>
      <c r="B1081" s="48" t="s">
        <v>9119</v>
      </c>
      <c r="C1081" s="47" t="s">
        <v>4709</v>
      </c>
      <c r="D1081" s="49">
        <f t="shared" si="32"/>
        <v>45</v>
      </c>
      <c r="F1081" s="49">
        <v>45</v>
      </c>
      <c r="G1081" s="49">
        <v>45</v>
      </c>
      <c r="H1081" s="1105" t="b">
        <f t="shared" si="33"/>
        <v>1</v>
      </c>
    </row>
    <row r="1082" spans="1:8">
      <c r="A1082" s="45">
        <v>569</v>
      </c>
      <c r="B1082" s="1108" t="s">
        <v>9120</v>
      </c>
      <c r="C1082" s="45" t="s">
        <v>4710</v>
      </c>
      <c r="D1082" s="46">
        <f t="shared" si="32"/>
        <v>6.26</v>
      </c>
      <c r="F1082" s="46">
        <v>6.26</v>
      </c>
      <c r="G1082" s="46">
        <v>6.26</v>
      </c>
      <c r="H1082" s="1105" t="b">
        <f t="shared" si="33"/>
        <v>1</v>
      </c>
    </row>
    <row r="1083" spans="1:8">
      <c r="A1083" s="47">
        <v>1165</v>
      </c>
      <c r="B1083" s="48" t="s">
        <v>9121</v>
      </c>
      <c r="C1083" s="47" t="s">
        <v>4706</v>
      </c>
      <c r="D1083" s="49">
        <f t="shared" si="32"/>
        <v>8.82</v>
      </c>
      <c r="F1083" s="49">
        <v>8.82</v>
      </c>
      <c r="G1083" s="49">
        <v>8.82</v>
      </c>
      <c r="H1083" s="1105" t="b">
        <f t="shared" si="33"/>
        <v>1</v>
      </c>
    </row>
    <row r="1084" spans="1:8">
      <c r="A1084" s="45">
        <v>1164</v>
      </c>
      <c r="B1084" s="1108" t="s">
        <v>9122</v>
      </c>
      <c r="C1084" s="45" t="s">
        <v>4706</v>
      </c>
      <c r="D1084" s="46">
        <f t="shared" si="32"/>
        <v>7.14</v>
      </c>
      <c r="F1084" s="46">
        <v>7.14</v>
      </c>
      <c r="G1084" s="46">
        <v>7.14</v>
      </c>
      <c r="H1084" s="1105" t="b">
        <f t="shared" si="33"/>
        <v>1</v>
      </c>
    </row>
    <row r="1085" spans="1:8">
      <c r="A1085" s="47">
        <v>1162</v>
      </c>
      <c r="B1085" s="48" t="s">
        <v>9123</v>
      </c>
      <c r="C1085" s="47" t="s">
        <v>4706</v>
      </c>
      <c r="D1085" s="49">
        <f t="shared" si="32"/>
        <v>2.48</v>
      </c>
      <c r="F1085" s="49">
        <v>2.48</v>
      </c>
      <c r="G1085" s="49">
        <v>2.48</v>
      </c>
      <c r="H1085" s="1105" t="b">
        <f t="shared" si="33"/>
        <v>1</v>
      </c>
    </row>
    <row r="1086" spans="1:8">
      <c r="A1086" s="45">
        <v>12395</v>
      </c>
      <c r="B1086" s="1108" t="s">
        <v>9124</v>
      </c>
      <c r="C1086" s="45" t="s">
        <v>4706</v>
      </c>
      <c r="D1086" s="46">
        <f t="shared" si="32"/>
        <v>2.41</v>
      </c>
      <c r="F1086" s="46">
        <v>2.41</v>
      </c>
      <c r="G1086" s="46">
        <v>2.41</v>
      </c>
      <c r="H1086" s="1105" t="b">
        <f t="shared" si="33"/>
        <v>1</v>
      </c>
    </row>
    <row r="1087" spans="1:8">
      <c r="A1087" s="47">
        <v>1170</v>
      </c>
      <c r="B1087" s="48" t="s">
        <v>9125</v>
      </c>
      <c r="C1087" s="47" t="s">
        <v>4706</v>
      </c>
      <c r="D1087" s="49">
        <f t="shared" si="32"/>
        <v>4.68</v>
      </c>
      <c r="F1087" s="49">
        <v>4.68</v>
      </c>
      <c r="G1087" s="49">
        <v>4.68</v>
      </c>
      <c r="H1087" s="1105" t="b">
        <f t="shared" si="33"/>
        <v>1</v>
      </c>
    </row>
    <row r="1088" spans="1:8">
      <c r="A1088" s="45">
        <v>1169</v>
      </c>
      <c r="B1088" s="1108" t="s">
        <v>9126</v>
      </c>
      <c r="C1088" s="45" t="s">
        <v>4706</v>
      </c>
      <c r="D1088" s="46">
        <f t="shared" si="32"/>
        <v>22.98</v>
      </c>
      <c r="F1088" s="46">
        <v>22.98</v>
      </c>
      <c r="G1088" s="46">
        <v>22.98</v>
      </c>
      <c r="H1088" s="1105" t="b">
        <f t="shared" si="33"/>
        <v>1</v>
      </c>
    </row>
    <row r="1089" spans="1:8">
      <c r="A1089" s="47">
        <v>1166</v>
      </c>
      <c r="B1089" s="48" t="s">
        <v>9127</v>
      </c>
      <c r="C1089" s="47" t="s">
        <v>4706</v>
      </c>
      <c r="D1089" s="49">
        <f t="shared" si="32"/>
        <v>12.74</v>
      </c>
      <c r="F1089" s="49">
        <v>12.74</v>
      </c>
      <c r="G1089" s="49">
        <v>12.74</v>
      </c>
      <c r="H1089" s="1105" t="b">
        <f t="shared" si="33"/>
        <v>1</v>
      </c>
    </row>
    <row r="1090" spans="1:8">
      <c r="A1090" s="45">
        <v>1163</v>
      </c>
      <c r="B1090" s="1108" t="s">
        <v>9128</v>
      </c>
      <c r="C1090" s="45" t="s">
        <v>4706</v>
      </c>
      <c r="D1090" s="46">
        <f t="shared" si="32"/>
        <v>3.21</v>
      </c>
      <c r="F1090" s="46">
        <v>3.21</v>
      </c>
      <c r="G1090" s="46">
        <v>3.21</v>
      </c>
      <c r="H1090" s="1105" t="b">
        <f t="shared" si="33"/>
        <v>1</v>
      </c>
    </row>
    <row r="1091" spans="1:8">
      <c r="A1091" s="47">
        <v>12396</v>
      </c>
      <c r="B1091" s="48" t="s">
        <v>9129</v>
      </c>
      <c r="C1091" s="47" t="s">
        <v>4706</v>
      </c>
      <c r="D1091" s="49">
        <f t="shared" ref="D1091:D1154" si="34">IF($J$2=$F$1,F1091,G1091)</f>
        <v>2.41</v>
      </c>
      <c r="F1091" s="49">
        <v>2.41</v>
      </c>
      <c r="G1091" s="49">
        <v>2.41</v>
      </c>
      <c r="H1091" s="1105" t="b">
        <f t="shared" ref="H1091:H1154" si="35">F1091=G1091</f>
        <v>1</v>
      </c>
    </row>
    <row r="1092" spans="1:8">
      <c r="A1092" s="45">
        <v>1168</v>
      </c>
      <c r="B1092" s="1108" t="s">
        <v>9130</v>
      </c>
      <c r="C1092" s="45" t="s">
        <v>4706</v>
      </c>
      <c r="D1092" s="46">
        <f t="shared" si="34"/>
        <v>32.76</v>
      </c>
      <c r="F1092" s="46">
        <v>32.76</v>
      </c>
      <c r="G1092" s="46">
        <v>32.76</v>
      </c>
      <c r="H1092" s="1105" t="b">
        <f t="shared" si="35"/>
        <v>1</v>
      </c>
    </row>
    <row r="1093" spans="1:8">
      <c r="A1093" s="47">
        <v>1167</v>
      </c>
      <c r="B1093" s="48" t="s">
        <v>9131</v>
      </c>
      <c r="C1093" s="47" t="s">
        <v>4706</v>
      </c>
      <c r="D1093" s="49">
        <f t="shared" si="34"/>
        <v>54.79</v>
      </c>
      <c r="F1093" s="49">
        <v>54.79</v>
      </c>
      <c r="G1093" s="49">
        <v>54.79</v>
      </c>
      <c r="H1093" s="1105" t="b">
        <f t="shared" si="35"/>
        <v>1</v>
      </c>
    </row>
    <row r="1094" spans="1:8">
      <c r="A1094" s="45">
        <v>36331</v>
      </c>
      <c r="B1094" s="1108" t="s">
        <v>9132</v>
      </c>
      <c r="C1094" s="45" t="s">
        <v>4706</v>
      </c>
      <c r="D1094" s="46">
        <f t="shared" si="34"/>
        <v>1.03</v>
      </c>
      <c r="F1094" s="46">
        <v>1.03</v>
      </c>
      <c r="G1094" s="46">
        <v>1.03</v>
      </c>
      <c r="H1094" s="1105" t="b">
        <f t="shared" si="35"/>
        <v>1</v>
      </c>
    </row>
    <row r="1095" spans="1:8">
      <c r="A1095" s="47">
        <v>36346</v>
      </c>
      <c r="B1095" s="48" t="s">
        <v>9133</v>
      </c>
      <c r="C1095" s="47" t="s">
        <v>4706</v>
      </c>
      <c r="D1095" s="49">
        <f t="shared" si="34"/>
        <v>1.77</v>
      </c>
      <c r="F1095" s="49">
        <v>1.77</v>
      </c>
      <c r="G1095" s="49">
        <v>1.77</v>
      </c>
      <c r="H1095" s="1105" t="b">
        <f t="shared" si="35"/>
        <v>1</v>
      </c>
    </row>
    <row r="1096" spans="1:8">
      <c r="A1096" s="45">
        <v>1210</v>
      </c>
      <c r="B1096" s="1108" t="s">
        <v>9134</v>
      </c>
      <c r="C1096" s="45" t="s">
        <v>4706</v>
      </c>
      <c r="D1096" s="46">
        <f t="shared" si="34"/>
        <v>8.15</v>
      </c>
      <c r="F1096" s="46">
        <v>8.15</v>
      </c>
      <c r="G1096" s="46">
        <v>8.15</v>
      </c>
      <c r="H1096" s="1105" t="b">
        <f t="shared" si="35"/>
        <v>1</v>
      </c>
    </row>
    <row r="1097" spans="1:8">
      <c r="A1097" s="47">
        <v>1203</v>
      </c>
      <c r="B1097" s="48" t="s">
        <v>9135</v>
      </c>
      <c r="C1097" s="47" t="s">
        <v>4706</v>
      </c>
      <c r="D1097" s="49">
        <f t="shared" si="34"/>
        <v>7.89</v>
      </c>
      <c r="F1097" s="49">
        <v>7.89</v>
      </c>
      <c r="G1097" s="49">
        <v>7.89</v>
      </c>
      <c r="H1097" s="1105" t="b">
        <f t="shared" si="35"/>
        <v>1</v>
      </c>
    </row>
    <row r="1098" spans="1:8">
      <c r="A1098" s="45">
        <v>1197</v>
      </c>
      <c r="B1098" s="1108" t="s">
        <v>9136</v>
      </c>
      <c r="C1098" s="45" t="s">
        <v>4706</v>
      </c>
      <c r="D1098" s="46">
        <f t="shared" si="34"/>
        <v>1.01</v>
      </c>
      <c r="F1098" s="46">
        <v>1.01</v>
      </c>
      <c r="G1098" s="46">
        <v>1.01</v>
      </c>
      <c r="H1098" s="1105" t="b">
        <f t="shared" si="35"/>
        <v>1</v>
      </c>
    </row>
    <row r="1099" spans="1:8">
      <c r="A1099" s="47">
        <v>1202</v>
      </c>
      <c r="B1099" s="48" t="s">
        <v>9137</v>
      </c>
      <c r="C1099" s="47" t="s">
        <v>4706</v>
      </c>
      <c r="D1099" s="49">
        <f t="shared" si="34"/>
        <v>2.71</v>
      </c>
      <c r="F1099" s="49">
        <v>2.71</v>
      </c>
      <c r="G1099" s="49">
        <v>2.71</v>
      </c>
      <c r="H1099" s="1105" t="b">
        <f t="shared" si="35"/>
        <v>1</v>
      </c>
    </row>
    <row r="1100" spans="1:8">
      <c r="A1100" s="45">
        <v>1188</v>
      </c>
      <c r="B1100" s="1108" t="s">
        <v>9138</v>
      </c>
      <c r="C1100" s="45" t="s">
        <v>4706</v>
      </c>
      <c r="D1100" s="46">
        <f t="shared" si="34"/>
        <v>16.05</v>
      </c>
      <c r="F1100" s="46">
        <v>16.05</v>
      </c>
      <c r="G1100" s="46">
        <v>16.05</v>
      </c>
      <c r="H1100" s="1105" t="b">
        <f t="shared" si="35"/>
        <v>1</v>
      </c>
    </row>
    <row r="1101" spans="1:8">
      <c r="A1101" s="47">
        <v>1211</v>
      </c>
      <c r="B1101" s="48" t="s">
        <v>9139</v>
      </c>
      <c r="C1101" s="47" t="s">
        <v>4706</v>
      </c>
      <c r="D1101" s="49">
        <f t="shared" si="34"/>
        <v>8.2799999999999994</v>
      </c>
      <c r="F1101" s="49">
        <v>8.2799999999999994</v>
      </c>
      <c r="G1101" s="49">
        <v>8.2799999999999994</v>
      </c>
      <c r="H1101" s="1105" t="b">
        <f t="shared" si="35"/>
        <v>1</v>
      </c>
    </row>
    <row r="1102" spans="1:8">
      <c r="A1102" s="45">
        <v>1198</v>
      </c>
      <c r="B1102" s="1108" t="s">
        <v>9140</v>
      </c>
      <c r="C1102" s="45" t="s">
        <v>4706</v>
      </c>
      <c r="D1102" s="46">
        <f t="shared" si="34"/>
        <v>1.49</v>
      </c>
      <c r="F1102" s="46">
        <v>1.49</v>
      </c>
      <c r="G1102" s="46">
        <v>1.49</v>
      </c>
      <c r="H1102" s="1105" t="b">
        <f t="shared" si="35"/>
        <v>1</v>
      </c>
    </row>
    <row r="1103" spans="1:8">
      <c r="A1103" s="47">
        <v>1199</v>
      </c>
      <c r="B1103" s="48" t="s">
        <v>9141</v>
      </c>
      <c r="C1103" s="47" t="s">
        <v>4706</v>
      </c>
      <c r="D1103" s="49">
        <f t="shared" si="34"/>
        <v>20.97</v>
      </c>
      <c r="F1103" s="49">
        <v>20.97</v>
      </c>
      <c r="G1103" s="49">
        <v>20.97</v>
      </c>
      <c r="H1103" s="1105" t="b">
        <f t="shared" si="35"/>
        <v>1</v>
      </c>
    </row>
    <row r="1104" spans="1:8">
      <c r="A1104" s="45">
        <v>20088</v>
      </c>
      <c r="B1104" s="1108" t="s">
        <v>9142</v>
      </c>
      <c r="C1104" s="45" t="s">
        <v>4706</v>
      </c>
      <c r="D1104" s="46">
        <f t="shared" si="34"/>
        <v>9.32</v>
      </c>
      <c r="F1104" s="46">
        <v>9.32</v>
      </c>
      <c r="G1104" s="46">
        <v>9.32</v>
      </c>
      <c r="H1104" s="1105" t="b">
        <f t="shared" si="35"/>
        <v>1</v>
      </c>
    </row>
    <row r="1105" spans="1:8">
      <c r="A1105" s="47">
        <v>20089</v>
      </c>
      <c r="B1105" s="48" t="s">
        <v>9143</v>
      </c>
      <c r="C1105" s="47" t="s">
        <v>4706</v>
      </c>
      <c r="D1105" s="49">
        <f t="shared" si="34"/>
        <v>44.43</v>
      </c>
      <c r="F1105" s="49">
        <v>44.43</v>
      </c>
      <c r="G1105" s="49">
        <v>44.43</v>
      </c>
      <c r="H1105" s="1105" t="b">
        <f t="shared" si="35"/>
        <v>1</v>
      </c>
    </row>
    <row r="1106" spans="1:8">
      <c r="A1106" s="45">
        <v>20087</v>
      </c>
      <c r="B1106" s="1108" t="s">
        <v>9144</v>
      </c>
      <c r="C1106" s="45" t="s">
        <v>4706</v>
      </c>
      <c r="D1106" s="46">
        <f t="shared" si="34"/>
        <v>6.71</v>
      </c>
      <c r="F1106" s="46">
        <v>6.71</v>
      </c>
      <c r="G1106" s="46">
        <v>6.71</v>
      </c>
      <c r="H1106" s="1105" t="b">
        <f t="shared" si="35"/>
        <v>1</v>
      </c>
    </row>
    <row r="1107" spans="1:8">
      <c r="A1107" s="47">
        <v>1200</v>
      </c>
      <c r="B1107" s="48" t="s">
        <v>9145</v>
      </c>
      <c r="C1107" s="47" t="s">
        <v>4706</v>
      </c>
      <c r="D1107" s="49">
        <f t="shared" si="34"/>
        <v>5.45</v>
      </c>
      <c r="F1107" s="49">
        <v>5.45</v>
      </c>
      <c r="G1107" s="49">
        <v>5.45</v>
      </c>
      <c r="H1107" s="1105" t="b">
        <f t="shared" si="35"/>
        <v>1</v>
      </c>
    </row>
    <row r="1108" spans="1:8">
      <c r="A1108" s="45">
        <v>12909</v>
      </c>
      <c r="B1108" s="1108" t="s">
        <v>9146</v>
      </c>
      <c r="C1108" s="45" t="s">
        <v>4706</v>
      </c>
      <c r="D1108" s="46">
        <f t="shared" si="34"/>
        <v>2.4700000000000002</v>
      </c>
      <c r="F1108" s="46">
        <v>2.4700000000000002</v>
      </c>
      <c r="G1108" s="46">
        <v>2.4700000000000002</v>
      </c>
      <c r="H1108" s="1105" t="b">
        <f t="shared" si="35"/>
        <v>1</v>
      </c>
    </row>
    <row r="1109" spans="1:8">
      <c r="A1109" s="47">
        <v>12910</v>
      </c>
      <c r="B1109" s="48" t="s">
        <v>9147</v>
      </c>
      <c r="C1109" s="47" t="s">
        <v>4706</v>
      </c>
      <c r="D1109" s="49">
        <f t="shared" si="34"/>
        <v>4.12</v>
      </c>
      <c r="F1109" s="49">
        <v>4.12</v>
      </c>
      <c r="G1109" s="49">
        <v>4.12</v>
      </c>
      <c r="H1109" s="1105" t="b">
        <f t="shared" si="35"/>
        <v>1</v>
      </c>
    </row>
    <row r="1110" spans="1:8">
      <c r="A1110" s="45">
        <v>1184</v>
      </c>
      <c r="B1110" s="1108" t="s">
        <v>9148</v>
      </c>
      <c r="C1110" s="45" t="s">
        <v>4706</v>
      </c>
      <c r="D1110" s="46">
        <f t="shared" si="34"/>
        <v>51.55</v>
      </c>
      <c r="F1110" s="46">
        <v>51.55</v>
      </c>
      <c r="G1110" s="46">
        <v>51.55</v>
      </c>
      <c r="H1110" s="1105" t="b">
        <f t="shared" si="35"/>
        <v>1</v>
      </c>
    </row>
    <row r="1111" spans="1:8">
      <c r="A1111" s="47">
        <v>1191</v>
      </c>
      <c r="B1111" s="48" t="s">
        <v>9149</v>
      </c>
      <c r="C1111" s="47" t="s">
        <v>4706</v>
      </c>
      <c r="D1111" s="49">
        <f t="shared" si="34"/>
        <v>0.73</v>
      </c>
      <c r="F1111" s="49">
        <v>0.73</v>
      </c>
      <c r="G1111" s="49">
        <v>0.73</v>
      </c>
      <c r="H1111" s="1105" t="b">
        <f t="shared" si="35"/>
        <v>1</v>
      </c>
    </row>
    <row r="1112" spans="1:8">
      <c r="A1112" s="45">
        <v>1185</v>
      </c>
      <c r="B1112" s="1108" t="s">
        <v>9150</v>
      </c>
      <c r="C1112" s="45" t="s">
        <v>4706</v>
      </c>
      <c r="D1112" s="46">
        <f t="shared" si="34"/>
        <v>0.83</v>
      </c>
      <c r="F1112" s="46">
        <v>0.83</v>
      </c>
      <c r="G1112" s="46">
        <v>0.83</v>
      </c>
      <c r="H1112" s="1105" t="b">
        <f t="shared" si="35"/>
        <v>1</v>
      </c>
    </row>
    <row r="1113" spans="1:8">
      <c r="A1113" s="47">
        <v>1189</v>
      </c>
      <c r="B1113" s="48" t="s">
        <v>9151</v>
      </c>
      <c r="C1113" s="47" t="s">
        <v>4706</v>
      </c>
      <c r="D1113" s="49">
        <f t="shared" si="34"/>
        <v>1.45</v>
      </c>
      <c r="F1113" s="49">
        <v>1.45</v>
      </c>
      <c r="G1113" s="49">
        <v>1.45</v>
      </c>
      <c r="H1113" s="1105" t="b">
        <f t="shared" si="35"/>
        <v>1</v>
      </c>
    </row>
    <row r="1114" spans="1:8">
      <c r="A1114" s="45">
        <v>1193</v>
      </c>
      <c r="B1114" s="1108" t="s">
        <v>9152</v>
      </c>
      <c r="C1114" s="45" t="s">
        <v>4706</v>
      </c>
      <c r="D1114" s="46">
        <f t="shared" si="34"/>
        <v>2.79</v>
      </c>
      <c r="F1114" s="46">
        <v>2.79</v>
      </c>
      <c r="G1114" s="46">
        <v>2.79</v>
      </c>
      <c r="H1114" s="1105" t="b">
        <f t="shared" si="35"/>
        <v>1</v>
      </c>
    </row>
    <row r="1115" spans="1:8">
      <c r="A1115" s="47">
        <v>1194</v>
      </c>
      <c r="B1115" s="48" t="s">
        <v>9153</v>
      </c>
      <c r="C1115" s="47" t="s">
        <v>4706</v>
      </c>
      <c r="D1115" s="49">
        <f t="shared" si="34"/>
        <v>5.28</v>
      </c>
      <c r="F1115" s="49">
        <v>5.28</v>
      </c>
      <c r="G1115" s="49">
        <v>5.28</v>
      </c>
      <c r="H1115" s="1105" t="b">
        <f t="shared" si="35"/>
        <v>1</v>
      </c>
    </row>
    <row r="1116" spans="1:8">
      <c r="A1116" s="45">
        <v>1195</v>
      </c>
      <c r="B1116" s="1108" t="s">
        <v>9154</v>
      </c>
      <c r="C1116" s="45" t="s">
        <v>4706</v>
      </c>
      <c r="D1116" s="46">
        <f t="shared" si="34"/>
        <v>7.95</v>
      </c>
      <c r="F1116" s="46">
        <v>7.95</v>
      </c>
      <c r="G1116" s="46">
        <v>7.95</v>
      </c>
      <c r="H1116" s="1105" t="b">
        <f t="shared" si="35"/>
        <v>1</v>
      </c>
    </row>
    <row r="1117" spans="1:8">
      <c r="A1117" s="47">
        <v>1204</v>
      </c>
      <c r="B1117" s="48" t="s">
        <v>9155</v>
      </c>
      <c r="C1117" s="47" t="s">
        <v>4706</v>
      </c>
      <c r="D1117" s="49">
        <f t="shared" si="34"/>
        <v>14.46</v>
      </c>
      <c r="F1117" s="49">
        <v>14.46</v>
      </c>
      <c r="G1117" s="49">
        <v>14.46</v>
      </c>
      <c r="H1117" s="1105" t="b">
        <f t="shared" si="35"/>
        <v>1</v>
      </c>
    </row>
    <row r="1118" spans="1:8">
      <c r="A1118" s="45">
        <v>1205</v>
      </c>
      <c r="B1118" s="1108" t="s">
        <v>9156</v>
      </c>
      <c r="C1118" s="45" t="s">
        <v>4706</v>
      </c>
      <c r="D1118" s="46">
        <f t="shared" si="34"/>
        <v>34.299999999999997</v>
      </c>
      <c r="F1118" s="46">
        <v>34.299999999999997</v>
      </c>
      <c r="G1118" s="46">
        <v>34.299999999999997</v>
      </c>
      <c r="H1118" s="1105" t="b">
        <f t="shared" si="35"/>
        <v>1</v>
      </c>
    </row>
    <row r="1119" spans="1:8">
      <c r="A1119" s="47">
        <v>1207</v>
      </c>
      <c r="B1119" s="48" t="s">
        <v>9157</v>
      </c>
      <c r="C1119" s="47" t="s">
        <v>4706</v>
      </c>
      <c r="D1119" s="49">
        <f t="shared" si="34"/>
        <v>24.78</v>
      </c>
      <c r="F1119" s="49">
        <v>24.78</v>
      </c>
      <c r="G1119" s="49">
        <v>24.78</v>
      </c>
      <c r="H1119" s="1105" t="b">
        <f t="shared" si="35"/>
        <v>1</v>
      </c>
    </row>
    <row r="1120" spans="1:8">
      <c r="A1120" s="45">
        <v>1206</v>
      </c>
      <c r="B1120" s="1108" t="s">
        <v>9158</v>
      </c>
      <c r="C1120" s="45" t="s">
        <v>4706</v>
      </c>
      <c r="D1120" s="46">
        <f t="shared" si="34"/>
        <v>6.21</v>
      </c>
      <c r="F1120" s="46">
        <v>6.21</v>
      </c>
      <c r="G1120" s="46">
        <v>6.21</v>
      </c>
      <c r="H1120" s="1105" t="b">
        <f t="shared" si="35"/>
        <v>1</v>
      </c>
    </row>
    <row r="1121" spans="1:8">
      <c r="A1121" s="47">
        <v>1183</v>
      </c>
      <c r="B1121" s="48" t="s">
        <v>9159</v>
      </c>
      <c r="C1121" s="47" t="s">
        <v>4706</v>
      </c>
      <c r="D1121" s="49">
        <f t="shared" si="34"/>
        <v>16.18</v>
      </c>
      <c r="F1121" s="49">
        <v>16.18</v>
      </c>
      <c r="G1121" s="49">
        <v>16.18</v>
      </c>
      <c r="H1121" s="1105" t="b">
        <f t="shared" si="35"/>
        <v>1</v>
      </c>
    </row>
    <row r="1122" spans="1:8">
      <c r="A1122" s="45">
        <v>42685</v>
      </c>
      <c r="B1122" s="1108" t="s">
        <v>9160</v>
      </c>
      <c r="C1122" s="45" t="s">
        <v>4706</v>
      </c>
      <c r="D1122" s="46">
        <f t="shared" si="34"/>
        <v>48.63</v>
      </c>
      <c r="F1122" s="46">
        <v>48.63</v>
      </c>
      <c r="G1122" s="46">
        <v>48.63</v>
      </c>
      <c r="H1122" s="1105" t="b">
        <f t="shared" si="35"/>
        <v>1</v>
      </c>
    </row>
    <row r="1123" spans="1:8">
      <c r="A1123" s="47">
        <v>42686</v>
      </c>
      <c r="B1123" s="48" t="s">
        <v>9161</v>
      </c>
      <c r="C1123" s="47" t="s">
        <v>4706</v>
      </c>
      <c r="D1123" s="49">
        <f t="shared" si="34"/>
        <v>75.709999999999994</v>
      </c>
      <c r="F1123" s="49">
        <v>75.709999999999994</v>
      </c>
      <c r="G1123" s="49">
        <v>75.709999999999994</v>
      </c>
      <c r="H1123" s="1105" t="b">
        <f t="shared" si="35"/>
        <v>1</v>
      </c>
    </row>
    <row r="1124" spans="1:8">
      <c r="A1124" s="45">
        <v>12894</v>
      </c>
      <c r="B1124" s="1108" t="s">
        <v>9162</v>
      </c>
      <c r="C1124" s="45" t="s">
        <v>4706</v>
      </c>
      <c r="D1124" s="46">
        <f t="shared" si="34"/>
        <v>15.14</v>
      </c>
      <c r="F1124" s="46">
        <v>15.14</v>
      </c>
      <c r="G1124" s="46">
        <v>15.14</v>
      </c>
      <c r="H1124" s="1105" t="b">
        <f t="shared" si="35"/>
        <v>1</v>
      </c>
    </row>
    <row r="1125" spans="1:8">
      <c r="A1125" s="47">
        <v>12895</v>
      </c>
      <c r="B1125" s="48" t="s">
        <v>9163</v>
      </c>
      <c r="C1125" s="47" t="s">
        <v>4706</v>
      </c>
      <c r="D1125" s="49">
        <f t="shared" si="34"/>
        <v>11.65</v>
      </c>
      <c r="F1125" s="49">
        <v>11.65</v>
      </c>
      <c r="G1125" s="49">
        <v>11.65</v>
      </c>
      <c r="H1125" s="1105" t="b">
        <f t="shared" si="35"/>
        <v>1</v>
      </c>
    </row>
    <row r="1126" spans="1:8" ht="30">
      <c r="A1126" s="45">
        <v>1631</v>
      </c>
      <c r="B1126" s="1108" t="s">
        <v>9164</v>
      </c>
      <c r="C1126" s="45" t="s">
        <v>4706</v>
      </c>
      <c r="D1126" s="46">
        <f t="shared" si="34"/>
        <v>121.07</v>
      </c>
      <c r="F1126" s="46">
        <v>121.07</v>
      </c>
      <c r="G1126" s="46">
        <v>121.07</v>
      </c>
      <c r="H1126" s="1105" t="b">
        <f t="shared" si="35"/>
        <v>1</v>
      </c>
    </row>
    <row r="1127" spans="1:8" ht="30">
      <c r="A1127" s="47">
        <v>1633</v>
      </c>
      <c r="B1127" s="48" t="s">
        <v>9165</v>
      </c>
      <c r="C1127" s="47" t="s">
        <v>4706</v>
      </c>
      <c r="D1127" s="49">
        <f t="shared" si="34"/>
        <v>205.7</v>
      </c>
      <c r="F1127" s="49">
        <v>205.7</v>
      </c>
      <c r="G1127" s="49">
        <v>205.7</v>
      </c>
      <c r="H1127" s="1105" t="b">
        <f t="shared" si="35"/>
        <v>1</v>
      </c>
    </row>
    <row r="1128" spans="1:8">
      <c r="A1128" s="45">
        <v>10818</v>
      </c>
      <c r="B1128" s="1108" t="s">
        <v>9166</v>
      </c>
      <c r="C1128" s="45" t="s">
        <v>4710</v>
      </c>
      <c r="D1128" s="46">
        <f t="shared" si="34"/>
        <v>26.28</v>
      </c>
      <c r="F1128" s="46">
        <v>26.28</v>
      </c>
      <c r="G1128" s="46">
        <v>26.28</v>
      </c>
      <c r="H1128" s="1105" t="b">
        <f t="shared" si="35"/>
        <v>1</v>
      </c>
    </row>
    <row r="1129" spans="1:8" ht="30">
      <c r="A1129" s="47">
        <v>39359</v>
      </c>
      <c r="B1129" s="48" t="s">
        <v>9167</v>
      </c>
      <c r="C1129" s="47" t="s">
        <v>4706</v>
      </c>
      <c r="D1129" s="49">
        <f t="shared" si="34"/>
        <v>21.46</v>
      </c>
      <c r="F1129" s="49">
        <v>21.46</v>
      </c>
      <c r="G1129" s="49">
        <v>21.46</v>
      </c>
      <c r="H1129" s="1105" t="b">
        <f t="shared" si="35"/>
        <v>1</v>
      </c>
    </row>
    <row r="1130" spans="1:8" ht="30">
      <c r="A1130" s="45">
        <v>39360</v>
      </c>
      <c r="B1130" s="1108" t="s">
        <v>9168</v>
      </c>
      <c r="C1130" s="45" t="s">
        <v>4706</v>
      </c>
      <c r="D1130" s="46">
        <f t="shared" si="34"/>
        <v>19.5</v>
      </c>
      <c r="F1130" s="46">
        <v>19.5</v>
      </c>
      <c r="G1130" s="46">
        <v>19.5</v>
      </c>
      <c r="H1130" s="1105" t="b">
        <f t="shared" si="35"/>
        <v>1</v>
      </c>
    </row>
    <row r="1131" spans="1:8">
      <c r="A1131" s="47">
        <v>10710</v>
      </c>
      <c r="B1131" s="48" t="s">
        <v>9169</v>
      </c>
      <c r="C1131" s="47" t="s">
        <v>4708</v>
      </c>
      <c r="D1131" s="49">
        <f t="shared" si="34"/>
        <v>85</v>
      </c>
      <c r="F1131" s="49">
        <v>85</v>
      </c>
      <c r="G1131" s="49">
        <v>85</v>
      </c>
      <c r="H1131" s="1105" t="b">
        <f t="shared" si="35"/>
        <v>1</v>
      </c>
    </row>
    <row r="1132" spans="1:8">
      <c r="A1132" s="45">
        <v>10709</v>
      </c>
      <c r="B1132" s="1108" t="s">
        <v>9170</v>
      </c>
      <c r="C1132" s="45" t="s">
        <v>4708</v>
      </c>
      <c r="D1132" s="46">
        <f t="shared" si="34"/>
        <v>104.42</v>
      </c>
      <c r="F1132" s="46">
        <v>104.42</v>
      </c>
      <c r="G1132" s="46">
        <v>104.42</v>
      </c>
      <c r="H1132" s="1105" t="b">
        <f t="shared" si="35"/>
        <v>1</v>
      </c>
    </row>
    <row r="1133" spans="1:8">
      <c r="A1133" s="47">
        <v>39636</v>
      </c>
      <c r="B1133" s="48" t="s">
        <v>9171</v>
      </c>
      <c r="C1133" s="47" t="s">
        <v>4708</v>
      </c>
      <c r="D1133" s="49">
        <f t="shared" si="34"/>
        <v>106.63</v>
      </c>
      <c r="F1133" s="49">
        <v>106.63</v>
      </c>
      <c r="G1133" s="49">
        <v>106.63</v>
      </c>
      <c r="H1133" s="1105" t="b">
        <f t="shared" si="35"/>
        <v>1</v>
      </c>
    </row>
    <row r="1134" spans="1:8">
      <c r="A1134" s="45">
        <v>10708</v>
      </c>
      <c r="B1134" s="1108" t="s">
        <v>9172</v>
      </c>
      <c r="C1134" s="45" t="s">
        <v>4708</v>
      </c>
      <c r="D1134" s="46">
        <f t="shared" si="34"/>
        <v>32.9</v>
      </c>
      <c r="F1134" s="46">
        <v>32.9</v>
      </c>
      <c r="G1134" s="46">
        <v>32.9</v>
      </c>
      <c r="H1134" s="1105" t="b">
        <f t="shared" si="35"/>
        <v>1</v>
      </c>
    </row>
    <row r="1135" spans="1:8">
      <c r="A1135" s="47">
        <v>39635</v>
      </c>
      <c r="B1135" s="48" t="s">
        <v>9173</v>
      </c>
      <c r="C1135" s="47" t="s">
        <v>4708</v>
      </c>
      <c r="D1135" s="49">
        <f t="shared" si="34"/>
        <v>56.02</v>
      </c>
      <c r="F1135" s="49">
        <v>56.02</v>
      </c>
      <c r="G1135" s="49">
        <v>56.02</v>
      </c>
      <c r="H1135" s="1105" t="b">
        <f t="shared" si="35"/>
        <v>1</v>
      </c>
    </row>
    <row r="1136" spans="1:8">
      <c r="A1136" s="45">
        <v>6117</v>
      </c>
      <c r="B1136" s="1108" t="s">
        <v>9174</v>
      </c>
      <c r="C1136" s="45" t="s">
        <v>4705</v>
      </c>
      <c r="D1136" s="46">
        <f t="shared" si="34"/>
        <v>10.11</v>
      </c>
      <c r="F1136" s="46">
        <v>10.11</v>
      </c>
      <c r="G1136" s="46">
        <v>11.71</v>
      </c>
      <c r="H1136" s="1105" t="b">
        <f t="shared" si="35"/>
        <v>0</v>
      </c>
    </row>
    <row r="1137" spans="1:8">
      <c r="A1137" s="47">
        <v>40913</v>
      </c>
      <c r="B1137" s="48" t="s">
        <v>9175</v>
      </c>
      <c r="C1137" s="47" t="s">
        <v>4714</v>
      </c>
      <c r="D1137" s="49">
        <f t="shared" si="34"/>
        <v>1794.17</v>
      </c>
      <c r="F1137" s="49">
        <v>1794.17</v>
      </c>
      <c r="G1137" s="49">
        <v>2077.86</v>
      </c>
      <c r="H1137" s="1105" t="b">
        <f t="shared" si="35"/>
        <v>0</v>
      </c>
    </row>
    <row r="1138" spans="1:8">
      <c r="A1138" s="45">
        <v>1214</v>
      </c>
      <c r="B1138" s="1108" t="s">
        <v>9176</v>
      </c>
      <c r="C1138" s="45" t="s">
        <v>4705</v>
      </c>
      <c r="D1138" s="46">
        <f t="shared" si="34"/>
        <v>14.02</v>
      </c>
      <c r="F1138" s="46">
        <v>14.02</v>
      </c>
      <c r="G1138" s="46">
        <v>16.22</v>
      </c>
      <c r="H1138" s="1105" t="b">
        <f t="shared" si="35"/>
        <v>0</v>
      </c>
    </row>
    <row r="1139" spans="1:8">
      <c r="A1139" s="47">
        <v>40915</v>
      </c>
      <c r="B1139" s="48" t="s">
        <v>9177</v>
      </c>
      <c r="C1139" s="47" t="s">
        <v>4714</v>
      </c>
      <c r="D1139" s="49">
        <f t="shared" si="34"/>
        <v>2486.61</v>
      </c>
      <c r="F1139" s="49">
        <v>2486.61</v>
      </c>
      <c r="G1139" s="49">
        <v>2879.78</v>
      </c>
      <c r="H1139" s="1105" t="b">
        <f t="shared" si="35"/>
        <v>0</v>
      </c>
    </row>
    <row r="1140" spans="1:8">
      <c r="A1140" s="45">
        <v>1213</v>
      </c>
      <c r="B1140" s="1108" t="s">
        <v>9178</v>
      </c>
      <c r="C1140" s="45" t="s">
        <v>4705</v>
      </c>
      <c r="D1140" s="46">
        <f t="shared" si="34"/>
        <v>12.85</v>
      </c>
      <c r="F1140" s="46">
        <v>12.85</v>
      </c>
      <c r="G1140" s="46">
        <v>14.88</v>
      </c>
      <c r="H1140" s="1105" t="b">
        <f t="shared" si="35"/>
        <v>0</v>
      </c>
    </row>
    <row r="1141" spans="1:8">
      <c r="A1141" s="47">
        <v>40914</v>
      </c>
      <c r="B1141" s="48" t="s">
        <v>9179</v>
      </c>
      <c r="C1141" s="47" t="s">
        <v>4714</v>
      </c>
      <c r="D1141" s="49">
        <f t="shared" si="34"/>
        <v>2277.29</v>
      </c>
      <c r="F1141" s="49">
        <v>2277.29</v>
      </c>
      <c r="G1141" s="49">
        <v>2637.37</v>
      </c>
      <c r="H1141" s="1105" t="b">
        <f t="shared" si="35"/>
        <v>0</v>
      </c>
    </row>
    <row r="1142" spans="1:8">
      <c r="A1142" s="45">
        <v>5091</v>
      </c>
      <c r="B1142" s="1108" t="s">
        <v>9180</v>
      </c>
      <c r="C1142" s="45" t="s">
        <v>4706</v>
      </c>
      <c r="D1142" s="46">
        <f t="shared" si="34"/>
        <v>15.86</v>
      </c>
      <c r="F1142" s="46">
        <v>15.86</v>
      </c>
      <c r="G1142" s="46">
        <v>15.86</v>
      </c>
      <c r="H1142" s="1105" t="b">
        <f t="shared" si="35"/>
        <v>1</v>
      </c>
    </row>
    <row r="1143" spans="1:8" ht="30">
      <c r="A1143" s="47">
        <v>14615</v>
      </c>
      <c r="B1143" s="48" t="s">
        <v>9181</v>
      </c>
      <c r="C1143" s="47" t="s">
        <v>4706</v>
      </c>
      <c r="D1143" s="49">
        <f t="shared" si="34"/>
        <v>3371.77</v>
      </c>
      <c r="F1143" s="49">
        <v>3371.77</v>
      </c>
      <c r="G1143" s="49">
        <v>3371.77</v>
      </c>
      <c r="H1143" s="1105" t="b">
        <f t="shared" si="35"/>
        <v>1</v>
      </c>
    </row>
    <row r="1144" spans="1:8">
      <c r="A1144" s="45">
        <v>2711</v>
      </c>
      <c r="B1144" s="1108" t="s">
        <v>9182</v>
      </c>
      <c r="C1144" s="45" t="s">
        <v>4706</v>
      </c>
      <c r="D1144" s="46">
        <f t="shared" si="34"/>
        <v>119.9</v>
      </c>
      <c r="F1144" s="46">
        <v>119.9</v>
      </c>
      <c r="G1144" s="46">
        <v>119.9</v>
      </c>
      <c r="H1144" s="1105" t="b">
        <f t="shared" si="35"/>
        <v>1</v>
      </c>
    </row>
    <row r="1145" spans="1:8" ht="30">
      <c r="A1145" s="47">
        <v>37727</v>
      </c>
      <c r="B1145" s="48" t="s">
        <v>9183</v>
      </c>
      <c r="C1145" s="47" t="s">
        <v>4706</v>
      </c>
      <c r="D1145" s="49">
        <f t="shared" si="34"/>
        <v>9500</v>
      </c>
      <c r="F1145" s="49">
        <v>9500</v>
      </c>
      <c r="G1145" s="49">
        <v>9500</v>
      </c>
      <c r="H1145" s="1105" t="b">
        <f t="shared" si="35"/>
        <v>1</v>
      </c>
    </row>
    <row r="1146" spans="1:8" ht="30">
      <c r="A1146" s="45">
        <v>37728</v>
      </c>
      <c r="B1146" s="1108" t="s">
        <v>9184</v>
      </c>
      <c r="C1146" s="45" t="s">
        <v>4706</v>
      </c>
      <c r="D1146" s="46">
        <f t="shared" si="34"/>
        <v>12888.11</v>
      </c>
      <c r="F1146" s="46">
        <v>12888.11</v>
      </c>
      <c r="G1146" s="46">
        <v>12888.11</v>
      </c>
      <c r="H1146" s="1105" t="b">
        <f t="shared" si="35"/>
        <v>1</v>
      </c>
    </row>
    <row r="1147" spans="1:8" ht="30">
      <c r="A1147" s="47">
        <v>37729</v>
      </c>
      <c r="B1147" s="48" t="s">
        <v>9185</v>
      </c>
      <c r="C1147" s="47" t="s">
        <v>4706</v>
      </c>
      <c r="D1147" s="49">
        <f t="shared" si="34"/>
        <v>13951.04</v>
      </c>
      <c r="F1147" s="49">
        <v>13951.04</v>
      </c>
      <c r="G1147" s="49">
        <v>13951.04</v>
      </c>
      <c r="H1147" s="1105" t="b">
        <f t="shared" si="35"/>
        <v>1</v>
      </c>
    </row>
    <row r="1148" spans="1:8" ht="30">
      <c r="A1148" s="45">
        <v>37730</v>
      </c>
      <c r="B1148" s="1108" t="s">
        <v>9186</v>
      </c>
      <c r="C1148" s="45" t="s">
        <v>4706</v>
      </c>
      <c r="D1148" s="46">
        <f t="shared" si="34"/>
        <v>15013.98</v>
      </c>
      <c r="F1148" s="46">
        <v>15013.98</v>
      </c>
      <c r="G1148" s="46">
        <v>15013.98</v>
      </c>
      <c r="H1148" s="1105" t="b">
        <f t="shared" si="35"/>
        <v>1</v>
      </c>
    </row>
    <row r="1149" spans="1:8" ht="30">
      <c r="A1149" s="47">
        <v>37731</v>
      </c>
      <c r="B1149" s="48" t="s">
        <v>9187</v>
      </c>
      <c r="C1149" s="47" t="s">
        <v>4706</v>
      </c>
      <c r="D1149" s="49">
        <f t="shared" si="34"/>
        <v>16076.92</v>
      </c>
      <c r="F1149" s="49">
        <v>16076.92</v>
      </c>
      <c r="G1149" s="49">
        <v>16076.92</v>
      </c>
      <c r="H1149" s="1105" t="b">
        <f t="shared" si="35"/>
        <v>1</v>
      </c>
    </row>
    <row r="1150" spans="1:8" ht="30">
      <c r="A1150" s="45">
        <v>37732</v>
      </c>
      <c r="B1150" s="1108" t="s">
        <v>9188</v>
      </c>
      <c r="C1150" s="45" t="s">
        <v>4706</v>
      </c>
      <c r="D1150" s="46">
        <f t="shared" si="34"/>
        <v>18335.66</v>
      </c>
      <c r="F1150" s="46">
        <v>18335.66</v>
      </c>
      <c r="G1150" s="46">
        <v>18335.66</v>
      </c>
      <c r="H1150" s="1105" t="b">
        <f t="shared" si="35"/>
        <v>1</v>
      </c>
    </row>
    <row r="1151" spans="1:8">
      <c r="A1151" s="47">
        <v>42250</v>
      </c>
      <c r="B1151" s="48" t="s">
        <v>9189</v>
      </c>
      <c r="C1151" s="47" t="s">
        <v>4719</v>
      </c>
      <c r="D1151" s="49">
        <f t="shared" si="34"/>
        <v>1859.93</v>
      </c>
      <c r="F1151" s="49">
        <v>1859.93</v>
      </c>
      <c r="G1151" s="49">
        <v>1859.93</v>
      </c>
      <c r="H1151" s="1105" t="b">
        <f t="shared" si="35"/>
        <v>1</v>
      </c>
    </row>
    <row r="1152" spans="1:8" ht="30">
      <c r="A1152" s="45">
        <v>42256</v>
      </c>
      <c r="B1152" s="1108" t="s">
        <v>9190</v>
      </c>
      <c r="C1152" s="45" t="s">
        <v>4710</v>
      </c>
      <c r="D1152" s="46">
        <f t="shared" si="34"/>
        <v>3.9</v>
      </c>
      <c r="F1152" s="46">
        <v>3.9</v>
      </c>
      <c r="G1152" s="46">
        <v>3.9</v>
      </c>
      <c r="H1152" s="1105" t="b">
        <f t="shared" si="35"/>
        <v>1</v>
      </c>
    </row>
    <row r="1153" spans="1:8">
      <c r="A1153" s="47">
        <v>4743</v>
      </c>
      <c r="B1153" s="48" t="s">
        <v>9191</v>
      </c>
      <c r="C1153" s="47" t="s">
        <v>4707</v>
      </c>
      <c r="D1153" s="49">
        <f t="shared" si="34"/>
        <v>32.25</v>
      </c>
      <c r="F1153" s="49">
        <v>32.25</v>
      </c>
      <c r="G1153" s="49">
        <v>32.25</v>
      </c>
      <c r="H1153" s="1105" t="b">
        <f t="shared" si="35"/>
        <v>1</v>
      </c>
    </row>
    <row r="1154" spans="1:8">
      <c r="A1154" s="45">
        <v>4744</v>
      </c>
      <c r="B1154" s="1108" t="s">
        <v>9192</v>
      </c>
      <c r="C1154" s="45" t="s">
        <v>4707</v>
      </c>
      <c r="D1154" s="46">
        <f t="shared" si="34"/>
        <v>42.16</v>
      </c>
      <c r="F1154" s="46">
        <v>42.16</v>
      </c>
      <c r="G1154" s="46">
        <v>42.16</v>
      </c>
      <c r="H1154" s="1105" t="b">
        <f t="shared" si="35"/>
        <v>1</v>
      </c>
    </row>
    <row r="1155" spans="1:8">
      <c r="A1155" s="47">
        <v>4745</v>
      </c>
      <c r="B1155" s="48" t="s">
        <v>9193</v>
      </c>
      <c r="C1155" s="47" t="s">
        <v>4707</v>
      </c>
      <c r="D1155" s="49">
        <f t="shared" ref="D1155:D1218" si="36">IF($J$2=$F$1,F1155,G1155)</f>
        <v>56.49</v>
      </c>
      <c r="F1155" s="49">
        <v>56.49</v>
      </c>
      <c r="G1155" s="49">
        <v>56.49</v>
      </c>
      <c r="H1155" s="1105" t="b">
        <f t="shared" ref="H1155:H1218" si="37">F1155=G1155</f>
        <v>1</v>
      </c>
    </row>
    <row r="1156" spans="1:8" ht="30">
      <c r="A1156" s="45">
        <v>36496</v>
      </c>
      <c r="B1156" s="1108" t="s">
        <v>9194</v>
      </c>
      <c r="C1156" s="45" t="s">
        <v>4706</v>
      </c>
      <c r="D1156" s="46">
        <f t="shared" si="36"/>
        <v>8560.8700000000008</v>
      </c>
      <c r="F1156" s="46">
        <v>8560.8700000000008</v>
      </c>
      <c r="G1156" s="46">
        <v>8560.8700000000008</v>
      </c>
      <c r="H1156" s="1105" t="b">
        <f t="shared" si="37"/>
        <v>1</v>
      </c>
    </row>
    <row r="1157" spans="1:8" ht="30">
      <c r="A1157" s="47">
        <v>10630</v>
      </c>
      <c r="B1157" s="48" t="s">
        <v>9195</v>
      </c>
      <c r="C1157" s="47" t="s">
        <v>4706</v>
      </c>
      <c r="D1157" s="49">
        <f t="shared" si="36"/>
        <v>441712.51</v>
      </c>
      <c r="F1157" s="49">
        <v>441712.51</v>
      </c>
      <c r="G1157" s="49">
        <v>441712.51</v>
      </c>
      <c r="H1157" s="1105" t="b">
        <f t="shared" si="37"/>
        <v>1</v>
      </c>
    </row>
    <row r="1158" spans="1:8" ht="30">
      <c r="A1158" s="45">
        <v>37762</v>
      </c>
      <c r="B1158" s="1108" t="s">
        <v>9196</v>
      </c>
      <c r="C1158" s="45" t="s">
        <v>4706</v>
      </c>
      <c r="D1158" s="46">
        <f t="shared" si="36"/>
        <v>378829.86</v>
      </c>
      <c r="F1158" s="46">
        <v>378829.86</v>
      </c>
      <c r="G1158" s="46">
        <v>378829.86</v>
      </c>
      <c r="H1158" s="1105" t="b">
        <f t="shared" si="37"/>
        <v>1</v>
      </c>
    </row>
    <row r="1159" spans="1:8" ht="30">
      <c r="A1159" s="47">
        <v>37763</v>
      </c>
      <c r="B1159" s="48" t="s">
        <v>9197</v>
      </c>
      <c r="C1159" s="47" t="s">
        <v>4706</v>
      </c>
      <c r="D1159" s="49">
        <f t="shared" si="36"/>
        <v>383431.02</v>
      </c>
      <c r="F1159" s="49">
        <v>383431.02</v>
      </c>
      <c r="G1159" s="49">
        <v>383431.02</v>
      </c>
      <c r="H1159" s="1105" t="b">
        <f t="shared" si="37"/>
        <v>1</v>
      </c>
    </row>
    <row r="1160" spans="1:8" ht="30">
      <c r="A1160" s="45">
        <v>41992</v>
      </c>
      <c r="B1160" s="1108" t="s">
        <v>9198</v>
      </c>
      <c r="C1160" s="45" t="s">
        <v>4706</v>
      </c>
      <c r="D1160" s="46">
        <f t="shared" si="36"/>
        <v>435884.39</v>
      </c>
      <c r="F1160" s="46">
        <v>435884.39</v>
      </c>
      <c r="G1160" s="46">
        <v>435884.39</v>
      </c>
      <c r="H1160" s="1105" t="b">
        <f t="shared" si="37"/>
        <v>1</v>
      </c>
    </row>
    <row r="1161" spans="1:8" ht="30">
      <c r="A1161" s="47">
        <v>13215</v>
      </c>
      <c r="B1161" s="48" t="s">
        <v>9199</v>
      </c>
      <c r="C1161" s="47" t="s">
        <v>4706</v>
      </c>
      <c r="D1161" s="49">
        <f t="shared" si="36"/>
        <v>534502.84</v>
      </c>
      <c r="F1161" s="49">
        <v>534502.84</v>
      </c>
      <c r="G1161" s="49">
        <v>534502.84</v>
      </c>
      <c r="H1161" s="1105" t="b">
        <f t="shared" si="37"/>
        <v>1</v>
      </c>
    </row>
    <row r="1162" spans="1:8">
      <c r="A1162" s="45">
        <v>4235</v>
      </c>
      <c r="B1162" s="1108" t="s">
        <v>9200</v>
      </c>
      <c r="C1162" s="45" t="s">
        <v>4705</v>
      </c>
      <c r="D1162" s="46">
        <f t="shared" si="36"/>
        <v>7.63</v>
      </c>
      <c r="F1162" s="46">
        <v>7.63</v>
      </c>
      <c r="G1162" s="46">
        <v>8.84</v>
      </c>
      <c r="H1162" s="1105" t="b">
        <f t="shared" si="37"/>
        <v>0</v>
      </c>
    </row>
    <row r="1163" spans="1:8">
      <c r="A1163" s="47">
        <v>40976</v>
      </c>
      <c r="B1163" s="48" t="s">
        <v>9201</v>
      </c>
      <c r="C1163" s="47" t="s">
        <v>4714</v>
      </c>
      <c r="D1163" s="49">
        <f t="shared" si="36"/>
        <v>1355.16</v>
      </c>
      <c r="F1163" s="49">
        <v>1355.16</v>
      </c>
      <c r="G1163" s="49">
        <v>1569.43</v>
      </c>
      <c r="H1163" s="1105" t="b">
        <f t="shared" si="37"/>
        <v>0</v>
      </c>
    </row>
    <row r="1164" spans="1:8">
      <c r="A1164" s="45">
        <v>39013</v>
      </c>
      <c r="B1164" s="1108" t="s">
        <v>9202</v>
      </c>
      <c r="C1164" s="45" t="s">
        <v>4706</v>
      </c>
      <c r="D1164" s="46">
        <f t="shared" si="36"/>
        <v>1.02</v>
      </c>
      <c r="F1164" s="46">
        <v>1.02</v>
      </c>
      <c r="G1164" s="46">
        <v>1.02</v>
      </c>
      <c r="H1164" s="1105" t="b">
        <f t="shared" si="37"/>
        <v>1</v>
      </c>
    </row>
    <row r="1165" spans="1:8">
      <c r="A1165" s="47">
        <v>41967</v>
      </c>
      <c r="B1165" s="48" t="s">
        <v>9203</v>
      </c>
      <c r="C1165" s="47" t="s">
        <v>4711</v>
      </c>
      <c r="D1165" s="49">
        <f t="shared" si="36"/>
        <v>6.73</v>
      </c>
      <c r="F1165" s="49">
        <v>6.73</v>
      </c>
      <c r="G1165" s="49">
        <v>6.73</v>
      </c>
      <c r="H1165" s="1105" t="b">
        <f t="shared" si="37"/>
        <v>1</v>
      </c>
    </row>
    <row r="1166" spans="1:8">
      <c r="A1166" s="45">
        <v>12760</v>
      </c>
      <c r="B1166" s="1108" t="s">
        <v>9204</v>
      </c>
      <c r="C1166" s="45" t="s">
        <v>4708</v>
      </c>
      <c r="D1166" s="46">
        <f t="shared" si="36"/>
        <v>1015.99</v>
      </c>
      <c r="F1166" s="46">
        <v>1015.99</v>
      </c>
      <c r="G1166" s="46">
        <v>1015.99</v>
      </c>
      <c r="H1166" s="1105" t="b">
        <f t="shared" si="37"/>
        <v>1</v>
      </c>
    </row>
    <row r="1167" spans="1:8">
      <c r="A1167" s="47">
        <v>12759</v>
      </c>
      <c r="B1167" s="48" t="s">
        <v>9205</v>
      </c>
      <c r="C1167" s="47" t="s">
        <v>4708</v>
      </c>
      <c r="D1167" s="49">
        <f t="shared" si="36"/>
        <v>677.32</v>
      </c>
      <c r="F1167" s="49">
        <v>677.32</v>
      </c>
      <c r="G1167" s="49">
        <v>677.32</v>
      </c>
      <c r="H1167" s="1105" t="b">
        <f t="shared" si="37"/>
        <v>1</v>
      </c>
    </row>
    <row r="1168" spans="1:8">
      <c r="A1168" s="45">
        <v>40424</v>
      </c>
      <c r="B1168" s="1108" t="s">
        <v>9206</v>
      </c>
      <c r="C1168" s="45" t="s">
        <v>4710</v>
      </c>
      <c r="D1168" s="46">
        <f t="shared" si="36"/>
        <v>5.78</v>
      </c>
      <c r="F1168" s="46">
        <v>5.78</v>
      </c>
      <c r="G1168" s="46">
        <v>5.78</v>
      </c>
      <c r="H1168" s="1105" t="b">
        <f t="shared" si="37"/>
        <v>1</v>
      </c>
    </row>
    <row r="1169" spans="1:8">
      <c r="A1169" s="47">
        <v>1325</v>
      </c>
      <c r="B1169" s="48" t="s">
        <v>9207</v>
      </c>
      <c r="C1169" s="47" t="s">
        <v>4710</v>
      </c>
      <c r="D1169" s="49">
        <f t="shared" si="36"/>
        <v>7.05</v>
      </c>
      <c r="F1169" s="49">
        <v>7.05</v>
      </c>
      <c r="G1169" s="49">
        <v>7.05</v>
      </c>
      <c r="H1169" s="1105" t="b">
        <f t="shared" si="37"/>
        <v>1</v>
      </c>
    </row>
    <row r="1170" spans="1:8">
      <c r="A1170" s="45">
        <v>1327</v>
      </c>
      <c r="B1170" s="1108" t="s">
        <v>9208</v>
      </c>
      <c r="C1170" s="45" t="s">
        <v>4710</v>
      </c>
      <c r="D1170" s="46">
        <f t="shared" si="36"/>
        <v>6.31</v>
      </c>
      <c r="F1170" s="46">
        <v>6.31</v>
      </c>
      <c r="G1170" s="46">
        <v>6.31</v>
      </c>
      <c r="H1170" s="1105" t="b">
        <f t="shared" si="37"/>
        <v>1</v>
      </c>
    </row>
    <row r="1171" spans="1:8">
      <c r="A1171" s="47">
        <v>1328</v>
      </c>
      <c r="B1171" s="48" t="s">
        <v>9209</v>
      </c>
      <c r="C1171" s="47" t="s">
        <v>4710</v>
      </c>
      <c r="D1171" s="49">
        <f t="shared" si="36"/>
        <v>6.6</v>
      </c>
      <c r="F1171" s="49">
        <v>6.6</v>
      </c>
      <c r="G1171" s="49">
        <v>6.6</v>
      </c>
      <c r="H1171" s="1105" t="b">
        <f t="shared" si="37"/>
        <v>1</v>
      </c>
    </row>
    <row r="1172" spans="1:8">
      <c r="A1172" s="45">
        <v>1321</v>
      </c>
      <c r="B1172" s="1108" t="s">
        <v>9210</v>
      </c>
      <c r="C1172" s="45" t="s">
        <v>4710</v>
      </c>
      <c r="D1172" s="46">
        <f t="shared" si="36"/>
        <v>7.08</v>
      </c>
      <c r="F1172" s="46">
        <v>7.08</v>
      </c>
      <c r="G1172" s="46">
        <v>7.08</v>
      </c>
      <c r="H1172" s="1105" t="b">
        <f t="shared" si="37"/>
        <v>1</v>
      </c>
    </row>
    <row r="1173" spans="1:8">
      <c r="A1173" s="47">
        <v>1318</v>
      </c>
      <c r="B1173" s="48" t="s">
        <v>9211</v>
      </c>
      <c r="C1173" s="47" t="s">
        <v>4710</v>
      </c>
      <c r="D1173" s="49">
        <f t="shared" si="36"/>
        <v>6.8</v>
      </c>
      <c r="F1173" s="49">
        <v>6.8</v>
      </c>
      <c r="G1173" s="49">
        <v>6.8</v>
      </c>
      <c r="H1173" s="1105" t="b">
        <f t="shared" si="37"/>
        <v>1</v>
      </c>
    </row>
    <row r="1174" spans="1:8">
      <c r="A1174" s="45">
        <v>1322</v>
      </c>
      <c r="B1174" s="1108" t="s">
        <v>9212</v>
      </c>
      <c r="C1174" s="45" t="s">
        <v>4710</v>
      </c>
      <c r="D1174" s="46">
        <f t="shared" si="36"/>
        <v>7.5</v>
      </c>
      <c r="F1174" s="46">
        <v>7.5</v>
      </c>
      <c r="G1174" s="46">
        <v>7.5</v>
      </c>
      <c r="H1174" s="1105" t="b">
        <f t="shared" si="37"/>
        <v>1</v>
      </c>
    </row>
    <row r="1175" spans="1:8">
      <c r="A1175" s="47">
        <v>1323</v>
      </c>
      <c r="B1175" s="48" t="s">
        <v>9213</v>
      </c>
      <c r="C1175" s="47" t="s">
        <v>4710</v>
      </c>
      <c r="D1175" s="49">
        <f t="shared" si="36"/>
        <v>7.34</v>
      </c>
      <c r="F1175" s="49">
        <v>7.34</v>
      </c>
      <c r="G1175" s="49">
        <v>7.34</v>
      </c>
      <c r="H1175" s="1105" t="b">
        <f t="shared" si="37"/>
        <v>1</v>
      </c>
    </row>
    <row r="1176" spans="1:8">
      <c r="A1176" s="45">
        <v>1319</v>
      </c>
      <c r="B1176" s="1108" t="s">
        <v>9214</v>
      </c>
      <c r="C1176" s="45" t="s">
        <v>4710</v>
      </c>
      <c r="D1176" s="46">
        <f t="shared" si="36"/>
        <v>6.49</v>
      </c>
      <c r="F1176" s="46">
        <v>6.49</v>
      </c>
      <c r="G1176" s="46">
        <v>6.49</v>
      </c>
      <c r="H1176" s="1105" t="b">
        <f t="shared" si="37"/>
        <v>1</v>
      </c>
    </row>
    <row r="1177" spans="1:8">
      <c r="A1177" s="47">
        <v>11026</v>
      </c>
      <c r="B1177" s="48" t="s">
        <v>9215</v>
      </c>
      <c r="C1177" s="47" t="s">
        <v>4710</v>
      </c>
      <c r="D1177" s="49">
        <f t="shared" si="36"/>
        <v>8.69</v>
      </c>
      <c r="F1177" s="49">
        <v>8.69</v>
      </c>
      <c r="G1177" s="49">
        <v>8.69</v>
      </c>
      <c r="H1177" s="1105" t="b">
        <f t="shared" si="37"/>
        <v>1</v>
      </c>
    </row>
    <row r="1178" spans="1:8">
      <c r="A1178" s="45">
        <v>11027</v>
      </c>
      <c r="B1178" s="1108" t="s">
        <v>9216</v>
      </c>
      <c r="C1178" s="45" t="s">
        <v>4710</v>
      </c>
      <c r="D1178" s="46">
        <f t="shared" si="36"/>
        <v>9.23</v>
      </c>
      <c r="F1178" s="46">
        <v>9.23</v>
      </c>
      <c r="G1178" s="46">
        <v>9.23</v>
      </c>
      <c r="H1178" s="1105" t="b">
        <f t="shared" si="37"/>
        <v>1</v>
      </c>
    </row>
    <row r="1179" spans="1:8">
      <c r="A1179" s="47">
        <v>11046</v>
      </c>
      <c r="B1179" s="48" t="s">
        <v>9217</v>
      </c>
      <c r="C1179" s="47" t="s">
        <v>4710</v>
      </c>
      <c r="D1179" s="49">
        <f t="shared" si="36"/>
        <v>8.9600000000000009</v>
      </c>
      <c r="F1179" s="49">
        <v>8.9600000000000009</v>
      </c>
      <c r="G1179" s="49">
        <v>8.9600000000000009</v>
      </c>
      <c r="H1179" s="1105" t="b">
        <f t="shared" si="37"/>
        <v>1</v>
      </c>
    </row>
    <row r="1180" spans="1:8">
      <c r="A1180" s="45">
        <v>11047</v>
      </c>
      <c r="B1180" s="1108" t="s">
        <v>9218</v>
      </c>
      <c r="C1180" s="45" t="s">
        <v>4710</v>
      </c>
      <c r="D1180" s="46">
        <f t="shared" si="36"/>
        <v>6.77</v>
      </c>
      <c r="F1180" s="46">
        <v>6.77</v>
      </c>
      <c r="G1180" s="46">
        <v>6.77</v>
      </c>
      <c r="H1180" s="1105" t="b">
        <f t="shared" si="37"/>
        <v>1</v>
      </c>
    </row>
    <row r="1181" spans="1:8">
      <c r="A1181" s="47">
        <v>39630</v>
      </c>
      <c r="B1181" s="48" t="s">
        <v>9219</v>
      </c>
      <c r="C1181" s="47" t="s">
        <v>4708</v>
      </c>
      <c r="D1181" s="49">
        <f t="shared" si="36"/>
        <v>62.94</v>
      </c>
      <c r="F1181" s="49">
        <v>62.94</v>
      </c>
      <c r="G1181" s="49">
        <v>62.94</v>
      </c>
      <c r="H1181" s="1105" t="b">
        <f t="shared" si="37"/>
        <v>1</v>
      </c>
    </row>
    <row r="1182" spans="1:8">
      <c r="A1182" s="45">
        <v>11049</v>
      </c>
      <c r="B1182" s="1108" t="s">
        <v>9220</v>
      </c>
      <c r="C1182" s="45" t="s">
        <v>4710</v>
      </c>
      <c r="D1182" s="46">
        <f t="shared" si="36"/>
        <v>8.35</v>
      </c>
      <c r="F1182" s="46">
        <v>8.35</v>
      </c>
      <c r="G1182" s="46">
        <v>8.35</v>
      </c>
      <c r="H1182" s="1105" t="b">
        <f t="shared" si="37"/>
        <v>1</v>
      </c>
    </row>
    <row r="1183" spans="1:8">
      <c r="A1183" s="47">
        <v>39632</v>
      </c>
      <c r="B1183" s="48" t="s">
        <v>9221</v>
      </c>
      <c r="C1183" s="47" t="s">
        <v>4708</v>
      </c>
      <c r="D1183" s="49">
        <f t="shared" si="36"/>
        <v>43.92</v>
      </c>
      <c r="F1183" s="49">
        <v>43.92</v>
      </c>
      <c r="G1183" s="49">
        <v>43.92</v>
      </c>
      <c r="H1183" s="1105" t="b">
        <f t="shared" si="37"/>
        <v>1</v>
      </c>
    </row>
    <row r="1184" spans="1:8">
      <c r="A1184" s="45">
        <v>11051</v>
      </c>
      <c r="B1184" s="1108" t="s">
        <v>9222</v>
      </c>
      <c r="C1184" s="45" t="s">
        <v>4710</v>
      </c>
      <c r="D1184" s="46">
        <f t="shared" si="36"/>
        <v>8.9700000000000006</v>
      </c>
      <c r="F1184" s="46">
        <v>8.9700000000000006</v>
      </c>
      <c r="G1184" s="46">
        <v>8.9700000000000006</v>
      </c>
      <c r="H1184" s="1105" t="b">
        <f t="shared" si="37"/>
        <v>1</v>
      </c>
    </row>
    <row r="1185" spans="1:8">
      <c r="A1185" s="47">
        <v>11061</v>
      </c>
      <c r="B1185" s="48" t="s">
        <v>9223</v>
      </c>
      <c r="C1185" s="47" t="s">
        <v>4710</v>
      </c>
      <c r="D1185" s="49">
        <f t="shared" si="36"/>
        <v>6.27</v>
      </c>
      <c r="F1185" s="49">
        <v>6.27</v>
      </c>
      <c r="G1185" s="49">
        <v>6.27</v>
      </c>
      <c r="H1185" s="1105" t="b">
        <f t="shared" si="37"/>
        <v>1</v>
      </c>
    </row>
    <row r="1186" spans="1:8">
      <c r="A1186" s="45">
        <v>1336</v>
      </c>
      <c r="B1186" s="1108" t="s">
        <v>9224</v>
      </c>
      <c r="C1186" s="45" t="s">
        <v>4708</v>
      </c>
      <c r="D1186" s="46">
        <f t="shared" si="36"/>
        <v>1679.32</v>
      </c>
      <c r="F1186" s="46">
        <v>1679.32</v>
      </c>
      <c r="G1186" s="46">
        <v>1679.32</v>
      </c>
      <c r="H1186" s="1105" t="b">
        <f t="shared" si="37"/>
        <v>1</v>
      </c>
    </row>
    <row r="1187" spans="1:8">
      <c r="A1187" s="47">
        <v>1333</v>
      </c>
      <c r="B1187" s="48" t="s">
        <v>9225</v>
      </c>
      <c r="C1187" s="47" t="s">
        <v>4710</v>
      </c>
      <c r="D1187" s="49">
        <f t="shared" si="36"/>
        <v>6.53</v>
      </c>
      <c r="F1187" s="49">
        <v>6.53</v>
      </c>
      <c r="G1187" s="49">
        <v>6.53</v>
      </c>
      <c r="H1187" s="1105" t="b">
        <f t="shared" si="37"/>
        <v>1</v>
      </c>
    </row>
    <row r="1188" spans="1:8">
      <c r="A1188" s="45">
        <v>1330</v>
      </c>
      <c r="B1188" s="1108" t="s">
        <v>9226</v>
      </c>
      <c r="C1188" s="45" t="s">
        <v>4710</v>
      </c>
      <c r="D1188" s="46">
        <f t="shared" si="36"/>
        <v>6.69</v>
      </c>
      <c r="F1188" s="46">
        <v>6.69</v>
      </c>
      <c r="G1188" s="46">
        <v>6.69</v>
      </c>
      <c r="H1188" s="1105" t="b">
        <f t="shared" si="37"/>
        <v>1</v>
      </c>
    </row>
    <row r="1189" spans="1:8">
      <c r="A1189" s="47">
        <v>10957</v>
      </c>
      <c r="B1189" s="48" t="s">
        <v>9227</v>
      </c>
      <c r="C1189" s="47" t="s">
        <v>4710</v>
      </c>
      <c r="D1189" s="49">
        <f t="shared" si="36"/>
        <v>8.35</v>
      </c>
      <c r="F1189" s="49">
        <v>8.35</v>
      </c>
      <c r="G1189" s="49">
        <v>8.35</v>
      </c>
      <c r="H1189" s="1105" t="b">
        <f t="shared" si="37"/>
        <v>1</v>
      </c>
    </row>
    <row r="1190" spans="1:8">
      <c r="A1190" s="45">
        <v>1332</v>
      </c>
      <c r="B1190" s="1108" t="s">
        <v>9228</v>
      </c>
      <c r="C1190" s="45" t="s">
        <v>4710</v>
      </c>
      <c r="D1190" s="46">
        <f t="shared" si="36"/>
        <v>6.96</v>
      </c>
      <c r="F1190" s="46">
        <v>6.96</v>
      </c>
      <c r="G1190" s="46">
        <v>6.96</v>
      </c>
      <c r="H1190" s="1105" t="b">
        <f t="shared" si="37"/>
        <v>1</v>
      </c>
    </row>
    <row r="1191" spans="1:8">
      <c r="A1191" s="47">
        <v>1334</v>
      </c>
      <c r="B1191" s="48" t="s">
        <v>9229</v>
      </c>
      <c r="C1191" s="47" t="s">
        <v>4710</v>
      </c>
      <c r="D1191" s="49">
        <f t="shared" si="36"/>
        <v>7.7</v>
      </c>
      <c r="F1191" s="49">
        <v>7.7</v>
      </c>
      <c r="G1191" s="49">
        <v>7.7</v>
      </c>
      <c r="H1191" s="1105" t="b">
        <f t="shared" si="37"/>
        <v>1</v>
      </c>
    </row>
    <row r="1192" spans="1:8">
      <c r="A1192" s="45">
        <v>1335</v>
      </c>
      <c r="B1192" s="1108" t="s">
        <v>9230</v>
      </c>
      <c r="C1192" s="45" t="s">
        <v>4710</v>
      </c>
      <c r="D1192" s="46">
        <f t="shared" si="36"/>
        <v>7.81</v>
      </c>
      <c r="F1192" s="46">
        <v>7.81</v>
      </c>
      <c r="G1192" s="46">
        <v>7.81</v>
      </c>
      <c r="H1192" s="1105" t="b">
        <f t="shared" si="37"/>
        <v>1</v>
      </c>
    </row>
    <row r="1193" spans="1:8">
      <c r="A1193" s="47">
        <v>40425</v>
      </c>
      <c r="B1193" s="48" t="s">
        <v>9231</v>
      </c>
      <c r="C1193" s="47" t="s">
        <v>4710</v>
      </c>
      <c r="D1193" s="49">
        <f t="shared" si="36"/>
        <v>5.82</v>
      </c>
      <c r="F1193" s="49">
        <v>5.82</v>
      </c>
      <c r="G1193" s="49">
        <v>5.82</v>
      </c>
      <c r="H1193" s="1105" t="b">
        <f t="shared" si="37"/>
        <v>1</v>
      </c>
    </row>
    <row r="1194" spans="1:8">
      <c r="A1194" s="45">
        <v>1337</v>
      </c>
      <c r="B1194" s="1108" t="s">
        <v>9232</v>
      </c>
      <c r="C1194" s="45" t="s">
        <v>4710</v>
      </c>
      <c r="D1194" s="46">
        <f t="shared" si="36"/>
        <v>8.23</v>
      </c>
      <c r="F1194" s="46">
        <v>8.23</v>
      </c>
      <c r="G1194" s="46">
        <v>8.23</v>
      </c>
      <c r="H1194" s="1105" t="b">
        <f t="shared" si="37"/>
        <v>1</v>
      </c>
    </row>
    <row r="1195" spans="1:8">
      <c r="A1195" s="47">
        <v>11122</v>
      </c>
      <c r="B1195" s="48" t="s">
        <v>9233</v>
      </c>
      <c r="C1195" s="47" t="s">
        <v>4710</v>
      </c>
      <c r="D1195" s="49">
        <f t="shared" si="36"/>
        <v>25.17</v>
      </c>
      <c r="F1195" s="49">
        <v>25.17</v>
      </c>
      <c r="G1195" s="49">
        <v>25.17</v>
      </c>
      <c r="H1195" s="1105" t="b">
        <f t="shared" si="37"/>
        <v>1</v>
      </c>
    </row>
    <row r="1196" spans="1:8">
      <c r="A1196" s="45">
        <v>11123</v>
      </c>
      <c r="B1196" s="1108" t="s">
        <v>9234</v>
      </c>
      <c r="C1196" s="45" t="s">
        <v>4710</v>
      </c>
      <c r="D1196" s="46">
        <f t="shared" si="36"/>
        <v>25.17</v>
      </c>
      <c r="F1196" s="46">
        <v>25.17</v>
      </c>
      <c r="G1196" s="46">
        <v>25.17</v>
      </c>
      <c r="H1196" s="1105" t="b">
        <f t="shared" si="37"/>
        <v>1</v>
      </c>
    </row>
    <row r="1197" spans="1:8">
      <c r="A1197" s="47">
        <v>11125</v>
      </c>
      <c r="B1197" s="48" t="s">
        <v>9235</v>
      </c>
      <c r="C1197" s="47" t="s">
        <v>4710</v>
      </c>
      <c r="D1197" s="49">
        <f t="shared" si="36"/>
        <v>25.17</v>
      </c>
      <c r="F1197" s="49">
        <v>25.17</v>
      </c>
      <c r="G1197" s="49">
        <v>25.17</v>
      </c>
      <c r="H1197" s="1105" t="b">
        <f t="shared" si="37"/>
        <v>1</v>
      </c>
    </row>
    <row r="1198" spans="1:8">
      <c r="A1198" s="45">
        <v>39416</v>
      </c>
      <c r="B1198" s="1108" t="s">
        <v>9236</v>
      </c>
      <c r="C1198" s="45" t="s">
        <v>4708</v>
      </c>
      <c r="D1198" s="46">
        <f t="shared" si="36"/>
        <v>29.41</v>
      </c>
      <c r="F1198" s="46">
        <v>29.41</v>
      </c>
      <c r="G1198" s="46">
        <v>29.41</v>
      </c>
      <c r="H1198" s="1105" t="b">
        <f t="shared" si="37"/>
        <v>1</v>
      </c>
    </row>
    <row r="1199" spans="1:8">
      <c r="A1199" s="47">
        <v>39417</v>
      </c>
      <c r="B1199" s="48" t="s">
        <v>9237</v>
      </c>
      <c r="C1199" s="47" t="s">
        <v>4708</v>
      </c>
      <c r="D1199" s="49">
        <f t="shared" si="36"/>
        <v>30.83</v>
      </c>
      <c r="F1199" s="49">
        <v>30.83</v>
      </c>
      <c r="G1199" s="49">
        <v>30.83</v>
      </c>
      <c r="H1199" s="1105" t="b">
        <f t="shared" si="37"/>
        <v>1</v>
      </c>
    </row>
    <row r="1200" spans="1:8">
      <c r="A1200" s="45">
        <v>39414</v>
      </c>
      <c r="B1200" s="1108" t="s">
        <v>9238</v>
      </c>
      <c r="C1200" s="45" t="s">
        <v>4708</v>
      </c>
      <c r="D1200" s="46">
        <f t="shared" si="36"/>
        <v>27.62</v>
      </c>
      <c r="F1200" s="46">
        <v>27.62</v>
      </c>
      <c r="G1200" s="46">
        <v>27.62</v>
      </c>
      <c r="H1200" s="1105" t="b">
        <f t="shared" si="37"/>
        <v>1</v>
      </c>
    </row>
    <row r="1201" spans="1:8">
      <c r="A1201" s="47">
        <v>39415</v>
      </c>
      <c r="B1201" s="48" t="s">
        <v>9239</v>
      </c>
      <c r="C1201" s="47" t="s">
        <v>4708</v>
      </c>
      <c r="D1201" s="49">
        <f t="shared" si="36"/>
        <v>29.27</v>
      </c>
      <c r="F1201" s="49">
        <v>29.27</v>
      </c>
      <c r="G1201" s="49">
        <v>29.27</v>
      </c>
      <c r="H1201" s="1105" t="b">
        <f t="shared" si="37"/>
        <v>1</v>
      </c>
    </row>
    <row r="1202" spans="1:8">
      <c r="A1202" s="45">
        <v>39412</v>
      </c>
      <c r="B1202" s="1108" t="s">
        <v>9240</v>
      </c>
      <c r="C1202" s="45" t="s">
        <v>4708</v>
      </c>
      <c r="D1202" s="46">
        <f t="shared" si="36"/>
        <v>20.8</v>
      </c>
      <c r="F1202" s="46">
        <v>20.8</v>
      </c>
      <c r="G1202" s="46">
        <v>20.8</v>
      </c>
      <c r="H1202" s="1105" t="b">
        <f t="shared" si="37"/>
        <v>1</v>
      </c>
    </row>
    <row r="1203" spans="1:8">
      <c r="A1203" s="47">
        <v>39413</v>
      </c>
      <c r="B1203" s="48" t="s">
        <v>9241</v>
      </c>
      <c r="C1203" s="47" t="s">
        <v>4708</v>
      </c>
      <c r="D1203" s="49">
        <f t="shared" si="36"/>
        <v>20.6</v>
      </c>
      <c r="F1203" s="49">
        <v>20.6</v>
      </c>
      <c r="G1203" s="49">
        <v>20.6</v>
      </c>
      <c r="H1203" s="1105" t="b">
        <f t="shared" si="37"/>
        <v>1</v>
      </c>
    </row>
    <row r="1204" spans="1:8">
      <c r="A1204" s="45">
        <v>1338</v>
      </c>
      <c r="B1204" s="1108" t="s">
        <v>9242</v>
      </c>
      <c r="C1204" s="45" t="s">
        <v>4708</v>
      </c>
      <c r="D1204" s="46">
        <f t="shared" si="36"/>
        <v>27.66</v>
      </c>
      <c r="F1204" s="46">
        <v>27.66</v>
      </c>
      <c r="G1204" s="46">
        <v>27.66</v>
      </c>
      <c r="H1204" s="1105" t="b">
        <f t="shared" si="37"/>
        <v>1</v>
      </c>
    </row>
    <row r="1205" spans="1:8">
      <c r="A1205" s="47">
        <v>1340</v>
      </c>
      <c r="B1205" s="48" t="s">
        <v>9243</v>
      </c>
      <c r="C1205" s="47" t="s">
        <v>4708</v>
      </c>
      <c r="D1205" s="49">
        <f t="shared" si="36"/>
        <v>31.98</v>
      </c>
      <c r="F1205" s="49">
        <v>31.98</v>
      </c>
      <c r="G1205" s="49">
        <v>31.98</v>
      </c>
      <c r="H1205" s="1105" t="b">
        <f t="shared" si="37"/>
        <v>1</v>
      </c>
    </row>
    <row r="1206" spans="1:8">
      <c r="A1206" s="45">
        <v>1341</v>
      </c>
      <c r="B1206" s="1108" t="s">
        <v>9244</v>
      </c>
      <c r="C1206" s="45" t="s">
        <v>4708</v>
      </c>
      <c r="D1206" s="46">
        <f t="shared" si="36"/>
        <v>30.8</v>
      </c>
      <c r="F1206" s="46">
        <v>30.8</v>
      </c>
      <c r="G1206" s="46">
        <v>30.8</v>
      </c>
      <c r="H1206" s="1105" t="b">
        <f t="shared" si="37"/>
        <v>1</v>
      </c>
    </row>
    <row r="1207" spans="1:8">
      <c r="A1207" s="47">
        <v>1364</v>
      </c>
      <c r="B1207" s="48" t="s">
        <v>9245</v>
      </c>
      <c r="C1207" s="47" t="s">
        <v>4708</v>
      </c>
      <c r="D1207" s="49">
        <f t="shared" si="36"/>
        <v>22.07</v>
      </c>
      <c r="F1207" s="49">
        <v>22.07</v>
      </c>
      <c r="G1207" s="49">
        <v>22.07</v>
      </c>
      <c r="H1207" s="1105" t="b">
        <f t="shared" si="37"/>
        <v>1</v>
      </c>
    </row>
    <row r="1208" spans="1:8">
      <c r="A1208" s="45">
        <v>1361</v>
      </c>
      <c r="B1208" s="1108" t="s">
        <v>9246</v>
      </c>
      <c r="C1208" s="45" t="s">
        <v>4706</v>
      </c>
      <c r="D1208" s="46">
        <f t="shared" si="36"/>
        <v>92.03</v>
      </c>
      <c r="F1208" s="46">
        <v>92.03</v>
      </c>
      <c r="G1208" s="46">
        <v>92.03</v>
      </c>
      <c r="H1208" s="1105" t="b">
        <f t="shared" si="37"/>
        <v>1</v>
      </c>
    </row>
    <row r="1209" spans="1:8">
      <c r="A1209" s="47">
        <v>1362</v>
      </c>
      <c r="B1209" s="48" t="s">
        <v>9247</v>
      </c>
      <c r="C1209" s="47" t="s">
        <v>4708</v>
      </c>
      <c r="D1209" s="49">
        <f t="shared" si="36"/>
        <v>30.72</v>
      </c>
      <c r="F1209" s="49">
        <v>30.72</v>
      </c>
      <c r="G1209" s="49">
        <v>30.72</v>
      </c>
      <c r="H1209" s="1105" t="b">
        <f t="shared" si="37"/>
        <v>1</v>
      </c>
    </row>
    <row r="1210" spans="1:8">
      <c r="A1210" s="45">
        <v>11131</v>
      </c>
      <c r="B1210" s="1108" t="s">
        <v>9248</v>
      </c>
      <c r="C1210" s="45" t="s">
        <v>4708</v>
      </c>
      <c r="D1210" s="46">
        <f t="shared" si="36"/>
        <v>39.31</v>
      </c>
      <c r="F1210" s="46">
        <v>39.31</v>
      </c>
      <c r="G1210" s="46">
        <v>39.31</v>
      </c>
      <c r="H1210" s="1105" t="b">
        <f t="shared" si="37"/>
        <v>1</v>
      </c>
    </row>
    <row r="1211" spans="1:8">
      <c r="A1211" s="47">
        <v>11132</v>
      </c>
      <c r="B1211" s="48" t="s">
        <v>9249</v>
      </c>
      <c r="C1211" s="47" t="s">
        <v>4708</v>
      </c>
      <c r="D1211" s="49">
        <f t="shared" si="36"/>
        <v>46.48</v>
      </c>
      <c r="F1211" s="49">
        <v>46.48</v>
      </c>
      <c r="G1211" s="49">
        <v>46.48</v>
      </c>
      <c r="H1211" s="1105" t="b">
        <f t="shared" si="37"/>
        <v>1</v>
      </c>
    </row>
    <row r="1212" spans="1:8">
      <c r="A1212" s="45">
        <v>1363</v>
      </c>
      <c r="B1212" s="1108" t="s">
        <v>9250</v>
      </c>
      <c r="C1212" s="45" t="s">
        <v>4708</v>
      </c>
      <c r="D1212" s="46">
        <f t="shared" si="36"/>
        <v>15.63</v>
      </c>
      <c r="F1212" s="46">
        <v>15.63</v>
      </c>
      <c r="G1212" s="46">
        <v>15.63</v>
      </c>
      <c r="H1212" s="1105" t="b">
        <f t="shared" si="37"/>
        <v>1</v>
      </c>
    </row>
    <row r="1213" spans="1:8">
      <c r="A1213" s="47">
        <v>11130</v>
      </c>
      <c r="B1213" s="48" t="s">
        <v>9251</v>
      </c>
      <c r="C1213" s="47" t="s">
        <v>4708</v>
      </c>
      <c r="D1213" s="49">
        <f t="shared" si="36"/>
        <v>19.8</v>
      </c>
      <c r="F1213" s="49">
        <v>19.8</v>
      </c>
      <c r="G1213" s="49">
        <v>19.8</v>
      </c>
      <c r="H1213" s="1105" t="b">
        <f t="shared" si="37"/>
        <v>1</v>
      </c>
    </row>
    <row r="1214" spans="1:8">
      <c r="A1214" s="45">
        <v>11134</v>
      </c>
      <c r="B1214" s="1108" t="s">
        <v>9252</v>
      </c>
      <c r="C1214" s="45" t="s">
        <v>4708</v>
      </c>
      <c r="D1214" s="46">
        <f t="shared" si="36"/>
        <v>30.96</v>
      </c>
      <c r="F1214" s="46">
        <v>30.96</v>
      </c>
      <c r="G1214" s="46">
        <v>30.96</v>
      </c>
      <c r="H1214" s="1105" t="b">
        <f t="shared" si="37"/>
        <v>1</v>
      </c>
    </row>
    <row r="1215" spans="1:8">
      <c r="A1215" s="47">
        <v>11135</v>
      </c>
      <c r="B1215" s="48" t="s">
        <v>9253</v>
      </c>
      <c r="C1215" s="47" t="s">
        <v>4708</v>
      </c>
      <c r="D1215" s="49">
        <f t="shared" si="36"/>
        <v>37.74</v>
      </c>
      <c r="F1215" s="49">
        <v>37.74</v>
      </c>
      <c r="G1215" s="49">
        <v>37.74</v>
      </c>
      <c r="H1215" s="1105" t="b">
        <f t="shared" si="37"/>
        <v>1</v>
      </c>
    </row>
    <row r="1216" spans="1:8">
      <c r="A1216" s="45">
        <v>11136</v>
      </c>
      <c r="B1216" s="1108" t="s">
        <v>9254</v>
      </c>
      <c r="C1216" s="45" t="s">
        <v>4708</v>
      </c>
      <c r="D1216" s="46">
        <f t="shared" si="36"/>
        <v>40.82</v>
      </c>
      <c r="F1216" s="46">
        <v>40.82</v>
      </c>
      <c r="G1216" s="46">
        <v>40.82</v>
      </c>
      <c r="H1216" s="1105" t="b">
        <f t="shared" si="37"/>
        <v>1</v>
      </c>
    </row>
    <row r="1217" spans="1:8">
      <c r="A1217" s="47">
        <v>34743</v>
      </c>
      <c r="B1217" s="48" t="s">
        <v>9255</v>
      </c>
      <c r="C1217" s="47" t="s">
        <v>4708</v>
      </c>
      <c r="D1217" s="49">
        <f t="shared" si="36"/>
        <v>51.97</v>
      </c>
      <c r="F1217" s="49">
        <v>51.97</v>
      </c>
      <c r="G1217" s="49">
        <v>51.97</v>
      </c>
      <c r="H1217" s="1105" t="b">
        <f t="shared" si="37"/>
        <v>1</v>
      </c>
    </row>
    <row r="1218" spans="1:8">
      <c r="A1218" s="45">
        <v>11137</v>
      </c>
      <c r="B1218" s="1108" t="s">
        <v>9256</v>
      </c>
      <c r="C1218" s="45" t="s">
        <v>4708</v>
      </c>
      <c r="D1218" s="46">
        <f t="shared" si="36"/>
        <v>57.95</v>
      </c>
      <c r="F1218" s="46">
        <v>57.95</v>
      </c>
      <c r="G1218" s="46">
        <v>57.95</v>
      </c>
      <c r="H1218" s="1105" t="b">
        <f t="shared" si="37"/>
        <v>1</v>
      </c>
    </row>
    <row r="1219" spans="1:8">
      <c r="A1219" s="47">
        <v>34745</v>
      </c>
      <c r="B1219" s="48" t="s">
        <v>9257</v>
      </c>
      <c r="C1219" s="47" t="s">
        <v>4708</v>
      </c>
      <c r="D1219" s="49">
        <f t="shared" ref="D1219:D1282" si="38">IF($J$2=$F$1,F1219,G1219)</f>
        <v>66.040000000000006</v>
      </c>
      <c r="F1219" s="49">
        <v>66.040000000000006</v>
      </c>
      <c r="G1219" s="49">
        <v>66.040000000000006</v>
      </c>
      <c r="H1219" s="1105" t="b">
        <f t="shared" ref="H1219:H1282" si="39">F1219=G1219</f>
        <v>1</v>
      </c>
    </row>
    <row r="1220" spans="1:8">
      <c r="A1220" s="45">
        <v>34746</v>
      </c>
      <c r="B1220" s="1108" t="s">
        <v>9258</v>
      </c>
      <c r="C1220" s="45" t="s">
        <v>4708</v>
      </c>
      <c r="D1220" s="46">
        <f t="shared" si="38"/>
        <v>17.010000000000002</v>
      </c>
      <c r="F1220" s="46">
        <v>17.010000000000002</v>
      </c>
      <c r="G1220" s="46">
        <v>17.010000000000002</v>
      </c>
      <c r="H1220" s="1105" t="b">
        <f t="shared" si="39"/>
        <v>1</v>
      </c>
    </row>
    <row r="1221" spans="1:8">
      <c r="A1221" s="47">
        <v>1360</v>
      </c>
      <c r="B1221" s="48" t="s">
        <v>9259</v>
      </c>
      <c r="C1221" s="47" t="s">
        <v>4708</v>
      </c>
      <c r="D1221" s="49">
        <f t="shared" si="38"/>
        <v>21.01</v>
      </c>
      <c r="F1221" s="49">
        <v>21.01</v>
      </c>
      <c r="G1221" s="49">
        <v>21.01</v>
      </c>
      <c r="H1221" s="1105" t="b">
        <f t="shared" si="39"/>
        <v>1</v>
      </c>
    </row>
    <row r="1222" spans="1:8">
      <c r="A1222" s="45">
        <v>1346</v>
      </c>
      <c r="B1222" s="1108" t="s">
        <v>9260</v>
      </c>
      <c r="C1222" s="45" t="s">
        <v>4708</v>
      </c>
      <c r="D1222" s="46">
        <f t="shared" si="38"/>
        <v>22.48</v>
      </c>
      <c r="F1222" s="46">
        <v>22.48</v>
      </c>
      <c r="G1222" s="46">
        <v>22.48</v>
      </c>
      <c r="H1222" s="1105" t="b">
        <f t="shared" si="39"/>
        <v>1</v>
      </c>
    </row>
    <row r="1223" spans="1:8">
      <c r="A1223" s="47">
        <v>1345</v>
      </c>
      <c r="B1223" s="48" t="s">
        <v>9261</v>
      </c>
      <c r="C1223" s="47" t="s">
        <v>4708</v>
      </c>
      <c r="D1223" s="49">
        <f t="shared" si="38"/>
        <v>36.42</v>
      </c>
      <c r="F1223" s="49">
        <v>36.42</v>
      </c>
      <c r="G1223" s="49">
        <v>36.42</v>
      </c>
      <c r="H1223" s="1105" t="b">
        <f t="shared" si="39"/>
        <v>1</v>
      </c>
    </row>
    <row r="1224" spans="1:8">
      <c r="A1224" s="45">
        <v>1344</v>
      </c>
      <c r="B1224" s="1108" t="s">
        <v>9262</v>
      </c>
      <c r="C1224" s="45" t="s">
        <v>4706</v>
      </c>
      <c r="D1224" s="46">
        <f t="shared" si="38"/>
        <v>39.17</v>
      </c>
      <c r="F1224" s="46">
        <v>39.17</v>
      </c>
      <c r="G1224" s="46">
        <v>39.17</v>
      </c>
      <c r="H1224" s="1105" t="b">
        <f t="shared" si="39"/>
        <v>1</v>
      </c>
    </row>
    <row r="1225" spans="1:8">
      <c r="A1225" s="47">
        <v>1342</v>
      </c>
      <c r="B1225" s="48" t="s">
        <v>9263</v>
      </c>
      <c r="C1225" s="47" t="s">
        <v>4706</v>
      </c>
      <c r="D1225" s="49">
        <f t="shared" si="38"/>
        <v>69.23</v>
      </c>
      <c r="F1225" s="49">
        <v>69.23</v>
      </c>
      <c r="G1225" s="49">
        <v>69.23</v>
      </c>
      <c r="H1225" s="1105" t="b">
        <f t="shared" si="39"/>
        <v>1</v>
      </c>
    </row>
    <row r="1226" spans="1:8">
      <c r="A1226" s="45">
        <v>1347</v>
      </c>
      <c r="B1226" s="1108" t="s">
        <v>9264</v>
      </c>
      <c r="C1226" s="45" t="s">
        <v>4708</v>
      </c>
      <c r="D1226" s="46">
        <f t="shared" si="38"/>
        <v>26.86</v>
      </c>
      <c r="F1226" s="46">
        <v>26.86</v>
      </c>
      <c r="G1226" s="46">
        <v>26.86</v>
      </c>
      <c r="H1226" s="1105" t="b">
        <f t="shared" si="39"/>
        <v>1</v>
      </c>
    </row>
    <row r="1227" spans="1:8">
      <c r="A1227" s="47">
        <v>1349</v>
      </c>
      <c r="B1227" s="48" t="s">
        <v>9265</v>
      </c>
      <c r="C1227" s="47" t="s">
        <v>4706</v>
      </c>
      <c r="D1227" s="49">
        <f t="shared" si="38"/>
        <v>98.74</v>
      </c>
      <c r="F1227" s="49">
        <v>98.74</v>
      </c>
      <c r="G1227" s="49">
        <v>98.74</v>
      </c>
      <c r="H1227" s="1105" t="b">
        <f t="shared" si="39"/>
        <v>1</v>
      </c>
    </row>
    <row r="1228" spans="1:8">
      <c r="A1228" s="45">
        <v>1350</v>
      </c>
      <c r="B1228" s="1108" t="s">
        <v>9266</v>
      </c>
      <c r="C1228" s="45" t="s">
        <v>4706</v>
      </c>
      <c r="D1228" s="46">
        <f t="shared" si="38"/>
        <v>34.68</v>
      </c>
      <c r="F1228" s="46">
        <v>34.68</v>
      </c>
      <c r="G1228" s="46">
        <v>34.68</v>
      </c>
      <c r="H1228" s="1105" t="b">
        <f t="shared" si="39"/>
        <v>1</v>
      </c>
    </row>
    <row r="1229" spans="1:8">
      <c r="A1229" s="47">
        <v>1357</v>
      </c>
      <c r="B1229" s="48" t="s">
        <v>9267</v>
      </c>
      <c r="C1229" s="47" t="s">
        <v>4706</v>
      </c>
      <c r="D1229" s="49">
        <f t="shared" si="38"/>
        <v>44.18</v>
      </c>
      <c r="F1229" s="49">
        <v>44.18</v>
      </c>
      <c r="G1229" s="49">
        <v>44.18</v>
      </c>
      <c r="H1229" s="1105" t="b">
        <f t="shared" si="39"/>
        <v>1</v>
      </c>
    </row>
    <row r="1230" spans="1:8">
      <c r="A1230" s="45">
        <v>1355</v>
      </c>
      <c r="B1230" s="1108" t="s">
        <v>9268</v>
      </c>
      <c r="C1230" s="45" t="s">
        <v>4708</v>
      </c>
      <c r="D1230" s="46">
        <f t="shared" si="38"/>
        <v>20.329999999999998</v>
      </c>
      <c r="F1230" s="46">
        <v>20.329999999999998</v>
      </c>
      <c r="G1230" s="46">
        <v>20.329999999999998</v>
      </c>
      <c r="H1230" s="1105" t="b">
        <f t="shared" si="39"/>
        <v>1</v>
      </c>
    </row>
    <row r="1231" spans="1:8">
      <c r="A1231" s="47">
        <v>1358</v>
      </c>
      <c r="B1231" s="48" t="s">
        <v>9269</v>
      </c>
      <c r="C1231" s="47" t="s">
        <v>4708</v>
      </c>
      <c r="D1231" s="49">
        <f t="shared" si="38"/>
        <v>23.55</v>
      </c>
      <c r="F1231" s="49">
        <v>23.55</v>
      </c>
      <c r="G1231" s="49">
        <v>23.55</v>
      </c>
      <c r="H1231" s="1105" t="b">
        <f t="shared" si="39"/>
        <v>1</v>
      </c>
    </row>
    <row r="1232" spans="1:8">
      <c r="A1232" s="45">
        <v>1359</v>
      </c>
      <c r="B1232" s="1108" t="s">
        <v>9270</v>
      </c>
      <c r="C1232" s="45" t="s">
        <v>4706</v>
      </c>
      <c r="D1232" s="46">
        <f t="shared" si="38"/>
        <v>68.25</v>
      </c>
      <c r="F1232" s="46">
        <v>68.25</v>
      </c>
      <c r="G1232" s="46">
        <v>68.25</v>
      </c>
      <c r="H1232" s="1105" t="b">
        <f t="shared" si="39"/>
        <v>1</v>
      </c>
    </row>
    <row r="1233" spans="1:8">
      <c r="A1233" s="47">
        <v>1351</v>
      </c>
      <c r="B1233" s="48" t="s">
        <v>9271</v>
      </c>
      <c r="C1233" s="47" t="s">
        <v>4706</v>
      </c>
      <c r="D1233" s="49">
        <f t="shared" si="38"/>
        <v>21.99</v>
      </c>
      <c r="F1233" s="49">
        <v>21.99</v>
      </c>
      <c r="G1233" s="49">
        <v>21.99</v>
      </c>
      <c r="H1233" s="1105" t="b">
        <f t="shared" si="39"/>
        <v>1</v>
      </c>
    </row>
    <row r="1234" spans="1:8">
      <c r="A1234" s="45">
        <v>34659</v>
      </c>
      <c r="B1234" s="1108" t="s">
        <v>9272</v>
      </c>
      <c r="C1234" s="45" t="s">
        <v>4708</v>
      </c>
      <c r="D1234" s="46">
        <f t="shared" si="38"/>
        <v>26.15</v>
      </c>
      <c r="F1234" s="46">
        <v>26.15</v>
      </c>
      <c r="G1234" s="46">
        <v>26.15</v>
      </c>
      <c r="H1234" s="1105" t="b">
        <f t="shared" si="39"/>
        <v>1</v>
      </c>
    </row>
    <row r="1235" spans="1:8">
      <c r="A1235" s="47">
        <v>34514</v>
      </c>
      <c r="B1235" s="48" t="s">
        <v>9273</v>
      </c>
      <c r="C1235" s="47" t="s">
        <v>4708</v>
      </c>
      <c r="D1235" s="49">
        <f t="shared" si="38"/>
        <v>28.97</v>
      </c>
      <c r="F1235" s="49">
        <v>28.97</v>
      </c>
      <c r="G1235" s="49">
        <v>28.97</v>
      </c>
      <c r="H1235" s="1105" t="b">
        <f t="shared" si="39"/>
        <v>1</v>
      </c>
    </row>
    <row r="1236" spans="1:8">
      <c r="A1236" s="45">
        <v>34660</v>
      </c>
      <c r="B1236" s="1108" t="s">
        <v>9274</v>
      </c>
      <c r="C1236" s="45" t="s">
        <v>4708</v>
      </c>
      <c r="D1236" s="46">
        <f t="shared" si="38"/>
        <v>36.76</v>
      </c>
      <c r="F1236" s="46">
        <v>36.76</v>
      </c>
      <c r="G1236" s="46">
        <v>36.76</v>
      </c>
      <c r="H1236" s="1105" t="b">
        <f t="shared" si="39"/>
        <v>1</v>
      </c>
    </row>
    <row r="1237" spans="1:8">
      <c r="A1237" s="47">
        <v>34661</v>
      </c>
      <c r="B1237" s="48" t="s">
        <v>9275</v>
      </c>
      <c r="C1237" s="47" t="s">
        <v>4708</v>
      </c>
      <c r="D1237" s="49">
        <f t="shared" si="38"/>
        <v>52.8</v>
      </c>
      <c r="F1237" s="49">
        <v>52.8</v>
      </c>
      <c r="G1237" s="49">
        <v>52.8</v>
      </c>
      <c r="H1237" s="1105" t="b">
        <f t="shared" si="39"/>
        <v>1</v>
      </c>
    </row>
    <row r="1238" spans="1:8">
      <c r="A1238" s="45">
        <v>34667</v>
      </c>
      <c r="B1238" s="1108" t="s">
        <v>9276</v>
      </c>
      <c r="C1238" s="45" t="s">
        <v>4708</v>
      </c>
      <c r="D1238" s="46">
        <f t="shared" si="38"/>
        <v>19.12</v>
      </c>
      <c r="F1238" s="46">
        <v>19.12</v>
      </c>
      <c r="G1238" s="46">
        <v>19.12</v>
      </c>
      <c r="H1238" s="1105" t="b">
        <f t="shared" si="39"/>
        <v>1</v>
      </c>
    </row>
    <row r="1239" spans="1:8">
      <c r="A1239" s="47">
        <v>34668</v>
      </c>
      <c r="B1239" s="48" t="s">
        <v>9277</v>
      </c>
      <c r="C1239" s="47" t="s">
        <v>4708</v>
      </c>
      <c r="D1239" s="49">
        <f t="shared" si="38"/>
        <v>24.99</v>
      </c>
      <c r="F1239" s="49">
        <v>24.99</v>
      </c>
      <c r="G1239" s="49">
        <v>24.99</v>
      </c>
      <c r="H1239" s="1105" t="b">
        <f t="shared" si="39"/>
        <v>1</v>
      </c>
    </row>
    <row r="1240" spans="1:8">
      <c r="A1240" s="45">
        <v>34741</v>
      </c>
      <c r="B1240" s="1108" t="s">
        <v>9278</v>
      </c>
      <c r="C1240" s="45" t="s">
        <v>4708</v>
      </c>
      <c r="D1240" s="46">
        <f t="shared" si="38"/>
        <v>27.49</v>
      </c>
      <c r="F1240" s="46">
        <v>27.49</v>
      </c>
      <c r="G1240" s="46">
        <v>27.49</v>
      </c>
      <c r="H1240" s="1105" t="b">
        <f t="shared" si="39"/>
        <v>1</v>
      </c>
    </row>
    <row r="1241" spans="1:8">
      <c r="A1241" s="47">
        <v>34664</v>
      </c>
      <c r="B1241" s="48" t="s">
        <v>9279</v>
      </c>
      <c r="C1241" s="47" t="s">
        <v>4708</v>
      </c>
      <c r="D1241" s="49">
        <f t="shared" si="38"/>
        <v>30</v>
      </c>
      <c r="F1241" s="49">
        <v>30</v>
      </c>
      <c r="G1241" s="49">
        <v>30</v>
      </c>
      <c r="H1241" s="1105" t="b">
        <f t="shared" si="39"/>
        <v>1</v>
      </c>
    </row>
    <row r="1242" spans="1:8">
      <c r="A1242" s="45">
        <v>34665</v>
      </c>
      <c r="B1242" s="1108" t="s">
        <v>9280</v>
      </c>
      <c r="C1242" s="45" t="s">
        <v>4708</v>
      </c>
      <c r="D1242" s="46">
        <f t="shared" si="38"/>
        <v>37.24</v>
      </c>
      <c r="F1242" s="46">
        <v>37.24</v>
      </c>
      <c r="G1242" s="46">
        <v>37.24</v>
      </c>
      <c r="H1242" s="1105" t="b">
        <f t="shared" si="39"/>
        <v>1</v>
      </c>
    </row>
    <row r="1243" spans="1:8">
      <c r="A1243" s="47">
        <v>34666</v>
      </c>
      <c r="B1243" s="48" t="s">
        <v>9281</v>
      </c>
      <c r="C1243" s="47" t="s">
        <v>4708</v>
      </c>
      <c r="D1243" s="49">
        <f t="shared" si="38"/>
        <v>56.26</v>
      </c>
      <c r="F1243" s="49">
        <v>56.26</v>
      </c>
      <c r="G1243" s="49">
        <v>56.26</v>
      </c>
      <c r="H1243" s="1105" t="b">
        <f t="shared" si="39"/>
        <v>1</v>
      </c>
    </row>
    <row r="1244" spans="1:8">
      <c r="A1244" s="45">
        <v>34669</v>
      </c>
      <c r="B1244" s="1108" t="s">
        <v>9282</v>
      </c>
      <c r="C1244" s="45" t="s">
        <v>4708</v>
      </c>
      <c r="D1244" s="46">
        <f t="shared" si="38"/>
        <v>20.62</v>
      </c>
      <c r="F1244" s="46">
        <v>20.62</v>
      </c>
      <c r="G1244" s="46">
        <v>20.62</v>
      </c>
      <c r="H1244" s="1105" t="b">
        <f t="shared" si="39"/>
        <v>1</v>
      </c>
    </row>
    <row r="1245" spans="1:8">
      <c r="A1245" s="47">
        <v>34670</v>
      </c>
      <c r="B1245" s="48" t="s">
        <v>9283</v>
      </c>
      <c r="C1245" s="47" t="s">
        <v>4708</v>
      </c>
      <c r="D1245" s="49">
        <f t="shared" si="38"/>
        <v>25.23</v>
      </c>
      <c r="F1245" s="49">
        <v>25.23</v>
      </c>
      <c r="G1245" s="49">
        <v>25.23</v>
      </c>
      <c r="H1245" s="1105" t="b">
        <f t="shared" si="39"/>
        <v>1</v>
      </c>
    </row>
    <row r="1246" spans="1:8">
      <c r="A1246" s="45">
        <v>34671</v>
      </c>
      <c r="B1246" s="1108" t="s">
        <v>9284</v>
      </c>
      <c r="C1246" s="45" t="s">
        <v>4708</v>
      </c>
      <c r="D1246" s="46">
        <f t="shared" si="38"/>
        <v>21.06</v>
      </c>
      <c r="F1246" s="46">
        <v>21.06</v>
      </c>
      <c r="G1246" s="46">
        <v>21.06</v>
      </c>
      <c r="H1246" s="1105" t="b">
        <f t="shared" si="39"/>
        <v>1</v>
      </c>
    </row>
    <row r="1247" spans="1:8">
      <c r="A1247" s="47">
        <v>34672</v>
      </c>
      <c r="B1247" s="48" t="s">
        <v>9285</v>
      </c>
      <c r="C1247" s="47" t="s">
        <v>4708</v>
      </c>
      <c r="D1247" s="49">
        <f t="shared" si="38"/>
        <v>22.2</v>
      </c>
      <c r="F1247" s="49">
        <v>22.2</v>
      </c>
      <c r="G1247" s="49">
        <v>22.2</v>
      </c>
      <c r="H1247" s="1105" t="b">
        <f t="shared" si="39"/>
        <v>1</v>
      </c>
    </row>
    <row r="1248" spans="1:8">
      <c r="A1248" s="45">
        <v>34673</v>
      </c>
      <c r="B1248" s="1108" t="s">
        <v>9286</v>
      </c>
      <c r="C1248" s="45" t="s">
        <v>4708</v>
      </c>
      <c r="D1248" s="46">
        <f t="shared" si="38"/>
        <v>27.09</v>
      </c>
      <c r="F1248" s="46">
        <v>27.09</v>
      </c>
      <c r="G1248" s="46">
        <v>27.09</v>
      </c>
      <c r="H1248" s="1105" t="b">
        <f t="shared" si="39"/>
        <v>1</v>
      </c>
    </row>
    <row r="1249" spans="1:8">
      <c r="A1249" s="47">
        <v>34674</v>
      </c>
      <c r="B1249" s="48" t="s">
        <v>9287</v>
      </c>
      <c r="C1249" s="47" t="s">
        <v>4708</v>
      </c>
      <c r="D1249" s="49">
        <f t="shared" si="38"/>
        <v>36.020000000000003</v>
      </c>
      <c r="F1249" s="49">
        <v>36.020000000000003</v>
      </c>
      <c r="G1249" s="49">
        <v>36.020000000000003</v>
      </c>
      <c r="H1249" s="1105" t="b">
        <f t="shared" si="39"/>
        <v>1</v>
      </c>
    </row>
    <row r="1250" spans="1:8">
      <c r="A1250" s="45">
        <v>34675</v>
      </c>
      <c r="B1250" s="1108" t="s">
        <v>9288</v>
      </c>
      <c r="C1250" s="45" t="s">
        <v>4708</v>
      </c>
      <c r="D1250" s="46">
        <f t="shared" si="38"/>
        <v>43.92</v>
      </c>
      <c r="F1250" s="46">
        <v>43.92</v>
      </c>
      <c r="G1250" s="46">
        <v>43.92</v>
      </c>
      <c r="H1250" s="1105" t="b">
        <f t="shared" si="39"/>
        <v>1</v>
      </c>
    </row>
    <row r="1251" spans="1:8">
      <c r="A1251" s="47">
        <v>34676</v>
      </c>
      <c r="B1251" s="48" t="s">
        <v>9289</v>
      </c>
      <c r="C1251" s="47" t="s">
        <v>4708</v>
      </c>
      <c r="D1251" s="49">
        <f t="shared" si="38"/>
        <v>12.64</v>
      </c>
      <c r="F1251" s="49">
        <v>12.64</v>
      </c>
      <c r="G1251" s="49">
        <v>12.64</v>
      </c>
      <c r="H1251" s="1105" t="b">
        <f t="shared" si="39"/>
        <v>1</v>
      </c>
    </row>
    <row r="1252" spans="1:8">
      <c r="A1252" s="45">
        <v>34677</v>
      </c>
      <c r="B1252" s="1108" t="s">
        <v>9290</v>
      </c>
      <c r="C1252" s="45" t="s">
        <v>4708</v>
      </c>
      <c r="D1252" s="46">
        <f t="shared" si="38"/>
        <v>17</v>
      </c>
      <c r="F1252" s="46">
        <v>17</v>
      </c>
      <c r="G1252" s="46">
        <v>17</v>
      </c>
      <c r="H1252" s="1105" t="b">
        <f t="shared" si="39"/>
        <v>1</v>
      </c>
    </row>
    <row r="1253" spans="1:8" ht="30">
      <c r="A1253" s="47">
        <v>40623</v>
      </c>
      <c r="B1253" s="48" t="s">
        <v>9291</v>
      </c>
      <c r="C1253" s="47" t="s">
        <v>4715</v>
      </c>
      <c r="D1253" s="49">
        <f t="shared" si="38"/>
        <v>36.700000000000003</v>
      </c>
      <c r="F1253" s="49">
        <v>36.700000000000003</v>
      </c>
      <c r="G1253" s="49">
        <v>36.700000000000003</v>
      </c>
      <c r="H1253" s="1105" t="b">
        <f t="shared" si="39"/>
        <v>1</v>
      </c>
    </row>
    <row r="1254" spans="1:8">
      <c r="A1254" s="45">
        <v>11112</v>
      </c>
      <c r="B1254" s="1108" t="s">
        <v>9292</v>
      </c>
      <c r="C1254" s="45" t="s">
        <v>4710</v>
      </c>
      <c r="D1254" s="46">
        <f t="shared" si="38"/>
        <v>25.17</v>
      </c>
      <c r="F1254" s="46">
        <v>25.17</v>
      </c>
      <c r="G1254" s="46">
        <v>25.17</v>
      </c>
      <c r="H1254" s="1105" t="b">
        <f t="shared" si="39"/>
        <v>1</v>
      </c>
    </row>
    <row r="1255" spans="1:8">
      <c r="A1255" s="47">
        <v>11115</v>
      </c>
      <c r="B1255" s="48" t="s">
        <v>9293</v>
      </c>
      <c r="C1255" s="47" t="s">
        <v>4709</v>
      </c>
      <c r="D1255" s="49">
        <f t="shared" si="38"/>
        <v>11.65</v>
      </c>
      <c r="F1255" s="49">
        <v>11.65</v>
      </c>
      <c r="G1255" s="49">
        <v>11.65</v>
      </c>
      <c r="H1255" s="1105" t="b">
        <f t="shared" si="39"/>
        <v>1</v>
      </c>
    </row>
    <row r="1256" spans="1:8">
      <c r="A1256" s="45">
        <v>11113</v>
      </c>
      <c r="B1256" s="1108" t="s">
        <v>9294</v>
      </c>
      <c r="C1256" s="45" t="s">
        <v>4710</v>
      </c>
      <c r="D1256" s="46">
        <f t="shared" si="38"/>
        <v>25.17</v>
      </c>
      <c r="F1256" s="46">
        <v>25.17</v>
      </c>
      <c r="G1256" s="46">
        <v>25.17</v>
      </c>
      <c r="H1256" s="1105" t="b">
        <f t="shared" si="39"/>
        <v>1</v>
      </c>
    </row>
    <row r="1257" spans="1:8">
      <c r="A1257" s="47">
        <v>11114</v>
      </c>
      <c r="B1257" s="48" t="s">
        <v>9295</v>
      </c>
      <c r="C1257" s="47" t="s">
        <v>4709</v>
      </c>
      <c r="D1257" s="49">
        <f t="shared" si="38"/>
        <v>19.36</v>
      </c>
      <c r="F1257" s="49">
        <v>19.36</v>
      </c>
      <c r="G1257" s="49">
        <v>19.36</v>
      </c>
      <c r="H1257" s="1105" t="b">
        <f t="shared" si="39"/>
        <v>1</v>
      </c>
    </row>
    <row r="1258" spans="1:8" ht="30">
      <c r="A1258" s="45">
        <v>12083</v>
      </c>
      <c r="B1258" s="1108" t="s">
        <v>9296</v>
      </c>
      <c r="C1258" s="45" t="s">
        <v>4706</v>
      </c>
      <c r="D1258" s="46">
        <f t="shared" si="38"/>
        <v>635.66</v>
      </c>
      <c r="F1258" s="46">
        <v>635.66</v>
      </c>
      <c r="G1258" s="46">
        <v>635.66</v>
      </c>
      <c r="H1258" s="1105" t="b">
        <f t="shared" si="39"/>
        <v>1</v>
      </c>
    </row>
    <row r="1259" spans="1:8" ht="30">
      <c r="A1259" s="47">
        <v>12081</v>
      </c>
      <c r="B1259" s="48" t="s">
        <v>9297</v>
      </c>
      <c r="C1259" s="47" t="s">
        <v>4706</v>
      </c>
      <c r="D1259" s="49">
        <f t="shared" si="38"/>
        <v>214.96</v>
      </c>
      <c r="F1259" s="49">
        <v>214.96</v>
      </c>
      <c r="G1259" s="49">
        <v>214.96</v>
      </c>
      <c r="H1259" s="1105" t="b">
        <f t="shared" si="39"/>
        <v>1</v>
      </c>
    </row>
    <row r="1260" spans="1:8" ht="30">
      <c r="A1260" s="45">
        <v>12082</v>
      </c>
      <c r="B1260" s="1108" t="s">
        <v>9298</v>
      </c>
      <c r="C1260" s="45" t="s">
        <v>4706</v>
      </c>
      <c r="D1260" s="46">
        <f t="shared" si="38"/>
        <v>337.84</v>
      </c>
      <c r="F1260" s="46">
        <v>337.84</v>
      </c>
      <c r="G1260" s="46">
        <v>337.84</v>
      </c>
      <c r="H1260" s="1105" t="b">
        <f t="shared" si="39"/>
        <v>1</v>
      </c>
    </row>
    <row r="1261" spans="1:8" ht="30">
      <c r="A1261" s="47">
        <v>13354</v>
      </c>
      <c r="B1261" s="48" t="s">
        <v>9299</v>
      </c>
      <c r="C1261" s="47" t="s">
        <v>4706</v>
      </c>
      <c r="D1261" s="49">
        <f t="shared" si="38"/>
        <v>504.56</v>
      </c>
      <c r="F1261" s="49">
        <v>504.56</v>
      </c>
      <c r="G1261" s="49">
        <v>504.56</v>
      </c>
      <c r="H1261" s="1105" t="b">
        <f t="shared" si="39"/>
        <v>1</v>
      </c>
    </row>
    <row r="1262" spans="1:8" ht="30">
      <c r="A1262" s="45">
        <v>14057</v>
      </c>
      <c r="B1262" s="1108" t="s">
        <v>9300</v>
      </c>
      <c r="C1262" s="45" t="s">
        <v>4706</v>
      </c>
      <c r="D1262" s="46">
        <f t="shared" si="38"/>
        <v>281.70999999999998</v>
      </c>
      <c r="F1262" s="46">
        <v>281.70999999999998</v>
      </c>
      <c r="G1262" s="46">
        <v>281.70999999999998</v>
      </c>
      <c r="H1262" s="1105" t="b">
        <f t="shared" si="39"/>
        <v>1</v>
      </c>
    </row>
    <row r="1263" spans="1:8" ht="30">
      <c r="A1263" s="47">
        <v>14058</v>
      </c>
      <c r="B1263" s="48" t="s">
        <v>9301</v>
      </c>
      <c r="C1263" s="47" t="s">
        <v>4706</v>
      </c>
      <c r="D1263" s="49">
        <f t="shared" si="38"/>
        <v>444.38</v>
      </c>
      <c r="F1263" s="49">
        <v>444.38</v>
      </c>
      <c r="G1263" s="49">
        <v>444.38</v>
      </c>
      <c r="H1263" s="1105" t="b">
        <f t="shared" si="39"/>
        <v>1</v>
      </c>
    </row>
    <row r="1264" spans="1:8" ht="30">
      <c r="A1264" s="45">
        <v>20971</v>
      </c>
      <c r="B1264" s="1108" t="s">
        <v>9302</v>
      </c>
      <c r="C1264" s="45" t="s">
        <v>4706</v>
      </c>
      <c r="D1264" s="46">
        <f t="shared" si="38"/>
        <v>9.7100000000000009</v>
      </c>
      <c r="F1264" s="46">
        <v>9.7100000000000009</v>
      </c>
      <c r="G1264" s="46">
        <v>9.7100000000000009</v>
      </c>
      <c r="H1264" s="1105" t="b">
        <f t="shared" si="39"/>
        <v>1</v>
      </c>
    </row>
    <row r="1265" spans="1:8" ht="30">
      <c r="A1265" s="47">
        <v>5047</v>
      </c>
      <c r="B1265" s="48" t="s">
        <v>9303</v>
      </c>
      <c r="C1265" s="47" t="s">
        <v>4706</v>
      </c>
      <c r="D1265" s="49">
        <f t="shared" si="38"/>
        <v>302.76</v>
      </c>
      <c r="F1265" s="49">
        <v>302.76</v>
      </c>
      <c r="G1265" s="49">
        <v>302.76</v>
      </c>
      <c r="H1265" s="1105" t="b">
        <f t="shared" si="39"/>
        <v>1</v>
      </c>
    </row>
    <row r="1266" spans="1:8" ht="30">
      <c r="A1266" s="45">
        <v>13369</v>
      </c>
      <c r="B1266" s="1108" t="s">
        <v>9304</v>
      </c>
      <c r="C1266" s="45" t="s">
        <v>4706</v>
      </c>
      <c r="D1266" s="46">
        <f t="shared" si="38"/>
        <v>328.42</v>
      </c>
      <c r="F1266" s="46">
        <v>328.42</v>
      </c>
      <c r="G1266" s="46">
        <v>328.42</v>
      </c>
      <c r="H1266" s="1105" t="b">
        <f t="shared" si="39"/>
        <v>1</v>
      </c>
    </row>
    <row r="1267" spans="1:8" ht="30">
      <c r="A1267" s="47">
        <v>13370</v>
      </c>
      <c r="B1267" s="48" t="s">
        <v>9305</v>
      </c>
      <c r="C1267" s="47" t="s">
        <v>4706</v>
      </c>
      <c r="D1267" s="49">
        <f t="shared" si="38"/>
        <v>455.26</v>
      </c>
      <c r="F1267" s="49">
        <v>455.26</v>
      </c>
      <c r="G1267" s="49">
        <v>455.26</v>
      </c>
      <c r="H1267" s="1105" t="b">
        <f t="shared" si="39"/>
        <v>1</v>
      </c>
    </row>
    <row r="1268" spans="1:8">
      <c r="A1268" s="45">
        <v>13279</v>
      </c>
      <c r="B1268" s="1108" t="s">
        <v>9306</v>
      </c>
      <c r="C1268" s="45" t="s">
        <v>4710</v>
      </c>
      <c r="D1268" s="46">
        <f t="shared" si="38"/>
        <v>14.25</v>
      </c>
      <c r="F1268" s="46">
        <v>14.25</v>
      </c>
      <c r="G1268" s="46">
        <v>14.25</v>
      </c>
      <c r="H1268" s="1105" t="b">
        <f t="shared" si="39"/>
        <v>1</v>
      </c>
    </row>
    <row r="1269" spans="1:8">
      <c r="A1269" s="47">
        <v>11977</v>
      </c>
      <c r="B1269" s="48" t="s">
        <v>9307</v>
      </c>
      <c r="C1269" s="47" t="s">
        <v>4706</v>
      </c>
      <c r="D1269" s="49">
        <f t="shared" si="38"/>
        <v>7.38</v>
      </c>
      <c r="F1269" s="49">
        <v>7.38</v>
      </c>
      <c r="G1269" s="49">
        <v>7.38</v>
      </c>
      <c r="H1269" s="1105" t="b">
        <f t="shared" si="39"/>
        <v>1</v>
      </c>
    </row>
    <row r="1270" spans="1:8">
      <c r="A1270" s="45">
        <v>11975</v>
      </c>
      <c r="B1270" s="1108" t="s">
        <v>9308</v>
      </c>
      <c r="C1270" s="45" t="s">
        <v>4706</v>
      </c>
      <c r="D1270" s="46">
        <f t="shared" si="38"/>
        <v>16.18</v>
      </c>
      <c r="F1270" s="46">
        <v>16.18</v>
      </c>
      <c r="G1270" s="46">
        <v>16.18</v>
      </c>
      <c r="H1270" s="1105" t="b">
        <f t="shared" si="39"/>
        <v>1</v>
      </c>
    </row>
    <row r="1271" spans="1:8">
      <c r="A1271" s="47">
        <v>39746</v>
      </c>
      <c r="B1271" s="48" t="s">
        <v>9309</v>
      </c>
      <c r="C1271" s="47" t="s">
        <v>4706</v>
      </c>
      <c r="D1271" s="49">
        <f t="shared" si="38"/>
        <v>180.06</v>
      </c>
      <c r="F1271" s="49">
        <v>180.06</v>
      </c>
      <c r="G1271" s="49">
        <v>180.06</v>
      </c>
      <c r="H1271" s="1105" t="b">
        <f t="shared" si="39"/>
        <v>1</v>
      </c>
    </row>
    <row r="1272" spans="1:8">
      <c r="A1272" s="45">
        <v>11976</v>
      </c>
      <c r="B1272" s="1108" t="s">
        <v>9310</v>
      </c>
      <c r="C1272" s="45" t="s">
        <v>4706</v>
      </c>
      <c r="D1272" s="46">
        <f t="shared" si="38"/>
        <v>0.82</v>
      </c>
      <c r="F1272" s="46">
        <v>0.82</v>
      </c>
      <c r="G1272" s="46">
        <v>0.82</v>
      </c>
      <c r="H1272" s="1105" t="b">
        <f t="shared" si="39"/>
        <v>1</v>
      </c>
    </row>
    <row r="1273" spans="1:8">
      <c r="A1273" s="47">
        <v>1368</v>
      </c>
      <c r="B1273" s="48" t="s">
        <v>9311</v>
      </c>
      <c r="C1273" s="47" t="s">
        <v>4706</v>
      </c>
      <c r="D1273" s="49">
        <f t="shared" si="38"/>
        <v>58.9</v>
      </c>
      <c r="F1273" s="49">
        <v>58.9</v>
      </c>
      <c r="G1273" s="49">
        <v>58.9</v>
      </c>
      <c r="H1273" s="1105" t="b">
        <f t="shared" si="39"/>
        <v>1</v>
      </c>
    </row>
    <row r="1274" spans="1:8">
      <c r="A1274" s="45">
        <v>1367</v>
      </c>
      <c r="B1274" s="1108" t="s">
        <v>9312</v>
      </c>
      <c r="C1274" s="45" t="s">
        <v>4706</v>
      </c>
      <c r="D1274" s="46">
        <f t="shared" si="38"/>
        <v>190.52</v>
      </c>
      <c r="F1274" s="46">
        <v>190.52</v>
      </c>
      <c r="G1274" s="46">
        <v>190.52</v>
      </c>
      <c r="H1274" s="1105" t="b">
        <f t="shared" si="39"/>
        <v>1</v>
      </c>
    </row>
    <row r="1275" spans="1:8">
      <c r="A1275" s="47">
        <v>7608</v>
      </c>
      <c r="B1275" s="48" t="s">
        <v>9313</v>
      </c>
      <c r="C1275" s="47" t="s">
        <v>4706</v>
      </c>
      <c r="D1275" s="49">
        <f t="shared" si="38"/>
        <v>4.6399999999999997</v>
      </c>
      <c r="F1275" s="49">
        <v>4.6399999999999997</v>
      </c>
      <c r="G1275" s="49">
        <v>4.6399999999999997</v>
      </c>
      <c r="H1275" s="1105" t="b">
        <f t="shared" si="39"/>
        <v>1</v>
      </c>
    </row>
    <row r="1276" spans="1:8">
      <c r="A1276" s="45">
        <v>41900</v>
      </c>
      <c r="B1276" s="1108" t="s">
        <v>9314</v>
      </c>
      <c r="C1276" s="45" t="s">
        <v>4710</v>
      </c>
      <c r="D1276" s="46">
        <f t="shared" si="38"/>
        <v>3.51</v>
      </c>
      <c r="F1276" s="46">
        <v>3.51</v>
      </c>
      <c r="G1276" s="46">
        <v>3.51</v>
      </c>
      <c r="H1276" s="1105" t="b">
        <f t="shared" si="39"/>
        <v>1</v>
      </c>
    </row>
    <row r="1277" spans="1:8">
      <c r="A1277" s="47">
        <v>41899</v>
      </c>
      <c r="B1277" s="48" t="s">
        <v>9315</v>
      </c>
      <c r="C1277" s="47" t="s">
        <v>4719</v>
      </c>
      <c r="D1277" s="49">
        <f t="shared" si="38"/>
        <v>3804.34</v>
      </c>
      <c r="F1277" s="49">
        <v>3804.34</v>
      </c>
      <c r="G1277" s="49">
        <v>3804.34</v>
      </c>
      <c r="H1277" s="1105" t="b">
        <f t="shared" si="39"/>
        <v>1</v>
      </c>
    </row>
    <row r="1278" spans="1:8">
      <c r="A1278" s="45">
        <v>1380</v>
      </c>
      <c r="B1278" s="1108" t="s">
        <v>9316</v>
      </c>
      <c r="C1278" s="45" t="s">
        <v>4710</v>
      </c>
      <c r="D1278" s="46">
        <f t="shared" si="38"/>
        <v>2.92</v>
      </c>
      <c r="F1278" s="46">
        <v>2.92</v>
      </c>
      <c r="G1278" s="46">
        <v>2.92</v>
      </c>
      <c r="H1278" s="1105" t="b">
        <f t="shared" si="39"/>
        <v>1</v>
      </c>
    </row>
    <row r="1279" spans="1:8">
      <c r="A1279" s="47">
        <v>1375</v>
      </c>
      <c r="B1279" s="48" t="s">
        <v>9317</v>
      </c>
      <c r="C1279" s="47" t="s">
        <v>4710</v>
      </c>
      <c r="D1279" s="49">
        <f t="shared" si="38"/>
        <v>9.41</v>
      </c>
      <c r="F1279" s="49">
        <v>9.41</v>
      </c>
      <c r="G1279" s="49">
        <v>9.41</v>
      </c>
      <c r="H1279" s="1105" t="b">
        <f t="shared" si="39"/>
        <v>1</v>
      </c>
    </row>
    <row r="1280" spans="1:8">
      <c r="A1280" s="45">
        <v>1379</v>
      </c>
      <c r="B1280" s="1108" t="s">
        <v>9318</v>
      </c>
      <c r="C1280" s="45" t="s">
        <v>4710</v>
      </c>
      <c r="D1280" s="46">
        <f t="shared" si="38"/>
        <v>0.49</v>
      </c>
      <c r="F1280" s="46">
        <v>0.49</v>
      </c>
      <c r="G1280" s="46">
        <v>0.49</v>
      </c>
      <c r="H1280" s="1105" t="b">
        <f t="shared" si="39"/>
        <v>1</v>
      </c>
    </row>
    <row r="1281" spans="1:8">
      <c r="A1281" s="47">
        <v>10511</v>
      </c>
      <c r="B1281" s="48" t="s">
        <v>9319</v>
      </c>
      <c r="C1281" s="47" t="s">
        <v>4720</v>
      </c>
      <c r="D1281" s="49">
        <f t="shared" si="38"/>
        <v>24.9</v>
      </c>
      <c r="F1281" s="49">
        <v>24.9</v>
      </c>
      <c r="G1281" s="49">
        <v>24.9</v>
      </c>
      <c r="H1281" s="1105" t="b">
        <f t="shared" si="39"/>
        <v>1</v>
      </c>
    </row>
    <row r="1282" spans="1:8">
      <c r="A1282" s="45">
        <v>13284</v>
      </c>
      <c r="B1282" s="1108" t="s">
        <v>9320</v>
      </c>
      <c r="C1282" s="45" t="s">
        <v>4710</v>
      </c>
      <c r="D1282" s="46">
        <f t="shared" si="38"/>
        <v>0.42</v>
      </c>
      <c r="F1282" s="46">
        <v>0.42</v>
      </c>
      <c r="G1282" s="46">
        <v>0.42</v>
      </c>
      <c r="H1282" s="1105" t="b">
        <f t="shared" si="39"/>
        <v>1</v>
      </c>
    </row>
    <row r="1283" spans="1:8">
      <c r="A1283" s="47">
        <v>25974</v>
      </c>
      <c r="B1283" s="48" t="s">
        <v>9321</v>
      </c>
      <c r="C1283" s="47" t="s">
        <v>4710</v>
      </c>
      <c r="D1283" s="49">
        <f t="shared" ref="D1283:D1346" si="40">IF($J$2=$F$1,F1283,G1283)</f>
        <v>1.67</v>
      </c>
      <c r="F1283" s="49">
        <v>1.67</v>
      </c>
      <c r="G1283" s="49">
        <v>1.67</v>
      </c>
      <c r="H1283" s="1105" t="b">
        <f t="shared" ref="H1283:H1346" si="41">F1283=G1283</f>
        <v>1</v>
      </c>
    </row>
    <row r="1284" spans="1:8">
      <c r="A1284" s="45">
        <v>1382</v>
      </c>
      <c r="B1284" s="1108" t="s">
        <v>9322</v>
      </c>
      <c r="C1284" s="45" t="s">
        <v>4720</v>
      </c>
      <c r="D1284" s="46">
        <f t="shared" si="40"/>
        <v>23.99</v>
      </c>
      <c r="F1284" s="46">
        <v>23.99</v>
      </c>
      <c r="G1284" s="46">
        <v>23.99</v>
      </c>
      <c r="H1284" s="1105" t="b">
        <f t="shared" si="41"/>
        <v>1</v>
      </c>
    </row>
    <row r="1285" spans="1:8">
      <c r="A1285" s="47">
        <v>34753</v>
      </c>
      <c r="B1285" s="48" t="s">
        <v>9323</v>
      </c>
      <c r="C1285" s="47" t="s">
        <v>4710</v>
      </c>
      <c r="D1285" s="49">
        <f t="shared" si="40"/>
        <v>0.47</v>
      </c>
      <c r="F1285" s="49">
        <v>0.47</v>
      </c>
      <c r="G1285" s="49">
        <v>0.47</v>
      </c>
      <c r="H1285" s="1105" t="b">
        <f t="shared" si="41"/>
        <v>1</v>
      </c>
    </row>
    <row r="1286" spans="1:8">
      <c r="A1286" s="45">
        <v>420</v>
      </c>
      <c r="B1286" s="1108" t="s">
        <v>9324</v>
      </c>
      <c r="C1286" s="45" t="s">
        <v>4706</v>
      </c>
      <c r="D1286" s="46">
        <f t="shared" si="40"/>
        <v>21.73</v>
      </c>
      <c r="F1286" s="46">
        <v>21.73</v>
      </c>
      <c r="G1286" s="46">
        <v>21.73</v>
      </c>
      <c r="H1286" s="1105" t="b">
        <f t="shared" si="41"/>
        <v>1</v>
      </c>
    </row>
    <row r="1287" spans="1:8" ht="30">
      <c r="A1287" s="47">
        <v>12327</v>
      </c>
      <c r="B1287" s="48" t="s">
        <v>9325</v>
      </c>
      <c r="C1287" s="47" t="s">
        <v>4706</v>
      </c>
      <c r="D1287" s="49">
        <f t="shared" si="40"/>
        <v>25.89</v>
      </c>
      <c r="F1287" s="49">
        <v>25.89</v>
      </c>
      <c r="G1287" s="49">
        <v>25.89</v>
      </c>
      <c r="H1287" s="1105" t="b">
        <f t="shared" si="41"/>
        <v>1</v>
      </c>
    </row>
    <row r="1288" spans="1:8">
      <c r="A1288" s="45">
        <v>36148</v>
      </c>
      <c r="B1288" s="1108" t="s">
        <v>9326</v>
      </c>
      <c r="C1288" s="45" t="s">
        <v>4706</v>
      </c>
      <c r="D1288" s="46">
        <f t="shared" si="40"/>
        <v>55.92</v>
      </c>
      <c r="F1288" s="46">
        <v>55.92</v>
      </c>
      <c r="G1288" s="46">
        <v>55.92</v>
      </c>
      <c r="H1288" s="1105" t="b">
        <f t="shared" si="41"/>
        <v>1</v>
      </c>
    </row>
    <row r="1289" spans="1:8">
      <c r="A1289" s="47">
        <v>12329</v>
      </c>
      <c r="B1289" s="48" t="s">
        <v>9327</v>
      </c>
      <c r="C1289" s="47" t="s">
        <v>4710</v>
      </c>
      <c r="D1289" s="49">
        <f t="shared" si="40"/>
        <v>72.55</v>
      </c>
      <c r="F1289" s="49">
        <v>72.55</v>
      </c>
      <c r="G1289" s="49">
        <v>72.55</v>
      </c>
      <c r="H1289" s="1105" t="b">
        <f t="shared" si="41"/>
        <v>1</v>
      </c>
    </row>
    <row r="1290" spans="1:8">
      <c r="A1290" s="45">
        <v>1339</v>
      </c>
      <c r="B1290" s="1108" t="s">
        <v>9328</v>
      </c>
      <c r="C1290" s="45" t="s">
        <v>4710</v>
      </c>
      <c r="D1290" s="46">
        <f t="shared" si="40"/>
        <v>27.73</v>
      </c>
      <c r="F1290" s="46">
        <v>27.73</v>
      </c>
      <c r="G1290" s="46">
        <v>27.73</v>
      </c>
      <c r="H1290" s="1105" t="b">
        <f t="shared" si="41"/>
        <v>1</v>
      </c>
    </row>
    <row r="1291" spans="1:8">
      <c r="A1291" s="47">
        <v>11849</v>
      </c>
      <c r="B1291" s="48" t="s">
        <v>9329</v>
      </c>
      <c r="C1291" s="47" t="s">
        <v>4711</v>
      </c>
      <c r="D1291" s="49">
        <f t="shared" si="40"/>
        <v>8.91</v>
      </c>
      <c r="F1291" s="49">
        <v>8.91</v>
      </c>
      <c r="G1291" s="49">
        <v>8.91</v>
      </c>
      <c r="H1291" s="1105" t="b">
        <f t="shared" si="41"/>
        <v>1</v>
      </c>
    </row>
    <row r="1292" spans="1:8">
      <c r="A1292" s="45">
        <v>37418</v>
      </c>
      <c r="B1292" s="1108" t="s">
        <v>9330</v>
      </c>
      <c r="C1292" s="45" t="s">
        <v>4706</v>
      </c>
      <c r="D1292" s="46">
        <f t="shared" si="40"/>
        <v>12.73</v>
      </c>
      <c r="F1292" s="46">
        <v>12.73</v>
      </c>
      <c r="G1292" s="46">
        <v>12.73</v>
      </c>
      <c r="H1292" s="1105" t="b">
        <f t="shared" si="41"/>
        <v>1</v>
      </c>
    </row>
    <row r="1293" spans="1:8">
      <c r="A1293" s="47">
        <v>37419</v>
      </c>
      <c r="B1293" s="48" t="s">
        <v>9331</v>
      </c>
      <c r="C1293" s="47" t="s">
        <v>4706</v>
      </c>
      <c r="D1293" s="49">
        <f t="shared" si="40"/>
        <v>13.08</v>
      </c>
      <c r="F1293" s="49">
        <v>13.08</v>
      </c>
      <c r="G1293" s="49">
        <v>13.08</v>
      </c>
      <c r="H1293" s="1105" t="b">
        <f t="shared" si="41"/>
        <v>1</v>
      </c>
    </row>
    <row r="1294" spans="1:8">
      <c r="A1294" s="45">
        <v>1427</v>
      </c>
      <c r="B1294" s="1108" t="s">
        <v>9332</v>
      </c>
      <c r="C1294" s="45" t="s">
        <v>4706</v>
      </c>
      <c r="D1294" s="46">
        <f t="shared" si="40"/>
        <v>14.57</v>
      </c>
      <c r="F1294" s="46">
        <v>14.57</v>
      </c>
      <c r="G1294" s="46">
        <v>14.57</v>
      </c>
      <c r="H1294" s="1105" t="b">
        <f t="shared" si="41"/>
        <v>1</v>
      </c>
    </row>
    <row r="1295" spans="1:8">
      <c r="A1295" s="47">
        <v>1402</v>
      </c>
      <c r="B1295" s="48" t="s">
        <v>9333</v>
      </c>
      <c r="C1295" s="47" t="s">
        <v>4706</v>
      </c>
      <c r="D1295" s="49">
        <f t="shared" si="40"/>
        <v>5.04</v>
      </c>
      <c r="F1295" s="49">
        <v>5.04</v>
      </c>
      <c r="G1295" s="49">
        <v>5.04</v>
      </c>
      <c r="H1295" s="1105" t="b">
        <f t="shared" si="41"/>
        <v>1</v>
      </c>
    </row>
    <row r="1296" spans="1:8">
      <c r="A1296" s="45">
        <v>1420</v>
      </c>
      <c r="B1296" s="1108" t="s">
        <v>9334</v>
      </c>
      <c r="C1296" s="45" t="s">
        <v>4706</v>
      </c>
      <c r="D1296" s="46">
        <f t="shared" si="40"/>
        <v>6.48</v>
      </c>
      <c r="F1296" s="46">
        <v>6.48</v>
      </c>
      <c r="G1296" s="46">
        <v>6.48</v>
      </c>
      <c r="H1296" s="1105" t="b">
        <f t="shared" si="41"/>
        <v>1</v>
      </c>
    </row>
    <row r="1297" spans="1:8">
      <c r="A1297" s="47">
        <v>1419</v>
      </c>
      <c r="B1297" s="48" t="s">
        <v>9335</v>
      </c>
      <c r="C1297" s="47" t="s">
        <v>4706</v>
      </c>
      <c r="D1297" s="49">
        <f t="shared" si="40"/>
        <v>7.83</v>
      </c>
      <c r="F1297" s="49">
        <v>7.83</v>
      </c>
      <c r="G1297" s="49">
        <v>7.83</v>
      </c>
      <c r="H1297" s="1105" t="b">
        <f t="shared" si="41"/>
        <v>1</v>
      </c>
    </row>
    <row r="1298" spans="1:8">
      <c r="A1298" s="45">
        <v>1414</v>
      </c>
      <c r="B1298" s="1108" t="s">
        <v>9336</v>
      </c>
      <c r="C1298" s="45" t="s">
        <v>4706</v>
      </c>
      <c r="D1298" s="46">
        <f t="shared" si="40"/>
        <v>7.66</v>
      </c>
      <c r="F1298" s="46">
        <v>7.66</v>
      </c>
      <c r="G1298" s="46">
        <v>7.66</v>
      </c>
      <c r="H1298" s="1105" t="b">
        <f t="shared" si="41"/>
        <v>1</v>
      </c>
    </row>
    <row r="1299" spans="1:8">
      <c r="A1299" s="47">
        <v>1413</v>
      </c>
      <c r="B1299" s="48" t="s">
        <v>9337</v>
      </c>
      <c r="C1299" s="47" t="s">
        <v>4706</v>
      </c>
      <c r="D1299" s="49">
        <f t="shared" si="40"/>
        <v>11.32</v>
      </c>
      <c r="F1299" s="49">
        <v>11.32</v>
      </c>
      <c r="G1299" s="49">
        <v>11.32</v>
      </c>
      <c r="H1299" s="1105" t="b">
        <f t="shared" si="41"/>
        <v>1</v>
      </c>
    </row>
    <row r="1300" spans="1:8">
      <c r="A1300" s="45">
        <v>1412</v>
      </c>
      <c r="B1300" s="1108" t="s">
        <v>9338</v>
      </c>
      <c r="C1300" s="45" t="s">
        <v>4706</v>
      </c>
      <c r="D1300" s="46">
        <f t="shared" si="40"/>
        <v>9.59</v>
      </c>
      <c r="F1300" s="46">
        <v>9.59</v>
      </c>
      <c r="G1300" s="46">
        <v>9.59</v>
      </c>
      <c r="H1300" s="1105" t="b">
        <f t="shared" si="41"/>
        <v>1</v>
      </c>
    </row>
    <row r="1301" spans="1:8" ht="30">
      <c r="A1301" s="47">
        <v>1411</v>
      </c>
      <c r="B1301" s="48" t="s">
        <v>9339</v>
      </c>
      <c r="C1301" s="47" t="s">
        <v>4706</v>
      </c>
      <c r="D1301" s="49">
        <f t="shared" si="40"/>
        <v>17.45</v>
      </c>
      <c r="F1301" s="49">
        <v>17.45</v>
      </c>
      <c r="G1301" s="49">
        <v>17.45</v>
      </c>
      <c r="H1301" s="1105" t="b">
        <f t="shared" si="41"/>
        <v>1</v>
      </c>
    </row>
    <row r="1302" spans="1:8" ht="30">
      <c r="A1302" s="45">
        <v>1406</v>
      </c>
      <c r="B1302" s="1108" t="s">
        <v>9340</v>
      </c>
      <c r="C1302" s="45" t="s">
        <v>4706</v>
      </c>
      <c r="D1302" s="46">
        <f t="shared" si="40"/>
        <v>11.57</v>
      </c>
      <c r="F1302" s="46">
        <v>11.57</v>
      </c>
      <c r="G1302" s="46">
        <v>11.57</v>
      </c>
      <c r="H1302" s="1105" t="b">
        <f t="shared" si="41"/>
        <v>1</v>
      </c>
    </row>
    <row r="1303" spans="1:8" ht="30">
      <c r="A1303" s="47">
        <v>1407</v>
      </c>
      <c r="B1303" s="48" t="s">
        <v>9341</v>
      </c>
      <c r="C1303" s="47" t="s">
        <v>4706</v>
      </c>
      <c r="D1303" s="49">
        <f t="shared" si="40"/>
        <v>14.43</v>
      </c>
      <c r="F1303" s="49">
        <v>14.43</v>
      </c>
      <c r="G1303" s="49">
        <v>14.43</v>
      </c>
      <c r="H1303" s="1105" t="b">
        <f t="shared" si="41"/>
        <v>1</v>
      </c>
    </row>
    <row r="1304" spans="1:8" ht="30">
      <c r="A1304" s="45">
        <v>1404</v>
      </c>
      <c r="B1304" s="1108" t="s">
        <v>9342</v>
      </c>
      <c r="C1304" s="45" t="s">
        <v>4706</v>
      </c>
      <c r="D1304" s="46">
        <f t="shared" si="40"/>
        <v>15.34</v>
      </c>
      <c r="F1304" s="46">
        <v>15.34</v>
      </c>
      <c r="G1304" s="46">
        <v>15.34</v>
      </c>
      <c r="H1304" s="1105" t="b">
        <f t="shared" si="41"/>
        <v>1</v>
      </c>
    </row>
    <row r="1305" spans="1:8" ht="45">
      <c r="A1305" s="47">
        <v>11281</v>
      </c>
      <c r="B1305" s="48" t="s">
        <v>9343</v>
      </c>
      <c r="C1305" s="47" t="s">
        <v>4706</v>
      </c>
      <c r="D1305" s="49">
        <f t="shared" si="40"/>
        <v>10309.780000000001</v>
      </c>
      <c r="F1305" s="49">
        <v>10309.780000000001</v>
      </c>
      <c r="G1305" s="49">
        <v>10309.780000000001</v>
      </c>
      <c r="H1305" s="1105" t="b">
        <f t="shared" si="41"/>
        <v>1</v>
      </c>
    </row>
    <row r="1306" spans="1:8" ht="45">
      <c r="A1306" s="45">
        <v>1442</v>
      </c>
      <c r="B1306" s="1108" t="s">
        <v>9344</v>
      </c>
      <c r="C1306" s="45" t="s">
        <v>4706</v>
      </c>
      <c r="D1306" s="46">
        <f t="shared" si="40"/>
        <v>8654.98</v>
      </c>
      <c r="F1306" s="46">
        <v>8654.98</v>
      </c>
      <c r="G1306" s="46">
        <v>8654.98</v>
      </c>
      <c r="H1306" s="1105" t="b">
        <f t="shared" si="41"/>
        <v>1</v>
      </c>
    </row>
    <row r="1307" spans="1:8" ht="45">
      <c r="A1307" s="47">
        <v>13457</v>
      </c>
      <c r="B1307" s="48" t="s">
        <v>9345</v>
      </c>
      <c r="C1307" s="47" t="s">
        <v>4706</v>
      </c>
      <c r="D1307" s="49">
        <f t="shared" si="40"/>
        <v>7470.85</v>
      </c>
      <c r="F1307" s="49">
        <v>7470.85</v>
      </c>
      <c r="G1307" s="49">
        <v>7470.85</v>
      </c>
      <c r="H1307" s="1105" t="b">
        <f t="shared" si="41"/>
        <v>1</v>
      </c>
    </row>
    <row r="1308" spans="1:8" ht="45">
      <c r="A1308" s="45">
        <v>40699</v>
      </c>
      <c r="B1308" s="1108" t="s">
        <v>9346</v>
      </c>
      <c r="C1308" s="45" t="s">
        <v>4706</v>
      </c>
      <c r="D1308" s="46">
        <f t="shared" si="40"/>
        <v>5775.25</v>
      </c>
      <c r="F1308" s="46">
        <v>5775.25</v>
      </c>
      <c r="G1308" s="46">
        <v>5775.25</v>
      </c>
      <c r="H1308" s="1105" t="b">
        <f t="shared" si="41"/>
        <v>1</v>
      </c>
    </row>
    <row r="1309" spans="1:8" ht="45">
      <c r="A1309" s="47">
        <v>40701</v>
      </c>
      <c r="B1309" s="48" t="s">
        <v>9347</v>
      </c>
      <c r="C1309" s="47" t="s">
        <v>4706</v>
      </c>
      <c r="D1309" s="49">
        <f t="shared" si="40"/>
        <v>102114.4</v>
      </c>
      <c r="F1309" s="49">
        <v>102114.4</v>
      </c>
      <c r="G1309" s="49">
        <v>102114.4</v>
      </c>
      <c r="H1309" s="1105" t="b">
        <f t="shared" si="41"/>
        <v>1</v>
      </c>
    </row>
    <row r="1310" spans="1:8" ht="45">
      <c r="A1310" s="45">
        <v>40700</v>
      </c>
      <c r="B1310" s="1108" t="s">
        <v>9348</v>
      </c>
      <c r="C1310" s="45" t="s">
        <v>4706</v>
      </c>
      <c r="D1310" s="46">
        <f t="shared" si="40"/>
        <v>13444.03</v>
      </c>
      <c r="F1310" s="46">
        <v>13444.03</v>
      </c>
      <c r="G1310" s="46">
        <v>13444.03</v>
      </c>
      <c r="H1310" s="1105" t="b">
        <f t="shared" si="41"/>
        <v>1</v>
      </c>
    </row>
    <row r="1311" spans="1:8">
      <c r="A1311" s="47">
        <v>13458</v>
      </c>
      <c r="B1311" s="48" t="s">
        <v>9349</v>
      </c>
      <c r="C1311" s="47" t="s">
        <v>4706</v>
      </c>
      <c r="D1311" s="49">
        <f t="shared" si="40"/>
        <v>12775.16</v>
      </c>
      <c r="F1311" s="49">
        <v>12775.16</v>
      </c>
      <c r="G1311" s="49">
        <v>12775.16</v>
      </c>
      <c r="H1311" s="1105" t="b">
        <f t="shared" si="41"/>
        <v>1</v>
      </c>
    </row>
    <row r="1312" spans="1:8">
      <c r="A1312" s="45">
        <v>36524</v>
      </c>
      <c r="B1312" s="1108" t="s">
        <v>9350</v>
      </c>
      <c r="C1312" s="45" t="s">
        <v>4706</v>
      </c>
      <c r="D1312" s="46">
        <f t="shared" si="40"/>
        <v>86280.46</v>
      </c>
      <c r="F1312" s="46">
        <v>86280.46</v>
      </c>
      <c r="G1312" s="46">
        <v>86280.46</v>
      </c>
      <c r="H1312" s="1105" t="b">
        <f t="shared" si="41"/>
        <v>1</v>
      </c>
    </row>
    <row r="1313" spans="1:8">
      <c r="A1313" s="47">
        <v>36526</v>
      </c>
      <c r="B1313" s="48" t="s">
        <v>9351</v>
      </c>
      <c r="C1313" s="47" t="s">
        <v>4706</v>
      </c>
      <c r="D1313" s="49">
        <f t="shared" si="40"/>
        <v>69528.3</v>
      </c>
      <c r="F1313" s="49">
        <v>69528.3</v>
      </c>
      <c r="G1313" s="49">
        <v>69528.3</v>
      </c>
      <c r="H1313" s="1105" t="b">
        <f t="shared" si="41"/>
        <v>1</v>
      </c>
    </row>
    <row r="1314" spans="1:8">
      <c r="A1314" s="45">
        <v>36523</v>
      </c>
      <c r="B1314" s="1108" t="s">
        <v>9352</v>
      </c>
      <c r="C1314" s="45" t="s">
        <v>4706</v>
      </c>
      <c r="D1314" s="46">
        <f t="shared" si="40"/>
        <v>148850.72</v>
      </c>
      <c r="F1314" s="46">
        <v>148850.72</v>
      </c>
      <c r="G1314" s="46">
        <v>148850.72</v>
      </c>
      <c r="H1314" s="1105" t="b">
        <f t="shared" si="41"/>
        <v>1</v>
      </c>
    </row>
    <row r="1315" spans="1:8">
      <c r="A1315" s="47">
        <v>36527</v>
      </c>
      <c r="B1315" s="48" t="s">
        <v>9353</v>
      </c>
      <c r="C1315" s="47" t="s">
        <v>4706</v>
      </c>
      <c r="D1315" s="49">
        <f t="shared" si="40"/>
        <v>161682.54</v>
      </c>
      <c r="F1315" s="49">
        <v>161682.54</v>
      </c>
      <c r="G1315" s="49">
        <v>161682.54</v>
      </c>
      <c r="H1315" s="1105" t="b">
        <f t="shared" si="41"/>
        <v>1</v>
      </c>
    </row>
    <row r="1316" spans="1:8">
      <c r="A1316" s="45">
        <v>13803</v>
      </c>
      <c r="B1316" s="1108" t="s">
        <v>9354</v>
      </c>
      <c r="C1316" s="45" t="s">
        <v>4706</v>
      </c>
      <c r="D1316" s="46">
        <f t="shared" si="40"/>
        <v>58463</v>
      </c>
      <c r="F1316" s="46">
        <v>58463</v>
      </c>
      <c r="G1316" s="46">
        <v>58463</v>
      </c>
      <c r="H1316" s="1105" t="b">
        <f t="shared" si="41"/>
        <v>1</v>
      </c>
    </row>
    <row r="1317" spans="1:8">
      <c r="A1317" s="47">
        <v>38642</v>
      </c>
      <c r="B1317" s="48" t="s">
        <v>9355</v>
      </c>
      <c r="C1317" s="47" t="s">
        <v>4706</v>
      </c>
      <c r="D1317" s="49">
        <f t="shared" si="40"/>
        <v>37643.839999999997</v>
      </c>
      <c r="F1317" s="49">
        <v>37643.839999999997</v>
      </c>
      <c r="G1317" s="49">
        <v>37643.839999999997</v>
      </c>
      <c r="H1317" s="1105" t="b">
        <f t="shared" si="41"/>
        <v>1</v>
      </c>
    </row>
    <row r="1318" spans="1:8">
      <c r="A1318" s="45">
        <v>36522</v>
      </c>
      <c r="B1318" s="1108" t="s">
        <v>9356</v>
      </c>
      <c r="C1318" s="45" t="s">
        <v>4706</v>
      </c>
      <c r="D1318" s="46">
        <f t="shared" si="40"/>
        <v>43779.34</v>
      </c>
      <c r="F1318" s="46">
        <v>43779.34</v>
      </c>
      <c r="G1318" s="46">
        <v>43779.34</v>
      </c>
      <c r="H1318" s="1105" t="b">
        <f t="shared" si="41"/>
        <v>1</v>
      </c>
    </row>
    <row r="1319" spans="1:8">
      <c r="A1319" s="47">
        <v>36525</v>
      </c>
      <c r="B1319" s="48" t="s">
        <v>9357</v>
      </c>
      <c r="C1319" s="47" t="s">
        <v>4706</v>
      </c>
      <c r="D1319" s="49">
        <f t="shared" si="40"/>
        <v>58630.76</v>
      </c>
      <c r="F1319" s="49">
        <v>58630.76</v>
      </c>
      <c r="G1319" s="49">
        <v>58630.76</v>
      </c>
      <c r="H1319" s="1105" t="b">
        <f t="shared" si="41"/>
        <v>1</v>
      </c>
    </row>
    <row r="1320" spans="1:8" ht="30">
      <c r="A1320" s="45">
        <v>41991</v>
      </c>
      <c r="B1320" s="1108" t="s">
        <v>9358</v>
      </c>
      <c r="C1320" s="45" t="s">
        <v>4706</v>
      </c>
      <c r="D1320" s="46">
        <f t="shared" si="40"/>
        <v>2166.4899999999998</v>
      </c>
      <c r="F1320" s="46">
        <v>2166.4899999999998</v>
      </c>
      <c r="G1320" s="46">
        <v>2166.4899999999998</v>
      </c>
      <c r="H1320" s="1105" t="b">
        <f t="shared" si="41"/>
        <v>1</v>
      </c>
    </row>
    <row r="1321" spans="1:8">
      <c r="A1321" s="47">
        <v>34348</v>
      </c>
      <c r="B1321" s="48" t="s">
        <v>9359</v>
      </c>
      <c r="C1321" s="47" t="s">
        <v>4709</v>
      </c>
      <c r="D1321" s="49">
        <f t="shared" si="40"/>
        <v>27.02</v>
      </c>
      <c r="F1321" s="49">
        <v>27.02</v>
      </c>
      <c r="G1321" s="49">
        <v>27.02</v>
      </c>
      <c r="H1321" s="1105" t="b">
        <f t="shared" si="41"/>
        <v>1</v>
      </c>
    </row>
    <row r="1322" spans="1:8">
      <c r="A1322" s="45">
        <v>34347</v>
      </c>
      <c r="B1322" s="1108" t="s">
        <v>9360</v>
      </c>
      <c r="C1322" s="45" t="s">
        <v>4709</v>
      </c>
      <c r="D1322" s="46">
        <f t="shared" si="40"/>
        <v>13.96</v>
      </c>
      <c r="F1322" s="46">
        <v>13.96</v>
      </c>
      <c r="G1322" s="46">
        <v>13.96</v>
      </c>
      <c r="H1322" s="1105" t="b">
        <f t="shared" si="41"/>
        <v>1</v>
      </c>
    </row>
    <row r="1323" spans="1:8" ht="30">
      <c r="A1323" s="47">
        <v>11146</v>
      </c>
      <c r="B1323" s="48" t="s">
        <v>9361</v>
      </c>
      <c r="C1323" s="47" t="s">
        <v>4707</v>
      </c>
      <c r="D1323" s="49">
        <f t="shared" si="40"/>
        <v>360.94</v>
      </c>
      <c r="F1323" s="49">
        <v>360.94</v>
      </c>
      <c r="G1323" s="49">
        <v>360.94</v>
      </c>
      <c r="H1323" s="1105" t="b">
        <f t="shared" si="41"/>
        <v>1</v>
      </c>
    </row>
    <row r="1324" spans="1:8" ht="30">
      <c r="A1324" s="45">
        <v>11147</v>
      </c>
      <c r="B1324" s="1108" t="s">
        <v>9362</v>
      </c>
      <c r="C1324" s="45" t="s">
        <v>4707</v>
      </c>
      <c r="D1324" s="46">
        <f t="shared" si="40"/>
        <v>374.31</v>
      </c>
      <c r="F1324" s="46">
        <v>374.31</v>
      </c>
      <c r="G1324" s="46">
        <v>374.31</v>
      </c>
      <c r="H1324" s="1105" t="b">
        <f t="shared" si="41"/>
        <v>1</v>
      </c>
    </row>
    <row r="1325" spans="1:8" ht="30">
      <c r="A1325" s="47">
        <v>34872</v>
      </c>
      <c r="B1325" s="48" t="s">
        <v>9363</v>
      </c>
      <c r="C1325" s="47" t="s">
        <v>4707</v>
      </c>
      <c r="D1325" s="49">
        <f t="shared" si="40"/>
        <v>387.68</v>
      </c>
      <c r="F1325" s="49">
        <v>387.68</v>
      </c>
      <c r="G1325" s="49">
        <v>387.68</v>
      </c>
      <c r="H1325" s="1105" t="b">
        <f t="shared" si="41"/>
        <v>1</v>
      </c>
    </row>
    <row r="1326" spans="1:8" ht="30">
      <c r="A1326" s="45">
        <v>34491</v>
      </c>
      <c r="B1326" s="1108" t="s">
        <v>9364</v>
      </c>
      <c r="C1326" s="45" t="s">
        <v>4707</v>
      </c>
      <c r="D1326" s="46">
        <f t="shared" si="40"/>
        <v>395.53</v>
      </c>
      <c r="F1326" s="46">
        <v>395.53</v>
      </c>
      <c r="G1326" s="46">
        <v>395.53</v>
      </c>
      <c r="H1326" s="1105" t="b">
        <f t="shared" si="41"/>
        <v>1</v>
      </c>
    </row>
    <row r="1327" spans="1:8" ht="30">
      <c r="A1327" s="47">
        <v>34770</v>
      </c>
      <c r="B1327" s="48" t="s">
        <v>9365</v>
      </c>
      <c r="C1327" s="47" t="s">
        <v>4719</v>
      </c>
      <c r="D1327" s="49">
        <f t="shared" si="40"/>
        <v>328.94</v>
      </c>
      <c r="F1327" s="49">
        <v>328.94</v>
      </c>
      <c r="G1327" s="49">
        <v>328.94</v>
      </c>
      <c r="H1327" s="1105" t="b">
        <f t="shared" si="41"/>
        <v>1</v>
      </c>
    </row>
    <row r="1328" spans="1:8" ht="30">
      <c r="A1328" s="45">
        <v>1518</v>
      </c>
      <c r="B1328" s="1108" t="s">
        <v>9366</v>
      </c>
      <c r="C1328" s="45" t="s">
        <v>4719</v>
      </c>
      <c r="D1328" s="46">
        <f t="shared" si="40"/>
        <v>355</v>
      </c>
      <c r="F1328" s="46">
        <v>355</v>
      </c>
      <c r="G1328" s="46">
        <v>355</v>
      </c>
      <c r="H1328" s="1105" t="b">
        <f t="shared" si="41"/>
        <v>1</v>
      </c>
    </row>
    <row r="1329" spans="1:8" ht="30">
      <c r="A1329" s="47">
        <v>41965</v>
      </c>
      <c r="B1329" s="48" t="s">
        <v>9367</v>
      </c>
      <c r="C1329" s="47" t="s">
        <v>4719</v>
      </c>
      <c r="D1329" s="49">
        <f t="shared" si="40"/>
        <v>343.92</v>
      </c>
      <c r="F1329" s="49">
        <v>343.92</v>
      </c>
      <c r="G1329" s="49">
        <v>343.92</v>
      </c>
      <c r="H1329" s="1105" t="b">
        <f t="shared" si="41"/>
        <v>1</v>
      </c>
    </row>
    <row r="1330" spans="1:8" ht="30">
      <c r="A1330" s="45">
        <v>34492</v>
      </c>
      <c r="B1330" s="1108" t="s">
        <v>9368</v>
      </c>
      <c r="C1330" s="45" t="s">
        <v>4707</v>
      </c>
      <c r="D1330" s="46">
        <f t="shared" si="40"/>
        <v>327.52</v>
      </c>
      <c r="F1330" s="46">
        <v>327.52</v>
      </c>
      <c r="G1330" s="46">
        <v>327.52</v>
      </c>
      <c r="H1330" s="1105" t="b">
        <f t="shared" si="41"/>
        <v>1</v>
      </c>
    </row>
    <row r="1331" spans="1:8" ht="30">
      <c r="A1331" s="47">
        <v>1524</v>
      </c>
      <c r="B1331" s="48" t="s">
        <v>9369</v>
      </c>
      <c r="C1331" s="47" t="s">
        <v>4707</v>
      </c>
      <c r="D1331" s="49">
        <f t="shared" si="40"/>
        <v>381</v>
      </c>
      <c r="F1331" s="49">
        <v>381</v>
      </c>
      <c r="G1331" s="49">
        <v>381</v>
      </c>
      <c r="H1331" s="1105" t="b">
        <f t="shared" si="41"/>
        <v>1</v>
      </c>
    </row>
    <row r="1332" spans="1:8" ht="30">
      <c r="A1332" s="45">
        <v>38404</v>
      </c>
      <c r="B1332" s="1108" t="s">
        <v>9370</v>
      </c>
      <c r="C1332" s="45" t="s">
        <v>4707</v>
      </c>
      <c r="D1332" s="46">
        <f t="shared" si="40"/>
        <v>402.13</v>
      </c>
      <c r="F1332" s="46">
        <v>402.13</v>
      </c>
      <c r="G1332" s="46">
        <v>402.13</v>
      </c>
      <c r="H1332" s="1105" t="b">
        <f t="shared" si="41"/>
        <v>1</v>
      </c>
    </row>
    <row r="1333" spans="1:8" ht="30">
      <c r="A1333" s="47">
        <v>39849</v>
      </c>
      <c r="B1333" s="48" t="s">
        <v>9371</v>
      </c>
      <c r="C1333" s="47" t="s">
        <v>4707</v>
      </c>
      <c r="D1333" s="49">
        <f t="shared" si="40"/>
        <v>401.27</v>
      </c>
      <c r="F1333" s="49">
        <v>401.27</v>
      </c>
      <c r="G1333" s="49">
        <v>401.27</v>
      </c>
      <c r="H1333" s="1105" t="b">
        <f t="shared" si="41"/>
        <v>1</v>
      </c>
    </row>
    <row r="1334" spans="1:8" ht="30">
      <c r="A1334" s="45">
        <v>38464</v>
      </c>
      <c r="B1334" s="1108" t="s">
        <v>9372</v>
      </c>
      <c r="C1334" s="45" t="s">
        <v>4707</v>
      </c>
      <c r="D1334" s="46">
        <f t="shared" si="40"/>
        <v>485.78</v>
      </c>
      <c r="F1334" s="46">
        <v>485.78</v>
      </c>
      <c r="G1334" s="46">
        <v>485.78</v>
      </c>
      <c r="H1334" s="1105" t="b">
        <f t="shared" si="41"/>
        <v>1</v>
      </c>
    </row>
    <row r="1335" spans="1:8" ht="30">
      <c r="A1335" s="47">
        <v>34493</v>
      </c>
      <c r="B1335" s="48" t="s">
        <v>9373</v>
      </c>
      <c r="C1335" s="47" t="s">
        <v>4707</v>
      </c>
      <c r="D1335" s="49">
        <f t="shared" si="40"/>
        <v>340.22</v>
      </c>
      <c r="F1335" s="49">
        <v>340.22</v>
      </c>
      <c r="G1335" s="49">
        <v>340.22</v>
      </c>
      <c r="H1335" s="1105" t="b">
        <f t="shared" si="41"/>
        <v>1</v>
      </c>
    </row>
    <row r="1336" spans="1:8" ht="30">
      <c r="A1336" s="45">
        <v>1527</v>
      </c>
      <c r="B1336" s="1108" t="s">
        <v>9374</v>
      </c>
      <c r="C1336" s="45" t="s">
        <v>4707</v>
      </c>
      <c r="D1336" s="46">
        <f t="shared" si="40"/>
        <v>397.04</v>
      </c>
      <c r="F1336" s="46">
        <v>397.04</v>
      </c>
      <c r="G1336" s="46">
        <v>397.04</v>
      </c>
      <c r="H1336" s="1105" t="b">
        <f t="shared" si="41"/>
        <v>1</v>
      </c>
    </row>
    <row r="1337" spans="1:8" ht="30">
      <c r="A1337" s="47">
        <v>38405</v>
      </c>
      <c r="B1337" s="48" t="s">
        <v>9375</v>
      </c>
      <c r="C1337" s="47" t="s">
        <v>4707</v>
      </c>
      <c r="D1337" s="49">
        <f t="shared" si="40"/>
        <v>426.26</v>
      </c>
      <c r="F1337" s="49">
        <v>426.26</v>
      </c>
      <c r="G1337" s="49">
        <v>426.26</v>
      </c>
      <c r="H1337" s="1105" t="b">
        <f t="shared" si="41"/>
        <v>1</v>
      </c>
    </row>
    <row r="1338" spans="1:8" ht="30">
      <c r="A1338" s="45">
        <v>38408</v>
      </c>
      <c r="B1338" s="1108" t="s">
        <v>9376</v>
      </c>
      <c r="C1338" s="45" t="s">
        <v>4707</v>
      </c>
      <c r="D1338" s="46">
        <f t="shared" si="40"/>
        <v>443.25</v>
      </c>
      <c r="F1338" s="46">
        <v>443.25</v>
      </c>
      <c r="G1338" s="46">
        <v>443.25</v>
      </c>
      <c r="H1338" s="1105" t="b">
        <f t="shared" si="41"/>
        <v>1</v>
      </c>
    </row>
    <row r="1339" spans="1:8" ht="30">
      <c r="A1339" s="47">
        <v>34494</v>
      </c>
      <c r="B1339" s="48" t="s">
        <v>9377</v>
      </c>
      <c r="C1339" s="47" t="s">
        <v>4707</v>
      </c>
      <c r="D1339" s="49">
        <f t="shared" si="40"/>
        <v>355.33</v>
      </c>
      <c r="F1339" s="49">
        <v>355.33</v>
      </c>
      <c r="G1339" s="49">
        <v>355.33</v>
      </c>
      <c r="H1339" s="1105" t="b">
        <f t="shared" si="41"/>
        <v>1</v>
      </c>
    </row>
    <row r="1340" spans="1:8" ht="30">
      <c r="A1340" s="45">
        <v>1525</v>
      </c>
      <c r="B1340" s="1108" t="s">
        <v>9378</v>
      </c>
      <c r="C1340" s="45" t="s">
        <v>4707</v>
      </c>
      <c r="D1340" s="46">
        <f t="shared" si="40"/>
        <v>410.41</v>
      </c>
      <c r="F1340" s="46">
        <v>410.41</v>
      </c>
      <c r="G1340" s="46">
        <v>410.41</v>
      </c>
      <c r="H1340" s="1105" t="b">
        <f t="shared" si="41"/>
        <v>1</v>
      </c>
    </row>
    <row r="1341" spans="1:8" ht="30">
      <c r="A1341" s="47">
        <v>38406</v>
      </c>
      <c r="B1341" s="48" t="s">
        <v>9379</v>
      </c>
      <c r="C1341" s="47" t="s">
        <v>4707</v>
      </c>
      <c r="D1341" s="49">
        <f t="shared" si="40"/>
        <v>447.86</v>
      </c>
      <c r="F1341" s="49">
        <v>447.86</v>
      </c>
      <c r="G1341" s="49">
        <v>447.86</v>
      </c>
      <c r="H1341" s="1105" t="b">
        <f t="shared" si="41"/>
        <v>1</v>
      </c>
    </row>
    <row r="1342" spans="1:8" ht="30">
      <c r="A1342" s="45">
        <v>38409</v>
      </c>
      <c r="B1342" s="1108" t="s">
        <v>9380</v>
      </c>
      <c r="C1342" s="45" t="s">
        <v>4707</v>
      </c>
      <c r="D1342" s="46">
        <f t="shared" si="40"/>
        <v>477.78</v>
      </c>
      <c r="F1342" s="46">
        <v>477.78</v>
      </c>
      <c r="G1342" s="46">
        <v>477.78</v>
      </c>
      <c r="H1342" s="1105" t="b">
        <f t="shared" si="41"/>
        <v>1</v>
      </c>
    </row>
    <row r="1343" spans="1:8" ht="30">
      <c r="A1343" s="47">
        <v>34495</v>
      </c>
      <c r="B1343" s="48" t="s">
        <v>9381</v>
      </c>
      <c r="C1343" s="47" t="s">
        <v>4707</v>
      </c>
      <c r="D1343" s="49">
        <f t="shared" si="40"/>
        <v>370.5</v>
      </c>
      <c r="F1343" s="49">
        <v>370.5</v>
      </c>
      <c r="G1343" s="49">
        <v>370.5</v>
      </c>
      <c r="H1343" s="1105" t="b">
        <f t="shared" si="41"/>
        <v>1</v>
      </c>
    </row>
    <row r="1344" spans="1:8" ht="30">
      <c r="A1344" s="45">
        <v>11145</v>
      </c>
      <c r="B1344" s="1108" t="s">
        <v>9382</v>
      </c>
      <c r="C1344" s="45" t="s">
        <v>4707</v>
      </c>
      <c r="D1344" s="46">
        <f t="shared" si="40"/>
        <v>425.11</v>
      </c>
      <c r="F1344" s="46">
        <v>425.11</v>
      </c>
      <c r="G1344" s="46">
        <v>425.11</v>
      </c>
      <c r="H1344" s="1105" t="b">
        <f t="shared" si="41"/>
        <v>1</v>
      </c>
    </row>
    <row r="1345" spans="1:8" ht="30">
      <c r="A1345" s="47">
        <v>34496</v>
      </c>
      <c r="B1345" s="48" t="s">
        <v>9383</v>
      </c>
      <c r="C1345" s="47" t="s">
        <v>4707</v>
      </c>
      <c r="D1345" s="49">
        <f t="shared" si="40"/>
        <v>387.01</v>
      </c>
      <c r="F1345" s="49">
        <v>387.01</v>
      </c>
      <c r="G1345" s="49">
        <v>387.01</v>
      </c>
      <c r="H1345" s="1105" t="b">
        <f t="shared" si="41"/>
        <v>1</v>
      </c>
    </row>
    <row r="1346" spans="1:8" ht="30">
      <c r="A1346" s="45">
        <v>34479</v>
      </c>
      <c r="B1346" s="1108" t="s">
        <v>9384</v>
      </c>
      <c r="C1346" s="45" t="s">
        <v>4707</v>
      </c>
      <c r="D1346" s="46">
        <f t="shared" si="40"/>
        <v>441.15</v>
      </c>
      <c r="F1346" s="46">
        <v>441.15</v>
      </c>
      <c r="G1346" s="46">
        <v>441.15</v>
      </c>
      <c r="H1346" s="1105" t="b">
        <f t="shared" si="41"/>
        <v>1</v>
      </c>
    </row>
    <row r="1347" spans="1:8" ht="30">
      <c r="A1347" s="47">
        <v>34481</v>
      </c>
      <c r="B1347" s="48" t="s">
        <v>9385</v>
      </c>
      <c r="C1347" s="47" t="s">
        <v>4707</v>
      </c>
      <c r="D1347" s="49">
        <f t="shared" ref="D1347:D1410" si="42">IF($J$2=$F$1,F1347,G1347)</f>
        <v>495.96</v>
      </c>
      <c r="F1347" s="49">
        <v>495.96</v>
      </c>
      <c r="G1347" s="49">
        <v>495.96</v>
      </c>
      <c r="H1347" s="1105" t="b">
        <f t="shared" ref="H1347:H1410" si="43">F1347=G1347</f>
        <v>1</v>
      </c>
    </row>
    <row r="1348" spans="1:8" ht="30">
      <c r="A1348" s="45">
        <v>34483</v>
      </c>
      <c r="B1348" s="1108" t="s">
        <v>9386</v>
      </c>
      <c r="C1348" s="45" t="s">
        <v>4707</v>
      </c>
      <c r="D1348" s="46">
        <f t="shared" si="42"/>
        <v>588.21</v>
      </c>
      <c r="F1348" s="46">
        <v>588.21</v>
      </c>
      <c r="G1348" s="46">
        <v>588.21</v>
      </c>
      <c r="H1348" s="1105" t="b">
        <f t="shared" si="43"/>
        <v>1</v>
      </c>
    </row>
    <row r="1349" spans="1:8" ht="30">
      <c r="A1349" s="47">
        <v>34485</v>
      </c>
      <c r="B1349" s="48" t="s">
        <v>9387</v>
      </c>
      <c r="C1349" s="47" t="s">
        <v>4707</v>
      </c>
      <c r="D1349" s="49">
        <f t="shared" si="42"/>
        <v>755.31</v>
      </c>
      <c r="F1349" s="49">
        <v>755.31</v>
      </c>
      <c r="G1349" s="49">
        <v>755.31</v>
      </c>
      <c r="H1349" s="1105" t="b">
        <f t="shared" si="43"/>
        <v>1</v>
      </c>
    </row>
    <row r="1350" spans="1:8" ht="30">
      <c r="A1350" s="45">
        <v>34497</v>
      </c>
      <c r="B1350" s="1108" t="s">
        <v>9388</v>
      </c>
      <c r="C1350" s="45" t="s">
        <v>4707</v>
      </c>
      <c r="D1350" s="46">
        <f t="shared" si="42"/>
        <v>1042.73</v>
      </c>
      <c r="F1350" s="46">
        <v>1042.73</v>
      </c>
      <c r="G1350" s="46">
        <v>1042.73</v>
      </c>
      <c r="H1350" s="1105" t="b">
        <f t="shared" si="43"/>
        <v>1</v>
      </c>
    </row>
    <row r="1351" spans="1:8" ht="30">
      <c r="A1351" s="47">
        <v>14041</v>
      </c>
      <c r="B1351" s="48" t="s">
        <v>9389</v>
      </c>
      <c r="C1351" s="47" t="s">
        <v>4707</v>
      </c>
      <c r="D1351" s="49">
        <f t="shared" si="42"/>
        <v>326.8</v>
      </c>
      <c r="F1351" s="49">
        <v>326.8</v>
      </c>
      <c r="G1351" s="49">
        <v>326.8</v>
      </c>
      <c r="H1351" s="1105" t="b">
        <f t="shared" si="43"/>
        <v>1</v>
      </c>
    </row>
    <row r="1352" spans="1:8" ht="30">
      <c r="A1352" s="45">
        <v>1523</v>
      </c>
      <c r="B1352" s="1108" t="s">
        <v>9390</v>
      </c>
      <c r="C1352" s="45" t="s">
        <v>4707</v>
      </c>
      <c r="D1352" s="46">
        <f t="shared" si="42"/>
        <v>329.92</v>
      </c>
      <c r="F1352" s="46">
        <v>329.92</v>
      </c>
      <c r="G1352" s="46">
        <v>329.92</v>
      </c>
      <c r="H1352" s="1105" t="b">
        <f t="shared" si="43"/>
        <v>1</v>
      </c>
    </row>
    <row r="1353" spans="1:8">
      <c r="A1353" s="47">
        <v>14052</v>
      </c>
      <c r="B1353" s="48" t="s">
        <v>9391</v>
      </c>
      <c r="C1353" s="47" t="s">
        <v>4706</v>
      </c>
      <c r="D1353" s="49">
        <f t="shared" si="42"/>
        <v>6.41</v>
      </c>
      <c r="F1353" s="49">
        <v>6.41</v>
      </c>
      <c r="G1353" s="49">
        <v>6.41</v>
      </c>
      <c r="H1353" s="1105" t="b">
        <f t="shared" si="43"/>
        <v>1</v>
      </c>
    </row>
    <row r="1354" spans="1:8">
      <c r="A1354" s="45">
        <v>14054</v>
      </c>
      <c r="B1354" s="1108" t="s">
        <v>9392</v>
      </c>
      <c r="C1354" s="45" t="s">
        <v>4706</v>
      </c>
      <c r="D1354" s="46">
        <f t="shared" si="42"/>
        <v>8.33</v>
      </c>
      <c r="F1354" s="46">
        <v>8.33</v>
      </c>
      <c r="G1354" s="46">
        <v>8.33</v>
      </c>
      <c r="H1354" s="1105" t="b">
        <f t="shared" si="43"/>
        <v>1</v>
      </c>
    </row>
    <row r="1355" spans="1:8">
      <c r="A1355" s="47">
        <v>14053</v>
      </c>
      <c r="B1355" s="48" t="s">
        <v>9393</v>
      </c>
      <c r="C1355" s="47" t="s">
        <v>4706</v>
      </c>
      <c r="D1355" s="49">
        <f t="shared" si="42"/>
        <v>6.51</v>
      </c>
      <c r="F1355" s="49">
        <v>6.51</v>
      </c>
      <c r="G1355" s="49">
        <v>6.51</v>
      </c>
      <c r="H1355" s="1105" t="b">
        <f t="shared" si="43"/>
        <v>1</v>
      </c>
    </row>
    <row r="1356" spans="1:8">
      <c r="A1356" s="45">
        <v>2558</v>
      </c>
      <c r="B1356" s="1108" t="s">
        <v>9394</v>
      </c>
      <c r="C1356" s="45" t="s">
        <v>4706</v>
      </c>
      <c r="D1356" s="46">
        <f t="shared" si="42"/>
        <v>4.9000000000000004</v>
      </c>
      <c r="F1356" s="46">
        <v>4.9000000000000004</v>
      </c>
      <c r="G1356" s="46">
        <v>4.9000000000000004</v>
      </c>
      <c r="H1356" s="1105" t="b">
        <f t="shared" si="43"/>
        <v>1</v>
      </c>
    </row>
    <row r="1357" spans="1:8">
      <c r="A1357" s="47">
        <v>2560</v>
      </c>
      <c r="B1357" s="48" t="s">
        <v>9395</v>
      </c>
      <c r="C1357" s="47" t="s">
        <v>4706</v>
      </c>
      <c r="D1357" s="49">
        <f t="shared" si="42"/>
        <v>8.6199999999999992</v>
      </c>
      <c r="F1357" s="49">
        <v>8.6199999999999992</v>
      </c>
      <c r="G1357" s="49">
        <v>8.6199999999999992</v>
      </c>
      <c r="H1357" s="1105" t="b">
        <f t="shared" si="43"/>
        <v>1</v>
      </c>
    </row>
    <row r="1358" spans="1:8">
      <c r="A1358" s="45">
        <v>2559</v>
      </c>
      <c r="B1358" s="1108" t="s">
        <v>9396</v>
      </c>
      <c r="C1358" s="45" t="s">
        <v>4706</v>
      </c>
      <c r="D1358" s="46">
        <f t="shared" si="42"/>
        <v>6.9</v>
      </c>
      <c r="F1358" s="46">
        <v>6.9</v>
      </c>
      <c r="G1358" s="46">
        <v>6.9</v>
      </c>
      <c r="H1358" s="1105" t="b">
        <f t="shared" si="43"/>
        <v>1</v>
      </c>
    </row>
    <row r="1359" spans="1:8">
      <c r="A1359" s="47">
        <v>2592</v>
      </c>
      <c r="B1359" s="48" t="s">
        <v>9397</v>
      </c>
      <c r="C1359" s="47" t="s">
        <v>4706</v>
      </c>
      <c r="D1359" s="49">
        <f t="shared" si="42"/>
        <v>114.38</v>
      </c>
      <c r="F1359" s="49">
        <v>114.38</v>
      </c>
      <c r="G1359" s="49">
        <v>114.38</v>
      </c>
      <c r="H1359" s="1105" t="b">
        <f t="shared" si="43"/>
        <v>1</v>
      </c>
    </row>
    <row r="1360" spans="1:8">
      <c r="A1360" s="45">
        <v>2566</v>
      </c>
      <c r="B1360" s="1108" t="s">
        <v>9398</v>
      </c>
      <c r="C1360" s="45" t="s">
        <v>4706</v>
      </c>
      <c r="D1360" s="46">
        <f t="shared" si="42"/>
        <v>11.51</v>
      </c>
      <c r="F1360" s="46">
        <v>11.51</v>
      </c>
      <c r="G1360" s="46">
        <v>11.51</v>
      </c>
      <c r="H1360" s="1105" t="b">
        <f t="shared" si="43"/>
        <v>1</v>
      </c>
    </row>
    <row r="1361" spans="1:8">
      <c r="A1361" s="47">
        <v>2589</v>
      </c>
      <c r="B1361" s="48" t="s">
        <v>9399</v>
      </c>
      <c r="C1361" s="47" t="s">
        <v>4706</v>
      </c>
      <c r="D1361" s="49">
        <f t="shared" si="42"/>
        <v>15.3</v>
      </c>
      <c r="F1361" s="49">
        <v>15.3</v>
      </c>
      <c r="G1361" s="49">
        <v>15.3</v>
      </c>
      <c r="H1361" s="1105" t="b">
        <f t="shared" si="43"/>
        <v>1</v>
      </c>
    </row>
    <row r="1362" spans="1:8">
      <c r="A1362" s="45">
        <v>2591</v>
      </c>
      <c r="B1362" s="1108" t="s">
        <v>9400</v>
      </c>
      <c r="C1362" s="45" t="s">
        <v>4706</v>
      </c>
      <c r="D1362" s="46">
        <f t="shared" si="42"/>
        <v>5.58</v>
      </c>
      <c r="F1362" s="46">
        <v>5.58</v>
      </c>
      <c r="G1362" s="46">
        <v>5.58</v>
      </c>
      <c r="H1362" s="1105" t="b">
        <f t="shared" si="43"/>
        <v>1</v>
      </c>
    </row>
    <row r="1363" spans="1:8">
      <c r="A1363" s="47">
        <v>2590</v>
      </c>
      <c r="B1363" s="48" t="s">
        <v>9401</v>
      </c>
      <c r="C1363" s="47" t="s">
        <v>4706</v>
      </c>
      <c r="D1363" s="49">
        <f t="shared" si="42"/>
        <v>9.39</v>
      </c>
      <c r="F1363" s="49">
        <v>9.39</v>
      </c>
      <c r="G1363" s="49">
        <v>9.39</v>
      </c>
      <c r="H1363" s="1105" t="b">
        <f t="shared" si="43"/>
        <v>1</v>
      </c>
    </row>
    <row r="1364" spans="1:8">
      <c r="A1364" s="45">
        <v>2567</v>
      </c>
      <c r="B1364" s="1108" t="s">
        <v>9402</v>
      </c>
      <c r="C1364" s="45" t="s">
        <v>4706</v>
      </c>
      <c r="D1364" s="46">
        <f t="shared" si="42"/>
        <v>22.44</v>
      </c>
      <c r="F1364" s="46">
        <v>22.44</v>
      </c>
      <c r="G1364" s="46">
        <v>22.44</v>
      </c>
      <c r="H1364" s="1105" t="b">
        <f t="shared" si="43"/>
        <v>1</v>
      </c>
    </row>
    <row r="1365" spans="1:8">
      <c r="A1365" s="47">
        <v>2565</v>
      </c>
      <c r="B1365" s="48" t="s">
        <v>9403</v>
      </c>
      <c r="C1365" s="47" t="s">
        <v>4706</v>
      </c>
      <c r="D1365" s="49">
        <f t="shared" si="42"/>
        <v>5.59</v>
      </c>
      <c r="F1365" s="49">
        <v>5.59</v>
      </c>
      <c r="G1365" s="49">
        <v>5.59</v>
      </c>
      <c r="H1365" s="1105" t="b">
        <f t="shared" si="43"/>
        <v>1</v>
      </c>
    </row>
    <row r="1366" spans="1:8">
      <c r="A1366" s="45">
        <v>2568</v>
      </c>
      <c r="B1366" s="1108" t="s">
        <v>9404</v>
      </c>
      <c r="C1366" s="45" t="s">
        <v>4706</v>
      </c>
      <c r="D1366" s="46">
        <f t="shared" si="42"/>
        <v>62.32</v>
      </c>
      <c r="F1366" s="46">
        <v>62.32</v>
      </c>
      <c r="G1366" s="46">
        <v>62.32</v>
      </c>
      <c r="H1366" s="1105" t="b">
        <f t="shared" si="43"/>
        <v>1</v>
      </c>
    </row>
    <row r="1367" spans="1:8">
      <c r="A1367" s="47">
        <v>2594</v>
      </c>
      <c r="B1367" s="48" t="s">
        <v>9405</v>
      </c>
      <c r="C1367" s="47" t="s">
        <v>4706</v>
      </c>
      <c r="D1367" s="49">
        <f t="shared" si="42"/>
        <v>103.82</v>
      </c>
      <c r="F1367" s="49">
        <v>103.82</v>
      </c>
      <c r="G1367" s="49">
        <v>103.82</v>
      </c>
      <c r="H1367" s="1105" t="b">
        <f t="shared" si="43"/>
        <v>1</v>
      </c>
    </row>
    <row r="1368" spans="1:8">
      <c r="A1368" s="45">
        <v>2587</v>
      </c>
      <c r="B1368" s="1108" t="s">
        <v>9406</v>
      </c>
      <c r="C1368" s="45" t="s">
        <v>4706</v>
      </c>
      <c r="D1368" s="46">
        <f t="shared" si="42"/>
        <v>17.690000000000001</v>
      </c>
      <c r="F1368" s="46">
        <v>17.690000000000001</v>
      </c>
      <c r="G1368" s="46">
        <v>17.690000000000001</v>
      </c>
      <c r="H1368" s="1105" t="b">
        <f t="shared" si="43"/>
        <v>1</v>
      </c>
    </row>
    <row r="1369" spans="1:8">
      <c r="A1369" s="47">
        <v>2588</v>
      </c>
      <c r="B1369" s="48" t="s">
        <v>9407</v>
      </c>
      <c r="C1369" s="47" t="s">
        <v>4706</v>
      </c>
      <c r="D1369" s="49">
        <f t="shared" si="42"/>
        <v>14.05</v>
      </c>
      <c r="F1369" s="49">
        <v>14.05</v>
      </c>
      <c r="G1369" s="49">
        <v>14.05</v>
      </c>
      <c r="H1369" s="1105" t="b">
        <f t="shared" si="43"/>
        <v>1</v>
      </c>
    </row>
    <row r="1370" spans="1:8">
      <c r="A1370" s="45">
        <v>2569</v>
      </c>
      <c r="B1370" s="1108" t="s">
        <v>9408</v>
      </c>
      <c r="C1370" s="45" t="s">
        <v>4706</v>
      </c>
      <c r="D1370" s="46">
        <f t="shared" si="42"/>
        <v>5.41</v>
      </c>
      <c r="F1370" s="46">
        <v>5.41</v>
      </c>
      <c r="G1370" s="46">
        <v>5.41</v>
      </c>
      <c r="H1370" s="1105" t="b">
        <f t="shared" si="43"/>
        <v>1</v>
      </c>
    </row>
    <row r="1371" spans="1:8">
      <c r="A1371" s="47">
        <v>2570</v>
      </c>
      <c r="B1371" s="48" t="s">
        <v>9409</v>
      </c>
      <c r="C1371" s="47" t="s">
        <v>4706</v>
      </c>
      <c r="D1371" s="49">
        <f t="shared" si="42"/>
        <v>9.08</v>
      </c>
      <c r="F1371" s="49">
        <v>9.08</v>
      </c>
      <c r="G1371" s="49">
        <v>9.08</v>
      </c>
      <c r="H1371" s="1105" t="b">
        <f t="shared" si="43"/>
        <v>1</v>
      </c>
    </row>
    <row r="1372" spans="1:8">
      <c r="A1372" s="45">
        <v>2571</v>
      </c>
      <c r="B1372" s="1108" t="s">
        <v>9410</v>
      </c>
      <c r="C1372" s="45" t="s">
        <v>4706</v>
      </c>
      <c r="D1372" s="46">
        <f t="shared" si="42"/>
        <v>26.95</v>
      </c>
      <c r="F1372" s="46">
        <v>26.95</v>
      </c>
      <c r="G1372" s="46">
        <v>26.95</v>
      </c>
      <c r="H1372" s="1105" t="b">
        <f t="shared" si="43"/>
        <v>1</v>
      </c>
    </row>
    <row r="1373" spans="1:8">
      <c r="A1373" s="47">
        <v>2593</v>
      </c>
      <c r="B1373" s="48" t="s">
        <v>9411</v>
      </c>
      <c r="C1373" s="47" t="s">
        <v>4706</v>
      </c>
      <c r="D1373" s="49">
        <f t="shared" si="42"/>
        <v>5.77</v>
      </c>
      <c r="F1373" s="49">
        <v>5.77</v>
      </c>
      <c r="G1373" s="49">
        <v>5.77</v>
      </c>
      <c r="H1373" s="1105" t="b">
        <f t="shared" si="43"/>
        <v>1</v>
      </c>
    </row>
    <row r="1374" spans="1:8">
      <c r="A1374" s="45">
        <v>2572</v>
      </c>
      <c r="B1374" s="1108" t="s">
        <v>9412</v>
      </c>
      <c r="C1374" s="45" t="s">
        <v>4706</v>
      </c>
      <c r="D1374" s="46">
        <f t="shared" si="42"/>
        <v>79.69</v>
      </c>
      <c r="F1374" s="46">
        <v>79.69</v>
      </c>
      <c r="G1374" s="46">
        <v>79.69</v>
      </c>
      <c r="H1374" s="1105" t="b">
        <f t="shared" si="43"/>
        <v>1</v>
      </c>
    </row>
    <row r="1375" spans="1:8">
      <c r="A1375" s="47">
        <v>2595</v>
      </c>
      <c r="B1375" s="48" t="s">
        <v>9413</v>
      </c>
      <c r="C1375" s="47" t="s">
        <v>4706</v>
      </c>
      <c r="D1375" s="49">
        <f t="shared" si="42"/>
        <v>124.34</v>
      </c>
      <c r="F1375" s="49">
        <v>124.34</v>
      </c>
      <c r="G1375" s="49">
        <v>124.34</v>
      </c>
      <c r="H1375" s="1105" t="b">
        <f t="shared" si="43"/>
        <v>1</v>
      </c>
    </row>
    <row r="1376" spans="1:8">
      <c r="A1376" s="45">
        <v>2576</v>
      </c>
      <c r="B1376" s="1108" t="s">
        <v>9414</v>
      </c>
      <c r="C1376" s="45" t="s">
        <v>4706</v>
      </c>
      <c r="D1376" s="46">
        <f t="shared" si="42"/>
        <v>21.19</v>
      </c>
      <c r="F1376" s="46">
        <v>21.19</v>
      </c>
      <c r="G1376" s="46">
        <v>21.19</v>
      </c>
      <c r="H1376" s="1105" t="b">
        <f t="shared" si="43"/>
        <v>1</v>
      </c>
    </row>
    <row r="1377" spans="1:8">
      <c r="A1377" s="47">
        <v>2575</v>
      </c>
      <c r="B1377" s="48" t="s">
        <v>9415</v>
      </c>
      <c r="C1377" s="47" t="s">
        <v>4706</v>
      </c>
      <c r="D1377" s="49">
        <f t="shared" si="42"/>
        <v>15.93</v>
      </c>
      <c r="F1377" s="49">
        <v>15.93</v>
      </c>
      <c r="G1377" s="49">
        <v>15.93</v>
      </c>
      <c r="H1377" s="1105" t="b">
        <f t="shared" si="43"/>
        <v>1</v>
      </c>
    </row>
    <row r="1378" spans="1:8">
      <c r="A1378" s="45">
        <v>2573</v>
      </c>
      <c r="B1378" s="1108" t="s">
        <v>9416</v>
      </c>
      <c r="C1378" s="45" t="s">
        <v>4706</v>
      </c>
      <c r="D1378" s="46">
        <f t="shared" si="42"/>
        <v>6.61</v>
      </c>
      <c r="F1378" s="46">
        <v>6.61</v>
      </c>
      <c r="G1378" s="46">
        <v>6.61</v>
      </c>
      <c r="H1378" s="1105" t="b">
        <f t="shared" si="43"/>
        <v>1</v>
      </c>
    </row>
    <row r="1379" spans="1:8">
      <c r="A1379" s="47">
        <v>2586</v>
      </c>
      <c r="B1379" s="48" t="s">
        <v>9417</v>
      </c>
      <c r="C1379" s="47" t="s">
        <v>4706</v>
      </c>
      <c r="D1379" s="49">
        <f t="shared" si="42"/>
        <v>10.72</v>
      </c>
      <c r="F1379" s="49">
        <v>10.72</v>
      </c>
      <c r="G1379" s="49">
        <v>10.72</v>
      </c>
      <c r="H1379" s="1105" t="b">
        <f t="shared" si="43"/>
        <v>1</v>
      </c>
    </row>
    <row r="1380" spans="1:8">
      <c r="A1380" s="45">
        <v>2577</v>
      </c>
      <c r="B1380" s="1108" t="s">
        <v>9418</v>
      </c>
      <c r="C1380" s="45" t="s">
        <v>4706</v>
      </c>
      <c r="D1380" s="46">
        <f t="shared" si="42"/>
        <v>28.72</v>
      </c>
      <c r="F1380" s="46">
        <v>28.72</v>
      </c>
      <c r="G1380" s="46">
        <v>28.72</v>
      </c>
      <c r="H1380" s="1105" t="b">
        <f t="shared" si="43"/>
        <v>1</v>
      </c>
    </row>
    <row r="1381" spans="1:8">
      <c r="A1381" s="47">
        <v>2574</v>
      </c>
      <c r="B1381" s="48" t="s">
        <v>9419</v>
      </c>
      <c r="C1381" s="47" t="s">
        <v>4706</v>
      </c>
      <c r="D1381" s="49">
        <f t="shared" si="42"/>
        <v>6.66</v>
      </c>
      <c r="F1381" s="49">
        <v>6.66</v>
      </c>
      <c r="G1381" s="49">
        <v>6.66</v>
      </c>
      <c r="H1381" s="1105" t="b">
        <f t="shared" si="43"/>
        <v>1</v>
      </c>
    </row>
    <row r="1382" spans="1:8">
      <c r="A1382" s="45">
        <v>2578</v>
      </c>
      <c r="B1382" s="1108" t="s">
        <v>9420</v>
      </c>
      <c r="C1382" s="45" t="s">
        <v>4706</v>
      </c>
      <c r="D1382" s="46">
        <f t="shared" si="42"/>
        <v>89.67</v>
      </c>
      <c r="F1382" s="46">
        <v>89.67</v>
      </c>
      <c r="G1382" s="46">
        <v>89.67</v>
      </c>
      <c r="H1382" s="1105" t="b">
        <f t="shared" si="43"/>
        <v>1</v>
      </c>
    </row>
    <row r="1383" spans="1:8">
      <c r="A1383" s="47">
        <v>2585</v>
      </c>
      <c r="B1383" s="48" t="s">
        <v>9421</v>
      </c>
      <c r="C1383" s="47" t="s">
        <v>4706</v>
      </c>
      <c r="D1383" s="49">
        <f t="shared" si="42"/>
        <v>123.05</v>
      </c>
      <c r="F1383" s="49">
        <v>123.05</v>
      </c>
      <c r="G1383" s="49">
        <v>123.05</v>
      </c>
      <c r="H1383" s="1105" t="b">
        <f t="shared" si="43"/>
        <v>1</v>
      </c>
    </row>
    <row r="1384" spans="1:8">
      <c r="A1384" s="45">
        <v>12008</v>
      </c>
      <c r="B1384" s="1108" t="s">
        <v>9422</v>
      </c>
      <c r="C1384" s="45" t="s">
        <v>4706</v>
      </c>
      <c r="D1384" s="46">
        <f t="shared" si="42"/>
        <v>66.02</v>
      </c>
      <c r="F1384" s="46">
        <v>66.02</v>
      </c>
      <c r="G1384" s="46">
        <v>66.02</v>
      </c>
      <c r="H1384" s="1105" t="b">
        <f t="shared" si="43"/>
        <v>1</v>
      </c>
    </row>
    <row r="1385" spans="1:8">
      <c r="A1385" s="47">
        <v>2582</v>
      </c>
      <c r="B1385" s="48" t="s">
        <v>9423</v>
      </c>
      <c r="C1385" s="47" t="s">
        <v>4706</v>
      </c>
      <c r="D1385" s="49">
        <f t="shared" si="42"/>
        <v>19.66</v>
      </c>
      <c r="F1385" s="49">
        <v>19.66</v>
      </c>
      <c r="G1385" s="49">
        <v>19.66</v>
      </c>
      <c r="H1385" s="1105" t="b">
        <f t="shared" si="43"/>
        <v>1</v>
      </c>
    </row>
    <row r="1386" spans="1:8">
      <c r="A1386" s="45">
        <v>2597</v>
      </c>
      <c r="B1386" s="1108" t="s">
        <v>9424</v>
      </c>
      <c r="C1386" s="45" t="s">
        <v>4706</v>
      </c>
      <c r="D1386" s="46">
        <f t="shared" si="42"/>
        <v>16.850000000000001</v>
      </c>
      <c r="F1386" s="46">
        <v>16.850000000000001</v>
      </c>
      <c r="G1386" s="46">
        <v>16.850000000000001</v>
      </c>
      <c r="H1386" s="1105" t="b">
        <f t="shared" si="43"/>
        <v>1</v>
      </c>
    </row>
    <row r="1387" spans="1:8">
      <c r="A1387" s="47">
        <v>2579</v>
      </c>
      <c r="B1387" s="48" t="s">
        <v>9425</v>
      </c>
      <c r="C1387" s="47" t="s">
        <v>4706</v>
      </c>
      <c r="D1387" s="49">
        <f t="shared" si="42"/>
        <v>8.02</v>
      </c>
      <c r="F1387" s="49">
        <v>8.02</v>
      </c>
      <c r="G1387" s="49">
        <v>8.02</v>
      </c>
      <c r="H1387" s="1105" t="b">
        <f t="shared" si="43"/>
        <v>1</v>
      </c>
    </row>
    <row r="1388" spans="1:8">
      <c r="A1388" s="45">
        <v>2581</v>
      </c>
      <c r="B1388" s="1108" t="s">
        <v>9426</v>
      </c>
      <c r="C1388" s="45" t="s">
        <v>4706</v>
      </c>
      <c r="D1388" s="46">
        <f t="shared" si="42"/>
        <v>10.26</v>
      </c>
      <c r="F1388" s="46">
        <v>10.26</v>
      </c>
      <c r="G1388" s="46">
        <v>10.26</v>
      </c>
      <c r="H1388" s="1105" t="b">
        <f t="shared" si="43"/>
        <v>1</v>
      </c>
    </row>
    <row r="1389" spans="1:8">
      <c r="A1389" s="47">
        <v>2596</v>
      </c>
      <c r="B1389" s="48" t="s">
        <v>9427</v>
      </c>
      <c r="C1389" s="47" t="s">
        <v>4706</v>
      </c>
      <c r="D1389" s="49">
        <f t="shared" si="42"/>
        <v>30.36</v>
      </c>
      <c r="F1389" s="49">
        <v>30.36</v>
      </c>
      <c r="G1389" s="49">
        <v>30.36</v>
      </c>
      <c r="H1389" s="1105" t="b">
        <f t="shared" si="43"/>
        <v>1</v>
      </c>
    </row>
    <row r="1390" spans="1:8">
      <c r="A1390" s="45">
        <v>2580</v>
      </c>
      <c r="B1390" s="1108" t="s">
        <v>9428</v>
      </c>
      <c r="C1390" s="45" t="s">
        <v>4706</v>
      </c>
      <c r="D1390" s="46">
        <f t="shared" si="42"/>
        <v>8.7899999999999991</v>
      </c>
      <c r="F1390" s="46">
        <v>8.7899999999999991</v>
      </c>
      <c r="G1390" s="46">
        <v>8.7899999999999991</v>
      </c>
      <c r="H1390" s="1105" t="b">
        <f t="shared" si="43"/>
        <v>1</v>
      </c>
    </row>
    <row r="1391" spans="1:8">
      <c r="A1391" s="47">
        <v>2583</v>
      </c>
      <c r="B1391" s="48" t="s">
        <v>9429</v>
      </c>
      <c r="C1391" s="47" t="s">
        <v>4706</v>
      </c>
      <c r="D1391" s="49">
        <f t="shared" si="42"/>
        <v>73.84</v>
      </c>
      <c r="F1391" s="49">
        <v>73.84</v>
      </c>
      <c r="G1391" s="49">
        <v>73.84</v>
      </c>
      <c r="H1391" s="1105" t="b">
        <f t="shared" si="43"/>
        <v>1</v>
      </c>
    </row>
    <row r="1392" spans="1:8">
      <c r="A1392" s="45">
        <v>2584</v>
      </c>
      <c r="B1392" s="1108" t="s">
        <v>9430</v>
      </c>
      <c r="C1392" s="45" t="s">
        <v>4706</v>
      </c>
      <c r="D1392" s="46">
        <f t="shared" si="42"/>
        <v>122.93</v>
      </c>
      <c r="F1392" s="46">
        <v>122.93</v>
      </c>
      <c r="G1392" s="46">
        <v>122.93</v>
      </c>
      <c r="H1392" s="1105" t="b">
        <f t="shared" si="43"/>
        <v>1</v>
      </c>
    </row>
    <row r="1393" spans="1:8">
      <c r="A1393" s="47">
        <v>12010</v>
      </c>
      <c r="B1393" s="48" t="s">
        <v>9431</v>
      </c>
      <c r="C1393" s="47" t="s">
        <v>4706</v>
      </c>
      <c r="D1393" s="49">
        <f t="shared" si="42"/>
        <v>6.57</v>
      </c>
      <c r="F1393" s="49">
        <v>6.57</v>
      </c>
      <c r="G1393" s="49">
        <v>6.57</v>
      </c>
      <c r="H1393" s="1105" t="b">
        <f t="shared" si="43"/>
        <v>1</v>
      </c>
    </row>
    <row r="1394" spans="1:8">
      <c r="A1394" s="45">
        <v>39329</v>
      </c>
      <c r="B1394" s="1108" t="s">
        <v>9432</v>
      </c>
      <c r="C1394" s="45" t="s">
        <v>4706</v>
      </c>
      <c r="D1394" s="46">
        <f t="shared" si="42"/>
        <v>6.87</v>
      </c>
      <c r="F1394" s="46">
        <v>6.87</v>
      </c>
      <c r="G1394" s="46">
        <v>6.87</v>
      </c>
      <c r="H1394" s="1105" t="b">
        <f t="shared" si="43"/>
        <v>1</v>
      </c>
    </row>
    <row r="1395" spans="1:8">
      <c r="A1395" s="47">
        <v>39330</v>
      </c>
      <c r="B1395" s="48" t="s">
        <v>9433</v>
      </c>
      <c r="C1395" s="47" t="s">
        <v>4706</v>
      </c>
      <c r="D1395" s="49">
        <f t="shared" si="42"/>
        <v>7.23</v>
      </c>
      <c r="F1395" s="49">
        <v>7.23</v>
      </c>
      <c r="G1395" s="49">
        <v>7.23</v>
      </c>
      <c r="H1395" s="1105" t="b">
        <f t="shared" si="43"/>
        <v>1</v>
      </c>
    </row>
    <row r="1396" spans="1:8">
      <c r="A1396" s="45">
        <v>39332</v>
      </c>
      <c r="B1396" s="1108" t="s">
        <v>9434</v>
      </c>
      <c r="C1396" s="45" t="s">
        <v>4706</v>
      </c>
      <c r="D1396" s="46">
        <f t="shared" si="42"/>
        <v>8.08</v>
      </c>
      <c r="F1396" s="46">
        <v>8.08</v>
      </c>
      <c r="G1396" s="46">
        <v>8.08</v>
      </c>
      <c r="H1396" s="1105" t="b">
        <f t="shared" si="43"/>
        <v>1</v>
      </c>
    </row>
    <row r="1397" spans="1:8">
      <c r="A1397" s="47">
        <v>39331</v>
      </c>
      <c r="B1397" s="48" t="s">
        <v>9435</v>
      </c>
      <c r="C1397" s="47" t="s">
        <v>4706</v>
      </c>
      <c r="D1397" s="49">
        <f t="shared" si="42"/>
        <v>6.43</v>
      </c>
      <c r="F1397" s="49">
        <v>6.43</v>
      </c>
      <c r="G1397" s="49">
        <v>6.43</v>
      </c>
      <c r="H1397" s="1105" t="b">
        <f t="shared" si="43"/>
        <v>1</v>
      </c>
    </row>
    <row r="1398" spans="1:8">
      <c r="A1398" s="45">
        <v>39333</v>
      </c>
      <c r="B1398" s="1108" t="s">
        <v>9436</v>
      </c>
      <c r="C1398" s="45" t="s">
        <v>4706</v>
      </c>
      <c r="D1398" s="46">
        <f t="shared" si="42"/>
        <v>6.27</v>
      </c>
      <c r="F1398" s="46">
        <v>6.27</v>
      </c>
      <c r="G1398" s="46">
        <v>6.27</v>
      </c>
      <c r="H1398" s="1105" t="b">
        <f t="shared" si="43"/>
        <v>1</v>
      </c>
    </row>
    <row r="1399" spans="1:8">
      <c r="A1399" s="47">
        <v>39335</v>
      </c>
      <c r="B1399" s="48" t="s">
        <v>9437</v>
      </c>
      <c r="C1399" s="47" t="s">
        <v>4706</v>
      </c>
      <c r="D1399" s="49">
        <f t="shared" si="42"/>
        <v>7.26</v>
      </c>
      <c r="F1399" s="49">
        <v>7.26</v>
      </c>
      <c r="G1399" s="49">
        <v>7.26</v>
      </c>
      <c r="H1399" s="1105" t="b">
        <f t="shared" si="43"/>
        <v>1</v>
      </c>
    </row>
    <row r="1400" spans="1:8">
      <c r="A1400" s="45">
        <v>39334</v>
      </c>
      <c r="B1400" s="1108" t="s">
        <v>9438</v>
      </c>
      <c r="C1400" s="45" t="s">
        <v>4706</v>
      </c>
      <c r="D1400" s="46">
        <f t="shared" si="42"/>
        <v>5.77</v>
      </c>
      <c r="F1400" s="46">
        <v>5.77</v>
      </c>
      <c r="G1400" s="46">
        <v>5.77</v>
      </c>
      <c r="H1400" s="1105" t="b">
        <f t="shared" si="43"/>
        <v>1</v>
      </c>
    </row>
    <row r="1401" spans="1:8">
      <c r="A1401" s="47">
        <v>12016</v>
      </c>
      <c r="B1401" s="48" t="s">
        <v>9439</v>
      </c>
      <c r="C1401" s="47" t="s">
        <v>4706</v>
      </c>
      <c r="D1401" s="49">
        <f t="shared" si="42"/>
        <v>7.24</v>
      </c>
      <c r="F1401" s="49">
        <v>7.24</v>
      </c>
      <c r="G1401" s="49">
        <v>7.24</v>
      </c>
      <c r="H1401" s="1105" t="b">
        <f t="shared" si="43"/>
        <v>1</v>
      </c>
    </row>
    <row r="1402" spans="1:8">
      <c r="A1402" s="45">
        <v>12015</v>
      </c>
      <c r="B1402" s="1108" t="s">
        <v>9440</v>
      </c>
      <c r="C1402" s="45" t="s">
        <v>4706</v>
      </c>
      <c r="D1402" s="46">
        <f t="shared" si="42"/>
        <v>8.43</v>
      </c>
      <c r="F1402" s="46">
        <v>8.43</v>
      </c>
      <c r="G1402" s="46">
        <v>8.43</v>
      </c>
      <c r="H1402" s="1105" t="b">
        <f t="shared" si="43"/>
        <v>1</v>
      </c>
    </row>
    <row r="1403" spans="1:8">
      <c r="A1403" s="47">
        <v>12020</v>
      </c>
      <c r="B1403" s="48" t="s">
        <v>9441</v>
      </c>
      <c r="C1403" s="47" t="s">
        <v>4706</v>
      </c>
      <c r="D1403" s="49">
        <f t="shared" si="42"/>
        <v>7.24</v>
      </c>
      <c r="F1403" s="49">
        <v>7.24</v>
      </c>
      <c r="G1403" s="49">
        <v>7.24</v>
      </c>
      <c r="H1403" s="1105" t="b">
        <f t="shared" si="43"/>
        <v>1</v>
      </c>
    </row>
    <row r="1404" spans="1:8">
      <c r="A1404" s="45">
        <v>12019</v>
      </c>
      <c r="B1404" s="1108" t="s">
        <v>9442</v>
      </c>
      <c r="C1404" s="45" t="s">
        <v>4706</v>
      </c>
      <c r="D1404" s="46">
        <f t="shared" si="42"/>
        <v>8.43</v>
      </c>
      <c r="F1404" s="46">
        <v>8.43</v>
      </c>
      <c r="G1404" s="46">
        <v>8.43</v>
      </c>
      <c r="H1404" s="1105" t="b">
        <f t="shared" si="43"/>
        <v>1</v>
      </c>
    </row>
    <row r="1405" spans="1:8">
      <c r="A1405" s="47">
        <v>39336</v>
      </c>
      <c r="B1405" s="48" t="s">
        <v>9443</v>
      </c>
      <c r="C1405" s="47" t="s">
        <v>4706</v>
      </c>
      <c r="D1405" s="49">
        <f t="shared" si="42"/>
        <v>7.23</v>
      </c>
      <c r="F1405" s="49">
        <v>7.23</v>
      </c>
      <c r="G1405" s="49">
        <v>7.23</v>
      </c>
      <c r="H1405" s="1105" t="b">
        <f t="shared" si="43"/>
        <v>1</v>
      </c>
    </row>
    <row r="1406" spans="1:8">
      <c r="A1406" s="45">
        <v>39338</v>
      </c>
      <c r="B1406" s="1108" t="s">
        <v>9444</v>
      </c>
      <c r="C1406" s="45" t="s">
        <v>4706</v>
      </c>
      <c r="D1406" s="46">
        <f t="shared" si="42"/>
        <v>8.08</v>
      </c>
      <c r="F1406" s="46">
        <v>8.08</v>
      </c>
      <c r="G1406" s="46">
        <v>8.08</v>
      </c>
      <c r="H1406" s="1105" t="b">
        <f t="shared" si="43"/>
        <v>1</v>
      </c>
    </row>
    <row r="1407" spans="1:8">
      <c r="A1407" s="47">
        <v>39337</v>
      </c>
      <c r="B1407" s="48" t="s">
        <v>9445</v>
      </c>
      <c r="C1407" s="47" t="s">
        <v>4706</v>
      </c>
      <c r="D1407" s="49">
        <f t="shared" si="42"/>
        <v>6.43</v>
      </c>
      <c r="F1407" s="49">
        <v>6.43</v>
      </c>
      <c r="G1407" s="49">
        <v>6.43</v>
      </c>
      <c r="H1407" s="1105" t="b">
        <f t="shared" si="43"/>
        <v>1</v>
      </c>
    </row>
    <row r="1408" spans="1:8">
      <c r="A1408" s="45">
        <v>39341</v>
      </c>
      <c r="B1408" s="1108" t="s">
        <v>9446</v>
      </c>
      <c r="C1408" s="45" t="s">
        <v>4706</v>
      </c>
      <c r="D1408" s="46">
        <f t="shared" si="42"/>
        <v>10.54</v>
      </c>
      <c r="F1408" s="46">
        <v>10.54</v>
      </c>
      <c r="G1408" s="46">
        <v>10.54</v>
      </c>
      <c r="H1408" s="1105" t="b">
        <f t="shared" si="43"/>
        <v>1</v>
      </c>
    </row>
    <row r="1409" spans="1:8">
      <c r="A1409" s="47">
        <v>39340</v>
      </c>
      <c r="B1409" s="48" t="s">
        <v>9447</v>
      </c>
      <c r="C1409" s="47" t="s">
        <v>4706</v>
      </c>
      <c r="D1409" s="49">
        <f t="shared" si="42"/>
        <v>7.74</v>
      </c>
      <c r="F1409" s="49">
        <v>7.74</v>
      </c>
      <c r="G1409" s="49">
        <v>7.74</v>
      </c>
      <c r="H1409" s="1105" t="b">
        <f t="shared" si="43"/>
        <v>1</v>
      </c>
    </row>
    <row r="1410" spans="1:8">
      <c r="A1410" s="45">
        <v>12025</v>
      </c>
      <c r="B1410" s="1108" t="s">
        <v>9448</v>
      </c>
      <c r="C1410" s="45" t="s">
        <v>4706</v>
      </c>
      <c r="D1410" s="46">
        <f t="shared" si="42"/>
        <v>7.99</v>
      </c>
      <c r="F1410" s="46">
        <v>7.99</v>
      </c>
      <c r="G1410" s="46">
        <v>7.99</v>
      </c>
      <c r="H1410" s="1105" t="b">
        <f t="shared" si="43"/>
        <v>1</v>
      </c>
    </row>
    <row r="1411" spans="1:8">
      <c r="A1411" s="47">
        <v>39342</v>
      </c>
      <c r="B1411" s="48" t="s">
        <v>9449</v>
      </c>
      <c r="C1411" s="47" t="s">
        <v>4706</v>
      </c>
      <c r="D1411" s="49">
        <f t="shared" ref="D1411:D1474" si="44">IF($J$2=$F$1,F1411,G1411)</f>
        <v>10.54</v>
      </c>
      <c r="F1411" s="49">
        <v>10.54</v>
      </c>
      <c r="G1411" s="49">
        <v>10.54</v>
      </c>
      <c r="H1411" s="1105" t="b">
        <f t="shared" ref="H1411:H1474" si="45">F1411=G1411</f>
        <v>1</v>
      </c>
    </row>
    <row r="1412" spans="1:8">
      <c r="A1412" s="45">
        <v>39343</v>
      </c>
      <c r="B1412" s="1108" t="s">
        <v>9450</v>
      </c>
      <c r="C1412" s="45" t="s">
        <v>4706</v>
      </c>
      <c r="D1412" s="46">
        <f t="shared" si="44"/>
        <v>8.9</v>
      </c>
      <c r="F1412" s="46">
        <v>8.9</v>
      </c>
      <c r="G1412" s="46">
        <v>8.9</v>
      </c>
      <c r="H1412" s="1105" t="b">
        <f t="shared" si="45"/>
        <v>1</v>
      </c>
    </row>
    <row r="1413" spans="1:8">
      <c r="A1413" s="47">
        <v>39345</v>
      </c>
      <c r="B1413" s="48" t="s">
        <v>9451</v>
      </c>
      <c r="C1413" s="47" t="s">
        <v>4706</v>
      </c>
      <c r="D1413" s="49">
        <f t="shared" si="44"/>
        <v>12.04</v>
      </c>
      <c r="F1413" s="49">
        <v>12.04</v>
      </c>
      <c r="G1413" s="49">
        <v>12.04</v>
      </c>
      <c r="H1413" s="1105" t="b">
        <f t="shared" si="45"/>
        <v>1</v>
      </c>
    </row>
    <row r="1414" spans="1:8">
      <c r="A1414" s="45">
        <v>39344</v>
      </c>
      <c r="B1414" s="1108" t="s">
        <v>9452</v>
      </c>
      <c r="C1414" s="45" t="s">
        <v>4706</v>
      </c>
      <c r="D1414" s="46">
        <f t="shared" si="44"/>
        <v>8.6</v>
      </c>
      <c r="F1414" s="46">
        <v>8.6</v>
      </c>
      <c r="G1414" s="46">
        <v>8.6</v>
      </c>
      <c r="H1414" s="1105" t="b">
        <f t="shared" si="45"/>
        <v>1</v>
      </c>
    </row>
    <row r="1415" spans="1:8">
      <c r="A1415" s="47">
        <v>12623</v>
      </c>
      <c r="B1415" s="48" t="s">
        <v>9453</v>
      </c>
      <c r="C1415" s="47" t="s">
        <v>4709</v>
      </c>
      <c r="D1415" s="49">
        <f t="shared" si="44"/>
        <v>10.34</v>
      </c>
      <c r="F1415" s="49">
        <v>10.34</v>
      </c>
      <c r="G1415" s="49">
        <v>10.34</v>
      </c>
      <c r="H1415" s="1105" t="b">
        <f t="shared" si="45"/>
        <v>1</v>
      </c>
    </row>
    <row r="1416" spans="1:8">
      <c r="A1416" s="45">
        <v>34498</v>
      </c>
      <c r="B1416" s="1108" t="s">
        <v>9454</v>
      </c>
      <c r="C1416" s="45" t="s">
        <v>4706</v>
      </c>
      <c r="D1416" s="46">
        <f t="shared" si="44"/>
        <v>66.73</v>
      </c>
      <c r="F1416" s="46">
        <v>66.73</v>
      </c>
      <c r="G1416" s="46">
        <v>66.73</v>
      </c>
      <c r="H1416" s="1105" t="b">
        <f t="shared" si="45"/>
        <v>1</v>
      </c>
    </row>
    <row r="1417" spans="1:8">
      <c r="A1417" s="47">
        <v>13244</v>
      </c>
      <c r="B1417" s="48" t="s">
        <v>9455</v>
      </c>
      <c r="C1417" s="47" t="s">
        <v>4706</v>
      </c>
      <c r="D1417" s="49">
        <f t="shared" si="44"/>
        <v>28.09</v>
      </c>
      <c r="F1417" s="49">
        <v>28.09</v>
      </c>
      <c r="G1417" s="49">
        <v>28.09</v>
      </c>
      <c r="H1417" s="1105" t="b">
        <f t="shared" si="45"/>
        <v>1</v>
      </c>
    </row>
    <row r="1418" spans="1:8">
      <c r="A1418" s="45">
        <v>38998</v>
      </c>
      <c r="B1418" s="1108" t="s">
        <v>9456</v>
      </c>
      <c r="C1418" s="45" t="s">
        <v>4706</v>
      </c>
      <c r="D1418" s="46">
        <f t="shared" si="44"/>
        <v>7.51</v>
      </c>
      <c r="F1418" s="46">
        <v>7.51</v>
      </c>
      <c r="G1418" s="46">
        <v>7.51</v>
      </c>
      <c r="H1418" s="1105" t="b">
        <f t="shared" si="45"/>
        <v>1</v>
      </c>
    </row>
    <row r="1419" spans="1:8">
      <c r="A1419" s="47">
        <v>38999</v>
      </c>
      <c r="B1419" s="48" t="s">
        <v>9457</v>
      </c>
      <c r="C1419" s="47" t="s">
        <v>4706</v>
      </c>
      <c r="D1419" s="49">
        <f t="shared" si="44"/>
        <v>12.42</v>
      </c>
      <c r="F1419" s="49">
        <v>12.42</v>
      </c>
      <c r="G1419" s="49">
        <v>12.42</v>
      </c>
      <c r="H1419" s="1105" t="b">
        <f t="shared" si="45"/>
        <v>1</v>
      </c>
    </row>
    <row r="1420" spans="1:8">
      <c r="A1420" s="45">
        <v>38996</v>
      </c>
      <c r="B1420" s="1108" t="s">
        <v>9458</v>
      </c>
      <c r="C1420" s="45" t="s">
        <v>4706</v>
      </c>
      <c r="D1420" s="46">
        <f t="shared" si="44"/>
        <v>10.85</v>
      </c>
      <c r="F1420" s="46">
        <v>10.85</v>
      </c>
      <c r="G1420" s="46">
        <v>10.85</v>
      </c>
      <c r="H1420" s="1105" t="b">
        <f t="shared" si="45"/>
        <v>1</v>
      </c>
    </row>
    <row r="1421" spans="1:8">
      <c r="A1421" s="47">
        <v>38997</v>
      </c>
      <c r="B1421" s="48" t="s">
        <v>9459</v>
      </c>
      <c r="C1421" s="47" t="s">
        <v>4706</v>
      </c>
      <c r="D1421" s="49">
        <f t="shared" si="44"/>
        <v>17.559999999999999</v>
      </c>
      <c r="F1421" s="49">
        <v>17.559999999999999</v>
      </c>
      <c r="G1421" s="49">
        <v>17.559999999999999</v>
      </c>
      <c r="H1421" s="1105" t="b">
        <f t="shared" si="45"/>
        <v>1</v>
      </c>
    </row>
    <row r="1422" spans="1:8">
      <c r="A1422" s="45">
        <v>39862</v>
      </c>
      <c r="B1422" s="1108" t="s">
        <v>9460</v>
      </c>
      <c r="C1422" s="45" t="s">
        <v>4706</v>
      </c>
      <c r="D1422" s="46">
        <f t="shared" si="44"/>
        <v>7.9</v>
      </c>
      <c r="F1422" s="46">
        <v>7.9</v>
      </c>
      <c r="G1422" s="46">
        <v>7.9</v>
      </c>
      <c r="H1422" s="1105" t="b">
        <f t="shared" si="45"/>
        <v>1</v>
      </c>
    </row>
    <row r="1423" spans="1:8">
      <c r="A1423" s="47">
        <v>39863</v>
      </c>
      <c r="B1423" s="48" t="s">
        <v>9461</v>
      </c>
      <c r="C1423" s="47" t="s">
        <v>4706</v>
      </c>
      <c r="D1423" s="49">
        <f t="shared" si="44"/>
        <v>8.01</v>
      </c>
      <c r="F1423" s="49">
        <v>8.01</v>
      </c>
      <c r="G1423" s="49">
        <v>8.01</v>
      </c>
      <c r="H1423" s="1105" t="b">
        <f t="shared" si="45"/>
        <v>1</v>
      </c>
    </row>
    <row r="1424" spans="1:8">
      <c r="A1424" s="45">
        <v>39864</v>
      </c>
      <c r="B1424" s="1108" t="s">
        <v>9462</v>
      </c>
      <c r="C1424" s="45" t="s">
        <v>4706</v>
      </c>
      <c r="D1424" s="46">
        <f t="shared" si="44"/>
        <v>9.94</v>
      </c>
      <c r="F1424" s="46">
        <v>9.94</v>
      </c>
      <c r="G1424" s="46">
        <v>9.94</v>
      </c>
      <c r="H1424" s="1105" t="b">
        <f t="shared" si="45"/>
        <v>1</v>
      </c>
    </row>
    <row r="1425" spans="1:8">
      <c r="A1425" s="47">
        <v>39865</v>
      </c>
      <c r="B1425" s="48" t="s">
        <v>9463</v>
      </c>
      <c r="C1425" s="47" t="s">
        <v>4706</v>
      </c>
      <c r="D1425" s="49">
        <f t="shared" si="44"/>
        <v>14.01</v>
      </c>
      <c r="F1425" s="49">
        <v>14.01</v>
      </c>
      <c r="G1425" s="49">
        <v>14.01</v>
      </c>
      <c r="H1425" s="1105" t="b">
        <f t="shared" si="45"/>
        <v>1</v>
      </c>
    </row>
    <row r="1426" spans="1:8" ht="30">
      <c r="A1426" s="45">
        <v>2517</v>
      </c>
      <c r="B1426" s="1108" t="s">
        <v>9464</v>
      </c>
      <c r="C1426" s="45" t="s">
        <v>4706</v>
      </c>
      <c r="D1426" s="46">
        <f t="shared" si="44"/>
        <v>12.24</v>
      </c>
      <c r="F1426" s="46">
        <v>12.24</v>
      </c>
      <c r="G1426" s="46">
        <v>12.24</v>
      </c>
      <c r="H1426" s="1105" t="b">
        <f t="shared" si="45"/>
        <v>1</v>
      </c>
    </row>
    <row r="1427" spans="1:8" ht="30">
      <c r="A1427" s="47">
        <v>2522</v>
      </c>
      <c r="B1427" s="48" t="s">
        <v>9465</v>
      </c>
      <c r="C1427" s="47" t="s">
        <v>4706</v>
      </c>
      <c r="D1427" s="49">
        <f t="shared" si="44"/>
        <v>7.91</v>
      </c>
      <c r="F1427" s="49">
        <v>7.91</v>
      </c>
      <c r="G1427" s="49">
        <v>7.91</v>
      </c>
      <c r="H1427" s="1105" t="b">
        <f t="shared" si="45"/>
        <v>1</v>
      </c>
    </row>
    <row r="1428" spans="1:8" ht="30">
      <c r="A1428" s="45">
        <v>2548</v>
      </c>
      <c r="B1428" s="1108" t="s">
        <v>9466</v>
      </c>
      <c r="C1428" s="45" t="s">
        <v>4706</v>
      </c>
      <c r="D1428" s="46">
        <f t="shared" si="44"/>
        <v>4.8600000000000003</v>
      </c>
      <c r="F1428" s="46">
        <v>4.8600000000000003</v>
      </c>
      <c r="G1428" s="46">
        <v>4.8600000000000003</v>
      </c>
      <c r="H1428" s="1105" t="b">
        <f t="shared" si="45"/>
        <v>1</v>
      </c>
    </row>
    <row r="1429" spans="1:8">
      <c r="A1429" s="47">
        <v>2516</v>
      </c>
      <c r="B1429" s="48" t="s">
        <v>9467</v>
      </c>
      <c r="C1429" s="47" t="s">
        <v>4706</v>
      </c>
      <c r="D1429" s="49">
        <f t="shared" si="44"/>
        <v>6.35</v>
      </c>
      <c r="F1429" s="49">
        <v>6.35</v>
      </c>
      <c r="G1429" s="49">
        <v>6.35</v>
      </c>
      <c r="H1429" s="1105" t="b">
        <f t="shared" si="45"/>
        <v>1</v>
      </c>
    </row>
    <row r="1430" spans="1:8" ht="30">
      <c r="A1430" s="45">
        <v>2518</v>
      </c>
      <c r="B1430" s="1108" t="s">
        <v>9468</v>
      </c>
      <c r="C1430" s="45" t="s">
        <v>4706</v>
      </c>
      <c r="D1430" s="46">
        <f t="shared" si="44"/>
        <v>58.3</v>
      </c>
      <c r="F1430" s="46">
        <v>58.3</v>
      </c>
      <c r="G1430" s="46">
        <v>58.3</v>
      </c>
      <c r="H1430" s="1105" t="b">
        <f t="shared" si="45"/>
        <v>1</v>
      </c>
    </row>
    <row r="1431" spans="1:8">
      <c r="A1431" s="47">
        <v>2521</v>
      </c>
      <c r="B1431" s="48" t="s">
        <v>9469</v>
      </c>
      <c r="C1431" s="47" t="s">
        <v>4706</v>
      </c>
      <c r="D1431" s="49">
        <f t="shared" si="44"/>
        <v>24.81</v>
      </c>
      <c r="F1431" s="49">
        <v>24.81</v>
      </c>
      <c r="G1431" s="49">
        <v>24.81</v>
      </c>
      <c r="H1431" s="1105" t="b">
        <f t="shared" si="45"/>
        <v>1</v>
      </c>
    </row>
    <row r="1432" spans="1:8" ht="30">
      <c r="A1432" s="45">
        <v>2515</v>
      </c>
      <c r="B1432" s="1108" t="s">
        <v>9470</v>
      </c>
      <c r="C1432" s="45" t="s">
        <v>4706</v>
      </c>
      <c r="D1432" s="46">
        <f t="shared" si="44"/>
        <v>5.29</v>
      </c>
      <c r="F1432" s="46">
        <v>5.29</v>
      </c>
      <c r="G1432" s="46">
        <v>5.29</v>
      </c>
      <c r="H1432" s="1105" t="b">
        <f t="shared" si="45"/>
        <v>1</v>
      </c>
    </row>
    <row r="1433" spans="1:8">
      <c r="A1433" s="47">
        <v>2519</v>
      </c>
      <c r="B1433" s="48" t="s">
        <v>9471</v>
      </c>
      <c r="C1433" s="47" t="s">
        <v>4706</v>
      </c>
      <c r="D1433" s="49">
        <f t="shared" si="44"/>
        <v>70.290000000000006</v>
      </c>
      <c r="F1433" s="49">
        <v>70.290000000000006</v>
      </c>
      <c r="G1433" s="49">
        <v>70.290000000000006</v>
      </c>
      <c r="H1433" s="1105" t="b">
        <f t="shared" si="45"/>
        <v>1</v>
      </c>
    </row>
    <row r="1434" spans="1:8">
      <c r="A1434" s="45">
        <v>2520</v>
      </c>
      <c r="B1434" s="1108" t="s">
        <v>9472</v>
      </c>
      <c r="C1434" s="45" t="s">
        <v>4706</v>
      </c>
      <c r="D1434" s="46">
        <f t="shared" si="44"/>
        <v>129.38</v>
      </c>
      <c r="F1434" s="46">
        <v>129.38</v>
      </c>
      <c r="G1434" s="46">
        <v>129.38</v>
      </c>
      <c r="H1434" s="1105" t="b">
        <f t="shared" si="45"/>
        <v>1</v>
      </c>
    </row>
    <row r="1435" spans="1:8">
      <c r="A1435" s="47">
        <v>1602</v>
      </c>
      <c r="B1435" s="48" t="s">
        <v>9473</v>
      </c>
      <c r="C1435" s="47" t="s">
        <v>4706</v>
      </c>
      <c r="D1435" s="49">
        <f t="shared" si="44"/>
        <v>31.47</v>
      </c>
      <c r="F1435" s="49">
        <v>31.47</v>
      </c>
      <c r="G1435" s="49">
        <v>31.47</v>
      </c>
      <c r="H1435" s="1105" t="b">
        <f t="shared" si="45"/>
        <v>1</v>
      </c>
    </row>
    <row r="1436" spans="1:8">
      <c r="A1436" s="45">
        <v>1601</v>
      </c>
      <c r="B1436" s="1108" t="s">
        <v>9474</v>
      </c>
      <c r="C1436" s="45" t="s">
        <v>4706</v>
      </c>
      <c r="D1436" s="46">
        <f t="shared" si="44"/>
        <v>28.05</v>
      </c>
      <c r="F1436" s="46">
        <v>28.05</v>
      </c>
      <c r="G1436" s="46">
        <v>28.05</v>
      </c>
      <c r="H1436" s="1105" t="b">
        <f t="shared" si="45"/>
        <v>1</v>
      </c>
    </row>
    <row r="1437" spans="1:8">
      <c r="A1437" s="47">
        <v>1598</v>
      </c>
      <c r="B1437" s="48" t="s">
        <v>9475</v>
      </c>
      <c r="C1437" s="47" t="s">
        <v>4706</v>
      </c>
      <c r="D1437" s="49">
        <f t="shared" si="44"/>
        <v>8.3000000000000007</v>
      </c>
      <c r="F1437" s="49">
        <v>8.3000000000000007</v>
      </c>
      <c r="G1437" s="49">
        <v>8.3000000000000007</v>
      </c>
      <c r="H1437" s="1105" t="b">
        <f t="shared" si="45"/>
        <v>1</v>
      </c>
    </row>
    <row r="1438" spans="1:8">
      <c r="A1438" s="45">
        <v>1600</v>
      </c>
      <c r="B1438" s="1108" t="s">
        <v>9476</v>
      </c>
      <c r="C1438" s="45" t="s">
        <v>4706</v>
      </c>
      <c r="D1438" s="46">
        <f t="shared" si="44"/>
        <v>12.25</v>
      </c>
      <c r="F1438" s="46">
        <v>12.25</v>
      </c>
      <c r="G1438" s="46">
        <v>12.25</v>
      </c>
      <c r="H1438" s="1105" t="b">
        <f t="shared" si="45"/>
        <v>1</v>
      </c>
    </row>
    <row r="1439" spans="1:8">
      <c r="A1439" s="47">
        <v>1603</v>
      </c>
      <c r="B1439" s="48" t="s">
        <v>9477</v>
      </c>
      <c r="C1439" s="47" t="s">
        <v>4706</v>
      </c>
      <c r="D1439" s="49">
        <f t="shared" si="44"/>
        <v>47.52</v>
      </c>
      <c r="F1439" s="49">
        <v>47.52</v>
      </c>
      <c r="G1439" s="49">
        <v>47.52</v>
      </c>
      <c r="H1439" s="1105" t="b">
        <f t="shared" si="45"/>
        <v>1</v>
      </c>
    </row>
    <row r="1440" spans="1:8">
      <c r="A1440" s="45">
        <v>1599</v>
      </c>
      <c r="B1440" s="1108" t="s">
        <v>9478</v>
      </c>
      <c r="C1440" s="45" t="s">
        <v>4706</v>
      </c>
      <c r="D1440" s="46">
        <f t="shared" si="44"/>
        <v>9.6300000000000008</v>
      </c>
      <c r="F1440" s="46">
        <v>9.6300000000000008</v>
      </c>
      <c r="G1440" s="46">
        <v>9.6300000000000008</v>
      </c>
      <c r="H1440" s="1105" t="b">
        <f t="shared" si="45"/>
        <v>1</v>
      </c>
    </row>
    <row r="1441" spans="1:8">
      <c r="A1441" s="47">
        <v>1597</v>
      </c>
      <c r="B1441" s="48" t="s">
        <v>9479</v>
      </c>
      <c r="C1441" s="47" t="s">
        <v>4706</v>
      </c>
      <c r="D1441" s="49">
        <f t="shared" si="44"/>
        <v>7.8</v>
      </c>
      <c r="F1441" s="49">
        <v>7.8</v>
      </c>
      <c r="G1441" s="49">
        <v>7.8</v>
      </c>
      <c r="H1441" s="1105" t="b">
        <f t="shared" si="45"/>
        <v>1</v>
      </c>
    </row>
    <row r="1442" spans="1:8">
      <c r="A1442" s="45">
        <v>39600</v>
      </c>
      <c r="B1442" s="1108" t="s">
        <v>9480</v>
      </c>
      <c r="C1442" s="45" t="s">
        <v>4706</v>
      </c>
      <c r="D1442" s="46">
        <f t="shared" si="44"/>
        <v>8.93</v>
      </c>
      <c r="F1442" s="46">
        <v>8.93</v>
      </c>
      <c r="G1442" s="46">
        <v>8.93</v>
      </c>
      <c r="H1442" s="1105" t="b">
        <f t="shared" si="45"/>
        <v>1</v>
      </c>
    </row>
    <row r="1443" spans="1:8">
      <c r="A1443" s="47">
        <v>39601</v>
      </c>
      <c r="B1443" s="48" t="s">
        <v>9481</v>
      </c>
      <c r="C1443" s="47" t="s">
        <v>4706</v>
      </c>
      <c r="D1443" s="49">
        <f t="shared" si="44"/>
        <v>15.54</v>
      </c>
      <c r="F1443" s="49">
        <v>15.54</v>
      </c>
      <c r="G1443" s="49">
        <v>15.54</v>
      </c>
      <c r="H1443" s="1105" t="b">
        <f t="shared" si="45"/>
        <v>1</v>
      </c>
    </row>
    <row r="1444" spans="1:8">
      <c r="A1444" s="45">
        <v>39602</v>
      </c>
      <c r="B1444" s="1108" t="s">
        <v>9482</v>
      </c>
      <c r="C1444" s="45" t="s">
        <v>4706</v>
      </c>
      <c r="D1444" s="46">
        <f t="shared" si="44"/>
        <v>1.02</v>
      </c>
      <c r="F1444" s="46">
        <v>1.02</v>
      </c>
      <c r="G1444" s="46">
        <v>1.02</v>
      </c>
      <c r="H1444" s="1105" t="b">
        <f t="shared" si="45"/>
        <v>1</v>
      </c>
    </row>
    <row r="1445" spans="1:8">
      <c r="A1445" s="47">
        <v>39603</v>
      </c>
      <c r="B1445" s="48" t="s">
        <v>9483</v>
      </c>
      <c r="C1445" s="47" t="s">
        <v>4706</v>
      </c>
      <c r="D1445" s="49">
        <f t="shared" si="44"/>
        <v>1.75</v>
      </c>
      <c r="F1445" s="49">
        <v>1.75</v>
      </c>
      <c r="G1445" s="49">
        <v>1.75</v>
      </c>
      <c r="H1445" s="1105" t="b">
        <f t="shared" si="45"/>
        <v>1</v>
      </c>
    </row>
    <row r="1446" spans="1:8">
      <c r="A1446" s="45">
        <v>11821</v>
      </c>
      <c r="B1446" s="1108" t="s">
        <v>9484</v>
      </c>
      <c r="C1446" s="45" t="s">
        <v>4706</v>
      </c>
      <c r="D1446" s="46">
        <f t="shared" si="44"/>
        <v>6.41</v>
      </c>
      <c r="F1446" s="46">
        <v>6.41</v>
      </c>
      <c r="G1446" s="46">
        <v>6.41</v>
      </c>
      <c r="H1446" s="1105" t="b">
        <f t="shared" si="45"/>
        <v>1</v>
      </c>
    </row>
    <row r="1447" spans="1:8">
      <c r="A1447" s="47">
        <v>1562</v>
      </c>
      <c r="B1447" s="48" t="s">
        <v>9485</v>
      </c>
      <c r="C1447" s="47" t="s">
        <v>4706</v>
      </c>
      <c r="D1447" s="49">
        <f t="shared" si="44"/>
        <v>10.5</v>
      </c>
      <c r="F1447" s="49">
        <v>10.5</v>
      </c>
      <c r="G1447" s="49">
        <v>10.5</v>
      </c>
      <c r="H1447" s="1105" t="b">
        <f t="shared" si="45"/>
        <v>1</v>
      </c>
    </row>
    <row r="1448" spans="1:8">
      <c r="A1448" s="45">
        <v>1563</v>
      </c>
      <c r="B1448" s="1108" t="s">
        <v>9486</v>
      </c>
      <c r="C1448" s="45" t="s">
        <v>4706</v>
      </c>
      <c r="D1448" s="46">
        <f t="shared" si="44"/>
        <v>14.09</v>
      </c>
      <c r="F1448" s="46">
        <v>14.09</v>
      </c>
      <c r="G1448" s="46">
        <v>14.09</v>
      </c>
      <c r="H1448" s="1105" t="b">
        <f t="shared" si="45"/>
        <v>1</v>
      </c>
    </row>
    <row r="1449" spans="1:8">
      <c r="A1449" s="47">
        <v>11856</v>
      </c>
      <c r="B1449" s="48" t="s">
        <v>9487</v>
      </c>
      <c r="C1449" s="47" t="s">
        <v>4706</v>
      </c>
      <c r="D1449" s="49">
        <f t="shared" si="44"/>
        <v>4.2</v>
      </c>
      <c r="F1449" s="49">
        <v>4.2</v>
      </c>
      <c r="G1449" s="49">
        <v>4.2</v>
      </c>
      <c r="H1449" s="1105" t="b">
        <f t="shared" si="45"/>
        <v>1</v>
      </c>
    </row>
    <row r="1450" spans="1:8">
      <c r="A1450" s="45">
        <v>11857</v>
      </c>
      <c r="B1450" s="1108" t="s">
        <v>9488</v>
      </c>
      <c r="C1450" s="45" t="s">
        <v>4706</v>
      </c>
      <c r="D1450" s="46">
        <f t="shared" si="44"/>
        <v>22.1</v>
      </c>
      <c r="F1450" s="46">
        <v>22.1</v>
      </c>
      <c r="G1450" s="46">
        <v>22.1</v>
      </c>
      <c r="H1450" s="1105" t="b">
        <f t="shared" si="45"/>
        <v>1</v>
      </c>
    </row>
    <row r="1451" spans="1:8">
      <c r="A1451" s="47">
        <v>11858</v>
      </c>
      <c r="B1451" s="48" t="s">
        <v>9489</v>
      </c>
      <c r="C1451" s="47" t="s">
        <v>4706</v>
      </c>
      <c r="D1451" s="49">
        <f t="shared" si="44"/>
        <v>27.43</v>
      </c>
      <c r="F1451" s="49">
        <v>27.43</v>
      </c>
      <c r="G1451" s="49">
        <v>27.43</v>
      </c>
      <c r="H1451" s="1105" t="b">
        <f t="shared" si="45"/>
        <v>1</v>
      </c>
    </row>
    <row r="1452" spans="1:8">
      <c r="A1452" s="45">
        <v>1539</v>
      </c>
      <c r="B1452" s="1108" t="s">
        <v>9490</v>
      </c>
      <c r="C1452" s="45" t="s">
        <v>4706</v>
      </c>
      <c r="D1452" s="46">
        <f t="shared" si="44"/>
        <v>4.93</v>
      </c>
      <c r="F1452" s="46">
        <v>4.93</v>
      </c>
      <c r="G1452" s="46">
        <v>4.93</v>
      </c>
      <c r="H1452" s="1105" t="b">
        <f t="shared" si="45"/>
        <v>1</v>
      </c>
    </row>
    <row r="1453" spans="1:8">
      <c r="A1453" s="47">
        <v>11859</v>
      </c>
      <c r="B1453" s="48" t="s">
        <v>9491</v>
      </c>
      <c r="C1453" s="47" t="s">
        <v>4706</v>
      </c>
      <c r="D1453" s="49">
        <f t="shared" si="44"/>
        <v>37.32</v>
      </c>
      <c r="F1453" s="49">
        <v>37.32</v>
      </c>
      <c r="G1453" s="49">
        <v>37.32</v>
      </c>
      <c r="H1453" s="1105" t="b">
        <f t="shared" si="45"/>
        <v>1</v>
      </c>
    </row>
    <row r="1454" spans="1:8">
      <c r="A1454" s="45">
        <v>1550</v>
      </c>
      <c r="B1454" s="1108" t="s">
        <v>9492</v>
      </c>
      <c r="C1454" s="45" t="s">
        <v>4706</v>
      </c>
      <c r="D1454" s="46">
        <f t="shared" si="44"/>
        <v>5.2</v>
      </c>
      <c r="F1454" s="46">
        <v>5.2</v>
      </c>
      <c r="G1454" s="46">
        <v>5.2</v>
      </c>
      <c r="H1454" s="1105" t="b">
        <f t="shared" si="45"/>
        <v>1</v>
      </c>
    </row>
    <row r="1455" spans="1:8">
      <c r="A1455" s="47">
        <v>11854</v>
      </c>
      <c r="B1455" s="48" t="s">
        <v>9493</v>
      </c>
      <c r="C1455" s="47" t="s">
        <v>4706</v>
      </c>
      <c r="D1455" s="49">
        <f t="shared" si="44"/>
        <v>6.5</v>
      </c>
      <c r="F1455" s="49">
        <v>6.5</v>
      </c>
      <c r="G1455" s="49">
        <v>6.5</v>
      </c>
      <c r="H1455" s="1105" t="b">
        <f t="shared" si="45"/>
        <v>1</v>
      </c>
    </row>
    <row r="1456" spans="1:8">
      <c r="A1456" s="45">
        <v>11862</v>
      </c>
      <c r="B1456" s="1108" t="s">
        <v>9494</v>
      </c>
      <c r="C1456" s="45" t="s">
        <v>4706</v>
      </c>
      <c r="D1456" s="46">
        <f t="shared" si="44"/>
        <v>9.1199999999999992</v>
      </c>
      <c r="F1456" s="46">
        <v>9.1199999999999992</v>
      </c>
      <c r="G1456" s="46">
        <v>9.1199999999999992</v>
      </c>
      <c r="H1456" s="1105" t="b">
        <f t="shared" si="45"/>
        <v>1</v>
      </c>
    </row>
    <row r="1457" spans="1:8">
      <c r="A1457" s="47">
        <v>11863</v>
      </c>
      <c r="B1457" s="48" t="s">
        <v>9495</v>
      </c>
      <c r="C1457" s="47" t="s">
        <v>4706</v>
      </c>
      <c r="D1457" s="49">
        <f t="shared" si="44"/>
        <v>3.68</v>
      </c>
      <c r="F1457" s="49">
        <v>3.68</v>
      </c>
      <c r="G1457" s="49">
        <v>3.68</v>
      </c>
      <c r="H1457" s="1105" t="b">
        <f t="shared" si="45"/>
        <v>1</v>
      </c>
    </row>
    <row r="1458" spans="1:8">
      <c r="A1458" s="45">
        <v>11855</v>
      </c>
      <c r="B1458" s="1108" t="s">
        <v>9496</v>
      </c>
      <c r="C1458" s="45" t="s">
        <v>4706</v>
      </c>
      <c r="D1458" s="46">
        <f t="shared" si="44"/>
        <v>13.62</v>
      </c>
      <c r="F1458" s="46">
        <v>13.62</v>
      </c>
      <c r="G1458" s="46">
        <v>13.62</v>
      </c>
      <c r="H1458" s="1105" t="b">
        <f t="shared" si="45"/>
        <v>1</v>
      </c>
    </row>
    <row r="1459" spans="1:8">
      <c r="A1459" s="47">
        <v>11864</v>
      </c>
      <c r="B1459" s="48" t="s">
        <v>9497</v>
      </c>
      <c r="C1459" s="47" t="s">
        <v>4706</v>
      </c>
      <c r="D1459" s="49">
        <f t="shared" si="44"/>
        <v>20.59</v>
      </c>
      <c r="F1459" s="49">
        <v>20.59</v>
      </c>
      <c r="G1459" s="49">
        <v>20.59</v>
      </c>
      <c r="H1459" s="1105" t="b">
        <f t="shared" si="45"/>
        <v>1</v>
      </c>
    </row>
    <row r="1460" spans="1:8" ht="30">
      <c r="A1460" s="45">
        <v>2527</v>
      </c>
      <c r="B1460" s="1108" t="s">
        <v>9498</v>
      </c>
      <c r="C1460" s="45" t="s">
        <v>4706</v>
      </c>
      <c r="D1460" s="46">
        <f t="shared" si="44"/>
        <v>4.38</v>
      </c>
      <c r="F1460" s="46">
        <v>4.38</v>
      </c>
      <c r="G1460" s="46">
        <v>4.38</v>
      </c>
      <c r="H1460" s="1105" t="b">
        <f t="shared" si="45"/>
        <v>1</v>
      </c>
    </row>
    <row r="1461" spans="1:8" ht="30">
      <c r="A1461" s="47">
        <v>2526</v>
      </c>
      <c r="B1461" s="48" t="s">
        <v>9499</v>
      </c>
      <c r="C1461" s="47" t="s">
        <v>4706</v>
      </c>
      <c r="D1461" s="49">
        <f t="shared" si="44"/>
        <v>2.81</v>
      </c>
      <c r="F1461" s="49">
        <v>2.81</v>
      </c>
      <c r="G1461" s="49">
        <v>2.81</v>
      </c>
      <c r="H1461" s="1105" t="b">
        <f t="shared" si="45"/>
        <v>1</v>
      </c>
    </row>
    <row r="1462" spans="1:8" ht="30">
      <c r="A1462" s="45">
        <v>2487</v>
      </c>
      <c r="B1462" s="1108" t="s">
        <v>9500</v>
      </c>
      <c r="C1462" s="45" t="s">
        <v>4706</v>
      </c>
      <c r="D1462" s="46">
        <f t="shared" si="44"/>
        <v>0.95</v>
      </c>
      <c r="F1462" s="46">
        <v>0.95</v>
      </c>
      <c r="G1462" s="46">
        <v>0.95</v>
      </c>
      <c r="H1462" s="1105" t="b">
        <f t="shared" si="45"/>
        <v>1</v>
      </c>
    </row>
    <row r="1463" spans="1:8" ht="30">
      <c r="A1463" s="47">
        <v>2483</v>
      </c>
      <c r="B1463" s="48" t="s">
        <v>9501</v>
      </c>
      <c r="C1463" s="47" t="s">
        <v>4706</v>
      </c>
      <c r="D1463" s="49">
        <f t="shared" si="44"/>
        <v>2</v>
      </c>
      <c r="F1463" s="49">
        <v>2</v>
      </c>
      <c r="G1463" s="49">
        <v>2</v>
      </c>
      <c r="H1463" s="1105" t="b">
        <f t="shared" si="45"/>
        <v>1</v>
      </c>
    </row>
    <row r="1464" spans="1:8" ht="30">
      <c r="A1464" s="45">
        <v>2528</v>
      </c>
      <c r="B1464" s="1108" t="s">
        <v>9502</v>
      </c>
      <c r="C1464" s="45" t="s">
        <v>4706</v>
      </c>
      <c r="D1464" s="46">
        <f t="shared" si="44"/>
        <v>11.03</v>
      </c>
      <c r="F1464" s="46">
        <v>11.03</v>
      </c>
      <c r="G1464" s="46">
        <v>11.03</v>
      </c>
      <c r="H1464" s="1105" t="b">
        <f t="shared" si="45"/>
        <v>1</v>
      </c>
    </row>
    <row r="1465" spans="1:8" ht="30">
      <c r="A1465" s="47">
        <v>2489</v>
      </c>
      <c r="B1465" s="48" t="s">
        <v>9503</v>
      </c>
      <c r="C1465" s="47" t="s">
        <v>4706</v>
      </c>
      <c r="D1465" s="49">
        <f t="shared" si="44"/>
        <v>4.8600000000000003</v>
      </c>
      <c r="F1465" s="49">
        <v>4.8600000000000003</v>
      </c>
      <c r="G1465" s="49">
        <v>4.8600000000000003</v>
      </c>
      <c r="H1465" s="1105" t="b">
        <f t="shared" si="45"/>
        <v>1</v>
      </c>
    </row>
    <row r="1466" spans="1:8" ht="30">
      <c r="A1466" s="45">
        <v>2488</v>
      </c>
      <c r="B1466" s="1108" t="s">
        <v>9504</v>
      </c>
      <c r="C1466" s="45" t="s">
        <v>4706</v>
      </c>
      <c r="D1466" s="46">
        <f t="shared" si="44"/>
        <v>1.1200000000000001</v>
      </c>
      <c r="F1466" s="46">
        <v>1.1200000000000001</v>
      </c>
      <c r="G1466" s="46">
        <v>1.1200000000000001</v>
      </c>
      <c r="H1466" s="1105" t="b">
        <f t="shared" si="45"/>
        <v>1</v>
      </c>
    </row>
    <row r="1467" spans="1:8" ht="30">
      <c r="A1467" s="47">
        <v>2484</v>
      </c>
      <c r="B1467" s="48" t="s">
        <v>9505</v>
      </c>
      <c r="C1467" s="47" t="s">
        <v>4706</v>
      </c>
      <c r="D1467" s="49">
        <f t="shared" si="44"/>
        <v>16.02</v>
      </c>
      <c r="F1467" s="49">
        <v>16.02</v>
      </c>
      <c r="G1467" s="49">
        <v>16.02</v>
      </c>
      <c r="H1467" s="1105" t="b">
        <f t="shared" si="45"/>
        <v>1</v>
      </c>
    </row>
    <row r="1468" spans="1:8" ht="30">
      <c r="A1468" s="45">
        <v>2485</v>
      </c>
      <c r="B1468" s="1108" t="s">
        <v>9506</v>
      </c>
      <c r="C1468" s="45" t="s">
        <v>4706</v>
      </c>
      <c r="D1468" s="46">
        <f t="shared" si="44"/>
        <v>25.11</v>
      </c>
      <c r="F1468" s="46">
        <v>25.11</v>
      </c>
      <c r="G1468" s="46">
        <v>25.11</v>
      </c>
      <c r="H1468" s="1105" t="b">
        <f t="shared" si="45"/>
        <v>1</v>
      </c>
    </row>
    <row r="1469" spans="1:8">
      <c r="A1469" s="47">
        <v>38005</v>
      </c>
      <c r="B1469" s="48" t="s">
        <v>9507</v>
      </c>
      <c r="C1469" s="47" t="s">
        <v>4706</v>
      </c>
      <c r="D1469" s="49">
        <f t="shared" si="44"/>
        <v>21.69</v>
      </c>
      <c r="F1469" s="49">
        <v>21.69</v>
      </c>
      <c r="G1469" s="49">
        <v>21.69</v>
      </c>
      <c r="H1469" s="1105" t="b">
        <f t="shared" si="45"/>
        <v>1</v>
      </c>
    </row>
    <row r="1470" spans="1:8">
      <c r="A1470" s="45">
        <v>38006</v>
      </c>
      <c r="B1470" s="1108" t="s">
        <v>9508</v>
      </c>
      <c r="C1470" s="45" t="s">
        <v>4706</v>
      </c>
      <c r="D1470" s="46">
        <f t="shared" si="44"/>
        <v>26.63</v>
      </c>
      <c r="F1470" s="46">
        <v>26.63</v>
      </c>
      <c r="G1470" s="46">
        <v>26.63</v>
      </c>
      <c r="H1470" s="1105" t="b">
        <f t="shared" si="45"/>
        <v>1</v>
      </c>
    </row>
    <row r="1471" spans="1:8">
      <c r="A1471" s="47">
        <v>38428</v>
      </c>
      <c r="B1471" s="48" t="s">
        <v>9509</v>
      </c>
      <c r="C1471" s="47" t="s">
        <v>4706</v>
      </c>
      <c r="D1471" s="49">
        <f t="shared" si="44"/>
        <v>24.94</v>
      </c>
      <c r="F1471" s="49">
        <v>24.94</v>
      </c>
      <c r="G1471" s="49">
        <v>24.94</v>
      </c>
      <c r="H1471" s="1105" t="b">
        <f t="shared" si="45"/>
        <v>1</v>
      </c>
    </row>
    <row r="1472" spans="1:8">
      <c r="A1472" s="45">
        <v>38007</v>
      </c>
      <c r="B1472" s="1108" t="s">
        <v>9510</v>
      </c>
      <c r="C1472" s="45" t="s">
        <v>4706</v>
      </c>
      <c r="D1472" s="46">
        <f t="shared" si="44"/>
        <v>40.75</v>
      </c>
      <c r="F1472" s="46">
        <v>40.75</v>
      </c>
      <c r="G1472" s="46">
        <v>40.75</v>
      </c>
      <c r="H1472" s="1105" t="b">
        <f t="shared" si="45"/>
        <v>1</v>
      </c>
    </row>
    <row r="1473" spans="1:8">
      <c r="A1473" s="47">
        <v>38008</v>
      </c>
      <c r="B1473" s="48" t="s">
        <v>9511</v>
      </c>
      <c r="C1473" s="47" t="s">
        <v>4706</v>
      </c>
      <c r="D1473" s="49">
        <f t="shared" si="44"/>
        <v>164.13</v>
      </c>
      <c r="F1473" s="49">
        <v>164.13</v>
      </c>
      <c r="G1473" s="49">
        <v>164.13</v>
      </c>
      <c r="H1473" s="1105" t="b">
        <f t="shared" si="45"/>
        <v>1</v>
      </c>
    </row>
    <row r="1474" spans="1:8">
      <c r="A1474" s="45">
        <v>38009</v>
      </c>
      <c r="B1474" s="1108" t="s">
        <v>9512</v>
      </c>
      <c r="C1474" s="45" t="s">
        <v>4706</v>
      </c>
      <c r="D1474" s="46">
        <f t="shared" si="44"/>
        <v>200.59</v>
      </c>
      <c r="F1474" s="46">
        <v>200.59</v>
      </c>
      <c r="G1474" s="46">
        <v>200.59</v>
      </c>
      <c r="H1474" s="1105" t="b">
        <f t="shared" si="45"/>
        <v>1</v>
      </c>
    </row>
    <row r="1475" spans="1:8">
      <c r="A1475" s="47">
        <v>39279</v>
      </c>
      <c r="B1475" s="48" t="s">
        <v>9513</v>
      </c>
      <c r="C1475" s="47" t="s">
        <v>4706</v>
      </c>
      <c r="D1475" s="49">
        <f t="shared" ref="D1475:D1538" si="46">IF($J$2=$F$1,F1475,G1475)</f>
        <v>9.5399999999999991</v>
      </c>
      <c r="F1475" s="49">
        <v>9.5399999999999991</v>
      </c>
      <c r="G1475" s="49">
        <v>9.5399999999999991</v>
      </c>
      <c r="H1475" s="1105" t="b">
        <f t="shared" ref="H1475:H1538" si="47">F1475=G1475</f>
        <v>1</v>
      </c>
    </row>
    <row r="1476" spans="1:8">
      <c r="A1476" s="45">
        <v>38845</v>
      </c>
      <c r="B1476" s="1108" t="s">
        <v>9514</v>
      </c>
      <c r="C1476" s="45" t="s">
        <v>4706</v>
      </c>
      <c r="D1476" s="46">
        <f t="shared" si="46"/>
        <v>13.8</v>
      </c>
      <c r="F1476" s="46">
        <v>13.8</v>
      </c>
      <c r="G1476" s="46">
        <v>13.8</v>
      </c>
      <c r="H1476" s="1105" t="b">
        <f t="shared" si="47"/>
        <v>1</v>
      </c>
    </row>
    <row r="1477" spans="1:8">
      <c r="A1477" s="47">
        <v>39280</v>
      </c>
      <c r="B1477" s="48" t="s">
        <v>9515</v>
      </c>
      <c r="C1477" s="47" t="s">
        <v>4706</v>
      </c>
      <c r="D1477" s="49">
        <f t="shared" si="46"/>
        <v>12.37</v>
      </c>
      <c r="F1477" s="49">
        <v>12.37</v>
      </c>
      <c r="G1477" s="49">
        <v>12.37</v>
      </c>
      <c r="H1477" s="1105" t="b">
        <f t="shared" si="47"/>
        <v>1</v>
      </c>
    </row>
    <row r="1478" spans="1:8">
      <c r="A1478" s="45">
        <v>39281</v>
      </c>
      <c r="B1478" s="1108" t="s">
        <v>9516</v>
      </c>
      <c r="C1478" s="45" t="s">
        <v>4706</v>
      </c>
      <c r="D1478" s="46">
        <f t="shared" si="46"/>
        <v>16.28</v>
      </c>
      <c r="F1478" s="46">
        <v>16.28</v>
      </c>
      <c r="G1478" s="46">
        <v>16.28</v>
      </c>
      <c r="H1478" s="1105" t="b">
        <f t="shared" si="47"/>
        <v>1</v>
      </c>
    </row>
    <row r="1479" spans="1:8">
      <c r="A1479" s="47">
        <v>38849</v>
      </c>
      <c r="B1479" s="48" t="s">
        <v>9517</v>
      </c>
      <c r="C1479" s="47" t="s">
        <v>4706</v>
      </c>
      <c r="D1479" s="49">
        <f t="shared" si="46"/>
        <v>13.95</v>
      </c>
      <c r="F1479" s="49">
        <v>13.95</v>
      </c>
      <c r="G1479" s="49">
        <v>13.95</v>
      </c>
      <c r="H1479" s="1105" t="b">
        <f t="shared" si="47"/>
        <v>1</v>
      </c>
    </row>
    <row r="1480" spans="1:8">
      <c r="A1480" s="45">
        <v>39282</v>
      </c>
      <c r="B1480" s="1108" t="s">
        <v>9518</v>
      </c>
      <c r="C1480" s="45" t="s">
        <v>4706</v>
      </c>
      <c r="D1480" s="46">
        <f t="shared" si="46"/>
        <v>16.670000000000002</v>
      </c>
      <c r="F1480" s="46">
        <v>16.670000000000002</v>
      </c>
      <c r="G1480" s="46">
        <v>16.670000000000002</v>
      </c>
      <c r="H1480" s="1105" t="b">
        <f t="shared" si="47"/>
        <v>1</v>
      </c>
    </row>
    <row r="1481" spans="1:8">
      <c r="A1481" s="47">
        <v>38852</v>
      </c>
      <c r="B1481" s="48" t="s">
        <v>9519</v>
      </c>
      <c r="C1481" s="47" t="s">
        <v>4706</v>
      </c>
      <c r="D1481" s="49">
        <f t="shared" si="46"/>
        <v>22.68</v>
      </c>
      <c r="F1481" s="49">
        <v>22.68</v>
      </c>
      <c r="G1481" s="49">
        <v>22.68</v>
      </c>
      <c r="H1481" s="1105" t="b">
        <f t="shared" si="47"/>
        <v>1</v>
      </c>
    </row>
    <row r="1482" spans="1:8">
      <c r="A1482" s="45">
        <v>38844</v>
      </c>
      <c r="B1482" s="1108" t="s">
        <v>9520</v>
      </c>
      <c r="C1482" s="45" t="s">
        <v>4706</v>
      </c>
      <c r="D1482" s="46">
        <f t="shared" si="46"/>
        <v>6.97</v>
      </c>
      <c r="F1482" s="46">
        <v>6.97</v>
      </c>
      <c r="G1482" s="46">
        <v>6.97</v>
      </c>
      <c r="H1482" s="1105" t="b">
        <f t="shared" si="47"/>
        <v>1</v>
      </c>
    </row>
    <row r="1483" spans="1:8">
      <c r="A1483" s="47">
        <v>38846</v>
      </c>
      <c r="B1483" s="48" t="s">
        <v>9521</v>
      </c>
      <c r="C1483" s="47" t="s">
        <v>4706</v>
      </c>
      <c r="D1483" s="49">
        <f t="shared" si="46"/>
        <v>7.62</v>
      </c>
      <c r="F1483" s="49">
        <v>7.62</v>
      </c>
      <c r="G1483" s="49">
        <v>7.62</v>
      </c>
      <c r="H1483" s="1105" t="b">
        <f t="shared" si="47"/>
        <v>1</v>
      </c>
    </row>
    <row r="1484" spans="1:8">
      <c r="A1484" s="45">
        <v>38847</v>
      </c>
      <c r="B1484" s="1108" t="s">
        <v>9522</v>
      </c>
      <c r="C1484" s="45" t="s">
        <v>4706</v>
      </c>
      <c r="D1484" s="46">
        <f t="shared" si="46"/>
        <v>9.3800000000000008</v>
      </c>
      <c r="F1484" s="46">
        <v>9.3800000000000008</v>
      </c>
      <c r="G1484" s="46">
        <v>9.3800000000000008</v>
      </c>
      <c r="H1484" s="1105" t="b">
        <f t="shared" si="47"/>
        <v>1</v>
      </c>
    </row>
    <row r="1485" spans="1:8">
      <c r="A1485" s="47">
        <v>38850</v>
      </c>
      <c r="B1485" s="48" t="s">
        <v>9523</v>
      </c>
      <c r="C1485" s="47" t="s">
        <v>4706</v>
      </c>
      <c r="D1485" s="49">
        <f t="shared" si="46"/>
        <v>13.04</v>
      </c>
      <c r="F1485" s="49">
        <v>13.04</v>
      </c>
      <c r="G1485" s="49">
        <v>13.04</v>
      </c>
      <c r="H1485" s="1105" t="b">
        <f t="shared" si="47"/>
        <v>1</v>
      </c>
    </row>
    <row r="1486" spans="1:8">
      <c r="A1486" s="45">
        <v>38848</v>
      </c>
      <c r="B1486" s="1108" t="s">
        <v>9524</v>
      </c>
      <c r="C1486" s="45" t="s">
        <v>4706</v>
      </c>
      <c r="D1486" s="46">
        <f t="shared" si="46"/>
        <v>10.9</v>
      </c>
      <c r="F1486" s="46">
        <v>10.9</v>
      </c>
      <c r="G1486" s="46">
        <v>10.9</v>
      </c>
      <c r="H1486" s="1105" t="b">
        <f t="shared" si="47"/>
        <v>1</v>
      </c>
    </row>
    <row r="1487" spans="1:8">
      <c r="A1487" s="47">
        <v>38851</v>
      </c>
      <c r="B1487" s="48" t="s">
        <v>9525</v>
      </c>
      <c r="C1487" s="47" t="s">
        <v>4706</v>
      </c>
      <c r="D1487" s="49">
        <f t="shared" si="46"/>
        <v>19.82</v>
      </c>
      <c r="F1487" s="49">
        <v>19.82</v>
      </c>
      <c r="G1487" s="49">
        <v>19.82</v>
      </c>
      <c r="H1487" s="1105" t="b">
        <f t="shared" si="47"/>
        <v>1</v>
      </c>
    </row>
    <row r="1488" spans="1:8">
      <c r="A1488" s="45">
        <v>38860</v>
      </c>
      <c r="B1488" s="1108" t="s">
        <v>9526</v>
      </c>
      <c r="C1488" s="45" t="s">
        <v>4706</v>
      </c>
      <c r="D1488" s="46">
        <f t="shared" si="46"/>
        <v>5.6</v>
      </c>
      <c r="F1488" s="46">
        <v>5.6</v>
      </c>
      <c r="G1488" s="46">
        <v>5.6</v>
      </c>
      <c r="H1488" s="1105" t="b">
        <f t="shared" si="47"/>
        <v>1</v>
      </c>
    </row>
    <row r="1489" spans="1:8">
      <c r="A1489" s="47">
        <v>38861</v>
      </c>
      <c r="B1489" s="48" t="s">
        <v>9527</v>
      </c>
      <c r="C1489" s="47" t="s">
        <v>4706</v>
      </c>
      <c r="D1489" s="49">
        <f t="shared" si="46"/>
        <v>7.54</v>
      </c>
      <c r="F1489" s="49">
        <v>7.54</v>
      </c>
      <c r="G1489" s="49">
        <v>7.54</v>
      </c>
      <c r="H1489" s="1105" t="b">
        <f t="shared" si="47"/>
        <v>1</v>
      </c>
    </row>
    <row r="1490" spans="1:8">
      <c r="A1490" s="45">
        <v>38862</v>
      </c>
      <c r="B1490" s="1108" t="s">
        <v>9528</v>
      </c>
      <c r="C1490" s="45" t="s">
        <v>4706</v>
      </c>
      <c r="D1490" s="46">
        <f t="shared" si="46"/>
        <v>6.35</v>
      </c>
      <c r="F1490" s="46">
        <v>6.35</v>
      </c>
      <c r="G1490" s="46">
        <v>6.35</v>
      </c>
      <c r="H1490" s="1105" t="b">
        <f t="shared" si="47"/>
        <v>1</v>
      </c>
    </row>
    <row r="1491" spans="1:8">
      <c r="A1491" s="47">
        <v>38863</v>
      </c>
      <c r="B1491" s="48" t="s">
        <v>9529</v>
      </c>
      <c r="C1491" s="47" t="s">
        <v>4706</v>
      </c>
      <c r="D1491" s="49">
        <f t="shared" si="46"/>
        <v>7.3</v>
      </c>
      <c r="F1491" s="49">
        <v>7.3</v>
      </c>
      <c r="G1491" s="49">
        <v>7.3</v>
      </c>
      <c r="H1491" s="1105" t="b">
        <f t="shared" si="47"/>
        <v>1</v>
      </c>
    </row>
    <row r="1492" spans="1:8">
      <c r="A1492" s="45">
        <v>38865</v>
      </c>
      <c r="B1492" s="1108" t="s">
        <v>9530</v>
      </c>
      <c r="C1492" s="45" t="s">
        <v>4706</v>
      </c>
      <c r="D1492" s="46">
        <f t="shared" si="46"/>
        <v>9.91</v>
      </c>
      <c r="F1492" s="46">
        <v>9.91</v>
      </c>
      <c r="G1492" s="46">
        <v>9.91</v>
      </c>
      <c r="H1492" s="1105" t="b">
        <f t="shared" si="47"/>
        <v>1</v>
      </c>
    </row>
    <row r="1493" spans="1:8">
      <c r="A1493" s="47">
        <v>38864</v>
      </c>
      <c r="B1493" s="48" t="s">
        <v>9531</v>
      </c>
      <c r="C1493" s="47" t="s">
        <v>4706</v>
      </c>
      <c r="D1493" s="49">
        <f t="shared" si="46"/>
        <v>15.15</v>
      </c>
      <c r="F1493" s="49">
        <v>15.15</v>
      </c>
      <c r="G1493" s="49">
        <v>15.15</v>
      </c>
      <c r="H1493" s="1105" t="b">
        <f t="shared" si="47"/>
        <v>1</v>
      </c>
    </row>
    <row r="1494" spans="1:8">
      <c r="A1494" s="45">
        <v>38866</v>
      </c>
      <c r="B1494" s="1108" t="s">
        <v>9532</v>
      </c>
      <c r="C1494" s="45" t="s">
        <v>4706</v>
      </c>
      <c r="D1494" s="46">
        <f t="shared" si="46"/>
        <v>10.67</v>
      </c>
      <c r="F1494" s="46">
        <v>10.67</v>
      </c>
      <c r="G1494" s="46">
        <v>10.67</v>
      </c>
      <c r="H1494" s="1105" t="b">
        <f t="shared" si="47"/>
        <v>1</v>
      </c>
    </row>
    <row r="1495" spans="1:8">
      <c r="A1495" s="47">
        <v>38868</v>
      </c>
      <c r="B1495" s="48" t="s">
        <v>9533</v>
      </c>
      <c r="C1495" s="47" t="s">
        <v>4706</v>
      </c>
      <c r="D1495" s="49">
        <f t="shared" si="46"/>
        <v>17.78</v>
      </c>
      <c r="F1495" s="49">
        <v>17.78</v>
      </c>
      <c r="G1495" s="49">
        <v>17.78</v>
      </c>
      <c r="H1495" s="1105" t="b">
        <f t="shared" si="47"/>
        <v>1</v>
      </c>
    </row>
    <row r="1496" spans="1:8">
      <c r="A1496" s="45">
        <v>38853</v>
      </c>
      <c r="B1496" s="1108" t="s">
        <v>9534</v>
      </c>
      <c r="C1496" s="45" t="s">
        <v>4706</v>
      </c>
      <c r="D1496" s="46">
        <f t="shared" si="46"/>
        <v>5.74</v>
      </c>
      <c r="F1496" s="46">
        <v>5.74</v>
      </c>
      <c r="G1496" s="46">
        <v>5.74</v>
      </c>
      <c r="H1496" s="1105" t="b">
        <f t="shared" si="47"/>
        <v>1</v>
      </c>
    </row>
    <row r="1497" spans="1:8">
      <c r="A1497" s="47">
        <v>38854</v>
      </c>
      <c r="B1497" s="48" t="s">
        <v>9535</v>
      </c>
      <c r="C1497" s="47" t="s">
        <v>4706</v>
      </c>
      <c r="D1497" s="49">
        <f t="shared" si="46"/>
        <v>7.85</v>
      </c>
      <c r="F1497" s="49">
        <v>7.85</v>
      </c>
      <c r="G1497" s="49">
        <v>7.85</v>
      </c>
      <c r="H1497" s="1105" t="b">
        <f t="shared" si="47"/>
        <v>1</v>
      </c>
    </row>
    <row r="1498" spans="1:8">
      <c r="A1498" s="45">
        <v>38855</v>
      </c>
      <c r="B1498" s="1108" t="s">
        <v>9536</v>
      </c>
      <c r="C1498" s="45" t="s">
        <v>4706</v>
      </c>
      <c r="D1498" s="46">
        <f t="shared" si="46"/>
        <v>5.82</v>
      </c>
      <c r="F1498" s="46">
        <v>5.82</v>
      </c>
      <c r="G1498" s="46">
        <v>5.82</v>
      </c>
      <c r="H1498" s="1105" t="b">
        <f t="shared" si="47"/>
        <v>1</v>
      </c>
    </row>
    <row r="1499" spans="1:8">
      <c r="A1499" s="47">
        <v>38856</v>
      </c>
      <c r="B1499" s="48" t="s">
        <v>9537</v>
      </c>
      <c r="C1499" s="47" t="s">
        <v>4706</v>
      </c>
      <c r="D1499" s="49">
        <f t="shared" si="46"/>
        <v>9.35</v>
      </c>
      <c r="F1499" s="49">
        <v>9.35</v>
      </c>
      <c r="G1499" s="49">
        <v>9.35</v>
      </c>
      <c r="H1499" s="1105" t="b">
        <f t="shared" si="47"/>
        <v>1</v>
      </c>
    </row>
    <row r="1500" spans="1:8">
      <c r="A1500" s="45">
        <v>38857</v>
      </c>
      <c r="B1500" s="1108" t="s">
        <v>9538</v>
      </c>
      <c r="C1500" s="45" t="s">
        <v>4706</v>
      </c>
      <c r="D1500" s="46">
        <f t="shared" si="46"/>
        <v>12.37</v>
      </c>
      <c r="F1500" s="46">
        <v>12.37</v>
      </c>
      <c r="G1500" s="46">
        <v>12.37</v>
      </c>
      <c r="H1500" s="1105" t="b">
        <f t="shared" si="47"/>
        <v>1</v>
      </c>
    </row>
    <row r="1501" spans="1:8">
      <c r="A1501" s="47">
        <v>38858</v>
      </c>
      <c r="B1501" s="48" t="s">
        <v>9539</v>
      </c>
      <c r="C1501" s="47" t="s">
        <v>4706</v>
      </c>
      <c r="D1501" s="49">
        <f t="shared" si="46"/>
        <v>11.25</v>
      </c>
      <c r="F1501" s="49">
        <v>11.25</v>
      </c>
      <c r="G1501" s="49">
        <v>11.25</v>
      </c>
      <c r="H1501" s="1105" t="b">
        <f t="shared" si="47"/>
        <v>1</v>
      </c>
    </row>
    <row r="1502" spans="1:8">
      <c r="A1502" s="45">
        <v>38859</v>
      </c>
      <c r="B1502" s="1108" t="s">
        <v>9540</v>
      </c>
      <c r="C1502" s="45" t="s">
        <v>4706</v>
      </c>
      <c r="D1502" s="46">
        <f t="shared" si="46"/>
        <v>18.22</v>
      </c>
      <c r="F1502" s="46">
        <v>18.22</v>
      </c>
      <c r="G1502" s="46">
        <v>18.22</v>
      </c>
      <c r="H1502" s="1105" t="b">
        <f t="shared" si="47"/>
        <v>1</v>
      </c>
    </row>
    <row r="1503" spans="1:8">
      <c r="A1503" s="47">
        <v>1607</v>
      </c>
      <c r="B1503" s="48" t="s">
        <v>9541</v>
      </c>
      <c r="C1503" s="47" t="s">
        <v>4721</v>
      </c>
      <c r="D1503" s="49">
        <f t="shared" si="46"/>
        <v>0.15</v>
      </c>
      <c r="F1503" s="49">
        <v>0.15</v>
      </c>
      <c r="G1503" s="49">
        <v>0.15</v>
      </c>
      <c r="H1503" s="1105" t="b">
        <f t="shared" si="47"/>
        <v>1</v>
      </c>
    </row>
    <row r="1504" spans="1:8" ht="30">
      <c r="A1504" s="45">
        <v>11467</v>
      </c>
      <c r="B1504" s="1108" t="s">
        <v>9542</v>
      </c>
      <c r="C1504" s="45" t="s">
        <v>4706</v>
      </c>
      <c r="D1504" s="46">
        <f t="shared" si="46"/>
        <v>15.33</v>
      </c>
      <c r="F1504" s="46">
        <v>15.33</v>
      </c>
      <c r="G1504" s="46">
        <v>15.33</v>
      </c>
      <c r="H1504" s="1105" t="b">
        <f t="shared" si="47"/>
        <v>1</v>
      </c>
    </row>
    <row r="1505" spans="1:8" ht="30">
      <c r="A1505" s="47">
        <v>38169</v>
      </c>
      <c r="B1505" s="48" t="s">
        <v>9543</v>
      </c>
      <c r="C1505" s="47" t="s">
        <v>4721</v>
      </c>
      <c r="D1505" s="49">
        <f t="shared" si="46"/>
        <v>64.22</v>
      </c>
      <c r="F1505" s="49">
        <v>64.22</v>
      </c>
      <c r="G1505" s="49">
        <v>64.22</v>
      </c>
      <c r="H1505" s="1105" t="b">
        <f t="shared" si="47"/>
        <v>1</v>
      </c>
    </row>
    <row r="1506" spans="1:8">
      <c r="A1506" s="45">
        <v>6142</v>
      </c>
      <c r="B1506" s="1108" t="s">
        <v>9544</v>
      </c>
      <c r="C1506" s="45" t="s">
        <v>4706</v>
      </c>
      <c r="D1506" s="46">
        <f t="shared" si="46"/>
        <v>5.66</v>
      </c>
      <c r="F1506" s="46">
        <v>5.66</v>
      </c>
      <c r="G1506" s="46">
        <v>5.66</v>
      </c>
      <c r="H1506" s="1105" t="b">
        <f t="shared" si="47"/>
        <v>1</v>
      </c>
    </row>
    <row r="1507" spans="1:8" ht="30">
      <c r="A1507" s="47">
        <v>11686</v>
      </c>
      <c r="B1507" s="48" t="s">
        <v>9545</v>
      </c>
      <c r="C1507" s="47" t="s">
        <v>4706</v>
      </c>
      <c r="D1507" s="49">
        <f t="shared" si="46"/>
        <v>7.86</v>
      </c>
      <c r="F1507" s="49">
        <v>7.86</v>
      </c>
      <c r="G1507" s="49">
        <v>7.86</v>
      </c>
      <c r="H1507" s="1105" t="b">
        <f t="shared" si="47"/>
        <v>1</v>
      </c>
    </row>
    <row r="1508" spans="1:8">
      <c r="A1508" s="45">
        <v>37598</v>
      </c>
      <c r="B1508" s="1108" t="s">
        <v>9546</v>
      </c>
      <c r="C1508" s="45" t="s">
        <v>4706</v>
      </c>
      <c r="D1508" s="46">
        <f t="shared" si="46"/>
        <v>18.899999999999999</v>
      </c>
      <c r="F1508" s="46">
        <v>18.899999999999999</v>
      </c>
      <c r="G1508" s="46">
        <v>18.899999999999999</v>
      </c>
      <c r="H1508" s="1105" t="b">
        <f t="shared" si="47"/>
        <v>1</v>
      </c>
    </row>
    <row r="1509" spans="1:8" ht="30">
      <c r="A1509" s="47">
        <v>25398</v>
      </c>
      <c r="B1509" s="48" t="s">
        <v>9547</v>
      </c>
      <c r="C1509" s="47" t="s">
        <v>4706</v>
      </c>
      <c r="D1509" s="49">
        <f t="shared" si="46"/>
        <v>2307.08</v>
      </c>
      <c r="F1509" s="49">
        <v>2307.08</v>
      </c>
      <c r="G1509" s="49">
        <v>2307.08</v>
      </c>
      <c r="H1509" s="1105" t="b">
        <f t="shared" si="47"/>
        <v>1</v>
      </c>
    </row>
    <row r="1510" spans="1:8" ht="30">
      <c r="A1510" s="45">
        <v>25399</v>
      </c>
      <c r="B1510" s="1108" t="s">
        <v>9548</v>
      </c>
      <c r="C1510" s="45" t="s">
        <v>4706</v>
      </c>
      <c r="D1510" s="46">
        <f t="shared" si="46"/>
        <v>1400.6</v>
      </c>
      <c r="F1510" s="46">
        <v>1400.6</v>
      </c>
      <c r="G1510" s="46">
        <v>1400.6</v>
      </c>
      <c r="H1510" s="1105" t="b">
        <f t="shared" si="47"/>
        <v>1</v>
      </c>
    </row>
    <row r="1511" spans="1:8" ht="30">
      <c r="A1511" s="47">
        <v>10667</v>
      </c>
      <c r="B1511" s="48" t="s">
        <v>9549</v>
      </c>
      <c r="C1511" s="47" t="s">
        <v>4706</v>
      </c>
      <c r="D1511" s="49">
        <f t="shared" si="46"/>
        <v>10340.35</v>
      </c>
      <c r="F1511" s="49">
        <v>10340.35</v>
      </c>
      <c r="G1511" s="49">
        <v>10340.35</v>
      </c>
      <c r="H1511" s="1105" t="b">
        <f t="shared" si="47"/>
        <v>1</v>
      </c>
    </row>
    <row r="1512" spans="1:8">
      <c r="A1512" s="45">
        <v>1613</v>
      </c>
      <c r="B1512" s="1108" t="s">
        <v>9550</v>
      </c>
      <c r="C1512" s="45" t="s">
        <v>4706</v>
      </c>
      <c r="D1512" s="46">
        <f t="shared" si="46"/>
        <v>1215.1400000000001</v>
      </c>
      <c r="F1512" s="46">
        <v>1215.1400000000001</v>
      </c>
      <c r="G1512" s="46">
        <v>1215.1400000000001</v>
      </c>
      <c r="H1512" s="1105" t="b">
        <f t="shared" si="47"/>
        <v>1</v>
      </c>
    </row>
    <row r="1513" spans="1:8">
      <c r="A1513" s="47">
        <v>1626</v>
      </c>
      <c r="B1513" s="48" t="s">
        <v>9551</v>
      </c>
      <c r="C1513" s="47" t="s">
        <v>4706</v>
      </c>
      <c r="D1513" s="49">
        <f t="shared" si="46"/>
        <v>1817.39</v>
      </c>
      <c r="F1513" s="49">
        <v>1817.39</v>
      </c>
      <c r="G1513" s="49">
        <v>1817.39</v>
      </c>
      <c r="H1513" s="1105" t="b">
        <f t="shared" si="47"/>
        <v>1</v>
      </c>
    </row>
    <row r="1514" spans="1:8">
      <c r="A1514" s="45">
        <v>1625</v>
      </c>
      <c r="B1514" s="1108" t="s">
        <v>9552</v>
      </c>
      <c r="C1514" s="45" t="s">
        <v>4706</v>
      </c>
      <c r="D1514" s="46">
        <f t="shared" si="46"/>
        <v>126.94</v>
      </c>
      <c r="F1514" s="46">
        <v>126.94</v>
      </c>
      <c r="G1514" s="46">
        <v>126.94</v>
      </c>
      <c r="H1514" s="1105" t="b">
        <f t="shared" si="47"/>
        <v>1</v>
      </c>
    </row>
    <row r="1515" spans="1:8">
      <c r="A1515" s="47">
        <v>1622</v>
      </c>
      <c r="B1515" s="48" t="s">
        <v>9553</v>
      </c>
      <c r="C1515" s="47" t="s">
        <v>4706</v>
      </c>
      <c r="D1515" s="49">
        <f t="shared" si="46"/>
        <v>4101.1000000000004</v>
      </c>
      <c r="F1515" s="49">
        <v>4101.1000000000004</v>
      </c>
      <c r="G1515" s="49">
        <v>4101.1000000000004</v>
      </c>
      <c r="H1515" s="1105" t="b">
        <f t="shared" si="47"/>
        <v>1</v>
      </c>
    </row>
    <row r="1516" spans="1:8">
      <c r="A1516" s="45">
        <v>1620</v>
      </c>
      <c r="B1516" s="1108" t="s">
        <v>9554</v>
      </c>
      <c r="C1516" s="45" t="s">
        <v>4706</v>
      </c>
      <c r="D1516" s="46">
        <f t="shared" si="46"/>
        <v>267.39999999999998</v>
      </c>
      <c r="F1516" s="46">
        <v>267.39999999999998</v>
      </c>
      <c r="G1516" s="46">
        <v>267.39999999999998</v>
      </c>
      <c r="H1516" s="1105" t="b">
        <f t="shared" si="47"/>
        <v>1</v>
      </c>
    </row>
    <row r="1517" spans="1:8">
      <c r="A1517" s="47">
        <v>1629</v>
      </c>
      <c r="B1517" s="48" t="s">
        <v>9555</v>
      </c>
      <c r="C1517" s="47" t="s">
        <v>4706</v>
      </c>
      <c r="D1517" s="49">
        <f t="shared" si="46"/>
        <v>9981.11</v>
      </c>
      <c r="F1517" s="49">
        <v>9981.11</v>
      </c>
      <c r="G1517" s="49">
        <v>9981.11</v>
      </c>
      <c r="H1517" s="1105" t="b">
        <f t="shared" si="47"/>
        <v>1</v>
      </c>
    </row>
    <row r="1518" spans="1:8">
      <c r="A1518" s="45">
        <v>1627</v>
      </c>
      <c r="B1518" s="1108" t="s">
        <v>9556</v>
      </c>
      <c r="C1518" s="45" t="s">
        <v>4706</v>
      </c>
      <c r="D1518" s="46">
        <f t="shared" si="46"/>
        <v>511.12</v>
      </c>
      <c r="F1518" s="46">
        <v>511.12</v>
      </c>
      <c r="G1518" s="46">
        <v>511.12</v>
      </c>
      <c r="H1518" s="1105" t="b">
        <f t="shared" si="47"/>
        <v>1</v>
      </c>
    </row>
    <row r="1519" spans="1:8">
      <c r="A1519" s="47">
        <v>1623</v>
      </c>
      <c r="B1519" s="48" t="s">
        <v>9557</v>
      </c>
      <c r="C1519" s="47" t="s">
        <v>4706</v>
      </c>
      <c r="D1519" s="49">
        <f t="shared" si="46"/>
        <v>103.52</v>
      </c>
      <c r="F1519" s="49">
        <v>103.52</v>
      </c>
      <c r="G1519" s="49">
        <v>103.52</v>
      </c>
      <c r="H1519" s="1105" t="b">
        <f t="shared" si="47"/>
        <v>1</v>
      </c>
    </row>
    <row r="1520" spans="1:8">
      <c r="A1520" s="45">
        <v>1619</v>
      </c>
      <c r="B1520" s="1108" t="s">
        <v>9558</v>
      </c>
      <c r="C1520" s="45" t="s">
        <v>4706</v>
      </c>
      <c r="D1520" s="46">
        <f t="shared" si="46"/>
        <v>142.4</v>
      </c>
      <c r="F1520" s="46">
        <v>142.4</v>
      </c>
      <c r="G1520" s="46">
        <v>142.4</v>
      </c>
      <c r="H1520" s="1105" t="b">
        <f t="shared" si="47"/>
        <v>1</v>
      </c>
    </row>
    <row r="1521" spans="1:8">
      <c r="A1521" s="47">
        <v>1630</v>
      </c>
      <c r="B1521" s="48" t="s">
        <v>9559</v>
      </c>
      <c r="C1521" s="47" t="s">
        <v>4706</v>
      </c>
      <c r="D1521" s="49">
        <f t="shared" si="46"/>
        <v>3135.38</v>
      </c>
      <c r="F1521" s="49">
        <v>3135.38</v>
      </c>
      <c r="G1521" s="49">
        <v>3135.38</v>
      </c>
      <c r="H1521" s="1105" t="b">
        <f t="shared" si="47"/>
        <v>1</v>
      </c>
    </row>
    <row r="1522" spans="1:8">
      <c r="A1522" s="45">
        <v>1616</v>
      </c>
      <c r="B1522" s="1108" t="s">
        <v>9560</v>
      </c>
      <c r="C1522" s="45" t="s">
        <v>4706</v>
      </c>
      <c r="D1522" s="46">
        <f t="shared" si="46"/>
        <v>4822.2700000000004</v>
      </c>
      <c r="F1522" s="46">
        <v>4822.2700000000004</v>
      </c>
      <c r="G1522" s="46">
        <v>4822.2700000000004</v>
      </c>
      <c r="H1522" s="1105" t="b">
        <f t="shared" si="47"/>
        <v>1</v>
      </c>
    </row>
    <row r="1523" spans="1:8">
      <c r="A1523" s="47">
        <v>1614</v>
      </c>
      <c r="B1523" s="48" t="s">
        <v>9561</v>
      </c>
      <c r="C1523" s="47" t="s">
        <v>4706</v>
      </c>
      <c r="D1523" s="49">
        <f t="shared" si="46"/>
        <v>220.39</v>
      </c>
      <c r="F1523" s="49">
        <v>220.39</v>
      </c>
      <c r="G1523" s="49">
        <v>220.39</v>
      </c>
      <c r="H1523" s="1105" t="b">
        <f t="shared" si="47"/>
        <v>1</v>
      </c>
    </row>
    <row r="1524" spans="1:8">
      <c r="A1524" s="45">
        <v>1617</v>
      </c>
      <c r="B1524" s="1108" t="s">
        <v>9562</v>
      </c>
      <c r="C1524" s="45" t="s">
        <v>4706</v>
      </c>
      <c r="D1524" s="46">
        <f t="shared" si="46"/>
        <v>5756.74</v>
      </c>
      <c r="F1524" s="46">
        <v>5756.74</v>
      </c>
      <c r="G1524" s="46">
        <v>5756.74</v>
      </c>
      <c r="H1524" s="1105" t="b">
        <f t="shared" si="47"/>
        <v>1</v>
      </c>
    </row>
    <row r="1525" spans="1:8">
      <c r="A1525" s="47">
        <v>1621</v>
      </c>
      <c r="B1525" s="48" t="s">
        <v>9563</v>
      </c>
      <c r="C1525" s="47" t="s">
        <v>4706</v>
      </c>
      <c r="D1525" s="49">
        <f t="shared" si="46"/>
        <v>394.17</v>
      </c>
      <c r="F1525" s="49">
        <v>394.17</v>
      </c>
      <c r="G1525" s="49">
        <v>394.17</v>
      </c>
      <c r="H1525" s="1105" t="b">
        <f t="shared" si="47"/>
        <v>1</v>
      </c>
    </row>
    <row r="1526" spans="1:8">
      <c r="A1526" s="45">
        <v>1624</v>
      </c>
      <c r="B1526" s="1108" t="s">
        <v>9564</v>
      </c>
      <c r="C1526" s="45" t="s">
        <v>4706</v>
      </c>
      <c r="D1526" s="46">
        <f t="shared" si="46"/>
        <v>14150.36</v>
      </c>
      <c r="F1526" s="46">
        <v>14150.36</v>
      </c>
      <c r="G1526" s="46">
        <v>14150.36</v>
      </c>
      <c r="H1526" s="1105" t="b">
        <f t="shared" si="47"/>
        <v>1</v>
      </c>
    </row>
    <row r="1527" spans="1:8">
      <c r="A1527" s="47">
        <v>1615</v>
      </c>
      <c r="B1527" s="48" t="s">
        <v>9565</v>
      </c>
      <c r="C1527" s="47" t="s">
        <v>4706</v>
      </c>
      <c r="D1527" s="49">
        <f t="shared" si="46"/>
        <v>740.19</v>
      </c>
      <c r="F1527" s="49">
        <v>740.19</v>
      </c>
      <c r="G1527" s="49">
        <v>740.19</v>
      </c>
      <c r="H1527" s="1105" t="b">
        <f t="shared" si="47"/>
        <v>1</v>
      </c>
    </row>
    <row r="1528" spans="1:8">
      <c r="A1528" s="45">
        <v>1612</v>
      </c>
      <c r="B1528" s="1108" t="s">
        <v>9566</v>
      </c>
      <c r="C1528" s="45" t="s">
        <v>4706</v>
      </c>
      <c r="D1528" s="46">
        <f t="shared" si="46"/>
        <v>97.49</v>
      </c>
      <c r="F1528" s="46">
        <v>97.49</v>
      </c>
      <c r="G1528" s="46">
        <v>97.49</v>
      </c>
      <c r="H1528" s="1105" t="b">
        <f t="shared" si="47"/>
        <v>1</v>
      </c>
    </row>
    <row r="1529" spans="1:8">
      <c r="A1529" s="47">
        <v>1618</v>
      </c>
      <c r="B1529" s="48" t="s">
        <v>9567</v>
      </c>
      <c r="C1529" s="47" t="s">
        <v>4706</v>
      </c>
      <c r="D1529" s="49">
        <f t="shared" si="46"/>
        <v>1017.13</v>
      </c>
      <c r="F1529" s="49">
        <v>1017.13</v>
      </c>
      <c r="G1529" s="49">
        <v>1017.13</v>
      </c>
      <c r="H1529" s="1105" t="b">
        <f t="shared" si="47"/>
        <v>1</v>
      </c>
    </row>
    <row r="1530" spans="1:8">
      <c r="A1530" s="45">
        <v>14211</v>
      </c>
      <c r="B1530" s="1108" t="s">
        <v>9568</v>
      </c>
      <c r="C1530" s="45" t="s">
        <v>4706</v>
      </c>
      <c r="D1530" s="46">
        <f t="shared" si="46"/>
        <v>30.83</v>
      </c>
      <c r="F1530" s="46">
        <v>30.83</v>
      </c>
      <c r="G1530" s="46">
        <v>30.83</v>
      </c>
      <c r="H1530" s="1105" t="b">
        <f t="shared" si="47"/>
        <v>1</v>
      </c>
    </row>
    <row r="1531" spans="1:8">
      <c r="A1531" s="47">
        <v>34500</v>
      </c>
      <c r="B1531" s="48" t="s">
        <v>9569</v>
      </c>
      <c r="C1531" s="47" t="s">
        <v>4705</v>
      </c>
      <c r="D1531" s="49">
        <f t="shared" si="46"/>
        <v>114.02</v>
      </c>
      <c r="F1531" s="49">
        <v>114.02</v>
      </c>
      <c r="G1531" s="49">
        <v>131.97</v>
      </c>
      <c r="H1531" s="1105" t="b">
        <f t="shared" si="47"/>
        <v>0</v>
      </c>
    </row>
    <row r="1532" spans="1:8">
      <c r="A1532" s="45">
        <v>40934</v>
      </c>
      <c r="B1532" s="1108" t="s">
        <v>9570</v>
      </c>
      <c r="C1532" s="45" t="s">
        <v>4714</v>
      </c>
      <c r="D1532" s="46">
        <f t="shared" si="46"/>
        <v>20197.93</v>
      </c>
      <c r="F1532" s="46">
        <v>20197.93</v>
      </c>
      <c r="G1532" s="46">
        <v>23391.57</v>
      </c>
      <c r="H1532" s="1105" t="b">
        <f t="shared" si="47"/>
        <v>0</v>
      </c>
    </row>
    <row r="1533" spans="1:8">
      <c r="A1533" s="47">
        <v>5328</v>
      </c>
      <c r="B1533" s="48" t="s">
        <v>9571</v>
      </c>
      <c r="C1533" s="47" t="s">
        <v>4706</v>
      </c>
      <c r="D1533" s="49">
        <f t="shared" si="46"/>
        <v>4.0199999999999996</v>
      </c>
      <c r="F1533" s="49">
        <v>4.0199999999999996</v>
      </c>
      <c r="G1533" s="49">
        <v>4.0199999999999996</v>
      </c>
      <c r="H1533" s="1105" t="b">
        <f t="shared" si="47"/>
        <v>1</v>
      </c>
    </row>
    <row r="1534" spans="1:8">
      <c r="A1534" s="45">
        <v>38200</v>
      </c>
      <c r="B1534" s="1108" t="s">
        <v>9572</v>
      </c>
      <c r="C1534" s="45" t="s">
        <v>4722</v>
      </c>
      <c r="D1534" s="46">
        <f t="shared" si="46"/>
        <v>497.25</v>
      </c>
      <c r="F1534" s="46">
        <v>497.25</v>
      </c>
      <c r="G1534" s="46">
        <v>497.25</v>
      </c>
      <c r="H1534" s="1105" t="b">
        <f t="shared" si="47"/>
        <v>1</v>
      </c>
    </row>
    <row r="1535" spans="1:8">
      <c r="A1535" s="47">
        <v>39269</v>
      </c>
      <c r="B1535" s="48" t="s">
        <v>9573</v>
      </c>
      <c r="C1535" s="47" t="s">
        <v>4709</v>
      </c>
      <c r="D1535" s="49">
        <f t="shared" si="46"/>
        <v>0.76</v>
      </c>
      <c r="F1535" s="49">
        <v>0.76</v>
      </c>
      <c r="G1535" s="49">
        <v>0.76</v>
      </c>
      <c r="H1535" s="1105" t="b">
        <f t="shared" si="47"/>
        <v>1</v>
      </c>
    </row>
    <row r="1536" spans="1:8">
      <c r="A1536" s="45">
        <v>11889</v>
      </c>
      <c r="B1536" s="1108" t="s">
        <v>9574</v>
      </c>
      <c r="C1536" s="45" t="s">
        <v>4709</v>
      </c>
      <c r="D1536" s="46">
        <f t="shared" si="46"/>
        <v>1.06</v>
      </c>
      <c r="F1536" s="46">
        <v>1.06</v>
      </c>
      <c r="G1536" s="46">
        <v>1.06</v>
      </c>
      <c r="H1536" s="1105" t="b">
        <f t="shared" si="47"/>
        <v>1</v>
      </c>
    </row>
    <row r="1537" spans="1:8">
      <c r="A1537" s="47">
        <v>39270</v>
      </c>
      <c r="B1537" s="48" t="s">
        <v>9575</v>
      </c>
      <c r="C1537" s="47" t="s">
        <v>4709</v>
      </c>
      <c r="D1537" s="49">
        <f t="shared" si="46"/>
        <v>1.27</v>
      </c>
      <c r="F1537" s="49">
        <v>1.27</v>
      </c>
      <c r="G1537" s="49">
        <v>1.27</v>
      </c>
      <c r="H1537" s="1105" t="b">
        <f t="shared" si="47"/>
        <v>1</v>
      </c>
    </row>
    <row r="1538" spans="1:8">
      <c r="A1538" s="45">
        <v>11890</v>
      </c>
      <c r="B1538" s="1108" t="s">
        <v>9576</v>
      </c>
      <c r="C1538" s="45" t="s">
        <v>4709</v>
      </c>
      <c r="D1538" s="46">
        <f t="shared" si="46"/>
        <v>1.65</v>
      </c>
      <c r="F1538" s="46">
        <v>1.65</v>
      </c>
      <c r="G1538" s="46">
        <v>1.65</v>
      </c>
      <c r="H1538" s="1105" t="b">
        <f t="shared" si="47"/>
        <v>1</v>
      </c>
    </row>
    <row r="1539" spans="1:8">
      <c r="A1539" s="47">
        <v>11891</v>
      </c>
      <c r="B1539" s="48" t="s">
        <v>9577</v>
      </c>
      <c r="C1539" s="47" t="s">
        <v>4709</v>
      </c>
      <c r="D1539" s="49">
        <f t="shared" ref="D1539:D1602" si="48">IF($J$2=$F$1,F1539,G1539)</f>
        <v>2.72</v>
      </c>
      <c r="F1539" s="49">
        <v>2.72</v>
      </c>
      <c r="G1539" s="49">
        <v>2.72</v>
      </c>
      <c r="H1539" s="1105" t="b">
        <f t="shared" ref="H1539:H1602" si="49">F1539=G1539</f>
        <v>1</v>
      </c>
    </row>
    <row r="1540" spans="1:8">
      <c r="A1540" s="45">
        <v>11892</v>
      </c>
      <c r="B1540" s="1108" t="s">
        <v>9578</v>
      </c>
      <c r="C1540" s="45" t="s">
        <v>4709</v>
      </c>
      <c r="D1540" s="46">
        <f t="shared" si="48"/>
        <v>4.1900000000000004</v>
      </c>
      <c r="F1540" s="46">
        <v>4.1900000000000004</v>
      </c>
      <c r="G1540" s="46">
        <v>4.1900000000000004</v>
      </c>
      <c r="H1540" s="1105" t="b">
        <f t="shared" si="49"/>
        <v>1</v>
      </c>
    </row>
    <row r="1541" spans="1:8">
      <c r="A1541" s="47">
        <v>37601</v>
      </c>
      <c r="B1541" s="48" t="s">
        <v>9579</v>
      </c>
      <c r="C1541" s="47" t="s">
        <v>4709</v>
      </c>
      <c r="D1541" s="49">
        <f t="shared" si="48"/>
        <v>4.2</v>
      </c>
      <c r="F1541" s="49">
        <v>4.2</v>
      </c>
      <c r="G1541" s="49">
        <v>4.2</v>
      </c>
      <c r="H1541" s="1105" t="b">
        <f t="shared" si="49"/>
        <v>1</v>
      </c>
    </row>
    <row r="1542" spans="1:8">
      <c r="A1542" s="45">
        <v>1634</v>
      </c>
      <c r="B1542" s="1108" t="s">
        <v>9580</v>
      </c>
      <c r="C1542" s="45" t="s">
        <v>4709</v>
      </c>
      <c r="D1542" s="46">
        <f t="shared" si="48"/>
        <v>4.33</v>
      </c>
      <c r="F1542" s="46">
        <v>4.33</v>
      </c>
      <c r="G1542" s="46">
        <v>4.33</v>
      </c>
      <c r="H1542" s="1105" t="b">
        <f t="shared" si="49"/>
        <v>1</v>
      </c>
    </row>
    <row r="1543" spans="1:8">
      <c r="A1543" s="47">
        <v>5086</v>
      </c>
      <c r="B1543" s="48" t="s">
        <v>9581</v>
      </c>
      <c r="C1543" s="47" t="s">
        <v>4710</v>
      </c>
      <c r="D1543" s="49">
        <f t="shared" si="48"/>
        <v>26.59</v>
      </c>
      <c r="F1543" s="49">
        <v>26.59</v>
      </c>
      <c r="G1543" s="49">
        <v>26.59</v>
      </c>
      <c r="H1543" s="1105" t="b">
        <f t="shared" si="49"/>
        <v>1</v>
      </c>
    </row>
    <row r="1544" spans="1:8" ht="30">
      <c r="A1544" s="45">
        <v>11280</v>
      </c>
      <c r="B1544" s="1108" t="s">
        <v>9582</v>
      </c>
      <c r="C1544" s="45" t="s">
        <v>4706</v>
      </c>
      <c r="D1544" s="46">
        <f t="shared" si="48"/>
        <v>12776.49</v>
      </c>
      <c r="F1544" s="46">
        <v>12776.49</v>
      </c>
      <c r="G1544" s="46">
        <v>12776.49</v>
      </c>
      <c r="H1544" s="1105" t="b">
        <f t="shared" si="49"/>
        <v>1</v>
      </c>
    </row>
    <row r="1545" spans="1:8" ht="30">
      <c r="A1545" s="47">
        <v>40519</v>
      </c>
      <c r="B1545" s="48" t="s">
        <v>9583</v>
      </c>
      <c r="C1545" s="47" t="s">
        <v>4706</v>
      </c>
      <c r="D1545" s="49">
        <f t="shared" si="48"/>
        <v>105325.03</v>
      </c>
      <c r="F1545" s="49">
        <v>105325.03</v>
      </c>
      <c r="G1545" s="49">
        <v>105325.03</v>
      </c>
      <c r="H1545" s="1105" t="b">
        <f t="shared" si="49"/>
        <v>1</v>
      </c>
    </row>
    <row r="1546" spans="1:8">
      <c r="A1546" s="45">
        <v>39869</v>
      </c>
      <c r="B1546" s="1108" t="s">
        <v>9584</v>
      </c>
      <c r="C1546" s="45" t="s">
        <v>4706</v>
      </c>
      <c r="D1546" s="46">
        <f t="shared" si="48"/>
        <v>7.85</v>
      </c>
      <c r="F1546" s="46">
        <v>7.85</v>
      </c>
      <c r="G1546" s="46">
        <v>7.85</v>
      </c>
      <c r="H1546" s="1105" t="b">
        <f t="shared" si="49"/>
        <v>1</v>
      </c>
    </row>
    <row r="1547" spans="1:8">
      <c r="A1547" s="47">
        <v>39870</v>
      </c>
      <c r="B1547" s="48" t="s">
        <v>9585</v>
      </c>
      <c r="C1547" s="47" t="s">
        <v>4706</v>
      </c>
      <c r="D1547" s="49">
        <f t="shared" si="48"/>
        <v>12</v>
      </c>
      <c r="F1547" s="49">
        <v>12</v>
      </c>
      <c r="G1547" s="49">
        <v>12</v>
      </c>
      <c r="H1547" s="1105" t="b">
        <f t="shared" si="49"/>
        <v>1</v>
      </c>
    </row>
    <row r="1548" spans="1:8">
      <c r="A1548" s="45">
        <v>39871</v>
      </c>
      <c r="B1548" s="1108" t="s">
        <v>9586</v>
      </c>
      <c r="C1548" s="45" t="s">
        <v>4706</v>
      </c>
      <c r="D1548" s="46">
        <f t="shared" si="48"/>
        <v>13.45</v>
      </c>
      <c r="F1548" s="46">
        <v>13.45</v>
      </c>
      <c r="G1548" s="46">
        <v>13.45</v>
      </c>
      <c r="H1548" s="1105" t="b">
        <f t="shared" si="49"/>
        <v>1</v>
      </c>
    </row>
    <row r="1549" spans="1:8">
      <c r="A1549" s="47">
        <v>12722</v>
      </c>
      <c r="B1549" s="48" t="s">
        <v>9587</v>
      </c>
      <c r="C1549" s="47" t="s">
        <v>4706</v>
      </c>
      <c r="D1549" s="49">
        <f t="shared" si="48"/>
        <v>450.24</v>
      </c>
      <c r="F1549" s="49">
        <v>450.24</v>
      </c>
      <c r="G1549" s="49">
        <v>450.24</v>
      </c>
      <c r="H1549" s="1105" t="b">
        <f t="shared" si="49"/>
        <v>1</v>
      </c>
    </row>
    <row r="1550" spans="1:8">
      <c r="A1550" s="45">
        <v>12714</v>
      </c>
      <c r="B1550" s="1108" t="s">
        <v>9588</v>
      </c>
      <c r="C1550" s="45" t="s">
        <v>4706</v>
      </c>
      <c r="D1550" s="46">
        <f t="shared" si="48"/>
        <v>2.94</v>
      </c>
      <c r="F1550" s="46">
        <v>2.94</v>
      </c>
      <c r="G1550" s="46">
        <v>2.94</v>
      </c>
      <c r="H1550" s="1105" t="b">
        <f t="shared" si="49"/>
        <v>1</v>
      </c>
    </row>
    <row r="1551" spans="1:8">
      <c r="A1551" s="47">
        <v>12715</v>
      </c>
      <c r="B1551" s="48" t="s">
        <v>9589</v>
      </c>
      <c r="C1551" s="47" t="s">
        <v>4706</v>
      </c>
      <c r="D1551" s="49">
        <f t="shared" si="48"/>
        <v>6.63</v>
      </c>
      <c r="F1551" s="49">
        <v>6.63</v>
      </c>
      <c r="G1551" s="49">
        <v>6.63</v>
      </c>
      <c r="H1551" s="1105" t="b">
        <f t="shared" si="49"/>
        <v>1</v>
      </c>
    </row>
    <row r="1552" spans="1:8">
      <c r="A1552" s="45">
        <v>12716</v>
      </c>
      <c r="B1552" s="1108" t="s">
        <v>9590</v>
      </c>
      <c r="C1552" s="45" t="s">
        <v>4706</v>
      </c>
      <c r="D1552" s="46">
        <f t="shared" si="48"/>
        <v>11.39</v>
      </c>
      <c r="F1552" s="46">
        <v>11.39</v>
      </c>
      <c r="G1552" s="46">
        <v>11.39</v>
      </c>
      <c r="H1552" s="1105" t="b">
        <f t="shared" si="49"/>
        <v>1</v>
      </c>
    </row>
    <row r="1553" spans="1:8">
      <c r="A1553" s="47">
        <v>12717</v>
      </c>
      <c r="B1553" s="48" t="s">
        <v>9591</v>
      </c>
      <c r="C1553" s="47" t="s">
        <v>4706</v>
      </c>
      <c r="D1553" s="49">
        <f t="shared" si="48"/>
        <v>22.4</v>
      </c>
      <c r="F1553" s="49">
        <v>22.4</v>
      </c>
      <c r="G1553" s="49">
        <v>22.4</v>
      </c>
      <c r="H1553" s="1105" t="b">
        <f t="shared" si="49"/>
        <v>1</v>
      </c>
    </row>
    <row r="1554" spans="1:8">
      <c r="A1554" s="45">
        <v>12718</v>
      </c>
      <c r="B1554" s="1108" t="s">
        <v>9592</v>
      </c>
      <c r="C1554" s="45" t="s">
        <v>4706</v>
      </c>
      <c r="D1554" s="46">
        <f t="shared" si="48"/>
        <v>34.369999999999997</v>
      </c>
      <c r="F1554" s="46">
        <v>34.369999999999997</v>
      </c>
      <c r="G1554" s="46">
        <v>34.369999999999997</v>
      </c>
      <c r="H1554" s="1105" t="b">
        <f t="shared" si="49"/>
        <v>1</v>
      </c>
    </row>
    <row r="1555" spans="1:8">
      <c r="A1555" s="47">
        <v>12719</v>
      </c>
      <c r="B1555" s="48" t="s">
        <v>9593</v>
      </c>
      <c r="C1555" s="47" t="s">
        <v>4706</v>
      </c>
      <c r="D1555" s="49">
        <f t="shared" si="48"/>
        <v>54.57</v>
      </c>
      <c r="F1555" s="49">
        <v>54.57</v>
      </c>
      <c r="G1555" s="49">
        <v>54.57</v>
      </c>
      <c r="H1555" s="1105" t="b">
        <f t="shared" si="49"/>
        <v>1</v>
      </c>
    </row>
    <row r="1556" spans="1:8">
      <c r="A1556" s="45">
        <v>12720</v>
      </c>
      <c r="B1556" s="1108" t="s">
        <v>9594</v>
      </c>
      <c r="C1556" s="45" t="s">
        <v>4706</v>
      </c>
      <c r="D1556" s="46">
        <f t="shared" si="48"/>
        <v>190.01</v>
      </c>
      <c r="F1556" s="46">
        <v>190.01</v>
      </c>
      <c r="G1556" s="46">
        <v>190.01</v>
      </c>
      <c r="H1556" s="1105" t="b">
        <f t="shared" si="49"/>
        <v>1</v>
      </c>
    </row>
    <row r="1557" spans="1:8">
      <c r="A1557" s="47">
        <v>12721</v>
      </c>
      <c r="B1557" s="48" t="s">
        <v>9595</v>
      </c>
      <c r="C1557" s="47" t="s">
        <v>4706</v>
      </c>
      <c r="D1557" s="49">
        <f t="shared" si="48"/>
        <v>182.21</v>
      </c>
      <c r="F1557" s="49">
        <v>182.21</v>
      </c>
      <c r="G1557" s="49">
        <v>182.21</v>
      </c>
      <c r="H1557" s="1105" t="b">
        <f t="shared" si="49"/>
        <v>1</v>
      </c>
    </row>
    <row r="1558" spans="1:8">
      <c r="A1558" s="45">
        <v>3468</v>
      </c>
      <c r="B1558" s="1108" t="s">
        <v>9596</v>
      </c>
      <c r="C1558" s="45" t="s">
        <v>4706</v>
      </c>
      <c r="D1558" s="46">
        <f t="shared" si="48"/>
        <v>19.510000000000002</v>
      </c>
      <c r="F1558" s="46">
        <v>19.510000000000002</v>
      </c>
      <c r="G1558" s="46">
        <v>19.510000000000002</v>
      </c>
      <c r="H1558" s="1105" t="b">
        <f t="shared" si="49"/>
        <v>1</v>
      </c>
    </row>
    <row r="1559" spans="1:8">
      <c r="A1559" s="47">
        <v>3465</v>
      </c>
      <c r="B1559" s="48" t="s">
        <v>9597</v>
      </c>
      <c r="C1559" s="47" t="s">
        <v>4706</v>
      </c>
      <c r="D1559" s="49">
        <f t="shared" si="48"/>
        <v>19.510000000000002</v>
      </c>
      <c r="F1559" s="49">
        <v>19.510000000000002</v>
      </c>
      <c r="G1559" s="49">
        <v>19.510000000000002</v>
      </c>
      <c r="H1559" s="1105" t="b">
        <f t="shared" si="49"/>
        <v>1</v>
      </c>
    </row>
    <row r="1560" spans="1:8">
      <c r="A1560" s="45">
        <v>12403</v>
      </c>
      <c r="B1560" s="1108" t="s">
        <v>9598</v>
      </c>
      <c r="C1560" s="45" t="s">
        <v>4706</v>
      </c>
      <c r="D1560" s="46">
        <f t="shared" si="48"/>
        <v>13.9</v>
      </c>
      <c r="F1560" s="46">
        <v>13.9</v>
      </c>
      <c r="G1560" s="46">
        <v>13.9</v>
      </c>
      <c r="H1560" s="1105" t="b">
        <f t="shared" si="49"/>
        <v>1</v>
      </c>
    </row>
    <row r="1561" spans="1:8">
      <c r="A1561" s="47">
        <v>3463</v>
      </c>
      <c r="B1561" s="48" t="s">
        <v>9599</v>
      </c>
      <c r="C1561" s="47" t="s">
        <v>4706</v>
      </c>
      <c r="D1561" s="49">
        <f t="shared" si="48"/>
        <v>8.1199999999999992</v>
      </c>
      <c r="F1561" s="49">
        <v>8.1199999999999992</v>
      </c>
      <c r="G1561" s="49">
        <v>8.1199999999999992</v>
      </c>
      <c r="H1561" s="1105" t="b">
        <f t="shared" si="49"/>
        <v>1</v>
      </c>
    </row>
    <row r="1562" spans="1:8">
      <c r="A1562" s="45">
        <v>3464</v>
      </c>
      <c r="B1562" s="1108" t="s">
        <v>9600</v>
      </c>
      <c r="C1562" s="45" t="s">
        <v>4706</v>
      </c>
      <c r="D1562" s="46">
        <f t="shared" si="48"/>
        <v>8.1199999999999992</v>
      </c>
      <c r="F1562" s="46">
        <v>8.1199999999999992</v>
      </c>
      <c r="G1562" s="46">
        <v>8.1199999999999992</v>
      </c>
      <c r="H1562" s="1105" t="b">
        <f t="shared" si="49"/>
        <v>1</v>
      </c>
    </row>
    <row r="1563" spans="1:8">
      <c r="A1563" s="47">
        <v>3466</v>
      </c>
      <c r="B1563" s="48" t="s">
        <v>9601</v>
      </c>
      <c r="C1563" s="47" t="s">
        <v>4706</v>
      </c>
      <c r="D1563" s="49">
        <f t="shared" si="48"/>
        <v>49.54</v>
      </c>
      <c r="F1563" s="49">
        <v>49.54</v>
      </c>
      <c r="G1563" s="49">
        <v>49.54</v>
      </c>
      <c r="H1563" s="1105" t="b">
        <f t="shared" si="49"/>
        <v>1</v>
      </c>
    </row>
    <row r="1564" spans="1:8">
      <c r="A1564" s="45">
        <v>3467</v>
      </c>
      <c r="B1564" s="1108" t="s">
        <v>9602</v>
      </c>
      <c r="C1564" s="45" t="s">
        <v>4706</v>
      </c>
      <c r="D1564" s="46">
        <f t="shared" si="48"/>
        <v>27.98</v>
      </c>
      <c r="F1564" s="46">
        <v>27.98</v>
      </c>
      <c r="G1564" s="46">
        <v>27.98</v>
      </c>
      <c r="H1564" s="1105" t="b">
        <f t="shared" si="49"/>
        <v>1</v>
      </c>
    </row>
    <row r="1565" spans="1:8">
      <c r="A1565" s="47">
        <v>3462</v>
      </c>
      <c r="B1565" s="48" t="s">
        <v>9603</v>
      </c>
      <c r="C1565" s="47" t="s">
        <v>4706</v>
      </c>
      <c r="D1565" s="49">
        <f t="shared" si="48"/>
        <v>5.36</v>
      </c>
      <c r="F1565" s="49">
        <v>5.36</v>
      </c>
      <c r="G1565" s="49">
        <v>5.36</v>
      </c>
      <c r="H1565" s="1105" t="b">
        <f t="shared" si="49"/>
        <v>1</v>
      </c>
    </row>
    <row r="1566" spans="1:8">
      <c r="A1566" s="45">
        <v>3446</v>
      </c>
      <c r="B1566" s="1108" t="s">
        <v>9604</v>
      </c>
      <c r="C1566" s="45" t="s">
        <v>4706</v>
      </c>
      <c r="D1566" s="46">
        <f t="shared" si="48"/>
        <v>16.489999999999998</v>
      </c>
      <c r="F1566" s="46">
        <v>16.489999999999998</v>
      </c>
      <c r="G1566" s="46">
        <v>16.489999999999998</v>
      </c>
      <c r="H1566" s="1105" t="b">
        <f t="shared" si="49"/>
        <v>1</v>
      </c>
    </row>
    <row r="1567" spans="1:8">
      <c r="A1567" s="47">
        <v>3445</v>
      </c>
      <c r="B1567" s="48" t="s">
        <v>9605</v>
      </c>
      <c r="C1567" s="47" t="s">
        <v>4706</v>
      </c>
      <c r="D1567" s="49">
        <f t="shared" si="48"/>
        <v>13.46</v>
      </c>
      <c r="F1567" s="49">
        <v>13.46</v>
      </c>
      <c r="G1567" s="49">
        <v>13.46</v>
      </c>
      <c r="H1567" s="1105" t="b">
        <f t="shared" si="49"/>
        <v>1</v>
      </c>
    </row>
    <row r="1568" spans="1:8">
      <c r="A1568" s="45">
        <v>3441</v>
      </c>
      <c r="B1568" s="1108" t="s">
        <v>9606</v>
      </c>
      <c r="C1568" s="45" t="s">
        <v>4706</v>
      </c>
      <c r="D1568" s="46">
        <f t="shared" si="48"/>
        <v>3.8</v>
      </c>
      <c r="F1568" s="46">
        <v>3.8</v>
      </c>
      <c r="G1568" s="46">
        <v>3.8</v>
      </c>
      <c r="H1568" s="1105" t="b">
        <f t="shared" si="49"/>
        <v>1</v>
      </c>
    </row>
    <row r="1569" spans="1:8">
      <c r="A1569" s="47">
        <v>3444</v>
      </c>
      <c r="B1569" s="48" t="s">
        <v>9607</v>
      </c>
      <c r="C1569" s="47" t="s">
        <v>4706</v>
      </c>
      <c r="D1569" s="49">
        <f t="shared" si="48"/>
        <v>8.2899999999999991</v>
      </c>
      <c r="F1569" s="49">
        <v>8.2899999999999991</v>
      </c>
      <c r="G1569" s="49">
        <v>8.2899999999999991</v>
      </c>
      <c r="H1569" s="1105" t="b">
        <f t="shared" si="49"/>
        <v>1</v>
      </c>
    </row>
    <row r="1570" spans="1:8">
      <c r="A1570" s="45">
        <v>12402</v>
      </c>
      <c r="B1570" s="1108" t="s">
        <v>9608</v>
      </c>
      <c r="C1570" s="45" t="s">
        <v>4706</v>
      </c>
      <c r="D1570" s="46">
        <f t="shared" si="48"/>
        <v>46.37</v>
      </c>
      <c r="F1570" s="46">
        <v>46.37</v>
      </c>
      <c r="G1570" s="46">
        <v>46.37</v>
      </c>
      <c r="H1570" s="1105" t="b">
        <f t="shared" si="49"/>
        <v>1</v>
      </c>
    </row>
    <row r="1571" spans="1:8">
      <c r="A1571" s="47">
        <v>3447</v>
      </c>
      <c r="B1571" s="48" t="s">
        <v>9609</v>
      </c>
      <c r="C1571" s="47" t="s">
        <v>4706</v>
      </c>
      <c r="D1571" s="49">
        <f t="shared" si="48"/>
        <v>23.99</v>
      </c>
      <c r="F1571" s="49">
        <v>23.99</v>
      </c>
      <c r="G1571" s="49">
        <v>23.99</v>
      </c>
      <c r="H1571" s="1105" t="b">
        <f t="shared" si="49"/>
        <v>1</v>
      </c>
    </row>
    <row r="1572" spans="1:8">
      <c r="A1572" s="45">
        <v>3442</v>
      </c>
      <c r="B1572" s="1108" t="s">
        <v>9610</v>
      </c>
      <c r="C1572" s="45" t="s">
        <v>4706</v>
      </c>
      <c r="D1572" s="46">
        <f t="shared" si="48"/>
        <v>5.68</v>
      </c>
      <c r="F1572" s="46">
        <v>5.68</v>
      </c>
      <c r="G1572" s="46">
        <v>5.68</v>
      </c>
      <c r="H1572" s="1105" t="b">
        <f t="shared" si="49"/>
        <v>1</v>
      </c>
    </row>
    <row r="1573" spans="1:8">
      <c r="A1573" s="47">
        <v>3448</v>
      </c>
      <c r="B1573" s="48" t="s">
        <v>9611</v>
      </c>
      <c r="C1573" s="47" t="s">
        <v>4706</v>
      </c>
      <c r="D1573" s="49">
        <f t="shared" si="48"/>
        <v>67.790000000000006</v>
      </c>
      <c r="F1573" s="49">
        <v>67.790000000000006</v>
      </c>
      <c r="G1573" s="49">
        <v>67.790000000000006</v>
      </c>
      <c r="H1573" s="1105" t="b">
        <f t="shared" si="49"/>
        <v>1</v>
      </c>
    </row>
    <row r="1574" spans="1:8">
      <c r="A1574" s="45">
        <v>3449</v>
      </c>
      <c r="B1574" s="1108" t="s">
        <v>9612</v>
      </c>
      <c r="C1574" s="45" t="s">
        <v>4706</v>
      </c>
      <c r="D1574" s="46">
        <f t="shared" si="48"/>
        <v>118.79</v>
      </c>
      <c r="F1574" s="46">
        <v>118.79</v>
      </c>
      <c r="G1574" s="46">
        <v>118.79</v>
      </c>
      <c r="H1574" s="1105" t="b">
        <f t="shared" si="49"/>
        <v>1</v>
      </c>
    </row>
    <row r="1575" spans="1:8">
      <c r="A1575" s="47">
        <v>37438</v>
      </c>
      <c r="B1575" s="48" t="s">
        <v>9613</v>
      </c>
      <c r="C1575" s="47" t="s">
        <v>4706</v>
      </c>
      <c r="D1575" s="49">
        <f t="shared" si="48"/>
        <v>151.84</v>
      </c>
      <c r="F1575" s="49">
        <v>151.84</v>
      </c>
      <c r="G1575" s="49">
        <v>151.84</v>
      </c>
      <c r="H1575" s="1105" t="b">
        <f t="shared" si="49"/>
        <v>1</v>
      </c>
    </row>
    <row r="1576" spans="1:8">
      <c r="A1576" s="45">
        <v>37439</v>
      </c>
      <c r="B1576" s="1108" t="s">
        <v>9614</v>
      </c>
      <c r="C1576" s="45" t="s">
        <v>4706</v>
      </c>
      <c r="D1576" s="46">
        <f t="shared" si="48"/>
        <v>992.75</v>
      </c>
      <c r="F1576" s="46">
        <v>992.75</v>
      </c>
      <c r="G1576" s="46">
        <v>992.75</v>
      </c>
      <c r="H1576" s="1105" t="b">
        <f t="shared" si="49"/>
        <v>1</v>
      </c>
    </row>
    <row r="1577" spans="1:8">
      <c r="A1577" s="47">
        <v>37435</v>
      </c>
      <c r="B1577" s="48" t="s">
        <v>9615</v>
      </c>
      <c r="C1577" s="47" t="s">
        <v>4706</v>
      </c>
      <c r="D1577" s="49">
        <f t="shared" si="48"/>
        <v>17.84</v>
      </c>
      <c r="F1577" s="49">
        <v>17.84</v>
      </c>
      <c r="G1577" s="49">
        <v>17.84</v>
      </c>
      <c r="H1577" s="1105" t="b">
        <f t="shared" si="49"/>
        <v>1</v>
      </c>
    </row>
    <row r="1578" spans="1:8">
      <c r="A1578" s="45">
        <v>37436</v>
      </c>
      <c r="B1578" s="1108" t="s">
        <v>9616</v>
      </c>
      <c r="C1578" s="45" t="s">
        <v>4706</v>
      </c>
      <c r="D1578" s="46">
        <f t="shared" si="48"/>
        <v>21.06</v>
      </c>
      <c r="F1578" s="46">
        <v>21.06</v>
      </c>
      <c r="G1578" s="46">
        <v>21.06</v>
      </c>
      <c r="H1578" s="1105" t="b">
        <f t="shared" si="49"/>
        <v>1</v>
      </c>
    </row>
    <row r="1579" spans="1:8">
      <c r="A1579" s="47">
        <v>37437</v>
      </c>
      <c r="B1579" s="48" t="s">
        <v>9617</v>
      </c>
      <c r="C1579" s="47" t="s">
        <v>4706</v>
      </c>
      <c r="D1579" s="49">
        <f t="shared" si="48"/>
        <v>30.46</v>
      </c>
      <c r="F1579" s="49">
        <v>30.46</v>
      </c>
      <c r="G1579" s="49">
        <v>30.46</v>
      </c>
      <c r="H1579" s="1105" t="b">
        <f t="shared" si="49"/>
        <v>1</v>
      </c>
    </row>
    <row r="1580" spans="1:8">
      <c r="A1580" s="45">
        <v>3473</v>
      </c>
      <c r="B1580" s="1108" t="s">
        <v>9618</v>
      </c>
      <c r="C1580" s="45" t="s">
        <v>4706</v>
      </c>
      <c r="D1580" s="46">
        <f t="shared" si="48"/>
        <v>18.649999999999999</v>
      </c>
      <c r="F1580" s="46">
        <v>18.649999999999999</v>
      </c>
      <c r="G1580" s="46">
        <v>18.649999999999999</v>
      </c>
      <c r="H1580" s="1105" t="b">
        <f t="shared" si="49"/>
        <v>1</v>
      </c>
    </row>
    <row r="1581" spans="1:8">
      <c r="A1581" s="47">
        <v>3474</v>
      </c>
      <c r="B1581" s="48" t="s">
        <v>9619</v>
      </c>
      <c r="C1581" s="47" t="s">
        <v>4706</v>
      </c>
      <c r="D1581" s="49">
        <f t="shared" si="48"/>
        <v>15.37</v>
      </c>
      <c r="F1581" s="49">
        <v>15.37</v>
      </c>
      <c r="G1581" s="49">
        <v>15.37</v>
      </c>
      <c r="H1581" s="1105" t="b">
        <f t="shared" si="49"/>
        <v>1</v>
      </c>
    </row>
    <row r="1582" spans="1:8">
      <c r="A1582" s="45">
        <v>3450</v>
      </c>
      <c r="B1582" s="1108" t="s">
        <v>9620</v>
      </c>
      <c r="C1582" s="45" t="s">
        <v>4706</v>
      </c>
      <c r="D1582" s="46">
        <f t="shared" si="48"/>
        <v>4.45</v>
      </c>
      <c r="F1582" s="46">
        <v>4.45</v>
      </c>
      <c r="G1582" s="46">
        <v>4.45</v>
      </c>
      <c r="H1582" s="1105" t="b">
        <f t="shared" si="49"/>
        <v>1</v>
      </c>
    </row>
    <row r="1583" spans="1:8">
      <c r="A1583" s="47">
        <v>3443</v>
      </c>
      <c r="B1583" s="48" t="s">
        <v>9621</v>
      </c>
      <c r="C1583" s="47" t="s">
        <v>4706</v>
      </c>
      <c r="D1583" s="49">
        <f t="shared" si="48"/>
        <v>9.56</v>
      </c>
      <c r="F1583" s="49">
        <v>9.56</v>
      </c>
      <c r="G1583" s="49">
        <v>9.56</v>
      </c>
      <c r="H1583" s="1105" t="b">
        <f t="shared" si="49"/>
        <v>1</v>
      </c>
    </row>
    <row r="1584" spans="1:8">
      <c r="A1584" s="45">
        <v>3453</v>
      </c>
      <c r="B1584" s="1108" t="s">
        <v>9622</v>
      </c>
      <c r="C1584" s="45" t="s">
        <v>4706</v>
      </c>
      <c r="D1584" s="46">
        <f t="shared" si="48"/>
        <v>54.44</v>
      </c>
      <c r="F1584" s="46">
        <v>54.44</v>
      </c>
      <c r="G1584" s="46">
        <v>54.44</v>
      </c>
      <c r="H1584" s="1105" t="b">
        <f t="shared" si="49"/>
        <v>1</v>
      </c>
    </row>
    <row r="1585" spans="1:8">
      <c r="A1585" s="47">
        <v>3452</v>
      </c>
      <c r="B1585" s="48" t="s">
        <v>9623</v>
      </c>
      <c r="C1585" s="47" t="s">
        <v>4706</v>
      </c>
      <c r="D1585" s="49">
        <f t="shared" si="48"/>
        <v>26.87</v>
      </c>
      <c r="F1585" s="49">
        <v>26.87</v>
      </c>
      <c r="G1585" s="49">
        <v>26.87</v>
      </c>
      <c r="H1585" s="1105" t="b">
        <f t="shared" si="49"/>
        <v>1</v>
      </c>
    </row>
    <row r="1586" spans="1:8">
      <c r="A1586" s="45">
        <v>3451</v>
      </c>
      <c r="B1586" s="1108" t="s">
        <v>9624</v>
      </c>
      <c r="C1586" s="45" t="s">
        <v>4706</v>
      </c>
      <c r="D1586" s="46">
        <f t="shared" si="48"/>
        <v>5.33</v>
      </c>
      <c r="F1586" s="46">
        <v>5.33</v>
      </c>
      <c r="G1586" s="46">
        <v>5.33</v>
      </c>
      <c r="H1586" s="1105" t="b">
        <f t="shared" si="49"/>
        <v>1</v>
      </c>
    </row>
    <row r="1587" spans="1:8">
      <c r="A1587" s="47">
        <v>3454</v>
      </c>
      <c r="B1587" s="48" t="s">
        <v>9625</v>
      </c>
      <c r="C1587" s="47" t="s">
        <v>4706</v>
      </c>
      <c r="D1587" s="49">
        <f t="shared" si="48"/>
        <v>82.8</v>
      </c>
      <c r="F1587" s="49">
        <v>82.8</v>
      </c>
      <c r="G1587" s="49">
        <v>82.8</v>
      </c>
      <c r="H1587" s="1105" t="b">
        <f t="shared" si="49"/>
        <v>1</v>
      </c>
    </row>
    <row r="1588" spans="1:8">
      <c r="A1588" s="45">
        <v>3458</v>
      </c>
      <c r="B1588" s="1108" t="s">
        <v>9626</v>
      </c>
      <c r="C1588" s="45" t="s">
        <v>4706</v>
      </c>
      <c r="D1588" s="46">
        <f t="shared" si="48"/>
        <v>14.95</v>
      </c>
      <c r="F1588" s="46">
        <v>14.95</v>
      </c>
      <c r="G1588" s="46">
        <v>14.95</v>
      </c>
      <c r="H1588" s="1105" t="b">
        <f t="shared" si="49"/>
        <v>1</v>
      </c>
    </row>
    <row r="1589" spans="1:8">
      <c r="A1589" s="47">
        <v>3457</v>
      </c>
      <c r="B1589" s="48" t="s">
        <v>9627</v>
      </c>
      <c r="C1589" s="47" t="s">
        <v>4706</v>
      </c>
      <c r="D1589" s="49">
        <f t="shared" si="48"/>
        <v>11.22</v>
      </c>
      <c r="F1589" s="49">
        <v>11.22</v>
      </c>
      <c r="G1589" s="49">
        <v>11.22</v>
      </c>
      <c r="H1589" s="1105" t="b">
        <f t="shared" si="49"/>
        <v>1</v>
      </c>
    </row>
    <row r="1590" spans="1:8">
      <c r="A1590" s="45">
        <v>3455</v>
      </c>
      <c r="B1590" s="1108" t="s">
        <v>9628</v>
      </c>
      <c r="C1590" s="45" t="s">
        <v>4706</v>
      </c>
      <c r="D1590" s="46">
        <f t="shared" si="48"/>
        <v>3.18</v>
      </c>
      <c r="F1590" s="46">
        <v>3.18</v>
      </c>
      <c r="G1590" s="46">
        <v>3.18</v>
      </c>
      <c r="H1590" s="1105" t="b">
        <f t="shared" si="49"/>
        <v>1</v>
      </c>
    </row>
    <row r="1591" spans="1:8">
      <c r="A1591" s="47">
        <v>3472</v>
      </c>
      <c r="B1591" s="48" t="s">
        <v>9629</v>
      </c>
      <c r="C1591" s="47" t="s">
        <v>4706</v>
      </c>
      <c r="D1591" s="49">
        <f t="shared" si="48"/>
        <v>7.16</v>
      </c>
      <c r="F1591" s="49">
        <v>7.16</v>
      </c>
      <c r="G1591" s="49">
        <v>7.16</v>
      </c>
      <c r="H1591" s="1105" t="b">
        <f t="shared" si="49"/>
        <v>1</v>
      </c>
    </row>
    <row r="1592" spans="1:8">
      <c r="A1592" s="45">
        <v>3470</v>
      </c>
      <c r="B1592" s="1108" t="s">
        <v>9630</v>
      </c>
      <c r="C1592" s="45" t="s">
        <v>4706</v>
      </c>
      <c r="D1592" s="46">
        <f t="shared" si="48"/>
        <v>41.74</v>
      </c>
      <c r="F1592" s="46">
        <v>41.74</v>
      </c>
      <c r="G1592" s="46">
        <v>41.74</v>
      </c>
      <c r="H1592" s="1105" t="b">
        <f t="shared" si="49"/>
        <v>1</v>
      </c>
    </row>
    <row r="1593" spans="1:8">
      <c r="A1593" s="47">
        <v>3471</v>
      </c>
      <c r="B1593" s="48" t="s">
        <v>9631</v>
      </c>
      <c r="C1593" s="47" t="s">
        <v>4706</v>
      </c>
      <c r="D1593" s="49">
        <f t="shared" si="48"/>
        <v>22.94</v>
      </c>
      <c r="F1593" s="49">
        <v>22.94</v>
      </c>
      <c r="G1593" s="49">
        <v>22.94</v>
      </c>
      <c r="H1593" s="1105" t="b">
        <f t="shared" si="49"/>
        <v>1</v>
      </c>
    </row>
    <row r="1594" spans="1:8">
      <c r="A1594" s="45">
        <v>3456</v>
      </c>
      <c r="B1594" s="1108" t="s">
        <v>9632</v>
      </c>
      <c r="C1594" s="45" t="s">
        <v>4706</v>
      </c>
      <c r="D1594" s="46">
        <f t="shared" si="48"/>
        <v>4.7699999999999996</v>
      </c>
      <c r="F1594" s="46">
        <v>4.7699999999999996</v>
      </c>
      <c r="G1594" s="46">
        <v>4.7699999999999996</v>
      </c>
      <c r="H1594" s="1105" t="b">
        <f t="shared" si="49"/>
        <v>1</v>
      </c>
    </row>
    <row r="1595" spans="1:8">
      <c r="A1595" s="47">
        <v>3459</v>
      </c>
      <c r="B1595" s="48" t="s">
        <v>9633</v>
      </c>
      <c r="C1595" s="47" t="s">
        <v>4706</v>
      </c>
      <c r="D1595" s="49">
        <f t="shared" si="48"/>
        <v>58.88</v>
      </c>
      <c r="F1595" s="49">
        <v>58.88</v>
      </c>
      <c r="G1595" s="49">
        <v>58.88</v>
      </c>
      <c r="H1595" s="1105" t="b">
        <f t="shared" si="49"/>
        <v>1</v>
      </c>
    </row>
    <row r="1596" spans="1:8">
      <c r="A1596" s="45">
        <v>3469</v>
      </c>
      <c r="B1596" s="1108" t="s">
        <v>9634</v>
      </c>
      <c r="C1596" s="45" t="s">
        <v>4706</v>
      </c>
      <c r="D1596" s="46">
        <f t="shared" si="48"/>
        <v>111.98</v>
      </c>
      <c r="F1596" s="46">
        <v>111.98</v>
      </c>
      <c r="G1596" s="46">
        <v>111.98</v>
      </c>
      <c r="H1596" s="1105" t="b">
        <f t="shared" si="49"/>
        <v>1</v>
      </c>
    </row>
    <row r="1597" spans="1:8">
      <c r="A1597" s="47">
        <v>3460</v>
      </c>
      <c r="B1597" s="48" t="s">
        <v>9635</v>
      </c>
      <c r="C1597" s="47" t="s">
        <v>4706</v>
      </c>
      <c r="D1597" s="49">
        <f t="shared" si="48"/>
        <v>163.38999999999999</v>
      </c>
      <c r="F1597" s="49">
        <v>163.38999999999999</v>
      </c>
      <c r="G1597" s="49">
        <v>163.38999999999999</v>
      </c>
      <c r="H1597" s="1105" t="b">
        <f t="shared" si="49"/>
        <v>1</v>
      </c>
    </row>
    <row r="1598" spans="1:8">
      <c r="A1598" s="45">
        <v>3461</v>
      </c>
      <c r="B1598" s="1108" t="s">
        <v>9636</v>
      </c>
      <c r="C1598" s="45" t="s">
        <v>4706</v>
      </c>
      <c r="D1598" s="46">
        <f t="shared" si="48"/>
        <v>417.63</v>
      </c>
      <c r="F1598" s="46">
        <v>417.63</v>
      </c>
      <c r="G1598" s="46">
        <v>417.63</v>
      </c>
      <c r="H1598" s="1105" t="b">
        <f t="shared" si="49"/>
        <v>1</v>
      </c>
    </row>
    <row r="1599" spans="1:8">
      <c r="A1599" s="47">
        <v>37433</v>
      </c>
      <c r="B1599" s="48" t="s">
        <v>9637</v>
      </c>
      <c r="C1599" s="47" t="s">
        <v>4706</v>
      </c>
      <c r="D1599" s="49">
        <f t="shared" si="48"/>
        <v>151.84</v>
      </c>
      <c r="F1599" s="49">
        <v>151.84</v>
      </c>
      <c r="G1599" s="49">
        <v>151.84</v>
      </c>
      <c r="H1599" s="1105" t="b">
        <f t="shared" si="49"/>
        <v>1</v>
      </c>
    </row>
    <row r="1600" spans="1:8">
      <c r="A1600" s="45">
        <v>37430</v>
      </c>
      <c r="B1600" s="1108" t="s">
        <v>9638</v>
      </c>
      <c r="C1600" s="45" t="s">
        <v>4706</v>
      </c>
      <c r="D1600" s="46">
        <f t="shared" si="48"/>
        <v>19.03</v>
      </c>
      <c r="F1600" s="46">
        <v>19.03</v>
      </c>
      <c r="G1600" s="46">
        <v>19.03</v>
      </c>
      <c r="H1600" s="1105" t="b">
        <f t="shared" si="49"/>
        <v>1</v>
      </c>
    </row>
    <row r="1601" spans="1:8">
      <c r="A1601" s="47">
        <v>37434</v>
      </c>
      <c r="B1601" s="48" t="s">
        <v>9639</v>
      </c>
      <c r="C1601" s="47" t="s">
        <v>4706</v>
      </c>
      <c r="D1601" s="49">
        <f t="shared" si="48"/>
        <v>1415.79</v>
      </c>
      <c r="F1601" s="49">
        <v>1415.79</v>
      </c>
      <c r="G1601" s="49">
        <v>1415.79</v>
      </c>
      <c r="H1601" s="1105" t="b">
        <f t="shared" si="49"/>
        <v>1</v>
      </c>
    </row>
    <row r="1602" spans="1:8">
      <c r="A1602" s="45">
        <v>37431</v>
      </c>
      <c r="B1602" s="1108" t="s">
        <v>9640</v>
      </c>
      <c r="C1602" s="45" t="s">
        <v>4706</v>
      </c>
      <c r="D1602" s="46">
        <f t="shared" si="48"/>
        <v>25.81</v>
      </c>
      <c r="F1602" s="46">
        <v>25.81</v>
      </c>
      <c r="G1602" s="46">
        <v>25.81</v>
      </c>
      <c r="H1602" s="1105" t="b">
        <f t="shared" si="49"/>
        <v>1</v>
      </c>
    </row>
    <row r="1603" spans="1:8">
      <c r="A1603" s="47">
        <v>37432</v>
      </c>
      <c r="B1603" s="48" t="s">
        <v>9641</v>
      </c>
      <c r="C1603" s="47" t="s">
        <v>4706</v>
      </c>
      <c r="D1603" s="49">
        <f t="shared" ref="D1603:D1666" si="50">IF($J$2=$F$1,F1603,G1603)</f>
        <v>47.61</v>
      </c>
      <c r="F1603" s="49">
        <v>47.61</v>
      </c>
      <c r="G1603" s="49">
        <v>47.61</v>
      </c>
      <c r="H1603" s="1105" t="b">
        <f t="shared" ref="H1603:H1666" si="51">F1603=G1603</f>
        <v>1</v>
      </c>
    </row>
    <row r="1604" spans="1:8" ht="30">
      <c r="A1604" s="45">
        <v>37413</v>
      </c>
      <c r="B1604" s="1108" t="s">
        <v>9642</v>
      </c>
      <c r="C1604" s="45" t="s">
        <v>4706</v>
      </c>
      <c r="D1604" s="46">
        <f t="shared" si="50"/>
        <v>2.92</v>
      </c>
      <c r="F1604" s="46">
        <v>2.92</v>
      </c>
      <c r="G1604" s="46">
        <v>2.92</v>
      </c>
      <c r="H1604" s="1105" t="b">
        <f t="shared" si="51"/>
        <v>1</v>
      </c>
    </row>
    <row r="1605" spans="1:8" ht="30">
      <c r="A1605" s="47">
        <v>37414</v>
      </c>
      <c r="B1605" s="48" t="s">
        <v>9643</v>
      </c>
      <c r="C1605" s="47" t="s">
        <v>4706</v>
      </c>
      <c r="D1605" s="49">
        <f t="shared" si="50"/>
        <v>3.31</v>
      </c>
      <c r="F1605" s="49">
        <v>3.31</v>
      </c>
      <c r="G1605" s="49">
        <v>3.31</v>
      </c>
      <c r="H1605" s="1105" t="b">
        <f t="shared" si="51"/>
        <v>1</v>
      </c>
    </row>
    <row r="1606" spans="1:8" ht="30">
      <c r="A1606" s="45">
        <v>37415</v>
      </c>
      <c r="B1606" s="1108" t="s">
        <v>9644</v>
      </c>
      <c r="C1606" s="45" t="s">
        <v>4706</v>
      </c>
      <c r="D1606" s="46">
        <f t="shared" si="50"/>
        <v>6.02</v>
      </c>
      <c r="F1606" s="46">
        <v>6.02</v>
      </c>
      <c r="G1606" s="46">
        <v>6.02</v>
      </c>
      <c r="H1606" s="1105" t="b">
        <f t="shared" si="51"/>
        <v>1</v>
      </c>
    </row>
    <row r="1607" spans="1:8">
      <c r="A1607" s="47">
        <v>37416</v>
      </c>
      <c r="B1607" s="48" t="s">
        <v>9645</v>
      </c>
      <c r="C1607" s="47" t="s">
        <v>4706</v>
      </c>
      <c r="D1607" s="49">
        <f t="shared" si="50"/>
        <v>2.73</v>
      </c>
      <c r="F1607" s="49">
        <v>2.73</v>
      </c>
      <c r="G1607" s="49">
        <v>2.73</v>
      </c>
      <c r="H1607" s="1105" t="b">
        <f t="shared" si="51"/>
        <v>1</v>
      </c>
    </row>
    <row r="1608" spans="1:8">
      <c r="A1608" s="45">
        <v>37417</v>
      </c>
      <c r="B1608" s="1108" t="s">
        <v>9646</v>
      </c>
      <c r="C1608" s="45" t="s">
        <v>4706</v>
      </c>
      <c r="D1608" s="46">
        <f t="shared" si="50"/>
        <v>3.92</v>
      </c>
      <c r="F1608" s="46">
        <v>3.92</v>
      </c>
      <c r="G1608" s="46">
        <v>3.92</v>
      </c>
      <c r="H1608" s="1105" t="b">
        <f t="shared" si="51"/>
        <v>1</v>
      </c>
    </row>
    <row r="1609" spans="1:8">
      <c r="A1609" s="47">
        <v>3112</v>
      </c>
      <c r="B1609" s="48" t="s">
        <v>9647</v>
      </c>
      <c r="C1609" s="47" t="s">
        <v>4721</v>
      </c>
      <c r="D1609" s="49">
        <f t="shared" si="50"/>
        <v>53.71</v>
      </c>
      <c r="F1609" s="49">
        <v>53.71</v>
      </c>
      <c r="G1609" s="49">
        <v>53.71</v>
      </c>
      <c r="H1609" s="1105" t="b">
        <f t="shared" si="51"/>
        <v>1</v>
      </c>
    </row>
    <row r="1610" spans="1:8">
      <c r="A1610" s="45">
        <v>3113</v>
      </c>
      <c r="B1610" s="1108" t="s">
        <v>9648</v>
      </c>
      <c r="C1610" s="45" t="s">
        <v>4721</v>
      </c>
      <c r="D1610" s="46">
        <f t="shared" si="50"/>
        <v>61.89</v>
      </c>
      <c r="F1610" s="46">
        <v>61.89</v>
      </c>
      <c r="G1610" s="46">
        <v>61.89</v>
      </c>
      <c r="H1610" s="1105" t="b">
        <f t="shared" si="51"/>
        <v>1</v>
      </c>
    </row>
    <row r="1611" spans="1:8" ht="30">
      <c r="A1611" s="47">
        <v>3114</v>
      </c>
      <c r="B1611" s="48" t="s">
        <v>9649</v>
      </c>
      <c r="C1611" s="47" t="s">
        <v>4706</v>
      </c>
      <c r="D1611" s="49">
        <f t="shared" si="50"/>
        <v>27.96</v>
      </c>
      <c r="F1611" s="49">
        <v>27.96</v>
      </c>
      <c r="G1611" s="49">
        <v>27.96</v>
      </c>
      <c r="H1611" s="1105" t="b">
        <f t="shared" si="51"/>
        <v>1</v>
      </c>
    </row>
    <row r="1612" spans="1:8">
      <c r="A1612" s="45">
        <v>34519</v>
      </c>
      <c r="B1612" s="1108" t="s">
        <v>9650</v>
      </c>
      <c r="C1612" s="45" t="s">
        <v>4706</v>
      </c>
      <c r="D1612" s="46">
        <f t="shared" si="50"/>
        <v>71.819999999999993</v>
      </c>
      <c r="F1612" s="46">
        <v>71.819999999999993</v>
      </c>
      <c r="G1612" s="46">
        <v>71.819999999999993</v>
      </c>
      <c r="H1612" s="1105" t="b">
        <f t="shared" si="51"/>
        <v>1</v>
      </c>
    </row>
    <row r="1613" spans="1:8">
      <c r="A1613" s="47">
        <v>10510</v>
      </c>
      <c r="B1613" s="48" t="s">
        <v>9651</v>
      </c>
      <c r="C1613" s="47" t="s">
        <v>4706</v>
      </c>
      <c r="D1613" s="49">
        <f t="shared" si="50"/>
        <v>73.930000000000007</v>
      </c>
      <c r="F1613" s="49">
        <v>73.930000000000007</v>
      </c>
      <c r="G1613" s="49">
        <v>73.930000000000007</v>
      </c>
      <c r="H1613" s="1105" t="b">
        <f t="shared" si="51"/>
        <v>1</v>
      </c>
    </row>
    <row r="1614" spans="1:8">
      <c r="A1614" s="45">
        <v>1649</v>
      </c>
      <c r="B1614" s="1108" t="s">
        <v>9652</v>
      </c>
      <c r="C1614" s="45" t="s">
        <v>4706</v>
      </c>
      <c r="D1614" s="46">
        <f t="shared" si="50"/>
        <v>35.25</v>
      </c>
      <c r="F1614" s="46">
        <v>35.25</v>
      </c>
      <c r="G1614" s="46">
        <v>35.25</v>
      </c>
      <c r="H1614" s="1105" t="b">
        <f t="shared" si="51"/>
        <v>1</v>
      </c>
    </row>
    <row r="1615" spans="1:8">
      <c r="A1615" s="47">
        <v>1653</v>
      </c>
      <c r="B1615" s="48" t="s">
        <v>9653</v>
      </c>
      <c r="C1615" s="47" t="s">
        <v>4706</v>
      </c>
      <c r="D1615" s="49">
        <f t="shared" si="50"/>
        <v>27.61</v>
      </c>
      <c r="F1615" s="49">
        <v>27.61</v>
      </c>
      <c r="G1615" s="49">
        <v>27.61</v>
      </c>
      <c r="H1615" s="1105" t="b">
        <f t="shared" si="51"/>
        <v>1</v>
      </c>
    </row>
    <row r="1616" spans="1:8">
      <c r="A1616" s="45">
        <v>1647</v>
      </c>
      <c r="B1616" s="1108" t="s">
        <v>9654</v>
      </c>
      <c r="C1616" s="45" t="s">
        <v>4706</v>
      </c>
      <c r="D1616" s="46">
        <f t="shared" si="50"/>
        <v>9.89</v>
      </c>
      <c r="F1616" s="46">
        <v>9.89</v>
      </c>
      <c r="G1616" s="46">
        <v>9.89</v>
      </c>
      <c r="H1616" s="1105" t="b">
        <f t="shared" si="51"/>
        <v>1</v>
      </c>
    </row>
    <row r="1617" spans="1:8">
      <c r="A1617" s="47">
        <v>1648</v>
      </c>
      <c r="B1617" s="48" t="s">
        <v>9655</v>
      </c>
      <c r="C1617" s="47" t="s">
        <v>4706</v>
      </c>
      <c r="D1617" s="49">
        <f t="shared" si="50"/>
        <v>18.989999999999998</v>
      </c>
      <c r="F1617" s="49">
        <v>18.989999999999998</v>
      </c>
      <c r="G1617" s="49">
        <v>18.989999999999998</v>
      </c>
      <c r="H1617" s="1105" t="b">
        <f t="shared" si="51"/>
        <v>1</v>
      </c>
    </row>
    <row r="1618" spans="1:8">
      <c r="A1618" s="45">
        <v>1651</v>
      </c>
      <c r="B1618" s="1108" t="s">
        <v>9656</v>
      </c>
      <c r="C1618" s="45" t="s">
        <v>4706</v>
      </c>
      <c r="D1618" s="46">
        <f t="shared" si="50"/>
        <v>88.09</v>
      </c>
      <c r="F1618" s="46">
        <v>88.09</v>
      </c>
      <c r="G1618" s="46">
        <v>88.09</v>
      </c>
      <c r="H1618" s="1105" t="b">
        <f t="shared" si="51"/>
        <v>1</v>
      </c>
    </row>
    <row r="1619" spans="1:8">
      <c r="A1619" s="47">
        <v>1650</v>
      </c>
      <c r="B1619" s="48" t="s">
        <v>9657</v>
      </c>
      <c r="C1619" s="47" t="s">
        <v>4706</v>
      </c>
      <c r="D1619" s="49">
        <f t="shared" si="50"/>
        <v>48.69</v>
      </c>
      <c r="F1619" s="49">
        <v>48.69</v>
      </c>
      <c r="G1619" s="49">
        <v>48.69</v>
      </c>
      <c r="H1619" s="1105" t="b">
        <f t="shared" si="51"/>
        <v>1</v>
      </c>
    </row>
    <row r="1620" spans="1:8">
      <c r="A1620" s="45">
        <v>1654</v>
      </c>
      <c r="B1620" s="1108" t="s">
        <v>9658</v>
      </c>
      <c r="C1620" s="45" t="s">
        <v>4706</v>
      </c>
      <c r="D1620" s="46">
        <f t="shared" si="50"/>
        <v>13.57</v>
      </c>
      <c r="F1620" s="46">
        <v>13.57</v>
      </c>
      <c r="G1620" s="46">
        <v>13.57</v>
      </c>
      <c r="H1620" s="1105" t="b">
        <f t="shared" si="51"/>
        <v>1</v>
      </c>
    </row>
    <row r="1621" spans="1:8">
      <c r="A1621" s="47">
        <v>1652</v>
      </c>
      <c r="B1621" s="48" t="s">
        <v>9659</v>
      </c>
      <c r="C1621" s="47" t="s">
        <v>4706</v>
      </c>
      <c r="D1621" s="49">
        <f t="shared" si="50"/>
        <v>126.43</v>
      </c>
      <c r="F1621" s="49">
        <v>126.43</v>
      </c>
      <c r="G1621" s="49">
        <v>126.43</v>
      </c>
      <c r="H1621" s="1105" t="b">
        <f t="shared" si="51"/>
        <v>1</v>
      </c>
    </row>
    <row r="1622" spans="1:8">
      <c r="A1622" s="45">
        <v>1747</v>
      </c>
      <c r="B1622" s="1108" t="s">
        <v>9660</v>
      </c>
      <c r="C1622" s="45" t="s">
        <v>4706</v>
      </c>
      <c r="D1622" s="46">
        <f t="shared" si="50"/>
        <v>139.37</v>
      </c>
      <c r="F1622" s="46">
        <v>139.37</v>
      </c>
      <c r="G1622" s="46">
        <v>139.37</v>
      </c>
      <c r="H1622" s="1105" t="b">
        <f t="shared" si="51"/>
        <v>1</v>
      </c>
    </row>
    <row r="1623" spans="1:8">
      <c r="A1623" s="47">
        <v>1744</v>
      </c>
      <c r="B1623" s="48" t="s">
        <v>9661</v>
      </c>
      <c r="C1623" s="47" t="s">
        <v>4706</v>
      </c>
      <c r="D1623" s="49">
        <f t="shared" si="50"/>
        <v>96.53</v>
      </c>
      <c r="F1623" s="49">
        <v>96.53</v>
      </c>
      <c r="G1623" s="49">
        <v>96.53</v>
      </c>
      <c r="H1623" s="1105" t="b">
        <f t="shared" si="51"/>
        <v>1</v>
      </c>
    </row>
    <row r="1624" spans="1:8">
      <c r="A1624" s="45">
        <v>1743</v>
      </c>
      <c r="B1624" s="1108" t="s">
        <v>9662</v>
      </c>
      <c r="C1624" s="45" t="s">
        <v>4706</v>
      </c>
      <c r="D1624" s="46">
        <f t="shared" si="50"/>
        <v>126.76</v>
      </c>
      <c r="F1624" s="46">
        <v>126.76</v>
      </c>
      <c r="G1624" s="46">
        <v>126.76</v>
      </c>
      <c r="H1624" s="1105" t="b">
        <f t="shared" si="51"/>
        <v>1</v>
      </c>
    </row>
    <row r="1625" spans="1:8">
      <c r="A1625" s="47">
        <v>7241</v>
      </c>
      <c r="B1625" s="48" t="s">
        <v>9663</v>
      </c>
      <c r="C1625" s="47" t="s">
        <v>4708</v>
      </c>
      <c r="D1625" s="49">
        <f t="shared" si="50"/>
        <v>58.57</v>
      </c>
      <c r="F1625" s="49">
        <v>58.57</v>
      </c>
      <c r="G1625" s="49">
        <v>58.57</v>
      </c>
      <c r="H1625" s="1105" t="b">
        <f t="shared" si="51"/>
        <v>1</v>
      </c>
    </row>
    <row r="1626" spans="1:8" ht="30">
      <c r="A1626" s="45">
        <v>39640</v>
      </c>
      <c r="B1626" s="1108" t="s">
        <v>9664</v>
      </c>
      <c r="C1626" s="45" t="s">
        <v>4706</v>
      </c>
      <c r="D1626" s="46">
        <f t="shared" si="50"/>
        <v>5.66</v>
      </c>
      <c r="F1626" s="46">
        <v>5.66</v>
      </c>
      <c r="G1626" s="46">
        <v>5.66</v>
      </c>
      <c r="H1626" s="1105" t="b">
        <f t="shared" si="51"/>
        <v>1</v>
      </c>
    </row>
    <row r="1627" spans="1:8" ht="30">
      <c r="A1627" s="47">
        <v>11013</v>
      </c>
      <c r="B1627" s="48" t="s">
        <v>9665</v>
      </c>
      <c r="C1627" s="47" t="s">
        <v>4706</v>
      </c>
      <c r="D1627" s="49">
        <f t="shared" si="50"/>
        <v>11.66</v>
      </c>
      <c r="F1627" s="49">
        <v>11.66</v>
      </c>
      <c r="G1627" s="49">
        <v>11.66</v>
      </c>
      <c r="H1627" s="1105" t="b">
        <f t="shared" si="51"/>
        <v>1</v>
      </c>
    </row>
    <row r="1628" spans="1:8" ht="30">
      <c r="A1628" s="45">
        <v>11017</v>
      </c>
      <c r="B1628" s="1108" t="s">
        <v>9666</v>
      </c>
      <c r="C1628" s="45" t="s">
        <v>4706</v>
      </c>
      <c r="D1628" s="46">
        <f t="shared" si="50"/>
        <v>4.9800000000000004</v>
      </c>
      <c r="F1628" s="46">
        <v>4.9800000000000004</v>
      </c>
      <c r="G1628" s="46">
        <v>4.9800000000000004</v>
      </c>
      <c r="H1628" s="1105" t="b">
        <f t="shared" si="51"/>
        <v>1</v>
      </c>
    </row>
    <row r="1629" spans="1:8" ht="30">
      <c r="A1629" s="47">
        <v>20236</v>
      </c>
      <c r="B1629" s="48" t="s">
        <v>9667</v>
      </c>
      <c r="C1629" s="47" t="s">
        <v>4706</v>
      </c>
      <c r="D1629" s="49">
        <f t="shared" si="50"/>
        <v>21.92</v>
      </c>
      <c r="F1629" s="49">
        <v>21.92</v>
      </c>
      <c r="G1629" s="49">
        <v>21.92</v>
      </c>
      <c r="H1629" s="1105" t="b">
        <f t="shared" si="51"/>
        <v>1</v>
      </c>
    </row>
    <row r="1630" spans="1:8">
      <c r="A1630" s="45">
        <v>7215</v>
      </c>
      <c r="B1630" s="1108" t="s">
        <v>9668</v>
      </c>
      <c r="C1630" s="45" t="s">
        <v>4706</v>
      </c>
      <c r="D1630" s="46">
        <f t="shared" si="50"/>
        <v>18.77</v>
      </c>
      <c r="F1630" s="46">
        <v>18.77</v>
      </c>
      <c r="G1630" s="46">
        <v>18.77</v>
      </c>
      <c r="H1630" s="1105" t="b">
        <f t="shared" si="51"/>
        <v>1</v>
      </c>
    </row>
    <row r="1631" spans="1:8">
      <c r="A1631" s="47">
        <v>7216</v>
      </c>
      <c r="B1631" s="48" t="s">
        <v>9669</v>
      </c>
      <c r="C1631" s="47" t="s">
        <v>4706</v>
      </c>
      <c r="D1631" s="49">
        <f t="shared" si="50"/>
        <v>78.45</v>
      </c>
      <c r="F1631" s="49">
        <v>78.45</v>
      </c>
      <c r="G1631" s="49">
        <v>78.45</v>
      </c>
      <c r="H1631" s="1105" t="b">
        <f t="shared" si="51"/>
        <v>1</v>
      </c>
    </row>
    <row r="1632" spans="1:8">
      <c r="A1632" s="45">
        <v>20235</v>
      </c>
      <c r="B1632" s="1108" t="s">
        <v>9670</v>
      </c>
      <c r="C1632" s="45" t="s">
        <v>4706</v>
      </c>
      <c r="D1632" s="46">
        <f t="shared" si="50"/>
        <v>39.659999999999997</v>
      </c>
      <c r="F1632" s="46">
        <v>39.659999999999997</v>
      </c>
      <c r="G1632" s="46">
        <v>39.659999999999997</v>
      </c>
      <c r="H1632" s="1105" t="b">
        <f t="shared" si="51"/>
        <v>1</v>
      </c>
    </row>
    <row r="1633" spans="1:8">
      <c r="A1633" s="47">
        <v>7181</v>
      </c>
      <c r="B1633" s="48" t="s">
        <v>9671</v>
      </c>
      <c r="C1633" s="47" t="s">
        <v>4706</v>
      </c>
      <c r="D1633" s="49">
        <f t="shared" si="50"/>
        <v>4.01</v>
      </c>
      <c r="F1633" s="49">
        <v>4.01</v>
      </c>
      <c r="G1633" s="49">
        <v>4.01</v>
      </c>
      <c r="H1633" s="1105" t="b">
        <f t="shared" si="51"/>
        <v>1</v>
      </c>
    </row>
    <row r="1634" spans="1:8">
      <c r="A1634" s="45">
        <v>40866</v>
      </c>
      <c r="B1634" s="1108" t="s">
        <v>9672</v>
      </c>
      <c r="C1634" s="45" t="s">
        <v>4706</v>
      </c>
      <c r="D1634" s="46">
        <f t="shared" si="50"/>
        <v>7.67</v>
      </c>
      <c r="F1634" s="46">
        <v>7.67</v>
      </c>
      <c r="G1634" s="46">
        <v>7.67</v>
      </c>
      <c r="H1634" s="1105" t="b">
        <f t="shared" si="51"/>
        <v>1</v>
      </c>
    </row>
    <row r="1635" spans="1:8">
      <c r="A1635" s="47">
        <v>7214</v>
      </c>
      <c r="B1635" s="48" t="s">
        <v>9673</v>
      </c>
      <c r="C1635" s="47" t="s">
        <v>4706</v>
      </c>
      <c r="D1635" s="49">
        <f t="shared" si="50"/>
        <v>26.88</v>
      </c>
      <c r="F1635" s="49">
        <v>26.88</v>
      </c>
      <c r="G1635" s="49">
        <v>26.88</v>
      </c>
      <c r="H1635" s="1105" t="b">
        <f t="shared" si="51"/>
        <v>1</v>
      </c>
    </row>
    <row r="1636" spans="1:8" ht="30">
      <c r="A1636" s="45">
        <v>7219</v>
      </c>
      <c r="B1636" s="1108" t="s">
        <v>9674</v>
      </c>
      <c r="C1636" s="45" t="s">
        <v>4706</v>
      </c>
      <c r="D1636" s="46">
        <f t="shared" si="50"/>
        <v>27.82</v>
      </c>
      <c r="F1636" s="46">
        <v>27.82</v>
      </c>
      <c r="G1636" s="46">
        <v>27.82</v>
      </c>
      <c r="H1636" s="1105" t="b">
        <f t="shared" si="51"/>
        <v>1</v>
      </c>
    </row>
    <row r="1637" spans="1:8">
      <c r="A1637" s="47">
        <v>37972</v>
      </c>
      <c r="B1637" s="48" t="s">
        <v>9675</v>
      </c>
      <c r="C1637" s="47" t="s">
        <v>4706</v>
      </c>
      <c r="D1637" s="49">
        <f t="shared" si="50"/>
        <v>7.77</v>
      </c>
      <c r="F1637" s="49">
        <v>7.77</v>
      </c>
      <c r="G1637" s="49">
        <v>7.77</v>
      </c>
      <c r="H1637" s="1105" t="b">
        <f t="shared" si="51"/>
        <v>1</v>
      </c>
    </row>
    <row r="1638" spans="1:8">
      <c r="A1638" s="45">
        <v>37973</v>
      </c>
      <c r="B1638" s="1108" t="s">
        <v>9676</v>
      </c>
      <c r="C1638" s="45" t="s">
        <v>4706</v>
      </c>
      <c r="D1638" s="46">
        <f t="shared" si="50"/>
        <v>12.44</v>
      </c>
      <c r="F1638" s="46">
        <v>12.44</v>
      </c>
      <c r="G1638" s="46">
        <v>12.44</v>
      </c>
      <c r="H1638" s="1105" t="b">
        <f t="shared" si="51"/>
        <v>1</v>
      </c>
    </row>
    <row r="1639" spans="1:8">
      <c r="A1639" s="47">
        <v>37971</v>
      </c>
      <c r="B1639" s="48" t="s">
        <v>9677</v>
      </c>
      <c r="C1639" s="47" t="s">
        <v>4706</v>
      </c>
      <c r="D1639" s="49">
        <f t="shared" si="50"/>
        <v>4.67</v>
      </c>
      <c r="F1639" s="49">
        <v>4.67</v>
      </c>
      <c r="G1639" s="49">
        <v>4.67</v>
      </c>
      <c r="H1639" s="1105" t="b">
        <f t="shared" si="51"/>
        <v>1</v>
      </c>
    </row>
    <row r="1640" spans="1:8">
      <c r="A1640" s="45">
        <v>20094</v>
      </c>
      <c r="B1640" s="1108" t="s">
        <v>9678</v>
      </c>
      <c r="C1640" s="45" t="s">
        <v>4706</v>
      </c>
      <c r="D1640" s="46">
        <f t="shared" si="50"/>
        <v>15.71</v>
      </c>
      <c r="F1640" s="46">
        <v>15.71</v>
      </c>
      <c r="G1640" s="46">
        <v>15.71</v>
      </c>
      <c r="H1640" s="1105" t="b">
        <f t="shared" si="51"/>
        <v>1</v>
      </c>
    </row>
    <row r="1641" spans="1:8">
      <c r="A1641" s="47">
        <v>20095</v>
      </c>
      <c r="B1641" s="48" t="s">
        <v>9679</v>
      </c>
      <c r="C1641" s="47" t="s">
        <v>4706</v>
      </c>
      <c r="D1641" s="49">
        <f t="shared" si="50"/>
        <v>20.010000000000002</v>
      </c>
      <c r="F1641" s="49">
        <v>20.010000000000002</v>
      </c>
      <c r="G1641" s="49">
        <v>20.010000000000002</v>
      </c>
      <c r="H1641" s="1105" t="b">
        <f t="shared" si="51"/>
        <v>1</v>
      </c>
    </row>
    <row r="1642" spans="1:8">
      <c r="A1642" s="45">
        <v>1954</v>
      </c>
      <c r="B1642" s="1108" t="s">
        <v>9680</v>
      </c>
      <c r="C1642" s="45" t="s">
        <v>4706</v>
      </c>
      <c r="D1642" s="46">
        <f t="shared" si="50"/>
        <v>91.94</v>
      </c>
      <c r="F1642" s="46">
        <v>91.94</v>
      </c>
      <c r="G1642" s="46">
        <v>91.94</v>
      </c>
      <c r="H1642" s="1105" t="b">
        <f t="shared" si="51"/>
        <v>1</v>
      </c>
    </row>
    <row r="1643" spans="1:8">
      <c r="A1643" s="47">
        <v>1926</v>
      </c>
      <c r="B1643" s="48" t="s">
        <v>9681</v>
      </c>
      <c r="C1643" s="47" t="s">
        <v>4706</v>
      </c>
      <c r="D1643" s="49">
        <f t="shared" si="50"/>
        <v>1.21</v>
      </c>
      <c r="F1643" s="49">
        <v>1.21</v>
      </c>
      <c r="G1643" s="49">
        <v>1.21</v>
      </c>
      <c r="H1643" s="1105" t="b">
        <f t="shared" si="51"/>
        <v>1</v>
      </c>
    </row>
    <row r="1644" spans="1:8">
      <c r="A1644" s="45">
        <v>1927</v>
      </c>
      <c r="B1644" s="1108" t="s">
        <v>9682</v>
      </c>
      <c r="C1644" s="45" t="s">
        <v>4706</v>
      </c>
      <c r="D1644" s="46">
        <f t="shared" si="50"/>
        <v>1.6</v>
      </c>
      <c r="F1644" s="46">
        <v>1.6</v>
      </c>
      <c r="G1644" s="46">
        <v>1.6</v>
      </c>
      <c r="H1644" s="1105" t="b">
        <f t="shared" si="51"/>
        <v>1</v>
      </c>
    </row>
    <row r="1645" spans="1:8">
      <c r="A1645" s="47">
        <v>1923</v>
      </c>
      <c r="B1645" s="48" t="s">
        <v>9683</v>
      </c>
      <c r="C1645" s="47" t="s">
        <v>4706</v>
      </c>
      <c r="D1645" s="49">
        <f t="shared" si="50"/>
        <v>2.62</v>
      </c>
      <c r="F1645" s="49">
        <v>2.62</v>
      </c>
      <c r="G1645" s="49">
        <v>2.62</v>
      </c>
      <c r="H1645" s="1105" t="b">
        <f t="shared" si="51"/>
        <v>1</v>
      </c>
    </row>
    <row r="1646" spans="1:8">
      <c r="A1646" s="45">
        <v>1929</v>
      </c>
      <c r="B1646" s="1108" t="s">
        <v>9684</v>
      </c>
      <c r="C1646" s="45" t="s">
        <v>4706</v>
      </c>
      <c r="D1646" s="46">
        <f t="shared" si="50"/>
        <v>4.29</v>
      </c>
      <c r="F1646" s="46">
        <v>4.29</v>
      </c>
      <c r="G1646" s="46">
        <v>4.29</v>
      </c>
      <c r="H1646" s="1105" t="b">
        <f t="shared" si="51"/>
        <v>1</v>
      </c>
    </row>
    <row r="1647" spans="1:8">
      <c r="A1647" s="47">
        <v>1930</v>
      </c>
      <c r="B1647" s="48" t="s">
        <v>9685</v>
      </c>
      <c r="C1647" s="47" t="s">
        <v>4706</v>
      </c>
      <c r="D1647" s="49">
        <f t="shared" si="50"/>
        <v>8.32</v>
      </c>
      <c r="F1647" s="49">
        <v>8.32</v>
      </c>
      <c r="G1647" s="49">
        <v>8.32</v>
      </c>
      <c r="H1647" s="1105" t="b">
        <f t="shared" si="51"/>
        <v>1</v>
      </c>
    </row>
    <row r="1648" spans="1:8">
      <c r="A1648" s="45">
        <v>1924</v>
      </c>
      <c r="B1648" s="1108" t="s">
        <v>9686</v>
      </c>
      <c r="C1648" s="45" t="s">
        <v>4706</v>
      </c>
      <c r="D1648" s="46">
        <f t="shared" si="50"/>
        <v>14.35</v>
      </c>
      <c r="F1648" s="46">
        <v>14.35</v>
      </c>
      <c r="G1648" s="46">
        <v>14.35</v>
      </c>
      <c r="H1648" s="1105" t="b">
        <f t="shared" si="51"/>
        <v>1</v>
      </c>
    </row>
    <row r="1649" spans="1:8">
      <c r="A1649" s="47">
        <v>1922</v>
      </c>
      <c r="B1649" s="48" t="s">
        <v>9687</v>
      </c>
      <c r="C1649" s="47" t="s">
        <v>4706</v>
      </c>
      <c r="D1649" s="49">
        <f t="shared" si="50"/>
        <v>21.31</v>
      </c>
      <c r="F1649" s="49">
        <v>21.31</v>
      </c>
      <c r="G1649" s="49">
        <v>21.31</v>
      </c>
      <c r="H1649" s="1105" t="b">
        <f t="shared" si="51"/>
        <v>1</v>
      </c>
    </row>
    <row r="1650" spans="1:8">
      <c r="A1650" s="45">
        <v>1953</v>
      </c>
      <c r="B1650" s="1108" t="s">
        <v>9688</v>
      </c>
      <c r="C1650" s="45" t="s">
        <v>4706</v>
      </c>
      <c r="D1650" s="46">
        <f t="shared" si="50"/>
        <v>37.25</v>
      </c>
      <c r="F1650" s="46">
        <v>37.25</v>
      </c>
      <c r="G1650" s="46">
        <v>37.25</v>
      </c>
      <c r="H1650" s="1105" t="b">
        <f t="shared" si="51"/>
        <v>1</v>
      </c>
    </row>
    <row r="1651" spans="1:8">
      <c r="A1651" s="47">
        <v>1962</v>
      </c>
      <c r="B1651" s="48" t="s">
        <v>9689</v>
      </c>
      <c r="C1651" s="47" t="s">
        <v>4706</v>
      </c>
      <c r="D1651" s="49">
        <f t="shared" si="50"/>
        <v>121.88</v>
      </c>
      <c r="F1651" s="49">
        <v>121.88</v>
      </c>
      <c r="G1651" s="49">
        <v>121.88</v>
      </c>
      <c r="H1651" s="1105" t="b">
        <f t="shared" si="51"/>
        <v>1</v>
      </c>
    </row>
    <row r="1652" spans="1:8">
      <c r="A1652" s="45">
        <v>1955</v>
      </c>
      <c r="B1652" s="1108" t="s">
        <v>9690</v>
      </c>
      <c r="C1652" s="45" t="s">
        <v>4706</v>
      </c>
      <c r="D1652" s="46">
        <f t="shared" si="50"/>
        <v>1.61</v>
      </c>
      <c r="F1652" s="46">
        <v>1.61</v>
      </c>
      <c r="G1652" s="46">
        <v>1.61</v>
      </c>
      <c r="H1652" s="1105" t="b">
        <f t="shared" si="51"/>
        <v>1</v>
      </c>
    </row>
    <row r="1653" spans="1:8">
      <c r="A1653" s="47">
        <v>1956</v>
      </c>
      <c r="B1653" s="48" t="s">
        <v>9691</v>
      </c>
      <c r="C1653" s="47" t="s">
        <v>4706</v>
      </c>
      <c r="D1653" s="49">
        <f t="shared" si="50"/>
        <v>2.0699999999999998</v>
      </c>
      <c r="F1653" s="49">
        <v>2.0699999999999998</v>
      </c>
      <c r="G1653" s="49">
        <v>2.0699999999999998</v>
      </c>
      <c r="H1653" s="1105" t="b">
        <f t="shared" si="51"/>
        <v>1</v>
      </c>
    </row>
    <row r="1654" spans="1:8">
      <c r="A1654" s="45">
        <v>1957</v>
      </c>
      <c r="B1654" s="1108" t="s">
        <v>9692</v>
      </c>
      <c r="C1654" s="45" t="s">
        <v>4706</v>
      </c>
      <c r="D1654" s="46">
        <f t="shared" si="50"/>
        <v>4.72</v>
      </c>
      <c r="F1654" s="46">
        <v>4.72</v>
      </c>
      <c r="G1654" s="46">
        <v>4.72</v>
      </c>
      <c r="H1654" s="1105" t="b">
        <f t="shared" si="51"/>
        <v>1</v>
      </c>
    </row>
    <row r="1655" spans="1:8">
      <c r="A1655" s="47">
        <v>1958</v>
      </c>
      <c r="B1655" s="48" t="s">
        <v>9693</v>
      </c>
      <c r="C1655" s="47" t="s">
        <v>4706</v>
      </c>
      <c r="D1655" s="49">
        <f t="shared" si="50"/>
        <v>8.3800000000000008</v>
      </c>
      <c r="F1655" s="49">
        <v>8.3800000000000008</v>
      </c>
      <c r="G1655" s="49">
        <v>8.3800000000000008</v>
      </c>
      <c r="H1655" s="1105" t="b">
        <f t="shared" si="51"/>
        <v>1</v>
      </c>
    </row>
    <row r="1656" spans="1:8">
      <c r="A1656" s="45">
        <v>1959</v>
      </c>
      <c r="B1656" s="1108" t="s">
        <v>9694</v>
      </c>
      <c r="C1656" s="45" t="s">
        <v>4706</v>
      </c>
      <c r="D1656" s="46">
        <f t="shared" si="50"/>
        <v>10.220000000000001</v>
      </c>
      <c r="F1656" s="46">
        <v>10.220000000000001</v>
      </c>
      <c r="G1656" s="46">
        <v>10.220000000000001</v>
      </c>
      <c r="H1656" s="1105" t="b">
        <f t="shared" si="51"/>
        <v>1</v>
      </c>
    </row>
    <row r="1657" spans="1:8">
      <c r="A1657" s="47">
        <v>1925</v>
      </c>
      <c r="B1657" s="48" t="s">
        <v>9695</v>
      </c>
      <c r="C1657" s="47" t="s">
        <v>4706</v>
      </c>
      <c r="D1657" s="49">
        <f t="shared" si="50"/>
        <v>25.27</v>
      </c>
      <c r="F1657" s="49">
        <v>25.27</v>
      </c>
      <c r="G1657" s="49">
        <v>25.27</v>
      </c>
      <c r="H1657" s="1105" t="b">
        <f t="shared" si="51"/>
        <v>1</v>
      </c>
    </row>
    <row r="1658" spans="1:8">
      <c r="A1658" s="45">
        <v>1960</v>
      </c>
      <c r="B1658" s="1108" t="s">
        <v>9696</v>
      </c>
      <c r="C1658" s="45" t="s">
        <v>4706</v>
      </c>
      <c r="D1658" s="46">
        <f t="shared" si="50"/>
        <v>35.93</v>
      </c>
      <c r="F1658" s="46">
        <v>35.93</v>
      </c>
      <c r="G1658" s="46">
        <v>35.93</v>
      </c>
      <c r="H1658" s="1105" t="b">
        <f t="shared" si="51"/>
        <v>1</v>
      </c>
    </row>
    <row r="1659" spans="1:8">
      <c r="A1659" s="47">
        <v>1961</v>
      </c>
      <c r="B1659" s="48" t="s">
        <v>9697</v>
      </c>
      <c r="C1659" s="47" t="s">
        <v>4706</v>
      </c>
      <c r="D1659" s="49">
        <f t="shared" si="50"/>
        <v>51.63</v>
      </c>
      <c r="F1659" s="49">
        <v>51.63</v>
      </c>
      <c r="G1659" s="49">
        <v>51.63</v>
      </c>
      <c r="H1659" s="1105" t="b">
        <f t="shared" si="51"/>
        <v>1</v>
      </c>
    </row>
    <row r="1660" spans="1:8">
      <c r="A1660" s="45">
        <v>38426</v>
      </c>
      <c r="B1660" s="1108" t="s">
        <v>9698</v>
      </c>
      <c r="C1660" s="45" t="s">
        <v>4706</v>
      </c>
      <c r="D1660" s="46">
        <f t="shared" si="50"/>
        <v>15.26</v>
      </c>
      <c r="F1660" s="46">
        <v>15.26</v>
      </c>
      <c r="G1660" s="46">
        <v>15.26</v>
      </c>
      <c r="H1660" s="1105" t="b">
        <f t="shared" si="51"/>
        <v>1</v>
      </c>
    </row>
    <row r="1661" spans="1:8">
      <c r="A1661" s="47">
        <v>38423</v>
      </c>
      <c r="B1661" s="48" t="s">
        <v>9699</v>
      </c>
      <c r="C1661" s="47" t="s">
        <v>4706</v>
      </c>
      <c r="D1661" s="49">
        <f t="shared" si="50"/>
        <v>34.619999999999997</v>
      </c>
      <c r="F1661" s="49">
        <v>34.619999999999997</v>
      </c>
      <c r="G1661" s="49">
        <v>34.619999999999997</v>
      </c>
      <c r="H1661" s="1105" t="b">
        <f t="shared" si="51"/>
        <v>1</v>
      </c>
    </row>
    <row r="1662" spans="1:8">
      <c r="A1662" s="45">
        <v>38421</v>
      </c>
      <c r="B1662" s="1108" t="s">
        <v>9700</v>
      </c>
      <c r="C1662" s="45" t="s">
        <v>4706</v>
      </c>
      <c r="D1662" s="46">
        <f t="shared" si="50"/>
        <v>16.34</v>
      </c>
      <c r="F1662" s="46">
        <v>16.34</v>
      </c>
      <c r="G1662" s="46">
        <v>16.34</v>
      </c>
      <c r="H1662" s="1105" t="b">
        <f t="shared" si="51"/>
        <v>1</v>
      </c>
    </row>
    <row r="1663" spans="1:8">
      <c r="A1663" s="47">
        <v>38422</v>
      </c>
      <c r="B1663" s="48" t="s">
        <v>9701</v>
      </c>
      <c r="C1663" s="47" t="s">
        <v>4706</v>
      </c>
      <c r="D1663" s="49">
        <f t="shared" si="50"/>
        <v>23.89</v>
      </c>
      <c r="F1663" s="49">
        <v>23.89</v>
      </c>
      <c r="G1663" s="49">
        <v>23.89</v>
      </c>
      <c r="H1663" s="1105" t="b">
        <f t="shared" si="51"/>
        <v>1</v>
      </c>
    </row>
    <row r="1664" spans="1:8">
      <c r="A1664" s="45">
        <v>39866</v>
      </c>
      <c r="B1664" s="1108" t="s">
        <v>9702</v>
      </c>
      <c r="C1664" s="45" t="s">
        <v>4706</v>
      </c>
      <c r="D1664" s="46">
        <f t="shared" si="50"/>
        <v>10.39</v>
      </c>
      <c r="F1664" s="46">
        <v>10.39</v>
      </c>
      <c r="G1664" s="46">
        <v>10.39</v>
      </c>
      <c r="H1664" s="1105" t="b">
        <f t="shared" si="51"/>
        <v>1</v>
      </c>
    </row>
    <row r="1665" spans="1:8">
      <c r="A1665" s="47">
        <v>39867</v>
      </c>
      <c r="B1665" s="48" t="s">
        <v>9703</v>
      </c>
      <c r="C1665" s="47" t="s">
        <v>4706</v>
      </c>
      <c r="D1665" s="49">
        <f t="shared" si="50"/>
        <v>23.1</v>
      </c>
      <c r="F1665" s="49">
        <v>23.1</v>
      </c>
      <c r="G1665" s="49">
        <v>23.1</v>
      </c>
      <c r="H1665" s="1105" t="b">
        <f t="shared" si="51"/>
        <v>1</v>
      </c>
    </row>
    <row r="1666" spans="1:8">
      <c r="A1666" s="45">
        <v>39868</v>
      </c>
      <c r="B1666" s="1108" t="s">
        <v>9704</v>
      </c>
      <c r="C1666" s="45" t="s">
        <v>4706</v>
      </c>
      <c r="D1666" s="46">
        <f t="shared" si="50"/>
        <v>41.63</v>
      </c>
      <c r="F1666" s="46">
        <v>41.63</v>
      </c>
      <c r="G1666" s="46">
        <v>41.63</v>
      </c>
      <c r="H1666" s="1105" t="b">
        <f t="shared" si="51"/>
        <v>1</v>
      </c>
    </row>
    <row r="1667" spans="1:8">
      <c r="A1667" s="47">
        <v>37999</v>
      </c>
      <c r="B1667" s="48" t="s">
        <v>9705</v>
      </c>
      <c r="C1667" s="47" t="s">
        <v>4706</v>
      </c>
      <c r="D1667" s="49">
        <f t="shared" ref="D1667:D1730" si="52">IF($J$2=$F$1,F1667,G1667)</f>
        <v>7.45</v>
      </c>
      <c r="F1667" s="49">
        <v>7.45</v>
      </c>
      <c r="G1667" s="49">
        <v>7.45</v>
      </c>
      <c r="H1667" s="1105" t="b">
        <f t="shared" ref="H1667:H1730" si="53">F1667=G1667</f>
        <v>1</v>
      </c>
    </row>
    <row r="1668" spans="1:8">
      <c r="A1668" s="45">
        <v>38000</v>
      </c>
      <c r="B1668" s="1108" t="s">
        <v>9706</v>
      </c>
      <c r="C1668" s="45" t="s">
        <v>4706</v>
      </c>
      <c r="D1668" s="46">
        <f t="shared" si="52"/>
        <v>9.86</v>
      </c>
      <c r="F1668" s="46">
        <v>9.86</v>
      </c>
      <c r="G1668" s="46">
        <v>9.86</v>
      </c>
      <c r="H1668" s="1105" t="b">
        <f t="shared" si="53"/>
        <v>1</v>
      </c>
    </row>
    <row r="1669" spans="1:8">
      <c r="A1669" s="47">
        <v>38129</v>
      </c>
      <c r="B1669" s="48" t="s">
        <v>9707</v>
      </c>
      <c r="C1669" s="47" t="s">
        <v>4706</v>
      </c>
      <c r="D1669" s="49">
        <f t="shared" si="52"/>
        <v>2.79</v>
      </c>
      <c r="F1669" s="49">
        <v>2.79</v>
      </c>
      <c r="G1669" s="49">
        <v>2.79</v>
      </c>
      <c r="H1669" s="1105" t="b">
        <f t="shared" si="53"/>
        <v>1</v>
      </c>
    </row>
    <row r="1670" spans="1:8">
      <c r="A1670" s="45">
        <v>38025</v>
      </c>
      <c r="B1670" s="1108" t="s">
        <v>9708</v>
      </c>
      <c r="C1670" s="45" t="s">
        <v>4706</v>
      </c>
      <c r="D1670" s="46">
        <f t="shared" si="52"/>
        <v>4.66</v>
      </c>
      <c r="F1670" s="46">
        <v>4.66</v>
      </c>
      <c r="G1670" s="46">
        <v>4.66</v>
      </c>
      <c r="H1670" s="1105" t="b">
        <f t="shared" si="53"/>
        <v>1</v>
      </c>
    </row>
    <row r="1671" spans="1:8">
      <c r="A1671" s="47">
        <v>38026</v>
      </c>
      <c r="B1671" s="48" t="s">
        <v>9709</v>
      </c>
      <c r="C1671" s="47" t="s">
        <v>4706</v>
      </c>
      <c r="D1671" s="49">
        <f t="shared" si="52"/>
        <v>12.49</v>
      </c>
      <c r="F1671" s="49">
        <v>12.49</v>
      </c>
      <c r="G1671" s="49">
        <v>12.49</v>
      </c>
      <c r="H1671" s="1105" t="b">
        <f t="shared" si="53"/>
        <v>1</v>
      </c>
    </row>
    <row r="1672" spans="1:8">
      <c r="A1672" s="45">
        <v>1858</v>
      </c>
      <c r="B1672" s="1108" t="s">
        <v>9710</v>
      </c>
      <c r="C1672" s="45" t="s">
        <v>4706</v>
      </c>
      <c r="D1672" s="46">
        <f t="shared" si="52"/>
        <v>22</v>
      </c>
      <c r="F1672" s="46">
        <v>22</v>
      </c>
      <c r="G1672" s="46">
        <v>22</v>
      </c>
      <c r="H1672" s="1105" t="b">
        <f t="shared" si="53"/>
        <v>1</v>
      </c>
    </row>
    <row r="1673" spans="1:8">
      <c r="A1673" s="47">
        <v>1844</v>
      </c>
      <c r="B1673" s="48" t="s">
        <v>9711</v>
      </c>
      <c r="C1673" s="47" t="s">
        <v>4706</v>
      </c>
      <c r="D1673" s="49">
        <f t="shared" si="52"/>
        <v>81.13</v>
      </c>
      <c r="F1673" s="49">
        <v>81.13</v>
      </c>
      <c r="G1673" s="49">
        <v>81.13</v>
      </c>
      <c r="H1673" s="1105" t="b">
        <f t="shared" si="53"/>
        <v>1</v>
      </c>
    </row>
    <row r="1674" spans="1:8">
      <c r="A1674" s="45">
        <v>1863</v>
      </c>
      <c r="B1674" s="1108" t="s">
        <v>9712</v>
      </c>
      <c r="C1674" s="45" t="s">
        <v>4706</v>
      </c>
      <c r="D1674" s="46">
        <f t="shared" si="52"/>
        <v>31.93</v>
      </c>
      <c r="F1674" s="46">
        <v>31.93</v>
      </c>
      <c r="G1674" s="46">
        <v>31.93</v>
      </c>
      <c r="H1674" s="1105" t="b">
        <f t="shared" si="53"/>
        <v>1</v>
      </c>
    </row>
    <row r="1675" spans="1:8">
      <c r="A1675" s="47">
        <v>1865</v>
      </c>
      <c r="B1675" s="48" t="s">
        <v>9713</v>
      </c>
      <c r="C1675" s="47" t="s">
        <v>4706</v>
      </c>
      <c r="D1675" s="49">
        <f t="shared" si="52"/>
        <v>116.51</v>
      </c>
      <c r="F1675" s="49">
        <v>116.51</v>
      </c>
      <c r="G1675" s="49">
        <v>116.51</v>
      </c>
      <c r="H1675" s="1105" t="b">
        <f t="shared" si="53"/>
        <v>1</v>
      </c>
    </row>
    <row r="1676" spans="1:8">
      <c r="A1676" s="45">
        <v>36355</v>
      </c>
      <c r="B1676" s="1108" t="s">
        <v>9714</v>
      </c>
      <c r="C1676" s="45" t="s">
        <v>4706</v>
      </c>
      <c r="D1676" s="46">
        <f t="shared" si="52"/>
        <v>4.1500000000000004</v>
      </c>
      <c r="F1676" s="46">
        <v>4.1500000000000004</v>
      </c>
      <c r="G1676" s="46">
        <v>4.1500000000000004</v>
      </c>
      <c r="H1676" s="1105" t="b">
        <f t="shared" si="53"/>
        <v>1</v>
      </c>
    </row>
    <row r="1677" spans="1:8">
      <c r="A1677" s="47">
        <v>36356</v>
      </c>
      <c r="B1677" s="48" t="s">
        <v>9715</v>
      </c>
      <c r="C1677" s="47" t="s">
        <v>4706</v>
      </c>
      <c r="D1677" s="49">
        <f t="shared" si="52"/>
        <v>6.98</v>
      </c>
      <c r="F1677" s="49">
        <v>6.98</v>
      </c>
      <c r="G1677" s="49">
        <v>6.98</v>
      </c>
      <c r="H1677" s="1105" t="b">
        <f t="shared" si="53"/>
        <v>1</v>
      </c>
    </row>
    <row r="1678" spans="1:8">
      <c r="A1678" s="45">
        <v>1932</v>
      </c>
      <c r="B1678" s="1108" t="s">
        <v>9716</v>
      </c>
      <c r="C1678" s="45" t="s">
        <v>4706</v>
      </c>
      <c r="D1678" s="46">
        <f t="shared" si="52"/>
        <v>5.9</v>
      </c>
      <c r="F1678" s="46">
        <v>5.9</v>
      </c>
      <c r="G1678" s="46">
        <v>5.9</v>
      </c>
      <c r="H1678" s="1105" t="b">
        <f t="shared" si="53"/>
        <v>1</v>
      </c>
    </row>
    <row r="1679" spans="1:8">
      <c r="A1679" s="47">
        <v>1933</v>
      </c>
      <c r="B1679" s="48" t="s">
        <v>9717</v>
      </c>
      <c r="C1679" s="47" t="s">
        <v>4706</v>
      </c>
      <c r="D1679" s="49">
        <f t="shared" si="52"/>
        <v>2.59</v>
      </c>
      <c r="F1679" s="49">
        <v>2.59</v>
      </c>
      <c r="G1679" s="49">
        <v>2.59</v>
      </c>
      <c r="H1679" s="1105" t="b">
        <f t="shared" si="53"/>
        <v>1</v>
      </c>
    </row>
    <row r="1680" spans="1:8">
      <c r="A1680" s="45">
        <v>1951</v>
      </c>
      <c r="B1680" s="1108" t="s">
        <v>9718</v>
      </c>
      <c r="C1680" s="45" t="s">
        <v>4706</v>
      </c>
      <c r="D1680" s="46">
        <f t="shared" si="52"/>
        <v>11.54</v>
      </c>
      <c r="F1680" s="46">
        <v>11.54</v>
      </c>
      <c r="G1680" s="46">
        <v>11.54</v>
      </c>
      <c r="H1680" s="1105" t="b">
        <f t="shared" si="53"/>
        <v>1</v>
      </c>
    </row>
    <row r="1681" spans="1:8">
      <c r="A1681" s="47">
        <v>1966</v>
      </c>
      <c r="B1681" s="48" t="s">
        <v>9719</v>
      </c>
      <c r="C1681" s="47" t="s">
        <v>4706</v>
      </c>
      <c r="D1681" s="49">
        <f t="shared" si="52"/>
        <v>13.27</v>
      </c>
      <c r="F1681" s="49">
        <v>13.27</v>
      </c>
      <c r="G1681" s="49">
        <v>13.27</v>
      </c>
      <c r="H1681" s="1105" t="b">
        <f t="shared" si="53"/>
        <v>1</v>
      </c>
    </row>
    <row r="1682" spans="1:8">
      <c r="A1682" s="45">
        <v>1952</v>
      </c>
      <c r="B1682" s="1108" t="s">
        <v>9720</v>
      </c>
      <c r="C1682" s="45" t="s">
        <v>4706</v>
      </c>
      <c r="D1682" s="46">
        <f t="shared" si="52"/>
        <v>49.85</v>
      </c>
      <c r="F1682" s="46">
        <v>49.85</v>
      </c>
      <c r="G1682" s="46">
        <v>49.85</v>
      </c>
      <c r="H1682" s="1105" t="b">
        <f t="shared" si="53"/>
        <v>1</v>
      </c>
    </row>
    <row r="1683" spans="1:8">
      <c r="A1683" s="47">
        <v>20104</v>
      </c>
      <c r="B1683" s="48" t="s">
        <v>9721</v>
      </c>
      <c r="C1683" s="47" t="s">
        <v>4706</v>
      </c>
      <c r="D1683" s="49">
        <f t="shared" si="52"/>
        <v>368.36</v>
      </c>
      <c r="F1683" s="49">
        <v>368.36</v>
      </c>
      <c r="G1683" s="49">
        <v>368.36</v>
      </c>
      <c r="H1683" s="1105" t="b">
        <f t="shared" si="53"/>
        <v>1</v>
      </c>
    </row>
    <row r="1684" spans="1:8">
      <c r="A1684" s="45">
        <v>20105</v>
      </c>
      <c r="B1684" s="1108" t="s">
        <v>9722</v>
      </c>
      <c r="C1684" s="45" t="s">
        <v>4706</v>
      </c>
      <c r="D1684" s="46">
        <f t="shared" si="52"/>
        <v>573.75</v>
      </c>
      <c r="F1684" s="46">
        <v>573.75</v>
      </c>
      <c r="G1684" s="46">
        <v>573.75</v>
      </c>
      <c r="H1684" s="1105" t="b">
        <f t="shared" si="53"/>
        <v>1</v>
      </c>
    </row>
    <row r="1685" spans="1:8">
      <c r="A1685" s="47">
        <v>1965</v>
      </c>
      <c r="B1685" s="48" t="s">
        <v>9723</v>
      </c>
      <c r="C1685" s="47" t="s">
        <v>4706</v>
      </c>
      <c r="D1685" s="49">
        <f t="shared" si="52"/>
        <v>26.91</v>
      </c>
      <c r="F1685" s="49">
        <v>26.91</v>
      </c>
      <c r="G1685" s="49">
        <v>26.91</v>
      </c>
      <c r="H1685" s="1105" t="b">
        <f t="shared" si="53"/>
        <v>1</v>
      </c>
    </row>
    <row r="1686" spans="1:8">
      <c r="A1686" s="45">
        <v>10765</v>
      </c>
      <c r="B1686" s="1108" t="s">
        <v>9724</v>
      </c>
      <c r="C1686" s="45" t="s">
        <v>4706</v>
      </c>
      <c r="D1686" s="46">
        <f t="shared" si="52"/>
        <v>6.8</v>
      </c>
      <c r="F1686" s="46">
        <v>6.8</v>
      </c>
      <c r="G1686" s="46">
        <v>6.8</v>
      </c>
      <c r="H1686" s="1105" t="b">
        <f t="shared" si="53"/>
        <v>1</v>
      </c>
    </row>
    <row r="1687" spans="1:8">
      <c r="A1687" s="47">
        <v>10767</v>
      </c>
      <c r="B1687" s="48" t="s">
        <v>9725</v>
      </c>
      <c r="C1687" s="47" t="s">
        <v>4706</v>
      </c>
      <c r="D1687" s="49">
        <f t="shared" si="52"/>
        <v>22.29</v>
      </c>
      <c r="F1687" s="49">
        <v>22.29</v>
      </c>
      <c r="G1687" s="49">
        <v>22.29</v>
      </c>
      <c r="H1687" s="1105" t="b">
        <f t="shared" si="53"/>
        <v>1</v>
      </c>
    </row>
    <row r="1688" spans="1:8">
      <c r="A1688" s="45">
        <v>1970</v>
      </c>
      <c r="B1688" s="1108" t="s">
        <v>9726</v>
      </c>
      <c r="C1688" s="45" t="s">
        <v>4706</v>
      </c>
      <c r="D1688" s="46">
        <f t="shared" si="52"/>
        <v>27.93</v>
      </c>
      <c r="F1688" s="46">
        <v>27.93</v>
      </c>
      <c r="G1688" s="46">
        <v>27.93</v>
      </c>
      <c r="H1688" s="1105" t="b">
        <f t="shared" si="53"/>
        <v>1</v>
      </c>
    </row>
    <row r="1689" spans="1:8">
      <c r="A1689" s="47">
        <v>1967</v>
      </c>
      <c r="B1689" s="48" t="s">
        <v>9727</v>
      </c>
      <c r="C1689" s="47" t="s">
        <v>4706</v>
      </c>
      <c r="D1689" s="49">
        <f t="shared" si="52"/>
        <v>3.1</v>
      </c>
      <c r="F1689" s="49">
        <v>3.1</v>
      </c>
      <c r="G1689" s="49">
        <v>3.1</v>
      </c>
      <c r="H1689" s="1105" t="b">
        <f t="shared" si="53"/>
        <v>1</v>
      </c>
    </row>
    <row r="1690" spans="1:8">
      <c r="A1690" s="45">
        <v>1968</v>
      </c>
      <c r="B1690" s="1108" t="s">
        <v>9728</v>
      </c>
      <c r="C1690" s="45" t="s">
        <v>4706</v>
      </c>
      <c r="D1690" s="46">
        <f t="shared" si="52"/>
        <v>6.51</v>
      </c>
      <c r="F1690" s="46">
        <v>6.51</v>
      </c>
      <c r="G1690" s="46">
        <v>6.51</v>
      </c>
      <c r="H1690" s="1105" t="b">
        <f t="shared" si="53"/>
        <v>1</v>
      </c>
    </row>
    <row r="1691" spans="1:8">
      <c r="A1691" s="47">
        <v>1969</v>
      </c>
      <c r="B1691" s="48" t="s">
        <v>9729</v>
      </c>
      <c r="C1691" s="47" t="s">
        <v>4706</v>
      </c>
      <c r="D1691" s="49">
        <f t="shared" si="52"/>
        <v>19.16</v>
      </c>
      <c r="F1691" s="49">
        <v>19.16</v>
      </c>
      <c r="G1691" s="49">
        <v>19.16</v>
      </c>
      <c r="H1691" s="1105" t="b">
        <f t="shared" si="53"/>
        <v>1</v>
      </c>
    </row>
    <row r="1692" spans="1:8">
      <c r="A1692" s="45">
        <v>1839</v>
      </c>
      <c r="B1692" s="1108" t="s">
        <v>9730</v>
      </c>
      <c r="C1692" s="45" t="s">
        <v>4706</v>
      </c>
      <c r="D1692" s="46">
        <f t="shared" si="52"/>
        <v>104.44</v>
      </c>
      <c r="F1692" s="46">
        <v>104.44</v>
      </c>
      <c r="G1692" s="46">
        <v>104.44</v>
      </c>
      <c r="H1692" s="1105" t="b">
        <f t="shared" si="53"/>
        <v>1</v>
      </c>
    </row>
    <row r="1693" spans="1:8">
      <c r="A1693" s="47">
        <v>1835</v>
      </c>
      <c r="B1693" s="48" t="s">
        <v>9731</v>
      </c>
      <c r="C1693" s="47" t="s">
        <v>4706</v>
      </c>
      <c r="D1693" s="49">
        <f t="shared" si="52"/>
        <v>22.2</v>
      </c>
      <c r="F1693" s="49">
        <v>22.2</v>
      </c>
      <c r="G1693" s="49">
        <v>22.2</v>
      </c>
      <c r="H1693" s="1105" t="b">
        <f t="shared" si="53"/>
        <v>1</v>
      </c>
    </row>
    <row r="1694" spans="1:8">
      <c r="A1694" s="45">
        <v>1823</v>
      </c>
      <c r="B1694" s="1108" t="s">
        <v>9732</v>
      </c>
      <c r="C1694" s="45" t="s">
        <v>4706</v>
      </c>
      <c r="D1694" s="46">
        <f t="shared" si="52"/>
        <v>42.93</v>
      </c>
      <c r="F1694" s="46">
        <v>42.93</v>
      </c>
      <c r="G1694" s="46">
        <v>42.93</v>
      </c>
      <c r="H1694" s="1105" t="b">
        <f t="shared" si="53"/>
        <v>1</v>
      </c>
    </row>
    <row r="1695" spans="1:8">
      <c r="A1695" s="47">
        <v>1827</v>
      </c>
      <c r="B1695" s="48" t="s">
        <v>9733</v>
      </c>
      <c r="C1695" s="47" t="s">
        <v>4706</v>
      </c>
      <c r="D1695" s="49">
        <f t="shared" si="52"/>
        <v>103.42</v>
      </c>
      <c r="F1695" s="49">
        <v>103.42</v>
      </c>
      <c r="G1695" s="49">
        <v>103.42</v>
      </c>
      <c r="H1695" s="1105" t="b">
        <f t="shared" si="53"/>
        <v>1</v>
      </c>
    </row>
    <row r="1696" spans="1:8">
      <c r="A1696" s="45">
        <v>1831</v>
      </c>
      <c r="B1696" s="1108" t="s">
        <v>9734</v>
      </c>
      <c r="C1696" s="45" t="s">
        <v>4706</v>
      </c>
      <c r="D1696" s="46">
        <f t="shared" si="52"/>
        <v>22.58</v>
      </c>
      <c r="F1696" s="46">
        <v>22.58</v>
      </c>
      <c r="G1696" s="46">
        <v>22.58</v>
      </c>
      <c r="H1696" s="1105" t="b">
        <f t="shared" si="53"/>
        <v>1</v>
      </c>
    </row>
    <row r="1697" spans="1:8">
      <c r="A1697" s="47">
        <v>1825</v>
      </c>
      <c r="B1697" s="48" t="s">
        <v>9735</v>
      </c>
      <c r="C1697" s="47" t="s">
        <v>4706</v>
      </c>
      <c r="D1697" s="49">
        <f t="shared" si="52"/>
        <v>55.72</v>
      </c>
      <c r="F1697" s="49">
        <v>55.72</v>
      </c>
      <c r="G1697" s="49">
        <v>55.72</v>
      </c>
      <c r="H1697" s="1105" t="b">
        <f t="shared" si="53"/>
        <v>1</v>
      </c>
    </row>
    <row r="1698" spans="1:8">
      <c r="A1698" s="45">
        <v>1828</v>
      </c>
      <c r="B1698" s="1108" t="s">
        <v>9736</v>
      </c>
      <c r="C1698" s="45" t="s">
        <v>4706</v>
      </c>
      <c r="D1698" s="46">
        <f t="shared" si="52"/>
        <v>126.21</v>
      </c>
      <c r="F1698" s="46">
        <v>126.21</v>
      </c>
      <c r="G1698" s="46">
        <v>126.21</v>
      </c>
      <c r="H1698" s="1105" t="b">
        <f t="shared" si="53"/>
        <v>1</v>
      </c>
    </row>
    <row r="1699" spans="1:8">
      <c r="A1699" s="47">
        <v>1845</v>
      </c>
      <c r="B1699" s="48" t="s">
        <v>9737</v>
      </c>
      <c r="C1699" s="47" t="s">
        <v>4706</v>
      </c>
      <c r="D1699" s="49">
        <f t="shared" si="52"/>
        <v>28.29</v>
      </c>
      <c r="F1699" s="49">
        <v>28.29</v>
      </c>
      <c r="G1699" s="49">
        <v>28.29</v>
      </c>
      <c r="H1699" s="1105" t="b">
        <f t="shared" si="53"/>
        <v>1</v>
      </c>
    </row>
    <row r="1700" spans="1:8">
      <c r="A1700" s="45">
        <v>1824</v>
      </c>
      <c r="B1700" s="1108" t="s">
        <v>9738</v>
      </c>
      <c r="C1700" s="45" t="s">
        <v>4706</v>
      </c>
      <c r="D1700" s="46">
        <f t="shared" si="52"/>
        <v>66.790000000000006</v>
      </c>
      <c r="F1700" s="46">
        <v>66.790000000000006</v>
      </c>
      <c r="G1700" s="46">
        <v>66.790000000000006</v>
      </c>
      <c r="H1700" s="1105" t="b">
        <f t="shared" si="53"/>
        <v>1</v>
      </c>
    </row>
    <row r="1701" spans="1:8">
      <c r="A1701" s="47">
        <v>1941</v>
      </c>
      <c r="B1701" s="48" t="s">
        <v>9739</v>
      </c>
      <c r="C1701" s="47" t="s">
        <v>4706</v>
      </c>
      <c r="D1701" s="49">
        <f t="shared" si="52"/>
        <v>18.010000000000002</v>
      </c>
      <c r="F1701" s="49">
        <v>18.010000000000002</v>
      </c>
      <c r="G1701" s="49">
        <v>18.010000000000002</v>
      </c>
      <c r="H1701" s="1105" t="b">
        <f t="shared" si="53"/>
        <v>1</v>
      </c>
    </row>
    <row r="1702" spans="1:8">
      <c r="A1702" s="45">
        <v>1940</v>
      </c>
      <c r="B1702" s="1108" t="s">
        <v>9740</v>
      </c>
      <c r="C1702" s="45" t="s">
        <v>4706</v>
      </c>
      <c r="D1702" s="46">
        <f t="shared" si="52"/>
        <v>13.61</v>
      </c>
      <c r="F1702" s="46">
        <v>13.61</v>
      </c>
      <c r="G1702" s="46">
        <v>13.61</v>
      </c>
      <c r="H1702" s="1105" t="b">
        <f t="shared" si="53"/>
        <v>1</v>
      </c>
    </row>
    <row r="1703" spans="1:8">
      <c r="A1703" s="47">
        <v>1937</v>
      </c>
      <c r="B1703" s="48" t="s">
        <v>9741</v>
      </c>
      <c r="C1703" s="47" t="s">
        <v>4706</v>
      </c>
      <c r="D1703" s="49">
        <f t="shared" si="52"/>
        <v>2.82</v>
      </c>
      <c r="F1703" s="49">
        <v>2.82</v>
      </c>
      <c r="G1703" s="49">
        <v>2.82</v>
      </c>
      <c r="H1703" s="1105" t="b">
        <f t="shared" si="53"/>
        <v>1</v>
      </c>
    </row>
    <row r="1704" spans="1:8">
      <c r="A1704" s="45">
        <v>1939</v>
      </c>
      <c r="B1704" s="1108" t="s">
        <v>9742</v>
      </c>
      <c r="C1704" s="45" t="s">
        <v>4706</v>
      </c>
      <c r="D1704" s="46">
        <f t="shared" si="52"/>
        <v>5.59</v>
      </c>
      <c r="F1704" s="46">
        <v>5.59</v>
      </c>
      <c r="G1704" s="46">
        <v>5.59</v>
      </c>
      <c r="H1704" s="1105" t="b">
        <f t="shared" si="53"/>
        <v>1</v>
      </c>
    </row>
    <row r="1705" spans="1:8">
      <c r="A1705" s="47">
        <v>1942</v>
      </c>
      <c r="B1705" s="48" t="s">
        <v>9743</v>
      </c>
      <c r="C1705" s="47" t="s">
        <v>4706</v>
      </c>
      <c r="D1705" s="49">
        <f t="shared" si="52"/>
        <v>25.7</v>
      </c>
      <c r="F1705" s="49">
        <v>25.7</v>
      </c>
      <c r="G1705" s="49">
        <v>25.7</v>
      </c>
      <c r="H1705" s="1105" t="b">
        <f t="shared" si="53"/>
        <v>1</v>
      </c>
    </row>
    <row r="1706" spans="1:8">
      <c r="A1706" s="45">
        <v>1938</v>
      </c>
      <c r="B1706" s="1108" t="s">
        <v>9744</v>
      </c>
      <c r="C1706" s="45" t="s">
        <v>4706</v>
      </c>
      <c r="D1706" s="46">
        <f t="shared" si="52"/>
        <v>3.58</v>
      </c>
      <c r="F1706" s="46">
        <v>3.58</v>
      </c>
      <c r="G1706" s="46">
        <v>3.58</v>
      </c>
      <c r="H1706" s="1105" t="b">
        <f t="shared" si="53"/>
        <v>1</v>
      </c>
    </row>
    <row r="1707" spans="1:8">
      <c r="A1707" s="47">
        <v>42692</v>
      </c>
      <c r="B1707" s="48" t="s">
        <v>9745</v>
      </c>
      <c r="C1707" s="47" t="s">
        <v>4706</v>
      </c>
      <c r="D1707" s="49">
        <f t="shared" si="52"/>
        <v>258.49</v>
      </c>
      <c r="F1707" s="49">
        <v>258.49</v>
      </c>
      <c r="G1707" s="49">
        <v>258.49</v>
      </c>
      <c r="H1707" s="1105" t="b">
        <f t="shared" si="53"/>
        <v>1</v>
      </c>
    </row>
    <row r="1708" spans="1:8">
      <c r="A1708" s="45">
        <v>42693</v>
      </c>
      <c r="B1708" s="1108" t="s">
        <v>9746</v>
      </c>
      <c r="C1708" s="45" t="s">
        <v>4706</v>
      </c>
      <c r="D1708" s="46">
        <f t="shared" si="52"/>
        <v>425.2</v>
      </c>
      <c r="F1708" s="46">
        <v>425.2</v>
      </c>
      <c r="G1708" s="46">
        <v>425.2</v>
      </c>
      <c r="H1708" s="1105" t="b">
        <f t="shared" si="53"/>
        <v>1</v>
      </c>
    </row>
    <row r="1709" spans="1:8">
      <c r="A1709" s="47">
        <v>42695</v>
      </c>
      <c r="B1709" s="48" t="s">
        <v>9747</v>
      </c>
      <c r="C1709" s="47" t="s">
        <v>4706</v>
      </c>
      <c r="D1709" s="49">
        <f t="shared" si="52"/>
        <v>323.3</v>
      </c>
      <c r="F1709" s="49">
        <v>323.3</v>
      </c>
      <c r="G1709" s="49">
        <v>323.3</v>
      </c>
      <c r="H1709" s="1105" t="b">
        <f t="shared" si="53"/>
        <v>1</v>
      </c>
    </row>
    <row r="1710" spans="1:8">
      <c r="A1710" s="45">
        <v>42694</v>
      </c>
      <c r="B1710" s="1108" t="s">
        <v>9748</v>
      </c>
      <c r="C1710" s="45" t="s">
        <v>4706</v>
      </c>
      <c r="D1710" s="46">
        <f t="shared" si="52"/>
        <v>477.96</v>
      </c>
      <c r="F1710" s="46">
        <v>477.96</v>
      </c>
      <c r="G1710" s="46">
        <v>477.96</v>
      </c>
      <c r="H1710" s="1105" t="b">
        <f t="shared" si="53"/>
        <v>1</v>
      </c>
    </row>
    <row r="1711" spans="1:8">
      <c r="A1711" s="47">
        <v>20097</v>
      </c>
      <c r="B1711" s="48" t="s">
        <v>9749</v>
      </c>
      <c r="C1711" s="47" t="s">
        <v>4706</v>
      </c>
      <c r="D1711" s="49">
        <f t="shared" si="52"/>
        <v>26.39</v>
      </c>
      <c r="F1711" s="49">
        <v>26.39</v>
      </c>
      <c r="G1711" s="49">
        <v>26.39</v>
      </c>
      <c r="H1711" s="1105" t="b">
        <f t="shared" si="53"/>
        <v>1</v>
      </c>
    </row>
    <row r="1712" spans="1:8">
      <c r="A1712" s="45">
        <v>20098</v>
      </c>
      <c r="B1712" s="1108" t="s">
        <v>9750</v>
      </c>
      <c r="C1712" s="45" t="s">
        <v>4706</v>
      </c>
      <c r="D1712" s="46">
        <f t="shared" si="52"/>
        <v>88.98</v>
      </c>
      <c r="F1712" s="46">
        <v>88.98</v>
      </c>
      <c r="G1712" s="46">
        <v>88.98</v>
      </c>
      <c r="H1712" s="1105" t="b">
        <f t="shared" si="53"/>
        <v>1</v>
      </c>
    </row>
    <row r="1713" spans="1:8">
      <c r="A1713" s="47">
        <v>20096</v>
      </c>
      <c r="B1713" s="48" t="s">
        <v>9751</v>
      </c>
      <c r="C1713" s="47" t="s">
        <v>4706</v>
      </c>
      <c r="D1713" s="49">
        <f t="shared" si="52"/>
        <v>17.260000000000002</v>
      </c>
      <c r="F1713" s="49">
        <v>17.260000000000002</v>
      </c>
      <c r="G1713" s="49">
        <v>17.260000000000002</v>
      </c>
      <c r="H1713" s="1105" t="b">
        <f t="shared" si="53"/>
        <v>1</v>
      </c>
    </row>
    <row r="1714" spans="1:8">
      <c r="A1714" s="45">
        <v>1964</v>
      </c>
      <c r="B1714" s="1108" t="s">
        <v>9752</v>
      </c>
      <c r="C1714" s="45" t="s">
        <v>4706</v>
      </c>
      <c r="D1714" s="46">
        <f t="shared" si="52"/>
        <v>15.96</v>
      </c>
      <c r="F1714" s="46">
        <v>15.96</v>
      </c>
      <c r="G1714" s="46">
        <v>15.96</v>
      </c>
      <c r="H1714" s="1105" t="b">
        <f t="shared" si="53"/>
        <v>1</v>
      </c>
    </row>
    <row r="1715" spans="1:8">
      <c r="A1715" s="47">
        <v>1880</v>
      </c>
      <c r="B1715" s="48" t="s">
        <v>9753</v>
      </c>
      <c r="C1715" s="47" t="s">
        <v>4706</v>
      </c>
      <c r="D1715" s="49">
        <f t="shared" si="52"/>
        <v>2.15</v>
      </c>
      <c r="F1715" s="49">
        <v>2.15</v>
      </c>
      <c r="G1715" s="49">
        <v>2.15</v>
      </c>
      <c r="H1715" s="1105" t="b">
        <f t="shared" si="53"/>
        <v>1</v>
      </c>
    </row>
    <row r="1716" spans="1:8">
      <c r="A1716" s="45">
        <v>39274</v>
      </c>
      <c r="B1716" s="1108" t="s">
        <v>9754</v>
      </c>
      <c r="C1716" s="45" t="s">
        <v>4706</v>
      </c>
      <c r="D1716" s="46">
        <f t="shared" si="52"/>
        <v>1.67</v>
      </c>
      <c r="F1716" s="46">
        <v>1.67</v>
      </c>
      <c r="G1716" s="46">
        <v>1.67</v>
      </c>
      <c r="H1716" s="1105" t="b">
        <f t="shared" si="53"/>
        <v>1</v>
      </c>
    </row>
    <row r="1717" spans="1:8">
      <c r="A1717" s="47">
        <v>2628</v>
      </c>
      <c r="B1717" s="48" t="s">
        <v>9755</v>
      </c>
      <c r="C1717" s="47" t="s">
        <v>4706</v>
      </c>
      <c r="D1717" s="49">
        <f t="shared" si="52"/>
        <v>197.89</v>
      </c>
      <c r="F1717" s="49">
        <v>197.89</v>
      </c>
      <c r="G1717" s="49">
        <v>197.89</v>
      </c>
      <c r="H1717" s="1105" t="b">
        <f t="shared" si="53"/>
        <v>1</v>
      </c>
    </row>
    <row r="1718" spans="1:8">
      <c r="A1718" s="45">
        <v>2622</v>
      </c>
      <c r="B1718" s="1108" t="s">
        <v>9756</v>
      </c>
      <c r="C1718" s="45" t="s">
        <v>4706</v>
      </c>
      <c r="D1718" s="46">
        <f t="shared" si="52"/>
        <v>4.7</v>
      </c>
      <c r="F1718" s="46">
        <v>4.7</v>
      </c>
      <c r="G1718" s="46">
        <v>4.7</v>
      </c>
      <c r="H1718" s="1105" t="b">
        <f t="shared" si="53"/>
        <v>1</v>
      </c>
    </row>
    <row r="1719" spans="1:8">
      <c r="A1719" s="47">
        <v>2623</v>
      </c>
      <c r="B1719" s="48" t="s">
        <v>9757</v>
      </c>
      <c r="C1719" s="47" t="s">
        <v>4706</v>
      </c>
      <c r="D1719" s="49">
        <f t="shared" si="52"/>
        <v>5.65</v>
      </c>
      <c r="F1719" s="49">
        <v>5.65</v>
      </c>
      <c r="G1719" s="49">
        <v>5.65</v>
      </c>
      <c r="H1719" s="1105" t="b">
        <f t="shared" si="53"/>
        <v>1</v>
      </c>
    </row>
    <row r="1720" spans="1:8">
      <c r="A1720" s="45">
        <v>2624</v>
      </c>
      <c r="B1720" s="1108" t="s">
        <v>9758</v>
      </c>
      <c r="C1720" s="45" t="s">
        <v>4706</v>
      </c>
      <c r="D1720" s="46">
        <f t="shared" si="52"/>
        <v>8.99</v>
      </c>
      <c r="F1720" s="46">
        <v>8.99</v>
      </c>
      <c r="G1720" s="46">
        <v>8.99</v>
      </c>
      <c r="H1720" s="1105" t="b">
        <f t="shared" si="53"/>
        <v>1</v>
      </c>
    </row>
    <row r="1721" spans="1:8">
      <c r="A1721" s="47">
        <v>2625</v>
      </c>
      <c r="B1721" s="48" t="s">
        <v>9759</v>
      </c>
      <c r="C1721" s="47" t="s">
        <v>4706</v>
      </c>
      <c r="D1721" s="49">
        <f t="shared" si="52"/>
        <v>18.989999999999998</v>
      </c>
      <c r="F1721" s="49">
        <v>18.989999999999998</v>
      </c>
      <c r="G1721" s="49">
        <v>18.989999999999998</v>
      </c>
      <c r="H1721" s="1105" t="b">
        <f t="shared" si="53"/>
        <v>1</v>
      </c>
    </row>
    <row r="1722" spans="1:8">
      <c r="A1722" s="45">
        <v>2626</v>
      </c>
      <c r="B1722" s="1108" t="s">
        <v>9760</v>
      </c>
      <c r="C1722" s="45" t="s">
        <v>4706</v>
      </c>
      <c r="D1722" s="46">
        <f t="shared" si="52"/>
        <v>27.82</v>
      </c>
      <c r="F1722" s="46">
        <v>27.82</v>
      </c>
      <c r="G1722" s="46">
        <v>27.82</v>
      </c>
      <c r="H1722" s="1105" t="b">
        <f t="shared" si="53"/>
        <v>1</v>
      </c>
    </row>
    <row r="1723" spans="1:8">
      <c r="A1723" s="47">
        <v>2630</v>
      </c>
      <c r="B1723" s="48" t="s">
        <v>9761</v>
      </c>
      <c r="C1723" s="47" t="s">
        <v>4706</v>
      </c>
      <c r="D1723" s="49">
        <f t="shared" si="52"/>
        <v>42.31</v>
      </c>
      <c r="F1723" s="49">
        <v>42.31</v>
      </c>
      <c r="G1723" s="49">
        <v>42.31</v>
      </c>
      <c r="H1723" s="1105" t="b">
        <f t="shared" si="53"/>
        <v>1</v>
      </c>
    </row>
    <row r="1724" spans="1:8">
      <c r="A1724" s="45">
        <v>2627</v>
      </c>
      <c r="B1724" s="1108" t="s">
        <v>9762</v>
      </c>
      <c r="C1724" s="45" t="s">
        <v>4706</v>
      </c>
      <c r="D1724" s="46">
        <f t="shared" si="52"/>
        <v>74.540000000000006</v>
      </c>
      <c r="F1724" s="46">
        <v>74.540000000000006</v>
      </c>
      <c r="G1724" s="46">
        <v>74.540000000000006</v>
      </c>
      <c r="H1724" s="1105" t="b">
        <f t="shared" si="53"/>
        <v>1</v>
      </c>
    </row>
    <row r="1725" spans="1:8">
      <c r="A1725" s="47">
        <v>2629</v>
      </c>
      <c r="B1725" s="48" t="s">
        <v>9763</v>
      </c>
      <c r="C1725" s="47" t="s">
        <v>4706</v>
      </c>
      <c r="D1725" s="49">
        <f t="shared" si="52"/>
        <v>100.82</v>
      </c>
      <c r="F1725" s="49">
        <v>100.82</v>
      </c>
      <c r="G1725" s="49">
        <v>100.82</v>
      </c>
      <c r="H1725" s="1105" t="b">
        <f t="shared" si="53"/>
        <v>1</v>
      </c>
    </row>
    <row r="1726" spans="1:8">
      <c r="A1726" s="45">
        <v>12033</v>
      </c>
      <c r="B1726" s="1108" t="s">
        <v>9764</v>
      </c>
      <c r="C1726" s="45" t="s">
        <v>4706</v>
      </c>
      <c r="D1726" s="46">
        <f t="shared" si="52"/>
        <v>6.86</v>
      </c>
      <c r="F1726" s="46">
        <v>6.86</v>
      </c>
      <c r="G1726" s="46">
        <v>6.86</v>
      </c>
      <c r="H1726" s="1105" t="b">
        <f t="shared" si="53"/>
        <v>1</v>
      </c>
    </row>
    <row r="1727" spans="1:8">
      <c r="A1727" s="47">
        <v>40408</v>
      </c>
      <c r="B1727" s="48" t="s">
        <v>9765</v>
      </c>
      <c r="C1727" s="47" t="s">
        <v>4706</v>
      </c>
      <c r="D1727" s="49">
        <f t="shared" si="52"/>
        <v>4.51</v>
      </c>
      <c r="F1727" s="49">
        <v>4.51</v>
      </c>
      <c r="G1727" s="49">
        <v>4.51</v>
      </c>
      <c r="H1727" s="1105" t="b">
        <f t="shared" si="53"/>
        <v>1</v>
      </c>
    </row>
    <row r="1728" spans="1:8">
      <c r="A1728" s="45">
        <v>40409</v>
      </c>
      <c r="B1728" s="1108" t="s">
        <v>9766</v>
      </c>
      <c r="C1728" s="45" t="s">
        <v>4706</v>
      </c>
      <c r="D1728" s="46">
        <f t="shared" si="52"/>
        <v>1.59</v>
      </c>
      <c r="F1728" s="46">
        <v>1.59</v>
      </c>
      <c r="G1728" s="46">
        <v>1.59</v>
      </c>
      <c r="H1728" s="1105" t="b">
        <f t="shared" si="53"/>
        <v>1</v>
      </c>
    </row>
    <row r="1729" spans="1:8">
      <c r="A1729" s="47">
        <v>39276</v>
      </c>
      <c r="B1729" s="48" t="s">
        <v>9767</v>
      </c>
      <c r="C1729" s="47" t="s">
        <v>4706</v>
      </c>
      <c r="D1729" s="49">
        <f t="shared" si="52"/>
        <v>4.0599999999999996</v>
      </c>
      <c r="F1729" s="49">
        <v>4.0599999999999996</v>
      </c>
      <c r="G1729" s="49">
        <v>4.0599999999999996</v>
      </c>
      <c r="H1729" s="1105" t="b">
        <f t="shared" si="53"/>
        <v>1</v>
      </c>
    </row>
    <row r="1730" spans="1:8">
      <c r="A1730" s="45">
        <v>39277</v>
      </c>
      <c r="B1730" s="1108" t="s">
        <v>9768</v>
      </c>
      <c r="C1730" s="45" t="s">
        <v>4706</v>
      </c>
      <c r="D1730" s="46">
        <f t="shared" si="52"/>
        <v>10.97</v>
      </c>
      <c r="F1730" s="46">
        <v>10.97</v>
      </c>
      <c r="G1730" s="46">
        <v>10.97</v>
      </c>
      <c r="H1730" s="1105" t="b">
        <f t="shared" si="53"/>
        <v>1</v>
      </c>
    </row>
    <row r="1731" spans="1:8">
      <c r="A1731" s="47">
        <v>12034</v>
      </c>
      <c r="B1731" s="48" t="s">
        <v>9769</v>
      </c>
      <c r="C1731" s="47" t="s">
        <v>4706</v>
      </c>
      <c r="D1731" s="49">
        <f t="shared" ref="D1731:D1794" si="54">IF($J$2=$F$1,F1731,G1731)</f>
        <v>3.11</v>
      </c>
      <c r="F1731" s="49">
        <v>3.11</v>
      </c>
      <c r="G1731" s="49">
        <v>3.11</v>
      </c>
      <c r="H1731" s="1105" t="b">
        <f t="shared" ref="H1731:H1794" si="55">F1731=G1731</f>
        <v>1</v>
      </c>
    </row>
    <row r="1732" spans="1:8">
      <c r="A1732" s="45">
        <v>39879</v>
      </c>
      <c r="B1732" s="1108" t="s">
        <v>9770</v>
      </c>
      <c r="C1732" s="45" t="s">
        <v>4706</v>
      </c>
      <c r="D1732" s="46">
        <f t="shared" si="54"/>
        <v>2.92</v>
      </c>
      <c r="F1732" s="46">
        <v>2.92</v>
      </c>
      <c r="G1732" s="46">
        <v>2.92</v>
      </c>
      <c r="H1732" s="1105" t="b">
        <f t="shared" si="55"/>
        <v>1</v>
      </c>
    </row>
    <row r="1733" spans="1:8">
      <c r="A1733" s="47">
        <v>39880</v>
      </c>
      <c r="B1733" s="48" t="s">
        <v>9771</v>
      </c>
      <c r="C1733" s="47" t="s">
        <v>4706</v>
      </c>
      <c r="D1733" s="49">
        <f t="shared" si="54"/>
        <v>6.47</v>
      </c>
      <c r="F1733" s="49">
        <v>6.47</v>
      </c>
      <c r="G1733" s="49">
        <v>6.47</v>
      </c>
      <c r="H1733" s="1105" t="b">
        <f t="shared" si="55"/>
        <v>1</v>
      </c>
    </row>
    <row r="1734" spans="1:8">
      <c r="A1734" s="45">
        <v>39881</v>
      </c>
      <c r="B1734" s="1108" t="s">
        <v>9772</v>
      </c>
      <c r="C1734" s="45" t="s">
        <v>4706</v>
      </c>
      <c r="D1734" s="46">
        <f t="shared" si="54"/>
        <v>10.38</v>
      </c>
      <c r="F1734" s="46">
        <v>10.38</v>
      </c>
      <c r="G1734" s="46">
        <v>10.38</v>
      </c>
      <c r="H1734" s="1105" t="b">
        <f t="shared" si="55"/>
        <v>1</v>
      </c>
    </row>
    <row r="1735" spans="1:8">
      <c r="A1735" s="47">
        <v>39882</v>
      </c>
      <c r="B1735" s="48" t="s">
        <v>9773</v>
      </c>
      <c r="C1735" s="47" t="s">
        <v>4706</v>
      </c>
      <c r="D1735" s="49">
        <f t="shared" si="54"/>
        <v>27.35</v>
      </c>
      <c r="F1735" s="49">
        <v>27.35</v>
      </c>
      <c r="G1735" s="49">
        <v>27.35</v>
      </c>
      <c r="H1735" s="1105" t="b">
        <f t="shared" si="55"/>
        <v>1</v>
      </c>
    </row>
    <row r="1736" spans="1:8">
      <c r="A1736" s="45">
        <v>39883</v>
      </c>
      <c r="B1736" s="1108" t="s">
        <v>9774</v>
      </c>
      <c r="C1736" s="45" t="s">
        <v>4706</v>
      </c>
      <c r="D1736" s="46">
        <f t="shared" si="54"/>
        <v>43.68</v>
      </c>
      <c r="F1736" s="46">
        <v>43.68</v>
      </c>
      <c r="G1736" s="46">
        <v>43.68</v>
      </c>
      <c r="H1736" s="1105" t="b">
        <f t="shared" si="55"/>
        <v>1</v>
      </c>
    </row>
    <row r="1737" spans="1:8">
      <c r="A1737" s="47">
        <v>39884</v>
      </c>
      <c r="B1737" s="48" t="s">
        <v>9775</v>
      </c>
      <c r="C1737" s="47" t="s">
        <v>4706</v>
      </c>
      <c r="D1737" s="49">
        <f t="shared" si="54"/>
        <v>64.87</v>
      </c>
      <c r="F1737" s="49">
        <v>64.87</v>
      </c>
      <c r="G1737" s="49">
        <v>64.87</v>
      </c>
      <c r="H1737" s="1105" t="b">
        <f t="shared" si="55"/>
        <v>1</v>
      </c>
    </row>
    <row r="1738" spans="1:8">
      <c r="A1738" s="45">
        <v>39885</v>
      </c>
      <c r="B1738" s="1108" t="s">
        <v>9776</v>
      </c>
      <c r="C1738" s="45" t="s">
        <v>4706</v>
      </c>
      <c r="D1738" s="46">
        <f t="shared" si="54"/>
        <v>154.18</v>
      </c>
      <c r="F1738" s="46">
        <v>154.18</v>
      </c>
      <c r="G1738" s="46">
        <v>154.18</v>
      </c>
      <c r="H1738" s="1105" t="b">
        <f t="shared" si="55"/>
        <v>1</v>
      </c>
    </row>
    <row r="1739" spans="1:8">
      <c r="A1739" s="47">
        <v>1777</v>
      </c>
      <c r="B1739" s="48" t="s">
        <v>9777</v>
      </c>
      <c r="C1739" s="47" t="s">
        <v>4706</v>
      </c>
      <c r="D1739" s="49">
        <f t="shared" si="54"/>
        <v>38.01</v>
      </c>
      <c r="F1739" s="49">
        <v>38.01</v>
      </c>
      <c r="G1739" s="49">
        <v>38.01</v>
      </c>
      <c r="H1739" s="1105" t="b">
        <f t="shared" si="55"/>
        <v>1</v>
      </c>
    </row>
    <row r="1740" spans="1:8">
      <c r="A1740" s="45">
        <v>1819</v>
      </c>
      <c r="B1740" s="1108" t="s">
        <v>9778</v>
      </c>
      <c r="C1740" s="45" t="s">
        <v>4706</v>
      </c>
      <c r="D1740" s="46">
        <f t="shared" si="54"/>
        <v>27.65</v>
      </c>
      <c r="F1740" s="46">
        <v>27.65</v>
      </c>
      <c r="G1740" s="46">
        <v>27.65</v>
      </c>
      <c r="H1740" s="1105" t="b">
        <f t="shared" si="55"/>
        <v>1</v>
      </c>
    </row>
    <row r="1741" spans="1:8">
      <c r="A1741" s="47">
        <v>1775</v>
      </c>
      <c r="B1741" s="48" t="s">
        <v>9779</v>
      </c>
      <c r="C1741" s="47" t="s">
        <v>4706</v>
      </c>
      <c r="D1741" s="49">
        <f t="shared" si="54"/>
        <v>8.27</v>
      </c>
      <c r="F1741" s="49">
        <v>8.27</v>
      </c>
      <c r="G1741" s="49">
        <v>8.27</v>
      </c>
      <c r="H1741" s="1105" t="b">
        <f t="shared" si="55"/>
        <v>1</v>
      </c>
    </row>
    <row r="1742" spans="1:8">
      <c r="A1742" s="45">
        <v>1776</v>
      </c>
      <c r="B1742" s="1108" t="s">
        <v>9780</v>
      </c>
      <c r="C1742" s="45" t="s">
        <v>4706</v>
      </c>
      <c r="D1742" s="46">
        <f t="shared" si="54"/>
        <v>22.5</v>
      </c>
      <c r="F1742" s="46">
        <v>22.5</v>
      </c>
      <c r="G1742" s="46">
        <v>22.5</v>
      </c>
      <c r="H1742" s="1105" t="b">
        <f t="shared" si="55"/>
        <v>1</v>
      </c>
    </row>
    <row r="1743" spans="1:8">
      <c r="A1743" s="47">
        <v>1778</v>
      </c>
      <c r="B1743" s="48" t="s">
        <v>9781</v>
      </c>
      <c r="C1743" s="47" t="s">
        <v>4706</v>
      </c>
      <c r="D1743" s="49">
        <f t="shared" si="54"/>
        <v>92.01</v>
      </c>
      <c r="F1743" s="49">
        <v>92.01</v>
      </c>
      <c r="G1743" s="49">
        <v>92.01</v>
      </c>
      <c r="H1743" s="1105" t="b">
        <f t="shared" si="55"/>
        <v>1</v>
      </c>
    </row>
    <row r="1744" spans="1:8">
      <c r="A1744" s="45">
        <v>1818</v>
      </c>
      <c r="B1744" s="1108" t="s">
        <v>9782</v>
      </c>
      <c r="C1744" s="45" t="s">
        <v>4706</v>
      </c>
      <c r="D1744" s="46">
        <f t="shared" si="54"/>
        <v>61.08</v>
      </c>
      <c r="F1744" s="46">
        <v>61.08</v>
      </c>
      <c r="G1744" s="46">
        <v>61.08</v>
      </c>
      <c r="H1744" s="1105" t="b">
        <f t="shared" si="55"/>
        <v>1</v>
      </c>
    </row>
    <row r="1745" spans="1:8">
      <c r="A1745" s="47">
        <v>1820</v>
      </c>
      <c r="B1745" s="48" t="s">
        <v>9783</v>
      </c>
      <c r="C1745" s="47" t="s">
        <v>4706</v>
      </c>
      <c r="D1745" s="49">
        <f t="shared" si="54"/>
        <v>11.94</v>
      </c>
      <c r="F1745" s="49">
        <v>11.94</v>
      </c>
      <c r="G1745" s="49">
        <v>11.94</v>
      </c>
      <c r="H1745" s="1105" t="b">
        <f t="shared" si="55"/>
        <v>1</v>
      </c>
    </row>
    <row r="1746" spans="1:8">
      <c r="A1746" s="45">
        <v>1779</v>
      </c>
      <c r="B1746" s="1108" t="s">
        <v>9784</v>
      </c>
      <c r="C1746" s="45" t="s">
        <v>4706</v>
      </c>
      <c r="D1746" s="46">
        <f t="shared" si="54"/>
        <v>133.82</v>
      </c>
      <c r="F1746" s="46">
        <v>133.82</v>
      </c>
      <c r="G1746" s="46">
        <v>133.82</v>
      </c>
      <c r="H1746" s="1105" t="b">
        <f t="shared" si="55"/>
        <v>1</v>
      </c>
    </row>
    <row r="1747" spans="1:8">
      <c r="A1747" s="47">
        <v>1780</v>
      </c>
      <c r="B1747" s="48" t="s">
        <v>9785</v>
      </c>
      <c r="C1747" s="47" t="s">
        <v>4706</v>
      </c>
      <c r="D1747" s="49">
        <f t="shared" si="54"/>
        <v>275.88</v>
      </c>
      <c r="F1747" s="49">
        <v>275.88</v>
      </c>
      <c r="G1747" s="49">
        <v>275.88</v>
      </c>
      <c r="H1747" s="1105" t="b">
        <f t="shared" si="55"/>
        <v>1</v>
      </c>
    </row>
    <row r="1748" spans="1:8">
      <c r="A1748" s="45">
        <v>1783</v>
      </c>
      <c r="B1748" s="1108" t="s">
        <v>9786</v>
      </c>
      <c r="C1748" s="45" t="s">
        <v>4706</v>
      </c>
      <c r="D1748" s="46">
        <f t="shared" si="54"/>
        <v>29.17</v>
      </c>
      <c r="F1748" s="46">
        <v>29.17</v>
      </c>
      <c r="G1748" s="46">
        <v>29.17</v>
      </c>
      <c r="H1748" s="1105" t="b">
        <f t="shared" si="55"/>
        <v>1</v>
      </c>
    </row>
    <row r="1749" spans="1:8">
      <c r="A1749" s="47">
        <v>1782</v>
      </c>
      <c r="B1749" s="48" t="s">
        <v>9787</v>
      </c>
      <c r="C1749" s="47" t="s">
        <v>4706</v>
      </c>
      <c r="D1749" s="49">
        <f t="shared" si="54"/>
        <v>23.06</v>
      </c>
      <c r="F1749" s="49">
        <v>23.06</v>
      </c>
      <c r="G1749" s="49">
        <v>23.06</v>
      </c>
      <c r="H1749" s="1105" t="b">
        <f t="shared" si="55"/>
        <v>1</v>
      </c>
    </row>
    <row r="1750" spans="1:8">
      <c r="A1750" s="45">
        <v>1817</v>
      </c>
      <c r="B1750" s="1108" t="s">
        <v>9788</v>
      </c>
      <c r="C1750" s="45" t="s">
        <v>4706</v>
      </c>
      <c r="D1750" s="46">
        <f t="shared" si="54"/>
        <v>6.87</v>
      </c>
      <c r="F1750" s="46">
        <v>6.87</v>
      </c>
      <c r="G1750" s="46">
        <v>6.87</v>
      </c>
      <c r="H1750" s="1105" t="b">
        <f t="shared" si="55"/>
        <v>1</v>
      </c>
    </row>
    <row r="1751" spans="1:8">
      <c r="A1751" s="47">
        <v>1781</v>
      </c>
      <c r="B1751" s="48" t="s">
        <v>9789</v>
      </c>
      <c r="C1751" s="47" t="s">
        <v>4706</v>
      </c>
      <c r="D1751" s="49">
        <f t="shared" si="54"/>
        <v>15.02</v>
      </c>
      <c r="F1751" s="49">
        <v>15.02</v>
      </c>
      <c r="G1751" s="49">
        <v>15.02</v>
      </c>
      <c r="H1751" s="1105" t="b">
        <f t="shared" si="55"/>
        <v>1</v>
      </c>
    </row>
    <row r="1752" spans="1:8">
      <c r="A1752" s="45">
        <v>1784</v>
      </c>
      <c r="B1752" s="1108" t="s">
        <v>9790</v>
      </c>
      <c r="C1752" s="45" t="s">
        <v>4706</v>
      </c>
      <c r="D1752" s="46">
        <f t="shared" si="54"/>
        <v>82.36</v>
      </c>
      <c r="F1752" s="46">
        <v>82.36</v>
      </c>
      <c r="G1752" s="46">
        <v>82.36</v>
      </c>
      <c r="H1752" s="1105" t="b">
        <f t="shared" si="55"/>
        <v>1</v>
      </c>
    </row>
    <row r="1753" spans="1:8">
      <c r="A1753" s="47">
        <v>1810</v>
      </c>
      <c r="B1753" s="48" t="s">
        <v>9791</v>
      </c>
      <c r="C1753" s="47" t="s">
        <v>4706</v>
      </c>
      <c r="D1753" s="49">
        <f t="shared" si="54"/>
        <v>45.68</v>
      </c>
      <c r="F1753" s="49">
        <v>45.68</v>
      </c>
      <c r="G1753" s="49">
        <v>45.68</v>
      </c>
      <c r="H1753" s="1105" t="b">
        <f t="shared" si="55"/>
        <v>1</v>
      </c>
    </row>
    <row r="1754" spans="1:8">
      <c r="A1754" s="45">
        <v>1811</v>
      </c>
      <c r="B1754" s="1108" t="s">
        <v>9792</v>
      </c>
      <c r="C1754" s="45" t="s">
        <v>4706</v>
      </c>
      <c r="D1754" s="46">
        <f t="shared" si="54"/>
        <v>9.8800000000000008</v>
      </c>
      <c r="F1754" s="46">
        <v>9.8800000000000008</v>
      </c>
      <c r="G1754" s="46">
        <v>9.8800000000000008</v>
      </c>
      <c r="H1754" s="1105" t="b">
        <f t="shared" si="55"/>
        <v>1</v>
      </c>
    </row>
    <row r="1755" spans="1:8">
      <c r="A1755" s="47">
        <v>1812</v>
      </c>
      <c r="B1755" s="48" t="s">
        <v>9793</v>
      </c>
      <c r="C1755" s="47" t="s">
        <v>4706</v>
      </c>
      <c r="D1755" s="49">
        <f t="shared" si="54"/>
        <v>115.33</v>
      </c>
      <c r="F1755" s="49">
        <v>115.33</v>
      </c>
      <c r="G1755" s="49">
        <v>115.33</v>
      </c>
      <c r="H1755" s="1105" t="b">
        <f t="shared" si="55"/>
        <v>1</v>
      </c>
    </row>
    <row r="1756" spans="1:8">
      <c r="A1756" s="45">
        <v>40386</v>
      </c>
      <c r="B1756" s="1108" t="s">
        <v>9794</v>
      </c>
      <c r="C1756" s="45" t="s">
        <v>4706</v>
      </c>
      <c r="D1756" s="46">
        <f t="shared" si="54"/>
        <v>43.02</v>
      </c>
      <c r="F1756" s="46">
        <v>43.02</v>
      </c>
      <c r="G1756" s="46">
        <v>43.02</v>
      </c>
      <c r="H1756" s="1105" t="b">
        <f t="shared" si="55"/>
        <v>1</v>
      </c>
    </row>
    <row r="1757" spans="1:8">
      <c r="A1757" s="47">
        <v>40384</v>
      </c>
      <c r="B1757" s="48" t="s">
        <v>9795</v>
      </c>
      <c r="C1757" s="47" t="s">
        <v>4706</v>
      </c>
      <c r="D1757" s="49">
        <f t="shared" si="54"/>
        <v>29.45</v>
      </c>
      <c r="F1757" s="49">
        <v>29.45</v>
      </c>
      <c r="G1757" s="49">
        <v>29.45</v>
      </c>
      <c r="H1757" s="1105" t="b">
        <f t="shared" si="55"/>
        <v>1</v>
      </c>
    </row>
    <row r="1758" spans="1:8">
      <c r="A1758" s="45">
        <v>40379</v>
      </c>
      <c r="B1758" s="1108" t="s">
        <v>9796</v>
      </c>
      <c r="C1758" s="45" t="s">
        <v>4706</v>
      </c>
      <c r="D1758" s="46">
        <f t="shared" si="54"/>
        <v>10.18</v>
      </c>
      <c r="F1758" s="46">
        <v>10.18</v>
      </c>
      <c r="G1758" s="46">
        <v>10.18</v>
      </c>
      <c r="H1758" s="1105" t="b">
        <f t="shared" si="55"/>
        <v>1</v>
      </c>
    </row>
    <row r="1759" spans="1:8">
      <c r="A1759" s="47">
        <v>40423</v>
      </c>
      <c r="B1759" s="48" t="s">
        <v>9797</v>
      </c>
      <c r="C1759" s="47" t="s">
        <v>4706</v>
      </c>
      <c r="D1759" s="49">
        <f t="shared" si="54"/>
        <v>19.27</v>
      </c>
      <c r="F1759" s="49">
        <v>19.27</v>
      </c>
      <c r="G1759" s="49">
        <v>19.27</v>
      </c>
      <c r="H1759" s="1105" t="b">
        <f t="shared" si="55"/>
        <v>1</v>
      </c>
    </row>
    <row r="1760" spans="1:8">
      <c r="A1760" s="45">
        <v>40389</v>
      </c>
      <c r="B1760" s="1108" t="s">
        <v>9798</v>
      </c>
      <c r="C1760" s="45" t="s">
        <v>4706</v>
      </c>
      <c r="D1760" s="46">
        <f t="shared" si="54"/>
        <v>122.2</v>
      </c>
      <c r="F1760" s="46">
        <v>122.2</v>
      </c>
      <c r="G1760" s="46">
        <v>122.2</v>
      </c>
      <c r="H1760" s="1105" t="b">
        <f t="shared" si="55"/>
        <v>1</v>
      </c>
    </row>
    <row r="1761" spans="1:8">
      <c r="A1761" s="47">
        <v>40388</v>
      </c>
      <c r="B1761" s="48" t="s">
        <v>9799</v>
      </c>
      <c r="C1761" s="47" t="s">
        <v>4706</v>
      </c>
      <c r="D1761" s="49">
        <f t="shared" si="54"/>
        <v>61.17</v>
      </c>
      <c r="F1761" s="49">
        <v>61.17</v>
      </c>
      <c r="G1761" s="49">
        <v>61.17</v>
      </c>
      <c r="H1761" s="1105" t="b">
        <f t="shared" si="55"/>
        <v>1</v>
      </c>
    </row>
    <row r="1762" spans="1:8">
      <c r="A1762" s="45">
        <v>40381</v>
      </c>
      <c r="B1762" s="1108" t="s">
        <v>9800</v>
      </c>
      <c r="C1762" s="45" t="s">
        <v>4706</v>
      </c>
      <c r="D1762" s="46">
        <f t="shared" si="54"/>
        <v>13.57</v>
      </c>
      <c r="F1762" s="46">
        <v>13.57</v>
      </c>
      <c r="G1762" s="46">
        <v>13.57</v>
      </c>
      <c r="H1762" s="1105" t="b">
        <f t="shared" si="55"/>
        <v>1</v>
      </c>
    </row>
    <row r="1763" spans="1:8">
      <c r="A1763" s="47">
        <v>40391</v>
      </c>
      <c r="B1763" s="48" t="s">
        <v>9801</v>
      </c>
      <c r="C1763" s="47" t="s">
        <v>4706</v>
      </c>
      <c r="D1763" s="49">
        <f t="shared" si="54"/>
        <v>317.19</v>
      </c>
      <c r="F1763" s="49">
        <v>317.19</v>
      </c>
      <c r="G1763" s="49">
        <v>317.19</v>
      </c>
      <c r="H1763" s="1105" t="b">
        <f t="shared" si="55"/>
        <v>1</v>
      </c>
    </row>
    <row r="1764" spans="1:8">
      <c r="A1764" s="45">
        <v>40414</v>
      </c>
      <c r="B1764" s="1108" t="s">
        <v>9802</v>
      </c>
      <c r="C1764" s="45" t="s">
        <v>4706</v>
      </c>
      <c r="D1764" s="46">
        <f t="shared" si="54"/>
        <v>11.95</v>
      </c>
      <c r="F1764" s="46">
        <v>11.95</v>
      </c>
      <c r="G1764" s="46">
        <v>11.95</v>
      </c>
      <c r="H1764" s="1105" t="b">
        <f t="shared" si="55"/>
        <v>1</v>
      </c>
    </row>
    <row r="1765" spans="1:8">
      <c r="A1765" s="47">
        <v>40416</v>
      </c>
      <c r="B1765" s="48" t="s">
        <v>9803</v>
      </c>
      <c r="C1765" s="47" t="s">
        <v>4706</v>
      </c>
      <c r="D1765" s="49">
        <f t="shared" si="54"/>
        <v>16.52</v>
      </c>
      <c r="F1765" s="49">
        <v>16.52</v>
      </c>
      <c r="G1765" s="49">
        <v>16.52</v>
      </c>
      <c r="H1765" s="1105" t="b">
        <f t="shared" si="55"/>
        <v>1</v>
      </c>
    </row>
    <row r="1766" spans="1:8">
      <c r="A1766" s="45">
        <v>40418</v>
      </c>
      <c r="B1766" s="1108" t="s">
        <v>9804</v>
      </c>
      <c r="C1766" s="45" t="s">
        <v>4706</v>
      </c>
      <c r="D1766" s="46">
        <f t="shared" si="54"/>
        <v>19.7</v>
      </c>
      <c r="F1766" s="46">
        <v>19.7</v>
      </c>
      <c r="G1766" s="46">
        <v>19.7</v>
      </c>
      <c r="H1766" s="1105" t="b">
        <f t="shared" si="55"/>
        <v>1</v>
      </c>
    </row>
    <row r="1767" spans="1:8">
      <c r="A1767" s="47">
        <v>2615</v>
      </c>
      <c r="B1767" s="48" t="s">
        <v>9805</v>
      </c>
      <c r="C1767" s="47" t="s">
        <v>4706</v>
      </c>
      <c r="D1767" s="49">
        <f t="shared" si="54"/>
        <v>131.44999999999999</v>
      </c>
      <c r="F1767" s="49">
        <v>131.44999999999999</v>
      </c>
      <c r="G1767" s="49">
        <v>131.44999999999999</v>
      </c>
      <c r="H1767" s="1105" t="b">
        <f t="shared" si="55"/>
        <v>1</v>
      </c>
    </row>
    <row r="1768" spans="1:8">
      <c r="A1768" s="45">
        <v>2635</v>
      </c>
      <c r="B1768" s="1108" t="s">
        <v>9806</v>
      </c>
      <c r="C1768" s="45" t="s">
        <v>4706</v>
      </c>
      <c r="D1768" s="46">
        <f t="shared" si="54"/>
        <v>3.92</v>
      </c>
      <c r="F1768" s="46">
        <v>3.92</v>
      </c>
      <c r="G1768" s="46">
        <v>3.92</v>
      </c>
      <c r="H1768" s="1105" t="b">
        <f t="shared" si="55"/>
        <v>1</v>
      </c>
    </row>
    <row r="1769" spans="1:8">
      <c r="A1769" s="47">
        <v>2609</v>
      </c>
      <c r="B1769" s="48" t="s">
        <v>9807</v>
      </c>
      <c r="C1769" s="47" t="s">
        <v>4706</v>
      </c>
      <c r="D1769" s="49">
        <f t="shared" si="54"/>
        <v>4.41</v>
      </c>
      <c r="F1769" s="49">
        <v>4.41</v>
      </c>
      <c r="G1769" s="49">
        <v>4.41</v>
      </c>
      <c r="H1769" s="1105" t="b">
        <f t="shared" si="55"/>
        <v>1</v>
      </c>
    </row>
    <row r="1770" spans="1:8">
      <c r="A1770" s="45">
        <v>2634</v>
      </c>
      <c r="B1770" s="1108" t="s">
        <v>9808</v>
      </c>
      <c r="C1770" s="45" t="s">
        <v>4706</v>
      </c>
      <c r="D1770" s="46">
        <f t="shared" si="54"/>
        <v>5.8</v>
      </c>
      <c r="F1770" s="46">
        <v>5.8</v>
      </c>
      <c r="G1770" s="46">
        <v>5.8</v>
      </c>
      <c r="H1770" s="1105" t="b">
        <f t="shared" si="55"/>
        <v>1</v>
      </c>
    </row>
    <row r="1771" spans="1:8">
      <c r="A1771" s="47">
        <v>2611</v>
      </c>
      <c r="B1771" s="48" t="s">
        <v>9809</v>
      </c>
      <c r="C1771" s="47" t="s">
        <v>4706</v>
      </c>
      <c r="D1771" s="49">
        <f t="shared" si="54"/>
        <v>16.34</v>
      </c>
      <c r="F1771" s="49">
        <v>16.34</v>
      </c>
      <c r="G1771" s="49">
        <v>16.34</v>
      </c>
      <c r="H1771" s="1105" t="b">
        <f t="shared" si="55"/>
        <v>1</v>
      </c>
    </row>
    <row r="1772" spans="1:8">
      <c r="A1772" s="45">
        <v>2612</v>
      </c>
      <c r="B1772" s="1108" t="s">
        <v>9810</v>
      </c>
      <c r="C1772" s="45" t="s">
        <v>4706</v>
      </c>
      <c r="D1772" s="46">
        <f t="shared" si="54"/>
        <v>23.77</v>
      </c>
      <c r="F1772" s="46">
        <v>23.77</v>
      </c>
      <c r="G1772" s="46">
        <v>23.77</v>
      </c>
      <c r="H1772" s="1105" t="b">
        <f t="shared" si="55"/>
        <v>1</v>
      </c>
    </row>
    <row r="1773" spans="1:8">
      <c r="A1773" s="47">
        <v>2613</v>
      </c>
      <c r="B1773" s="48" t="s">
        <v>9811</v>
      </c>
      <c r="C1773" s="47" t="s">
        <v>4706</v>
      </c>
      <c r="D1773" s="49">
        <f t="shared" si="54"/>
        <v>57.38</v>
      </c>
      <c r="F1773" s="49">
        <v>57.38</v>
      </c>
      <c r="G1773" s="49">
        <v>57.38</v>
      </c>
      <c r="H1773" s="1105" t="b">
        <f t="shared" si="55"/>
        <v>1</v>
      </c>
    </row>
    <row r="1774" spans="1:8">
      <c r="A1774" s="45">
        <v>2614</v>
      </c>
      <c r="B1774" s="1108" t="s">
        <v>9812</v>
      </c>
      <c r="C1774" s="45" t="s">
        <v>4706</v>
      </c>
      <c r="D1774" s="46">
        <f t="shared" si="54"/>
        <v>79.790000000000006</v>
      </c>
      <c r="F1774" s="46">
        <v>79.790000000000006</v>
      </c>
      <c r="G1774" s="46">
        <v>79.790000000000006</v>
      </c>
      <c r="H1774" s="1105" t="b">
        <f t="shared" si="55"/>
        <v>1</v>
      </c>
    </row>
    <row r="1775" spans="1:8">
      <c r="A1775" s="47">
        <v>34359</v>
      </c>
      <c r="B1775" s="48" t="s">
        <v>9813</v>
      </c>
      <c r="C1775" s="47" t="s">
        <v>4706</v>
      </c>
      <c r="D1775" s="49">
        <f t="shared" si="54"/>
        <v>6.97</v>
      </c>
      <c r="F1775" s="49">
        <v>6.97</v>
      </c>
      <c r="G1775" s="49">
        <v>6.97</v>
      </c>
      <c r="H1775" s="1105" t="b">
        <f t="shared" si="55"/>
        <v>1</v>
      </c>
    </row>
    <row r="1776" spans="1:8">
      <c r="A1776" s="45">
        <v>1789</v>
      </c>
      <c r="B1776" s="1108" t="s">
        <v>9814</v>
      </c>
      <c r="C1776" s="45" t="s">
        <v>4706</v>
      </c>
      <c r="D1776" s="46">
        <f t="shared" si="54"/>
        <v>36.479999999999997</v>
      </c>
      <c r="F1776" s="46">
        <v>36.479999999999997</v>
      </c>
      <c r="G1776" s="46">
        <v>36.479999999999997</v>
      </c>
      <c r="H1776" s="1105" t="b">
        <f t="shared" si="55"/>
        <v>1</v>
      </c>
    </row>
    <row r="1777" spans="1:8">
      <c r="A1777" s="47">
        <v>1788</v>
      </c>
      <c r="B1777" s="48" t="s">
        <v>9815</v>
      </c>
      <c r="C1777" s="47" t="s">
        <v>4706</v>
      </c>
      <c r="D1777" s="49">
        <f t="shared" si="54"/>
        <v>29.24</v>
      </c>
      <c r="F1777" s="49">
        <v>29.24</v>
      </c>
      <c r="G1777" s="49">
        <v>29.24</v>
      </c>
      <c r="H1777" s="1105" t="b">
        <f t="shared" si="55"/>
        <v>1</v>
      </c>
    </row>
    <row r="1778" spans="1:8">
      <c r="A1778" s="45">
        <v>1786</v>
      </c>
      <c r="B1778" s="1108" t="s">
        <v>9816</v>
      </c>
      <c r="C1778" s="45" t="s">
        <v>4706</v>
      </c>
      <c r="D1778" s="46">
        <f t="shared" si="54"/>
        <v>7.26</v>
      </c>
      <c r="F1778" s="46">
        <v>7.26</v>
      </c>
      <c r="G1778" s="46">
        <v>7.26</v>
      </c>
      <c r="H1778" s="1105" t="b">
        <f t="shared" si="55"/>
        <v>1</v>
      </c>
    </row>
    <row r="1779" spans="1:8">
      <c r="A1779" s="47">
        <v>1787</v>
      </c>
      <c r="B1779" s="48" t="s">
        <v>9817</v>
      </c>
      <c r="C1779" s="47" t="s">
        <v>4706</v>
      </c>
      <c r="D1779" s="49">
        <f t="shared" si="54"/>
        <v>17.39</v>
      </c>
      <c r="F1779" s="49">
        <v>17.39</v>
      </c>
      <c r="G1779" s="49">
        <v>17.39</v>
      </c>
      <c r="H1779" s="1105" t="b">
        <f t="shared" si="55"/>
        <v>1</v>
      </c>
    </row>
    <row r="1780" spans="1:8">
      <c r="A1780" s="45">
        <v>1791</v>
      </c>
      <c r="B1780" s="1108" t="s">
        <v>9818</v>
      </c>
      <c r="C1780" s="45" t="s">
        <v>4706</v>
      </c>
      <c r="D1780" s="46">
        <f t="shared" si="54"/>
        <v>105.44</v>
      </c>
      <c r="F1780" s="46">
        <v>105.44</v>
      </c>
      <c r="G1780" s="46">
        <v>105.44</v>
      </c>
      <c r="H1780" s="1105" t="b">
        <f t="shared" si="55"/>
        <v>1</v>
      </c>
    </row>
    <row r="1781" spans="1:8">
      <c r="A1781" s="47">
        <v>1790</v>
      </c>
      <c r="B1781" s="48" t="s">
        <v>9819</v>
      </c>
      <c r="C1781" s="47" t="s">
        <v>4706</v>
      </c>
      <c r="D1781" s="49">
        <f t="shared" si="54"/>
        <v>60.76</v>
      </c>
      <c r="F1781" s="49">
        <v>60.76</v>
      </c>
      <c r="G1781" s="49">
        <v>60.76</v>
      </c>
      <c r="H1781" s="1105" t="b">
        <f t="shared" si="55"/>
        <v>1</v>
      </c>
    </row>
    <row r="1782" spans="1:8">
      <c r="A1782" s="45">
        <v>1813</v>
      </c>
      <c r="B1782" s="1108" t="s">
        <v>9820</v>
      </c>
      <c r="C1782" s="45" t="s">
        <v>4706</v>
      </c>
      <c r="D1782" s="46">
        <f t="shared" si="54"/>
        <v>11.52</v>
      </c>
      <c r="F1782" s="46">
        <v>11.52</v>
      </c>
      <c r="G1782" s="46">
        <v>11.52</v>
      </c>
      <c r="H1782" s="1105" t="b">
        <f t="shared" si="55"/>
        <v>1</v>
      </c>
    </row>
    <row r="1783" spans="1:8">
      <c r="A1783" s="47">
        <v>1792</v>
      </c>
      <c r="B1783" s="48" t="s">
        <v>9821</v>
      </c>
      <c r="C1783" s="47" t="s">
        <v>4706</v>
      </c>
      <c r="D1783" s="49">
        <f t="shared" si="54"/>
        <v>142.33000000000001</v>
      </c>
      <c r="F1783" s="49">
        <v>142.33000000000001</v>
      </c>
      <c r="G1783" s="49">
        <v>142.33000000000001</v>
      </c>
      <c r="H1783" s="1105" t="b">
        <f t="shared" si="55"/>
        <v>1</v>
      </c>
    </row>
    <row r="1784" spans="1:8">
      <c r="A1784" s="45">
        <v>1793</v>
      </c>
      <c r="B1784" s="1108" t="s">
        <v>9822</v>
      </c>
      <c r="C1784" s="45" t="s">
        <v>4706</v>
      </c>
      <c r="D1784" s="46">
        <f t="shared" si="54"/>
        <v>287.60000000000002</v>
      </c>
      <c r="F1784" s="46">
        <v>287.60000000000002</v>
      </c>
      <c r="G1784" s="46">
        <v>287.60000000000002</v>
      </c>
      <c r="H1784" s="1105" t="b">
        <f t="shared" si="55"/>
        <v>1</v>
      </c>
    </row>
    <row r="1785" spans="1:8">
      <c r="A1785" s="47">
        <v>1809</v>
      </c>
      <c r="B1785" s="48" t="s">
        <v>9823</v>
      </c>
      <c r="C1785" s="47" t="s">
        <v>4706</v>
      </c>
      <c r="D1785" s="49">
        <f t="shared" si="54"/>
        <v>34.200000000000003</v>
      </c>
      <c r="F1785" s="49">
        <v>34.200000000000003</v>
      </c>
      <c r="G1785" s="49">
        <v>34.200000000000003</v>
      </c>
      <c r="H1785" s="1105" t="b">
        <f t="shared" si="55"/>
        <v>1</v>
      </c>
    </row>
    <row r="1786" spans="1:8">
      <c r="A1786" s="45">
        <v>1814</v>
      </c>
      <c r="B1786" s="1108" t="s">
        <v>9824</v>
      </c>
      <c r="C1786" s="45" t="s">
        <v>4706</v>
      </c>
      <c r="D1786" s="46">
        <f t="shared" si="54"/>
        <v>28.1</v>
      </c>
      <c r="F1786" s="46">
        <v>28.1</v>
      </c>
      <c r="G1786" s="46">
        <v>28.1</v>
      </c>
      <c r="H1786" s="1105" t="b">
        <f t="shared" si="55"/>
        <v>1</v>
      </c>
    </row>
    <row r="1787" spans="1:8">
      <c r="A1787" s="47">
        <v>1803</v>
      </c>
      <c r="B1787" s="48" t="s">
        <v>9825</v>
      </c>
      <c r="C1787" s="47" t="s">
        <v>4706</v>
      </c>
      <c r="D1787" s="49">
        <f t="shared" si="54"/>
        <v>7.1</v>
      </c>
      <c r="F1787" s="49">
        <v>7.1</v>
      </c>
      <c r="G1787" s="49">
        <v>7.1</v>
      </c>
      <c r="H1787" s="1105" t="b">
        <f t="shared" si="55"/>
        <v>1</v>
      </c>
    </row>
    <row r="1788" spans="1:8">
      <c r="A1788" s="45">
        <v>1805</v>
      </c>
      <c r="B1788" s="1108" t="s">
        <v>9826</v>
      </c>
      <c r="C1788" s="45" t="s">
        <v>4706</v>
      </c>
      <c r="D1788" s="46">
        <f t="shared" si="54"/>
        <v>16.3</v>
      </c>
      <c r="F1788" s="46">
        <v>16.3</v>
      </c>
      <c r="G1788" s="46">
        <v>16.3</v>
      </c>
      <c r="H1788" s="1105" t="b">
        <f t="shared" si="55"/>
        <v>1</v>
      </c>
    </row>
    <row r="1789" spans="1:8">
      <c r="A1789" s="47">
        <v>1821</v>
      </c>
      <c r="B1789" s="48" t="s">
        <v>9827</v>
      </c>
      <c r="C1789" s="47" t="s">
        <v>4706</v>
      </c>
      <c r="D1789" s="49">
        <f t="shared" si="54"/>
        <v>96.34</v>
      </c>
      <c r="F1789" s="49">
        <v>96.34</v>
      </c>
      <c r="G1789" s="49">
        <v>96.34</v>
      </c>
      <c r="H1789" s="1105" t="b">
        <f t="shared" si="55"/>
        <v>1</v>
      </c>
    </row>
    <row r="1790" spans="1:8">
      <c r="A1790" s="45">
        <v>1806</v>
      </c>
      <c r="B1790" s="1108" t="s">
        <v>9828</v>
      </c>
      <c r="C1790" s="45" t="s">
        <v>4706</v>
      </c>
      <c r="D1790" s="46">
        <f t="shared" si="54"/>
        <v>57.34</v>
      </c>
      <c r="F1790" s="46">
        <v>57.34</v>
      </c>
      <c r="G1790" s="46">
        <v>57.34</v>
      </c>
      <c r="H1790" s="1105" t="b">
        <f t="shared" si="55"/>
        <v>1</v>
      </c>
    </row>
    <row r="1791" spans="1:8">
      <c r="A1791" s="47">
        <v>1804</v>
      </c>
      <c r="B1791" s="48" t="s">
        <v>9829</v>
      </c>
      <c r="C1791" s="47" t="s">
        <v>4706</v>
      </c>
      <c r="D1791" s="49">
        <f t="shared" si="54"/>
        <v>10.1</v>
      </c>
      <c r="F1791" s="49">
        <v>10.1</v>
      </c>
      <c r="G1791" s="49">
        <v>10.1</v>
      </c>
      <c r="H1791" s="1105" t="b">
        <f t="shared" si="55"/>
        <v>1</v>
      </c>
    </row>
    <row r="1792" spans="1:8">
      <c r="A1792" s="45">
        <v>1807</v>
      </c>
      <c r="B1792" s="1108" t="s">
        <v>9830</v>
      </c>
      <c r="C1792" s="45" t="s">
        <v>4706</v>
      </c>
      <c r="D1792" s="46">
        <f t="shared" si="54"/>
        <v>137.78</v>
      </c>
      <c r="F1792" s="46">
        <v>137.78</v>
      </c>
      <c r="G1792" s="46">
        <v>137.78</v>
      </c>
      <c r="H1792" s="1105" t="b">
        <f t="shared" si="55"/>
        <v>1</v>
      </c>
    </row>
    <row r="1793" spans="1:8">
      <c r="A1793" s="47">
        <v>1808</v>
      </c>
      <c r="B1793" s="48" t="s">
        <v>9831</v>
      </c>
      <c r="C1793" s="47" t="s">
        <v>4706</v>
      </c>
      <c r="D1793" s="49">
        <f t="shared" si="54"/>
        <v>276.22000000000003</v>
      </c>
      <c r="F1793" s="49">
        <v>276.22000000000003</v>
      </c>
      <c r="G1793" s="49">
        <v>276.22000000000003</v>
      </c>
      <c r="H1793" s="1105" t="b">
        <f t="shared" si="55"/>
        <v>1</v>
      </c>
    </row>
    <row r="1794" spans="1:8">
      <c r="A1794" s="45">
        <v>1797</v>
      </c>
      <c r="B1794" s="1108" t="s">
        <v>9832</v>
      </c>
      <c r="C1794" s="45" t="s">
        <v>4706</v>
      </c>
      <c r="D1794" s="46">
        <f t="shared" si="54"/>
        <v>41.42</v>
      </c>
      <c r="F1794" s="46">
        <v>41.42</v>
      </c>
      <c r="G1794" s="46">
        <v>41.42</v>
      </c>
      <c r="H1794" s="1105" t="b">
        <f t="shared" si="55"/>
        <v>1</v>
      </c>
    </row>
    <row r="1795" spans="1:8">
      <c r="A1795" s="47">
        <v>1796</v>
      </c>
      <c r="B1795" s="48" t="s">
        <v>9833</v>
      </c>
      <c r="C1795" s="47" t="s">
        <v>4706</v>
      </c>
      <c r="D1795" s="49">
        <f t="shared" ref="D1795:D1858" si="56">IF($J$2=$F$1,F1795,G1795)</f>
        <v>31.78</v>
      </c>
      <c r="F1795" s="49">
        <v>31.78</v>
      </c>
      <c r="G1795" s="49">
        <v>31.78</v>
      </c>
      <c r="H1795" s="1105" t="b">
        <f t="shared" ref="H1795:H1858" si="57">F1795=G1795</f>
        <v>1</v>
      </c>
    </row>
    <row r="1796" spans="1:8">
      <c r="A1796" s="45">
        <v>1794</v>
      </c>
      <c r="B1796" s="1108" t="s">
        <v>9834</v>
      </c>
      <c r="C1796" s="45" t="s">
        <v>4706</v>
      </c>
      <c r="D1796" s="46">
        <f t="shared" si="56"/>
        <v>7.58</v>
      </c>
      <c r="F1796" s="46">
        <v>7.58</v>
      </c>
      <c r="G1796" s="46">
        <v>7.58</v>
      </c>
      <c r="H1796" s="1105" t="b">
        <f t="shared" si="57"/>
        <v>1</v>
      </c>
    </row>
    <row r="1797" spans="1:8">
      <c r="A1797" s="47">
        <v>1816</v>
      </c>
      <c r="B1797" s="48" t="s">
        <v>9835</v>
      </c>
      <c r="C1797" s="47" t="s">
        <v>4706</v>
      </c>
      <c r="D1797" s="49">
        <f t="shared" si="56"/>
        <v>17.100000000000001</v>
      </c>
      <c r="F1797" s="49">
        <v>17.100000000000001</v>
      </c>
      <c r="G1797" s="49">
        <v>17.100000000000001</v>
      </c>
      <c r="H1797" s="1105" t="b">
        <f t="shared" si="57"/>
        <v>1</v>
      </c>
    </row>
    <row r="1798" spans="1:8">
      <c r="A1798" s="45">
        <v>1815</v>
      </c>
      <c r="B1798" s="1108" t="s">
        <v>9836</v>
      </c>
      <c r="C1798" s="45" t="s">
        <v>4706</v>
      </c>
      <c r="D1798" s="46">
        <f t="shared" si="56"/>
        <v>131.35</v>
      </c>
      <c r="F1798" s="46">
        <v>131.35</v>
      </c>
      <c r="G1798" s="46">
        <v>131.35</v>
      </c>
      <c r="H1798" s="1105" t="b">
        <f t="shared" si="57"/>
        <v>1</v>
      </c>
    </row>
    <row r="1799" spans="1:8">
      <c r="A1799" s="47">
        <v>1798</v>
      </c>
      <c r="B1799" s="48" t="s">
        <v>9837</v>
      </c>
      <c r="C1799" s="47" t="s">
        <v>4706</v>
      </c>
      <c r="D1799" s="49">
        <f t="shared" si="56"/>
        <v>58.77</v>
      </c>
      <c r="F1799" s="49">
        <v>58.77</v>
      </c>
      <c r="G1799" s="49">
        <v>58.77</v>
      </c>
      <c r="H1799" s="1105" t="b">
        <f t="shared" si="57"/>
        <v>1</v>
      </c>
    </row>
    <row r="1800" spans="1:8">
      <c r="A1800" s="45">
        <v>1795</v>
      </c>
      <c r="B1800" s="1108" t="s">
        <v>9838</v>
      </c>
      <c r="C1800" s="45" t="s">
        <v>4706</v>
      </c>
      <c r="D1800" s="46">
        <f t="shared" si="56"/>
        <v>10.51</v>
      </c>
      <c r="F1800" s="46">
        <v>10.51</v>
      </c>
      <c r="G1800" s="46">
        <v>10.51</v>
      </c>
      <c r="H1800" s="1105" t="b">
        <f t="shared" si="57"/>
        <v>1</v>
      </c>
    </row>
    <row r="1801" spans="1:8">
      <c r="A1801" s="47">
        <v>1799</v>
      </c>
      <c r="B1801" s="48" t="s">
        <v>9839</v>
      </c>
      <c r="C1801" s="47" t="s">
        <v>4706</v>
      </c>
      <c r="D1801" s="49">
        <f t="shared" si="56"/>
        <v>171.07</v>
      </c>
      <c r="F1801" s="49">
        <v>171.07</v>
      </c>
      <c r="G1801" s="49">
        <v>171.07</v>
      </c>
      <c r="H1801" s="1105" t="b">
        <f t="shared" si="57"/>
        <v>1</v>
      </c>
    </row>
    <row r="1802" spans="1:8">
      <c r="A1802" s="45">
        <v>1800</v>
      </c>
      <c r="B1802" s="1108" t="s">
        <v>9840</v>
      </c>
      <c r="C1802" s="45" t="s">
        <v>4706</v>
      </c>
      <c r="D1802" s="46">
        <f t="shared" si="56"/>
        <v>326.61</v>
      </c>
      <c r="F1802" s="46">
        <v>326.61</v>
      </c>
      <c r="G1802" s="46">
        <v>326.61</v>
      </c>
      <c r="H1802" s="1105" t="b">
        <f t="shared" si="57"/>
        <v>1</v>
      </c>
    </row>
    <row r="1803" spans="1:8">
      <c r="A1803" s="47">
        <v>1802</v>
      </c>
      <c r="B1803" s="48" t="s">
        <v>9841</v>
      </c>
      <c r="C1803" s="47" t="s">
        <v>4706</v>
      </c>
      <c r="D1803" s="49">
        <f t="shared" si="56"/>
        <v>816.99</v>
      </c>
      <c r="F1803" s="49">
        <v>816.99</v>
      </c>
      <c r="G1803" s="49">
        <v>816.99</v>
      </c>
      <c r="H1803" s="1105" t="b">
        <f t="shared" si="57"/>
        <v>1</v>
      </c>
    </row>
    <row r="1804" spans="1:8">
      <c r="A1804" s="45">
        <v>40385</v>
      </c>
      <c r="B1804" s="1108" t="s">
        <v>9842</v>
      </c>
      <c r="C1804" s="45" t="s">
        <v>4706</v>
      </c>
      <c r="D1804" s="46">
        <f t="shared" si="56"/>
        <v>43.02</v>
      </c>
      <c r="F1804" s="46">
        <v>43.02</v>
      </c>
      <c r="G1804" s="46">
        <v>43.02</v>
      </c>
      <c r="H1804" s="1105" t="b">
        <f t="shared" si="57"/>
        <v>1</v>
      </c>
    </row>
    <row r="1805" spans="1:8">
      <c r="A1805" s="47">
        <v>40383</v>
      </c>
      <c r="B1805" s="48" t="s">
        <v>9843</v>
      </c>
      <c r="C1805" s="47" t="s">
        <v>4706</v>
      </c>
      <c r="D1805" s="49">
        <f t="shared" si="56"/>
        <v>29.45</v>
      </c>
      <c r="F1805" s="49">
        <v>29.45</v>
      </c>
      <c r="G1805" s="49">
        <v>29.45</v>
      </c>
      <c r="H1805" s="1105" t="b">
        <f t="shared" si="57"/>
        <v>1</v>
      </c>
    </row>
    <row r="1806" spans="1:8">
      <c r="A1806" s="45">
        <v>40378</v>
      </c>
      <c r="B1806" s="1108" t="s">
        <v>9844</v>
      </c>
      <c r="C1806" s="45" t="s">
        <v>4706</v>
      </c>
      <c r="D1806" s="46">
        <f t="shared" si="56"/>
        <v>10.18</v>
      </c>
      <c r="F1806" s="46">
        <v>10.18</v>
      </c>
      <c r="G1806" s="46">
        <v>10.18</v>
      </c>
      <c r="H1806" s="1105" t="b">
        <f t="shared" si="57"/>
        <v>1</v>
      </c>
    </row>
    <row r="1807" spans="1:8">
      <c r="A1807" s="47">
        <v>40382</v>
      </c>
      <c r="B1807" s="48" t="s">
        <v>9845</v>
      </c>
      <c r="C1807" s="47" t="s">
        <v>4706</v>
      </c>
      <c r="D1807" s="49">
        <f t="shared" si="56"/>
        <v>19.27</v>
      </c>
      <c r="F1807" s="49">
        <v>19.27</v>
      </c>
      <c r="G1807" s="49">
        <v>19.27</v>
      </c>
      <c r="H1807" s="1105" t="b">
        <f t="shared" si="57"/>
        <v>1</v>
      </c>
    </row>
    <row r="1808" spans="1:8">
      <c r="A1808" s="45">
        <v>40422</v>
      </c>
      <c r="B1808" s="1108" t="s">
        <v>9846</v>
      </c>
      <c r="C1808" s="45" t="s">
        <v>4706</v>
      </c>
      <c r="D1808" s="46">
        <f t="shared" si="56"/>
        <v>131.28</v>
      </c>
      <c r="F1808" s="46">
        <v>131.28</v>
      </c>
      <c r="G1808" s="46">
        <v>131.28</v>
      </c>
      <c r="H1808" s="1105" t="b">
        <f t="shared" si="57"/>
        <v>1</v>
      </c>
    </row>
    <row r="1809" spans="1:8">
      <c r="A1809" s="47">
        <v>40387</v>
      </c>
      <c r="B1809" s="48" t="s">
        <v>9847</v>
      </c>
      <c r="C1809" s="47" t="s">
        <v>4706</v>
      </c>
      <c r="D1809" s="49">
        <f t="shared" si="56"/>
        <v>66.84</v>
      </c>
      <c r="F1809" s="49">
        <v>66.84</v>
      </c>
      <c r="G1809" s="49">
        <v>66.84</v>
      </c>
      <c r="H1809" s="1105" t="b">
        <f t="shared" si="57"/>
        <v>1</v>
      </c>
    </row>
    <row r="1810" spans="1:8">
      <c r="A1810" s="45">
        <v>40380</v>
      </c>
      <c r="B1810" s="1108" t="s">
        <v>9848</v>
      </c>
      <c r="C1810" s="45" t="s">
        <v>4706</v>
      </c>
      <c r="D1810" s="46">
        <f t="shared" si="56"/>
        <v>13.57</v>
      </c>
      <c r="F1810" s="46">
        <v>13.57</v>
      </c>
      <c r="G1810" s="46">
        <v>13.57</v>
      </c>
      <c r="H1810" s="1105" t="b">
        <f t="shared" si="57"/>
        <v>1</v>
      </c>
    </row>
    <row r="1811" spans="1:8">
      <c r="A1811" s="47">
        <v>40390</v>
      </c>
      <c r="B1811" s="48" t="s">
        <v>9849</v>
      </c>
      <c r="C1811" s="47" t="s">
        <v>4706</v>
      </c>
      <c r="D1811" s="49">
        <f t="shared" si="56"/>
        <v>276.48</v>
      </c>
      <c r="F1811" s="49">
        <v>276.48</v>
      </c>
      <c r="G1811" s="49">
        <v>276.48</v>
      </c>
      <c r="H1811" s="1105" t="b">
        <f t="shared" si="57"/>
        <v>1</v>
      </c>
    </row>
    <row r="1812" spans="1:8">
      <c r="A1812" s="45">
        <v>40413</v>
      </c>
      <c r="B1812" s="1108" t="s">
        <v>9850</v>
      </c>
      <c r="C1812" s="45" t="s">
        <v>4706</v>
      </c>
      <c r="D1812" s="46">
        <f t="shared" si="56"/>
        <v>12.98</v>
      </c>
      <c r="F1812" s="46">
        <v>12.98</v>
      </c>
      <c r="G1812" s="46">
        <v>12.98</v>
      </c>
      <c r="H1812" s="1105" t="b">
        <f t="shared" si="57"/>
        <v>1</v>
      </c>
    </row>
    <row r="1813" spans="1:8">
      <c r="A1813" s="47">
        <v>40415</v>
      </c>
      <c r="B1813" s="48" t="s">
        <v>9851</v>
      </c>
      <c r="C1813" s="47" t="s">
        <v>4706</v>
      </c>
      <c r="D1813" s="49">
        <f t="shared" si="56"/>
        <v>18.5</v>
      </c>
      <c r="F1813" s="49">
        <v>18.5</v>
      </c>
      <c r="G1813" s="49">
        <v>18.5</v>
      </c>
      <c r="H1813" s="1105" t="b">
        <f t="shared" si="57"/>
        <v>1</v>
      </c>
    </row>
    <row r="1814" spans="1:8">
      <c r="A1814" s="45">
        <v>40417</v>
      </c>
      <c r="B1814" s="1108" t="s">
        <v>9852</v>
      </c>
      <c r="C1814" s="45" t="s">
        <v>4706</v>
      </c>
      <c r="D1814" s="46">
        <f t="shared" si="56"/>
        <v>21.82</v>
      </c>
      <c r="F1814" s="46">
        <v>21.82</v>
      </c>
      <c r="G1814" s="46">
        <v>21.82</v>
      </c>
      <c r="H1814" s="1105" t="b">
        <f t="shared" si="57"/>
        <v>1</v>
      </c>
    </row>
    <row r="1815" spans="1:8">
      <c r="A1815" s="47">
        <v>39271</v>
      </c>
      <c r="B1815" s="48" t="s">
        <v>9853</v>
      </c>
      <c r="C1815" s="47" t="s">
        <v>4706</v>
      </c>
      <c r="D1815" s="49">
        <f t="shared" si="56"/>
        <v>1.38</v>
      </c>
      <c r="F1815" s="49">
        <v>1.38</v>
      </c>
      <c r="G1815" s="49">
        <v>1.38</v>
      </c>
      <c r="H1815" s="1105" t="b">
        <f t="shared" si="57"/>
        <v>1</v>
      </c>
    </row>
    <row r="1816" spans="1:8">
      <c r="A1816" s="45">
        <v>39273</v>
      </c>
      <c r="B1816" s="1108" t="s">
        <v>9854</v>
      </c>
      <c r="C1816" s="45" t="s">
        <v>4706</v>
      </c>
      <c r="D1816" s="46">
        <f t="shared" si="56"/>
        <v>2.35</v>
      </c>
      <c r="F1816" s="46">
        <v>2.35</v>
      </c>
      <c r="G1816" s="46">
        <v>2.35</v>
      </c>
      <c r="H1816" s="1105" t="b">
        <f t="shared" si="57"/>
        <v>1</v>
      </c>
    </row>
    <row r="1817" spans="1:8">
      <c r="A1817" s="47">
        <v>39272</v>
      </c>
      <c r="B1817" s="48" t="s">
        <v>9855</v>
      </c>
      <c r="C1817" s="47" t="s">
        <v>4706</v>
      </c>
      <c r="D1817" s="49">
        <f t="shared" si="56"/>
        <v>1.7</v>
      </c>
      <c r="F1817" s="49">
        <v>1.7</v>
      </c>
      <c r="G1817" s="49">
        <v>1.7</v>
      </c>
      <c r="H1817" s="1105" t="b">
        <f t="shared" si="57"/>
        <v>1</v>
      </c>
    </row>
    <row r="1818" spans="1:8">
      <c r="A1818" s="45">
        <v>1875</v>
      </c>
      <c r="B1818" s="1108" t="s">
        <v>9856</v>
      </c>
      <c r="C1818" s="45" t="s">
        <v>4706</v>
      </c>
      <c r="D1818" s="46">
        <f t="shared" si="56"/>
        <v>3.75</v>
      </c>
      <c r="F1818" s="46">
        <v>3.75</v>
      </c>
      <c r="G1818" s="46">
        <v>3.75</v>
      </c>
      <c r="H1818" s="1105" t="b">
        <f t="shared" si="57"/>
        <v>1</v>
      </c>
    </row>
    <row r="1819" spans="1:8">
      <c r="A1819" s="47">
        <v>1874</v>
      </c>
      <c r="B1819" s="48" t="s">
        <v>9857</v>
      </c>
      <c r="C1819" s="47" t="s">
        <v>4706</v>
      </c>
      <c r="D1819" s="49">
        <f t="shared" si="56"/>
        <v>3.1</v>
      </c>
      <c r="F1819" s="49">
        <v>3.1</v>
      </c>
      <c r="G1819" s="49">
        <v>3.1</v>
      </c>
      <c r="H1819" s="1105" t="b">
        <f t="shared" si="57"/>
        <v>1</v>
      </c>
    </row>
    <row r="1820" spans="1:8">
      <c r="A1820" s="45">
        <v>1870</v>
      </c>
      <c r="B1820" s="1108" t="s">
        <v>9858</v>
      </c>
      <c r="C1820" s="45" t="s">
        <v>4706</v>
      </c>
      <c r="D1820" s="46">
        <f t="shared" si="56"/>
        <v>1.79</v>
      </c>
      <c r="F1820" s="46">
        <v>1.79</v>
      </c>
      <c r="G1820" s="46">
        <v>1.79</v>
      </c>
      <c r="H1820" s="1105" t="b">
        <f t="shared" si="57"/>
        <v>1</v>
      </c>
    </row>
    <row r="1821" spans="1:8">
      <c r="A1821" s="47">
        <v>1884</v>
      </c>
      <c r="B1821" s="48" t="s">
        <v>9859</v>
      </c>
      <c r="C1821" s="47" t="s">
        <v>4706</v>
      </c>
      <c r="D1821" s="49">
        <f t="shared" si="56"/>
        <v>2.74</v>
      </c>
      <c r="F1821" s="49">
        <v>2.74</v>
      </c>
      <c r="G1821" s="49">
        <v>2.74</v>
      </c>
      <c r="H1821" s="1105" t="b">
        <f t="shared" si="57"/>
        <v>1</v>
      </c>
    </row>
    <row r="1822" spans="1:8">
      <c r="A1822" s="45">
        <v>1887</v>
      </c>
      <c r="B1822" s="1108" t="s">
        <v>9860</v>
      </c>
      <c r="C1822" s="45" t="s">
        <v>4706</v>
      </c>
      <c r="D1822" s="46">
        <f t="shared" si="56"/>
        <v>15.56</v>
      </c>
      <c r="F1822" s="46">
        <v>15.56</v>
      </c>
      <c r="G1822" s="46">
        <v>15.56</v>
      </c>
      <c r="H1822" s="1105" t="b">
        <f t="shared" si="57"/>
        <v>1</v>
      </c>
    </row>
    <row r="1823" spans="1:8">
      <c r="A1823" s="47">
        <v>1876</v>
      </c>
      <c r="B1823" s="48" t="s">
        <v>9861</v>
      </c>
      <c r="C1823" s="47" t="s">
        <v>4706</v>
      </c>
      <c r="D1823" s="49">
        <f t="shared" si="56"/>
        <v>6.1</v>
      </c>
      <c r="F1823" s="49">
        <v>6.1</v>
      </c>
      <c r="G1823" s="49">
        <v>6.1</v>
      </c>
      <c r="H1823" s="1105" t="b">
        <f t="shared" si="57"/>
        <v>1</v>
      </c>
    </row>
    <row r="1824" spans="1:8">
      <c r="A1824" s="45">
        <v>1879</v>
      </c>
      <c r="B1824" s="1108" t="s">
        <v>9862</v>
      </c>
      <c r="C1824" s="45" t="s">
        <v>4706</v>
      </c>
      <c r="D1824" s="46">
        <f t="shared" si="56"/>
        <v>1.81</v>
      </c>
      <c r="F1824" s="46">
        <v>1.81</v>
      </c>
      <c r="G1824" s="46">
        <v>1.81</v>
      </c>
      <c r="H1824" s="1105" t="b">
        <f t="shared" si="57"/>
        <v>1</v>
      </c>
    </row>
    <row r="1825" spans="1:8">
      <c r="A1825" s="47">
        <v>1877</v>
      </c>
      <c r="B1825" s="48" t="s">
        <v>9863</v>
      </c>
      <c r="C1825" s="47" t="s">
        <v>4706</v>
      </c>
      <c r="D1825" s="49">
        <f t="shared" si="56"/>
        <v>15.58</v>
      </c>
      <c r="F1825" s="49">
        <v>15.58</v>
      </c>
      <c r="G1825" s="49">
        <v>15.58</v>
      </c>
      <c r="H1825" s="1105" t="b">
        <f t="shared" si="57"/>
        <v>1</v>
      </c>
    </row>
    <row r="1826" spans="1:8">
      <c r="A1826" s="45">
        <v>1878</v>
      </c>
      <c r="B1826" s="1108" t="s">
        <v>9864</v>
      </c>
      <c r="C1826" s="45" t="s">
        <v>4706</v>
      </c>
      <c r="D1826" s="46">
        <f t="shared" si="56"/>
        <v>31.31</v>
      </c>
      <c r="F1826" s="46">
        <v>31.31</v>
      </c>
      <c r="G1826" s="46">
        <v>31.31</v>
      </c>
      <c r="H1826" s="1105" t="b">
        <f t="shared" si="57"/>
        <v>1</v>
      </c>
    </row>
    <row r="1827" spans="1:8">
      <c r="A1827" s="47">
        <v>2621</v>
      </c>
      <c r="B1827" s="48" t="s">
        <v>9865</v>
      </c>
      <c r="C1827" s="47" t="s">
        <v>4706</v>
      </c>
      <c r="D1827" s="49">
        <f t="shared" si="56"/>
        <v>139.82</v>
      </c>
      <c r="F1827" s="49">
        <v>139.82</v>
      </c>
      <c r="G1827" s="49">
        <v>139.82</v>
      </c>
      <c r="H1827" s="1105" t="b">
        <f t="shared" si="57"/>
        <v>1</v>
      </c>
    </row>
    <row r="1828" spans="1:8">
      <c r="A1828" s="45">
        <v>2616</v>
      </c>
      <c r="B1828" s="1108" t="s">
        <v>9866</v>
      </c>
      <c r="C1828" s="45" t="s">
        <v>4706</v>
      </c>
      <c r="D1828" s="46">
        <f t="shared" si="56"/>
        <v>3.95</v>
      </c>
      <c r="F1828" s="46">
        <v>3.95</v>
      </c>
      <c r="G1828" s="46">
        <v>3.95</v>
      </c>
      <c r="H1828" s="1105" t="b">
        <f t="shared" si="57"/>
        <v>1</v>
      </c>
    </row>
    <row r="1829" spans="1:8">
      <c r="A1829" s="47">
        <v>2633</v>
      </c>
      <c r="B1829" s="48" t="s">
        <v>9867</v>
      </c>
      <c r="C1829" s="47" t="s">
        <v>4706</v>
      </c>
      <c r="D1829" s="49">
        <f t="shared" si="56"/>
        <v>4.47</v>
      </c>
      <c r="F1829" s="49">
        <v>4.47</v>
      </c>
      <c r="G1829" s="49">
        <v>4.47</v>
      </c>
      <c r="H1829" s="1105" t="b">
        <f t="shared" si="57"/>
        <v>1</v>
      </c>
    </row>
    <row r="1830" spans="1:8">
      <c r="A1830" s="45">
        <v>2617</v>
      </c>
      <c r="B1830" s="1108" t="s">
        <v>9868</v>
      </c>
      <c r="C1830" s="45" t="s">
        <v>4706</v>
      </c>
      <c r="D1830" s="46">
        <f t="shared" si="56"/>
        <v>6.08</v>
      </c>
      <c r="F1830" s="46">
        <v>6.08</v>
      </c>
      <c r="G1830" s="46">
        <v>6.08</v>
      </c>
      <c r="H1830" s="1105" t="b">
        <f t="shared" si="57"/>
        <v>1</v>
      </c>
    </row>
    <row r="1831" spans="1:8">
      <c r="A1831" s="47">
        <v>2618</v>
      </c>
      <c r="B1831" s="48" t="s">
        <v>9869</v>
      </c>
      <c r="C1831" s="47" t="s">
        <v>4706</v>
      </c>
      <c r="D1831" s="49">
        <f t="shared" si="56"/>
        <v>13.85</v>
      </c>
      <c r="F1831" s="49">
        <v>13.85</v>
      </c>
      <c r="G1831" s="49">
        <v>13.85</v>
      </c>
      <c r="H1831" s="1105" t="b">
        <f t="shared" si="57"/>
        <v>1</v>
      </c>
    </row>
    <row r="1832" spans="1:8">
      <c r="A1832" s="45">
        <v>2632</v>
      </c>
      <c r="B1832" s="1108" t="s">
        <v>9870</v>
      </c>
      <c r="C1832" s="45" t="s">
        <v>4706</v>
      </c>
      <c r="D1832" s="46">
        <f t="shared" si="56"/>
        <v>16.89</v>
      </c>
      <c r="F1832" s="46">
        <v>16.89</v>
      </c>
      <c r="G1832" s="46">
        <v>16.89</v>
      </c>
      <c r="H1832" s="1105" t="b">
        <f t="shared" si="57"/>
        <v>1</v>
      </c>
    </row>
    <row r="1833" spans="1:8">
      <c r="A1833" s="47">
        <v>2631</v>
      </c>
      <c r="B1833" s="48" t="s">
        <v>9871</v>
      </c>
      <c r="C1833" s="47" t="s">
        <v>4706</v>
      </c>
      <c r="D1833" s="49">
        <f t="shared" si="56"/>
        <v>24.8</v>
      </c>
      <c r="F1833" s="49">
        <v>24.8</v>
      </c>
      <c r="G1833" s="49">
        <v>24.8</v>
      </c>
      <c r="H1833" s="1105" t="b">
        <f t="shared" si="57"/>
        <v>1</v>
      </c>
    </row>
    <row r="1834" spans="1:8">
      <c r="A1834" s="45">
        <v>2619</v>
      </c>
      <c r="B1834" s="1108" t="s">
        <v>9872</v>
      </c>
      <c r="C1834" s="45" t="s">
        <v>4706</v>
      </c>
      <c r="D1834" s="46">
        <f t="shared" si="56"/>
        <v>62.79</v>
      </c>
      <c r="F1834" s="46">
        <v>62.79</v>
      </c>
      <c r="G1834" s="46">
        <v>62.79</v>
      </c>
      <c r="H1834" s="1105" t="b">
        <f t="shared" si="57"/>
        <v>1</v>
      </c>
    </row>
    <row r="1835" spans="1:8">
      <c r="A1835" s="47">
        <v>2620</v>
      </c>
      <c r="B1835" s="48" t="s">
        <v>9873</v>
      </c>
      <c r="C1835" s="47" t="s">
        <v>4706</v>
      </c>
      <c r="D1835" s="49">
        <f t="shared" si="56"/>
        <v>82.44</v>
      </c>
      <c r="F1835" s="49">
        <v>82.44</v>
      </c>
      <c r="G1835" s="49">
        <v>82.44</v>
      </c>
      <c r="H1835" s="1105" t="b">
        <f t="shared" si="57"/>
        <v>1</v>
      </c>
    </row>
    <row r="1836" spans="1:8">
      <c r="A1836" s="45">
        <v>25968</v>
      </c>
      <c r="B1836" s="1108" t="s">
        <v>9874</v>
      </c>
      <c r="C1836" s="45" t="s">
        <v>4706</v>
      </c>
      <c r="D1836" s="46">
        <f t="shared" si="56"/>
        <v>41.02</v>
      </c>
      <c r="F1836" s="46">
        <v>41.02</v>
      </c>
      <c r="G1836" s="46">
        <v>41.02</v>
      </c>
      <c r="H1836" s="1105" t="b">
        <f t="shared" si="57"/>
        <v>1</v>
      </c>
    </row>
    <row r="1837" spans="1:8">
      <c r="A1837" s="47">
        <v>38369</v>
      </c>
      <c r="B1837" s="48" t="s">
        <v>9875</v>
      </c>
      <c r="C1837" s="47" t="s">
        <v>4706</v>
      </c>
      <c r="D1837" s="49">
        <f t="shared" si="56"/>
        <v>12</v>
      </c>
      <c r="F1837" s="49">
        <v>12</v>
      </c>
      <c r="G1837" s="49">
        <v>12</v>
      </c>
      <c r="H1837" s="1105" t="b">
        <f t="shared" si="57"/>
        <v>1</v>
      </c>
    </row>
    <row r="1838" spans="1:8">
      <c r="A1838" s="45">
        <v>38370</v>
      </c>
      <c r="B1838" s="1108" t="s">
        <v>9876</v>
      </c>
      <c r="C1838" s="45" t="s">
        <v>4706</v>
      </c>
      <c r="D1838" s="46">
        <f t="shared" si="56"/>
        <v>12</v>
      </c>
      <c r="F1838" s="46">
        <v>12</v>
      </c>
      <c r="G1838" s="46">
        <v>12</v>
      </c>
      <c r="H1838" s="1105" t="b">
        <f t="shared" si="57"/>
        <v>1</v>
      </c>
    </row>
    <row r="1839" spans="1:8">
      <c r="A1839" s="47">
        <v>38372</v>
      </c>
      <c r="B1839" s="48" t="s">
        <v>9877</v>
      </c>
      <c r="C1839" s="47" t="s">
        <v>4706</v>
      </c>
      <c r="D1839" s="49">
        <f t="shared" si="56"/>
        <v>16.14</v>
      </c>
      <c r="F1839" s="49">
        <v>16.14</v>
      </c>
      <c r="G1839" s="49">
        <v>16.14</v>
      </c>
      <c r="H1839" s="1105" t="b">
        <f t="shared" si="57"/>
        <v>1</v>
      </c>
    </row>
    <row r="1840" spans="1:8">
      <c r="A1840" s="45">
        <v>2357</v>
      </c>
      <c r="B1840" s="1108" t="s">
        <v>9878</v>
      </c>
      <c r="C1840" s="45" t="s">
        <v>4705</v>
      </c>
      <c r="D1840" s="46">
        <f t="shared" si="56"/>
        <v>14.57</v>
      </c>
      <c r="F1840" s="46">
        <v>14.57</v>
      </c>
      <c r="G1840" s="46">
        <v>16.87</v>
      </c>
      <c r="H1840" s="1105" t="b">
        <f t="shared" si="57"/>
        <v>0</v>
      </c>
    </row>
    <row r="1841" spans="1:8">
      <c r="A1841" s="47">
        <v>40806</v>
      </c>
      <c r="B1841" s="48" t="s">
        <v>9879</v>
      </c>
      <c r="C1841" s="47" t="s">
        <v>4714</v>
      </c>
      <c r="D1841" s="49">
        <f t="shared" si="56"/>
        <v>2031.02</v>
      </c>
      <c r="F1841" s="49">
        <v>2031.02</v>
      </c>
      <c r="G1841" s="49">
        <v>2352.15</v>
      </c>
      <c r="H1841" s="1105" t="b">
        <f t="shared" si="57"/>
        <v>0</v>
      </c>
    </row>
    <row r="1842" spans="1:8">
      <c r="A1842" s="45">
        <v>2355</v>
      </c>
      <c r="B1842" s="1108" t="s">
        <v>9880</v>
      </c>
      <c r="C1842" s="45" t="s">
        <v>4705</v>
      </c>
      <c r="D1842" s="46">
        <f t="shared" si="56"/>
        <v>19.329999999999998</v>
      </c>
      <c r="F1842" s="46">
        <v>19.329999999999998</v>
      </c>
      <c r="G1842" s="46">
        <v>22.37</v>
      </c>
      <c r="H1842" s="1105" t="b">
        <f t="shared" si="57"/>
        <v>0</v>
      </c>
    </row>
    <row r="1843" spans="1:8">
      <c r="A1843" s="47">
        <v>40805</v>
      </c>
      <c r="B1843" s="48" t="s">
        <v>9881</v>
      </c>
      <c r="C1843" s="47" t="s">
        <v>4714</v>
      </c>
      <c r="D1843" s="49">
        <f t="shared" si="56"/>
        <v>2692.59</v>
      </c>
      <c r="F1843" s="49">
        <v>2692.59</v>
      </c>
      <c r="G1843" s="49">
        <v>3118.34</v>
      </c>
      <c r="H1843" s="1105" t="b">
        <f t="shared" si="57"/>
        <v>0</v>
      </c>
    </row>
    <row r="1844" spans="1:8">
      <c r="A1844" s="45">
        <v>2358</v>
      </c>
      <c r="B1844" s="1108" t="s">
        <v>9882</v>
      </c>
      <c r="C1844" s="45" t="s">
        <v>4705</v>
      </c>
      <c r="D1844" s="46">
        <f t="shared" si="56"/>
        <v>15.44</v>
      </c>
      <c r="F1844" s="46">
        <v>15.44</v>
      </c>
      <c r="G1844" s="46">
        <v>17.87</v>
      </c>
      <c r="H1844" s="1105" t="b">
        <f t="shared" si="57"/>
        <v>0</v>
      </c>
    </row>
    <row r="1845" spans="1:8">
      <c r="A1845" s="47">
        <v>40807</v>
      </c>
      <c r="B1845" s="48" t="s">
        <v>9883</v>
      </c>
      <c r="C1845" s="47" t="s">
        <v>4714</v>
      </c>
      <c r="D1845" s="49">
        <f t="shared" si="56"/>
        <v>2152.27</v>
      </c>
      <c r="F1845" s="49">
        <v>2152.27</v>
      </c>
      <c r="G1845" s="49">
        <v>2492.58</v>
      </c>
      <c r="H1845" s="1105" t="b">
        <f t="shared" si="57"/>
        <v>0</v>
      </c>
    </row>
    <row r="1846" spans="1:8">
      <c r="A1846" s="45">
        <v>2359</v>
      </c>
      <c r="B1846" s="1108" t="s">
        <v>9884</v>
      </c>
      <c r="C1846" s="45" t="s">
        <v>4705</v>
      </c>
      <c r="D1846" s="46">
        <f t="shared" si="56"/>
        <v>15.44</v>
      </c>
      <c r="F1846" s="46">
        <v>15.44</v>
      </c>
      <c r="G1846" s="46">
        <v>17.87</v>
      </c>
      <c r="H1846" s="1105" t="b">
        <f t="shared" si="57"/>
        <v>0</v>
      </c>
    </row>
    <row r="1847" spans="1:8">
      <c r="A1847" s="47">
        <v>40808</v>
      </c>
      <c r="B1847" s="48" t="s">
        <v>9885</v>
      </c>
      <c r="C1847" s="47" t="s">
        <v>4714</v>
      </c>
      <c r="D1847" s="49">
        <f t="shared" si="56"/>
        <v>2151.67</v>
      </c>
      <c r="F1847" s="49">
        <v>2151.67</v>
      </c>
      <c r="G1847" s="49">
        <v>2491.89</v>
      </c>
      <c r="H1847" s="1105" t="b">
        <f t="shared" si="57"/>
        <v>0</v>
      </c>
    </row>
    <row r="1848" spans="1:8">
      <c r="A1848" s="45">
        <v>39397</v>
      </c>
      <c r="B1848" s="1108" t="s">
        <v>9886</v>
      </c>
      <c r="C1848" s="45" t="s">
        <v>4711</v>
      </c>
      <c r="D1848" s="46">
        <f t="shared" si="56"/>
        <v>11.73</v>
      </c>
      <c r="F1848" s="46">
        <v>11.73</v>
      </c>
      <c r="G1848" s="46">
        <v>11.73</v>
      </c>
      <c r="H1848" s="1105" t="b">
        <f t="shared" si="57"/>
        <v>1</v>
      </c>
    </row>
    <row r="1849" spans="1:8">
      <c r="A1849" s="47">
        <v>2692</v>
      </c>
      <c r="B1849" s="48" t="s">
        <v>9887</v>
      </c>
      <c r="C1849" s="47" t="s">
        <v>4711</v>
      </c>
      <c r="D1849" s="49">
        <f t="shared" si="56"/>
        <v>5.55</v>
      </c>
      <c r="F1849" s="49">
        <v>5.55</v>
      </c>
      <c r="G1849" s="49">
        <v>5.55</v>
      </c>
      <c r="H1849" s="1105" t="b">
        <f t="shared" si="57"/>
        <v>1</v>
      </c>
    </row>
    <row r="1850" spans="1:8">
      <c r="A1850" s="45">
        <v>6</v>
      </c>
      <c r="B1850" s="1108" t="s">
        <v>9888</v>
      </c>
      <c r="C1850" s="45" t="s">
        <v>4711</v>
      </c>
      <c r="D1850" s="46">
        <f t="shared" si="56"/>
        <v>3.24</v>
      </c>
      <c r="F1850" s="46">
        <v>3.24</v>
      </c>
      <c r="G1850" s="46">
        <v>3.24</v>
      </c>
      <c r="H1850" s="1105" t="b">
        <f t="shared" si="57"/>
        <v>1</v>
      </c>
    </row>
    <row r="1851" spans="1:8">
      <c r="A1851" s="47">
        <v>5330</v>
      </c>
      <c r="B1851" s="48" t="s">
        <v>9889</v>
      </c>
      <c r="C1851" s="47" t="s">
        <v>4711</v>
      </c>
      <c r="D1851" s="49">
        <f t="shared" si="56"/>
        <v>34.01</v>
      </c>
      <c r="F1851" s="49">
        <v>34.01</v>
      </c>
      <c r="G1851" s="49">
        <v>34.01</v>
      </c>
      <c r="H1851" s="1105" t="b">
        <f t="shared" si="57"/>
        <v>1</v>
      </c>
    </row>
    <row r="1852" spans="1:8">
      <c r="A1852" s="45">
        <v>26017</v>
      </c>
      <c r="B1852" s="1108" t="s">
        <v>9890</v>
      </c>
      <c r="C1852" s="45" t="s">
        <v>4706</v>
      </c>
      <c r="D1852" s="46">
        <f t="shared" si="56"/>
        <v>34.25</v>
      </c>
      <c r="F1852" s="46">
        <v>34.25</v>
      </c>
      <c r="G1852" s="46">
        <v>34.25</v>
      </c>
      <c r="H1852" s="1105" t="b">
        <f t="shared" si="57"/>
        <v>1</v>
      </c>
    </row>
    <row r="1853" spans="1:8">
      <c r="A1853" s="47">
        <v>25931</v>
      </c>
      <c r="B1853" s="48" t="s">
        <v>9891</v>
      </c>
      <c r="C1853" s="47" t="s">
        <v>4706</v>
      </c>
      <c r="D1853" s="49">
        <f t="shared" si="56"/>
        <v>108.86</v>
      </c>
      <c r="F1853" s="49">
        <v>108.86</v>
      </c>
      <c r="G1853" s="49">
        <v>108.86</v>
      </c>
      <c r="H1853" s="1105" t="b">
        <f t="shared" si="57"/>
        <v>1</v>
      </c>
    </row>
    <row r="1854" spans="1:8">
      <c r="A1854" s="45">
        <v>38140</v>
      </c>
      <c r="B1854" s="1108" t="s">
        <v>9892</v>
      </c>
      <c r="C1854" s="45" t="s">
        <v>4706</v>
      </c>
      <c r="D1854" s="46">
        <f t="shared" si="56"/>
        <v>26.4</v>
      </c>
      <c r="F1854" s="46">
        <v>26.4</v>
      </c>
      <c r="G1854" s="46">
        <v>26.4</v>
      </c>
      <c r="H1854" s="1105" t="b">
        <f t="shared" si="57"/>
        <v>1</v>
      </c>
    </row>
    <row r="1855" spans="1:8">
      <c r="A1855" s="47">
        <v>13887</v>
      </c>
      <c r="B1855" s="48" t="s">
        <v>9893</v>
      </c>
      <c r="C1855" s="47" t="s">
        <v>4706</v>
      </c>
      <c r="D1855" s="49">
        <f t="shared" si="56"/>
        <v>625.04</v>
      </c>
      <c r="F1855" s="49">
        <v>625.04</v>
      </c>
      <c r="G1855" s="49">
        <v>625.04</v>
      </c>
      <c r="H1855" s="1105" t="b">
        <f t="shared" si="57"/>
        <v>1</v>
      </c>
    </row>
    <row r="1856" spans="1:8">
      <c r="A1856" s="45">
        <v>26018</v>
      </c>
      <c r="B1856" s="1108" t="s">
        <v>9894</v>
      </c>
      <c r="C1856" s="45" t="s">
        <v>4706</v>
      </c>
      <c r="D1856" s="46">
        <f t="shared" si="56"/>
        <v>27.82</v>
      </c>
      <c r="F1856" s="46">
        <v>27.82</v>
      </c>
      <c r="G1856" s="46">
        <v>27.82</v>
      </c>
      <c r="H1856" s="1105" t="b">
        <f t="shared" si="57"/>
        <v>1</v>
      </c>
    </row>
    <row r="1857" spans="1:8">
      <c r="A1857" s="47">
        <v>26019</v>
      </c>
      <c r="B1857" s="48" t="s">
        <v>9895</v>
      </c>
      <c r="C1857" s="47" t="s">
        <v>4706</v>
      </c>
      <c r="D1857" s="49">
        <f t="shared" si="56"/>
        <v>26.27</v>
      </c>
      <c r="F1857" s="49">
        <v>26.27</v>
      </c>
      <c r="G1857" s="49">
        <v>26.27</v>
      </c>
      <c r="H1857" s="1105" t="b">
        <f t="shared" si="57"/>
        <v>1</v>
      </c>
    </row>
    <row r="1858" spans="1:8">
      <c r="A1858" s="45">
        <v>26020</v>
      </c>
      <c r="B1858" s="1108" t="s">
        <v>9896</v>
      </c>
      <c r="C1858" s="45" t="s">
        <v>4706</v>
      </c>
      <c r="D1858" s="46">
        <f t="shared" si="56"/>
        <v>6.85</v>
      </c>
      <c r="F1858" s="46">
        <v>6.85</v>
      </c>
      <c r="G1858" s="46">
        <v>6.85</v>
      </c>
      <c r="H1858" s="1105" t="b">
        <f t="shared" si="57"/>
        <v>1</v>
      </c>
    </row>
    <row r="1859" spans="1:8">
      <c r="A1859" s="47">
        <v>34544</v>
      </c>
      <c r="B1859" s="48" t="s">
        <v>9897</v>
      </c>
      <c r="C1859" s="47" t="s">
        <v>4706</v>
      </c>
      <c r="D1859" s="49">
        <f t="shared" ref="D1859:D1922" si="58">IF($J$2=$F$1,F1859,G1859)</f>
        <v>1137.3900000000001</v>
      </c>
      <c r="F1859" s="49">
        <v>1137.3900000000001</v>
      </c>
      <c r="G1859" s="49">
        <v>1137.3900000000001</v>
      </c>
      <c r="H1859" s="1105" t="b">
        <f t="shared" ref="H1859:H1922" si="59">F1859=G1859</f>
        <v>1</v>
      </c>
    </row>
    <row r="1860" spans="1:8">
      <c r="A1860" s="45">
        <v>34729</v>
      </c>
      <c r="B1860" s="1108" t="s">
        <v>9898</v>
      </c>
      <c r="C1860" s="45" t="s">
        <v>4706</v>
      </c>
      <c r="D1860" s="46">
        <f t="shared" si="58"/>
        <v>894.74</v>
      </c>
      <c r="F1860" s="46">
        <v>894.74</v>
      </c>
      <c r="G1860" s="46">
        <v>894.74</v>
      </c>
      <c r="H1860" s="1105" t="b">
        <f t="shared" si="59"/>
        <v>1</v>
      </c>
    </row>
    <row r="1861" spans="1:8">
      <c r="A1861" s="47">
        <v>34734</v>
      </c>
      <c r="B1861" s="48" t="s">
        <v>9899</v>
      </c>
      <c r="C1861" s="47" t="s">
        <v>4706</v>
      </c>
      <c r="D1861" s="49">
        <f t="shared" si="58"/>
        <v>1385.34</v>
      </c>
      <c r="F1861" s="49">
        <v>1385.34</v>
      </c>
      <c r="G1861" s="49">
        <v>1385.34</v>
      </c>
      <c r="H1861" s="1105" t="b">
        <f t="shared" si="59"/>
        <v>1</v>
      </c>
    </row>
    <row r="1862" spans="1:8">
      <c r="A1862" s="45">
        <v>34738</v>
      </c>
      <c r="B1862" s="1108" t="s">
        <v>9900</v>
      </c>
      <c r="C1862" s="45" t="s">
        <v>4706</v>
      </c>
      <c r="D1862" s="46">
        <f t="shared" si="58"/>
        <v>3236.58</v>
      </c>
      <c r="F1862" s="46">
        <v>3236.58</v>
      </c>
      <c r="G1862" s="46">
        <v>3236.58</v>
      </c>
      <c r="H1862" s="1105" t="b">
        <f t="shared" si="59"/>
        <v>1</v>
      </c>
    </row>
    <row r="1863" spans="1:8">
      <c r="A1863" s="47">
        <v>2391</v>
      </c>
      <c r="B1863" s="48" t="s">
        <v>9901</v>
      </c>
      <c r="C1863" s="47" t="s">
        <v>4706</v>
      </c>
      <c r="D1863" s="49">
        <f t="shared" si="58"/>
        <v>263.24</v>
      </c>
      <c r="F1863" s="49">
        <v>263.24</v>
      </c>
      <c r="G1863" s="49">
        <v>263.24</v>
      </c>
      <c r="H1863" s="1105" t="b">
        <f t="shared" si="59"/>
        <v>1</v>
      </c>
    </row>
    <row r="1864" spans="1:8">
      <c r="A1864" s="45">
        <v>2374</v>
      </c>
      <c r="B1864" s="1108" t="s">
        <v>9902</v>
      </c>
      <c r="C1864" s="45" t="s">
        <v>4706</v>
      </c>
      <c r="D1864" s="46">
        <f t="shared" si="58"/>
        <v>298.64</v>
      </c>
      <c r="F1864" s="46">
        <v>298.64</v>
      </c>
      <c r="G1864" s="46">
        <v>298.64</v>
      </c>
      <c r="H1864" s="1105" t="b">
        <f t="shared" si="59"/>
        <v>1</v>
      </c>
    </row>
    <row r="1865" spans="1:8">
      <c r="A1865" s="47">
        <v>2377</v>
      </c>
      <c r="B1865" s="48" t="s">
        <v>9903</v>
      </c>
      <c r="C1865" s="47" t="s">
        <v>4706</v>
      </c>
      <c r="D1865" s="49">
        <f t="shared" si="58"/>
        <v>419.11</v>
      </c>
      <c r="F1865" s="49">
        <v>419.11</v>
      </c>
      <c r="G1865" s="49">
        <v>419.11</v>
      </c>
      <c r="H1865" s="1105" t="b">
        <f t="shared" si="59"/>
        <v>1</v>
      </c>
    </row>
    <row r="1866" spans="1:8">
      <c r="A1866" s="45">
        <v>2393</v>
      </c>
      <c r="B1866" s="1108" t="s">
        <v>9904</v>
      </c>
      <c r="C1866" s="45" t="s">
        <v>4706</v>
      </c>
      <c r="D1866" s="46">
        <f t="shared" si="58"/>
        <v>701.85</v>
      </c>
      <c r="F1866" s="46">
        <v>701.85</v>
      </c>
      <c r="G1866" s="46">
        <v>701.85</v>
      </c>
      <c r="H1866" s="1105" t="b">
        <f t="shared" si="59"/>
        <v>1</v>
      </c>
    </row>
    <row r="1867" spans="1:8">
      <c r="A1867" s="47">
        <v>34705</v>
      </c>
      <c r="B1867" s="48" t="s">
        <v>9905</v>
      </c>
      <c r="C1867" s="47" t="s">
        <v>4706</v>
      </c>
      <c r="D1867" s="49">
        <f t="shared" si="58"/>
        <v>613.87</v>
      </c>
      <c r="F1867" s="49">
        <v>613.87</v>
      </c>
      <c r="G1867" s="49">
        <v>613.87</v>
      </c>
      <c r="H1867" s="1105" t="b">
        <f t="shared" si="59"/>
        <v>1</v>
      </c>
    </row>
    <row r="1868" spans="1:8">
      <c r="A1868" s="45">
        <v>34707</v>
      </c>
      <c r="B1868" s="1108" t="s">
        <v>9906</v>
      </c>
      <c r="C1868" s="45" t="s">
        <v>4706</v>
      </c>
      <c r="D1868" s="46">
        <f t="shared" si="58"/>
        <v>1137.51</v>
      </c>
      <c r="F1868" s="46">
        <v>1137.51</v>
      </c>
      <c r="G1868" s="46">
        <v>1137.51</v>
      </c>
      <c r="H1868" s="1105" t="b">
        <f t="shared" si="59"/>
        <v>1</v>
      </c>
    </row>
    <row r="1869" spans="1:8">
      <c r="A1869" s="47">
        <v>2378</v>
      </c>
      <c r="B1869" s="48" t="s">
        <v>9907</v>
      </c>
      <c r="C1869" s="47" t="s">
        <v>4706</v>
      </c>
      <c r="D1869" s="49">
        <f t="shared" si="58"/>
        <v>964.09</v>
      </c>
      <c r="F1869" s="49">
        <v>964.09</v>
      </c>
      <c r="G1869" s="49">
        <v>964.09</v>
      </c>
      <c r="H1869" s="1105" t="b">
        <f t="shared" si="59"/>
        <v>1</v>
      </c>
    </row>
    <row r="1870" spans="1:8">
      <c r="A1870" s="45">
        <v>2379</v>
      </c>
      <c r="B1870" s="1108" t="s">
        <v>9908</v>
      </c>
      <c r="C1870" s="45" t="s">
        <v>4706</v>
      </c>
      <c r="D1870" s="46">
        <f t="shared" si="58"/>
        <v>964.09</v>
      </c>
      <c r="F1870" s="46">
        <v>964.09</v>
      </c>
      <c r="G1870" s="46">
        <v>964.09</v>
      </c>
      <c r="H1870" s="1105" t="b">
        <f t="shared" si="59"/>
        <v>1</v>
      </c>
    </row>
    <row r="1871" spans="1:8">
      <c r="A1871" s="47">
        <v>2376</v>
      </c>
      <c r="B1871" s="48" t="s">
        <v>9909</v>
      </c>
      <c r="C1871" s="47" t="s">
        <v>4706</v>
      </c>
      <c r="D1871" s="49">
        <f t="shared" si="58"/>
        <v>1587.85</v>
      </c>
      <c r="F1871" s="49">
        <v>1587.85</v>
      </c>
      <c r="G1871" s="49">
        <v>1587.85</v>
      </c>
      <c r="H1871" s="1105" t="b">
        <f t="shared" si="59"/>
        <v>1</v>
      </c>
    </row>
    <row r="1872" spans="1:8">
      <c r="A1872" s="45">
        <v>2394</v>
      </c>
      <c r="B1872" s="1108" t="s">
        <v>9910</v>
      </c>
      <c r="C1872" s="45" t="s">
        <v>4706</v>
      </c>
      <c r="D1872" s="46">
        <f t="shared" si="58"/>
        <v>3394.53</v>
      </c>
      <c r="F1872" s="46">
        <v>3394.53</v>
      </c>
      <c r="G1872" s="46">
        <v>3394.53</v>
      </c>
      <c r="H1872" s="1105" t="b">
        <f t="shared" si="59"/>
        <v>1</v>
      </c>
    </row>
    <row r="1873" spans="1:8">
      <c r="A1873" s="47">
        <v>34686</v>
      </c>
      <c r="B1873" s="48" t="s">
        <v>9911</v>
      </c>
      <c r="C1873" s="47" t="s">
        <v>4706</v>
      </c>
      <c r="D1873" s="49">
        <f t="shared" si="58"/>
        <v>10.19</v>
      </c>
      <c r="F1873" s="49">
        <v>10.19</v>
      </c>
      <c r="G1873" s="49">
        <v>10.19</v>
      </c>
      <c r="H1873" s="1105" t="b">
        <f t="shared" si="59"/>
        <v>1</v>
      </c>
    </row>
    <row r="1874" spans="1:8">
      <c r="A1874" s="45">
        <v>34616</v>
      </c>
      <c r="B1874" s="1108" t="s">
        <v>9912</v>
      </c>
      <c r="C1874" s="45" t="s">
        <v>4706</v>
      </c>
      <c r="D1874" s="46">
        <f t="shared" si="58"/>
        <v>39.39</v>
      </c>
      <c r="F1874" s="46">
        <v>39.39</v>
      </c>
      <c r="G1874" s="46">
        <v>39.39</v>
      </c>
      <c r="H1874" s="1105" t="b">
        <f t="shared" si="59"/>
        <v>1</v>
      </c>
    </row>
    <row r="1875" spans="1:8">
      <c r="A1875" s="47">
        <v>34623</v>
      </c>
      <c r="B1875" s="48" t="s">
        <v>9913</v>
      </c>
      <c r="C1875" s="47" t="s">
        <v>4706</v>
      </c>
      <c r="D1875" s="49">
        <f t="shared" si="58"/>
        <v>38.78</v>
      </c>
      <c r="F1875" s="49">
        <v>38.78</v>
      </c>
      <c r="G1875" s="49">
        <v>38.78</v>
      </c>
      <c r="H1875" s="1105" t="b">
        <f t="shared" si="59"/>
        <v>1</v>
      </c>
    </row>
    <row r="1876" spans="1:8">
      <c r="A1876" s="45">
        <v>34628</v>
      </c>
      <c r="B1876" s="1108" t="s">
        <v>9914</v>
      </c>
      <c r="C1876" s="45" t="s">
        <v>4706</v>
      </c>
      <c r="D1876" s="46">
        <f t="shared" si="58"/>
        <v>55.55</v>
      </c>
      <c r="F1876" s="46">
        <v>55.55</v>
      </c>
      <c r="G1876" s="46">
        <v>55.55</v>
      </c>
      <c r="H1876" s="1105" t="b">
        <f t="shared" si="59"/>
        <v>1</v>
      </c>
    </row>
    <row r="1877" spans="1:8">
      <c r="A1877" s="47">
        <v>34653</v>
      </c>
      <c r="B1877" s="48" t="s">
        <v>9915</v>
      </c>
      <c r="C1877" s="47" t="s">
        <v>4706</v>
      </c>
      <c r="D1877" s="49">
        <f t="shared" si="58"/>
        <v>6.87</v>
      </c>
      <c r="F1877" s="49">
        <v>6.87</v>
      </c>
      <c r="G1877" s="49">
        <v>6.87</v>
      </c>
      <c r="H1877" s="1105" t="b">
        <f t="shared" si="59"/>
        <v>1</v>
      </c>
    </row>
    <row r="1878" spans="1:8">
      <c r="A1878" s="45">
        <v>34688</v>
      </c>
      <c r="B1878" s="1108" t="s">
        <v>9916</v>
      </c>
      <c r="C1878" s="45" t="s">
        <v>4706</v>
      </c>
      <c r="D1878" s="46">
        <f t="shared" si="58"/>
        <v>12.45</v>
      </c>
      <c r="F1878" s="46">
        <v>12.45</v>
      </c>
      <c r="G1878" s="46">
        <v>12.45</v>
      </c>
      <c r="H1878" s="1105" t="b">
        <f t="shared" si="59"/>
        <v>1</v>
      </c>
    </row>
    <row r="1879" spans="1:8">
      <c r="A1879" s="47">
        <v>34709</v>
      </c>
      <c r="B1879" s="48" t="s">
        <v>9917</v>
      </c>
      <c r="C1879" s="47" t="s">
        <v>4706</v>
      </c>
      <c r="D1879" s="49">
        <f t="shared" si="58"/>
        <v>48.26</v>
      </c>
      <c r="F1879" s="49">
        <v>48.26</v>
      </c>
      <c r="G1879" s="49">
        <v>48.26</v>
      </c>
      <c r="H1879" s="1105" t="b">
        <f t="shared" si="59"/>
        <v>1</v>
      </c>
    </row>
    <row r="1880" spans="1:8">
      <c r="A1880" s="45">
        <v>34714</v>
      </c>
      <c r="B1880" s="1108" t="s">
        <v>9918</v>
      </c>
      <c r="C1880" s="45" t="s">
        <v>4706</v>
      </c>
      <c r="D1880" s="46">
        <f t="shared" si="58"/>
        <v>57.64</v>
      </c>
      <c r="F1880" s="46">
        <v>57.64</v>
      </c>
      <c r="G1880" s="46">
        <v>57.64</v>
      </c>
      <c r="H1880" s="1105" t="b">
        <f t="shared" si="59"/>
        <v>1</v>
      </c>
    </row>
    <row r="1881" spans="1:8">
      <c r="A1881" s="47">
        <v>2388</v>
      </c>
      <c r="B1881" s="48" t="s">
        <v>9919</v>
      </c>
      <c r="C1881" s="47" t="s">
        <v>4706</v>
      </c>
      <c r="D1881" s="49">
        <f t="shared" si="58"/>
        <v>47.9</v>
      </c>
      <c r="F1881" s="49">
        <v>47.9</v>
      </c>
      <c r="G1881" s="49">
        <v>47.9</v>
      </c>
      <c r="H1881" s="1105" t="b">
        <f t="shared" si="59"/>
        <v>1</v>
      </c>
    </row>
    <row r="1882" spans="1:8">
      <c r="A1882" s="45">
        <v>34606</v>
      </c>
      <c r="B1882" s="1108" t="s">
        <v>9920</v>
      </c>
      <c r="C1882" s="45" t="s">
        <v>4706</v>
      </c>
      <c r="D1882" s="46">
        <f t="shared" si="58"/>
        <v>73.47</v>
      </c>
      <c r="F1882" s="46">
        <v>73.47</v>
      </c>
      <c r="G1882" s="46">
        <v>73.47</v>
      </c>
      <c r="H1882" s="1105" t="b">
        <f t="shared" si="59"/>
        <v>1</v>
      </c>
    </row>
    <row r="1883" spans="1:8">
      <c r="A1883" s="47">
        <v>34689</v>
      </c>
      <c r="B1883" s="48" t="s">
        <v>9921</v>
      </c>
      <c r="C1883" s="47" t="s">
        <v>4706</v>
      </c>
      <c r="D1883" s="49">
        <f t="shared" si="58"/>
        <v>23.39</v>
      </c>
      <c r="F1883" s="49">
        <v>23.39</v>
      </c>
      <c r="G1883" s="49">
        <v>23.39</v>
      </c>
      <c r="H1883" s="1105" t="b">
        <f t="shared" si="59"/>
        <v>1</v>
      </c>
    </row>
    <row r="1884" spans="1:8">
      <c r="A1884" s="45">
        <v>2370</v>
      </c>
      <c r="B1884" s="1108" t="s">
        <v>9922</v>
      </c>
      <c r="C1884" s="45" t="s">
        <v>4706</v>
      </c>
      <c r="D1884" s="46">
        <f t="shared" si="58"/>
        <v>8.9</v>
      </c>
      <c r="F1884" s="46">
        <v>8.9</v>
      </c>
      <c r="G1884" s="46">
        <v>8.9</v>
      </c>
      <c r="H1884" s="1105" t="b">
        <f t="shared" si="59"/>
        <v>1</v>
      </c>
    </row>
    <row r="1885" spans="1:8">
      <c r="A1885" s="47">
        <v>2386</v>
      </c>
      <c r="B1885" s="48" t="s">
        <v>9923</v>
      </c>
      <c r="C1885" s="47" t="s">
        <v>4706</v>
      </c>
      <c r="D1885" s="49">
        <f t="shared" si="58"/>
        <v>14.93</v>
      </c>
      <c r="F1885" s="49">
        <v>14.93</v>
      </c>
      <c r="G1885" s="49">
        <v>14.93</v>
      </c>
      <c r="H1885" s="1105" t="b">
        <f t="shared" si="59"/>
        <v>1</v>
      </c>
    </row>
    <row r="1886" spans="1:8">
      <c r="A1886" s="45">
        <v>2392</v>
      </c>
      <c r="B1886" s="1108" t="s">
        <v>9924</v>
      </c>
      <c r="C1886" s="45" t="s">
        <v>4706</v>
      </c>
      <c r="D1886" s="46">
        <f t="shared" si="58"/>
        <v>59.74</v>
      </c>
      <c r="F1886" s="46">
        <v>59.74</v>
      </c>
      <c r="G1886" s="46">
        <v>59.74</v>
      </c>
      <c r="H1886" s="1105" t="b">
        <f t="shared" si="59"/>
        <v>1</v>
      </c>
    </row>
    <row r="1887" spans="1:8">
      <c r="A1887" s="47">
        <v>2373</v>
      </c>
      <c r="B1887" s="48" t="s">
        <v>9925</v>
      </c>
      <c r="C1887" s="47" t="s">
        <v>4706</v>
      </c>
      <c r="D1887" s="49">
        <f t="shared" si="58"/>
        <v>84.17</v>
      </c>
      <c r="F1887" s="49">
        <v>84.17</v>
      </c>
      <c r="G1887" s="49">
        <v>84.17</v>
      </c>
      <c r="H1887" s="1105" t="b">
        <f t="shared" si="59"/>
        <v>1</v>
      </c>
    </row>
    <row r="1888" spans="1:8">
      <c r="A1888" s="45">
        <v>39465</v>
      </c>
      <c r="B1888" s="1108" t="s">
        <v>9926</v>
      </c>
      <c r="C1888" s="45" t="s">
        <v>4706</v>
      </c>
      <c r="D1888" s="46">
        <f t="shared" si="58"/>
        <v>51.42</v>
      </c>
      <c r="F1888" s="46">
        <v>51.42</v>
      </c>
      <c r="G1888" s="46">
        <v>51.42</v>
      </c>
      <c r="H1888" s="1105" t="b">
        <f t="shared" si="59"/>
        <v>1</v>
      </c>
    </row>
    <row r="1889" spans="1:8">
      <c r="A1889" s="47">
        <v>39466</v>
      </c>
      <c r="B1889" s="48" t="s">
        <v>9927</v>
      </c>
      <c r="C1889" s="47" t="s">
        <v>4706</v>
      </c>
      <c r="D1889" s="49">
        <f t="shared" si="58"/>
        <v>57.85</v>
      </c>
      <c r="F1889" s="49">
        <v>57.85</v>
      </c>
      <c r="G1889" s="49">
        <v>57.85</v>
      </c>
      <c r="H1889" s="1105" t="b">
        <f t="shared" si="59"/>
        <v>1</v>
      </c>
    </row>
    <row r="1890" spans="1:8">
      <c r="A1890" s="45">
        <v>39467</v>
      </c>
      <c r="B1890" s="1108" t="s">
        <v>9928</v>
      </c>
      <c r="C1890" s="45" t="s">
        <v>4706</v>
      </c>
      <c r="D1890" s="46">
        <f t="shared" si="58"/>
        <v>73.989999999999995</v>
      </c>
      <c r="F1890" s="46">
        <v>73.989999999999995</v>
      </c>
      <c r="G1890" s="46">
        <v>73.989999999999995</v>
      </c>
      <c r="H1890" s="1105" t="b">
        <f t="shared" si="59"/>
        <v>1</v>
      </c>
    </row>
    <row r="1891" spans="1:8">
      <c r="A1891" s="47">
        <v>39468</v>
      </c>
      <c r="B1891" s="48" t="s">
        <v>9929</v>
      </c>
      <c r="C1891" s="47" t="s">
        <v>4706</v>
      </c>
      <c r="D1891" s="49">
        <f t="shared" si="58"/>
        <v>131.52000000000001</v>
      </c>
      <c r="F1891" s="49">
        <v>131.52000000000001</v>
      </c>
      <c r="G1891" s="49">
        <v>131.52000000000001</v>
      </c>
      <c r="H1891" s="1105" t="b">
        <f t="shared" si="59"/>
        <v>1</v>
      </c>
    </row>
    <row r="1892" spans="1:8">
      <c r="A1892" s="45">
        <v>39469</v>
      </c>
      <c r="B1892" s="1108" t="s">
        <v>9930</v>
      </c>
      <c r="C1892" s="45" t="s">
        <v>4706</v>
      </c>
      <c r="D1892" s="46">
        <f t="shared" si="58"/>
        <v>53.57</v>
      </c>
      <c r="F1892" s="46">
        <v>53.57</v>
      </c>
      <c r="G1892" s="46">
        <v>53.57</v>
      </c>
      <c r="H1892" s="1105" t="b">
        <f t="shared" si="59"/>
        <v>1</v>
      </c>
    </row>
    <row r="1893" spans="1:8">
      <c r="A1893" s="47">
        <v>39470</v>
      </c>
      <c r="B1893" s="48" t="s">
        <v>9931</v>
      </c>
      <c r="C1893" s="47" t="s">
        <v>4706</v>
      </c>
      <c r="D1893" s="49">
        <f t="shared" si="58"/>
        <v>65.83</v>
      </c>
      <c r="F1893" s="49">
        <v>65.83</v>
      </c>
      <c r="G1893" s="49">
        <v>65.83</v>
      </c>
      <c r="H1893" s="1105" t="b">
        <f t="shared" si="59"/>
        <v>1</v>
      </c>
    </row>
    <row r="1894" spans="1:8">
      <c r="A1894" s="45">
        <v>39471</v>
      </c>
      <c r="B1894" s="1108" t="s">
        <v>9932</v>
      </c>
      <c r="C1894" s="45" t="s">
        <v>4706</v>
      </c>
      <c r="D1894" s="46">
        <f t="shared" si="58"/>
        <v>79.11</v>
      </c>
      <c r="F1894" s="46">
        <v>79.11</v>
      </c>
      <c r="G1894" s="46">
        <v>79.11</v>
      </c>
      <c r="H1894" s="1105" t="b">
        <f t="shared" si="59"/>
        <v>1</v>
      </c>
    </row>
    <row r="1895" spans="1:8">
      <c r="A1895" s="47">
        <v>39472</v>
      </c>
      <c r="B1895" s="48" t="s">
        <v>9933</v>
      </c>
      <c r="C1895" s="47" t="s">
        <v>4706</v>
      </c>
      <c r="D1895" s="49">
        <f t="shared" si="58"/>
        <v>137.44999999999999</v>
      </c>
      <c r="F1895" s="49">
        <v>137.44999999999999</v>
      </c>
      <c r="G1895" s="49">
        <v>137.44999999999999</v>
      </c>
      <c r="H1895" s="1105" t="b">
        <f t="shared" si="59"/>
        <v>1</v>
      </c>
    </row>
    <row r="1896" spans="1:8">
      <c r="A1896" s="45">
        <v>39473</v>
      </c>
      <c r="B1896" s="1108" t="s">
        <v>9934</v>
      </c>
      <c r="C1896" s="45" t="s">
        <v>4706</v>
      </c>
      <c r="D1896" s="46">
        <f t="shared" si="58"/>
        <v>88.79</v>
      </c>
      <c r="F1896" s="46">
        <v>88.79</v>
      </c>
      <c r="G1896" s="46">
        <v>88.79</v>
      </c>
      <c r="H1896" s="1105" t="b">
        <f t="shared" si="59"/>
        <v>1</v>
      </c>
    </row>
    <row r="1897" spans="1:8">
      <c r="A1897" s="47">
        <v>39474</v>
      </c>
      <c r="B1897" s="48" t="s">
        <v>9935</v>
      </c>
      <c r="C1897" s="47" t="s">
        <v>4706</v>
      </c>
      <c r="D1897" s="49">
        <f t="shared" si="58"/>
        <v>94.66</v>
      </c>
      <c r="F1897" s="49">
        <v>94.66</v>
      </c>
      <c r="G1897" s="49">
        <v>94.66</v>
      </c>
      <c r="H1897" s="1105" t="b">
        <f t="shared" si="59"/>
        <v>1</v>
      </c>
    </row>
    <row r="1898" spans="1:8">
      <c r="A1898" s="45">
        <v>39475</v>
      </c>
      <c r="B1898" s="1108" t="s">
        <v>9936</v>
      </c>
      <c r="C1898" s="45" t="s">
        <v>4706</v>
      </c>
      <c r="D1898" s="46">
        <f t="shared" si="58"/>
        <v>107.4</v>
      </c>
      <c r="F1898" s="46">
        <v>107.4</v>
      </c>
      <c r="G1898" s="46">
        <v>107.4</v>
      </c>
      <c r="H1898" s="1105" t="b">
        <f t="shared" si="59"/>
        <v>1</v>
      </c>
    </row>
    <row r="1899" spans="1:8">
      <c r="A1899" s="47">
        <v>39476</v>
      </c>
      <c r="B1899" s="48" t="s">
        <v>9937</v>
      </c>
      <c r="C1899" s="47" t="s">
        <v>4706</v>
      </c>
      <c r="D1899" s="49">
        <f t="shared" si="58"/>
        <v>202.17</v>
      </c>
      <c r="F1899" s="49">
        <v>202.17</v>
      </c>
      <c r="G1899" s="49">
        <v>202.17</v>
      </c>
      <c r="H1899" s="1105" t="b">
        <f t="shared" si="59"/>
        <v>1</v>
      </c>
    </row>
    <row r="1900" spans="1:8">
      <c r="A1900" s="45">
        <v>39477</v>
      </c>
      <c r="B1900" s="1108" t="s">
        <v>9938</v>
      </c>
      <c r="C1900" s="45" t="s">
        <v>4706</v>
      </c>
      <c r="D1900" s="46">
        <f t="shared" si="58"/>
        <v>99.06</v>
      </c>
      <c r="F1900" s="46">
        <v>99.06</v>
      </c>
      <c r="G1900" s="46">
        <v>99.06</v>
      </c>
      <c r="H1900" s="1105" t="b">
        <f t="shared" si="59"/>
        <v>1</v>
      </c>
    </row>
    <row r="1901" spans="1:8">
      <c r="A1901" s="47">
        <v>39478</v>
      </c>
      <c r="B1901" s="48" t="s">
        <v>9939</v>
      </c>
      <c r="C1901" s="47" t="s">
        <v>4706</v>
      </c>
      <c r="D1901" s="49">
        <f t="shared" si="58"/>
        <v>102.12</v>
      </c>
      <c r="F1901" s="49">
        <v>102.12</v>
      </c>
      <c r="G1901" s="49">
        <v>102.12</v>
      </c>
      <c r="H1901" s="1105" t="b">
        <f t="shared" si="59"/>
        <v>1</v>
      </c>
    </row>
    <row r="1902" spans="1:8">
      <c r="A1902" s="45">
        <v>39479</v>
      </c>
      <c r="B1902" s="1108" t="s">
        <v>9940</v>
      </c>
      <c r="C1902" s="45" t="s">
        <v>4706</v>
      </c>
      <c r="D1902" s="46">
        <f t="shared" si="58"/>
        <v>120.32</v>
      </c>
      <c r="F1902" s="46">
        <v>120.32</v>
      </c>
      <c r="G1902" s="46">
        <v>120.32</v>
      </c>
      <c r="H1902" s="1105" t="b">
        <f t="shared" si="59"/>
        <v>1</v>
      </c>
    </row>
    <row r="1903" spans="1:8">
      <c r="A1903" s="47">
        <v>39480</v>
      </c>
      <c r="B1903" s="48" t="s">
        <v>9941</v>
      </c>
      <c r="C1903" s="47" t="s">
        <v>4706</v>
      </c>
      <c r="D1903" s="49">
        <f t="shared" si="58"/>
        <v>248.29</v>
      </c>
      <c r="F1903" s="49">
        <v>248.29</v>
      </c>
      <c r="G1903" s="49">
        <v>248.29</v>
      </c>
      <c r="H1903" s="1105" t="b">
        <f t="shared" si="59"/>
        <v>1</v>
      </c>
    </row>
    <row r="1904" spans="1:8">
      <c r="A1904" s="45">
        <v>39459</v>
      </c>
      <c r="B1904" s="1108" t="s">
        <v>9942</v>
      </c>
      <c r="C1904" s="45" t="s">
        <v>4706</v>
      </c>
      <c r="D1904" s="46">
        <f t="shared" si="58"/>
        <v>210.73</v>
      </c>
      <c r="F1904" s="46">
        <v>210.73</v>
      </c>
      <c r="G1904" s="46">
        <v>210.73</v>
      </c>
      <c r="H1904" s="1105" t="b">
        <f t="shared" si="59"/>
        <v>1</v>
      </c>
    </row>
    <row r="1905" spans="1:8">
      <c r="A1905" s="47">
        <v>39445</v>
      </c>
      <c r="B1905" s="48" t="s">
        <v>9943</v>
      </c>
      <c r="C1905" s="47" t="s">
        <v>4706</v>
      </c>
      <c r="D1905" s="49">
        <f t="shared" si="58"/>
        <v>105.81</v>
      </c>
      <c r="F1905" s="49">
        <v>105.81</v>
      </c>
      <c r="G1905" s="49">
        <v>105.81</v>
      </c>
      <c r="H1905" s="1105" t="b">
        <f t="shared" si="59"/>
        <v>1</v>
      </c>
    </row>
    <row r="1906" spans="1:8">
      <c r="A1906" s="45">
        <v>39446</v>
      </c>
      <c r="B1906" s="1108" t="s">
        <v>9944</v>
      </c>
      <c r="C1906" s="45" t="s">
        <v>4706</v>
      </c>
      <c r="D1906" s="46">
        <f t="shared" si="58"/>
        <v>107.69</v>
      </c>
      <c r="F1906" s="46">
        <v>107.69</v>
      </c>
      <c r="G1906" s="46">
        <v>107.69</v>
      </c>
      <c r="H1906" s="1105" t="b">
        <f t="shared" si="59"/>
        <v>1</v>
      </c>
    </row>
    <row r="1907" spans="1:8">
      <c r="A1907" s="47">
        <v>39447</v>
      </c>
      <c r="B1907" s="48" t="s">
        <v>9945</v>
      </c>
      <c r="C1907" s="47" t="s">
        <v>4706</v>
      </c>
      <c r="D1907" s="49">
        <f t="shared" si="58"/>
        <v>115.16</v>
      </c>
      <c r="F1907" s="49">
        <v>115.16</v>
      </c>
      <c r="G1907" s="49">
        <v>115.16</v>
      </c>
      <c r="H1907" s="1105" t="b">
        <f t="shared" si="59"/>
        <v>1</v>
      </c>
    </row>
    <row r="1908" spans="1:8">
      <c r="A1908" s="45">
        <v>39448</v>
      </c>
      <c r="B1908" s="1108" t="s">
        <v>9946</v>
      </c>
      <c r="C1908" s="45" t="s">
        <v>4706</v>
      </c>
      <c r="D1908" s="46">
        <f t="shared" si="58"/>
        <v>196.37</v>
      </c>
      <c r="F1908" s="46">
        <v>196.37</v>
      </c>
      <c r="G1908" s="46">
        <v>196.37</v>
      </c>
      <c r="H1908" s="1105" t="b">
        <f t="shared" si="59"/>
        <v>1</v>
      </c>
    </row>
    <row r="1909" spans="1:8">
      <c r="A1909" s="47">
        <v>39450</v>
      </c>
      <c r="B1909" s="48" t="s">
        <v>9947</v>
      </c>
      <c r="C1909" s="47" t="s">
        <v>4706</v>
      </c>
      <c r="D1909" s="49">
        <f t="shared" si="58"/>
        <v>119.81</v>
      </c>
      <c r="F1909" s="49">
        <v>119.81</v>
      </c>
      <c r="G1909" s="49">
        <v>119.81</v>
      </c>
      <c r="H1909" s="1105" t="b">
        <f t="shared" si="59"/>
        <v>1</v>
      </c>
    </row>
    <row r="1910" spans="1:8">
      <c r="A1910" s="45">
        <v>39451</v>
      </c>
      <c r="B1910" s="1108" t="s">
        <v>9948</v>
      </c>
      <c r="C1910" s="45" t="s">
        <v>4706</v>
      </c>
      <c r="D1910" s="46">
        <f t="shared" si="58"/>
        <v>130.68</v>
      </c>
      <c r="F1910" s="46">
        <v>130.68</v>
      </c>
      <c r="G1910" s="46">
        <v>130.68</v>
      </c>
      <c r="H1910" s="1105" t="b">
        <f t="shared" si="59"/>
        <v>1</v>
      </c>
    </row>
    <row r="1911" spans="1:8">
      <c r="A1911" s="47">
        <v>39452</v>
      </c>
      <c r="B1911" s="48" t="s">
        <v>9949</v>
      </c>
      <c r="C1911" s="47" t="s">
        <v>4706</v>
      </c>
      <c r="D1911" s="49">
        <f t="shared" si="58"/>
        <v>131.46</v>
      </c>
      <c r="F1911" s="49">
        <v>131.46</v>
      </c>
      <c r="G1911" s="49">
        <v>131.46</v>
      </c>
      <c r="H1911" s="1105" t="b">
        <f t="shared" si="59"/>
        <v>1</v>
      </c>
    </row>
    <row r="1912" spans="1:8">
      <c r="A1912" s="45">
        <v>39523</v>
      </c>
      <c r="B1912" s="1108" t="s">
        <v>9950</v>
      </c>
      <c r="C1912" s="45" t="s">
        <v>4706</v>
      </c>
      <c r="D1912" s="46">
        <f t="shared" si="58"/>
        <v>219.99</v>
      </c>
      <c r="F1912" s="46">
        <v>219.99</v>
      </c>
      <c r="G1912" s="46">
        <v>219.99</v>
      </c>
      <c r="H1912" s="1105" t="b">
        <f t="shared" si="59"/>
        <v>1</v>
      </c>
    </row>
    <row r="1913" spans="1:8">
      <c r="A1913" s="47">
        <v>39449</v>
      </c>
      <c r="B1913" s="48" t="s">
        <v>9951</v>
      </c>
      <c r="C1913" s="47" t="s">
        <v>4706</v>
      </c>
      <c r="D1913" s="49">
        <f t="shared" si="58"/>
        <v>243.63</v>
      </c>
      <c r="F1913" s="49">
        <v>243.63</v>
      </c>
      <c r="G1913" s="49">
        <v>243.63</v>
      </c>
      <c r="H1913" s="1105" t="b">
        <f t="shared" si="59"/>
        <v>1</v>
      </c>
    </row>
    <row r="1914" spans="1:8">
      <c r="A1914" s="45">
        <v>39455</v>
      </c>
      <c r="B1914" s="1108" t="s">
        <v>9952</v>
      </c>
      <c r="C1914" s="45" t="s">
        <v>4706</v>
      </c>
      <c r="D1914" s="46">
        <f t="shared" si="58"/>
        <v>120.55</v>
      </c>
      <c r="F1914" s="46">
        <v>120.55</v>
      </c>
      <c r="G1914" s="46">
        <v>120.55</v>
      </c>
      <c r="H1914" s="1105" t="b">
        <f t="shared" si="59"/>
        <v>1</v>
      </c>
    </row>
    <row r="1915" spans="1:8">
      <c r="A1915" s="47">
        <v>39456</v>
      </c>
      <c r="B1915" s="48" t="s">
        <v>9953</v>
      </c>
      <c r="C1915" s="47" t="s">
        <v>4706</v>
      </c>
      <c r="D1915" s="49">
        <f t="shared" si="58"/>
        <v>120.64</v>
      </c>
      <c r="F1915" s="49">
        <v>120.64</v>
      </c>
      <c r="G1915" s="49">
        <v>120.64</v>
      </c>
      <c r="H1915" s="1105" t="b">
        <f t="shared" si="59"/>
        <v>1</v>
      </c>
    </row>
    <row r="1916" spans="1:8">
      <c r="A1916" s="45">
        <v>39457</v>
      </c>
      <c r="B1916" s="1108" t="s">
        <v>9954</v>
      </c>
      <c r="C1916" s="45" t="s">
        <v>4706</v>
      </c>
      <c r="D1916" s="46">
        <f t="shared" si="58"/>
        <v>131.52000000000001</v>
      </c>
      <c r="F1916" s="46">
        <v>131.52000000000001</v>
      </c>
      <c r="G1916" s="46">
        <v>131.52000000000001</v>
      </c>
      <c r="H1916" s="1105" t="b">
        <f t="shared" si="59"/>
        <v>1</v>
      </c>
    </row>
    <row r="1917" spans="1:8">
      <c r="A1917" s="47">
        <v>39458</v>
      </c>
      <c r="B1917" s="48" t="s">
        <v>9955</v>
      </c>
      <c r="C1917" s="47" t="s">
        <v>4706</v>
      </c>
      <c r="D1917" s="49">
        <f t="shared" si="58"/>
        <v>245.42</v>
      </c>
      <c r="F1917" s="49">
        <v>245.42</v>
      </c>
      <c r="G1917" s="49">
        <v>245.42</v>
      </c>
      <c r="H1917" s="1105" t="b">
        <f t="shared" si="59"/>
        <v>1</v>
      </c>
    </row>
    <row r="1918" spans="1:8">
      <c r="A1918" s="45">
        <v>39464</v>
      </c>
      <c r="B1918" s="1108" t="s">
        <v>9956</v>
      </c>
      <c r="C1918" s="45" t="s">
        <v>4706</v>
      </c>
      <c r="D1918" s="46">
        <f t="shared" si="58"/>
        <v>394.66</v>
      </c>
      <c r="F1918" s="46">
        <v>394.66</v>
      </c>
      <c r="G1918" s="46">
        <v>394.66</v>
      </c>
      <c r="H1918" s="1105" t="b">
        <f t="shared" si="59"/>
        <v>1</v>
      </c>
    </row>
    <row r="1919" spans="1:8">
      <c r="A1919" s="47">
        <v>39460</v>
      </c>
      <c r="B1919" s="48" t="s">
        <v>9957</v>
      </c>
      <c r="C1919" s="47" t="s">
        <v>4706</v>
      </c>
      <c r="D1919" s="49">
        <f t="shared" si="58"/>
        <v>149.68</v>
      </c>
      <c r="F1919" s="49">
        <v>149.68</v>
      </c>
      <c r="G1919" s="49">
        <v>149.68</v>
      </c>
      <c r="H1919" s="1105" t="b">
        <f t="shared" si="59"/>
        <v>1</v>
      </c>
    </row>
    <row r="1920" spans="1:8">
      <c r="A1920" s="45">
        <v>39461</v>
      </c>
      <c r="B1920" s="1108" t="s">
        <v>9958</v>
      </c>
      <c r="C1920" s="45" t="s">
        <v>4706</v>
      </c>
      <c r="D1920" s="46">
        <f t="shared" si="58"/>
        <v>175.39</v>
      </c>
      <c r="F1920" s="46">
        <v>175.39</v>
      </c>
      <c r="G1920" s="46">
        <v>175.39</v>
      </c>
      <c r="H1920" s="1105" t="b">
        <f t="shared" si="59"/>
        <v>1</v>
      </c>
    </row>
    <row r="1921" spans="1:8">
      <c r="A1921" s="47">
        <v>39462</v>
      </c>
      <c r="B1921" s="48" t="s">
        <v>9959</v>
      </c>
      <c r="C1921" s="47" t="s">
        <v>4706</v>
      </c>
      <c r="D1921" s="49">
        <f t="shared" si="58"/>
        <v>169.04</v>
      </c>
      <c r="F1921" s="49">
        <v>169.04</v>
      </c>
      <c r="G1921" s="49">
        <v>169.04</v>
      </c>
      <c r="H1921" s="1105" t="b">
        <f t="shared" si="59"/>
        <v>1</v>
      </c>
    </row>
    <row r="1922" spans="1:8">
      <c r="A1922" s="45">
        <v>39463</v>
      </c>
      <c r="B1922" s="1108" t="s">
        <v>9960</v>
      </c>
      <c r="C1922" s="45" t="s">
        <v>4706</v>
      </c>
      <c r="D1922" s="46">
        <f t="shared" si="58"/>
        <v>391.6</v>
      </c>
      <c r="F1922" s="46">
        <v>391.6</v>
      </c>
      <c r="G1922" s="46">
        <v>391.6</v>
      </c>
      <c r="H1922" s="1105" t="b">
        <f t="shared" si="59"/>
        <v>1</v>
      </c>
    </row>
    <row r="1923" spans="1:8">
      <c r="A1923" s="47">
        <v>26039</v>
      </c>
      <c r="B1923" s="48" t="s">
        <v>9961</v>
      </c>
      <c r="C1923" s="47" t="s">
        <v>4706</v>
      </c>
      <c r="D1923" s="49">
        <f t="shared" ref="D1923:D1986" si="60">IF($J$2=$F$1,F1923,G1923)</f>
        <v>249588.52</v>
      </c>
      <c r="F1923" s="49">
        <v>249588.52</v>
      </c>
      <c r="G1923" s="49">
        <v>249588.52</v>
      </c>
      <c r="H1923" s="1105" t="b">
        <f t="shared" ref="H1923:H1986" si="61">F1923=G1923</f>
        <v>1</v>
      </c>
    </row>
    <row r="1924" spans="1:8">
      <c r="A1924" s="45">
        <v>2401</v>
      </c>
      <c r="B1924" s="1108" t="s">
        <v>9962</v>
      </c>
      <c r="C1924" s="45" t="s">
        <v>4706</v>
      </c>
      <c r="D1924" s="46">
        <f t="shared" si="60"/>
        <v>57408.12</v>
      </c>
      <c r="F1924" s="46">
        <v>57408.12</v>
      </c>
      <c r="G1924" s="46">
        <v>57408.12</v>
      </c>
      <c r="H1924" s="1105" t="b">
        <f t="shared" si="61"/>
        <v>1</v>
      </c>
    </row>
    <row r="1925" spans="1:8">
      <c r="A1925" s="47">
        <v>38870</v>
      </c>
      <c r="B1925" s="48" t="s">
        <v>9963</v>
      </c>
      <c r="C1925" s="47" t="s">
        <v>4706</v>
      </c>
      <c r="D1925" s="49">
        <f t="shared" si="60"/>
        <v>32.61</v>
      </c>
      <c r="F1925" s="49">
        <v>32.61</v>
      </c>
      <c r="G1925" s="49">
        <v>32.61</v>
      </c>
      <c r="H1925" s="1105" t="b">
        <f t="shared" si="61"/>
        <v>1</v>
      </c>
    </row>
    <row r="1926" spans="1:8">
      <c r="A1926" s="45">
        <v>38869</v>
      </c>
      <c r="B1926" s="1108" t="s">
        <v>9964</v>
      </c>
      <c r="C1926" s="45" t="s">
        <v>4706</v>
      </c>
      <c r="D1926" s="46">
        <f t="shared" si="60"/>
        <v>28.77</v>
      </c>
      <c r="F1926" s="46">
        <v>28.77</v>
      </c>
      <c r="G1926" s="46">
        <v>28.77</v>
      </c>
      <c r="H1926" s="1105" t="b">
        <f t="shared" si="61"/>
        <v>1</v>
      </c>
    </row>
    <row r="1927" spans="1:8">
      <c r="A1927" s="47">
        <v>38872</v>
      </c>
      <c r="B1927" s="48" t="s">
        <v>9965</v>
      </c>
      <c r="C1927" s="47" t="s">
        <v>4706</v>
      </c>
      <c r="D1927" s="49">
        <f t="shared" si="60"/>
        <v>44.55</v>
      </c>
      <c r="F1927" s="49">
        <v>44.55</v>
      </c>
      <c r="G1927" s="49">
        <v>44.55</v>
      </c>
      <c r="H1927" s="1105" t="b">
        <f t="shared" si="61"/>
        <v>1</v>
      </c>
    </row>
    <row r="1928" spans="1:8">
      <c r="A1928" s="45">
        <v>38871</v>
      </c>
      <c r="B1928" s="1108" t="s">
        <v>9966</v>
      </c>
      <c r="C1928" s="45" t="s">
        <v>4706</v>
      </c>
      <c r="D1928" s="46">
        <f t="shared" si="60"/>
        <v>35.840000000000003</v>
      </c>
      <c r="F1928" s="46">
        <v>35.840000000000003</v>
      </c>
      <c r="G1928" s="46">
        <v>35.840000000000003</v>
      </c>
      <c r="H1928" s="1105" t="b">
        <f t="shared" si="61"/>
        <v>1</v>
      </c>
    </row>
    <row r="1929" spans="1:8">
      <c r="A1929" s="47">
        <v>39283</v>
      </c>
      <c r="B1929" s="48" t="s">
        <v>9967</v>
      </c>
      <c r="C1929" s="47" t="s">
        <v>4706</v>
      </c>
      <c r="D1929" s="49">
        <f t="shared" si="60"/>
        <v>111.62</v>
      </c>
      <c r="F1929" s="49">
        <v>111.62</v>
      </c>
      <c r="G1929" s="49">
        <v>111.62</v>
      </c>
      <c r="H1929" s="1105" t="b">
        <f t="shared" si="61"/>
        <v>1</v>
      </c>
    </row>
    <row r="1930" spans="1:8">
      <c r="A1930" s="45">
        <v>39284</v>
      </c>
      <c r="B1930" s="1108" t="s">
        <v>9968</v>
      </c>
      <c r="C1930" s="45" t="s">
        <v>4706</v>
      </c>
      <c r="D1930" s="46">
        <f t="shared" si="60"/>
        <v>120.96</v>
      </c>
      <c r="F1930" s="46">
        <v>120.96</v>
      </c>
      <c r="G1930" s="46">
        <v>120.96</v>
      </c>
      <c r="H1930" s="1105" t="b">
        <f t="shared" si="61"/>
        <v>1</v>
      </c>
    </row>
    <row r="1931" spans="1:8">
      <c r="A1931" s="47">
        <v>39285</v>
      </c>
      <c r="B1931" s="48" t="s">
        <v>9969</v>
      </c>
      <c r="C1931" s="47" t="s">
        <v>4706</v>
      </c>
      <c r="D1931" s="49">
        <f t="shared" si="60"/>
        <v>122.71</v>
      </c>
      <c r="F1931" s="49">
        <v>122.71</v>
      </c>
      <c r="G1931" s="49">
        <v>122.71</v>
      </c>
      <c r="H1931" s="1105" t="b">
        <f t="shared" si="61"/>
        <v>1</v>
      </c>
    </row>
    <row r="1932" spans="1:8">
      <c r="A1932" s="45">
        <v>39286</v>
      </c>
      <c r="B1932" s="1108" t="s">
        <v>9970</v>
      </c>
      <c r="C1932" s="45" t="s">
        <v>4706</v>
      </c>
      <c r="D1932" s="46">
        <f t="shared" si="60"/>
        <v>120.03</v>
      </c>
      <c r="F1932" s="46">
        <v>120.03</v>
      </c>
      <c r="G1932" s="46">
        <v>120.03</v>
      </c>
      <c r="H1932" s="1105" t="b">
        <f t="shared" si="61"/>
        <v>1</v>
      </c>
    </row>
    <row r="1933" spans="1:8">
      <c r="A1933" s="47">
        <v>39287</v>
      </c>
      <c r="B1933" s="48" t="s">
        <v>9971</v>
      </c>
      <c r="C1933" s="47" t="s">
        <v>4706</v>
      </c>
      <c r="D1933" s="49">
        <f t="shared" si="60"/>
        <v>140.94</v>
      </c>
      <c r="F1933" s="49">
        <v>140.94</v>
      </c>
      <c r="G1933" s="49">
        <v>140.94</v>
      </c>
      <c r="H1933" s="1105" t="b">
        <f t="shared" si="61"/>
        <v>1</v>
      </c>
    </row>
    <row r="1934" spans="1:8">
      <c r="A1934" s="45">
        <v>39288</v>
      </c>
      <c r="B1934" s="1108" t="s">
        <v>9972</v>
      </c>
      <c r="C1934" s="45" t="s">
        <v>4706</v>
      </c>
      <c r="D1934" s="46">
        <f t="shared" si="60"/>
        <v>150.41999999999999</v>
      </c>
      <c r="F1934" s="46">
        <v>150.41999999999999</v>
      </c>
      <c r="G1934" s="46">
        <v>150.41999999999999</v>
      </c>
      <c r="H1934" s="1105" t="b">
        <f t="shared" si="61"/>
        <v>1</v>
      </c>
    </row>
    <row r="1935" spans="1:8">
      <c r="A1935" s="47">
        <v>2414</v>
      </c>
      <c r="B1935" s="48" t="s">
        <v>9973</v>
      </c>
      <c r="C1935" s="47" t="s">
        <v>4708</v>
      </c>
      <c r="D1935" s="49">
        <f t="shared" si="60"/>
        <v>104.95</v>
      </c>
      <c r="F1935" s="49">
        <v>104.95</v>
      </c>
      <c r="G1935" s="49">
        <v>104.95</v>
      </c>
      <c r="H1935" s="1105" t="b">
        <f t="shared" si="61"/>
        <v>1</v>
      </c>
    </row>
    <row r="1936" spans="1:8">
      <c r="A1936" s="45">
        <v>2413</v>
      </c>
      <c r="B1936" s="1108" t="s">
        <v>9974</v>
      </c>
      <c r="C1936" s="45" t="s">
        <v>4708</v>
      </c>
      <c r="D1936" s="46">
        <f t="shared" si="60"/>
        <v>100.97</v>
      </c>
      <c r="F1936" s="46">
        <v>100.97</v>
      </c>
      <c r="G1936" s="46">
        <v>100.97</v>
      </c>
      <c r="H1936" s="1105" t="b">
        <f t="shared" si="61"/>
        <v>1</v>
      </c>
    </row>
    <row r="1937" spans="1:8">
      <c r="A1937" s="47">
        <v>2405</v>
      </c>
      <c r="B1937" s="48" t="s">
        <v>9975</v>
      </c>
      <c r="C1937" s="47" t="s">
        <v>4708</v>
      </c>
      <c r="D1937" s="49">
        <f t="shared" si="60"/>
        <v>117.52</v>
      </c>
      <c r="F1937" s="49">
        <v>117.52</v>
      </c>
      <c r="G1937" s="49">
        <v>117.52</v>
      </c>
      <c r="H1937" s="1105" t="b">
        <f t="shared" si="61"/>
        <v>1</v>
      </c>
    </row>
    <row r="1938" spans="1:8">
      <c r="A1938" s="45">
        <v>13361</v>
      </c>
      <c r="B1938" s="1108" t="s">
        <v>9976</v>
      </c>
      <c r="C1938" s="45" t="s">
        <v>4708</v>
      </c>
      <c r="D1938" s="46">
        <f t="shared" si="60"/>
        <v>98.31</v>
      </c>
      <c r="F1938" s="46">
        <v>98.31</v>
      </c>
      <c r="G1938" s="46">
        <v>98.31</v>
      </c>
      <c r="H1938" s="1105" t="b">
        <f t="shared" si="61"/>
        <v>1</v>
      </c>
    </row>
    <row r="1939" spans="1:8">
      <c r="A1939" s="47">
        <v>11987</v>
      </c>
      <c r="B1939" s="48" t="s">
        <v>9977</v>
      </c>
      <c r="C1939" s="47" t="s">
        <v>4708</v>
      </c>
      <c r="D1939" s="49">
        <f t="shared" si="60"/>
        <v>263.05</v>
      </c>
      <c r="F1939" s="49">
        <v>263.05</v>
      </c>
      <c r="G1939" s="49">
        <v>263.05</v>
      </c>
      <c r="H1939" s="1105" t="b">
        <f t="shared" si="61"/>
        <v>1</v>
      </c>
    </row>
    <row r="1940" spans="1:8">
      <c r="A1940" s="45">
        <v>2416</v>
      </c>
      <c r="B1940" s="1108" t="s">
        <v>9978</v>
      </c>
      <c r="C1940" s="45" t="s">
        <v>4708</v>
      </c>
      <c r="D1940" s="46">
        <f t="shared" si="60"/>
        <v>116.38</v>
      </c>
      <c r="F1940" s="46">
        <v>116.38</v>
      </c>
      <c r="G1940" s="46">
        <v>116.38</v>
      </c>
      <c r="H1940" s="1105" t="b">
        <f t="shared" si="61"/>
        <v>1</v>
      </c>
    </row>
    <row r="1941" spans="1:8">
      <c r="A1941" s="47">
        <v>2412</v>
      </c>
      <c r="B1941" s="48" t="s">
        <v>9979</v>
      </c>
      <c r="C1941" s="47" t="s">
        <v>4708</v>
      </c>
      <c r="D1941" s="49">
        <f t="shared" si="60"/>
        <v>112.39</v>
      </c>
      <c r="F1941" s="49">
        <v>112.39</v>
      </c>
      <c r="G1941" s="49">
        <v>112.39</v>
      </c>
      <c r="H1941" s="1105" t="b">
        <f t="shared" si="61"/>
        <v>1</v>
      </c>
    </row>
    <row r="1942" spans="1:8">
      <c r="A1942" s="45">
        <v>2411</v>
      </c>
      <c r="B1942" s="1108" t="s">
        <v>9980</v>
      </c>
      <c r="C1942" s="45" t="s">
        <v>4708</v>
      </c>
      <c r="D1942" s="46">
        <f t="shared" si="60"/>
        <v>98.31</v>
      </c>
      <c r="F1942" s="46">
        <v>98.31</v>
      </c>
      <c r="G1942" s="46">
        <v>98.31</v>
      </c>
      <c r="H1942" s="1105" t="b">
        <f t="shared" si="61"/>
        <v>1</v>
      </c>
    </row>
    <row r="1943" spans="1:8">
      <c r="A1943" s="47">
        <v>2406</v>
      </c>
      <c r="B1943" s="48" t="s">
        <v>9981</v>
      </c>
      <c r="C1943" s="47" t="s">
        <v>4708</v>
      </c>
      <c r="D1943" s="49">
        <f t="shared" si="60"/>
        <v>95.65</v>
      </c>
      <c r="F1943" s="49">
        <v>95.65</v>
      </c>
      <c r="G1943" s="49">
        <v>95.65</v>
      </c>
      <c r="H1943" s="1105" t="b">
        <f t="shared" si="61"/>
        <v>1</v>
      </c>
    </row>
    <row r="1944" spans="1:8">
      <c r="A1944" s="45">
        <v>10571</v>
      </c>
      <c r="B1944" s="1108" t="s">
        <v>9982</v>
      </c>
      <c r="C1944" s="45" t="s">
        <v>4708</v>
      </c>
      <c r="D1944" s="46">
        <f t="shared" si="60"/>
        <v>233.82</v>
      </c>
      <c r="F1944" s="46">
        <v>233.82</v>
      </c>
      <c r="G1944" s="46">
        <v>233.82</v>
      </c>
      <c r="H1944" s="1105" t="b">
        <f t="shared" si="61"/>
        <v>1</v>
      </c>
    </row>
    <row r="1945" spans="1:8">
      <c r="A1945" s="47">
        <v>11985</v>
      </c>
      <c r="B1945" s="48" t="s">
        <v>9983</v>
      </c>
      <c r="C1945" s="47" t="s">
        <v>4708</v>
      </c>
      <c r="D1945" s="49">
        <f t="shared" si="60"/>
        <v>225.85</v>
      </c>
      <c r="F1945" s="49">
        <v>225.85</v>
      </c>
      <c r="G1945" s="49">
        <v>225.85</v>
      </c>
      <c r="H1945" s="1105" t="b">
        <f t="shared" si="61"/>
        <v>1</v>
      </c>
    </row>
    <row r="1946" spans="1:8">
      <c r="A1946" s="45">
        <v>2410</v>
      </c>
      <c r="B1946" s="1108" t="s">
        <v>9984</v>
      </c>
      <c r="C1946" s="45" t="s">
        <v>4708</v>
      </c>
      <c r="D1946" s="46">
        <f t="shared" si="60"/>
        <v>99.64</v>
      </c>
      <c r="F1946" s="46">
        <v>99.64</v>
      </c>
      <c r="G1946" s="46">
        <v>99.64</v>
      </c>
      <c r="H1946" s="1105" t="b">
        <f t="shared" si="61"/>
        <v>1</v>
      </c>
    </row>
    <row r="1947" spans="1:8">
      <c r="A1947" s="47">
        <v>2417</v>
      </c>
      <c r="B1947" s="48" t="s">
        <v>9985</v>
      </c>
      <c r="C1947" s="47" t="s">
        <v>4708</v>
      </c>
      <c r="D1947" s="49">
        <f t="shared" si="60"/>
        <v>106.28</v>
      </c>
      <c r="F1947" s="49">
        <v>106.28</v>
      </c>
      <c r="G1947" s="49">
        <v>106.28</v>
      </c>
      <c r="H1947" s="1105" t="b">
        <f t="shared" si="61"/>
        <v>1</v>
      </c>
    </row>
    <row r="1948" spans="1:8">
      <c r="A1948" s="45">
        <v>2415</v>
      </c>
      <c r="B1948" s="1108" t="s">
        <v>9986</v>
      </c>
      <c r="C1948" s="45" t="s">
        <v>4708</v>
      </c>
      <c r="D1948" s="46">
        <f t="shared" si="60"/>
        <v>85.02</v>
      </c>
      <c r="F1948" s="46">
        <v>85.02</v>
      </c>
      <c r="G1948" s="46">
        <v>85.02</v>
      </c>
      <c r="H1948" s="1105" t="b">
        <f t="shared" si="61"/>
        <v>1</v>
      </c>
    </row>
    <row r="1949" spans="1:8">
      <c r="A1949" s="47">
        <v>13360</v>
      </c>
      <c r="B1949" s="48" t="s">
        <v>9987</v>
      </c>
      <c r="C1949" s="47" t="s">
        <v>4708</v>
      </c>
      <c r="D1949" s="49">
        <f t="shared" si="60"/>
        <v>85.02</v>
      </c>
      <c r="F1949" s="49">
        <v>85.02</v>
      </c>
      <c r="G1949" s="49">
        <v>85.02</v>
      </c>
      <c r="H1949" s="1105" t="b">
        <f t="shared" si="61"/>
        <v>1</v>
      </c>
    </row>
    <row r="1950" spans="1:8">
      <c r="A1950" s="45">
        <v>11983</v>
      </c>
      <c r="B1950" s="1108" t="s">
        <v>9988</v>
      </c>
      <c r="C1950" s="45" t="s">
        <v>4708</v>
      </c>
      <c r="D1950" s="46">
        <f t="shared" si="60"/>
        <v>207.25</v>
      </c>
      <c r="F1950" s="46">
        <v>207.25</v>
      </c>
      <c r="G1950" s="46">
        <v>207.25</v>
      </c>
      <c r="H1950" s="1105" t="b">
        <f t="shared" si="61"/>
        <v>1</v>
      </c>
    </row>
    <row r="1951" spans="1:8">
      <c r="A1951" s="47">
        <v>11986</v>
      </c>
      <c r="B1951" s="48" t="s">
        <v>9989</v>
      </c>
      <c r="C1951" s="47" t="s">
        <v>4708</v>
      </c>
      <c r="D1951" s="49">
        <f t="shared" si="60"/>
        <v>252.42</v>
      </c>
      <c r="F1951" s="49">
        <v>252.42</v>
      </c>
      <c r="G1951" s="49">
        <v>252.42</v>
      </c>
      <c r="H1951" s="1105" t="b">
        <f t="shared" si="61"/>
        <v>1</v>
      </c>
    </row>
    <row r="1952" spans="1:8" ht="30">
      <c r="A1952" s="45">
        <v>25976</v>
      </c>
      <c r="B1952" s="1108" t="s">
        <v>9990</v>
      </c>
      <c r="C1952" s="45" t="s">
        <v>4708</v>
      </c>
      <c r="D1952" s="46">
        <f t="shared" si="60"/>
        <v>493.52</v>
      </c>
      <c r="F1952" s="46">
        <v>493.52</v>
      </c>
      <c r="G1952" s="46">
        <v>493.52</v>
      </c>
      <c r="H1952" s="1105" t="b">
        <f t="shared" si="61"/>
        <v>1</v>
      </c>
    </row>
    <row r="1953" spans="1:8">
      <c r="A1953" s="47">
        <v>10629</v>
      </c>
      <c r="B1953" s="48" t="s">
        <v>9991</v>
      </c>
      <c r="C1953" s="47" t="s">
        <v>4708</v>
      </c>
      <c r="D1953" s="49">
        <f t="shared" si="60"/>
        <v>411.56</v>
      </c>
      <c r="F1953" s="49">
        <v>411.56</v>
      </c>
      <c r="G1953" s="49">
        <v>411.56</v>
      </c>
      <c r="H1953" s="1105" t="b">
        <f t="shared" si="61"/>
        <v>1</v>
      </c>
    </row>
    <row r="1954" spans="1:8">
      <c r="A1954" s="45">
        <v>10698</v>
      </c>
      <c r="B1954" s="1108" t="s">
        <v>9992</v>
      </c>
      <c r="C1954" s="45" t="s">
        <v>4708</v>
      </c>
      <c r="D1954" s="46">
        <f t="shared" si="60"/>
        <v>145.29</v>
      </c>
      <c r="F1954" s="46">
        <v>145.29</v>
      </c>
      <c r="G1954" s="46">
        <v>145.29</v>
      </c>
      <c r="H1954" s="1105" t="b">
        <f t="shared" si="61"/>
        <v>1</v>
      </c>
    </row>
    <row r="1955" spans="1:8" ht="30">
      <c r="A1955" s="47">
        <v>40521</v>
      </c>
      <c r="B1955" s="48" t="s">
        <v>9993</v>
      </c>
      <c r="C1955" s="47" t="s">
        <v>4706</v>
      </c>
      <c r="D1955" s="49">
        <f t="shared" si="60"/>
        <v>111627.59</v>
      </c>
      <c r="F1955" s="49">
        <v>111627.59</v>
      </c>
      <c r="G1955" s="49">
        <v>111627.59</v>
      </c>
      <c r="H1955" s="1105" t="b">
        <f t="shared" si="61"/>
        <v>1</v>
      </c>
    </row>
    <row r="1956" spans="1:8">
      <c r="A1956" s="45">
        <v>2432</v>
      </c>
      <c r="B1956" s="1108" t="s">
        <v>9994</v>
      </c>
      <c r="C1956" s="45" t="s">
        <v>4706</v>
      </c>
      <c r="D1956" s="46">
        <f t="shared" si="60"/>
        <v>25.85</v>
      </c>
      <c r="F1956" s="46">
        <v>25.85</v>
      </c>
      <c r="G1956" s="46">
        <v>25.85</v>
      </c>
      <c r="H1956" s="1105" t="b">
        <f t="shared" si="61"/>
        <v>1</v>
      </c>
    </row>
    <row r="1957" spans="1:8">
      <c r="A1957" s="47">
        <v>2418</v>
      </c>
      <c r="B1957" s="48" t="s">
        <v>9995</v>
      </c>
      <c r="C1957" s="47" t="s">
        <v>4706</v>
      </c>
      <c r="D1957" s="49">
        <f t="shared" si="60"/>
        <v>11.99</v>
      </c>
      <c r="F1957" s="49">
        <v>11.99</v>
      </c>
      <c r="G1957" s="49">
        <v>11.99</v>
      </c>
      <c r="H1957" s="1105" t="b">
        <f t="shared" si="61"/>
        <v>1</v>
      </c>
    </row>
    <row r="1958" spans="1:8">
      <c r="A1958" s="45">
        <v>2433</v>
      </c>
      <c r="B1958" s="1108" t="s">
        <v>9996</v>
      </c>
      <c r="C1958" s="45" t="s">
        <v>4706</v>
      </c>
      <c r="D1958" s="46">
        <f t="shared" si="60"/>
        <v>8.75</v>
      </c>
      <c r="F1958" s="46">
        <v>8.75</v>
      </c>
      <c r="G1958" s="46">
        <v>8.75</v>
      </c>
      <c r="H1958" s="1105" t="b">
        <f t="shared" si="61"/>
        <v>1</v>
      </c>
    </row>
    <row r="1959" spans="1:8">
      <c r="A1959" s="47">
        <v>2420</v>
      </c>
      <c r="B1959" s="48" t="s">
        <v>9997</v>
      </c>
      <c r="C1959" s="47" t="s">
        <v>4706</v>
      </c>
      <c r="D1959" s="49">
        <f t="shared" si="60"/>
        <v>15.04</v>
      </c>
      <c r="F1959" s="49">
        <v>15.04</v>
      </c>
      <c r="G1959" s="49">
        <v>15.04</v>
      </c>
      <c r="H1959" s="1105" t="b">
        <f t="shared" si="61"/>
        <v>1</v>
      </c>
    </row>
    <row r="1960" spans="1:8">
      <c r="A1960" s="45">
        <v>2421</v>
      </c>
      <c r="B1960" s="1108" t="s">
        <v>9998</v>
      </c>
      <c r="C1960" s="45" t="s">
        <v>4706</v>
      </c>
      <c r="D1960" s="46">
        <f t="shared" si="60"/>
        <v>32.81</v>
      </c>
      <c r="F1960" s="46">
        <v>32.81</v>
      </c>
      <c r="G1960" s="46">
        <v>32.81</v>
      </c>
      <c r="H1960" s="1105" t="b">
        <f t="shared" si="61"/>
        <v>1</v>
      </c>
    </row>
    <row r="1961" spans="1:8">
      <c r="A1961" s="47">
        <v>11447</v>
      </c>
      <c r="B1961" s="48" t="s">
        <v>9999</v>
      </c>
      <c r="C1961" s="47" t="s">
        <v>4706</v>
      </c>
      <c r="D1961" s="49">
        <f t="shared" si="60"/>
        <v>29.72</v>
      </c>
      <c r="F1961" s="49">
        <v>29.72</v>
      </c>
      <c r="G1961" s="49">
        <v>29.72</v>
      </c>
      <c r="H1961" s="1105" t="b">
        <f t="shared" si="61"/>
        <v>1</v>
      </c>
    </row>
    <row r="1962" spans="1:8">
      <c r="A1962" s="45">
        <v>2429</v>
      </c>
      <c r="B1962" s="1108" t="s">
        <v>10000</v>
      </c>
      <c r="C1962" s="45" t="s">
        <v>4706</v>
      </c>
      <c r="D1962" s="46">
        <f t="shared" si="60"/>
        <v>75.22</v>
      </c>
      <c r="F1962" s="46">
        <v>75.22</v>
      </c>
      <c r="G1962" s="46">
        <v>75.22</v>
      </c>
      <c r="H1962" s="1105" t="b">
        <f t="shared" si="61"/>
        <v>1</v>
      </c>
    </row>
    <row r="1963" spans="1:8">
      <c r="A1963" s="47">
        <v>11449</v>
      </c>
      <c r="B1963" s="48" t="s">
        <v>10001</v>
      </c>
      <c r="C1963" s="47" t="s">
        <v>4706</v>
      </c>
      <c r="D1963" s="49">
        <f t="shared" si="60"/>
        <v>81.03</v>
      </c>
      <c r="F1963" s="49">
        <v>81.03</v>
      </c>
      <c r="G1963" s="49">
        <v>81.03</v>
      </c>
      <c r="H1963" s="1105" t="b">
        <f t="shared" si="61"/>
        <v>1</v>
      </c>
    </row>
    <row r="1964" spans="1:8">
      <c r="A1964" s="45">
        <v>11451</v>
      </c>
      <c r="B1964" s="1108" t="s">
        <v>10002</v>
      </c>
      <c r="C1964" s="45" t="s">
        <v>4706</v>
      </c>
      <c r="D1964" s="46">
        <f t="shared" si="60"/>
        <v>79.67</v>
      </c>
      <c r="F1964" s="46">
        <v>79.67</v>
      </c>
      <c r="G1964" s="46">
        <v>79.67</v>
      </c>
      <c r="H1964" s="1105" t="b">
        <f t="shared" si="61"/>
        <v>1</v>
      </c>
    </row>
    <row r="1965" spans="1:8">
      <c r="A1965" s="47">
        <v>11116</v>
      </c>
      <c r="B1965" s="48" t="s">
        <v>10003</v>
      </c>
      <c r="C1965" s="47" t="s">
        <v>4706</v>
      </c>
      <c r="D1965" s="49">
        <f t="shared" si="60"/>
        <v>439.16</v>
      </c>
      <c r="F1965" s="49">
        <v>439.16</v>
      </c>
      <c r="G1965" s="49">
        <v>439.16</v>
      </c>
      <c r="H1965" s="1105" t="b">
        <f t="shared" si="61"/>
        <v>1</v>
      </c>
    </row>
    <row r="1966" spans="1:8">
      <c r="A1966" s="45">
        <v>38411</v>
      </c>
      <c r="B1966" s="1108" t="s">
        <v>10004</v>
      </c>
      <c r="C1966" s="45" t="s">
        <v>4706</v>
      </c>
      <c r="D1966" s="46">
        <f t="shared" si="60"/>
        <v>1288.32</v>
      </c>
      <c r="F1966" s="46">
        <v>1288.32</v>
      </c>
      <c r="G1966" s="46">
        <v>1288.32</v>
      </c>
      <c r="H1966" s="1105" t="b">
        <f t="shared" si="61"/>
        <v>1</v>
      </c>
    </row>
    <row r="1967" spans="1:8">
      <c r="A1967" s="47">
        <v>1370</v>
      </c>
      <c r="B1967" s="48" t="s">
        <v>10005</v>
      </c>
      <c r="C1967" s="47" t="s">
        <v>4706</v>
      </c>
      <c r="D1967" s="49">
        <f t="shared" si="60"/>
        <v>80.2</v>
      </c>
      <c r="F1967" s="49">
        <v>80.2</v>
      </c>
      <c r="G1967" s="49">
        <v>80.2</v>
      </c>
      <c r="H1967" s="1105" t="b">
        <f t="shared" si="61"/>
        <v>1</v>
      </c>
    </row>
    <row r="1968" spans="1:8">
      <c r="A1968" s="45">
        <v>38189</v>
      </c>
      <c r="B1968" s="1108" t="s">
        <v>10006</v>
      </c>
      <c r="C1968" s="45" t="s">
        <v>4706</v>
      </c>
      <c r="D1968" s="46">
        <f t="shared" si="60"/>
        <v>181.32</v>
      </c>
      <c r="F1968" s="46">
        <v>181.32</v>
      </c>
      <c r="G1968" s="46">
        <v>181.32</v>
      </c>
      <c r="H1968" s="1105" t="b">
        <f t="shared" si="61"/>
        <v>1</v>
      </c>
    </row>
    <row r="1969" spans="1:8">
      <c r="A1969" s="47">
        <v>38190</v>
      </c>
      <c r="B1969" s="48" t="s">
        <v>10007</v>
      </c>
      <c r="C1969" s="47" t="s">
        <v>4706</v>
      </c>
      <c r="D1969" s="49">
        <f t="shared" si="60"/>
        <v>407.74</v>
      </c>
      <c r="F1969" s="49">
        <v>407.74</v>
      </c>
      <c r="G1969" s="49">
        <v>407.74</v>
      </c>
      <c r="H1969" s="1105" t="b">
        <f t="shared" si="61"/>
        <v>1</v>
      </c>
    </row>
    <row r="1970" spans="1:8">
      <c r="A1970" s="45">
        <v>36516</v>
      </c>
      <c r="B1970" s="1108" t="s">
        <v>10008</v>
      </c>
      <c r="C1970" s="45" t="s">
        <v>4706</v>
      </c>
      <c r="D1970" s="46">
        <f t="shared" si="60"/>
        <v>67863.350000000006</v>
      </c>
      <c r="F1970" s="46">
        <v>67863.350000000006</v>
      </c>
      <c r="G1970" s="46">
        <v>67863.350000000006</v>
      </c>
      <c r="H1970" s="1105" t="b">
        <f t="shared" si="61"/>
        <v>1</v>
      </c>
    </row>
    <row r="1971" spans="1:8">
      <c r="A1971" s="47">
        <v>34777</v>
      </c>
      <c r="B1971" s="48" t="s">
        <v>10009</v>
      </c>
      <c r="C1971" s="47" t="s">
        <v>4706</v>
      </c>
      <c r="D1971" s="49">
        <f t="shared" si="60"/>
        <v>1.76</v>
      </c>
      <c r="F1971" s="49">
        <v>1.76</v>
      </c>
      <c r="G1971" s="49">
        <v>1.76</v>
      </c>
      <c r="H1971" s="1105" t="b">
        <f t="shared" si="61"/>
        <v>1</v>
      </c>
    </row>
    <row r="1972" spans="1:8">
      <c r="A1972" s="45">
        <v>7273</v>
      </c>
      <c r="B1972" s="1108" t="s">
        <v>10010</v>
      </c>
      <c r="C1972" s="45" t="s">
        <v>4706</v>
      </c>
      <c r="D1972" s="46">
        <f t="shared" si="60"/>
        <v>2.89</v>
      </c>
      <c r="F1972" s="46">
        <v>2.89</v>
      </c>
      <c r="G1972" s="46">
        <v>2.89</v>
      </c>
      <c r="H1972" s="1105" t="b">
        <f t="shared" si="61"/>
        <v>1</v>
      </c>
    </row>
    <row r="1973" spans="1:8">
      <c r="A1973" s="47">
        <v>7272</v>
      </c>
      <c r="B1973" s="48" t="s">
        <v>10011</v>
      </c>
      <c r="C1973" s="47" t="s">
        <v>4706</v>
      </c>
      <c r="D1973" s="49">
        <f t="shared" si="60"/>
        <v>4.03</v>
      </c>
      <c r="F1973" s="49">
        <v>4.03</v>
      </c>
      <c r="G1973" s="49">
        <v>4.03</v>
      </c>
      <c r="H1973" s="1105" t="b">
        <f t="shared" si="61"/>
        <v>1</v>
      </c>
    </row>
    <row r="1974" spans="1:8">
      <c r="A1974" s="45">
        <v>10605</v>
      </c>
      <c r="B1974" s="1108" t="s">
        <v>10012</v>
      </c>
      <c r="C1974" s="45" t="s">
        <v>4706</v>
      </c>
      <c r="D1974" s="46">
        <f t="shared" si="60"/>
        <v>2.12</v>
      </c>
      <c r="F1974" s="46">
        <v>2.12</v>
      </c>
      <c r="G1974" s="46">
        <v>2.12</v>
      </c>
      <c r="H1974" s="1105" t="b">
        <f t="shared" si="61"/>
        <v>1</v>
      </c>
    </row>
    <row r="1975" spans="1:8">
      <c r="A1975" s="47">
        <v>10604</v>
      </c>
      <c r="B1975" s="48" t="s">
        <v>10013</v>
      </c>
      <c r="C1975" s="47" t="s">
        <v>4706</v>
      </c>
      <c r="D1975" s="49">
        <f t="shared" si="60"/>
        <v>4.24</v>
      </c>
      <c r="F1975" s="49">
        <v>4.24</v>
      </c>
      <c r="G1975" s="49">
        <v>4.24</v>
      </c>
      <c r="H1975" s="1105" t="b">
        <f t="shared" si="61"/>
        <v>1</v>
      </c>
    </row>
    <row r="1976" spans="1:8">
      <c r="A1976" s="45">
        <v>672</v>
      </c>
      <c r="B1976" s="1108" t="s">
        <v>10014</v>
      </c>
      <c r="C1976" s="45" t="s">
        <v>4706</v>
      </c>
      <c r="D1976" s="46">
        <f t="shared" si="60"/>
        <v>4.28</v>
      </c>
      <c r="F1976" s="46">
        <v>4.28</v>
      </c>
      <c r="G1976" s="46">
        <v>4.28</v>
      </c>
      <c r="H1976" s="1105" t="b">
        <f t="shared" si="61"/>
        <v>1</v>
      </c>
    </row>
    <row r="1977" spans="1:8">
      <c r="A1977" s="47">
        <v>668</v>
      </c>
      <c r="B1977" s="48" t="s">
        <v>10015</v>
      </c>
      <c r="C1977" s="47" t="s">
        <v>4706</v>
      </c>
      <c r="D1977" s="49">
        <f t="shared" si="60"/>
        <v>6.74</v>
      </c>
      <c r="F1977" s="49">
        <v>6.74</v>
      </c>
      <c r="G1977" s="49">
        <v>6.74</v>
      </c>
      <c r="H1977" s="1105" t="b">
        <f t="shared" si="61"/>
        <v>1</v>
      </c>
    </row>
    <row r="1978" spans="1:8">
      <c r="A1978" s="45">
        <v>10578</v>
      </c>
      <c r="B1978" s="1108" t="s">
        <v>10016</v>
      </c>
      <c r="C1978" s="45" t="s">
        <v>4706</v>
      </c>
      <c r="D1978" s="46">
        <f t="shared" si="60"/>
        <v>11.76</v>
      </c>
      <c r="F1978" s="46">
        <v>11.76</v>
      </c>
      <c r="G1978" s="46">
        <v>11.76</v>
      </c>
      <c r="H1978" s="1105" t="b">
        <f t="shared" si="61"/>
        <v>1</v>
      </c>
    </row>
    <row r="1979" spans="1:8">
      <c r="A1979" s="47">
        <v>666</v>
      </c>
      <c r="B1979" s="48" t="s">
        <v>10017</v>
      </c>
      <c r="C1979" s="47" t="s">
        <v>4706</v>
      </c>
      <c r="D1979" s="49">
        <f t="shared" si="60"/>
        <v>11.67</v>
      </c>
      <c r="F1979" s="49">
        <v>11.67</v>
      </c>
      <c r="G1979" s="49">
        <v>11.67</v>
      </c>
      <c r="H1979" s="1105" t="b">
        <f t="shared" si="61"/>
        <v>1</v>
      </c>
    </row>
    <row r="1980" spans="1:8">
      <c r="A1980" s="45">
        <v>665</v>
      </c>
      <c r="B1980" s="1108" t="s">
        <v>10018</v>
      </c>
      <c r="C1980" s="45" t="s">
        <v>4706</v>
      </c>
      <c r="D1980" s="46">
        <f t="shared" si="60"/>
        <v>21.87</v>
      </c>
      <c r="F1980" s="46">
        <v>21.87</v>
      </c>
      <c r="G1980" s="46">
        <v>21.87</v>
      </c>
      <c r="H1980" s="1105" t="b">
        <f t="shared" si="61"/>
        <v>1</v>
      </c>
    </row>
    <row r="1981" spans="1:8">
      <c r="A1981" s="47">
        <v>10577</v>
      </c>
      <c r="B1981" s="48" t="s">
        <v>10019</v>
      </c>
      <c r="C1981" s="47" t="s">
        <v>4706</v>
      </c>
      <c r="D1981" s="49">
        <f t="shared" si="60"/>
        <v>17.12</v>
      </c>
      <c r="F1981" s="49">
        <v>17.12</v>
      </c>
      <c r="G1981" s="49">
        <v>17.12</v>
      </c>
      <c r="H1981" s="1105" t="b">
        <f t="shared" si="61"/>
        <v>1</v>
      </c>
    </row>
    <row r="1982" spans="1:8">
      <c r="A1982" s="45">
        <v>10583</v>
      </c>
      <c r="B1982" s="1108" t="s">
        <v>10020</v>
      </c>
      <c r="C1982" s="45" t="s">
        <v>4706</v>
      </c>
      <c r="D1982" s="46">
        <f t="shared" si="60"/>
        <v>9.6</v>
      </c>
      <c r="F1982" s="46">
        <v>9.6</v>
      </c>
      <c r="G1982" s="46">
        <v>9.6</v>
      </c>
      <c r="H1982" s="1105" t="b">
        <f t="shared" si="61"/>
        <v>1</v>
      </c>
    </row>
    <row r="1983" spans="1:8">
      <c r="A1983" s="47">
        <v>10579</v>
      </c>
      <c r="B1983" s="48" t="s">
        <v>10021</v>
      </c>
      <c r="C1983" s="47" t="s">
        <v>4706</v>
      </c>
      <c r="D1983" s="49">
        <f t="shared" si="60"/>
        <v>15.66</v>
      </c>
      <c r="F1983" s="49">
        <v>15.66</v>
      </c>
      <c r="G1983" s="49">
        <v>15.66</v>
      </c>
      <c r="H1983" s="1105" t="b">
        <f t="shared" si="61"/>
        <v>1</v>
      </c>
    </row>
    <row r="1984" spans="1:8">
      <c r="A1984" s="45">
        <v>10582</v>
      </c>
      <c r="B1984" s="1108" t="s">
        <v>10022</v>
      </c>
      <c r="C1984" s="45" t="s">
        <v>4706</v>
      </c>
      <c r="D1984" s="46">
        <f t="shared" si="60"/>
        <v>5.48</v>
      </c>
      <c r="F1984" s="46">
        <v>5.48</v>
      </c>
      <c r="G1984" s="46">
        <v>5.48</v>
      </c>
      <c r="H1984" s="1105" t="b">
        <f t="shared" si="61"/>
        <v>1</v>
      </c>
    </row>
    <row r="1985" spans="1:8">
      <c r="A1985" s="47">
        <v>2436</v>
      </c>
      <c r="B1985" s="48" t="s">
        <v>10023</v>
      </c>
      <c r="C1985" s="47" t="s">
        <v>4705</v>
      </c>
      <c r="D1985" s="49">
        <f t="shared" si="60"/>
        <v>13.3</v>
      </c>
      <c r="F1985" s="49">
        <v>13.3</v>
      </c>
      <c r="G1985" s="49">
        <v>15.39</v>
      </c>
      <c r="H1985" s="1105" t="b">
        <f t="shared" si="61"/>
        <v>0</v>
      </c>
    </row>
    <row r="1986" spans="1:8">
      <c r="A1986" s="45">
        <v>40918</v>
      </c>
      <c r="B1986" s="1108" t="s">
        <v>10024</v>
      </c>
      <c r="C1986" s="45" t="s">
        <v>4714</v>
      </c>
      <c r="D1986" s="46">
        <f t="shared" si="60"/>
        <v>2355.9299999999998</v>
      </c>
      <c r="F1986" s="46">
        <v>2355.9299999999998</v>
      </c>
      <c r="G1986" s="46">
        <v>2728.44</v>
      </c>
      <c r="H1986" s="1105" t="b">
        <f t="shared" si="61"/>
        <v>0</v>
      </c>
    </row>
    <row r="1987" spans="1:8">
      <c r="A1987" s="47">
        <v>2439</v>
      </c>
      <c r="B1987" s="48" t="s">
        <v>10025</v>
      </c>
      <c r="C1987" s="47" t="s">
        <v>4705</v>
      </c>
      <c r="D1987" s="49">
        <f t="shared" ref="D1987:D2050" si="62">IF($J$2=$F$1,F1987,G1987)</f>
        <v>13.3</v>
      </c>
      <c r="F1987" s="49">
        <v>13.3</v>
      </c>
      <c r="G1987" s="49">
        <v>15.39</v>
      </c>
      <c r="H1987" s="1105" t="b">
        <f t="shared" ref="H1987:H2050" si="63">F1987=G1987</f>
        <v>0</v>
      </c>
    </row>
    <row r="1988" spans="1:8">
      <c r="A1988" s="45">
        <v>40923</v>
      </c>
      <c r="B1988" s="1108" t="s">
        <v>10026</v>
      </c>
      <c r="C1988" s="45" t="s">
        <v>4714</v>
      </c>
      <c r="D1988" s="46">
        <f t="shared" si="62"/>
        <v>2355.9299999999998</v>
      </c>
      <c r="F1988" s="46">
        <v>2355.9299999999998</v>
      </c>
      <c r="G1988" s="46">
        <v>2728.44</v>
      </c>
      <c r="H1988" s="1105" t="b">
        <f t="shared" si="63"/>
        <v>0</v>
      </c>
    </row>
    <row r="1989" spans="1:8">
      <c r="A1989" s="47">
        <v>10998</v>
      </c>
      <c r="B1989" s="48" t="s">
        <v>10027</v>
      </c>
      <c r="C1989" s="47" t="s">
        <v>4710</v>
      </c>
      <c r="D1989" s="49">
        <f t="shared" si="62"/>
        <v>13.44</v>
      </c>
      <c r="F1989" s="49">
        <v>13.44</v>
      </c>
      <c r="G1989" s="49">
        <v>13.44</v>
      </c>
      <c r="H1989" s="1105" t="b">
        <f t="shared" si="63"/>
        <v>1</v>
      </c>
    </row>
    <row r="1990" spans="1:8">
      <c r="A1990" s="45">
        <v>11002</v>
      </c>
      <c r="B1990" s="1108" t="s">
        <v>10028</v>
      </c>
      <c r="C1990" s="45" t="s">
        <v>4710</v>
      </c>
      <c r="D1990" s="46">
        <f t="shared" si="62"/>
        <v>12.32</v>
      </c>
      <c r="F1990" s="46">
        <v>12.32</v>
      </c>
      <c r="G1990" s="46">
        <v>12.32</v>
      </c>
      <c r="H1990" s="1105" t="b">
        <f t="shared" si="63"/>
        <v>1</v>
      </c>
    </row>
    <row r="1991" spans="1:8">
      <c r="A1991" s="47">
        <v>10999</v>
      </c>
      <c r="B1991" s="48" t="s">
        <v>10029</v>
      </c>
      <c r="C1991" s="47" t="s">
        <v>4710</v>
      </c>
      <c r="D1991" s="49">
        <f t="shared" si="62"/>
        <v>11.83</v>
      </c>
      <c r="F1991" s="49">
        <v>11.83</v>
      </c>
      <c r="G1991" s="49">
        <v>11.83</v>
      </c>
      <c r="H1991" s="1105" t="b">
        <f t="shared" si="63"/>
        <v>1</v>
      </c>
    </row>
    <row r="1992" spans="1:8">
      <c r="A1992" s="45">
        <v>10997</v>
      </c>
      <c r="B1992" s="1108" t="s">
        <v>10030</v>
      </c>
      <c r="C1992" s="45" t="s">
        <v>4710</v>
      </c>
      <c r="D1992" s="46">
        <f t="shared" si="62"/>
        <v>12.83</v>
      </c>
      <c r="F1992" s="46">
        <v>12.83</v>
      </c>
      <c r="G1992" s="46">
        <v>12.83</v>
      </c>
      <c r="H1992" s="1105" t="b">
        <f t="shared" si="63"/>
        <v>1</v>
      </c>
    </row>
    <row r="1993" spans="1:8">
      <c r="A1993" s="47">
        <v>2685</v>
      </c>
      <c r="B1993" s="48" t="s">
        <v>10031</v>
      </c>
      <c r="C1993" s="47" t="s">
        <v>4709</v>
      </c>
      <c r="D1993" s="49">
        <f t="shared" si="62"/>
        <v>3.6</v>
      </c>
      <c r="F1993" s="49">
        <v>3.6</v>
      </c>
      <c r="G1993" s="49">
        <v>3.6</v>
      </c>
      <c r="H1993" s="1105" t="b">
        <f t="shared" si="63"/>
        <v>1</v>
      </c>
    </row>
    <row r="1994" spans="1:8">
      <c r="A1994" s="45">
        <v>2680</v>
      </c>
      <c r="B1994" s="1108" t="s">
        <v>10032</v>
      </c>
      <c r="C1994" s="45" t="s">
        <v>4709</v>
      </c>
      <c r="D1994" s="46">
        <f t="shared" si="62"/>
        <v>5.26</v>
      </c>
      <c r="F1994" s="46">
        <v>5.26</v>
      </c>
      <c r="G1994" s="46">
        <v>5.26</v>
      </c>
      <c r="H1994" s="1105" t="b">
        <f t="shared" si="63"/>
        <v>1</v>
      </c>
    </row>
    <row r="1995" spans="1:8">
      <c r="A1995" s="47">
        <v>2684</v>
      </c>
      <c r="B1995" s="48" t="s">
        <v>10033</v>
      </c>
      <c r="C1995" s="47" t="s">
        <v>4709</v>
      </c>
      <c r="D1995" s="49">
        <f t="shared" si="62"/>
        <v>4.79</v>
      </c>
      <c r="F1995" s="49">
        <v>4.79</v>
      </c>
      <c r="G1995" s="49">
        <v>4.79</v>
      </c>
      <c r="H1995" s="1105" t="b">
        <f t="shared" si="63"/>
        <v>1</v>
      </c>
    </row>
    <row r="1996" spans="1:8">
      <c r="A1996" s="45">
        <v>2673</v>
      </c>
      <c r="B1996" s="1108" t="s">
        <v>10034</v>
      </c>
      <c r="C1996" s="45" t="s">
        <v>4709</v>
      </c>
      <c r="D1996" s="46">
        <f t="shared" si="62"/>
        <v>1.85</v>
      </c>
      <c r="F1996" s="46">
        <v>1.85</v>
      </c>
      <c r="G1996" s="46">
        <v>1.85</v>
      </c>
      <c r="H1996" s="1105" t="b">
        <f t="shared" si="63"/>
        <v>1</v>
      </c>
    </row>
    <row r="1997" spans="1:8">
      <c r="A1997" s="47">
        <v>2681</v>
      </c>
      <c r="B1997" s="48" t="s">
        <v>10035</v>
      </c>
      <c r="C1997" s="47" t="s">
        <v>4709</v>
      </c>
      <c r="D1997" s="49">
        <f t="shared" si="62"/>
        <v>8.61</v>
      </c>
      <c r="F1997" s="49">
        <v>8.61</v>
      </c>
      <c r="G1997" s="49">
        <v>8.61</v>
      </c>
      <c r="H1997" s="1105" t="b">
        <f t="shared" si="63"/>
        <v>1</v>
      </c>
    </row>
    <row r="1998" spans="1:8">
      <c r="A1998" s="45">
        <v>2682</v>
      </c>
      <c r="B1998" s="1108" t="s">
        <v>10036</v>
      </c>
      <c r="C1998" s="45" t="s">
        <v>4709</v>
      </c>
      <c r="D1998" s="46">
        <f t="shared" si="62"/>
        <v>12.56</v>
      </c>
      <c r="F1998" s="46">
        <v>12.56</v>
      </c>
      <c r="G1998" s="46">
        <v>12.56</v>
      </c>
      <c r="H1998" s="1105" t="b">
        <f t="shared" si="63"/>
        <v>1</v>
      </c>
    </row>
    <row r="1999" spans="1:8">
      <c r="A1999" s="47">
        <v>2686</v>
      </c>
      <c r="B1999" s="48" t="s">
        <v>10037</v>
      </c>
      <c r="C1999" s="47" t="s">
        <v>4709</v>
      </c>
      <c r="D1999" s="49">
        <f t="shared" si="62"/>
        <v>15.75</v>
      </c>
      <c r="F1999" s="49">
        <v>15.75</v>
      </c>
      <c r="G1999" s="49">
        <v>15.75</v>
      </c>
      <c r="H1999" s="1105" t="b">
        <f t="shared" si="63"/>
        <v>1</v>
      </c>
    </row>
    <row r="2000" spans="1:8">
      <c r="A2000" s="45">
        <v>2674</v>
      </c>
      <c r="B2000" s="1108" t="s">
        <v>10038</v>
      </c>
      <c r="C2000" s="45" t="s">
        <v>4709</v>
      </c>
      <c r="D2000" s="46">
        <f t="shared" si="62"/>
        <v>2.2999999999999998</v>
      </c>
      <c r="F2000" s="46">
        <v>2.2999999999999998</v>
      </c>
      <c r="G2000" s="46">
        <v>2.2999999999999998</v>
      </c>
      <c r="H2000" s="1105" t="b">
        <f t="shared" si="63"/>
        <v>1</v>
      </c>
    </row>
    <row r="2001" spans="1:8">
      <c r="A2001" s="47">
        <v>2683</v>
      </c>
      <c r="B2001" s="48" t="s">
        <v>10039</v>
      </c>
      <c r="C2001" s="47" t="s">
        <v>4709</v>
      </c>
      <c r="D2001" s="49">
        <f t="shared" si="62"/>
        <v>24.81</v>
      </c>
      <c r="F2001" s="49">
        <v>24.81</v>
      </c>
      <c r="G2001" s="49">
        <v>24.81</v>
      </c>
      <c r="H2001" s="1105" t="b">
        <f t="shared" si="63"/>
        <v>1</v>
      </c>
    </row>
    <row r="2002" spans="1:8">
      <c r="A2002" s="45">
        <v>2676</v>
      </c>
      <c r="B2002" s="1108" t="s">
        <v>10040</v>
      </c>
      <c r="C2002" s="45" t="s">
        <v>4709</v>
      </c>
      <c r="D2002" s="46">
        <f t="shared" si="62"/>
        <v>1.07</v>
      </c>
      <c r="F2002" s="46">
        <v>1.07</v>
      </c>
      <c r="G2002" s="46">
        <v>1.07</v>
      </c>
      <c r="H2002" s="1105" t="b">
        <f t="shared" si="63"/>
        <v>1</v>
      </c>
    </row>
    <row r="2003" spans="1:8">
      <c r="A2003" s="47">
        <v>2678</v>
      </c>
      <c r="B2003" s="48" t="s">
        <v>10041</v>
      </c>
      <c r="C2003" s="47" t="s">
        <v>4709</v>
      </c>
      <c r="D2003" s="49">
        <f t="shared" si="62"/>
        <v>1.34</v>
      </c>
      <c r="F2003" s="49">
        <v>1.34</v>
      </c>
      <c r="G2003" s="49">
        <v>1.34</v>
      </c>
      <c r="H2003" s="1105" t="b">
        <f t="shared" si="63"/>
        <v>1</v>
      </c>
    </row>
    <row r="2004" spans="1:8">
      <c r="A2004" s="45">
        <v>2679</v>
      </c>
      <c r="B2004" s="1108" t="s">
        <v>10042</v>
      </c>
      <c r="C2004" s="45" t="s">
        <v>4709</v>
      </c>
      <c r="D2004" s="46">
        <f t="shared" si="62"/>
        <v>2.0699999999999998</v>
      </c>
      <c r="F2004" s="46">
        <v>2.0699999999999998</v>
      </c>
      <c r="G2004" s="46">
        <v>2.0699999999999998</v>
      </c>
      <c r="H2004" s="1105" t="b">
        <f t="shared" si="63"/>
        <v>1</v>
      </c>
    </row>
    <row r="2005" spans="1:8">
      <c r="A2005" s="47">
        <v>12070</v>
      </c>
      <c r="B2005" s="48" t="s">
        <v>10043</v>
      </c>
      <c r="C2005" s="47" t="s">
        <v>4709</v>
      </c>
      <c r="D2005" s="49">
        <f t="shared" si="62"/>
        <v>2.89</v>
      </c>
      <c r="F2005" s="49">
        <v>2.89</v>
      </c>
      <c r="G2005" s="49">
        <v>2.89</v>
      </c>
      <c r="H2005" s="1105" t="b">
        <f t="shared" si="63"/>
        <v>1</v>
      </c>
    </row>
    <row r="2006" spans="1:8">
      <c r="A2006" s="45">
        <v>2675</v>
      </c>
      <c r="B2006" s="1108" t="s">
        <v>10044</v>
      </c>
      <c r="C2006" s="45" t="s">
        <v>4709</v>
      </c>
      <c r="D2006" s="46">
        <f t="shared" si="62"/>
        <v>3.75</v>
      </c>
      <c r="F2006" s="46">
        <v>3.75</v>
      </c>
      <c r="G2006" s="46">
        <v>3.75</v>
      </c>
      <c r="H2006" s="1105" t="b">
        <f t="shared" si="63"/>
        <v>1</v>
      </c>
    </row>
    <row r="2007" spans="1:8">
      <c r="A2007" s="47">
        <v>12067</v>
      </c>
      <c r="B2007" s="48" t="s">
        <v>10045</v>
      </c>
      <c r="C2007" s="47" t="s">
        <v>4709</v>
      </c>
      <c r="D2007" s="49">
        <f t="shared" si="62"/>
        <v>5.0999999999999996</v>
      </c>
      <c r="F2007" s="49">
        <v>5.0999999999999996</v>
      </c>
      <c r="G2007" s="49">
        <v>5.0999999999999996</v>
      </c>
      <c r="H2007" s="1105" t="b">
        <f t="shared" si="63"/>
        <v>1</v>
      </c>
    </row>
    <row r="2008" spans="1:8">
      <c r="A2008" s="45">
        <v>40401</v>
      </c>
      <c r="B2008" s="1108" t="s">
        <v>10046</v>
      </c>
      <c r="C2008" s="45" t="s">
        <v>4709</v>
      </c>
      <c r="D2008" s="46">
        <f t="shared" si="62"/>
        <v>2.08</v>
      </c>
      <c r="F2008" s="46">
        <v>2.08</v>
      </c>
      <c r="G2008" s="46">
        <v>2.08</v>
      </c>
      <c r="H2008" s="1105" t="b">
        <f t="shared" si="63"/>
        <v>1</v>
      </c>
    </row>
    <row r="2009" spans="1:8">
      <c r="A2009" s="47">
        <v>40402</v>
      </c>
      <c r="B2009" s="48" t="s">
        <v>10047</v>
      </c>
      <c r="C2009" s="47" t="s">
        <v>4709</v>
      </c>
      <c r="D2009" s="49">
        <f t="shared" si="62"/>
        <v>2.67</v>
      </c>
      <c r="F2009" s="49">
        <v>2.67</v>
      </c>
      <c r="G2009" s="49">
        <v>2.67</v>
      </c>
      <c r="H2009" s="1105" t="b">
        <f t="shared" si="63"/>
        <v>1</v>
      </c>
    </row>
    <row r="2010" spans="1:8">
      <c r="A2010" s="45">
        <v>40400</v>
      </c>
      <c r="B2010" s="1108" t="s">
        <v>10048</v>
      </c>
      <c r="C2010" s="45" t="s">
        <v>4709</v>
      </c>
      <c r="D2010" s="46">
        <f t="shared" si="62"/>
        <v>1.41</v>
      </c>
      <c r="F2010" s="46">
        <v>1.41</v>
      </c>
      <c r="G2010" s="46">
        <v>1.41</v>
      </c>
      <c r="H2010" s="1105" t="b">
        <f t="shared" si="63"/>
        <v>1</v>
      </c>
    </row>
    <row r="2011" spans="1:8" ht="30">
      <c r="A2011" s="47">
        <v>2504</v>
      </c>
      <c r="B2011" s="48" t="s">
        <v>10049</v>
      </c>
      <c r="C2011" s="47" t="s">
        <v>4709</v>
      </c>
      <c r="D2011" s="49">
        <f t="shared" si="62"/>
        <v>10.16</v>
      </c>
      <c r="F2011" s="49">
        <v>10.16</v>
      </c>
      <c r="G2011" s="49">
        <v>10.16</v>
      </c>
      <c r="H2011" s="1105" t="b">
        <f t="shared" si="63"/>
        <v>1</v>
      </c>
    </row>
    <row r="2012" spans="1:8" ht="30">
      <c r="A2012" s="45">
        <v>2501</v>
      </c>
      <c r="B2012" s="1108" t="s">
        <v>10050</v>
      </c>
      <c r="C2012" s="45" t="s">
        <v>4709</v>
      </c>
      <c r="D2012" s="46">
        <f t="shared" si="62"/>
        <v>13.33</v>
      </c>
      <c r="F2012" s="46">
        <v>13.33</v>
      </c>
      <c r="G2012" s="46">
        <v>13.33</v>
      </c>
      <c r="H2012" s="1105" t="b">
        <f t="shared" si="63"/>
        <v>1</v>
      </c>
    </row>
    <row r="2013" spans="1:8" ht="30">
      <c r="A2013" s="47">
        <v>2502</v>
      </c>
      <c r="B2013" s="48" t="s">
        <v>10051</v>
      </c>
      <c r="C2013" s="47" t="s">
        <v>4709</v>
      </c>
      <c r="D2013" s="49">
        <f t="shared" si="62"/>
        <v>20.11</v>
      </c>
      <c r="F2013" s="49">
        <v>20.11</v>
      </c>
      <c r="G2013" s="49">
        <v>20.11</v>
      </c>
      <c r="H2013" s="1105" t="b">
        <f t="shared" si="63"/>
        <v>1</v>
      </c>
    </row>
    <row r="2014" spans="1:8" ht="30">
      <c r="A2014" s="45">
        <v>2503</v>
      </c>
      <c r="B2014" s="1108" t="s">
        <v>10052</v>
      </c>
      <c r="C2014" s="45" t="s">
        <v>4709</v>
      </c>
      <c r="D2014" s="46">
        <f t="shared" si="62"/>
        <v>25.88</v>
      </c>
      <c r="F2014" s="46">
        <v>25.88</v>
      </c>
      <c r="G2014" s="46">
        <v>25.88</v>
      </c>
      <c r="H2014" s="1105" t="b">
        <f t="shared" si="63"/>
        <v>1</v>
      </c>
    </row>
    <row r="2015" spans="1:8" ht="30">
      <c r="A2015" s="47">
        <v>2500</v>
      </c>
      <c r="B2015" s="48" t="s">
        <v>10053</v>
      </c>
      <c r="C2015" s="47" t="s">
        <v>4709</v>
      </c>
      <c r="D2015" s="49">
        <f t="shared" si="62"/>
        <v>34.479999999999997</v>
      </c>
      <c r="F2015" s="49">
        <v>34.479999999999997</v>
      </c>
      <c r="G2015" s="49">
        <v>34.479999999999997</v>
      </c>
      <c r="H2015" s="1105" t="b">
        <f t="shared" si="63"/>
        <v>1</v>
      </c>
    </row>
    <row r="2016" spans="1:8" ht="30">
      <c r="A2016" s="45">
        <v>2505</v>
      </c>
      <c r="B2016" s="1108" t="s">
        <v>10054</v>
      </c>
      <c r="C2016" s="45" t="s">
        <v>4709</v>
      </c>
      <c r="D2016" s="46">
        <f t="shared" si="62"/>
        <v>53.73</v>
      </c>
      <c r="F2016" s="46">
        <v>53.73</v>
      </c>
      <c r="G2016" s="46">
        <v>53.73</v>
      </c>
      <c r="H2016" s="1105" t="b">
        <f t="shared" si="63"/>
        <v>1</v>
      </c>
    </row>
    <row r="2017" spans="1:8">
      <c r="A2017" s="47">
        <v>12056</v>
      </c>
      <c r="B2017" s="48" t="s">
        <v>10055</v>
      </c>
      <c r="C2017" s="47" t="s">
        <v>4709</v>
      </c>
      <c r="D2017" s="49">
        <f t="shared" si="62"/>
        <v>21.71</v>
      </c>
      <c r="F2017" s="49">
        <v>21.71</v>
      </c>
      <c r="G2017" s="49">
        <v>21.71</v>
      </c>
      <c r="H2017" s="1105" t="b">
        <f t="shared" si="63"/>
        <v>1</v>
      </c>
    </row>
    <row r="2018" spans="1:8">
      <c r="A2018" s="45">
        <v>12057</v>
      </c>
      <c r="B2018" s="1108" t="s">
        <v>10056</v>
      </c>
      <c r="C2018" s="45" t="s">
        <v>4709</v>
      </c>
      <c r="D2018" s="46">
        <f t="shared" si="62"/>
        <v>18.440000000000001</v>
      </c>
      <c r="F2018" s="46">
        <v>18.440000000000001</v>
      </c>
      <c r="G2018" s="46">
        <v>18.440000000000001</v>
      </c>
      <c r="H2018" s="1105" t="b">
        <f t="shared" si="63"/>
        <v>1</v>
      </c>
    </row>
    <row r="2019" spans="1:8">
      <c r="A2019" s="47">
        <v>12059</v>
      </c>
      <c r="B2019" s="48" t="s">
        <v>10057</v>
      </c>
      <c r="C2019" s="47" t="s">
        <v>4709</v>
      </c>
      <c r="D2019" s="49">
        <f t="shared" si="62"/>
        <v>6.47</v>
      </c>
      <c r="F2019" s="49">
        <v>6.47</v>
      </c>
      <c r="G2019" s="49">
        <v>6.47</v>
      </c>
      <c r="H2019" s="1105" t="b">
        <f t="shared" si="63"/>
        <v>1</v>
      </c>
    </row>
    <row r="2020" spans="1:8">
      <c r="A2020" s="45">
        <v>12058</v>
      </c>
      <c r="B2020" s="1108" t="s">
        <v>10058</v>
      </c>
      <c r="C2020" s="45" t="s">
        <v>4709</v>
      </c>
      <c r="D2020" s="46">
        <f t="shared" si="62"/>
        <v>11.49</v>
      </c>
      <c r="F2020" s="46">
        <v>11.49</v>
      </c>
      <c r="G2020" s="46">
        <v>11.49</v>
      </c>
      <c r="H2020" s="1105" t="b">
        <f t="shared" si="63"/>
        <v>1</v>
      </c>
    </row>
    <row r="2021" spans="1:8">
      <c r="A2021" s="47">
        <v>12060</v>
      </c>
      <c r="B2021" s="48" t="s">
        <v>10059</v>
      </c>
      <c r="C2021" s="47" t="s">
        <v>4709</v>
      </c>
      <c r="D2021" s="49">
        <f t="shared" si="62"/>
        <v>47.91</v>
      </c>
      <c r="F2021" s="49">
        <v>47.91</v>
      </c>
      <c r="G2021" s="49">
        <v>47.91</v>
      </c>
      <c r="H2021" s="1105" t="b">
        <f t="shared" si="63"/>
        <v>1</v>
      </c>
    </row>
    <row r="2022" spans="1:8">
      <c r="A2022" s="45">
        <v>12061</v>
      </c>
      <c r="B2022" s="1108" t="s">
        <v>10060</v>
      </c>
      <c r="C2022" s="45" t="s">
        <v>4709</v>
      </c>
      <c r="D2022" s="46">
        <f t="shared" si="62"/>
        <v>29.25</v>
      </c>
      <c r="F2022" s="46">
        <v>29.25</v>
      </c>
      <c r="G2022" s="46">
        <v>29.25</v>
      </c>
      <c r="H2022" s="1105" t="b">
        <f t="shared" si="63"/>
        <v>1</v>
      </c>
    </row>
    <row r="2023" spans="1:8">
      <c r="A2023" s="47">
        <v>12062</v>
      </c>
      <c r="B2023" s="48" t="s">
        <v>10061</v>
      </c>
      <c r="C2023" s="47" t="s">
        <v>4709</v>
      </c>
      <c r="D2023" s="49">
        <f t="shared" si="62"/>
        <v>53.95</v>
      </c>
      <c r="F2023" s="49">
        <v>53.95</v>
      </c>
      <c r="G2023" s="49">
        <v>53.95</v>
      </c>
      <c r="H2023" s="1105" t="b">
        <f t="shared" si="63"/>
        <v>1</v>
      </c>
    </row>
    <row r="2024" spans="1:8">
      <c r="A2024" s="45">
        <v>21137</v>
      </c>
      <c r="B2024" s="1108" t="s">
        <v>10062</v>
      </c>
      <c r="C2024" s="45" t="s">
        <v>4709</v>
      </c>
      <c r="D2024" s="46">
        <f t="shared" si="62"/>
        <v>9.3699999999999992</v>
      </c>
      <c r="F2024" s="46">
        <v>9.3699999999999992</v>
      </c>
      <c r="G2024" s="46">
        <v>9.3699999999999992</v>
      </c>
      <c r="H2024" s="1105" t="b">
        <f t="shared" si="63"/>
        <v>1</v>
      </c>
    </row>
    <row r="2025" spans="1:8">
      <c r="A2025" s="47">
        <v>2687</v>
      </c>
      <c r="B2025" s="48" t="s">
        <v>10063</v>
      </c>
      <c r="C2025" s="47" t="s">
        <v>4709</v>
      </c>
      <c r="D2025" s="49">
        <f t="shared" si="62"/>
        <v>0.94</v>
      </c>
      <c r="F2025" s="49">
        <v>0.94</v>
      </c>
      <c r="G2025" s="49">
        <v>0.94</v>
      </c>
      <c r="H2025" s="1105" t="b">
        <f t="shared" si="63"/>
        <v>1</v>
      </c>
    </row>
    <row r="2026" spans="1:8">
      <c r="A2026" s="45">
        <v>2689</v>
      </c>
      <c r="B2026" s="1108" t="s">
        <v>10064</v>
      </c>
      <c r="C2026" s="45" t="s">
        <v>4709</v>
      </c>
      <c r="D2026" s="46">
        <f t="shared" si="62"/>
        <v>1.1100000000000001</v>
      </c>
      <c r="F2026" s="46">
        <v>1.1100000000000001</v>
      </c>
      <c r="G2026" s="46">
        <v>1.1100000000000001</v>
      </c>
      <c r="H2026" s="1105" t="b">
        <f t="shared" si="63"/>
        <v>1</v>
      </c>
    </row>
    <row r="2027" spans="1:8">
      <c r="A2027" s="47">
        <v>2688</v>
      </c>
      <c r="B2027" s="48" t="s">
        <v>10065</v>
      </c>
      <c r="C2027" s="47" t="s">
        <v>4709</v>
      </c>
      <c r="D2027" s="49">
        <f t="shared" si="62"/>
        <v>1.21</v>
      </c>
      <c r="F2027" s="49">
        <v>1.21</v>
      </c>
      <c r="G2027" s="49">
        <v>1.21</v>
      </c>
      <c r="H2027" s="1105" t="b">
        <f t="shared" si="63"/>
        <v>1</v>
      </c>
    </row>
    <row r="2028" spans="1:8">
      <c r="A2028" s="45">
        <v>2690</v>
      </c>
      <c r="B2028" s="1108" t="s">
        <v>10066</v>
      </c>
      <c r="C2028" s="45" t="s">
        <v>4709</v>
      </c>
      <c r="D2028" s="46">
        <f t="shared" si="62"/>
        <v>2.0699999999999998</v>
      </c>
      <c r="F2028" s="46">
        <v>2.0699999999999998</v>
      </c>
      <c r="G2028" s="46">
        <v>2.0699999999999998</v>
      </c>
      <c r="H2028" s="1105" t="b">
        <f t="shared" si="63"/>
        <v>1</v>
      </c>
    </row>
    <row r="2029" spans="1:8">
      <c r="A2029" s="47">
        <v>39243</v>
      </c>
      <c r="B2029" s="48" t="s">
        <v>10067</v>
      </c>
      <c r="C2029" s="47" t="s">
        <v>4709</v>
      </c>
      <c r="D2029" s="49">
        <f t="shared" si="62"/>
        <v>1.36</v>
      </c>
      <c r="F2029" s="49">
        <v>1.36</v>
      </c>
      <c r="G2029" s="49">
        <v>1.36</v>
      </c>
      <c r="H2029" s="1105" t="b">
        <f t="shared" si="63"/>
        <v>1</v>
      </c>
    </row>
    <row r="2030" spans="1:8">
      <c r="A2030" s="45">
        <v>39244</v>
      </c>
      <c r="B2030" s="1108" t="s">
        <v>10068</v>
      </c>
      <c r="C2030" s="45" t="s">
        <v>4709</v>
      </c>
      <c r="D2030" s="46">
        <f t="shared" si="62"/>
        <v>1.84</v>
      </c>
      <c r="F2030" s="46">
        <v>1.84</v>
      </c>
      <c r="G2030" s="46">
        <v>1.84</v>
      </c>
      <c r="H2030" s="1105" t="b">
        <f t="shared" si="63"/>
        <v>1</v>
      </c>
    </row>
    <row r="2031" spans="1:8">
      <c r="A2031" s="47">
        <v>39245</v>
      </c>
      <c r="B2031" s="48" t="s">
        <v>10069</v>
      </c>
      <c r="C2031" s="47" t="s">
        <v>4709</v>
      </c>
      <c r="D2031" s="49">
        <f t="shared" si="62"/>
        <v>3.55</v>
      </c>
      <c r="F2031" s="49">
        <v>3.55</v>
      </c>
      <c r="G2031" s="49">
        <v>3.55</v>
      </c>
      <c r="H2031" s="1105" t="b">
        <f t="shared" si="63"/>
        <v>1</v>
      </c>
    </row>
    <row r="2032" spans="1:8">
      <c r="A2032" s="45">
        <v>39254</v>
      </c>
      <c r="B2032" s="1108" t="s">
        <v>10070</v>
      </c>
      <c r="C2032" s="45" t="s">
        <v>4709</v>
      </c>
      <c r="D2032" s="46">
        <f t="shared" si="62"/>
        <v>5.31</v>
      </c>
      <c r="F2032" s="46">
        <v>5.31</v>
      </c>
      <c r="G2032" s="46">
        <v>5.31</v>
      </c>
      <c r="H2032" s="1105" t="b">
        <f t="shared" si="63"/>
        <v>1</v>
      </c>
    </row>
    <row r="2033" spans="1:8">
      <c r="A2033" s="47">
        <v>39255</v>
      </c>
      <c r="B2033" s="48" t="s">
        <v>10071</v>
      </c>
      <c r="C2033" s="47" t="s">
        <v>4709</v>
      </c>
      <c r="D2033" s="49">
        <f t="shared" si="62"/>
        <v>9.83</v>
      </c>
      <c r="F2033" s="49">
        <v>9.83</v>
      </c>
      <c r="G2033" s="49">
        <v>9.83</v>
      </c>
      <c r="H2033" s="1105" t="b">
        <f t="shared" si="63"/>
        <v>1</v>
      </c>
    </row>
    <row r="2034" spans="1:8">
      <c r="A2034" s="45">
        <v>39253</v>
      </c>
      <c r="B2034" s="1108" t="s">
        <v>10072</v>
      </c>
      <c r="C2034" s="45" t="s">
        <v>4709</v>
      </c>
      <c r="D2034" s="46">
        <f t="shared" si="62"/>
        <v>6.77</v>
      </c>
      <c r="F2034" s="46">
        <v>6.77</v>
      </c>
      <c r="G2034" s="46">
        <v>6.77</v>
      </c>
      <c r="H2034" s="1105" t="b">
        <f t="shared" si="63"/>
        <v>1</v>
      </c>
    </row>
    <row r="2035" spans="1:8" ht="30">
      <c r="A2035" s="47">
        <v>2446</v>
      </c>
      <c r="B2035" s="48" t="s">
        <v>10073</v>
      </c>
      <c r="C2035" s="47" t="s">
        <v>4709</v>
      </c>
      <c r="D2035" s="49">
        <f t="shared" si="62"/>
        <v>5.19</v>
      </c>
      <c r="F2035" s="49">
        <v>5.19</v>
      </c>
      <c r="G2035" s="49">
        <v>5.19</v>
      </c>
      <c r="H2035" s="1105" t="b">
        <f t="shared" si="63"/>
        <v>1</v>
      </c>
    </row>
    <row r="2036" spans="1:8" ht="30">
      <c r="A2036" s="45">
        <v>2442</v>
      </c>
      <c r="B2036" s="1108" t="s">
        <v>10074</v>
      </c>
      <c r="C2036" s="45" t="s">
        <v>4709</v>
      </c>
      <c r="D2036" s="46">
        <f t="shared" si="62"/>
        <v>7.27</v>
      </c>
      <c r="F2036" s="46">
        <v>7.27</v>
      </c>
      <c r="G2036" s="46">
        <v>7.27</v>
      </c>
      <c r="H2036" s="1105" t="b">
        <f t="shared" si="63"/>
        <v>1</v>
      </c>
    </row>
    <row r="2037" spans="1:8" ht="30">
      <c r="A2037" s="47">
        <v>39246</v>
      </c>
      <c r="B2037" s="48" t="s">
        <v>10075</v>
      </c>
      <c r="C2037" s="47" t="s">
        <v>4709</v>
      </c>
      <c r="D2037" s="49">
        <f t="shared" si="62"/>
        <v>3.61</v>
      </c>
      <c r="F2037" s="49">
        <v>3.61</v>
      </c>
      <c r="G2037" s="49">
        <v>3.61</v>
      </c>
      <c r="H2037" s="1105" t="b">
        <f t="shared" si="63"/>
        <v>1</v>
      </c>
    </row>
    <row r="2038" spans="1:8" ht="30">
      <c r="A2038" s="45">
        <v>39247</v>
      </c>
      <c r="B2038" s="1108" t="s">
        <v>10076</v>
      </c>
      <c r="C2038" s="45" t="s">
        <v>4709</v>
      </c>
      <c r="D2038" s="46">
        <f t="shared" si="62"/>
        <v>3.15</v>
      </c>
      <c r="F2038" s="46">
        <v>3.15</v>
      </c>
      <c r="G2038" s="46">
        <v>3.15</v>
      </c>
      <c r="H2038" s="1105" t="b">
        <f t="shared" si="63"/>
        <v>1</v>
      </c>
    </row>
    <row r="2039" spans="1:8" ht="30">
      <c r="A2039" s="47">
        <v>39248</v>
      </c>
      <c r="B2039" s="48" t="s">
        <v>10077</v>
      </c>
      <c r="C2039" s="47" t="s">
        <v>4709</v>
      </c>
      <c r="D2039" s="49">
        <f t="shared" si="62"/>
        <v>10.130000000000001</v>
      </c>
      <c r="F2039" s="49">
        <v>10.130000000000001</v>
      </c>
      <c r="G2039" s="49">
        <v>10.130000000000001</v>
      </c>
      <c r="H2039" s="1105" t="b">
        <f t="shared" si="63"/>
        <v>1</v>
      </c>
    </row>
    <row r="2040" spans="1:8">
      <c r="A2040" s="45">
        <v>2438</v>
      </c>
      <c r="B2040" s="1108" t="s">
        <v>10078</v>
      </c>
      <c r="C2040" s="45" t="s">
        <v>4705</v>
      </c>
      <c r="D2040" s="46">
        <f t="shared" si="62"/>
        <v>13.42</v>
      </c>
      <c r="F2040" s="46">
        <v>13.42</v>
      </c>
      <c r="G2040" s="46">
        <v>15.54</v>
      </c>
      <c r="H2040" s="1105" t="b">
        <f t="shared" si="63"/>
        <v>0</v>
      </c>
    </row>
    <row r="2041" spans="1:8">
      <c r="A2041" s="47">
        <v>40922</v>
      </c>
      <c r="B2041" s="48" t="s">
        <v>10079</v>
      </c>
      <c r="C2041" s="47" t="s">
        <v>4714</v>
      </c>
      <c r="D2041" s="49">
        <f t="shared" si="62"/>
        <v>2382.11</v>
      </c>
      <c r="F2041" s="49">
        <v>2382.11</v>
      </c>
      <c r="G2041" s="49">
        <v>2758.77</v>
      </c>
      <c r="H2041" s="1105" t="b">
        <f t="shared" si="63"/>
        <v>0</v>
      </c>
    </row>
    <row r="2042" spans="1:8" ht="30">
      <c r="A2042" s="45">
        <v>36486</v>
      </c>
      <c r="B2042" s="1108" t="s">
        <v>10080</v>
      </c>
      <c r="C2042" s="45" t="s">
        <v>4706</v>
      </c>
      <c r="D2042" s="46">
        <f t="shared" si="62"/>
        <v>34312.22</v>
      </c>
      <c r="F2042" s="46">
        <v>34312.22</v>
      </c>
      <c r="G2042" s="46">
        <v>34312.22</v>
      </c>
      <c r="H2042" s="1105" t="b">
        <f t="shared" si="63"/>
        <v>1</v>
      </c>
    </row>
    <row r="2043" spans="1:8" ht="30">
      <c r="A2043" s="47">
        <v>37777</v>
      </c>
      <c r="B2043" s="48" t="s">
        <v>10081</v>
      </c>
      <c r="C2043" s="47" t="s">
        <v>4706</v>
      </c>
      <c r="D2043" s="49">
        <f t="shared" si="62"/>
        <v>161541.29999999999</v>
      </c>
      <c r="F2043" s="49">
        <v>161541.29999999999</v>
      </c>
      <c r="G2043" s="49">
        <v>161541.29999999999</v>
      </c>
      <c r="H2043" s="1105" t="b">
        <f t="shared" si="63"/>
        <v>1</v>
      </c>
    </row>
    <row r="2044" spans="1:8">
      <c r="A2044" s="45">
        <v>12624</v>
      </c>
      <c r="B2044" s="1108" t="s">
        <v>10082</v>
      </c>
      <c r="C2044" s="45" t="s">
        <v>4706</v>
      </c>
      <c r="D2044" s="46">
        <f t="shared" si="62"/>
        <v>9.93</v>
      </c>
      <c r="F2044" s="46">
        <v>9.93</v>
      </c>
      <c r="G2044" s="46">
        <v>9.93</v>
      </c>
      <c r="H2044" s="1105" t="b">
        <f t="shared" si="63"/>
        <v>1</v>
      </c>
    </row>
    <row r="2045" spans="1:8" ht="30">
      <c r="A2045" s="47">
        <v>10638</v>
      </c>
      <c r="B2045" s="48" t="s">
        <v>10083</v>
      </c>
      <c r="C2045" s="47" t="s">
        <v>4706</v>
      </c>
      <c r="D2045" s="49">
        <f t="shared" si="62"/>
        <v>321403.49</v>
      </c>
      <c r="F2045" s="49">
        <v>321403.49</v>
      </c>
      <c r="G2045" s="49">
        <v>321403.49</v>
      </c>
      <c r="H2045" s="1105" t="b">
        <f t="shared" si="63"/>
        <v>1</v>
      </c>
    </row>
    <row r="2046" spans="1:8" ht="30">
      <c r="A2046" s="45">
        <v>10635</v>
      </c>
      <c r="B2046" s="1108" t="s">
        <v>10084</v>
      </c>
      <c r="C2046" s="45" t="s">
        <v>4706</v>
      </c>
      <c r="D2046" s="46">
        <f t="shared" si="62"/>
        <v>111093.39</v>
      </c>
      <c r="F2046" s="46">
        <v>111093.39</v>
      </c>
      <c r="G2046" s="46">
        <v>111093.39</v>
      </c>
      <c r="H2046" s="1105" t="b">
        <f t="shared" si="63"/>
        <v>1</v>
      </c>
    </row>
    <row r="2047" spans="1:8" ht="30">
      <c r="A2047" s="47">
        <v>10634</v>
      </c>
      <c r="B2047" s="48" t="s">
        <v>10085</v>
      </c>
      <c r="C2047" s="47" t="s">
        <v>4706</v>
      </c>
      <c r="D2047" s="49">
        <f t="shared" si="62"/>
        <v>95130</v>
      </c>
      <c r="F2047" s="49">
        <v>95130</v>
      </c>
      <c r="G2047" s="49">
        <v>95130</v>
      </c>
      <c r="H2047" s="1105" t="b">
        <f t="shared" si="63"/>
        <v>1</v>
      </c>
    </row>
    <row r="2048" spans="1:8" ht="30">
      <c r="A2048" s="45">
        <v>10636</v>
      </c>
      <c r="B2048" s="1108" t="s">
        <v>10086</v>
      </c>
      <c r="C2048" s="45" t="s">
        <v>4706</v>
      </c>
      <c r="D2048" s="46">
        <f t="shared" si="62"/>
        <v>209499.55</v>
      </c>
      <c r="F2048" s="46">
        <v>209499.55</v>
      </c>
      <c r="G2048" s="46">
        <v>209499.55</v>
      </c>
      <c r="H2048" s="1105" t="b">
        <f t="shared" si="63"/>
        <v>1</v>
      </c>
    </row>
    <row r="2049" spans="1:8" ht="30">
      <c r="A2049" s="47">
        <v>10637</v>
      </c>
      <c r="B2049" s="48" t="s">
        <v>10087</v>
      </c>
      <c r="C2049" s="47" t="s">
        <v>4706</v>
      </c>
      <c r="D2049" s="49">
        <f t="shared" si="62"/>
        <v>219138.74</v>
      </c>
      <c r="F2049" s="49">
        <v>219138.74</v>
      </c>
      <c r="G2049" s="49">
        <v>219138.74</v>
      </c>
      <c r="H2049" s="1105" t="b">
        <f t="shared" si="63"/>
        <v>1</v>
      </c>
    </row>
    <row r="2050" spans="1:8">
      <c r="A2050" s="45">
        <v>517</v>
      </c>
      <c r="B2050" s="1108" t="s">
        <v>10088</v>
      </c>
      <c r="C2050" s="45" t="s">
        <v>4711</v>
      </c>
      <c r="D2050" s="46">
        <f t="shared" si="62"/>
        <v>8.26</v>
      </c>
      <c r="F2050" s="46">
        <v>8.26</v>
      </c>
      <c r="G2050" s="46">
        <v>8.26</v>
      </c>
      <c r="H2050" s="1105" t="b">
        <f t="shared" si="63"/>
        <v>1</v>
      </c>
    </row>
    <row r="2051" spans="1:8">
      <c r="A2051" s="47">
        <v>41904</v>
      </c>
      <c r="B2051" s="48" t="s">
        <v>10089</v>
      </c>
      <c r="C2051" s="47" t="s">
        <v>4719</v>
      </c>
      <c r="D2051" s="49">
        <f t="shared" ref="D2051:D2114" si="64">IF($J$2=$F$1,F2051,G2051)</f>
        <v>2956.53</v>
      </c>
      <c r="F2051" s="49">
        <v>2956.53</v>
      </c>
      <c r="G2051" s="49">
        <v>2956.53</v>
      </c>
      <c r="H2051" s="1105" t="b">
        <f t="shared" ref="H2051:H2114" si="65">F2051=G2051</f>
        <v>1</v>
      </c>
    </row>
    <row r="2052" spans="1:8">
      <c r="A2052" s="45">
        <v>41905</v>
      </c>
      <c r="B2052" s="1108" t="s">
        <v>10090</v>
      </c>
      <c r="C2052" s="45" t="s">
        <v>4710</v>
      </c>
      <c r="D2052" s="46">
        <f t="shared" si="64"/>
        <v>2.21</v>
      </c>
      <c r="F2052" s="46">
        <v>2.21</v>
      </c>
      <c r="G2052" s="46">
        <v>2.21</v>
      </c>
      <c r="H2052" s="1105" t="b">
        <f t="shared" si="65"/>
        <v>1</v>
      </c>
    </row>
    <row r="2053" spans="1:8">
      <c r="A2053" s="47">
        <v>41903</v>
      </c>
      <c r="B2053" s="48" t="s">
        <v>10091</v>
      </c>
      <c r="C2053" s="47" t="s">
        <v>4710</v>
      </c>
      <c r="D2053" s="49">
        <f t="shared" si="64"/>
        <v>3.76</v>
      </c>
      <c r="F2053" s="49">
        <v>3.76</v>
      </c>
      <c r="G2053" s="49">
        <v>3.76</v>
      </c>
      <c r="H2053" s="1105" t="b">
        <f t="shared" si="65"/>
        <v>1</v>
      </c>
    </row>
    <row r="2054" spans="1:8">
      <c r="A2054" s="45">
        <v>37534</v>
      </c>
      <c r="B2054" s="1108" t="s">
        <v>10092</v>
      </c>
      <c r="C2054" s="45" t="s">
        <v>4710</v>
      </c>
      <c r="D2054" s="46">
        <f t="shared" si="64"/>
        <v>15.19</v>
      </c>
      <c r="F2054" s="46">
        <v>15.19</v>
      </c>
      <c r="G2054" s="46">
        <v>15.19</v>
      </c>
      <c r="H2054" s="1105" t="b">
        <f t="shared" si="65"/>
        <v>1</v>
      </c>
    </row>
    <row r="2055" spans="1:8">
      <c r="A2055" s="47">
        <v>37535</v>
      </c>
      <c r="B2055" s="48" t="s">
        <v>10093</v>
      </c>
      <c r="C2055" s="47" t="s">
        <v>4710</v>
      </c>
      <c r="D2055" s="49">
        <f t="shared" si="64"/>
        <v>15.19</v>
      </c>
      <c r="F2055" s="49">
        <v>15.19</v>
      </c>
      <c r="G2055" s="49">
        <v>15.19</v>
      </c>
      <c r="H2055" s="1105" t="b">
        <f t="shared" si="65"/>
        <v>1</v>
      </c>
    </row>
    <row r="2056" spans="1:8">
      <c r="A2056" s="45">
        <v>37533</v>
      </c>
      <c r="B2056" s="1108" t="s">
        <v>10094</v>
      </c>
      <c r="C2056" s="45" t="s">
        <v>4710</v>
      </c>
      <c r="D2056" s="46">
        <f t="shared" si="64"/>
        <v>15.19</v>
      </c>
      <c r="F2056" s="46">
        <v>15.19</v>
      </c>
      <c r="G2056" s="46">
        <v>15.19</v>
      </c>
      <c r="H2056" s="1105" t="b">
        <f t="shared" si="65"/>
        <v>1</v>
      </c>
    </row>
    <row r="2057" spans="1:8">
      <c r="A2057" s="47">
        <v>37537</v>
      </c>
      <c r="B2057" s="48" t="s">
        <v>10095</v>
      </c>
      <c r="C2057" s="47" t="s">
        <v>4710</v>
      </c>
      <c r="D2057" s="49">
        <f t="shared" si="64"/>
        <v>11.5</v>
      </c>
      <c r="F2057" s="49">
        <v>11.5</v>
      </c>
      <c r="G2057" s="49">
        <v>11.5</v>
      </c>
      <c r="H2057" s="1105" t="b">
        <f t="shared" si="65"/>
        <v>1</v>
      </c>
    </row>
    <row r="2058" spans="1:8">
      <c r="A2058" s="45">
        <v>37536</v>
      </c>
      <c r="B2058" s="1108" t="s">
        <v>10096</v>
      </c>
      <c r="C2058" s="45" t="s">
        <v>4710</v>
      </c>
      <c r="D2058" s="46">
        <f t="shared" si="64"/>
        <v>11.5</v>
      </c>
      <c r="F2058" s="46">
        <v>11.5</v>
      </c>
      <c r="G2058" s="46">
        <v>11.5</v>
      </c>
      <c r="H2058" s="1105" t="b">
        <f t="shared" si="65"/>
        <v>1</v>
      </c>
    </row>
    <row r="2059" spans="1:8">
      <c r="A2059" s="47">
        <v>37532</v>
      </c>
      <c r="B2059" s="48" t="s">
        <v>10097</v>
      </c>
      <c r="C2059" s="47" t="s">
        <v>4710</v>
      </c>
      <c r="D2059" s="49">
        <f t="shared" si="64"/>
        <v>11.5</v>
      </c>
      <c r="F2059" s="49">
        <v>11.5</v>
      </c>
      <c r="G2059" s="49">
        <v>11.5</v>
      </c>
      <c r="H2059" s="1105" t="b">
        <f t="shared" si="65"/>
        <v>1</v>
      </c>
    </row>
    <row r="2060" spans="1:8">
      <c r="A2060" s="45">
        <v>2696</v>
      </c>
      <c r="B2060" s="1108" t="s">
        <v>10098</v>
      </c>
      <c r="C2060" s="45" t="s">
        <v>4705</v>
      </c>
      <c r="D2060" s="46">
        <f t="shared" si="64"/>
        <v>13.3</v>
      </c>
      <c r="F2060" s="46">
        <v>13.3</v>
      </c>
      <c r="G2060" s="46">
        <v>15.39</v>
      </c>
      <c r="H2060" s="1105" t="b">
        <f t="shared" si="65"/>
        <v>0</v>
      </c>
    </row>
    <row r="2061" spans="1:8">
      <c r="A2061" s="47">
        <v>40928</v>
      </c>
      <c r="B2061" s="48" t="s">
        <v>10099</v>
      </c>
      <c r="C2061" s="47" t="s">
        <v>4714</v>
      </c>
      <c r="D2061" s="49">
        <f t="shared" si="64"/>
        <v>2355.9299999999998</v>
      </c>
      <c r="F2061" s="49">
        <v>2355.9299999999998</v>
      </c>
      <c r="G2061" s="49">
        <v>2728.44</v>
      </c>
      <c r="H2061" s="1105" t="b">
        <f t="shared" si="65"/>
        <v>0</v>
      </c>
    </row>
    <row r="2062" spans="1:8">
      <c r="A2062" s="45">
        <v>4083</v>
      </c>
      <c r="B2062" s="1108" t="s">
        <v>10100</v>
      </c>
      <c r="C2062" s="45" t="s">
        <v>4705</v>
      </c>
      <c r="D2062" s="46">
        <f t="shared" si="64"/>
        <v>17.22</v>
      </c>
      <c r="F2062" s="46">
        <v>17.22</v>
      </c>
      <c r="G2062" s="46">
        <v>19.93</v>
      </c>
      <c r="H2062" s="1105" t="b">
        <f t="shared" si="65"/>
        <v>0</v>
      </c>
    </row>
    <row r="2063" spans="1:8">
      <c r="A2063" s="47">
        <v>40818</v>
      </c>
      <c r="B2063" s="48" t="s">
        <v>10101</v>
      </c>
      <c r="C2063" s="47" t="s">
        <v>4714</v>
      </c>
      <c r="D2063" s="49">
        <f t="shared" si="64"/>
        <v>3050.58</v>
      </c>
      <c r="F2063" s="49">
        <v>3050.58</v>
      </c>
      <c r="G2063" s="49">
        <v>3532.94</v>
      </c>
      <c r="H2063" s="1105" t="b">
        <f t="shared" si="65"/>
        <v>0</v>
      </c>
    </row>
    <row r="2064" spans="1:8">
      <c r="A2064" s="45">
        <v>2705</v>
      </c>
      <c r="B2064" s="1108" t="s">
        <v>10102</v>
      </c>
      <c r="C2064" s="45" t="s">
        <v>4723</v>
      </c>
      <c r="D2064" s="46">
        <f t="shared" si="64"/>
        <v>0.59</v>
      </c>
      <c r="F2064" s="46">
        <v>0.59</v>
      </c>
      <c r="G2064" s="46">
        <v>0.59</v>
      </c>
      <c r="H2064" s="1105" t="b">
        <f t="shared" si="65"/>
        <v>1</v>
      </c>
    </row>
    <row r="2065" spans="1:8">
      <c r="A2065" s="47">
        <v>14250</v>
      </c>
      <c r="B2065" s="48" t="s">
        <v>10103</v>
      </c>
      <c r="C2065" s="47" t="s">
        <v>4723</v>
      </c>
      <c r="D2065" s="49">
        <f t="shared" si="64"/>
        <v>0.6</v>
      </c>
      <c r="F2065" s="49">
        <v>0.6</v>
      </c>
      <c r="G2065" s="49">
        <v>0.6</v>
      </c>
      <c r="H2065" s="1105" t="b">
        <f t="shared" si="65"/>
        <v>1</v>
      </c>
    </row>
    <row r="2066" spans="1:8">
      <c r="A2066" s="45">
        <v>11683</v>
      </c>
      <c r="B2066" s="1108" t="s">
        <v>10104</v>
      </c>
      <c r="C2066" s="45" t="s">
        <v>4706</v>
      </c>
      <c r="D2066" s="46">
        <f t="shared" si="64"/>
        <v>33.64</v>
      </c>
      <c r="F2066" s="46">
        <v>33.64</v>
      </c>
      <c r="G2066" s="46">
        <v>33.64</v>
      </c>
      <c r="H2066" s="1105" t="b">
        <f t="shared" si="65"/>
        <v>1</v>
      </c>
    </row>
    <row r="2067" spans="1:8">
      <c r="A2067" s="47">
        <v>11684</v>
      </c>
      <c r="B2067" s="48" t="s">
        <v>10105</v>
      </c>
      <c r="C2067" s="47" t="s">
        <v>4706</v>
      </c>
      <c r="D2067" s="49">
        <f t="shared" si="64"/>
        <v>36.82</v>
      </c>
      <c r="F2067" s="49">
        <v>36.82</v>
      </c>
      <c r="G2067" s="49">
        <v>36.82</v>
      </c>
      <c r="H2067" s="1105" t="b">
        <f t="shared" si="65"/>
        <v>1</v>
      </c>
    </row>
    <row r="2068" spans="1:8">
      <c r="A2068" s="45">
        <v>6141</v>
      </c>
      <c r="B2068" s="1108" t="s">
        <v>10106</v>
      </c>
      <c r="C2068" s="45" t="s">
        <v>4706</v>
      </c>
      <c r="D2068" s="46">
        <f t="shared" si="64"/>
        <v>3.8</v>
      </c>
      <c r="F2068" s="46">
        <v>3.8</v>
      </c>
      <c r="G2068" s="46">
        <v>3.8</v>
      </c>
      <c r="H2068" s="1105" t="b">
        <f t="shared" si="65"/>
        <v>1</v>
      </c>
    </row>
    <row r="2069" spans="1:8">
      <c r="A2069" s="47">
        <v>11681</v>
      </c>
      <c r="B2069" s="48" t="s">
        <v>10107</v>
      </c>
      <c r="C2069" s="47" t="s">
        <v>4706</v>
      </c>
      <c r="D2069" s="49">
        <f t="shared" si="64"/>
        <v>6.36</v>
      </c>
      <c r="F2069" s="49">
        <v>6.36</v>
      </c>
      <c r="G2069" s="49">
        <v>6.36</v>
      </c>
      <c r="H2069" s="1105" t="b">
        <f t="shared" si="65"/>
        <v>1</v>
      </c>
    </row>
    <row r="2070" spans="1:8">
      <c r="A2070" s="45">
        <v>2706</v>
      </c>
      <c r="B2070" s="1108" t="s">
        <v>10108</v>
      </c>
      <c r="C2070" s="45" t="s">
        <v>4705</v>
      </c>
      <c r="D2070" s="46">
        <f t="shared" si="64"/>
        <v>77.78</v>
      </c>
      <c r="F2070" s="46">
        <v>77.78</v>
      </c>
      <c r="G2070" s="46">
        <v>90.03</v>
      </c>
      <c r="H2070" s="1105" t="b">
        <f t="shared" si="65"/>
        <v>0</v>
      </c>
    </row>
    <row r="2071" spans="1:8">
      <c r="A2071" s="47">
        <v>40811</v>
      </c>
      <c r="B2071" s="48" t="s">
        <v>10109</v>
      </c>
      <c r="C2071" s="47" t="s">
        <v>4714</v>
      </c>
      <c r="D2071" s="49">
        <f t="shared" si="64"/>
        <v>13778.43</v>
      </c>
      <c r="F2071" s="49">
        <v>13778.43</v>
      </c>
      <c r="G2071" s="49">
        <v>15957.04</v>
      </c>
      <c r="H2071" s="1105" t="b">
        <f t="shared" si="65"/>
        <v>0</v>
      </c>
    </row>
    <row r="2072" spans="1:8">
      <c r="A2072" s="45">
        <v>2707</v>
      </c>
      <c r="B2072" s="1108" t="s">
        <v>10110</v>
      </c>
      <c r="C2072" s="45" t="s">
        <v>4705</v>
      </c>
      <c r="D2072" s="46">
        <f t="shared" si="64"/>
        <v>88.53</v>
      </c>
      <c r="F2072" s="46">
        <v>88.53</v>
      </c>
      <c r="G2072" s="46">
        <v>102.47</v>
      </c>
      <c r="H2072" s="1105" t="b">
        <f t="shared" si="65"/>
        <v>0</v>
      </c>
    </row>
    <row r="2073" spans="1:8">
      <c r="A2073" s="47">
        <v>40813</v>
      </c>
      <c r="B2073" s="48" t="s">
        <v>10111</v>
      </c>
      <c r="C2073" s="47" t="s">
        <v>4714</v>
      </c>
      <c r="D2073" s="49">
        <f t="shared" si="64"/>
        <v>15682.69</v>
      </c>
      <c r="F2073" s="49">
        <v>15682.69</v>
      </c>
      <c r="G2073" s="49">
        <v>18162.400000000001</v>
      </c>
      <c r="H2073" s="1105" t="b">
        <f t="shared" si="65"/>
        <v>0</v>
      </c>
    </row>
    <row r="2074" spans="1:8">
      <c r="A2074" s="45">
        <v>2708</v>
      </c>
      <c r="B2074" s="1108" t="s">
        <v>10112</v>
      </c>
      <c r="C2074" s="45" t="s">
        <v>4705</v>
      </c>
      <c r="D2074" s="46">
        <f t="shared" si="64"/>
        <v>121.01</v>
      </c>
      <c r="F2074" s="46">
        <v>121.01</v>
      </c>
      <c r="G2074" s="46">
        <v>140.07</v>
      </c>
      <c r="H2074" s="1105" t="b">
        <f t="shared" si="65"/>
        <v>0</v>
      </c>
    </row>
    <row r="2075" spans="1:8">
      <c r="A2075" s="47">
        <v>40814</v>
      </c>
      <c r="B2075" s="48" t="s">
        <v>10113</v>
      </c>
      <c r="C2075" s="47" t="s">
        <v>4714</v>
      </c>
      <c r="D2075" s="49">
        <f t="shared" si="64"/>
        <v>21437.82</v>
      </c>
      <c r="F2075" s="49">
        <v>21437.82</v>
      </c>
      <c r="G2075" s="49">
        <v>24827.52</v>
      </c>
      <c r="H2075" s="1105" t="b">
        <f t="shared" si="65"/>
        <v>0</v>
      </c>
    </row>
    <row r="2076" spans="1:8">
      <c r="A2076" s="45">
        <v>34779</v>
      </c>
      <c r="B2076" s="1108" t="s">
        <v>10114</v>
      </c>
      <c r="C2076" s="45" t="s">
        <v>4705</v>
      </c>
      <c r="D2076" s="46">
        <f t="shared" si="64"/>
        <v>78.91</v>
      </c>
      <c r="F2076" s="46">
        <v>78.91</v>
      </c>
      <c r="G2076" s="46">
        <v>91.33</v>
      </c>
      <c r="H2076" s="1105" t="b">
        <f t="shared" si="65"/>
        <v>0</v>
      </c>
    </row>
    <row r="2077" spans="1:8">
      <c r="A2077" s="47">
        <v>40936</v>
      </c>
      <c r="B2077" s="48" t="s">
        <v>10115</v>
      </c>
      <c r="C2077" s="47" t="s">
        <v>4714</v>
      </c>
      <c r="D2077" s="49">
        <f t="shared" si="64"/>
        <v>13979.43</v>
      </c>
      <c r="F2077" s="49">
        <v>13979.43</v>
      </c>
      <c r="G2077" s="49">
        <v>16189.82</v>
      </c>
      <c r="H2077" s="1105" t="b">
        <f t="shared" si="65"/>
        <v>0</v>
      </c>
    </row>
    <row r="2078" spans="1:8">
      <c r="A2078" s="45">
        <v>34780</v>
      </c>
      <c r="B2078" s="1108" t="s">
        <v>10116</v>
      </c>
      <c r="C2078" s="45" t="s">
        <v>4705</v>
      </c>
      <c r="D2078" s="46">
        <f t="shared" si="64"/>
        <v>89.03</v>
      </c>
      <c r="F2078" s="46">
        <v>89.03</v>
      </c>
      <c r="G2078" s="46">
        <v>103.05</v>
      </c>
      <c r="H2078" s="1105" t="b">
        <f t="shared" si="65"/>
        <v>0</v>
      </c>
    </row>
    <row r="2079" spans="1:8">
      <c r="A2079" s="47">
        <v>40937</v>
      </c>
      <c r="B2079" s="48" t="s">
        <v>10117</v>
      </c>
      <c r="C2079" s="47" t="s">
        <v>4714</v>
      </c>
      <c r="D2079" s="49">
        <f t="shared" si="64"/>
        <v>15771.56</v>
      </c>
      <c r="F2079" s="49">
        <v>15771.56</v>
      </c>
      <c r="G2079" s="49">
        <v>18265.32</v>
      </c>
      <c r="H2079" s="1105" t="b">
        <f t="shared" si="65"/>
        <v>0</v>
      </c>
    </row>
    <row r="2080" spans="1:8">
      <c r="A2080" s="45">
        <v>34782</v>
      </c>
      <c r="B2080" s="1108" t="s">
        <v>10118</v>
      </c>
      <c r="C2080" s="45" t="s">
        <v>4705</v>
      </c>
      <c r="D2080" s="46">
        <f t="shared" si="64"/>
        <v>122.01</v>
      </c>
      <c r="F2080" s="46">
        <v>122.01</v>
      </c>
      <c r="G2080" s="46">
        <v>141.22</v>
      </c>
      <c r="H2080" s="1105" t="b">
        <f t="shared" si="65"/>
        <v>0</v>
      </c>
    </row>
    <row r="2081" spans="1:8">
      <c r="A2081" s="47">
        <v>40938</v>
      </c>
      <c r="B2081" s="48" t="s">
        <v>10119</v>
      </c>
      <c r="C2081" s="47" t="s">
        <v>4714</v>
      </c>
      <c r="D2081" s="49">
        <f t="shared" si="64"/>
        <v>21613.439999999999</v>
      </c>
      <c r="F2081" s="49">
        <v>21613.439999999999</v>
      </c>
      <c r="G2081" s="49">
        <v>25030.9</v>
      </c>
      <c r="H2081" s="1105" t="b">
        <f t="shared" si="65"/>
        <v>0</v>
      </c>
    </row>
    <row r="2082" spans="1:8">
      <c r="A2082" s="45">
        <v>34783</v>
      </c>
      <c r="B2082" s="1108" t="s">
        <v>10120</v>
      </c>
      <c r="C2082" s="45" t="s">
        <v>4705</v>
      </c>
      <c r="D2082" s="46">
        <f t="shared" si="64"/>
        <v>74.17</v>
      </c>
      <c r="F2082" s="46">
        <v>74.17</v>
      </c>
      <c r="G2082" s="46">
        <v>85.85</v>
      </c>
      <c r="H2082" s="1105" t="b">
        <f t="shared" si="65"/>
        <v>0</v>
      </c>
    </row>
    <row r="2083" spans="1:8">
      <c r="A2083" s="47">
        <v>40939</v>
      </c>
      <c r="B2083" s="48" t="s">
        <v>10121</v>
      </c>
      <c r="C2083" s="47" t="s">
        <v>4714</v>
      </c>
      <c r="D2083" s="49">
        <f t="shared" si="64"/>
        <v>13142.39</v>
      </c>
      <c r="F2083" s="49">
        <v>13142.39</v>
      </c>
      <c r="G2083" s="49">
        <v>15220.43</v>
      </c>
      <c r="H2083" s="1105" t="b">
        <f t="shared" si="65"/>
        <v>0</v>
      </c>
    </row>
    <row r="2084" spans="1:8">
      <c r="A2084" s="45">
        <v>34785</v>
      </c>
      <c r="B2084" s="1108" t="s">
        <v>10122</v>
      </c>
      <c r="C2084" s="45" t="s">
        <v>4705</v>
      </c>
      <c r="D2084" s="46">
        <f t="shared" si="64"/>
        <v>73.45</v>
      </c>
      <c r="F2084" s="46">
        <v>73.45</v>
      </c>
      <c r="G2084" s="46">
        <v>85.02</v>
      </c>
      <c r="H2084" s="1105" t="b">
        <f t="shared" si="65"/>
        <v>0</v>
      </c>
    </row>
    <row r="2085" spans="1:8">
      <c r="A2085" s="47">
        <v>40940</v>
      </c>
      <c r="B2085" s="48" t="s">
        <v>10123</v>
      </c>
      <c r="C2085" s="47" t="s">
        <v>4714</v>
      </c>
      <c r="D2085" s="49">
        <f t="shared" si="64"/>
        <v>13012.96</v>
      </c>
      <c r="F2085" s="49">
        <v>13012.96</v>
      </c>
      <c r="G2085" s="49">
        <v>15070.53</v>
      </c>
      <c r="H2085" s="1105" t="b">
        <f t="shared" si="65"/>
        <v>0</v>
      </c>
    </row>
    <row r="2086" spans="1:8">
      <c r="A2086" s="45">
        <v>38403</v>
      </c>
      <c r="B2086" s="1108" t="s">
        <v>10124</v>
      </c>
      <c r="C2086" s="45" t="s">
        <v>4706</v>
      </c>
      <c r="D2086" s="46">
        <f t="shared" si="64"/>
        <v>29.7</v>
      </c>
      <c r="F2086" s="46">
        <v>29.7</v>
      </c>
      <c r="G2086" s="46">
        <v>29.7</v>
      </c>
      <c r="H2086" s="1105" t="b">
        <f t="shared" si="65"/>
        <v>1</v>
      </c>
    </row>
    <row r="2087" spans="1:8">
      <c r="A2087" s="47">
        <v>43494</v>
      </c>
      <c r="B2087" s="48" t="s">
        <v>10125</v>
      </c>
      <c r="C2087" s="47" t="s">
        <v>4714</v>
      </c>
      <c r="D2087" s="49">
        <f t="shared" si="64"/>
        <v>114.12</v>
      </c>
      <c r="F2087" s="49">
        <v>114.12</v>
      </c>
      <c r="G2087" s="49">
        <v>114.12</v>
      </c>
      <c r="H2087" s="1105" t="b">
        <f t="shared" si="65"/>
        <v>1</v>
      </c>
    </row>
    <row r="2088" spans="1:8">
      <c r="A2088" s="45">
        <v>43482</v>
      </c>
      <c r="B2088" s="1108" t="s">
        <v>10125</v>
      </c>
      <c r="C2088" s="45" t="s">
        <v>4705</v>
      </c>
      <c r="D2088" s="46">
        <f t="shared" si="64"/>
        <v>0.61</v>
      </c>
      <c r="F2088" s="46">
        <v>0.61</v>
      </c>
      <c r="G2088" s="46">
        <v>0.61</v>
      </c>
      <c r="H2088" s="1105" t="b">
        <f t="shared" si="65"/>
        <v>1</v>
      </c>
    </row>
    <row r="2089" spans="1:8">
      <c r="A2089" s="47">
        <v>43483</v>
      </c>
      <c r="B2089" s="48" t="s">
        <v>10126</v>
      </c>
      <c r="C2089" s="47" t="s">
        <v>4705</v>
      </c>
      <c r="D2089" s="49">
        <f t="shared" si="64"/>
        <v>1.08</v>
      </c>
      <c r="F2089" s="49">
        <v>1.08</v>
      </c>
      <c r="G2089" s="49">
        <v>1.08</v>
      </c>
      <c r="H2089" s="1105" t="b">
        <f t="shared" si="65"/>
        <v>1</v>
      </c>
    </row>
    <row r="2090" spans="1:8">
      <c r="A2090" s="45">
        <v>43495</v>
      </c>
      <c r="B2090" s="1108" t="s">
        <v>10127</v>
      </c>
      <c r="C2090" s="45" t="s">
        <v>4714</v>
      </c>
      <c r="D2090" s="46">
        <f t="shared" si="64"/>
        <v>203.86</v>
      </c>
      <c r="F2090" s="46">
        <v>203.86</v>
      </c>
      <c r="G2090" s="46">
        <v>203.86</v>
      </c>
      <c r="H2090" s="1105" t="b">
        <f t="shared" si="65"/>
        <v>1</v>
      </c>
    </row>
    <row r="2091" spans="1:8">
      <c r="A2091" s="47">
        <v>43484</v>
      </c>
      <c r="B2091" s="48" t="s">
        <v>10128</v>
      </c>
      <c r="C2091" s="47" t="s">
        <v>4705</v>
      </c>
      <c r="D2091" s="49">
        <f t="shared" si="64"/>
        <v>0.93</v>
      </c>
      <c r="F2091" s="49">
        <v>0.93</v>
      </c>
      <c r="G2091" s="49">
        <v>0.93</v>
      </c>
      <c r="H2091" s="1105" t="b">
        <f t="shared" si="65"/>
        <v>1</v>
      </c>
    </row>
    <row r="2092" spans="1:8">
      <c r="A2092" s="45">
        <v>43496</v>
      </c>
      <c r="B2092" s="1108" t="s">
        <v>10129</v>
      </c>
      <c r="C2092" s="45" t="s">
        <v>4714</v>
      </c>
      <c r="D2092" s="46">
        <f t="shared" si="64"/>
        <v>175.1</v>
      </c>
      <c r="F2092" s="46">
        <v>175.1</v>
      </c>
      <c r="G2092" s="46">
        <v>175.1</v>
      </c>
      <c r="H2092" s="1105" t="b">
        <f t="shared" si="65"/>
        <v>1</v>
      </c>
    </row>
    <row r="2093" spans="1:8">
      <c r="A2093" s="47">
        <v>43485</v>
      </c>
      <c r="B2093" s="48" t="s">
        <v>10130</v>
      </c>
      <c r="C2093" s="47" t="s">
        <v>4705</v>
      </c>
      <c r="D2093" s="49">
        <f t="shared" si="64"/>
        <v>0.83</v>
      </c>
      <c r="F2093" s="49">
        <v>0.83</v>
      </c>
      <c r="G2093" s="49">
        <v>0.83</v>
      </c>
      <c r="H2093" s="1105" t="b">
        <f t="shared" si="65"/>
        <v>1</v>
      </c>
    </row>
    <row r="2094" spans="1:8">
      <c r="A2094" s="45">
        <v>43497</v>
      </c>
      <c r="B2094" s="1108" t="s">
        <v>10131</v>
      </c>
      <c r="C2094" s="45" t="s">
        <v>4714</v>
      </c>
      <c r="D2094" s="46">
        <f t="shared" si="64"/>
        <v>156.65</v>
      </c>
      <c r="F2094" s="46">
        <v>156.65</v>
      </c>
      <c r="G2094" s="46">
        <v>156.65</v>
      </c>
      <c r="H2094" s="1105" t="b">
        <f t="shared" si="65"/>
        <v>1</v>
      </c>
    </row>
    <row r="2095" spans="1:8">
      <c r="A2095" s="47">
        <v>43499</v>
      </c>
      <c r="B2095" s="48" t="s">
        <v>10132</v>
      </c>
      <c r="C2095" s="47" t="s">
        <v>4714</v>
      </c>
      <c r="D2095" s="49">
        <f t="shared" si="64"/>
        <v>179.44</v>
      </c>
      <c r="F2095" s="49">
        <v>179.44</v>
      </c>
      <c r="G2095" s="49">
        <v>179.44</v>
      </c>
      <c r="H2095" s="1105" t="b">
        <f t="shared" si="65"/>
        <v>1</v>
      </c>
    </row>
    <row r="2096" spans="1:8">
      <c r="A2096" s="45">
        <v>43487</v>
      </c>
      <c r="B2096" s="1108" t="s">
        <v>10132</v>
      </c>
      <c r="C2096" s="45" t="s">
        <v>4705</v>
      </c>
      <c r="D2096" s="46">
        <f t="shared" si="64"/>
        <v>0.95</v>
      </c>
      <c r="F2096" s="46">
        <v>0.95</v>
      </c>
      <c r="G2096" s="46">
        <v>0.95</v>
      </c>
      <c r="H2096" s="1105" t="b">
        <f t="shared" si="65"/>
        <v>1</v>
      </c>
    </row>
    <row r="2097" spans="1:8">
      <c r="A2097" s="47">
        <v>43486</v>
      </c>
      <c r="B2097" s="48" t="s">
        <v>10133</v>
      </c>
      <c r="C2097" s="47" t="s">
        <v>4705</v>
      </c>
      <c r="D2097" s="49">
        <f t="shared" si="64"/>
        <v>0.56999999999999995</v>
      </c>
      <c r="F2097" s="49">
        <v>0.56999999999999995</v>
      </c>
      <c r="G2097" s="49">
        <v>0.56999999999999995</v>
      </c>
      <c r="H2097" s="1105" t="b">
        <f t="shared" si="65"/>
        <v>1</v>
      </c>
    </row>
    <row r="2098" spans="1:8">
      <c r="A2098" s="45">
        <v>43498</v>
      </c>
      <c r="B2098" s="1108" t="s">
        <v>10134</v>
      </c>
      <c r="C2098" s="45" t="s">
        <v>4714</v>
      </c>
      <c r="D2098" s="46">
        <f t="shared" si="64"/>
        <v>108.24</v>
      </c>
      <c r="F2098" s="46">
        <v>108.24</v>
      </c>
      <c r="G2098" s="46">
        <v>108.24</v>
      </c>
      <c r="H2098" s="1105" t="b">
        <f t="shared" si="65"/>
        <v>1</v>
      </c>
    </row>
    <row r="2099" spans="1:8">
      <c r="A2099" s="47">
        <v>43488</v>
      </c>
      <c r="B2099" s="48" t="s">
        <v>10135</v>
      </c>
      <c r="C2099" s="47" t="s">
        <v>4705</v>
      </c>
      <c r="D2099" s="49">
        <f t="shared" si="64"/>
        <v>0.66</v>
      </c>
      <c r="F2099" s="49">
        <v>0.66</v>
      </c>
      <c r="G2099" s="49">
        <v>0.66</v>
      </c>
      <c r="H2099" s="1105" t="b">
        <f t="shared" si="65"/>
        <v>1</v>
      </c>
    </row>
    <row r="2100" spans="1:8">
      <c r="A2100" s="45">
        <v>43500</v>
      </c>
      <c r="B2100" s="1108" t="s">
        <v>10136</v>
      </c>
      <c r="C2100" s="45" t="s">
        <v>4714</v>
      </c>
      <c r="D2100" s="46">
        <f t="shared" si="64"/>
        <v>125.38</v>
      </c>
      <c r="F2100" s="46">
        <v>125.38</v>
      </c>
      <c r="G2100" s="46">
        <v>125.38</v>
      </c>
      <c r="H2100" s="1105" t="b">
        <f t="shared" si="65"/>
        <v>1</v>
      </c>
    </row>
    <row r="2101" spans="1:8">
      <c r="A2101" s="47">
        <v>43489</v>
      </c>
      <c r="B2101" s="48" t="s">
        <v>10137</v>
      </c>
      <c r="C2101" s="47" t="s">
        <v>4705</v>
      </c>
      <c r="D2101" s="49">
        <f t="shared" si="64"/>
        <v>0.96</v>
      </c>
      <c r="F2101" s="49">
        <v>0.96</v>
      </c>
      <c r="G2101" s="49">
        <v>0.96</v>
      </c>
      <c r="H2101" s="1105" t="b">
        <f t="shared" si="65"/>
        <v>1</v>
      </c>
    </row>
    <row r="2102" spans="1:8">
      <c r="A2102" s="45">
        <v>43501</v>
      </c>
      <c r="B2102" s="1108" t="s">
        <v>10138</v>
      </c>
      <c r="C2102" s="45" t="s">
        <v>4714</v>
      </c>
      <c r="D2102" s="46">
        <f t="shared" si="64"/>
        <v>181.88</v>
      </c>
      <c r="F2102" s="46">
        <v>181.88</v>
      </c>
      <c r="G2102" s="46">
        <v>181.88</v>
      </c>
      <c r="H2102" s="1105" t="b">
        <f t="shared" si="65"/>
        <v>1</v>
      </c>
    </row>
    <row r="2103" spans="1:8">
      <c r="A2103" s="47">
        <v>43490</v>
      </c>
      <c r="B2103" s="48" t="s">
        <v>10139</v>
      </c>
      <c r="C2103" s="47" t="s">
        <v>4705</v>
      </c>
      <c r="D2103" s="49">
        <f t="shared" si="64"/>
        <v>1.46</v>
      </c>
      <c r="F2103" s="49">
        <v>1.46</v>
      </c>
      <c r="G2103" s="49">
        <v>1.46</v>
      </c>
      <c r="H2103" s="1105" t="b">
        <f t="shared" si="65"/>
        <v>1</v>
      </c>
    </row>
    <row r="2104" spans="1:8">
      <c r="A2104" s="45">
        <v>43502</v>
      </c>
      <c r="B2104" s="1108" t="s">
        <v>10140</v>
      </c>
      <c r="C2104" s="45" t="s">
        <v>4714</v>
      </c>
      <c r="D2104" s="46">
        <f t="shared" si="64"/>
        <v>275.92</v>
      </c>
      <c r="F2104" s="46">
        <v>275.92</v>
      </c>
      <c r="G2104" s="46">
        <v>275.92</v>
      </c>
      <c r="H2104" s="1105" t="b">
        <f t="shared" si="65"/>
        <v>1</v>
      </c>
    </row>
    <row r="2105" spans="1:8">
      <c r="A2105" s="47">
        <v>43491</v>
      </c>
      <c r="B2105" s="48" t="s">
        <v>10141</v>
      </c>
      <c r="C2105" s="47" t="s">
        <v>4705</v>
      </c>
      <c r="D2105" s="49">
        <f t="shared" si="64"/>
        <v>1.02</v>
      </c>
      <c r="F2105" s="49">
        <v>1.02</v>
      </c>
      <c r="G2105" s="49">
        <v>1.02</v>
      </c>
      <c r="H2105" s="1105" t="b">
        <f t="shared" si="65"/>
        <v>1</v>
      </c>
    </row>
    <row r="2106" spans="1:8">
      <c r="A2106" s="45">
        <v>43503</v>
      </c>
      <c r="B2106" s="1108" t="s">
        <v>10142</v>
      </c>
      <c r="C2106" s="45" t="s">
        <v>4714</v>
      </c>
      <c r="D2106" s="46">
        <f t="shared" si="64"/>
        <v>192.76</v>
      </c>
      <c r="F2106" s="46">
        <v>192.76</v>
      </c>
      <c r="G2106" s="46">
        <v>192.76</v>
      </c>
      <c r="H2106" s="1105" t="b">
        <f t="shared" si="65"/>
        <v>1</v>
      </c>
    </row>
    <row r="2107" spans="1:8">
      <c r="A2107" s="47">
        <v>43492</v>
      </c>
      <c r="B2107" s="48" t="s">
        <v>10143</v>
      </c>
      <c r="C2107" s="47" t="s">
        <v>4705</v>
      </c>
      <c r="D2107" s="49">
        <f t="shared" si="64"/>
        <v>1.36</v>
      </c>
      <c r="F2107" s="49">
        <v>1.36</v>
      </c>
      <c r="G2107" s="49">
        <v>1.36</v>
      </c>
      <c r="H2107" s="1105" t="b">
        <f t="shared" si="65"/>
        <v>1</v>
      </c>
    </row>
    <row r="2108" spans="1:8">
      <c r="A2108" s="45">
        <v>43504</v>
      </c>
      <c r="B2108" s="1108" t="s">
        <v>10144</v>
      </c>
      <c r="C2108" s="45" t="s">
        <v>4714</v>
      </c>
      <c r="D2108" s="46">
        <f t="shared" si="64"/>
        <v>255.78</v>
      </c>
      <c r="F2108" s="46">
        <v>255.78</v>
      </c>
      <c r="G2108" s="46">
        <v>255.78</v>
      </c>
      <c r="H2108" s="1105" t="b">
        <f t="shared" si="65"/>
        <v>1</v>
      </c>
    </row>
    <row r="2109" spans="1:8">
      <c r="A2109" s="47">
        <v>43493</v>
      </c>
      <c r="B2109" s="48" t="s">
        <v>10145</v>
      </c>
      <c r="C2109" s="47" t="s">
        <v>4705</v>
      </c>
      <c r="D2109" s="49">
        <f t="shared" si="64"/>
        <v>0.54</v>
      </c>
      <c r="F2109" s="49">
        <v>0.54</v>
      </c>
      <c r="G2109" s="49">
        <v>0.54</v>
      </c>
      <c r="H2109" s="1105" t="b">
        <f t="shared" si="65"/>
        <v>1</v>
      </c>
    </row>
    <row r="2110" spans="1:8">
      <c r="A2110" s="45">
        <v>43505</v>
      </c>
      <c r="B2110" s="1108" t="s">
        <v>10146</v>
      </c>
      <c r="C2110" s="45" t="s">
        <v>4714</v>
      </c>
      <c r="D2110" s="46">
        <f t="shared" si="64"/>
        <v>102.76</v>
      </c>
      <c r="F2110" s="46">
        <v>102.76</v>
      </c>
      <c r="G2110" s="46">
        <v>102.76</v>
      </c>
      <c r="H2110" s="1105" t="b">
        <f t="shared" si="65"/>
        <v>1</v>
      </c>
    </row>
    <row r="2111" spans="1:8" ht="30">
      <c r="A2111" s="47">
        <v>37774</v>
      </c>
      <c r="B2111" s="48" t="s">
        <v>10147</v>
      </c>
      <c r="C2111" s="47" t="s">
        <v>4706</v>
      </c>
      <c r="D2111" s="49">
        <f t="shared" si="64"/>
        <v>188694.18</v>
      </c>
      <c r="F2111" s="49">
        <v>188694.18</v>
      </c>
      <c r="G2111" s="49">
        <v>188694.18</v>
      </c>
      <c r="H2111" s="1105" t="b">
        <f t="shared" si="65"/>
        <v>1</v>
      </c>
    </row>
    <row r="2112" spans="1:8" ht="30">
      <c r="A2112" s="45">
        <v>38630</v>
      </c>
      <c r="B2112" s="1108" t="s">
        <v>10148</v>
      </c>
      <c r="C2112" s="45" t="s">
        <v>4706</v>
      </c>
      <c r="D2112" s="46">
        <f t="shared" si="64"/>
        <v>972265.62</v>
      </c>
      <c r="F2112" s="46">
        <v>972265.62</v>
      </c>
      <c r="G2112" s="46">
        <v>972265.62</v>
      </c>
      <c r="H2112" s="1105" t="b">
        <f t="shared" si="65"/>
        <v>1</v>
      </c>
    </row>
    <row r="2113" spans="1:8" ht="45">
      <c r="A2113" s="47">
        <v>38629</v>
      </c>
      <c r="B2113" s="48" t="s">
        <v>10149</v>
      </c>
      <c r="C2113" s="47" t="s">
        <v>4706</v>
      </c>
      <c r="D2113" s="49">
        <f t="shared" si="64"/>
        <v>1447265.62</v>
      </c>
      <c r="F2113" s="49">
        <v>1447265.62</v>
      </c>
      <c r="G2113" s="49">
        <v>1447265.62</v>
      </c>
      <c r="H2113" s="1105" t="b">
        <f t="shared" si="65"/>
        <v>1</v>
      </c>
    </row>
    <row r="2114" spans="1:8">
      <c r="A2114" s="45">
        <v>38476</v>
      </c>
      <c r="B2114" s="1108" t="s">
        <v>10150</v>
      </c>
      <c r="C2114" s="45" t="s">
        <v>4706</v>
      </c>
      <c r="D2114" s="46">
        <f t="shared" si="64"/>
        <v>223.23</v>
      </c>
      <c r="F2114" s="46">
        <v>223.23</v>
      </c>
      <c r="G2114" s="46">
        <v>223.23</v>
      </c>
      <c r="H2114" s="1105" t="b">
        <f t="shared" si="65"/>
        <v>1</v>
      </c>
    </row>
    <row r="2115" spans="1:8">
      <c r="A2115" s="47">
        <v>38477</v>
      </c>
      <c r="B2115" s="48" t="s">
        <v>10151</v>
      </c>
      <c r="C2115" s="47" t="s">
        <v>4706</v>
      </c>
      <c r="D2115" s="49">
        <f t="shared" ref="D2115:D2178" si="66">IF($J$2=$F$1,F2115,G2115)</f>
        <v>632.20000000000005</v>
      </c>
      <c r="F2115" s="49">
        <v>632.20000000000005</v>
      </c>
      <c r="G2115" s="49">
        <v>632.20000000000005</v>
      </c>
      <c r="H2115" s="1105" t="b">
        <f t="shared" ref="H2115:H2178" si="67">F2115=G2115</f>
        <v>1</v>
      </c>
    </row>
    <row r="2116" spans="1:8" ht="30">
      <c r="A2116" s="45">
        <v>40635</v>
      </c>
      <c r="B2116" s="1108" t="s">
        <v>10152</v>
      </c>
      <c r="C2116" s="45" t="s">
        <v>4706</v>
      </c>
      <c r="D2116" s="46">
        <f t="shared" si="66"/>
        <v>485006.48</v>
      </c>
      <c r="F2116" s="46">
        <v>485006.48</v>
      </c>
      <c r="G2116" s="46">
        <v>485006.48</v>
      </c>
      <c r="H2116" s="1105" t="b">
        <f t="shared" si="67"/>
        <v>1</v>
      </c>
    </row>
    <row r="2117" spans="1:8">
      <c r="A2117" s="47">
        <v>36483</v>
      </c>
      <c r="B2117" s="48" t="s">
        <v>10153</v>
      </c>
      <c r="C2117" s="47" t="s">
        <v>4706</v>
      </c>
      <c r="D2117" s="49">
        <f t="shared" si="66"/>
        <v>439493.56</v>
      </c>
      <c r="F2117" s="49">
        <v>439493.56</v>
      </c>
      <c r="G2117" s="49">
        <v>439493.56</v>
      </c>
      <c r="H2117" s="1105" t="b">
        <f t="shared" si="67"/>
        <v>1</v>
      </c>
    </row>
    <row r="2118" spans="1:8">
      <c r="A2118" s="45">
        <v>14525</v>
      </c>
      <c r="B2118" s="1108" t="s">
        <v>10154</v>
      </c>
      <c r="C2118" s="45" t="s">
        <v>4706</v>
      </c>
      <c r="D2118" s="46">
        <f t="shared" si="66"/>
        <v>460175.61</v>
      </c>
      <c r="F2118" s="46">
        <v>460175.61</v>
      </c>
      <c r="G2118" s="46">
        <v>460175.61</v>
      </c>
      <c r="H2118" s="1105" t="b">
        <f t="shared" si="67"/>
        <v>1</v>
      </c>
    </row>
    <row r="2119" spans="1:8">
      <c r="A2119" s="47">
        <v>36482</v>
      </c>
      <c r="B2119" s="48" t="s">
        <v>10155</v>
      </c>
      <c r="C2119" s="47" t="s">
        <v>4706</v>
      </c>
      <c r="D2119" s="49">
        <f t="shared" si="66"/>
        <v>394664.68</v>
      </c>
      <c r="F2119" s="49">
        <v>394664.68</v>
      </c>
      <c r="G2119" s="49">
        <v>394664.68</v>
      </c>
      <c r="H2119" s="1105" t="b">
        <f t="shared" si="67"/>
        <v>1</v>
      </c>
    </row>
    <row r="2120" spans="1:8">
      <c r="A2120" s="45">
        <v>36408</v>
      </c>
      <c r="B2120" s="1108" t="s">
        <v>10156</v>
      </c>
      <c r="C2120" s="45" t="s">
        <v>4706</v>
      </c>
      <c r="D2120" s="46">
        <f t="shared" si="66"/>
        <v>471550.74</v>
      </c>
      <c r="F2120" s="46">
        <v>471550.74</v>
      </c>
      <c r="G2120" s="46">
        <v>471550.74</v>
      </c>
      <c r="H2120" s="1105" t="b">
        <f t="shared" si="67"/>
        <v>1</v>
      </c>
    </row>
    <row r="2121" spans="1:8">
      <c r="A2121" s="47">
        <v>2723</v>
      </c>
      <c r="B2121" s="48" t="s">
        <v>10157</v>
      </c>
      <c r="C2121" s="47" t="s">
        <v>4706</v>
      </c>
      <c r="D2121" s="49">
        <f t="shared" si="66"/>
        <v>361935.87</v>
      </c>
      <c r="F2121" s="49">
        <v>361935.87</v>
      </c>
      <c r="G2121" s="49">
        <v>361935.87</v>
      </c>
      <c r="H2121" s="1105" t="b">
        <f t="shared" si="67"/>
        <v>1</v>
      </c>
    </row>
    <row r="2122" spans="1:8">
      <c r="A2122" s="45">
        <v>36481</v>
      </c>
      <c r="B2122" s="1108" t="s">
        <v>10158</v>
      </c>
      <c r="C2122" s="45" t="s">
        <v>4706</v>
      </c>
      <c r="D2122" s="46">
        <f t="shared" si="66"/>
        <v>431737.79</v>
      </c>
      <c r="F2122" s="46">
        <v>431737.79</v>
      </c>
      <c r="G2122" s="46">
        <v>431737.79</v>
      </c>
      <c r="H2122" s="1105" t="b">
        <f t="shared" si="67"/>
        <v>1</v>
      </c>
    </row>
    <row r="2123" spans="1:8">
      <c r="A2123" s="47">
        <v>10685</v>
      </c>
      <c r="B2123" s="48" t="s">
        <v>10159</v>
      </c>
      <c r="C2123" s="47" t="s">
        <v>4706</v>
      </c>
      <c r="D2123" s="49">
        <f t="shared" si="66"/>
        <v>413641</v>
      </c>
      <c r="F2123" s="49">
        <v>413641</v>
      </c>
      <c r="G2123" s="49">
        <v>413641</v>
      </c>
      <c r="H2123" s="1105" t="b">
        <f t="shared" si="67"/>
        <v>1</v>
      </c>
    </row>
    <row r="2124" spans="1:8" ht="30">
      <c r="A2124" s="45">
        <v>40636</v>
      </c>
      <c r="B2124" s="1108" t="s">
        <v>10160</v>
      </c>
      <c r="C2124" s="45" t="s">
        <v>4706</v>
      </c>
      <c r="D2124" s="46">
        <f t="shared" si="66"/>
        <v>466909.68</v>
      </c>
      <c r="F2124" s="46">
        <v>466909.68</v>
      </c>
      <c r="G2124" s="46">
        <v>466909.68</v>
      </c>
      <c r="H2124" s="1105" t="b">
        <f t="shared" si="67"/>
        <v>1</v>
      </c>
    </row>
    <row r="2125" spans="1:8">
      <c r="A2125" s="47">
        <v>4111</v>
      </c>
      <c r="B2125" s="48" t="s">
        <v>10161</v>
      </c>
      <c r="C2125" s="47" t="s">
        <v>4706</v>
      </c>
      <c r="D2125" s="49">
        <f t="shared" si="66"/>
        <v>36.299999999999997</v>
      </c>
      <c r="F2125" s="49">
        <v>36.299999999999997</v>
      </c>
      <c r="G2125" s="49">
        <v>36.299999999999997</v>
      </c>
      <c r="H2125" s="1105" t="b">
        <f t="shared" si="67"/>
        <v>1</v>
      </c>
    </row>
    <row r="2126" spans="1:8">
      <c r="A2126" s="45">
        <v>26021</v>
      </c>
      <c r="B2126" s="1108" t="s">
        <v>10162</v>
      </c>
      <c r="C2126" s="45" t="s">
        <v>4706</v>
      </c>
      <c r="D2126" s="46">
        <f t="shared" si="66"/>
        <v>63.25</v>
      </c>
      <c r="F2126" s="46">
        <v>63.25</v>
      </c>
      <c r="G2126" s="46">
        <v>63.25</v>
      </c>
      <c r="H2126" s="1105" t="b">
        <f t="shared" si="67"/>
        <v>1</v>
      </c>
    </row>
    <row r="2127" spans="1:8">
      <c r="A2127" s="47">
        <v>12</v>
      </c>
      <c r="B2127" s="48" t="s">
        <v>10163</v>
      </c>
      <c r="C2127" s="47" t="s">
        <v>4706</v>
      </c>
      <c r="D2127" s="49">
        <f t="shared" si="66"/>
        <v>8.86</v>
      </c>
      <c r="F2127" s="49">
        <v>8.86</v>
      </c>
      <c r="G2127" s="49">
        <v>8.86</v>
      </c>
      <c r="H2127" s="1105" t="b">
        <f t="shared" si="67"/>
        <v>1</v>
      </c>
    </row>
    <row r="2128" spans="1:8">
      <c r="A2128" s="45">
        <v>37554</v>
      </c>
      <c r="B2128" s="1108" t="s">
        <v>10164</v>
      </c>
      <c r="C2128" s="45" t="s">
        <v>4706</v>
      </c>
      <c r="D2128" s="46">
        <f t="shared" si="66"/>
        <v>119.78</v>
      </c>
      <c r="F2128" s="46">
        <v>119.78</v>
      </c>
      <c r="G2128" s="46">
        <v>119.78</v>
      </c>
      <c r="H2128" s="1105" t="b">
        <f t="shared" si="67"/>
        <v>1</v>
      </c>
    </row>
    <row r="2129" spans="1:8">
      <c r="A2129" s="47">
        <v>37555</v>
      </c>
      <c r="B2129" s="48" t="s">
        <v>10165</v>
      </c>
      <c r="C2129" s="47" t="s">
        <v>4706</v>
      </c>
      <c r="D2129" s="49">
        <f t="shared" si="66"/>
        <v>145.71</v>
      </c>
      <c r="F2129" s="49">
        <v>145.71</v>
      </c>
      <c r="G2129" s="49">
        <v>145.71</v>
      </c>
      <c r="H2129" s="1105" t="b">
        <f t="shared" si="67"/>
        <v>1</v>
      </c>
    </row>
    <row r="2130" spans="1:8" ht="30">
      <c r="A2130" s="45">
        <v>10902</v>
      </c>
      <c r="B2130" s="1108" t="s">
        <v>10166</v>
      </c>
      <c r="C2130" s="45" t="s">
        <v>4706</v>
      </c>
      <c r="D2130" s="46">
        <f t="shared" si="66"/>
        <v>36.56</v>
      </c>
      <c r="F2130" s="46">
        <v>36.56</v>
      </c>
      <c r="G2130" s="46">
        <v>36.56</v>
      </c>
      <c r="H2130" s="1105" t="b">
        <f t="shared" si="67"/>
        <v>1</v>
      </c>
    </row>
    <row r="2131" spans="1:8" ht="30">
      <c r="A2131" s="47">
        <v>20965</v>
      </c>
      <c r="B2131" s="48" t="s">
        <v>10167</v>
      </c>
      <c r="C2131" s="47" t="s">
        <v>4706</v>
      </c>
      <c r="D2131" s="49">
        <f t="shared" si="66"/>
        <v>36.9</v>
      </c>
      <c r="F2131" s="49">
        <v>36.9</v>
      </c>
      <c r="G2131" s="49">
        <v>36.9</v>
      </c>
      <c r="H2131" s="1105" t="b">
        <f t="shared" si="67"/>
        <v>1</v>
      </c>
    </row>
    <row r="2132" spans="1:8" ht="30">
      <c r="A2132" s="45">
        <v>20966</v>
      </c>
      <c r="B2132" s="1108" t="s">
        <v>10168</v>
      </c>
      <c r="C2132" s="45" t="s">
        <v>4706</v>
      </c>
      <c r="D2132" s="46">
        <f t="shared" si="66"/>
        <v>39.729999999999997</v>
      </c>
      <c r="F2132" s="46">
        <v>39.729999999999997</v>
      </c>
      <c r="G2132" s="46">
        <v>39.729999999999997</v>
      </c>
      <c r="H2132" s="1105" t="b">
        <f t="shared" si="67"/>
        <v>1</v>
      </c>
    </row>
    <row r="2133" spans="1:8" ht="30">
      <c r="A2133" s="47">
        <v>10903</v>
      </c>
      <c r="B2133" s="48" t="s">
        <v>10169</v>
      </c>
      <c r="C2133" s="47" t="s">
        <v>4706</v>
      </c>
      <c r="D2133" s="49">
        <f t="shared" si="66"/>
        <v>60.22</v>
      </c>
      <c r="F2133" s="49">
        <v>60.22</v>
      </c>
      <c r="G2133" s="49">
        <v>60.22</v>
      </c>
      <c r="H2133" s="1105" t="b">
        <f t="shared" si="67"/>
        <v>1</v>
      </c>
    </row>
    <row r="2134" spans="1:8" ht="30">
      <c r="A2134" s="45">
        <v>20967</v>
      </c>
      <c r="B2134" s="1108" t="s">
        <v>10170</v>
      </c>
      <c r="C2134" s="45" t="s">
        <v>4706</v>
      </c>
      <c r="D2134" s="46">
        <f t="shared" si="66"/>
        <v>60.22</v>
      </c>
      <c r="F2134" s="46">
        <v>60.22</v>
      </c>
      <c r="G2134" s="46">
        <v>60.22</v>
      </c>
      <c r="H2134" s="1105" t="b">
        <f t="shared" si="67"/>
        <v>1</v>
      </c>
    </row>
    <row r="2135" spans="1:8" ht="30">
      <c r="A2135" s="47">
        <v>20968</v>
      </c>
      <c r="B2135" s="48" t="s">
        <v>10171</v>
      </c>
      <c r="C2135" s="47" t="s">
        <v>4706</v>
      </c>
      <c r="D2135" s="49">
        <f t="shared" si="66"/>
        <v>66.05</v>
      </c>
      <c r="F2135" s="49">
        <v>66.05</v>
      </c>
      <c r="G2135" s="49">
        <v>66.05</v>
      </c>
      <c r="H2135" s="1105" t="b">
        <f t="shared" si="67"/>
        <v>1</v>
      </c>
    </row>
    <row r="2136" spans="1:8">
      <c r="A2136" s="45">
        <v>11359</v>
      </c>
      <c r="B2136" s="1108" t="s">
        <v>10172</v>
      </c>
      <c r="C2136" s="45" t="s">
        <v>4706</v>
      </c>
      <c r="D2136" s="46">
        <f t="shared" si="66"/>
        <v>924.79</v>
      </c>
      <c r="F2136" s="46">
        <v>924.79</v>
      </c>
      <c r="G2136" s="46">
        <v>924.79</v>
      </c>
      <c r="H2136" s="1105" t="b">
        <f t="shared" si="67"/>
        <v>1</v>
      </c>
    </row>
    <row r="2137" spans="1:8" ht="30">
      <c r="A2137" s="47">
        <v>39017</v>
      </c>
      <c r="B2137" s="48" t="s">
        <v>10173</v>
      </c>
      <c r="C2137" s="47" t="s">
        <v>4706</v>
      </c>
      <c r="D2137" s="49">
        <f t="shared" si="66"/>
        <v>0.15</v>
      </c>
      <c r="F2137" s="49">
        <v>0.15</v>
      </c>
      <c r="G2137" s="49">
        <v>0.15</v>
      </c>
      <c r="H2137" s="1105" t="b">
        <f t="shared" si="67"/>
        <v>1</v>
      </c>
    </row>
    <row r="2138" spans="1:8" ht="30">
      <c r="A2138" s="45">
        <v>39315</v>
      </c>
      <c r="B2138" s="1108" t="s">
        <v>10174</v>
      </c>
      <c r="C2138" s="45" t="s">
        <v>4706</v>
      </c>
      <c r="D2138" s="46">
        <f t="shared" si="66"/>
        <v>0.24</v>
      </c>
      <c r="F2138" s="46">
        <v>0.24</v>
      </c>
      <c r="G2138" s="46">
        <v>0.24</v>
      </c>
      <c r="H2138" s="1105" t="b">
        <f t="shared" si="67"/>
        <v>1</v>
      </c>
    </row>
    <row r="2139" spans="1:8">
      <c r="A2139" s="47">
        <v>39016</v>
      </c>
      <c r="B2139" s="48" t="s">
        <v>10175</v>
      </c>
      <c r="C2139" s="47" t="s">
        <v>4706</v>
      </c>
      <c r="D2139" s="49">
        <f t="shared" si="66"/>
        <v>0.24</v>
      </c>
      <c r="F2139" s="49">
        <v>0.24</v>
      </c>
      <c r="G2139" s="49">
        <v>0.24</v>
      </c>
      <c r="H2139" s="1105" t="b">
        <f t="shared" si="67"/>
        <v>1</v>
      </c>
    </row>
    <row r="2140" spans="1:8">
      <c r="A2140" s="45">
        <v>40432</v>
      </c>
      <c r="B2140" s="1108" t="s">
        <v>10176</v>
      </c>
      <c r="C2140" s="45" t="s">
        <v>4706</v>
      </c>
      <c r="D2140" s="46">
        <f t="shared" si="66"/>
        <v>1.91</v>
      </c>
      <c r="F2140" s="46">
        <v>1.91</v>
      </c>
      <c r="G2140" s="46">
        <v>1.91</v>
      </c>
      <c r="H2140" s="1105" t="b">
        <f t="shared" si="67"/>
        <v>1</v>
      </c>
    </row>
    <row r="2141" spans="1:8" ht="30">
      <c r="A2141" s="47">
        <v>39481</v>
      </c>
      <c r="B2141" s="48" t="s">
        <v>10177</v>
      </c>
      <c r="C2141" s="47" t="s">
        <v>4706</v>
      </c>
      <c r="D2141" s="49">
        <f t="shared" si="66"/>
        <v>1.2</v>
      </c>
      <c r="F2141" s="49">
        <v>1.2</v>
      </c>
      <c r="G2141" s="49">
        <v>1.2</v>
      </c>
      <c r="H2141" s="1105" t="b">
        <f t="shared" si="67"/>
        <v>1</v>
      </c>
    </row>
    <row r="2142" spans="1:8">
      <c r="A2142" s="45">
        <v>40433</v>
      </c>
      <c r="B2142" s="1108" t="s">
        <v>10178</v>
      </c>
      <c r="C2142" s="45" t="s">
        <v>4706</v>
      </c>
      <c r="D2142" s="46">
        <f t="shared" si="66"/>
        <v>1.06</v>
      </c>
      <c r="F2142" s="46">
        <v>1.06</v>
      </c>
      <c r="G2142" s="46">
        <v>1.06</v>
      </c>
      <c r="H2142" s="1105" t="b">
        <f t="shared" si="67"/>
        <v>1</v>
      </c>
    </row>
    <row r="2143" spans="1:8">
      <c r="A2143" s="47">
        <v>20219</v>
      </c>
      <c r="B2143" s="48" t="s">
        <v>10179</v>
      </c>
      <c r="C2143" s="47" t="s">
        <v>4706</v>
      </c>
      <c r="D2143" s="49">
        <f t="shared" si="66"/>
        <v>74000</v>
      </c>
      <c r="F2143" s="49">
        <v>74000</v>
      </c>
      <c r="G2143" s="49">
        <v>74000</v>
      </c>
      <c r="H2143" s="1105" t="b">
        <f t="shared" si="67"/>
        <v>1</v>
      </c>
    </row>
    <row r="2144" spans="1:8" ht="30">
      <c r="A2144" s="45">
        <v>36484</v>
      </c>
      <c r="B2144" s="1108" t="s">
        <v>10180</v>
      </c>
      <c r="C2144" s="45" t="s">
        <v>4706</v>
      </c>
      <c r="D2144" s="46">
        <f t="shared" si="66"/>
        <v>157088.51999999999</v>
      </c>
      <c r="F2144" s="46">
        <v>157088.51999999999</v>
      </c>
      <c r="G2144" s="46">
        <v>157088.51999999999</v>
      </c>
      <c r="H2144" s="1105" t="b">
        <f t="shared" si="67"/>
        <v>1</v>
      </c>
    </row>
    <row r="2145" spans="1:8">
      <c r="A2145" s="47">
        <v>38367</v>
      </c>
      <c r="B2145" s="48" t="s">
        <v>10181</v>
      </c>
      <c r="C2145" s="47" t="s">
        <v>4706</v>
      </c>
      <c r="D2145" s="49">
        <f t="shared" si="66"/>
        <v>11.99</v>
      </c>
      <c r="F2145" s="49">
        <v>11.99</v>
      </c>
      <c r="G2145" s="49">
        <v>11.99</v>
      </c>
      <c r="H2145" s="1105" t="b">
        <f t="shared" si="67"/>
        <v>1</v>
      </c>
    </row>
    <row r="2146" spans="1:8">
      <c r="A2146" s="45">
        <v>38368</v>
      </c>
      <c r="B2146" s="1108" t="s">
        <v>10182</v>
      </c>
      <c r="C2146" s="45" t="s">
        <v>4706</v>
      </c>
      <c r="D2146" s="46">
        <f t="shared" si="66"/>
        <v>6.27</v>
      </c>
      <c r="F2146" s="46">
        <v>6.27</v>
      </c>
      <c r="G2146" s="46">
        <v>6.27</v>
      </c>
      <c r="H2146" s="1105" t="b">
        <f t="shared" si="67"/>
        <v>1</v>
      </c>
    </row>
    <row r="2147" spans="1:8">
      <c r="A2147" s="47">
        <v>38091</v>
      </c>
      <c r="B2147" s="48" t="s">
        <v>10183</v>
      </c>
      <c r="C2147" s="47" t="s">
        <v>4706</v>
      </c>
      <c r="D2147" s="49">
        <f t="shared" si="66"/>
        <v>1.78</v>
      </c>
      <c r="F2147" s="49">
        <v>1.78</v>
      </c>
      <c r="G2147" s="49">
        <v>1.78</v>
      </c>
      <c r="H2147" s="1105" t="b">
        <f t="shared" si="67"/>
        <v>1</v>
      </c>
    </row>
    <row r="2148" spans="1:8">
      <c r="A2148" s="45">
        <v>38095</v>
      </c>
      <c r="B2148" s="1108" t="s">
        <v>10184</v>
      </c>
      <c r="C2148" s="45" t="s">
        <v>4706</v>
      </c>
      <c r="D2148" s="46">
        <f t="shared" si="66"/>
        <v>3.77</v>
      </c>
      <c r="F2148" s="46">
        <v>3.77</v>
      </c>
      <c r="G2148" s="46">
        <v>3.77</v>
      </c>
      <c r="H2148" s="1105" t="b">
        <f t="shared" si="67"/>
        <v>1</v>
      </c>
    </row>
    <row r="2149" spans="1:8">
      <c r="A2149" s="47">
        <v>38092</v>
      </c>
      <c r="B2149" s="48" t="s">
        <v>10185</v>
      </c>
      <c r="C2149" s="47" t="s">
        <v>4706</v>
      </c>
      <c r="D2149" s="49">
        <f t="shared" si="66"/>
        <v>1.69</v>
      </c>
      <c r="F2149" s="49">
        <v>1.69</v>
      </c>
      <c r="G2149" s="49">
        <v>1.69</v>
      </c>
      <c r="H2149" s="1105" t="b">
        <f t="shared" si="67"/>
        <v>1</v>
      </c>
    </row>
    <row r="2150" spans="1:8">
      <c r="A2150" s="45">
        <v>38093</v>
      </c>
      <c r="B2150" s="1108" t="s">
        <v>10186</v>
      </c>
      <c r="C2150" s="45" t="s">
        <v>4706</v>
      </c>
      <c r="D2150" s="46">
        <f t="shared" si="66"/>
        <v>1.74</v>
      </c>
      <c r="F2150" s="46">
        <v>1.74</v>
      </c>
      <c r="G2150" s="46">
        <v>1.74</v>
      </c>
      <c r="H2150" s="1105" t="b">
        <f t="shared" si="67"/>
        <v>1</v>
      </c>
    </row>
    <row r="2151" spans="1:8">
      <c r="A2151" s="47">
        <v>38096</v>
      </c>
      <c r="B2151" s="48" t="s">
        <v>10187</v>
      </c>
      <c r="C2151" s="47" t="s">
        <v>4706</v>
      </c>
      <c r="D2151" s="49">
        <f t="shared" si="66"/>
        <v>4.05</v>
      </c>
      <c r="F2151" s="49">
        <v>4.05</v>
      </c>
      <c r="G2151" s="49">
        <v>4.05</v>
      </c>
      <c r="H2151" s="1105" t="b">
        <f t="shared" si="67"/>
        <v>1</v>
      </c>
    </row>
    <row r="2152" spans="1:8">
      <c r="A2152" s="45">
        <v>38094</v>
      </c>
      <c r="B2152" s="1108" t="s">
        <v>10188</v>
      </c>
      <c r="C2152" s="45" t="s">
        <v>4706</v>
      </c>
      <c r="D2152" s="46">
        <f t="shared" si="66"/>
        <v>2.14</v>
      </c>
      <c r="F2152" s="46">
        <v>2.14</v>
      </c>
      <c r="G2152" s="46">
        <v>2.14</v>
      </c>
      <c r="H2152" s="1105" t="b">
        <f t="shared" si="67"/>
        <v>1</v>
      </c>
    </row>
    <row r="2153" spans="1:8">
      <c r="A2153" s="47">
        <v>38097</v>
      </c>
      <c r="B2153" s="48" t="s">
        <v>10189</v>
      </c>
      <c r="C2153" s="47" t="s">
        <v>4706</v>
      </c>
      <c r="D2153" s="49">
        <f t="shared" si="66"/>
        <v>4.34</v>
      </c>
      <c r="F2153" s="49">
        <v>4.34</v>
      </c>
      <c r="G2153" s="49">
        <v>4.34</v>
      </c>
      <c r="H2153" s="1105" t="b">
        <f t="shared" si="67"/>
        <v>1</v>
      </c>
    </row>
    <row r="2154" spans="1:8">
      <c r="A2154" s="45">
        <v>38098</v>
      </c>
      <c r="B2154" s="1108" t="s">
        <v>10190</v>
      </c>
      <c r="C2154" s="45" t="s">
        <v>4706</v>
      </c>
      <c r="D2154" s="46">
        <f t="shared" si="66"/>
        <v>4.34</v>
      </c>
      <c r="F2154" s="46">
        <v>4.34</v>
      </c>
      <c r="G2154" s="46">
        <v>4.34</v>
      </c>
      <c r="H2154" s="1105" t="b">
        <f t="shared" si="67"/>
        <v>1</v>
      </c>
    </row>
    <row r="2155" spans="1:8">
      <c r="A2155" s="47">
        <v>11186</v>
      </c>
      <c r="B2155" s="48" t="s">
        <v>10191</v>
      </c>
      <c r="C2155" s="47" t="s">
        <v>4708</v>
      </c>
      <c r="D2155" s="49">
        <f t="shared" si="66"/>
        <v>298.13</v>
      </c>
      <c r="F2155" s="49">
        <v>298.13</v>
      </c>
      <c r="G2155" s="49">
        <v>298.13</v>
      </c>
      <c r="H2155" s="1105" t="b">
        <f t="shared" si="67"/>
        <v>1</v>
      </c>
    </row>
    <row r="2156" spans="1:8" ht="30">
      <c r="A2156" s="45">
        <v>11558</v>
      </c>
      <c r="B2156" s="1108" t="s">
        <v>10192</v>
      </c>
      <c r="C2156" s="45" t="s">
        <v>4715</v>
      </c>
      <c r="D2156" s="46">
        <f t="shared" si="66"/>
        <v>11.65</v>
      </c>
      <c r="F2156" s="46">
        <v>11.65</v>
      </c>
      <c r="G2156" s="46">
        <v>11.65</v>
      </c>
      <c r="H2156" s="1105" t="b">
        <f t="shared" si="67"/>
        <v>1</v>
      </c>
    </row>
    <row r="2157" spans="1:8" ht="30">
      <c r="A2157" s="47">
        <v>11557</v>
      </c>
      <c r="B2157" s="48" t="s">
        <v>10193</v>
      </c>
      <c r="C2157" s="47" t="s">
        <v>4715</v>
      </c>
      <c r="D2157" s="49">
        <f t="shared" si="66"/>
        <v>29.49</v>
      </c>
      <c r="F2157" s="49">
        <v>29.49</v>
      </c>
      <c r="G2157" s="49">
        <v>29.49</v>
      </c>
      <c r="H2157" s="1105" t="b">
        <f t="shared" si="67"/>
        <v>1</v>
      </c>
    </row>
    <row r="2158" spans="1:8">
      <c r="A2158" s="45">
        <v>2759</v>
      </c>
      <c r="B2158" s="1108" t="s">
        <v>10194</v>
      </c>
      <c r="C2158" s="45" t="s">
        <v>4706</v>
      </c>
      <c r="D2158" s="46">
        <f t="shared" si="66"/>
        <v>4.8</v>
      </c>
      <c r="F2158" s="46">
        <v>4.8</v>
      </c>
      <c r="G2158" s="46">
        <v>4.8</v>
      </c>
      <c r="H2158" s="1105" t="b">
        <f t="shared" si="67"/>
        <v>1</v>
      </c>
    </row>
    <row r="2159" spans="1:8">
      <c r="A2159" s="47">
        <v>38124</v>
      </c>
      <c r="B2159" s="48" t="s">
        <v>10195</v>
      </c>
      <c r="C2159" s="47" t="s">
        <v>4706</v>
      </c>
      <c r="D2159" s="49">
        <f t="shared" si="66"/>
        <v>23.5</v>
      </c>
      <c r="F2159" s="49">
        <v>23.5</v>
      </c>
      <c r="G2159" s="49">
        <v>23.5</v>
      </c>
      <c r="H2159" s="1105" t="b">
        <f t="shared" si="67"/>
        <v>1</v>
      </c>
    </row>
    <row r="2160" spans="1:8">
      <c r="A2160" s="45">
        <v>38380</v>
      </c>
      <c r="B2160" s="1108" t="s">
        <v>10196</v>
      </c>
      <c r="C2160" s="45" t="s">
        <v>4706</v>
      </c>
      <c r="D2160" s="46">
        <f t="shared" si="66"/>
        <v>19.05</v>
      </c>
      <c r="F2160" s="46">
        <v>19.05</v>
      </c>
      <c r="G2160" s="46">
        <v>19.05</v>
      </c>
      <c r="H2160" s="1105" t="b">
        <f t="shared" si="67"/>
        <v>1</v>
      </c>
    </row>
    <row r="2161" spans="1:8">
      <c r="A2161" s="47">
        <v>20059</v>
      </c>
      <c r="B2161" s="48" t="s">
        <v>10197</v>
      </c>
      <c r="C2161" s="47" t="s">
        <v>4706</v>
      </c>
      <c r="D2161" s="49">
        <f t="shared" si="66"/>
        <v>14.09</v>
      </c>
      <c r="F2161" s="49">
        <v>14.09</v>
      </c>
      <c r="G2161" s="49">
        <v>14.09</v>
      </c>
      <c r="H2161" s="1105" t="b">
        <f t="shared" si="67"/>
        <v>1</v>
      </c>
    </row>
    <row r="2162" spans="1:8" ht="30">
      <c r="A2162" s="45">
        <v>42429</v>
      </c>
      <c r="B2162" s="1108" t="s">
        <v>10198</v>
      </c>
      <c r="C2162" s="45" t="s">
        <v>4706</v>
      </c>
      <c r="D2162" s="46">
        <f t="shared" si="66"/>
        <v>3422.44</v>
      </c>
      <c r="F2162" s="46">
        <v>3422.44</v>
      </c>
      <c r="G2162" s="46">
        <v>3422.44</v>
      </c>
      <c r="H2162" s="1105" t="b">
        <f t="shared" si="67"/>
        <v>1</v>
      </c>
    </row>
    <row r="2163" spans="1:8" ht="30">
      <c r="A2163" s="47">
        <v>38538</v>
      </c>
      <c r="B2163" s="48" t="s">
        <v>10199</v>
      </c>
      <c r="C2163" s="47" t="s">
        <v>4709</v>
      </c>
      <c r="D2163" s="49">
        <f t="shared" si="66"/>
        <v>40</v>
      </c>
      <c r="F2163" s="49">
        <v>40</v>
      </c>
      <c r="G2163" s="49">
        <v>40</v>
      </c>
      <c r="H2163" s="1105" t="b">
        <f t="shared" si="67"/>
        <v>1</v>
      </c>
    </row>
    <row r="2164" spans="1:8" ht="30">
      <c r="A2164" s="45">
        <v>38539</v>
      </c>
      <c r="B2164" s="1108" t="s">
        <v>10200</v>
      </c>
      <c r="C2164" s="45" t="s">
        <v>4709</v>
      </c>
      <c r="D2164" s="46">
        <f t="shared" si="66"/>
        <v>54.39</v>
      </c>
      <c r="F2164" s="46">
        <v>54.39</v>
      </c>
      <c r="G2164" s="46">
        <v>54.39</v>
      </c>
      <c r="H2164" s="1105" t="b">
        <f t="shared" si="67"/>
        <v>1</v>
      </c>
    </row>
    <row r="2165" spans="1:8" ht="30">
      <c r="A2165" s="47">
        <v>38540</v>
      </c>
      <c r="B2165" s="48" t="s">
        <v>10201</v>
      </c>
      <c r="C2165" s="47" t="s">
        <v>4709</v>
      </c>
      <c r="D2165" s="49">
        <f t="shared" si="66"/>
        <v>139.4</v>
      </c>
      <c r="F2165" s="49">
        <v>139.4</v>
      </c>
      <c r="G2165" s="49">
        <v>139.4</v>
      </c>
      <c r="H2165" s="1105" t="b">
        <f t="shared" si="67"/>
        <v>1</v>
      </c>
    </row>
    <row r="2166" spans="1:8">
      <c r="A2166" s="45">
        <v>38384</v>
      </c>
      <c r="B2166" s="1108" t="s">
        <v>10202</v>
      </c>
      <c r="C2166" s="45" t="s">
        <v>4706</v>
      </c>
      <c r="D2166" s="46">
        <f t="shared" si="66"/>
        <v>16.260000000000002</v>
      </c>
      <c r="F2166" s="46">
        <v>16.260000000000002</v>
      </c>
      <c r="G2166" s="46">
        <v>16.260000000000002</v>
      </c>
      <c r="H2166" s="1105" t="b">
        <f t="shared" si="67"/>
        <v>1</v>
      </c>
    </row>
    <row r="2167" spans="1:8">
      <c r="A2167" s="47">
        <v>13</v>
      </c>
      <c r="B2167" s="48" t="s">
        <v>10203</v>
      </c>
      <c r="C2167" s="47" t="s">
        <v>4710</v>
      </c>
      <c r="D2167" s="49">
        <f t="shared" si="66"/>
        <v>13.64</v>
      </c>
      <c r="F2167" s="49">
        <v>13.64</v>
      </c>
      <c r="G2167" s="49">
        <v>13.64</v>
      </c>
      <c r="H2167" s="1105" t="b">
        <f t="shared" si="67"/>
        <v>1</v>
      </c>
    </row>
    <row r="2168" spans="1:8">
      <c r="A2168" s="45">
        <v>2762</v>
      </c>
      <c r="B2168" s="1108" t="s">
        <v>10204</v>
      </c>
      <c r="C2168" s="45" t="s">
        <v>4709</v>
      </c>
      <c r="D2168" s="46">
        <f t="shared" si="66"/>
        <v>6</v>
      </c>
      <c r="F2168" s="46">
        <v>6</v>
      </c>
      <c r="G2168" s="46">
        <v>6</v>
      </c>
      <c r="H2168" s="1105" t="b">
        <f t="shared" si="67"/>
        <v>1</v>
      </c>
    </row>
    <row r="2169" spans="1:8">
      <c r="A2169" s="47">
        <v>21142</v>
      </c>
      <c r="B2169" s="48" t="s">
        <v>10205</v>
      </c>
      <c r="C2169" s="47" t="s">
        <v>4706</v>
      </c>
      <c r="D2169" s="49">
        <f t="shared" si="66"/>
        <v>19.559999999999999</v>
      </c>
      <c r="F2169" s="49">
        <v>19.559999999999999</v>
      </c>
      <c r="G2169" s="49">
        <v>19.559999999999999</v>
      </c>
      <c r="H2169" s="1105" t="b">
        <f t="shared" si="67"/>
        <v>1</v>
      </c>
    </row>
    <row r="2170" spans="1:8">
      <c r="A2170" s="45">
        <v>12865</v>
      </c>
      <c r="B2170" s="1108" t="s">
        <v>10206</v>
      </c>
      <c r="C2170" s="45" t="s">
        <v>4705</v>
      </c>
      <c r="D2170" s="46">
        <f t="shared" si="66"/>
        <v>13.48</v>
      </c>
      <c r="F2170" s="46">
        <v>13.48</v>
      </c>
      <c r="G2170" s="46">
        <v>15.6</v>
      </c>
      <c r="H2170" s="1105" t="b">
        <f t="shared" si="67"/>
        <v>0</v>
      </c>
    </row>
    <row r="2171" spans="1:8">
      <c r="A2171" s="47">
        <v>41074</v>
      </c>
      <c r="B2171" s="48" t="s">
        <v>10207</v>
      </c>
      <c r="C2171" s="47" t="s">
        <v>4714</v>
      </c>
      <c r="D2171" s="49">
        <f t="shared" si="66"/>
        <v>2389.36</v>
      </c>
      <c r="F2171" s="49">
        <v>2389.36</v>
      </c>
      <c r="G2171" s="49">
        <v>2767.17</v>
      </c>
      <c r="H2171" s="1105" t="b">
        <f t="shared" si="67"/>
        <v>0</v>
      </c>
    </row>
    <row r="2172" spans="1:8">
      <c r="A2172" s="45">
        <v>4223</v>
      </c>
      <c r="B2172" s="1108" t="s">
        <v>10208</v>
      </c>
      <c r="C2172" s="45" t="s">
        <v>4711</v>
      </c>
      <c r="D2172" s="46">
        <f t="shared" si="66"/>
        <v>2.59</v>
      </c>
      <c r="F2172" s="46">
        <v>2.59</v>
      </c>
      <c r="G2172" s="46">
        <v>2.59</v>
      </c>
      <c r="H2172" s="1105" t="b">
        <f t="shared" si="67"/>
        <v>1</v>
      </c>
    </row>
    <row r="2173" spans="1:8">
      <c r="A2173" s="47">
        <v>37372</v>
      </c>
      <c r="B2173" s="48" t="s">
        <v>10209</v>
      </c>
      <c r="C2173" s="47" t="s">
        <v>4705</v>
      </c>
      <c r="D2173" s="49">
        <f t="shared" si="66"/>
        <v>0.35</v>
      </c>
      <c r="F2173" s="49">
        <v>0.35</v>
      </c>
      <c r="G2173" s="49">
        <v>0.35</v>
      </c>
      <c r="H2173" s="1105" t="b">
        <f t="shared" si="67"/>
        <v>1</v>
      </c>
    </row>
    <row r="2174" spans="1:8">
      <c r="A2174" s="45">
        <v>40863</v>
      </c>
      <c r="B2174" s="1108" t="s">
        <v>10210</v>
      </c>
      <c r="C2174" s="45" t="s">
        <v>4714</v>
      </c>
      <c r="D2174" s="46">
        <f t="shared" si="66"/>
        <v>65.94</v>
      </c>
      <c r="F2174" s="46">
        <v>65.94</v>
      </c>
      <c r="G2174" s="46">
        <v>65.94</v>
      </c>
      <c r="H2174" s="1105" t="b">
        <f t="shared" si="67"/>
        <v>1</v>
      </c>
    </row>
    <row r="2175" spans="1:8">
      <c r="A2175" s="47">
        <v>38475</v>
      </c>
      <c r="B2175" s="48" t="s">
        <v>10211</v>
      </c>
      <c r="C2175" s="47" t="s">
        <v>4706</v>
      </c>
      <c r="D2175" s="49">
        <f t="shared" si="66"/>
        <v>27.89</v>
      </c>
      <c r="F2175" s="49">
        <v>27.89</v>
      </c>
      <c r="G2175" s="49">
        <v>27.89</v>
      </c>
      <c r="H2175" s="1105" t="b">
        <f t="shared" si="67"/>
        <v>1</v>
      </c>
    </row>
    <row r="2176" spans="1:8">
      <c r="A2176" s="45">
        <v>38474</v>
      </c>
      <c r="B2176" s="1108" t="s">
        <v>10212</v>
      </c>
      <c r="C2176" s="45" t="s">
        <v>4706</v>
      </c>
      <c r="D2176" s="46">
        <f t="shared" si="66"/>
        <v>34.479999999999997</v>
      </c>
      <c r="F2176" s="46">
        <v>34.479999999999997</v>
      </c>
      <c r="G2176" s="46">
        <v>34.479999999999997</v>
      </c>
      <c r="H2176" s="1105" t="b">
        <f t="shared" si="67"/>
        <v>1</v>
      </c>
    </row>
    <row r="2177" spans="1:8">
      <c r="A2177" s="47">
        <v>10886</v>
      </c>
      <c r="B2177" s="48" t="s">
        <v>10213</v>
      </c>
      <c r="C2177" s="47" t="s">
        <v>4706</v>
      </c>
      <c r="D2177" s="49">
        <f t="shared" si="66"/>
        <v>123</v>
      </c>
      <c r="F2177" s="49">
        <v>123</v>
      </c>
      <c r="G2177" s="49">
        <v>123</v>
      </c>
      <c r="H2177" s="1105" t="b">
        <f t="shared" si="67"/>
        <v>1</v>
      </c>
    </row>
    <row r="2178" spans="1:8">
      <c r="A2178" s="45">
        <v>10888</v>
      </c>
      <c r="B2178" s="1108" t="s">
        <v>10214</v>
      </c>
      <c r="C2178" s="45" t="s">
        <v>4706</v>
      </c>
      <c r="D2178" s="46">
        <f t="shared" si="66"/>
        <v>389.29</v>
      </c>
      <c r="F2178" s="46">
        <v>389.29</v>
      </c>
      <c r="G2178" s="46">
        <v>389.29</v>
      </c>
      <c r="H2178" s="1105" t="b">
        <f t="shared" si="67"/>
        <v>1</v>
      </c>
    </row>
    <row r="2179" spans="1:8">
      <c r="A2179" s="47">
        <v>10889</v>
      </c>
      <c r="B2179" s="48" t="s">
        <v>10215</v>
      </c>
      <c r="C2179" s="47" t="s">
        <v>4706</v>
      </c>
      <c r="D2179" s="49">
        <f t="shared" ref="D2179:D2242" si="68">IF($J$2=$F$1,F2179,G2179)</f>
        <v>421.74</v>
      </c>
      <c r="F2179" s="49">
        <v>421.74</v>
      </c>
      <c r="G2179" s="49">
        <v>421.74</v>
      </c>
      <c r="H2179" s="1105" t="b">
        <f t="shared" ref="H2179:H2242" si="69">F2179=G2179</f>
        <v>1</v>
      </c>
    </row>
    <row r="2180" spans="1:8">
      <c r="A2180" s="45">
        <v>10890</v>
      </c>
      <c r="B2180" s="1108" t="s">
        <v>10216</v>
      </c>
      <c r="C2180" s="45" t="s">
        <v>4706</v>
      </c>
      <c r="D2180" s="46">
        <f t="shared" si="68"/>
        <v>194.64</v>
      </c>
      <c r="F2180" s="46">
        <v>194.64</v>
      </c>
      <c r="G2180" s="46">
        <v>194.64</v>
      </c>
      <c r="H2180" s="1105" t="b">
        <f t="shared" si="69"/>
        <v>1</v>
      </c>
    </row>
    <row r="2181" spans="1:8">
      <c r="A2181" s="47">
        <v>10891</v>
      </c>
      <c r="B2181" s="48" t="s">
        <v>10217</v>
      </c>
      <c r="C2181" s="47" t="s">
        <v>4706</v>
      </c>
      <c r="D2181" s="49">
        <f t="shared" si="68"/>
        <v>118.95</v>
      </c>
      <c r="F2181" s="49">
        <v>118.95</v>
      </c>
      <c r="G2181" s="49">
        <v>118.95</v>
      </c>
      <c r="H2181" s="1105" t="b">
        <f t="shared" si="69"/>
        <v>1</v>
      </c>
    </row>
    <row r="2182" spans="1:8">
      <c r="A2182" s="45">
        <v>10892</v>
      </c>
      <c r="B2182" s="1108" t="s">
        <v>10218</v>
      </c>
      <c r="C2182" s="45" t="s">
        <v>4706</v>
      </c>
      <c r="D2182" s="46">
        <f t="shared" si="68"/>
        <v>140.58000000000001</v>
      </c>
      <c r="F2182" s="46">
        <v>140.58000000000001</v>
      </c>
      <c r="G2182" s="46">
        <v>140.58000000000001</v>
      </c>
      <c r="H2182" s="1105" t="b">
        <f t="shared" si="69"/>
        <v>1</v>
      </c>
    </row>
    <row r="2183" spans="1:8">
      <c r="A2183" s="47">
        <v>20977</v>
      </c>
      <c r="B2183" s="48" t="s">
        <v>10219</v>
      </c>
      <c r="C2183" s="47" t="s">
        <v>4706</v>
      </c>
      <c r="D2183" s="49">
        <f t="shared" si="68"/>
        <v>167.61</v>
      </c>
      <c r="F2183" s="49">
        <v>167.61</v>
      </c>
      <c r="G2183" s="49">
        <v>167.61</v>
      </c>
      <c r="H2183" s="1105" t="b">
        <f t="shared" si="69"/>
        <v>1</v>
      </c>
    </row>
    <row r="2184" spans="1:8">
      <c r="A2184" s="45">
        <v>3073</v>
      </c>
      <c r="B2184" s="1108" t="s">
        <v>10220</v>
      </c>
      <c r="C2184" s="45" t="s">
        <v>4706</v>
      </c>
      <c r="D2184" s="46">
        <f t="shared" si="68"/>
        <v>152.11000000000001</v>
      </c>
      <c r="F2184" s="46">
        <v>152.11000000000001</v>
      </c>
      <c r="G2184" s="46">
        <v>152.11000000000001</v>
      </c>
      <c r="H2184" s="1105" t="b">
        <f t="shared" si="69"/>
        <v>1</v>
      </c>
    </row>
    <row r="2185" spans="1:8">
      <c r="A2185" s="47">
        <v>3068</v>
      </c>
      <c r="B2185" s="48" t="s">
        <v>10221</v>
      </c>
      <c r="C2185" s="47" t="s">
        <v>4706</v>
      </c>
      <c r="D2185" s="49">
        <f t="shared" si="68"/>
        <v>30.41</v>
      </c>
      <c r="F2185" s="49">
        <v>30.41</v>
      </c>
      <c r="G2185" s="49">
        <v>30.41</v>
      </c>
      <c r="H2185" s="1105" t="b">
        <f t="shared" si="69"/>
        <v>1</v>
      </c>
    </row>
    <row r="2186" spans="1:8">
      <c r="A2186" s="45">
        <v>3074</v>
      </c>
      <c r="B2186" s="1108" t="s">
        <v>10222</v>
      </c>
      <c r="C2186" s="45" t="s">
        <v>4706</v>
      </c>
      <c r="D2186" s="46">
        <f t="shared" si="68"/>
        <v>96.03</v>
      </c>
      <c r="F2186" s="46">
        <v>96.03</v>
      </c>
      <c r="G2186" s="46">
        <v>96.03</v>
      </c>
      <c r="H2186" s="1105" t="b">
        <f t="shared" si="69"/>
        <v>1</v>
      </c>
    </row>
    <row r="2187" spans="1:8">
      <c r="A2187" s="47">
        <v>3076</v>
      </c>
      <c r="B2187" s="48" t="s">
        <v>10223</v>
      </c>
      <c r="C2187" s="47" t="s">
        <v>4706</v>
      </c>
      <c r="D2187" s="49">
        <f t="shared" si="68"/>
        <v>125.05</v>
      </c>
      <c r="F2187" s="49">
        <v>125.05</v>
      </c>
      <c r="G2187" s="49">
        <v>125.05</v>
      </c>
      <c r="H2187" s="1105" t="b">
        <f t="shared" si="69"/>
        <v>1</v>
      </c>
    </row>
    <row r="2188" spans="1:8">
      <c r="A2188" s="45">
        <v>3072</v>
      </c>
      <c r="B2188" s="1108" t="s">
        <v>10224</v>
      </c>
      <c r="C2188" s="45" t="s">
        <v>4706</v>
      </c>
      <c r="D2188" s="46">
        <f t="shared" si="68"/>
        <v>31.5</v>
      </c>
      <c r="F2188" s="46">
        <v>31.5</v>
      </c>
      <c r="G2188" s="46">
        <v>31.5</v>
      </c>
      <c r="H2188" s="1105" t="b">
        <f t="shared" si="69"/>
        <v>1</v>
      </c>
    </row>
    <row r="2189" spans="1:8">
      <c r="A2189" s="47">
        <v>3075</v>
      </c>
      <c r="B2189" s="48" t="s">
        <v>10225</v>
      </c>
      <c r="C2189" s="47" t="s">
        <v>4706</v>
      </c>
      <c r="D2189" s="49">
        <f t="shared" si="68"/>
        <v>79.02</v>
      </c>
      <c r="F2189" s="49">
        <v>79.02</v>
      </c>
      <c r="G2189" s="49">
        <v>79.02</v>
      </c>
      <c r="H2189" s="1105" t="b">
        <f t="shared" si="69"/>
        <v>1</v>
      </c>
    </row>
    <row r="2190" spans="1:8">
      <c r="A2190" s="45">
        <v>10780</v>
      </c>
      <c r="B2190" s="1108" t="s">
        <v>10226</v>
      </c>
      <c r="C2190" s="45" t="s">
        <v>4706</v>
      </c>
      <c r="D2190" s="46">
        <f t="shared" si="68"/>
        <v>6.68</v>
      </c>
      <c r="F2190" s="46">
        <v>6.68</v>
      </c>
      <c r="G2190" s="46">
        <v>6.68</v>
      </c>
      <c r="H2190" s="1105" t="b">
        <f t="shared" si="69"/>
        <v>1</v>
      </c>
    </row>
    <row r="2191" spans="1:8">
      <c r="A2191" s="47">
        <v>10781</v>
      </c>
      <c r="B2191" s="48" t="s">
        <v>10227</v>
      </c>
      <c r="C2191" s="47" t="s">
        <v>4706</v>
      </c>
      <c r="D2191" s="49">
        <f t="shared" si="68"/>
        <v>10.71</v>
      </c>
      <c r="F2191" s="49">
        <v>10.71</v>
      </c>
      <c r="G2191" s="49">
        <v>10.71</v>
      </c>
      <c r="H2191" s="1105" t="b">
        <f t="shared" si="69"/>
        <v>1</v>
      </c>
    </row>
    <row r="2192" spans="1:8">
      <c r="A2192" s="45">
        <v>20106</v>
      </c>
      <c r="B2192" s="1108" t="s">
        <v>10228</v>
      </c>
      <c r="C2192" s="45" t="s">
        <v>4706</v>
      </c>
      <c r="D2192" s="46">
        <f t="shared" si="68"/>
        <v>3.53</v>
      </c>
      <c r="F2192" s="46">
        <v>3.53</v>
      </c>
      <c r="G2192" s="46">
        <v>3.53</v>
      </c>
      <c r="H2192" s="1105" t="b">
        <f t="shared" si="69"/>
        <v>1</v>
      </c>
    </row>
    <row r="2193" spans="1:8">
      <c r="A2193" s="47">
        <v>20107</v>
      </c>
      <c r="B2193" s="48" t="s">
        <v>10229</v>
      </c>
      <c r="C2193" s="47" t="s">
        <v>4706</v>
      </c>
      <c r="D2193" s="49">
        <f t="shared" si="68"/>
        <v>4.04</v>
      </c>
      <c r="F2193" s="49">
        <v>4.04</v>
      </c>
      <c r="G2193" s="49">
        <v>4.04</v>
      </c>
      <c r="H2193" s="1105" t="b">
        <f t="shared" si="69"/>
        <v>1</v>
      </c>
    </row>
    <row r="2194" spans="1:8">
      <c r="A2194" s="45">
        <v>20108</v>
      </c>
      <c r="B2194" s="1108" t="s">
        <v>10230</v>
      </c>
      <c r="C2194" s="45" t="s">
        <v>4706</v>
      </c>
      <c r="D2194" s="46">
        <f t="shared" si="68"/>
        <v>5.34</v>
      </c>
      <c r="F2194" s="46">
        <v>5.34</v>
      </c>
      <c r="G2194" s="46">
        <v>5.34</v>
      </c>
      <c r="H2194" s="1105" t="b">
        <f t="shared" si="69"/>
        <v>1</v>
      </c>
    </row>
    <row r="2195" spans="1:8">
      <c r="A2195" s="47">
        <v>20109</v>
      </c>
      <c r="B2195" s="48" t="s">
        <v>10231</v>
      </c>
      <c r="C2195" s="47" t="s">
        <v>4706</v>
      </c>
      <c r="D2195" s="49">
        <f t="shared" si="68"/>
        <v>6.68</v>
      </c>
      <c r="F2195" s="49">
        <v>6.68</v>
      </c>
      <c r="G2195" s="49">
        <v>6.68</v>
      </c>
      <c r="H2195" s="1105" t="b">
        <f t="shared" si="69"/>
        <v>1</v>
      </c>
    </row>
    <row r="2196" spans="1:8">
      <c r="A2196" s="45">
        <v>34795</v>
      </c>
      <c r="B2196" s="1108" t="s">
        <v>10232</v>
      </c>
      <c r="C2196" s="45" t="s">
        <v>4708</v>
      </c>
      <c r="D2196" s="46">
        <f t="shared" si="68"/>
        <v>242.69</v>
      </c>
      <c r="F2196" s="46">
        <v>242.69</v>
      </c>
      <c r="G2196" s="46">
        <v>242.69</v>
      </c>
      <c r="H2196" s="1105" t="b">
        <f t="shared" si="69"/>
        <v>1</v>
      </c>
    </row>
    <row r="2197" spans="1:8">
      <c r="A2197" s="47">
        <v>34796</v>
      </c>
      <c r="B2197" s="48" t="s">
        <v>10233</v>
      </c>
      <c r="C2197" s="47" t="s">
        <v>4709</v>
      </c>
      <c r="D2197" s="49">
        <f t="shared" si="68"/>
        <v>10.65</v>
      </c>
      <c r="F2197" s="49">
        <v>10.65</v>
      </c>
      <c r="G2197" s="49">
        <v>10.65</v>
      </c>
      <c r="H2197" s="1105" t="b">
        <f t="shared" si="69"/>
        <v>1</v>
      </c>
    </row>
    <row r="2198" spans="1:8" ht="30">
      <c r="A2198" s="45">
        <v>11474</v>
      </c>
      <c r="B2198" s="1108" t="s">
        <v>10234</v>
      </c>
      <c r="C2198" s="45" t="s">
        <v>4706</v>
      </c>
      <c r="D2198" s="46">
        <f t="shared" si="68"/>
        <v>33.25</v>
      </c>
      <c r="F2198" s="46">
        <v>33.25</v>
      </c>
      <c r="G2198" s="46">
        <v>33.25</v>
      </c>
      <c r="H2198" s="1105" t="b">
        <f t="shared" si="69"/>
        <v>1</v>
      </c>
    </row>
    <row r="2199" spans="1:8" ht="30">
      <c r="A2199" s="47">
        <v>11470</v>
      </c>
      <c r="B2199" s="48" t="s">
        <v>10235</v>
      </c>
      <c r="C2199" s="47" t="s">
        <v>4706</v>
      </c>
      <c r="D2199" s="49">
        <f t="shared" si="68"/>
        <v>21.78</v>
      </c>
      <c r="F2199" s="49">
        <v>21.78</v>
      </c>
      <c r="G2199" s="49">
        <v>21.78</v>
      </c>
      <c r="H2199" s="1105" t="b">
        <f t="shared" si="69"/>
        <v>1</v>
      </c>
    </row>
    <row r="2200" spans="1:8" ht="30">
      <c r="A2200" s="45">
        <v>11480</v>
      </c>
      <c r="B2200" s="1108" t="s">
        <v>10236</v>
      </c>
      <c r="C2200" s="45" t="s">
        <v>4721</v>
      </c>
      <c r="D2200" s="46">
        <f t="shared" si="68"/>
        <v>54.39</v>
      </c>
      <c r="F2200" s="46">
        <v>54.39</v>
      </c>
      <c r="G2200" s="46">
        <v>54.39</v>
      </c>
      <c r="H2200" s="1105" t="b">
        <f t="shared" si="69"/>
        <v>1</v>
      </c>
    </row>
    <row r="2201" spans="1:8" ht="30">
      <c r="A2201" s="47">
        <v>38154</v>
      </c>
      <c r="B2201" s="48" t="s">
        <v>10237</v>
      </c>
      <c r="C2201" s="47" t="s">
        <v>4721</v>
      </c>
      <c r="D2201" s="49">
        <f t="shared" si="68"/>
        <v>34.049999999999997</v>
      </c>
      <c r="F2201" s="49">
        <v>34.049999999999997</v>
      </c>
      <c r="G2201" s="49">
        <v>34.049999999999997</v>
      </c>
      <c r="H2201" s="1105" t="b">
        <f t="shared" si="69"/>
        <v>1</v>
      </c>
    </row>
    <row r="2202" spans="1:8" ht="30">
      <c r="A2202" s="45">
        <v>11482</v>
      </c>
      <c r="B2202" s="1108" t="s">
        <v>10238</v>
      </c>
      <c r="C2202" s="45" t="s">
        <v>4721</v>
      </c>
      <c r="D2202" s="46">
        <f t="shared" si="68"/>
        <v>49.4</v>
      </c>
      <c r="F2202" s="46">
        <v>49.4</v>
      </c>
      <c r="G2202" s="46">
        <v>49.4</v>
      </c>
      <c r="H2202" s="1105" t="b">
        <f t="shared" si="69"/>
        <v>1</v>
      </c>
    </row>
    <row r="2203" spans="1:8">
      <c r="A2203" s="47">
        <v>3084</v>
      </c>
      <c r="B2203" s="48" t="s">
        <v>10239</v>
      </c>
      <c r="C2203" s="47" t="s">
        <v>4721</v>
      </c>
      <c r="D2203" s="49">
        <f t="shared" si="68"/>
        <v>63.51</v>
      </c>
      <c r="F2203" s="49">
        <v>63.51</v>
      </c>
      <c r="G2203" s="49">
        <v>63.51</v>
      </c>
      <c r="H2203" s="1105" t="b">
        <f t="shared" si="69"/>
        <v>1</v>
      </c>
    </row>
    <row r="2204" spans="1:8">
      <c r="A2204" s="45">
        <v>3103</v>
      </c>
      <c r="B2204" s="1108" t="s">
        <v>10240</v>
      </c>
      <c r="C2204" s="45" t="s">
        <v>4706</v>
      </c>
      <c r="D2204" s="46">
        <f t="shared" si="68"/>
        <v>56.77</v>
      </c>
      <c r="F2204" s="46">
        <v>56.77</v>
      </c>
      <c r="G2204" s="46">
        <v>56.77</v>
      </c>
      <c r="H2204" s="1105" t="b">
        <f t="shared" si="69"/>
        <v>1</v>
      </c>
    </row>
    <row r="2205" spans="1:8" ht="30">
      <c r="A2205" s="47">
        <v>11481</v>
      </c>
      <c r="B2205" s="48" t="s">
        <v>10241</v>
      </c>
      <c r="C2205" s="47" t="s">
        <v>4706</v>
      </c>
      <c r="D2205" s="49">
        <f t="shared" si="68"/>
        <v>17.13</v>
      </c>
      <c r="F2205" s="49">
        <v>17.13</v>
      </c>
      <c r="G2205" s="49">
        <v>17.13</v>
      </c>
      <c r="H2205" s="1105" t="b">
        <f t="shared" si="69"/>
        <v>1</v>
      </c>
    </row>
    <row r="2206" spans="1:8" ht="30">
      <c r="A2206" s="45">
        <v>3097</v>
      </c>
      <c r="B2206" s="1108" t="s">
        <v>10242</v>
      </c>
      <c r="C2206" s="45" t="s">
        <v>4721</v>
      </c>
      <c r="D2206" s="46">
        <f t="shared" si="68"/>
        <v>35.18</v>
      </c>
      <c r="F2206" s="46">
        <v>35.18</v>
      </c>
      <c r="G2206" s="46">
        <v>35.18</v>
      </c>
      <c r="H2206" s="1105" t="b">
        <f t="shared" si="69"/>
        <v>1</v>
      </c>
    </row>
    <row r="2207" spans="1:8" ht="30">
      <c r="A2207" s="47">
        <v>38153</v>
      </c>
      <c r="B2207" s="48" t="s">
        <v>10243</v>
      </c>
      <c r="C2207" s="47" t="s">
        <v>4721</v>
      </c>
      <c r="D2207" s="49">
        <f t="shared" si="68"/>
        <v>32.270000000000003</v>
      </c>
      <c r="F2207" s="49">
        <v>32.270000000000003</v>
      </c>
      <c r="G2207" s="49">
        <v>32.270000000000003</v>
      </c>
      <c r="H2207" s="1105" t="b">
        <f t="shared" si="69"/>
        <v>1</v>
      </c>
    </row>
    <row r="2208" spans="1:8" ht="30">
      <c r="A2208" s="45">
        <v>3099</v>
      </c>
      <c r="B2208" s="1108" t="s">
        <v>10244</v>
      </c>
      <c r="C2208" s="45" t="s">
        <v>4721</v>
      </c>
      <c r="D2208" s="46">
        <f t="shared" si="68"/>
        <v>56.28</v>
      </c>
      <c r="F2208" s="46">
        <v>56.28</v>
      </c>
      <c r="G2208" s="46">
        <v>56.28</v>
      </c>
      <c r="H2208" s="1105" t="b">
        <f t="shared" si="69"/>
        <v>1</v>
      </c>
    </row>
    <row r="2209" spans="1:8" ht="30">
      <c r="A2209" s="47">
        <v>3080</v>
      </c>
      <c r="B2209" s="48" t="s">
        <v>10245</v>
      </c>
      <c r="C2209" s="47" t="s">
        <v>4721</v>
      </c>
      <c r="D2209" s="49">
        <f t="shared" si="68"/>
        <v>47.02</v>
      </c>
      <c r="F2209" s="49">
        <v>47.02</v>
      </c>
      <c r="G2209" s="49">
        <v>47.02</v>
      </c>
      <c r="H2209" s="1105" t="b">
        <f t="shared" si="69"/>
        <v>1</v>
      </c>
    </row>
    <row r="2210" spans="1:8" ht="30">
      <c r="A2210" s="45">
        <v>3081</v>
      </c>
      <c r="B2210" s="1108" t="s">
        <v>10246</v>
      </c>
      <c r="C2210" s="45" t="s">
        <v>4721</v>
      </c>
      <c r="D2210" s="46">
        <f t="shared" si="68"/>
        <v>71.16</v>
      </c>
      <c r="F2210" s="46">
        <v>71.16</v>
      </c>
      <c r="G2210" s="46">
        <v>71.16</v>
      </c>
      <c r="H2210" s="1105" t="b">
        <f t="shared" si="69"/>
        <v>1</v>
      </c>
    </row>
    <row r="2211" spans="1:8" ht="30">
      <c r="A2211" s="47">
        <v>38151</v>
      </c>
      <c r="B2211" s="48" t="s">
        <v>10247</v>
      </c>
      <c r="C2211" s="47" t="s">
        <v>4721</v>
      </c>
      <c r="D2211" s="49">
        <f t="shared" si="68"/>
        <v>44.55</v>
      </c>
      <c r="F2211" s="49">
        <v>44.55</v>
      </c>
      <c r="G2211" s="49">
        <v>44.55</v>
      </c>
      <c r="H2211" s="1105" t="b">
        <f t="shared" si="69"/>
        <v>1</v>
      </c>
    </row>
    <row r="2212" spans="1:8" ht="30">
      <c r="A2212" s="45">
        <v>11479</v>
      </c>
      <c r="B2212" s="1108" t="s">
        <v>10248</v>
      </c>
      <c r="C2212" s="45" t="s">
        <v>4706</v>
      </c>
      <c r="D2212" s="46">
        <f t="shared" si="68"/>
        <v>25.9</v>
      </c>
      <c r="F2212" s="46">
        <v>25.9</v>
      </c>
      <c r="G2212" s="46">
        <v>25.9</v>
      </c>
      <c r="H2212" s="1105" t="b">
        <f t="shared" si="69"/>
        <v>1</v>
      </c>
    </row>
    <row r="2213" spans="1:8" ht="30">
      <c r="A2213" s="47">
        <v>38152</v>
      </c>
      <c r="B2213" s="48" t="s">
        <v>10249</v>
      </c>
      <c r="C2213" s="47" t="s">
        <v>4721</v>
      </c>
      <c r="D2213" s="49">
        <f t="shared" si="68"/>
        <v>64.48</v>
      </c>
      <c r="F2213" s="49">
        <v>64.48</v>
      </c>
      <c r="G2213" s="49">
        <v>64.48</v>
      </c>
      <c r="H2213" s="1105" t="b">
        <f t="shared" si="69"/>
        <v>1</v>
      </c>
    </row>
    <row r="2214" spans="1:8" ht="30">
      <c r="A2214" s="45">
        <v>11478</v>
      </c>
      <c r="B2214" s="1108" t="s">
        <v>10250</v>
      </c>
      <c r="C2214" s="45" t="s">
        <v>4706</v>
      </c>
      <c r="D2214" s="46">
        <f t="shared" si="68"/>
        <v>45.44</v>
      </c>
      <c r="F2214" s="46">
        <v>45.44</v>
      </c>
      <c r="G2214" s="46">
        <v>45.44</v>
      </c>
      <c r="H2214" s="1105" t="b">
        <f t="shared" si="69"/>
        <v>1</v>
      </c>
    </row>
    <row r="2215" spans="1:8" ht="30">
      <c r="A2215" s="47">
        <v>3090</v>
      </c>
      <c r="B2215" s="48" t="s">
        <v>10251</v>
      </c>
      <c r="C2215" s="47" t="s">
        <v>4721</v>
      </c>
      <c r="D2215" s="49">
        <f t="shared" si="68"/>
        <v>38.020000000000003</v>
      </c>
      <c r="F2215" s="49">
        <v>38.020000000000003</v>
      </c>
      <c r="G2215" s="49">
        <v>38.020000000000003</v>
      </c>
      <c r="H2215" s="1105" t="b">
        <f t="shared" si="69"/>
        <v>1</v>
      </c>
    </row>
    <row r="2216" spans="1:8" ht="30">
      <c r="A2216" s="45">
        <v>3093</v>
      </c>
      <c r="B2216" s="1108" t="s">
        <v>10252</v>
      </c>
      <c r="C2216" s="45" t="s">
        <v>4721</v>
      </c>
      <c r="D2216" s="46">
        <f t="shared" si="68"/>
        <v>63.18</v>
      </c>
      <c r="F2216" s="46">
        <v>63.18</v>
      </c>
      <c r="G2216" s="46">
        <v>63.18</v>
      </c>
      <c r="H2216" s="1105" t="b">
        <f t="shared" si="69"/>
        <v>1</v>
      </c>
    </row>
    <row r="2217" spans="1:8" ht="30">
      <c r="A2217" s="47">
        <v>11476</v>
      </c>
      <c r="B2217" s="48" t="s">
        <v>10253</v>
      </c>
      <c r="C2217" s="47" t="s">
        <v>4706</v>
      </c>
      <c r="D2217" s="49">
        <f t="shared" si="68"/>
        <v>27.23</v>
      </c>
      <c r="F2217" s="49">
        <v>27.23</v>
      </c>
      <c r="G2217" s="49">
        <v>27.23</v>
      </c>
      <c r="H2217" s="1105" t="b">
        <f t="shared" si="69"/>
        <v>1</v>
      </c>
    </row>
    <row r="2218" spans="1:8">
      <c r="A2218" s="45">
        <v>3082</v>
      </c>
      <c r="B2218" s="1108" t="s">
        <v>10254</v>
      </c>
      <c r="C2218" s="45" t="s">
        <v>4721</v>
      </c>
      <c r="D2218" s="46">
        <f t="shared" si="68"/>
        <v>43.98</v>
      </c>
      <c r="F2218" s="46">
        <v>43.98</v>
      </c>
      <c r="G2218" s="46">
        <v>43.98</v>
      </c>
      <c r="H2218" s="1105" t="b">
        <f t="shared" si="69"/>
        <v>1</v>
      </c>
    </row>
    <row r="2219" spans="1:8" ht="30">
      <c r="A2219" s="47">
        <v>11484</v>
      </c>
      <c r="B2219" s="48" t="s">
        <v>10255</v>
      </c>
      <c r="C2219" s="47" t="s">
        <v>4706</v>
      </c>
      <c r="D2219" s="49">
        <f t="shared" si="68"/>
        <v>31.37</v>
      </c>
      <c r="F2219" s="49">
        <v>31.37</v>
      </c>
      <c r="G2219" s="49">
        <v>31.37</v>
      </c>
      <c r="H2219" s="1105" t="b">
        <f t="shared" si="69"/>
        <v>1</v>
      </c>
    </row>
    <row r="2220" spans="1:8" ht="30">
      <c r="A2220" s="45">
        <v>38155</v>
      </c>
      <c r="B2220" s="1108" t="s">
        <v>10256</v>
      </c>
      <c r="C2220" s="45" t="s">
        <v>4706</v>
      </c>
      <c r="D2220" s="46">
        <f t="shared" si="68"/>
        <v>42.77</v>
      </c>
      <c r="F2220" s="46">
        <v>42.77</v>
      </c>
      <c r="G2220" s="46">
        <v>42.77</v>
      </c>
      <c r="H2220" s="1105" t="b">
        <f t="shared" si="69"/>
        <v>1</v>
      </c>
    </row>
    <row r="2221" spans="1:8" ht="30">
      <c r="A2221" s="47">
        <v>11468</v>
      </c>
      <c r="B2221" s="48" t="s">
        <v>10257</v>
      </c>
      <c r="C2221" s="47" t="s">
        <v>4706</v>
      </c>
      <c r="D2221" s="49">
        <f t="shared" si="68"/>
        <v>9.6</v>
      </c>
      <c r="F2221" s="49">
        <v>9.6</v>
      </c>
      <c r="G2221" s="49">
        <v>9.6</v>
      </c>
      <c r="H2221" s="1105" t="b">
        <f t="shared" si="69"/>
        <v>1</v>
      </c>
    </row>
    <row r="2222" spans="1:8" ht="30">
      <c r="A2222" s="45">
        <v>11469</v>
      </c>
      <c r="B2222" s="1108" t="s">
        <v>10258</v>
      </c>
      <c r="C2222" s="45" t="s">
        <v>4706</v>
      </c>
      <c r="D2222" s="46">
        <f t="shared" si="68"/>
        <v>11.46</v>
      </c>
      <c r="F2222" s="46">
        <v>11.46</v>
      </c>
      <c r="G2222" s="46">
        <v>11.46</v>
      </c>
      <c r="H2222" s="1105" t="b">
        <f t="shared" si="69"/>
        <v>1</v>
      </c>
    </row>
    <row r="2223" spans="1:8" ht="30">
      <c r="A2223" s="47">
        <v>11477</v>
      </c>
      <c r="B2223" s="48" t="s">
        <v>10259</v>
      </c>
      <c r="C2223" s="47" t="s">
        <v>4721</v>
      </c>
      <c r="D2223" s="49">
        <f t="shared" si="68"/>
        <v>52.1</v>
      </c>
      <c r="F2223" s="49">
        <v>52.1</v>
      </c>
      <c r="G2223" s="49">
        <v>52.1</v>
      </c>
      <c r="H2223" s="1105" t="b">
        <f t="shared" si="69"/>
        <v>1</v>
      </c>
    </row>
    <row r="2224" spans="1:8" ht="30">
      <c r="A2224" s="45">
        <v>40311</v>
      </c>
      <c r="B2224" s="1108" t="s">
        <v>10260</v>
      </c>
      <c r="C2224" s="45" t="s">
        <v>4721</v>
      </c>
      <c r="D2224" s="46">
        <f t="shared" si="68"/>
        <v>50.32</v>
      </c>
      <c r="F2224" s="46">
        <v>50.32</v>
      </c>
      <c r="G2224" s="46">
        <v>50.32</v>
      </c>
      <c r="H2224" s="1105" t="b">
        <f t="shared" si="69"/>
        <v>1</v>
      </c>
    </row>
    <row r="2225" spans="1:8" ht="30">
      <c r="A2225" s="47">
        <v>38165</v>
      </c>
      <c r="B2225" s="48" t="s">
        <v>10261</v>
      </c>
      <c r="C2225" s="47" t="s">
        <v>4721</v>
      </c>
      <c r="D2225" s="49">
        <f t="shared" si="68"/>
        <v>56.04</v>
      </c>
      <c r="F2225" s="49">
        <v>56.04</v>
      </c>
      <c r="G2225" s="49">
        <v>56.04</v>
      </c>
      <c r="H2225" s="1105" t="b">
        <f t="shared" si="69"/>
        <v>1</v>
      </c>
    </row>
    <row r="2226" spans="1:8" ht="30">
      <c r="A2226" s="45">
        <v>3096</v>
      </c>
      <c r="B2226" s="1108" t="s">
        <v>10262</v>
      </c>
      <c r="C2226" s="45" t="s">
        <v>4721</v>
      </c>
      <c r="D2226" s="46">
        <f t="shared" si="68"/>
        <v>28.92</v>
      </c>
      <c r="F2226" s="46">
        <v>28.92</v>
      </c>
      <c r="G2226" s="46">
        <v>28.92</v>
      </c>
      <c r="H2226" s="1105" t="b">
        <f t="shared" si="69"/>
        <v>1</v>
      </c>
    </row>
    <row r="2227" spans="1:8">
      <c r="A2227" s="47">
        <v>11456</v>
      </c>
      <c r="B2227" s="48" t="s">
        <v>10263</v>
      </c>
      <c r="C2227" s="47" t="s">
        <v>4706</v>
      </c>
      <c r="D2227" s="49">
        <f t="shared" si="68"/>
        <v>12.41</v>
      </c>
      <c r="F2227" s="49">
        <v>12.41</v>
      </c>
      <c r="G2227" s="49">
        <v>12.41</v>
      </c>
      <c r="H2227" s="1105" t="b">
        <f t="shared" si="69"/>
        <v>1</v>
      </c>
    </row>
    <row r="2228" spans="1:8">
      <c r="A2228" s="45">
        <v>3119</v>
      </c>
      <c r="B2228" s="1108" t="s">
        <v>10264</v>
      </c>
      <c r="C2228" s="45" t="s">
        <v>4706</v>
      </c>
      <c r="D2228" s="46">
        <f t="shared" si="68"/>
        <v>1.84</v>
      </c>
      <c r="F2228" s="46">
        <v>1.84</v>
      </c>
      <c r="G2228" s="46">
        <v>1.84</v>
      </c>
      <c r="H2228" s="1105" t="b">
        <f t="shared" si="69"/>
        <v>1</v>
      </c>
    </row>
    <row r="2229" spans="1:8">
      <c r="A2229" s="47">
        <v>3122</v>
      </c>
      <c r="B2229" s="48" t="s">
        <v>10265</v>
      </c>
      <c r="C2229" s="47" t="s">
        <v>4706</v>
      </c>
      <c r="D2229" s="49">
        <f t="shared" si="68"/>
        <v>2.59</v>
      </c>
      <c r="F2229" s="49">
        <v>2.59</v>
      </c>
      <c r="G2229" s="49">
        <v>2.59</v>
      </c>
      <c r="H2229" s="1105" t="b">
        <f t="shared" si="69"/>
        <v>1</v>
      </c>
    </row>
    <row r="2230" spans="1:8">
      <c r="A2230" s="45">
        <v>3121</v>
      </c>
      <c r="B2230" s="1108" t="s">
        <v>10266</v>
      </c>
      <c r="C2230" s="45" t="s">
        <v>4706</v>
      </c>
      <c r="D2230" s="46">
        <f t="shared" si="68"/>
        <v>4.0199999999999996</v>
      </c>
      <c r="F2230" s="46">
        <v>4.0199999999999996</v>
      </c>
      <c r="G2230" s="46">
        <v>4.0199999999999996</v>
      </c>
      <c r="H2230" s="1105" t="b">
        <f t="shared" si="69"/>
        <v>1</v>
      </c>
    </row>
    <row r="2231" spans="1:8">
      <c r="A2231" s="47">
        <v>3120</v>
      </c>
      <c r="B2231" s="48" t="s">
        <v>10267</v>
      </c>
      <c r="C2231" s="47" t="s">
        <v>4706</v>
      </c>
      <c r="D2231" s="49">
        <f t="shared" si="68"/>
        <v>6.34</v>
      </c>
      <c r="F2231" s="49">
        <v>6.34</v>
      </c>
      <c r="G2231" s="49">
        <v>6.34</v>
      </c>
      <c r="H2231" s="1105" t="b">
        <f t="shared" si="69"/>
        <v>1</v>
      </c>
    </row>
    <row r="2232" spans="1:8">
      <c r="A2232" s="45">
        <v>11455</v>
      </c>
      <c r="B2232" s="1108" t="s">
        <v>10268</v>
      </c>
      <c r="C2232" s="45" t="s">
        <v>4706</v>
      </c>
      <c r="D2232" s="46">
        <f t="shared" si="68"/>
        <v>8.89</v>
      </c>
      <c r="F2232" s="46">
        <v>8.89</v>
      </c>
      <c r="G2232" s="46">
        <v>8.89</v>
      </c>
      <c r="H2232" s="1105" t="b">
        <f t="shared" si="69"/>
        <v>1</v>
      </c>
    </row>
    <row r="2233" spans="1:8" ht="30">
      <c r="A2233" s="47">
        <v>3111</v>
      </c>
      <c r="B2233" s="48" t="s">
        <v>10269</v>
      </c>
      <c r="C2233" s="47" t="s">
        <v>4706</v>
      </c>
      <c r="D2233" s="49">
        <f t="shared" si="68"/>
        <v>21.3</v>
      </c>
      <c r="F2233" s="49">
        <v>21.3</v>
      </c>
      <c r="G2233" s="49">
        <v>21.3</v>
      </c>
      <c r="H2233" s="1105" t="b">
        <f t="shared" si="69"/>
        <v>1</v>
      </c>
    </row>
    <row r="2234" spans="1:8" ht="30">
      <c r="A2234" s="45">
        <v>3108</v>
      </c>
      <c r="B2234" s="1108" t="s">
        <v>10270</v>
      </c>
      <c r="C2234" s="45" t="s">
        <v>4706</v>
      </c>
      <c r="D2234" s="46">
        <f t="shared" si="68"/>
        <v>22.34</v>
      </c>
      <c r="F2234" s="46">
        <v>22.34</v>
      </c>
      <c r="G2234" s="46">
        <v>22.34</v>
      </c>
      <c r="H2234" s="1105" t="b">
        <f t="shared" si="69"/>
        <v>1</v>
      </c>
    </row>
    <row r="2235" spans="1:8" ht="30">
      <c r="A2235" s="47">
        <v>3105</v>
      </c>
      <c r="B2235" s="48" t="s">
        <v>10271</v>
      </c>
      <c r="C2235" s="47" t="s">
        <v>4706</v>
      </c>
      <c r="D2235" s="49">
        <f t="shared" si="68"/>
        <v>34.72</v>
      </c>
      <c r="F2235" s="49">
        <v>34.72</v>
      </c>
      <c r="G2235" s="49">
        <v>34.72</v>
      </c>
      <c r="H2235" s="1105" t="b">
        <f t="shared" si="69"/>
        <v>1</v>
      </c>
    </row>
    <row r="2236" spans="1:8">
      <c r="A2236" s="45">
        <v>38178</v>
      </c>
      <c r="B2236" s="1108" t="s">
        <v>10272</v>
      </c>
      <c r="C2236" s="45" t="s">
        <v>4706</v>
      </c>
      <c r="D2236" s="46">
        <f t="shared" si="68"/>
        <v>22.69</v>
      </c>
      <c r="F2236" s="46">
        <v>22.69</v>
      </c>
      <c r="G2236" s="46">
        <v>22.69</v>
      </c>
      <c r="H2236" s="1105" t="b">
        <f t="shared" si="69"/>
        <v>1</v>
      </c>
    </row>
    <row r="2237" spans="1:8">
      <c r="A2237" s="47">
        <v>11458</v>
      </c>
      <c r="B2237" s="48" t="s">
        <v>10273</v>
      </c>
      <c r="C2237" s="47" t="s">
        <v>4706</v>
      </c>
      <c r="D2237" s="49">
        <f t="shared" si="68"/>
        <v>19.88</v>
      </c>
      <c r="F2237" s="49">
        <v>19.88</v>
      </c>
      <c r="G2237" s="49">
        <v>19.88</v>
      </c>
      <c r="H2237" s="1105" t="b">
        <f t="shared" si="69"/>
        <v>1</v>
      </c>
    </row>
    <row r="2238" spans="1:8" ht="30">
      <c r="A2238" s="45">
        <v>42481</v>
      </c>
      <c r="B2238" s="1108" t="s">
        <v>10274</v>
      </c>
      <c r="C2238" s="45" t="s">
        <v>4708</v>
      </c>
      <c r="D2238" s="46">
        <f t="shared" si="68"/>
        <v>25.21</v>
      </c>
      <c r="F2238" s="46">
        <v>25.21</v>
      </c>
      <c r="G2238" s="46">
        <v>25.21</v>
      </c>
      <c r="H2238" s="1105" t="b">
        <f t="shared" si="69"/>
        <v>1</v>
      </c>
    </row>
    <row r="2239" spans="1:8">
      <c r="A2239" s="47">
        <v>43458</v>
      </c>
      <c r="B2239" s="48" t="s">
        <v>10275</v>
      </c>
      <c r="C2239" s="47" t="s">
        <v>4705</v>
      </c>
      <c r="D2239" s="49">
        <f t="shared" si="68"/>
        <v>0.04</v>
      </c>
      <c r="F2239" s="49">
        <v>0.04</v>
      </c>
      <c r="G2239" s="49">
        <v>0.04</v>
      </c>
      <c r="H2239" s="1105" t="b">
        <f t="shared" si="69"/>
        <v>1</v>
      </c>
    </row>
    <row r="2240" spans="1:8">
      <c r="A2240" s="45">
        <v>43470</v>
      </c>
      <c r="B2240" s="1108" t="s">
        <v>10276</v>
      </c>
      <c r="C2240" s="45" t="s">
        <v>4714</v>
      </c>
      <c r="D2240" s="46">
        <f t="shared" si="68"/>
        <v>7.37</v>
      </c>
      <c r="F2240" s="46">
        <v>7.37</v>
      </c>
      <c r="G2240" s="46">
        <v>7.37</v>
      </c>
      <c r="H2240" s="1105" t="b">
        <f t="shared" si="69"/>
        <v>1</v>
      </c>
    </row>
    <row r="2241" spans="1:8">
      <c r="A2241" s="47">
        <v>43459</v>
      </c>
      <c r="B2241" s="48" t="s">
        <v>10277</v>
      </c>
      <c r="C2241" s="47" t="s">
        <v>4705</v>
      </c>
      <c r="D2241" s="49">
        <f t="shared" si="68"/>
        <v>0.34</v>
      </c>
      <c r="F2241" s="49">
        <v>0.34</v>
      </c>
      <c r="G2241" s="49">
        <v>0.34</v>
      </c>
      <c r="H2241" s="1105" t="b">
        <f t="shared" si="69"/>
        <v>1</v>
      </c>
    </row>
    <row r="2242" spans="1:8">
      <c r="A2242" s="45">
        <v>43471</v>
      </c>
      <c r="B2242" s="1108" t="s">
        <v>10278</v>
      </c>
      <c r="C2242" s="45" t="s">
        <v>4714</v>
      </c>
      <c r="D2242" s="46">
        <f t="shared" si="68"/>
        <v>64.510000000000005</v>
      </c>
      <c r="F2242" s="46">
        <v>64.510000000000005</v>
      </c>
      <c r="G2242" s="46">
        <v>64.510000000000005</v>
      </c>
      <c r="H2242" s="1105" t="b">
        <f t="shared" si="69"/>
        <v>1</v>
      </c>
    </row>
    <row r="2243" spans="1:8">
      <c r="A2243" s="47">
        <v>43460</v>
      </c>
      <c r="B2243" s="48" t="s">
        <v>10279</v>
      </c>
      <c r="C2243" s="47" t="s">
        <v>4705</v>
      </c>
      <c r="D2243" s="49">
        <f t="shared" ref="D2243:D2306" si="70">IF($J$2=$F$1,F2243,G2243)</f>
        <v>0.55000000000000004</v>
      </c>
      <c r="F2243" s="49">
        <v>0.55000000000000004</v>
      </c>
      <c r="G2243" s="49">
        <v>0.55000000000000004</v>
      </c>
      <c r="H2243" s="1105" t="b">
        <f t="shared" ref="H2243:H2306" si="71">F2243=G2243</f>
        <v>1</v>
      </c>
    </row>
    <row r="2244" spans="1:8">
      <c r="A2244" s="45">
        <v>43472</v>
      </c>
      <c r="B2244" s="1108" t="s">
        <v>10280</v>
      </c>
      <c r="C2244" s="45" t="s">
        <v>4714</v>
      </c>
      <c r="D2244" s="46">
        <f t="shared" si="70"/>
        <v>103.89</v>
      </c>
      <c r="F2244" s="46">
        <v>103.89</v>
      </c>
      <c r="G2244" s="46">
        <v>103.89</v>
      </c>
      <c r="H2244" s="1105" t="b">
        <f t="shared" si="71"/>
        <v>1</v>
      </c>
    </row>
    <row r="2245" spans="1:8">
      <c r="A2245" s="47">
        <v>43461</v>
      </c>
      <c r="B2245" s="48" t="s">
        <v>10281</v>
      </c>
      <c r="C2245" s="47" t="s">
        <v>4705</v>
      </c>
      <c r="D2245" s="49">
        <f t="shared" si="70"/>
        <v>0.24</v>
      </c>
      <c r="F2245" s="49">
        <v>0.24</v>
      </c>
      <c r="G2245" s="49">
        <v>0.24</v>
      </c>
      <c r="H2245" s="1105" t="b">
        <f t="shared" si="71"/>
        <v>1</v>
      </c>
    </row>
    <row r="2246" spans="1:8">
      <c r="A2246" s="45">
        <v>43473</v>
      </c>
      <c r="B2246" s="1108" t="s">
        <v>10282</v>
      </c>
      <c r="C2246" s="45" t="s">
        <v>4714</v>
      </c>
      <c r="D2246" s="46">
        <f t="shared" si="70"/>
        <v>45.78</v>
      </c>
      <c r="F2246" s="46">
        <v>45.78</v>
      </c>
      <c r="G2246" s="46">
        <v>45.78</v>
      </c>
      <c r="H2246" s="1105" t="b">
        <f t="shared" si="71"/>
        <v>1</v>
      </c>
    </row>
    <row r="2247" spans="1:8">
      <c r="A2247" s="47">
        <v>43475</v>
      </c>
      <c r="B2247" s="48" t="s">
        <v>10283</v>
      </c>
      <c r="C2247" s="47" t="s">
        <v>4714</v>
      </c>
      <c r="D2247" s="49">
        <f t="shared" si="70"/>
        <v>14.26</v>
      </c>
      <c r="F2247" s="49">
        <v>14.26</v>
      </c>
      <c r="G2247" s="49">
        <v>14.26</v>
      </c>
      <c r="H2247" s="1105" t="b">
        <f t="shared" si="71"/>
        <v>1</v>
      </c>
    </row>
    <row r="2248" spans="1:8">
      <c r="A2248" s="45">
        <v>43463</v>
      </c>
      <c r="B2248" s="1108" t="s">
        <v>10283</v>
      </c>
      <c r="C2248" s="45" t="s">
        <v>4705</v>
      </c>
      <c r="D2248" s="46">
        <f t="shared" si="70"/>
        <v>0.08</v>
      </c>
      <c r="F2248" s="46">
        <v>0.08</v>
      </c>
      <c r="G2248" s="46">
        <v>0.08</v>
      </c>
      <c r="H2248" s="1105" t="b">
        <f t="shared" si="71"/>
        <v>1</v>
      </c>
    </row>
    <row r="2249" spans="1:8">
      <c r="A2249" s="47">
        <v>43462</v>
      </c>
      <c r="B2249" s="48" t="s">
        <v>10284</v>
      </c>
      <c r="C2249" s="47" t="s">
        <v>4705</v>
      </c>
      <c r="D2249" s="49">
        <f t="shared" si="70"/>
        <v>0.01</v>
      </c>
      <c r="F2249" s="49">
        <v>0.01</v>
      </c>
      <c r="G2249" s="49">
        <v>0.01</v>
      </c>
      <c r="H2249" s="1105" t="b">
        <f t="shared" si="71"/>
        <v>1</v>
      </c>
    </row>
    <row r="2250" spans="1:8">
      <c r="A2250" s="45">
        <v>43474</v>
      </c>
      <c r="B2250" s="1108" t="s">
        <v>10285</v>
      </c>
      <c r="C2250" s="45" t="s">
        <v>4714</v>
      </c>
      <c r="D2250" s="46">
        <f t="shared" si="70"/>
        <v>1.45</v>
      </c>
      <c r="F2250" s="46">
        <v>1.45</v>
      </c>
      <c r="G2250" s="46">
        <v>1.45</v>
      </c>
      <c r="H2250" s="1105" t="b">
        <f t="shared" si="71"/>
        <v>1</v>
      </c>
    </row>
    <row r="2251" spans="1:8">
      <c r="A2251" s="47">
        <v>43464</v>
      </c>
      <c r="B2251" s="48" t="s">
        <v>10286</v>
      </c>
      <c r="C2251" s="47" t="s">
        <v>4705</v>
      </c>
      <c r="D2251" s="49">
        <f t="shared" si="70"/>
        <v>0.01</v>
      </c>
      <c r="F2251" s="49">
        <v>0.01</v>
      </c>
      <c r="G2251" s="49">
        <v>0.01</v>
      </c>
      <c r="H2251" s="1105" t="b">
        <f t="shared" si="71"/>
        <v>1</v>
      </c>
    </row>
    <row r="2252" spans="1:8">
      <c r="A2252" s="45">
        <v>43476</v>
      </c>
      <c r="B2252" s="1108" t="s">
        <v>10287</v>
      </c>
      <c r="C2252" s="45" t="s">
        <v>4714</v>
      </c>
      <c r="D2252" s="46">
        <f t="shared" si="70"/>
        <v>0.01</v>
      </c>
      <c r="F2252" s="46">
        <v>0.01</v>
      </c>
      <c r="G2252" s="46">
        <v>0.01</v>
      </c>
      <c r="H2252" s="1105" t="b">
        <f t="shared" si="71"/>
        <v>1</v>
      </c>
    </row>
    <row r="2253" spans="1:8">
      <c r="A2253" s="47">
        <v>43465</v>
      </c>
      <c r="B2253" s="48" t="s">
        <v>10288</v>
      </c>
      <c r="C2253" s="47" t="s">
        <v>4705</v>
      </c>
      <c r="D2253" s="49">
        <f t="shared" si="70"/>
        <v>0.5</v>
      </c>
      <c r="F2253" s="49">
        <v>0.5</v>
      </c>
      <c r="G2253" s="49">
        <v>0.5</v>
      </c>
      <c r="H2253" s="1105" t="b">
        <f t="shared" si="71"/>
        <v>1</v>
      </c>
    </row>
    <row r="2254" spans="1:8">
      <c r="A2254" s="45">
        <v>43477</v>
      </c>
      <c r="B2254" s="1108" t="s">
        <v>10289</v>
      </c>
      <c r="C2254" s="45" t="s">
        <v>4714</v>
      </c>
      <c r="D2254" s="46">
        <f t="shared" si="70"/>
        <v>94.89</v>
      </c>
      <c r="F2254" s="46">
        <v>94.89</v>
      </c>
      <c r="G2254" s="46">
        <v>94.89</v>
      </c>
      <c r="H2254" s="1105" t="b">
        <f t="shared" si="71"/>
        <v>1</v>
      </c>
    </row>
    <row r="2255" spans="1:8">
      <c r="A2255" s="47">
        <v>43466</v>
      </c>
      <c r="B2255" s="48" t="s">
        <v>10290</v>
      </c>
      <c r="C2255" s="47" t="s">
        <v>4705</v>
      </c>
      <c r="D2255" s="49">
        <f t="shared" si="70"/>
        <v>1.17</v>
      </c>
      <c r="F2255" s="49">
        <v>1.17</v>
      </c>
      <c r="G2255" s="49">
        <v>1.17</v>
      </c>
      <c r="H2255" s="1105" t="b">
        <f t="shared" si="71"/>
        <v>1</v>
      </c>
    </row>
    <row r="2256" spans="1:8">
      <c r="A2256" s="45">
        <v>43478</v>
      </c>
      <c r="B2256" s="1108" t="s">
        <v>10291</v>
      </c>
      <c r="C2256" s="45" t="s">
        <v>4714</v>
      </c>
      <c r="D2256" s="46">
        <f t="shared" si="70"/>
        <v>220.02</v>
      </c>
      <c r="F2256" s="46">
        <v>220.02</v>
      </c>
      <c r="G2256" s="46">
        <v>220.02</v>
      </c>
      <c r="H2256" s="1105" t="b">
        <f t="shared" si="71"/>
        <v>1</v>
      </c>
    </row>
    <row r="2257" spans="1:8">
      <c r="A2257" s="47">
        <v>43467</v>
      </c>
      <c r="B2257" s="48" t="s">
        <v>10292</v>
      </c>
      <c r="C2257" s="47" t="s">
        <v>4705</v>
      </c>
      <c r="D2257" s="49">
        <f t="shared" si="70"/>
        <v>0.38</v>
      </c>
      <c r="F2257" s="49">
        <v>0.38</v>
      </c>
      <c r="G2257" s="49">
        <v>0.38</v>
      </c>
      <c r="H2257" s="1105" t="b">
        <f t="shared" si="71"/>
        <v>1</v>
      </c>
    </row>
    <row r="2258" spans="1:8">
      <c r="A2258" s="45">
        <v>43479</v>
      </c>
      <c r="B2258" s="1108" t="s">
        <v>10293</v>
      </c>
      <c r="C2258" s="45" t="s">
        <v>4714</v>
      </c>
      <c r="D2258" s="46">
        <f t="shared" si="70"/>
        <v>71.290000000000006</v>
      </c>
      <c r="F2258" s="46">
        <v>71.290000000000006</v>
      </c>
      <c r="G2258" s="46">
        <v>71.290000000000006</v>
      </c>
      <c r="H2258" s="1105" t="b">
        <f t="shared" si="71"/>
        <v>1</v>
      </c>
    </row>
    <row r="2259" spans="1:8">
      <c r="A2259" s="47">
        <v>43468</v>
      </c>
      <c r="B2259" s="48" t="s">
        <v>10294</v>
      </c>
      <c r="C2259" s="47" t="s">
        <v>4705</v>
      </c>
      <c r="D2259" s="49">
        <f t="shared" si="70"/>
        <v>0.84</v>
      </c>
      <c r="F2259" s="49">
        <v>0.84</v>
      </c>
      <c r="G2259" s="49">
        <v>0.84</v>
      </c>
      <c r="H2259" s="1105" t="b">
        <f t="shared" si="71"/>
        <v>1</v>
      </c>
    </row>
    <row r="2260" spans="1:8">
      <c r="A2260" s="45">
        <v>43480</v>
      </c>
      <c r="B2260" s="1108" t="s">
        <v>10295</v>
      </c>
      <c r="C2260" s="45" t="s">
        <v>4714</v>
      </c>
      <c r="D2260" s="46">
        <f t="shared" si="70"/>
        <v>157.85</v>
      </c>
      <c r="F2260" s="46">
        <v>157.85</v>
      </c>
      <c r="G2260" s="46">
        <v>157.85</v>
      </c>
      <c r="H2260" s="1105" t="b">
        <f t="shared" si="71"/>
        <v>1</v>
      </c>
    </row>
    <row r="2261" spans="1:8">
      <c r="A2261" s="47">
        <v>43469</v>
      </c>
      <c r="B2261" s="48" t="s">
        <v>10296</v>
      </c>
      <c r="C2261" s="47" t="s">
        <v>4705</v>
      </c>
      <c r="D2261" s="49">
        <f t="shared" si="70"/>
        <v>0.05</v>
      </c>
      <c r="F2261" s="49">
        <v>0.05</v>
      </c>
      <c r="G2261" s="49">
        <v>0.05</v>
      </c>
      <c r="H2261" s="1105" t="b">
        <f t="shared" si="71"/>
        <v>1</v>
      </c>
    </row>
    <row r="2262" spans="1:8">
      <c r="A2262" s="45">
        <v>43481</v>
      </c>
      <c r="B2262" s="1108" t="s">
        <v>10297</v>
      </c>
      <c r="C2262" s="45" t="s">
        <v>4714</v>
      </c>
      <c r="D2262" s="46">
        <f t="shared" si="70"/>
        <v>10.02</v>
      </c>
      <c r="F2262" s="46">
        <v>10.02</v>
      </c>
      <c r="G2262" s="46">
        <v>10.02</v>
      </c>
      <c r="H2262" s="1105" t="b">
        <f t="shared" si="71"/>
        <v>1</v>
      </c>
    </row>
    <row r="2263" spans="1:8" ht="30">
      <c r="A2263" s="47">
        <v>11461</v>
      </c>
      <c r="B2263" s="48" t="s">
        <v>10298</v>
      </c>
      <c r="C2263" s="47" t="s">
        <v>4706</v>
      </c>
      <c r="D2263" s="49">
        <f t="shared" si="70"/>
        <v>5.04</v>
      </c>
      <c r="F2263" s="49">
        <v>5.04</v>
      </c>
      <c r="G2263" s="49">
        <v>5.04</v>
      </c>
      <c r="H2263" s="1105" t="b">
        <f t="shared" si="71"/>
        <v>1</v>
      </c>
    </row>
    <row r="2264" spans="1:8" ht="30">
      <c r="A2264" s="45">
        <v>3106</v>
      </c>
      <c r="B2264" s="1108" t="s">
        <v>10299</v>
      </c>
      <c r="C2264" s="45" t="s">
        <v>4706</v>
      </c>
      <c r="D2264" s="46">
        <f t="shared" si="70"/>
        <v>3.83</v>
      </c>
      <c r="F2264" s="46">
        <v>3.83</v>
      </c>
      <c r="G2264" s="46">
        <v>3.83</v>
      </c>
      <c r="H2264" s="1105" t="b">
        <f t="shared" si="71"/>
        <v>1</v>
      </c>
    </row>
    <row r="2265" spans="1:8" ht="30">
      <c r="A2265" s="47">
        <v>3107</v>
      </c>
      <c r="B2265" s="48" t="s">
        <v>10300</v>
      </c>
      <c r="C2265" s="47" t="s">
        <v>4706</v>
      </c>
      <c r="D2265" s="49">
        <f t="shared" si="70"/>
        <v>3.22</v>
      </c>
      <c r="F2265" s="49">
        <v>3.22</v>
      </c>
      <c r="G2265" s="49">
        <v>3.22</v>
      </c>
      <c r="H2265" s="1105" t="b">
        <f t="shared" si="71"/>
        <v>1</v>
      </c>
    </row>
    <row r="2266" spans="1:8">
      <c r="A2266" s="45">
        <v>25951</v>
      </c>
      <c r="B2266" s="1108" t="s">
        <v>10301</v>
      </c>
      <c r="C2266" s="45" t="s">
        <v>4710</v>
      </c>
      <c r="D2266" s="46">
        <f t="shared" si="70"/>
        <v>1.74</v>
      </c>
      <c r="F2266" s="46">
        <v>1.74</v>
      </c>
      <c r="G2266" s="46">
        <v>1.74</v>
      </c>
      <c r="H2266" s="1105" t="b">
        <f t="shared" si="71"/>
        <v>1</v>
      </c>
    </row>
    <row r="2267" spans="1:8">
      <c r="A2267" s="47">
        <v>3123</v>
      </c>
      <c r="B2267" s="48" t="s">
        <v>10302</v>
      </c>
      <c r="C2267" s="47" t="s">
        <v>4710</v>
      </c>
      <c r="D2267" s="49">
        <f t="shared" si="70"/>
        <v>1.63</v>
      </c>
      <c r="F2267" s="49">
        <v>1.63</v>
      </c>
      <c r="G2267" s="49">
        <v>1.63</v>
      </c>
      <c r="H2267" s="1105" t="b">
        <f t="shared" si="71"/>
        <v>1</v>
      </c>
    </row>
    <row r="2268" spans="1:8">
      <c r="A2268" s="45">
        <v>38125</v>
      </c>
      <c r="B2268" s="1108" t="s">
        <v>10303</v>
      </c>
      <c r="C2268" s="45" t="s">
        <v>4710</v>
      </c>
      <c r="D2268" s="46">
        <f t="shared" si="70"/>
        <v>0.87</v>
      </c>
      <c r="F2268" s="46">
        <v>0.87</v>
      </c>
      <c r="G2268" s="46">
        <v>0.87</v>
      </c>
      <c r="H2268" s="1105" t="b">
        <f t="shared" si="71"/>
        <v>1</v>
      </c>
    </row>
    <row r="2269" spans="1:8" ht="30">
      <c r="A2269" s="47">
        <v>39014</v>
      </c>
      <c r="B2269" s="48" t="s">
        <v>10304</v>
      </c>
      <c r="C2269" s="47" t="s">
        <v>4710</v>
      </c>
      <c r="D2269" s="49">
        <f t="shared" si="70"/>
        <v>13.9</v>
      </c>
      <c r="F2269" s="49">
        <v>13.9</v>
      </c>
      <c r="G2269" s="49">
        <v>13.9</v>
      </c>
      <c r="H2269" s="1105" t="b">
        <f t="shared" si="71"/>
        <v>1</v>
      </c>
    </row>
    <row r="2270" spans="1:8">
      <c r="A2270" s="45">
        <v>11894</v>
      </c>
      <c r="B2270" s="1108" t="s">
        <v>10305</v>
      </c>
      <c r="C2270" s="45" t="s">
        <v>4706</v>
      </c>
      <c r="D2270" s="46">
        <f t="shared" si="70"/>
        <v>679.37</v>
      </c>
      <c r="F2270" s="46">
        <v>679.37</v>
      </c>
      <c r="G2270" s="46">
        <v>679.37</v>
      </c>
      <c r="H2270" s="1105" t="b">
        <f t="shared" si="71"/>
        <v>1</v>
      </c>
    </row>
    <row r="2271" spans="1:8">
      <c r="A2271" s="47">
        <v>39365</v>
      </c>
      <c r="B2271" s="48" t="s">
        <v>10306</v>
      </c>
      <c r="C2271" s="47" t="s">
        <v>4706</v>
      </c>
      <c r="D2271" s="49">
        <f t="shared" si="70"/>
        <v>751.26</v>
      </c>
      <c r="F2271" s="49">
        <v>751.26</v>
      </c>
      <c r="G2271" s="49">
        <v>751.26</v>
      </c>
      <c r="H2271" s="1105" t="b">
        <f t="shared" si="71"/>
        <v>1</v>
      </c>
    </row>
    <row r="2272" spans="1:8">
      <c r="A2272" s="45">
        <v>39366</v>
      </c>
      <c r="B2272" s="1108" t="s">
        <v>10307</v>
      </c>
      <c r="C2272" s="45" t="s">
        <v>4706</v>
      </c>
      <c r="D2272" s="46">
        <f t="shared" si="70"/>
        <v>1923.56</v>
      </c>
      <c r="F2272" s="46">
        <v>1923.56</v>
      </c>
      <c r="G2272" s="46">
        <v>1923.56</v>
      </c>
      <c r="H2272" s="1105" t="b">
        <f t="shared" si="71"/>
        <v>1</v>
      </c>
    </row>
    <row r="2273" spans="1:8">
      <c r="A2273" s="47">
        <v>39367</v>
      </c>
      <c r="B2273" s="48" t="s">
        <v>10308</v>
      </c>
      <c r="C2273" s="47" t="s">
        <v>4706</v>
      </c>
      <c r="D2273" s="49">
        <f t="shared" si="70"/>
        <v>2629.16</v>
      </c>
      <c r="F2273" s="49">
        <v>2629.16</v>
      </c>
      <c r="G2273" s="49">
        <v>2629.16</v>
      </c>
      <c r="H2273" s="1105" t="b">
        <f t="shared" si="71"/>
        <v>1</v>
      </c>
    </row>
    <row r="2274" spans="1:8">
      <c r="A2274" s="45">
        <v>37394</v>
      </c>
      <c r="B2274" s="1108" t="s">
        <v>10309</v>
      </c>
      <c r="C2274" s="45" t="s">
        <v>4724</v>
      </c>
      <c r="D2274" s="46">
        <f t="shared" si="70"/>
        <v>28.66</v>
      </c>
      <c r="F2274" s="46">
        <v>28.66</v>
      </c>
      <c r="G2274" s="46">
        <v>28.66</v>
      </c>
      <c r="H2274" s="1105" t="b">
        <f t="shared" si="71"/>
        <v>1</v>
      </c>
    </row>
    <row r="2275" spans="1:8">
      <c r="A2275" s="47">
        <v>14146</v>
      </c>
      <c r="B2275" s="48" t="s">
        <v>10310</v>
      </c>
      <c r="C2275" s="47" t="s">
        <v>4724</v>
      </c>
      <c r="D2275" s="49">
        <f t="shared" si="70"/>
        <v>46.1</v>
      </c>
      <c r="F2275" s="49">
        <v>46.1</v>
      </c>
      <c r="G2275" s="49">
        <v>46.1</v>
      </c>
      <c r="H2275" s="1105" t="b">
        <f t="shared" si="71"/>
        <v>1</v>
      </c>
    </row>
    <row r="2276" spans="1:8">
      <c r="A2276" s="45">
        <v>38134</v>
      </c>
      <c r="B2276" s="1108" t="s">
        <v>10311</v>
      </c>
      <c r="C2276" s="45" t="s">
        <v>4710</v>
      </c>
      <c r="D2276" s="46">
        <f t="shared" si="70"/>
        <v>51.4</v>
      </c>
      <c r="F2276" s="46">
        <v>51.4</v>
      </c>
      <c r="G2276" s="46">
        <v>51.4</v>
      </c>
      <c r="H2276" s="1105" t="b">
        <f t="shared" si="71"/>
        <v>1</v>
      </c>
    </row>
    <row r="2277" spans="1:8">
      <c r="A2277" s="47">
        <v>38132</v>
      </c>
      <c r="B2277" s="48" t="s">
        <v>10312</v>
      </c>
      <c r="C2277" s="47" t="s">
        <v>4710</v>
      </c>
      <c r="D2277" s="49">
        <f t="shared" si="70"/>
        <v>52.43</v>
      </c>
      <c r="F2277" s="49">
        <v>52.43</v>
      </c>
      <c r="G2277" s="49">
        <v>52.43</v>
      </c>
      <c r="H2277" s="1105" t="b">
        <f t="shared" si="71"/>
        <v>1</v>
      </c>
    </row>
    <row r="2278" spans="1:8">
      <c r="A2278" s="45">
        <v>38133</v>
      </c>
      <c r="B2278" s="1108" t="s">
        <v>10313</v>
      </c>
      <c r="C2278" s="45" t="s">
        <v>4710</v>
      </c>
      <c r="D2278" s="46">
        <f t="shared" si="70"/>
        <v>50.71</v>
      </c>
      <c r="F2278" s="46">
        <v>50.71</v>
      </c>
      <c r="G2278" s="46">
        <v>50.71</v>
      </c>
      <c r="H2278" s="1105" t="b">
        <f t="shared" si="71"/>
        <v>1</v>
      </c>
    </row>
    <row r="2279" spans="1:8">
      <c r="A2279" s="47">
        <v>938</v>
      </c>
      <c r="B2279" s="48" t="s">
        <v>10314</v>
      </c>
      <c r="C2279" s="47" t="s">
        <v>4709</v>
      </c>
      <c r="D2279" s="49">
        <f t="shared" si="70"/>
        <v>0.81</v>
      </c>
      <c r="F2279" s="49">
        <v>0.81</v>
      </c>
      <c r="G2279" s="49">
        <v>0.81</v>
      </c>
      <c r="H2279" s="1105" t="b">
        <f t="shared" si="71"/>
        <v>1</v>
      </c>
    </row>
    <row r="2280" spans="1:8">
      <c r="A2280" s="45">
        <v>937</v>
      </c>
      <c r="B2280" s="1108" t="s">
        <v>10315</v>
      </c>
      <c r="C2280" s="45" t="s">
        <v>4709</v>
      </c>
      <c r="D2280" s="46">
        <f t="shared" si="70"/>
        <v>5.05</v>
      </c>
      <c r="F2280" s="46">
        <v>5.05</v>
      </c>
      <c r="G2280" s="46">
        <v>5.05</v>
      </c>
      <c r="H2280" s="1105" t="b">
        <f t="shared" si="71"/>
        <v>1</v>
      </c>
    </row>
    <row r="2281" spans="1:8">
      <c r="A2281" s="47">
        <v>939</v>
      </c>
      <c r="B2281" s="48" t="s">
        <v>10316</v>
      </c>
      <c r="C2281" s="47" t="s">
        <v>4709</v>
      </c>
      <c r="D2281" s="49">
        <f t="shared" si="70"/>
        <v>1.3</v>
      </c>
      <c r="F2281" s="49">
        <v>1.3</v>
      </c>
      <c r="G2281" s="49">
        <v>1.3</v>
      </c>
      <c r="H2281" s="1105" t="b">
        <f t="shared" si="71"/>
        <v>1</v>
      </c>
    </row>
    <row r="2282" spans="1:8">
      <c r="A2282" s="45">
        <v>944</v>
      </c>
      <c r="B2282" s="1108" t="s">
        <v>10317</v>
      </c>
      <c r="C2282" s="45" t="s">
        <v>4709</v>
      </c>
      <c r="D2282" s="46">
        <f t="shared" si="70"/>
        <v>2.23</v>
      </c>
      <c r="F2282" s="46">
        <v>2.23</v>
      </c>
      <c r="G2282" s="46">
        <v>2.23</v>
      </c>
      <c r="H2282" s="1105" t="b">
        <f t="shared" si="71"/>
        <v>1</v>
      </c>
    </row>
    <row r="2283" spans="1:8">
      <c r="A2283" s="47">
        <v>940</v>
      </c>
      <c r="B2283" s="48" t="s">
        <v>10318</v>
      </c>
      <c r="C2283" s="47" t="s">
        <v>4709</v>
      </c>
      <c r="D2283" s="49">
        <f t="shared" si="70"/>
        <v>3.08</v>
      </c>
      <c r="F2283" s="49">
        <v>3.08</v>
      </c>
      <c r="G2283" s="49">
        <v>3.08</v>
      </c>
      <c r="H2283" s="1105" t="b">
        <f t="shared" si="71"/>
        <v>1</v>
      </c>
    </row>
    <row r="2284" spans="1:8">
      <c r="A2284" s="45">
        <v>936</v>
      </c>
      <c r="B2284" s="1108" t="s">
        <v>10319</v>
      </c>
      <c r="C2284" s="45" t="s">
        <v>4709</v>
      </c>
      <c r="D2284" s="46">
        <f t="shared" si="70"/>
        <v>1.3</v>
      </c>
      <c r="F2284" s="46">
        <v>1.3</v>
      </c>
      <c r="G2284" s="46">
        <v>1.3</v>
      </c>
      <c r="H2284" s="1105" t="b">
        <f t="shared" si="71"/>
        <v>1</v>
      </c>
    </row>
    <row r="2285" spans="1:8">
      <c r="A2285" s="47">
        <v>935</v>
      </c>
      <c r="B2285" s="48" t="s">
        <v>10320</v>
      </c>
      <c r="C2285" s="47" t="s">
        <v>4709</v>
      </c>
      <c r="D2285" s="49">
        <f t="shared" si="70"/>
        <v>0.99</v>
      </c>
      <c r="F2285" s="49">
        <v>0.99</v>
      </c>
      <c r="G2285" s="49">
        <v>0.99</v>
      </c>
      <c r="H2285" s="1105" t="b">
        <f t="shared" si="71"/>
        <v>1</v>
      </c>
    </row>
    <row r="2286" spans="1:8">
      <c r="A2286" s="45">
        <v>406</v>
      </c>
      <c r="B2286" s="1108" t="s">
        <v>10321</v>
      </c>
      <c r="C2286" s="45" t="s">
        <v>4706</v>
      </c>
      <c r="D2286" s="46">
        <f t="shared" si="70"/>
        <v>60.22</v>
      </c>
      <c r="F2286" s="46">
        <v>60.22</v>
      </c>
      <c r="G2286" s="46">
        <v>60.22</v>
      </c>
      <c r="H2286" s="1105" t="b">
        <f t="shared" si="71"/>
        <v>1</v>
      </c>
    </row>
    <row r="2287" spans="1:8">
      <c r="A2287" s="47">
        <v>42529</v>
      </c>
      <c r="B2287" s="48" t="s">
        <v>10322</v>
      </c>
      <c r="C2287" s="47" t="s">
        <v>4709</v>
      </c>
      <c r="D2287" s="49">
        <f t="shared" si="70"/>
        <v>0.86</v>
      </c>
      <c r="F2287" s="49">
        <v>0.86</v>
      </c>
      <c r="G2287" s="49">
        <v>0.86</v>
      </c>
      <c r="H2287" s="1105" t="b">
        <f t="shared" si="71"/>
        <v>1</v>
      </c>
    </row>
    <row r="2288" spans="1:8">
      <c r="A2288" s="45">
        <v>39634</v>
      </c>
      <c r="B2288" s="1108" t="s">
        <v>10323</v>
      </c>
      <c r="C2288" s="45" t="s">
        <v>4709</v>
      </c>
      <c r="D2288" s="46">
        <f t="shared" si="70"/>
        <v>8.08</v>
      </c>
      <c r="F2288" s="46">
        <v>8.08</v>
      </c>
      <c r="G2288" s="46">
        <v>8.08</v>
      </c>
      <c r="H2288" s="1105" t="b">
        <f t="shared" si="71"/>
        <v>1</v>
      </c>
    </row>
    <row r="2289" spans="1:8">
      <c r="A2289" s="47">
        <v>39701</v>
      </c>
      <c r="B2289" s="48" t="s">
        <v>10324</v>
      </c>
      <c r="C2289" s="47" t="s">
        <v>4706</v>
      </c>
      <c r="D2289" s="49">
        <f t="shared" si="70"/>
        <v>84.64</v>
      </c>
      <c r="F2289" s="49">
        <v>84.64</v>
      </c>
      <c r="G2289" s="49">
        <v>84.64</v>
      </c>
      <c r="H2289" s="1105" t="b">
        <f t="shared" si="71"/>
        <v>1</v>
      </c>
    </row>
    <row r="2290" spans="1:8">
      <c r="A2290" s="45">
        <v>12815</v>
      </c>
      <c r="B2290" s="1108" t="s">
        <v>10325</v>
      </c>
      <c r="C2290" s="45" t="s">
        <v>4706</v>
      </c>
      <c r="D2290" s="46">
        <f t="shared" si="70"/>
        <v>7.16</v>
      </c>
      <c r="F2290" s="46">
        <v>7.16</v>
      </c>
      <c r="G2290" s="46">
        <v>7.16</v>
      </c>
      <c r="H2290" s="1105" t="b">
        <f t="shared" si="71"/>
        <v>1</v>
      </c>
    </row>
    <row r="2291" spans="1:8">
      <c r="A2291" s="47">
        <v>407</v>
      </c>
      <c r="B2291" s="48" t="s">
        <v>10326</v>
      </c>
      <c r="C2291" s="47" t="s">
        <v>4710</v>
      </c>
      <c r="D2291" s="49">
        <f t="shared" si="70"/>
        <v>37.6</v>
      </c>
      <c r="F2291" s="49">
        <v>37.6</v>
      </c>
      <c r="G2291" s="49">
        <v>37.6</v>
      </c>
      <c r="H2291" s="1105" t="b">
        <f t="shared" si="71"/>
        <v>1</v>
      </c>
    </row>
    <row r="2292" spans="1:8">
      <c r="A2292" s="45">
        <v>39431</v>
      </c>
      <c r="B2292" s="1108" t="s">
        <v>10327</v>
      </c>
      <c r="C2292" s="45" t="s">
        <v>4709</v>
      </c>
      <c r="D2292" s="46">
        <f t="shared" si="70"/>
        <v>0.23</v>
      </c>
      <c r="F2292" s="46">
        <v>0.23</v>
      </c>
      <c r="G2292" s="46">
        <v>0.23</v>
      </c>
      <c r="H2292" s="1105" t="b">
        <f t="shared" si="71"/>
        <v>1</v>
      </c>
    </row>
    <row r="2293" spans="1:8">
      <c r="A2293" s="47">
        <v>39432</v>
      </c>
      <c r="B2293" s="48" t="s">
        <v>10328</v>
      </c>
      <c r="C2293" s="47" t="s">
        <v>4709</v>
      </c>
      <c r="D2293" s="49">
        <f t="shared" si="70"/>
        <v>3.05</v>
      </c>
      <c r="F2293" s="49">
        <v>3.05</v>
      </c>
      <c r="G2293" s="49">
        <v>3.05</v>
      </c>
      <c r="H2293" s="1105" t="b">
        <f t="shared" si="71"/>
        <v>1</v>
      </c>
    </row>
    <row r="2294" spans="1:8">
      <c r="A2294" s="45">
        <v>20111</v>
      </c>
      <c r="B2294" s="1108" t="s">
        <v>10329</v>
      </c>
      <c r="C2294" s="45" t="s">
        <v>4706</v>
      </c>
      <c r="D2294" s="46">
        <f t="shared" si="70"/>
        <v>9.75</v>
      </c>
      <c r="F2294" s="46">
        <v>9.75</v>
      </c>
      <c r="G2294" s="46">
        <v>9.75</v>
      </c>
      <c r="H2294" s="1105" t="b">
        <f t="shared" si="71"/>
        <v>1</v>
      </c>
    </row>
    <row r="2295" spans="1:8">
      <c r="A2295" s="47">
        <v>21127</v>
      </c>
      <c r="B2295" s="48" t="s">
        <v>10330</v>
      </c>
      <c r="C2295" s="47" t="s">
        <v>4706</v>
      </c>
      <c r="D2295" s="49">
        <f t="shared" si="70"/>
        <v>3.68</v>
      </c>
      <c r="F2295" s="49">
        <v>3.68</v>
      </c>
      <c r="G2295" s="49">
        <v>3.68</v>
      </c>
      <c r="H2295" s="1105" t="b">
        <f t="shared" si="71"/>
        <v>1</v>
      </c>
    </row>
    <row r="2296" spans="1:8">
      <c r="A2296" s="45">
        <v>404</v>
      </c>
      <c r="B2296" s="1108" t="s">
        <v>10331</v>
      </c>
      <c r="C2296" s="45" t="s">
        <v>4709</v>
      </c>
      <c r="D2296" s="46">
        <f t="shared" si="70"/>
        <v>1.33</v>
      </c>
      <c r="F2296" s="46">
        <v>1.33</v>
      </c>
      <c r="G2296" s="46">
        <v>1.33</v>
      </c>
      <c r="H2296" s="1105" t="b">
        <f t="shared" si="71"/>
        <v>1</v>
      </c>
    </row>
    <row r="2297" spans="1:8">
      <c r="A2297" s="47">
        <v>14151</v>
      </c>
      <c r="B2297" s="48" t="s">
        <v>10332</v>
      </c>
      <c r="C2297" s="47" t="s">
        <v>4706</v>
      </c>
      <c r="D2297" s="49">
        <f t="shared" si="70"/>
        <v>33.130000000000003</v>
      </c>
      <c r="F2297" s="49">
        <v>33.130000000000003</v>
      </c>
      <c r="G2297" s="49">
        <v>33.130000000000003</v>
      </c>
      <c r="H2297" s="1105" t="b">
        <f t="shared" si="71"/>
        <v>1</v>
      </c>
    </row>
    <row r="2298" spans="1:8">
      <c r="A2298" s="45">
        <v>14153</v>
      </c>
      <c r="B2298" s="1108" t="s">
        <v>10333</v>
      </c>
      <c r="C2298" s="45" t="s">
        <v>4706</v>
      </c>
      <c r="D2298" s="46">
        <f t="shared" si="70"/>
        <v>37.450000000000003</v>
      </c>
      <c r="F2298" s="46">
        <v>37.450000000000003</v>
      </c>
      <c r="G2298" s="46">
        <v>37.450000000000003</v>
      </c>
      <c r="H2298" s="1105" t="b">
        <f t="shared" si="71"/>
        <v>1</v>
      </c>
    </row>
    <row r="2299" spans="1:8">
      <c r="A2299" s="47">
        <v>14152</v>
      </c>
      <c r="B2299" s="48" t="s">
        <v>10334</v>
      </c>
      <c r="C2299" s="47" t="s">
        <v>4706</v>
      </c>
      <c r="D2299" s="49">
        <f t="shared" si="70"/>
        <v>28.75</v>
      </c>
      <c r="F2299" s="49">
        <v>28.75</v>
      </c>
      <c r="G2299" s="49">
        <v>28.75</v>
      </c>
      <c r="H2299" s="1105" t="b">
        <f t="shared" si="71"/>
        <v>1</v>
      </c>
    </row>
    <row r="2300" spans="1:8">
      <c r="A2300" s="45">
        <v>14154</v>
      </c>
      <c r="B2300" s="1108" t="s">
        <v>10335</v>
      </c>
      <c r="C2300" s="45" t="s">
        <v>4706</v>
      </c>
      <c r="D2300" s="46">
        <f t="shared" si="70"/>
        <v>100.64</v>
      </c>
      <c r="F2300" s="46">
        <v>100.64</v>
      </c>
      <c r="G2300" s="46">
        <v>100.64</v>
      </c>
      <c r="H2300" s="1105" t="b">
        <f t="shared" si="71"/>
        <v>1</v>
      </c>
    </row>
    <row r="2301" spans="1:8">
      <c r="A2301" s="47">
        <v>42015</v>
      </c>
      <c r="B2301" s="48" t="s">
        <v>10336</v>
      </c>
      <c r="C2301" s="47" t="s">
        <v>4709</v>
      </c>
      <c r="D2301" s="49">
        <f t="shared" si="70"/>
        <v>0.08</v>
      </c>
      <c r="F2301" s="49">
        <v>0.08</v>
      </c>
      <c r="G2301" s="49">
        <v>0.08</v>
      </c>
      <c r="H2301" s="1105" t="b">
        <f t="shared" si="71"/>
        <v>1</v>
      </c>
    </row>
    <row r="2302" spans="1:8">
      <c r="A2302" s="45">
        <v>3146</v>
      </c>
      <c r="B2302" s="1108" t="s">
        <v>10337</v>
      </c>
      <c r="C2302" s="45" t="s">
        <v>4706</v>
      </c>
      <c r="D2302" s="46">
        <f t="shared" si="70"/>
        <v>4.1500000000000004</v>
      </c>
      <c r="F2302" s="46">
        <v>4.1500000000000004</v>
      </c>
      <c r="G2302" s="46">
        <v>4.1500000000000004</v>
      </c>
      <c r="H2302" s="1105" t="b">
        <f t="shared" si="71"/>
        <v>1</v>
      </c>
    </row>
    <row r="2303" spans="1:8">
      <c r="A2303" s="47">
        <v>3143</v>
      </c>
      <c r="B2303" s="48" t="s">
        <v>10338</v>
      </c>
      <c r="C2303" s="47" t="s">
        <v>4706</v>
      </c>
      <c r="D2303" s="49">
        <f t="shared" si="70"/>
        <v>9.44</v>
      </c>
      <c r="F2303" s="49">
        <v>9.44</v>
      </c>
      <c r="G2303" s="49">
        <v>9.44</v>
      </c>
      <c r="H2303" s="1105" t="b">
        <f t="shared" si="71"/>
        <v>1</v>
      </c>
    </row>
    <row r="2304" spans="1:8">
      <c r="A2304" s="45">
        <v>3148</v>
      </c>
      <c r="B2304" s="1108" t="s">
        <v>10339</v>
      </c>
      <c r="C2304" s="45" t="s">
        <v>4706</v>
      </c>
      <c r="D2304" s="46">
        <f t="shared" si="70"/>
        <v>15.3</v>
      </c>
      <c r="F2304" s="46">
        <v>15.3</v>
      </c>
      <c r="G2304" s="46">
        <v>15.3</v>
      </c>
      <c r="H2304" s="1105" t="b">
        <f t="shared" si="71"/>
        <v>1</v>
      </c>
    </row>
    <row r="2305" spans="1:8">
      <c r="A2305" s="47">
        <v>4310</v>
      </c>
      <c r="B2305" s="48" t="s">
        <v>10340</v>
      </c>
      <c r="C2305" s="47" t="s">
        <v>4706</v>
      </c>
      <c r="D2305" s="49">
        <f t="shared" si="70"/>
        <v>1.87</v>
      </c>
      <c r="F2305" s="49">
        <v>1.87</v>
      </c>
      <c r="G2305" s="49">
        <v>1.87</v>
      </c>
      <c r="H2305" s="1105" t="b">
        <f t="shared" si="71"/>
        <v>1</v>
      </c>
    </row>
    <row r="2306" spans="1:8">
      <c r="A2306" s="45">
        <v>4311</v>
      </c>
      <c r="B2306" s="1108" t="s">
        <v>10341</v>
      </c>
      <c r="C2306" s="45" t="s">
        <v>4706</v>
      </c>
      <c r="D2306" s="46">
        <f t="shared" si="70"/>
        <v>1.31</v>
      </c>
      <c r="F2306" s="46">
        <v>1.31</v>
      </c>
      <c r="G2306" s="46">
        <v>1.31</v>
      </c>
      <c r="H2306" s="1105" t="b">
        <f t="shared" si="71"/>
        <v>1</v>
      </c>
    </row>
    <row r="2307" spans="1:8">
      <c r="A2307" s="47">
        <v>4312</v>
      </c>
      <c r="B2307" s="48" t="s">
        <v>10342</v>
      </c>
      <c r="C2307" s="47" t="s">
        <v>4706</v>
      </c>
      <c r="D2307" s="49">
        <f t="shared" ref="D2307:D2370" si="72">IF($J$2=$F$1,F2307,G2307)</f>
        <v>1.84</v>
      </c>
      <c r="F2307" s="49">
        <v>1.84</v>
      </c>
      <c r="G2307" s="49">
        <v>1.84</v>
      </c>
      <c r="H2307" s="1105" t="b">
        <f t="shared" ref="H2307:H2370" si="73">F2307=G2307</f>
        <v>1</v>
      </c>
    </row>
    <row r="2308" spans="1:8">
      <c r="A2308" s="45">
        <v>11162</v>
      </c>
      <c r="B2308" s="1108" t="s">
        <v>10343</v>
      </c>
      <c r="C2308" s="45" t="s">
        <v>4706</v>
      </c>
      <c r="D2308" s="46">
        <f t="shared" si="72"/>
        <v>1.23</v>
      </c>
      <c r="F2308" s="46">
        <v>1.23</v>
      </c>
      <c r="G2308" s="46">
        <v>1.23</v>
      </c>
      <c r="H2308" s="1105" t="b">
        <f t="shared" si="73"/>
        <v>1</v>
      </c>
    </row>
    <row r="2309" spans="1:8">
      <c r="A2309" s="47">
        <v>13261</v>
      </c>
      <c r="B2309" s="48" t="s">
        <v>10344</v>
      </c>
      <c r="C2309" s="47" t="s">
        <v>4706</v>
      </c>
      <c r="D2309" s="49">
        <f t="shared" si="72"/>
        <v>2.09</v>
      </c>
      <c r="F2309" s="49">
        <v>2.09</v>
      </c>
      <c r="G2309" s="49">
        <v>2.09</v>
      </c>
      <c r="H2309" s="1105" t="b">
        <f t="shared" si="73"/>
        <v>1</v>
      </c>
    </row>
    <row r="2310" spans="1:8">
      <c r="A2310" s="45">
        <v>3255</v>
      </c>
      <c r="B2310" s="1108" t="s">
        <v>10345</v>
      </c>
      <c r="C2310" s="45" t="s">
        <v>4706</v>
      </c>
      <c r="D2310" s="46">
        <f t="shared" si="72"/>
        <v>5.14</v>
      </c>
      <c r="F2310" s="46">
        <v>5.14</v>
      </c>
      <c r="G2310" s="46">
        <v>5.14</v>
      </c>
      <c r="H2310" s="1105" t="b">
        <f t="shared" si="73"/>
        <v>1</v>
      </c>
    </row>
    <row r="2311" spans="1:8">
      <c r="A2311" s="47">
        <v>3254</v>
      </c>
      <c r="B2311" s="48" t="s">
        <v>10346</v>
      </c>
      <c r="C2311" s="47" t="s">
        <v>4706</v>
      </c>
      <c r="D2311" s="49">
        <f t="shared" si="72"/>
        <v>83.46</v>
      </c>
      <c r="F2311" s="49">
        <v>83.46</v>
      </c>
      <c r="G2311" s="49">
        <v>83.46</v>
      </c>
      <c r="H2311" s="1105" t="b">
        <f t="shared" si="73"/>
        <v>1</v>
      </c>
    </row>
    <row r="2312" spans="1:8">
      <c r="A2312" s="45">
        <v>3259</v>
      </c>
      <c r="B2312" s="1108" t="s">
        <v>10347</v>
      </c>
      <c r="C2312" s="45" t="s">
        <v>4706</v>
      </c>
      <c r="D2312" s="46">
        <f t="shared" si="72"/>
        <v>10.029999999999999</v>
      </c>
      <c r="F2312" s="46">
        <v>10.029999999999999</v>
      </c>
      <c r="G2312" s="46">
        <v>10.029999999999999</v>
      </c>
      <c r="H2312" s="1105" t="b">
        <f t="shared" si="73"/>
        <v>1</v>
      </c>
    </row>
    <row r="2313" spans="1:8">
      <c r="A2313" s="47">
        <v>3258</v>
      </c>
      <c r="B2313" s="48" t="s">
        <v>10348</v>
      </c>
      <c r="C2313" s="47" t="s">
        <v>4706</v>
      </c>
      <c r="D2313" s="49">
        <f t="shared" si="72"/>
        <v>6.06</v>
      </c>
      <c r="F2313" s="49">
        <v>6.06</v>
      </c>
      <c r="G2313" s="49">
        <v>6.06</v>
      </c>
      <c r="H2313" s="1105" t="b">
        <f t="shared" si="73"/>
        <v>1</v>
      </c>
    </row>
    <row r="2314" spans="1:8">
      <c r="A2314" s="45">
        <v>3251</v>
      </c>
      <c r="B2314" s="1108" t="s">
        <v>10349</v>
      </c>
      <c r="C2314" s="45" t="s">
        <v>4706</v>
      </c>
      <c r="D2314" s="46">
        <f t="shared" si="72"/>
        <v>3.57</v>
      </c>
      <c r="F2314" s="46">
        <v>3.57</v>
      </c>
      <c r="G2314" s="46">
        <v>3.57</v>
      </c>
      <c r="H2314" s="1105" t="b">
        <f t="shared" si="73"/>
        <v>1</v>
      </c>
    </row>
    <row r="2315" spans="1:8">
      <c r="A2315" s="47">
        <v>3256</v>
      </c>
      <c r="B2315" s="48" t="s">
        <v>10350</v>
      </c>
      <c r="C2315" s="47" t="s">
        <v>4706</v>
      </c>
      <c r="D2315" s="49">
        <f t="shared" si="72"/>
        <v>6.76</v>
      </c>
      <c r="F2315" s="49">
        <v>6.76</v>
      </c>
      <c r="G2315" s="49">
        <v>6.76</v>
      </c>
      <c r="H2315" s="1105" t="b">
        <f t="shared" si="73"/>
        <v>1</v>
      </c>
    </row>
    <row r="2316" spans="1:8">
      <c r="A2316" s="45">
        <v>3261</v>
      </c>
      <c r="B2316" s="1108" t="s">
        <v>10351</v>
      </c>
      <c r="C2316" s="45" t="s">
        <v>4706</v>
      </c>
      <c r="D2316" s="46">
        <f t="shared" si="72"/>
        <v>73.81</v>
      </c>
      <c r="F2316" s="46">
        <v>73.81</v>
      </c>
      <c r="G2316" s="46">
        <v>73.81</v>
      </c>
      <c r="H2316" s="1105" t="b">
        <f t="shared" si="73"/>
        <v>1</v>
      </c>
    </row>
    <row r="2317" spans="1:8">
      <c r="A2317" s="47">
        <v>3260</v>
      </c>
      <c r="B2317" s="48" t="s">
        <v>10352</v>
      </c>
      <c r="C2317" s="47" t="s">
        <v>4706</v>
      </c>
      <c r="D2317" s="49">
        <f t="shared" si="72"/>
        <v>12.68</v>
      </c>
      <c r="F2317" s="49">
        <v>12.68</v>
      </c>
      <c r="G2317" s="49">
        <v>12.68</v>
      </c>
      <c r="H2317" s="1105" t="b">
        <f t="shared" si="73"/>
        <v>1</v>
      </c>
    </row>
    <row r="2318" spans="1:8">
      <c r="A2318" s="45">
        <v>3272</v>
      </c>
      <c r="B2318" s="1108" t="s">
        <v>10353</v>
      </c>
      <c r="C2318" s="45" t="s">
        <v>4706</v>
      </c>
      <c r="D2318" s="46">
        <f t="shared" si="72"/>
        <v>24.31</v>
      </c>
      <c r="F2318" s="46">
        <v>24.31</v>
      </c>
      <c r="G2318" s="46">
        <v>24.31</v>
      </c>
      <c r="H2318" s="1105" t="b">
        <f t="shared" si="73"/>
        <v>1</v>
      </c>
    </row>
    <row r="2319" spans="1:8">
      <c r="A2319" s="47">
        <v>3265</v>
      </c>
      <c r="B2319" s="48" t="s">
        <v>10354</v>
      </c>
      <c r="C2319" s="47" t="s">
        <v>4706</v>
      </c>
      <c r="D2319" s="49">
        <f t="shared" si="72"/>
        <v>19.309999999999999</v>
      </c>
      <c r="F2319" s="49">
        <v>19.309999999999999</v>
      </c>
      <c r="G2319" s="49">
        <v>19.309999999999999</v>
      </c>
      <c r="H2319" s="1105" t="b">
        <f t="shared" si="73"/>
        <v>1</v>
      </c>
    </row>
    <row r="2320" spans="1:8">
      <c r="A2320" s="45">
        <v>3262</v>
      </c>
      <c r="B2320" s="1108" t="s">
        <v>10355</v>
      </c>
      <c r="C2320" s="45" t="s">
        <v>4706</v>
      </c>
      <c r="D2320" s="46">
        <f t="shared" si="72"/>
        <v>8.4499999999999993</v>
      </c>
      <c r="F2320" s="46">
        <v>8.4499999999999993</v>
      </c>
      <c r="G2320" s="46">
        <v>8.4499999999999993</v>
      </c>
      <c r="H2320" s="1105" t="b">
        <f t="shared" si="73"/>
        <v>1</v>
      </c>
    </row>
    <row r="2321" spans="1:8">
      <c r="A2321" s="47">
        <v>3264</v>
      </c>
      <c r="B2321" s="48" t="s">
        <v>10356</v>
      </c>
      <c r="C2321" s="47" t="s">
        <v>4706</v>
      </c>
      <c r="D2321" s="49">
        <f t="shared" si="72"/>
        <v>13.88</v>
      </c>
      <c r="F2321" s="49">
        <v>13.88</v>
      </c>
      <c r="G2321" s="49">
        <v>13.88</v>
      </c>
      <c r="H2321" s="1105" t="b">
        <f t="shared" si="73"/>
        <v>1</v>
      </c>
    </row>
    <row r="2322" spans="1:8">
      <c r="A2322" s="45">
        <v>3267</v>
      </c>
      <c r="B2322" s="1108" t="s">
        <v>10357</v>
      </c>
      <c r="C2322" s="45" t="s">
        <v>4706</v>
      </c>
      <c r="D2322" s="46">
        <f t="shared" si="72"/>
        <v>45.35</v>
      </c>
      <c r="F2322" s="46">
        <v>45.35</v>
      </c>
      <c r="G2322" s="46">
        <v>45.35</v>
      </c>
      <c r="H2322" s="1105" t="b">
        <f t="shared" si="73"/>
        <v>1</v>
      </c>
    </row>
    <row r="2323" spans="1:8">
      <c r="A2323" s="47">
        <v>3266</v>
      </c>
      <c r="B2323" s="48" t="s">
        <v>10358</v>
      </c>
      <c r="C2323" s="47" t="s">
        <v>4706</v>
      </c>
      <c r="D2323" s="49">
        <f t="shared" si="72"/>
        <v>28.85</v>
      </c>
      <c r="F2323" s="49">
        <v>28.85</v>
      </c>
      <c r="G2323" s="49">
        <v>28.85</v>
      </c>
      <c r="H2323" s="1105" t="b">
        <f t="shared" si="73"/>
        <v>1</v>
      </c>
    </row>
    <row r="2324" spans="1:8">
      <c r="A2324" s="45">
        <v>3263</v>
      </c>
      <c r="B2324" s="1108" t="s">
        <v>10359</v>
      </c>
      <c r="C2324" s="45" t="s">
        <v>4706</v>
      </c>
      <c r="D2324" s="46">
        <f t="shared" si="72"/>
        <v>11.55</v>
      </c>
      <c r="F2324" s="46">
        <v>11.55</v>
      </c>
      <c r="G2324" s="46">
        <v>11.55</v>
      </c>
      <c r="H2324" s="1105" t="b">
        <f t="shared" si="73"/>
        <v>1</v>
      </c>
    </row>
    <row r="2325" spans="1:8">
      <c r="A2325" s="47">
        <v>3268</v>
      </c>
      <c r="B2325" s="48" t="s">
        <v>10360</v>
      </c>
      <c r="C2325" s="47" t="s">
        <v>4706</v>
      </c>
      <c r="D2325" s="49">
        <f t="shared" si="72"/>
        <v>61.32</v>
      </c>
      <c r="F2325" s="49">
        <v>61.32</v>
      </c>
      <c r="G2325" s="49">
        <v>61.32</v>
      </c>
      <c r="H2325" s="1105" t="b">
        <f t="shared" si="73"/>
        <v>1</v>
      </c>
    </row>
    <row r="2326" spans="1:8">
      <c r="A2326" s="45">
        <v>3271</v>
      </c>
      <c r="B2326" s="1108" t="s">
        <v>10361</v>
      </c>
      <c r="C2326" s="45" t="s">
        <v>4706</v>
      </c>
      <c r="D2326" s="46">
        <f t="shared" si="72"/>
        <v>90.65</v>
      </c>
      <c r="F2326" s="46">
        <v>90.65</v>
      </c>
      <c r="G2326" s="46">
        <v>90.65</v>
      </c>
      <c r="H2326" s="1105" t="b">
        <f t="shared" si="73"/>
        <v>1</v>
      </c>
    </row>
    <row r="2327" spans="1:8">
      <c r="A2327" s="47">
        <v>3270</v>
      </c>
      <c r="B2327" s="48" t="s">
        <v>10362</v>
      </c>
      <c r="C2327" s="47" t="s">
        <v>4706</v>
      </c>
      <c r="D2327" s="49">
        <f t="shared" si="72"/>
        <v>152.31</v>
      </c>
      <c r="F2327" s="49">
        <v>152.31</v>
      </c>
      <c r="G2327" s="49">
        <v>152.31</v>
      </c>
      <c r="H2327" s="1105" t="b">
        <f t="shared" si="73"/>
        <v>1</v>
      </c>
    </row>
    <row r="2328" spans="1:8" ht="30">
      <c r="A2328" s="45">
        <v>3275</v>
      </c>
      <c r="B2328" s="1108" t="s">
        <v>10363</v>
      </c>
      <c r="C2328" s="45" t="s">
        <v>4708</v>
      </c>
      <c r="D2328" s="46">
        <f t="shared" si="72"/>
        <v>59.61</v>
      </c>
      <c r="F2328" s="46">
        <v>59.61</v>
      </c>
      <c r="G2328" s="46">
        <v>59.61</v>
      </c>
      <c r="H2328" s="1105" t="b">
        <f t="shared" si="73"/>
        <v>1</v>
      </c>
    </row>
    <row r="2329" spans="1:8" ht="30">
      <c r="A2329" s="47">
        <v>39512</v>
      </c>
      <c r="B2329" s="48" t="s">
        <v>10364</v>
      </c>
      <c r="C2329" s="47" t="s">
        <v>4708</v>
      </c>
      <c r="D2329" s="49">
        <f t="shared" si="72"/>
        <v>70.09</v>
      </c>
      <c r="F2329" s="49">
        <v>70.09</v>
      </c>
      <c r="G2329" s="49">
        <v>70.09</v>
      </c>
      <c r="H2329" s="1105" t="b">
        <f t="shared" si="73"/>
        <v>1</v>
      </c>
    </row>
    <row r="2330" spans="1:8" ht="30">
      <c r="A2330" s="45">
        <v>39511</v>
      </c>
      <c r="B2330" s="1108" t="s">
        <v>10365</v>
      </c>
      <c r="C2330" s="45" t="s">
        <v>4708</v>
      </c>
      <c r="D2330" s="46">
        <f t="shared" si="72"/>
        <v>76.45</v>
      </c>
      <c r="F2330" s="46">
        <v>76.45</v>
      </c>
      <c r="G2330" s="46">
        <v>76.45</v>
      </c>
      <c r="H2330" s="1105" t="b">
        <f t="shared" si="73"/>
        <v>1</v>
      </c>
    </row>
    <row r="2331" spans="1:8" ht="30">
      <c r="A2331" s="47">
        <v>39513</v>
      </c>
      <c r="B2331" s="48" t="s">
        <v>10366</v>
      </c>
      <c r="C2331" s="47" t="s">
        <v>4708</v>
      </c>
      <c r="D2331" s="49">
        <f t="shared" si="72"/>
        <v>82</v>
      </c>
      <c r="F2331" s="49">
        <v>82</v>
      </c>
      <c r="G2331" s="49">
        <v>82</v>
      </c>
      <c r="H2331" s="1105" t="b">
        <f t="shared" si="73"/>
        <v>1</v>
      </c>
    </row>
    <row r="2332" spans="1:8">
      <c r="A2332" s="45">
        <v>3286</v>
      </c>
      <c r="B2332" s="1108" t="s">
        <v>10367</v>
      </c>
      <c r="C2332" s="45" t="s">
        <v>4708</v>
      </c>
      <c r="D2332" s="46">
        <f t="shared" si="72"/>
        <v>51.22</v>
      </c>
      <c r="F2332" s="46">
        <v>51.22</v>
      </c>
      <c r="G2332" s="46">
        <v>51.22</v>
      </c>
      <c r="H2332" s="1105" t="b">
        <f t="shared" si="73"/>
        <v>1</v>
      </c>
    </row>
    <row r="2333" spans="1:8" ht="30">
      <c r="A2333" s="47">
        <v>3287</v>
      </c>
      <c r="B2333" s="48" t="s">
        <v>10368</v>
      </c>
      <c r="C2333" s="47" t="s">
        <v>4708</v>
      </c>
      <c r="D2333" s="49">
        <f t="shared" si="72"/>
        <v>77.400000000000006</v>
      </c>
      <c r="F2333" s="49">
        <v>77.400000000000006</v>
      </c>
      <c r="G2333" s="49">
        <v>77.400000000000006</v>
      </c>
      <c r="H2333" s="1105" t="b">
        <f t="shared" si="73"/>
        <v>1</v>
      </c>
    </row>
    <row r="2334" spans="1:8">
      <c r="A2334" s="45">
        <v>3283</v>
      </c>
      <c r="B2334" s="1108" t="s">
        <v>10369</v>
      </c>
      <c r="C2334" s="45" t="s">
        <v>4708</v>
      </c>
      <c r="D2334" s="46">
        <f t="shared" si="72"/>
        <v>16.25</v>
      </c>
      <c r="F2334" s="46">
        <v>16.25</v>
      </c>
      <c r="G2334" s="46">
        <v>16.25</v>
      </c>
      <c r="H2334" s="1105" t="b">
        <f t="shared" si="73"/>
        <v>1</v>
      </c>
    </row>
    <row r="2335" spans="1:8">
      <c r="A2335" s="47">
        <v>11587</v>
      </c>
      <c r="B2335" s="48" t="s">
        <v>10370</v>
      </c>
      <c r="C2335" s="47" t="s">
        <v>4708</v>
      </c>
      <c r="D2335" s="49">
        <f t="shared" si="72"/>
        <v>40.869999999999997</v>
      </c>
      <c r="F2335" s="49">
        <v>40.869999999999997</v>
      </c>
      <c r="G2335" s="49">
        <v>40.869999999999997</v>
      </c>
      <c r="H2335" s="1105" t="b">
        <f t="shared" si="73"/>
        <v>1</v>
      </c>
    </row>
    <row r="2336" spans="1:8">
      <c r="A2336" s="45">
        <v>36225</v>
      </c>
      <c r="B2336" s="1108" t="s">
        <v>10371</v>
      </c>
      <c r="C2336" s="45" t="s">
        <v>4708</v>
      </c>
      <c r="D2336" s="46">
        <f t="shared" si="72"/>
        <v>16.600000000000001</v>
      </c>
      <c r="F2336" s="46">
        <v>16.600000000000001</v>
      </c>
      <c r="G2336" s="46">
        <v>16.600000000000001</v>
      </c>
      <c r="H2336" s="1105" t="b">
        <f t="shared" si="73"/>
        <v>1</v>
      </c>
    </row>
    <row r="2337" spans="1:8">
      <c r="A2337" s="47">
        <v>36230</v>
      </c>
      <c r="B2337" s="48" t="s">
        <v>10372</v>
      </c>
      <c r="C2337" s="47" t="s">
        <v>4708</v>
      </c>
      <c r="D2337" s="49">
        <f t="shared" si="72"/>
        <v>12.2</v>
      </c>
      <c r="F2337" s="49">
        <v>12.2</v>
      </c>
      <c r="G2337" s="49">
        <v>12.2</v>
      </c>
      <c r="H2337" s="1105" t="b">
        <f t="shared" si="73"/>
        <v>1</v>
      </c>
    </row>
    <row r="2338" spans="1:8">
      <c r="A2338" s="45">
        <v>36238</v>
      </c>
      <c r="B2338" s="1108" t="s">
        <v>10373</v>
      </c>
      <c r="C2338" s="45" t="s">
        <v>4708</v>
      </c>
      <c r="D2338" s="46">
        <f t="shared" si="72"/>
        <v>11.92</v>
      </c>
      <c r="F2338" s="46">
        <v>11.92</v>
      </c>
      <c r="G2338" s="46">
        <v>11.92</v>
      </c>
      <c r="H2338" s="1105" t="b">
        <f t="shared" si="73"/>
        <v>1</v>
      </c>
    </row>
    <row r="2339" spans="1:8">
      <c r="A2339" s="47">
        <v>11887</v>
      </c>
      <c r="B2339" s="48" t="s">
        <v>10374</v>
      </c>
      <c r="C2339" s="47" t="s">
        <v>4706</v>
      </c>
      <c r="D2339" s="49">
        <f t="shared" si="72"/>
        <v>3200.36</v>
      </c>
      <c r="F2339" s="49">
        <v>3200.36</v>
      </c>
      <c r="G2339" s="49">
        <v>3200.36</v>
      </c>
      <c r="H2339" s="1105" t="b">
        <f t="shared" si="73"/>
        <v>1</v>
      </c>
    </row>
    <row r="2340" spans="1:8">
      <c r="A2340" s="45">
        <v>11883</v>
      </c>
      <c r="B2340" s="1108" t="s">
        <v>10375</v>
      </c>
      <c r="C2340" s="45" t="s">
        <v>4706</v>
      </c>
      <c r="D2340" s="46">
        <f t="shared" si="72"/>
        <v>4705.1000000000004</v>
      </c>
      <c r="F2340" s="46">
        <v>4705.1000000000004</v>
      </c>
      <c r="G2340" s="46">
        <v>4705.1000000000004</v>
      </c>
      <c r="H2340" s="1105" t="b">
        <f t="shared" si="73"/>
        <v>1</v>
      </c>
    </row>
    <row r="2341" spans="1:8">
      <c r="A2341" s="47">
        <v>11884</v>
      </c>
      <c r="B2341" s="48" t="s">
        <v>10376</v>
      </c>
      <c r="C2341" s="47" t="s">
        <v>4706</v>
      </c>
      <c r="D2341" s="49">
        <f t="shared" si="72"/>
        <v>5048.1499999999996</v>
      </c>
      <c r="F2341" s="49">
        <v>5048.1499999999996</v>
      </c>
      <c r="G2341" s="49">
        <v>5048.1499999999996</v>
      </c>
      <c r="H2341" s="1105" t="b">
        <f t="shared" si="73"/>
        <v>1</v>
      </c>
    </row>
    <row r="2342" spans="1:8">
      <c r="A2342" s="45">
        <v>11885</v>
      </c>
      <c r="B2342" s="1108" t="s">
        <v>10377</v>
      </c>
      <c r="C2342" s="45" t="s">
        <v>4706</v>
      </c>
      <c r="D2342" s="46">
        <f t="shared" si="72"/>
        <v>5630.4</v>
      </c>
      <c r="F2342" s="46">
        <v>5630.4</v>
      </c>
      <c r="G2342" s="46">
        <v>5630.4</v>
      </c>
      <c r="H2342" s="1105" t="b">
        <f t="shared" si="73"/>
        <v>1</v>
      </c>
    </row>
    <row r="2343" spans="1:8">
      <c r="A2343" s="47">
        <v>11886</v>
      </c>
      <c r="B2343" s="48" t="s">
        <v>10378</v>
      </c>
      <c r="C2343" s="47" t="s">
        <v>4706</v>
      </c>
      <c r="D2343" s="49">
        <f t="shared" si="72"/>
        <v>1814.66</v>
      </c>
      <c r="F2343" s="49">
        <v>1814.66</v>
      </c>
      <c r="G2343" s="49">
        <v>1814.66</v>
      </c>
      <c r="H2343" s="1105" t="b">
        <f t="shared" si="73"/>
        <v>1</v>
      </c>
    </row>
    <row r="2344" spans="1:8">
      <c r="A2344" s="45">
        <v>11888</v>
      </c>
      <c r="B2344" s="1108" t="s">
        <v>10379</v>
      </c>
      <c r="C2344" s="45" t="s">
        <v>4706</v>
      </c>
      <c r="D2344" s="46">
        <f t="shared" si="72"/>
        <v>4261.54</v>
      </c>
      <c r="F2344" s="46">
        <v>4261.54</v>
      </c>
      <c r="G2344" s="46">
        <v>4261.54</v>
      </c>
      <c r="H2344" s="1105" t="b">
        <f t="shared" si="73"/>
        <v>1</v>
      </c>
    </row>
    <row r="2345" spans="1:8">
      <c r="A2345" s="47">
        <v>3277</v>
      </c>
      <c r="B2345" s="48" t="s">
        <v>10380</v>
      </c>
      <c r="C2345" s="47" t="s">
        <v>4706</v>
      </c>
      <c r="D2345" s="49">
        <f t="shared" si="72"/>
        <v>718.67</v>
      </c>
      <c r="F2345" s="49">
        <v>718.67</v>
      </c>
      <c r="G2345" s="49">
        <v>718.67</v>
      </c>
      <c r="H2345" s="1105" t="b">
        <f t="shared" si="73"/>
        <v>1</v>
      </c>
    </row>
    <row r="2346" spans="1:8">
      <c r="A2346" s="45">
        <v>3281</v>
      </c>
      <c r="B2346" s="1108" t="s">
        <v>10381</v>
      </c>
      <c r="C2346" s="45" t="s">
        <v>4706</v>
      </c>
      <c r="D2346" s="46">
        <f t="shared" si="72"/>
        <v>595.15</v>
      </c>
      <c r="F2346" s="46">
        <v>595.15</v>
      </c>
      <c r="G2346" s="46">
        <v>595.15</v>
      </c>
      <c r="H2346" s="1105" t="b">
        <f t="shared" si="73"/>
        <v>1</v>
      </c>
    </row>
    <row r="2347" spans="1:8" ht="30">
      <c r="A2347" s="47">
        <v>39363</v>
      </c>
      <c r="B2347" s="48" t="s">
        <v>10382</v>
      </c>
      <c r="C2347" s="47" t="s">
        <v>4706</v>
      </c>
      <c r="D2347" s="49">
        <f t="shared" si="72"/>
        <v>3060.21</v>
      </c>
      <c r="F2347" s="49">
        <v>3060.21</v>
      </c>
      <c r="G2347" s="49">
        <v>3060.21</v>
      </c>
      <c r="H2347" s="1105" t="b">
        <f t="shared" si="73"/>
        <v>1</v>
      </c>
    </row>
    <row r="2348" spans="1:8" ht="30">
      <c r="A2348" s="45">
        <v>39361</v>
      </c>
      <c r="B2348" s="1108" t="s">
        <v>10383</v>
      </c>
      <c r="C2348" s="45" t="s">
        <v>4706</v>
      </c>
      <c r="D2348" s="46">
        <f t="shared" si="72"/>
        <v>786.91</v>
      </c>
      <c r="F2348" s="46">
        <v>786.91</v>
      </c>
      <c r="G2348" s="46">
        <v>786.91</v>
      </c>
      <c r="H2348" s="1105" t="b">
        <f t="shared" si="73"/>
        <v>1</v>
      </c>
    </row>
    <row r="2349" spans="1:8" ht="30">
      <c r="A2349" s="47">
        <v>39362</v>
      </c>
      <c r="B2349" s="48" t="s">
        <v>10384</v>
      </c>
      <c r="C2349" s="47" t="s">
        <v>4706</v>
      </c>
      <c r="D2349" s="49">
        <f t="shared" si="72"/>
        <v>2421.52</v>
      </c>
      <c r="F2349" s="49">
        <v>2421.52</v>
      </c>
      <c r="G2349" s="49">
        <v>2421.52</v>
      </c>
      <c r="H2349" s="1105" t="b">
        <f t="shared" si="73"/>
        <v>1</v>
      </c>
    </row>
    <row r="2350" spans="1:8" ht="30">
      <c r="A2350" s="45">
        <v>39364</v>
      </c>
      <c r="B2350" s="1108" t="s">
        <v>10385</v>
      </c>
      <c r="C2350" s="45" t="s">
        <v>4706</v>
      </c>
      <c r="D2350" s="46">
        <f t="shared" si="72"/>
        <v>6994.77</v>
      </c>
      <c r="F2350" s="46">
        <v>6994.77</v>
      </c>
      <c r="G2350" s="46">
        <v>6994.77</v>
      </c>
      <c r="H2350" s="1105" t="b">
        <f t="shared" si="73"/>
        <v>1</v>
      </c>
    </row>
    <row r="2351" spans="1:8">
      <c r="A2351" s="47">
        <v>14576</v>
      </c>
      <c r="B2351" s="48" t="s">
        <v>10386</v>
      </c>
      <c r="C2351" s="47" t="s">
        <v>4706</v>
      </c>
      <c r="D2351" s="49">
        <f t="shared" si="72"/>
        <v>4490063.26</v>
      </c>
      <c r="F2351" s="49">
        <v>4490063.26</v>
      </c>
      <c r="G2351" s="49">
        <v>4490063.26</v>
      </c>
      <c r="H2351" s="1105" t="b">
        <f t="shared" si="73"/>
        <v>1</v>
      </c>
    </row>
    <row r="2352" spans="1:8">
      <c r="A2352" s="45">
        <v>13877</v>
      </c>
      <c r="B2352" s="1108" t="s">
        <v>10387</v>
      </c>
      <c r="C2352" s="45" t="s">
        <v>4706</v>
      </c>
      <c r="D2352" s="46">
        <f t="shared" si="72"/>
        <v>1922129.11</v>
      </c>
      <c r="F2352" s="46">
        <v>1922129.11</v>
      </c>
      <c r="G2352" s="46">
        <v>1922129.11</v>
      </c>
      <c r="H2352" s="1105" t="b">
        <f t="shared" si="73"/>
        <v>1</v>
      </c>
    </row>
    <row r="2353" spans="1:8">
      <c r="A2353" s="47">
        <v>7307</v>
      </c>
      <c r="B2353" s="48" t="s">
        <v>10388</v>
      </c>
      <c r="C2353" s="47" t="s">
        <v>4711</v>
      </c>
      <c r="D2353" s="49">
        <f t="shared" si="72"/>
        <v>21.47</v>
      </c>
      <c r="F2353" s="49">
        <v>21.47</v>
      </c>
      <c r="G2353" s="49">
        <v>21.47</v>
      </c>
      <c r="H2353" s="1105" t="b">
        <f t="shared" si="73"/>
        <v>1</v>
      </c>
    </row>
    <row r="2354" spans="1:8">
      <c r="A2354" s="45">
        <v>38122</v>
      </c>
      <c r="B2354" s="1108" t="s">
        <v>10389</v>
      </c>
      <c r="C2354" s="45" t="s">
        <v>4711</v>
      </c>
      <c r="D2354" s="46">
        <f t="shared" si="72"/>
        <v>6.76</v>
      </c>
      <c r="F2354" s="46">
        <v>6.76</v>
      </c>
      <c r="G2354" s="46">
        <v>6.76</v>
      </c>
      <c r="H2354" s="1105" t="b">
        <f t="shared" si="73"/>
        <v>1</v>
      </c>
    </row>
    <row r="2355" spans="1:8">
      <c r="A2355" s="47">
        <v>6086</v>
      </c>
      <c r="B2355" s="48" t="s">
        <v>10390</v>
      </c>
      <c r="C2355" s="47" t="s">
        <v>4725</v>
      </c>
      <c r="D2355" s="49">
        <f t="shared" si="72"/>
        <v>63.8</v>
      </c>
      <c r="F2355" s="49">
        <v>63.8</v>
      </c>
      <c r="G2355" s="49">
        <v>63.8</v>
      </c>
      <c r="H2355" s="1105" t="b">
        <f t="shared" si="73"/>
        <v>1</v>
      </c>
    </row>
    <row r="2356" spans="1:8">
      <c r="A2356" s="45">
        <v>38633</v>
      </c>
      <c r="B2356" s="1108" t="s">
        <v>10391</v>
      </c>
      <c r="C2356" s="45" t="s">
        <v>4706</v>
      </c>
      <c r="D2356" s="46">
        <f t="shared" si="72"/>
        <v>14.39</v>
      </c>
      <c r="F2356" s="46">
        <v>14.39</v>
      </c>
      <c r="G2356" s="46">
        <v>14.39</v>
      </c>
      <c r="H2356" s="1105" t="b">
        <f t="shared" si="73"/>
        <v>1</v>
      </c>
    </row>
    <row r="2357" spans="1:8">
      <c r="A2357" s="47">
        <v>12344</v>
      </c>
      <c r="B2357" s="48" t="s">
        <v>10392</v>
      </c>
      <c r="C2357" s="47" t="s">
        <v>4706</v>
      </c>
      <c r="D2357" s="49">
        <f t="shared" si="72"/>
        <v>1.65</v>
      </c>
      <c r="F2357" s="49">
        <v>1.65</v>
      </c>
      <c r="G2357" s="49">
        <v>1.65</v>
      </c>
      <c r="H2357" s="1105" t="b">
        <f t="shared" si="73"/>
        <v>1</v>
      </c>
    </row>
    <row r="2358" spans="1:8">
      <c r="A2358" s="45">
        <v>12343</v>
      </c>
      <c r="B2358" s="1108" t="s">
        <v>10393</v>
      </c>
      <c r="C2358" s="45" t="s">
        <v>4706</v>
      </c>
      <c r="D2358" s="46">
        <f t="shared" si="72"/>
        <v>2.56</v>
      </c>
      <c r="F2358" s="46">
        <v>2.56</v>
      </c>
      <c r="G2358" s="46">
        <v>2.56</v>
      </c>
      <c r="H2358" s="1105" t="b">
        <f t="shared" si="73"/>
        <v>1</v>
      </c>
    </row>
    <row r="2359" spans="1:8">
      <c r="A2359" s="47">
        <v>3295</v>
      </c>
      <c r="B2359" s="48" t="s">
        <v>10394</v>
      </c>
      <c r="C2359" s="47" t="s">
        <v>4706</v>
      </c>
      <c r="D2359" s="49">
        <f t="shared" si="72"/>
        <v>8.94</v>
      </c>
      <c r="F2359" s="49">
        <v>8.94</v>
      </c>
      <c r="G2359" s="49">
        <v>8.94</v>
      </c>
      <c r="H2359" s="1105" t="b">
        <f t="shared" si="73"/>
        <v>1</v>
      </c>
    </row>
    <row r="2360" spans="1:8">
      <c r="A2360" s="45">
        <v>3302</v>
      </c>
      <c r="B2360" s="1108" t="s">
        <v>10395</v>
      </c>
      <c r="C2360" s="45" t="s">
        <v>4706</v>
      </c>
      <c r="D2360" s="46">
        <f t="shared" si="72"/>
        <v>9.35</v>
      </c>
      <c r="F2360" s="46">
        <v>9.35</v>
      </c>
      <c r="G2360" s="46">
        <v>9.35</v>
      </c>
      <c r="H2360" s="1105" t="b">
        <f t="shared" si="73"/>
        <v>1</v>
      </c>
    </row>
    <row r="2361" spans="1:8">
      <c r="A2361" s="47">
        <v>3297</v>
      </c>
      <c r="B2361" s="48" t="s">
        <v>10396</v>
      </c>
      <c r="C2361" s="47" t="s">
        <v>4706</v>
      </c>
      <c r="D2361" s="49">
        <f t="shared" si="72"/>
        <v>9.98</v>
      </c>
      <c r="F2361" s="49">
        <v>9.98</v>
      </c>
      <c r="G2361" s="49">
        <v>9.98</v>
      </c>
      <c r="H2361" s="1105" t="b">
        <f t="shared" si="73"/>
        <v>1</v>
      </c>
    </row>
    <row r="2362" spans="1:8">
      <c r="A2362" s="45">
        <v>3294</v>
      </c>
      <c r="B2362" s="1108" t="s">
        <v>10397</v>
      </c>
      <c r="C2362" s="45" t="s">
        <v>4706</v>
      </c>
      <c r="D2362" s="46">
        <f t="shared" si="72"/>
        <v>10.130000000000001</v>
      </c>
      <c r="F2362" s="46">
        <v>10.130000000000001</v>
      </c>
      <c r="G2362" s="46">
        <v>10.130000000000001</v>
      </c>
      <c r="H2362" s="1105" t="b">
        <f t="shared" si="73"/>
        <v>1</v>
      </c>
    </row>
    <row r="2363" spans="1:8">
      <c r="A2363" s="47">
        <v>3292</v>
      </c>
      <c r="B2363" s="48" t="s">
        <v>10398</v>
      </c>
      <c r="C2363" s="47" t="s">
        <v>4706</v>
      </c>
      <c r="D2363" s="49">
        <f t="shared" si="72"/>
        <v>9.52</v>
      </c>
      <c r="F2363" s="49">
        <v>9.52</v>
      </c>
      <c r="G2363" s="49">
        <v>9.52</v>
      </c>
      <c r="H2363" s="1105" t="b">
        <f t="shared" si="73"/>
        <v>1</v>
      </c>
    </row>
    <row r="2364" spans="1:8">
      <c r="A2364" s="45">
        <v>3298</v>
      </c>
      <c r="B2364" s="1108" t="s">
        <v>10399</v>
      </c>
      <c r="C2364" s="45" t="s">
        <v>4706</v>
      </c>
      <c r="D2364" s="46">
        <f t="shared" si="72"/>
        <v>22.31</v>
      </c>
      <c r="F2364" s="46">
        <v>22.31</v>
      </c>
      <c r="G2364" s="46">
        <v>22.31</v>
      </c>
      <c r="H2364" s="1105" t="b">
        <f t="shared" si="73"/>
        <v>1</v>
      </c>
    </row>
    <row r="2365" spans="1:8">
      <c r="A2365" s="47">
        <v>11596</v>
      </c>
      <c r="B2365" s="48" t="s">
        <v>10400</v>
      </c>
      <c r="C2365" s="47" t="s">
        <v>4706</v>
      </c>
      <c r="D2365" s="49">
        <f t="shared" si="72"/>
        <v>427.37</v>
      </c>
      <c r="F2365" s="49">
        <v>427.37</v>
      </c>
      <c r="G2365" s="49">
        <v>427.37</v>
      </c>
      <c r="H2365" s="1105" t="b">
        <f t="shared" si="73"/>
        <v>1</v>
      </c>
    </row>
    <row r="2366" spans="1:8" ht="30">
      <c r="A2366" s="45">
        <v>34802</v>
      </c>
      <c r="B2366" s="1108" t="s">
        <v>10401</v>
      </c>
      <c r="C2366" s="45" t="s">
        <v>4706</v>
      </c>
      <c r="D2366" s="46">
        <f t="shared" si="72"/>
        <v>1173.69</v>
      </c>
      <c r="F2366" s="46">
        <v>1173.69</v>
      </c>
      <c r="G2366" s="46">
        <v>1173.69</v>
      </c>
      <c r="H2366" s="1105" t="b">
        <f t="shared" si="73"/>
        <v>1</v>
      </c>
    </row>
    <row r="2367" spans="1:8" ht="30">
      <c r="A2367" s="47">
        <v>11588</v>
      </c>
      <c r="B2367" s="48" t="s">
        <v>10402</v>
      </c>
      <c r="C2367" s="47" t="s">
        <v>4706</v>
      </c>
      <c r="D2367" s="49">
        <f t="shared" si="72"/>
        <v>1266.23</v>
      </c>
      <c r="F2367" s="49">
        <v>1266.23</v>
      </c>
      <c r="G2367" s="49">
        <v>1266.23</v>
      </c>
      <c r="H2367" s="1105" t="b">
        <f t="shared" si="73"/>
        <v>1</v>
      </c>
    </row>
    <row r="2368" spans="1:8" ht="30">
      <c r="A2368" s="45">
        <v>34383</v>
      </c>
      <c r="B2368" s="1108" t="s">
        <v>10403</v>
      </c>
      <c r="C2368" s="45" t="s">
        <v>4706</v>
      </c>
      <c r="D2368" s="46">
        <f t="shared" si="72"/>
        <v>1392.94</v>
      </c>
      <c r="F2368" s="46">
        <v>1392.94</v>
      </c>
      <c r="G2368" s="46">
        <v>1392.94</v>
      </c>
      <c r="H2368" s="1105" t="b">
        <f t="shared" si="73"/>
        <v>1</v>
      </c>
    </row>
    <row r="2369" spans="1:8" ht="30">
      <c r="A2369" s="47">
        <v>40451</v>
      </c>
      <c r="B2369" s="48" t="s">
        <v>10404</v>
      </c>
      <c r="C2369" s="47" t="s">
        <v>4708</v>
      </c>
      <c r="D2369" s="49">
        <f t="shared" si="72"/>
        <v>112.6</v>
      </c>
      <c r="F2369" s="49">
        <v>112.6</v>
      </c>
      <c r="G2369" s="49">
        <v>112.6</v>
      </c>
      <c r="H2369" s="1105" t="b">
        <f t="shared" si="73"/>
        <v>1</v>
      </c>
    </row>
    <row r="2370" spans="1:8" ht="30">
      <c r="A2370" s="45">
        <v>40453</v>
      </c>
      <c r="B2370" s="1108" t="s">
        <v>10405</v>
      </c>
      <c r="C2370" s="45" t="s">
        <v>4708</v>
      </c>
      <c r="D2370" s="46">
        <f t="shared" si="72"/>
        <v>121.83</v>
      </c>
      <c r="F2370" s="46">
        <v>121.83</v>
      </c>
      <c r="G2370" s="46">
        <v>121.83</v>
      </c>
      <c r="H2370" s="1105" t="b">
        <f t="shared" si="73"/>
        <v>1</v>
      </c>
    </row>
    <row r="2371" spans="1:8" ht="30">
      <c r="A2371" s="47">
        <v>40452</v>
      </c>
      <c r="B2371" s="48" t="s">
        <v>10406</v>
      </c>
      <c r="C2371" s="47" t="s">
        <v>4708</v>
      </c>
      <c r="D2371" s="49">
        <f t="shared" ref="D2371:D2434" si="74">IF($J$2=$F$1,F2371,G2371)</f>
        <v>133.63</v>
      </c>
      <c r="F2371" s="49">
        <v>133.63</v>
      </c>
      <c r="G2371" s="49">
        <v>133.63</v>
      </c>
      <c r="H2371" s="1105" t="b">
        <f t="shared" ref="H2371:H2434" si="75">F2371=G2371</f>
        <v>1</v>
      </c>
    </row>
    <row r="2372" spans="1:8">
      <c r="A2372" s="45">
        <v>11594</v>
      </c>
      <c r="B2372" s="1108" t="s">
        <v>10407</v>
      </c>
      <c r="C2372" s="45" t="s">
        <v>4706</v>
      </c>
      <c r="D2372" s="46">
        <f t="shared" si="74"/>
        <v>403.58</v>
      </c>
      <c r="F2372" s="46">
        <v>403.58</v>
      </c>
      <c r="G2372" s="46">
        <v>403.58</v>
      </c>
      <c r="H2372" s="1105" t="b">
        <f t="shared" si="75"/>
        <v>1</v>
      </c>
    </row>
    <row r="2373" spans="1:8">
      <c r="A2373" s="47">
        <v>3311</v>
      </c>
      <c r="B2373" s="48" t="s">
        <v>10408</v>
      </c>
      <c r="C2373" s="47" t="s">
        <v>4707</v>
      </c>
      <c r="D2373" s="49">
        <f t="shared" si="74"/>
        <v>403.58</v>
      </c>
      <c r="F2373" s="49">
        <v>403.58</v>
      </c>
      <c r="G2373" s="49">
        <v>403.58</v>
      </c>
      <c r="H2373" s="1105" t="b">
        <f t="shared" si="75"/>
        <v>1</v>
      </c>
    </row>
    <row r="2374" spans="1:8">
      <c r="A2374" s="45">
        <v>11599</v>
      </c>
      <c r="B2374" s="1108" t="s">
        <v>10409</v>
      </c>
      <c r="C2374" s="45" t="s">
        <v>4706</v>
      </c>
      <c r="D2374" s="46">
        <f t="shared" si="74"/>
        <v>536.72</v>
      </c>
      <c r="F2374" s="46">
        <v>536.72</v>
      </c>
      <c r="G2374" s="46">
        <v>536.72</v>
      </c>
      <c r="H2374" s="1105" t="b">
        <f t="shared" si="75"/>
        <v>1</v>
      </c>
    </row>
    <row r="2375" spans="1:8" ht="30">
      <c r="A2375" s="47">
        <v>11593</v>
      </c>
      <c r="B2375" s="48" t="s">
        <v>10410</v>
      </c>
      <c r="C2375" s="47" t="s">
        <v>4706</v>
      </c>
      <c r="D2375" s="49">
        <f t="shared" si="74"/>
        <v>752.44</v>
      </c>
      <c r="F2375" s="49">
        <v>752.44</v>
      </c>
      <c r="G2375" s="49">
        <v>752.44</v>
      </c>
      <c r="H2375" s="1105" t="b">
        <f t="shared" si="75"/>
        <v>1</v>
      </c>
    </row>
    <row r="2376" spans="1:8">
      <c r="A2376" s="45">
        <v>3314</v>
      </c>
      <c r="B2376" s="1108" t="s">
        <v>10411</v>
      </c>
      <c r="C2376" s="45" t="s">
        <v>4707</v>
      </c>
      <c r="D2376" s="46">
        <f t="shared" si="74"/>
        <v>538.15</v>
      </c>
      <c r="F2376" s="46">
        <v>538.15</v>
      </c>
      <c r="G2376" s="46">
        <v>538.15</v>
      </c>
      <c r="H2376" s="1105" t="b">
        <f t="shared" si="75"/>
        <v>1</v>
      </c>
    </row>
    <row r="2377" spans="1:8">
      <c r="A2377" s="47">
        <v>11597</v>
      </c>
      <c r="B2377" s="48" t="s">
        <v>10412</v>
      </c>
      <c r="C2377" s="47" t="s">
        <v>4706</v>
      </c>
      <c r="D2377" s="49">
        <f t="shared" si="74"/>
        <v>625.79999999999995</v>
      </c>
      <c r="F2377" s="49">
        <v>625.79999999999995</v>
      </c>
      <c r="G2377" s="49">
        <v>625.79999999999995</v>
      </c>
      <c r="H2377" s="1105" t="b">
        <f t="shared" si="75"/>
        <v>1</v>
      </c>
    </row>
    <row r="2378" spans="1:8">
      <c r="A2378" s="45">
        <v>3309</v>
      </c>
      <c r="B2378" s="1108" t="s">
        <v>10413</v>
      </c>
      <c r="C2378" s="45" t="s">
        <v>4707</v>
      </c>
      <c r="D2378" s="46">
        <f t="shared" si="74"/>
        <v>427.37</v>
      </c>
      <c r="F2378" s="46">
        <v>427.37</v>
      </c>
      <c r="G2378" s="46">
        <v>427.37</v>
      </c>
      <c r="H2378" s="1105" t="b">
        <f t="shared" si="75"/>
        <v>1</v>
      </c>
    </row>
    <row r="2379" spans="1:8" ht="30">
      <c r="A2379" s="47">
        <v>34612</v>
      </c>
      <c r="B2379" s="48" t="s">
        <v>10414</v>
      </c>
      <c r="C2379" s="47" t="s">
        <v>4706</v>
      </c>
      <c r="D2379" s="49">
        <f t="shared" si="74"/>
        <v>774.01</v>
      </c>
      <c r="F2379" s="49">
        <v>774.01</v>
      </c>
      <c r="G2379" s="49">
        <v>774.01</v>
      </c>
      <c r="H2379" s="1105" t="b">
        <f t="shared" si="75"/>
        <v>1</v>
      </c>
    </row>
    <row r="2380" spans="1:8" ht="30">
      <c r="A2380" s="45">
        <v>34635</v>
      </c>
      <c r="B2380" s="1108" t="s">
        <v>10415</v>
      </c>
      <c r="C2380" s="45" t="s">
        <v>4706</v>
      </c>
      <c r="D2380" s="46">
        <f t="shared" si="74"/>
        <v>995.34</v>
      </c>
      <c r="F2380" s="46">
        <v>995.34</v>
      </c>
      <c r="G2380" s="46">
        <v>995.34</v>
      </c>
      <c r="H2380" s="1105" t="b">
        <f t="shared" si="75"/>
        <v>1</v>
      </c>
    </row>
    <row r="2381" spans="1:8" ht="30">
      <c r="A2381" s="47">
        <v>34633</v>
      </c>
      <c r="B2381" s="48" t="s">
        <v>10416</v>
      </c>
      <c r="C2381" s="47" t="s">
        <v>4706</v>
      </c>
      <c r="D2381" s="49">
        <f t="shared" si="74"/>
        <v>1097.1300000000001</v>
      </c>
      <c r="F2381" s="49">
        <v>1097.1300000000001</v>
      </c>
      <c r="G2381" s="49">
        <v>1097.1300000000001</v>
      </c>
      <c r="H2381" s="1105" t="b">
        <f t="shared" si="75"/>
        <v>1</v>
      </c>
    </row>
    <row r="2382" spans="1:8" ht="30">
      <c r="A2382" s="45">
        <v>40440</v>
      </c>
      <c r="B2382" s="1108" t="s">
        <v>10417</v>
      </c>
      <c r="C2382" s="45" t="s">
        <v>4707</v>
      </c>
      <c r="D2382" s="46">
        <f t="shared" si="74"/>
        <v>560.54</v>
      </c>
      <c r="F2382" s="46">
        <v>560.54</v>
      </c>
      <c r="G2382" s="46">
        <v>560.54</v>
      </c>
      <c r="H2382" s="1105" t="b">
        <f t="shared" si="75"/>
        <v>1</v>
      </c>
    </row>
    <row r="2383" spans="1:8" ht="30">
      <c r="A2383" s="47">
        <v>40441</v>
      </c>
      <c r="B2383" s="48" t="s">
        <v>10418</v>
      </c>
      <c r="C2383" s="47" t="s">
        <v>4707</v>
      </c>
      <c r="D2383" s="49">
        <f t="shared" si="74"/>
        <v>357.87</v>
      </c>
      <c r="F2383" s="49">
        <v>357.87</v>
      </c>
      <c r="G2383" s="49">
        <v>357.87</v>
      </c>
      <c r="H2383" s="1105" t="b">
        <f t="shared" si="75"/>
        <v>1</v>
      </c>
    </row>
    <row r="2384" spans="1:8" ht="30">
      <c r="A2384" s="45">
        <v>40449</v>
      </c>
      <c r="B2384" s="1108" t="s">
        <v>10419</v>
      </c>
      <c r="C2384" s="45" t="s">
        <v>4707</v>
      </c>
      <c r="D2384" s="46">
        <f t="shared" si="74"/>
        <v>300.85000000000002</v>
      </c>
      <c r="F2384" s="46">
        <v>300.85000000000002</v>
      </c>
      <c r="G2384" s="46">
        <v>300.85000000000002</v>
      </c>
      <c r="H2384" s="1105" t="b">
        <f t="shared" si="75"/>
        <v>1</v>
      </c>
    </row>
    <row r="2385" spans="1:8" ht="30">
      <c r="A2385" s="47">
        <v>34800</v>
      </c>
      <c r="B2385" s="48" t="s">
        <v>10420</v>
      </c>
      <c r="C2385" s="47" t="s">
        <v>4707</v>
      </c>
      <c r="D2385" s="49">
        <f t="shared" si="74"/>
        <v>376.22</v>
      </c>
      <c r="F2385" s="49">
        <v>376.22</v>
      </c>
      <c r="G2385" s="49">
        <v>376.22</v>
      </c>
      <c r="H2385" s="1105" t="b">
        <f t="shared" si="75"/>
        <v>1</v>
      </c>
    </row>
    <row r="2386" spans="1:8" ht="30">
      <c r="A2386" s="45">
        <v>11592</v>
      </c>
      <c r="B2386" s="1108" t="s">
        <v>10421</v>
      </c>
      <c r="C2386" s="45" t="s">
        <v>4706</v>
      </c>
      <c r="D2386" s="46">
        <f t="shared" si="74"/>
        <v>538.15</v>
      </c>
      <c r="F2386" s="46">
        <v>538.15</v>
      </c>
      <c r="G2386" s="46">
        <v>538.15</v>
      </c>
      <c r="H2386" s="1105" t="b">
        <f t="shared" si="75"/>
        <v>1</v>
      </c>
    </row>
    <row r="2387" spans="1:8">
      <c r="A2387" s="47">
        <v>40438</v>
      </c>
      <c r="B2387" s="48" t="s">
        <v>10422</v>
      </c>
      <c r="C2387" s="47" t="s">
        <v>4707</v>
      </c>
      <c r="D2387" s="49">
        <f t="shared" si="74"/>
        <v>250.64</v>
      </c>
      <c r="F2387" s="49">
        <v>250.64</v>
      </c>
      <c r="G2387" s="49">
        <v>250.64</v>
      </c>
      <c r="H2387" s="1105" t="b">
        <f t="shared" si="75"/>
        <v>1</v>
      </c>
    </row>
    <row r="2388" spans="1:8">
      <c r="A2388" s="45">
        <v>40436</v>
      </c>
      <c r="B2388" s="1108" t="s">
        <v>10423</v>
      </c>
      <c r="C2388" s="45" t="s">
        <v>4707</v>
      </c>
      <c r="D2388" s="46">
        <f t="shared" si="74"/>
        <v>312.52999999999997</v>
      </c>
      <c r="F2388" s="46">
        <v>312.52999999999997</v>
      </c>
      <c r="G2388" s="46">
        <v>312.52999999999997</v>
      </c>
      <c r="H2388" s="1105" t="b">
        <f t="shared" si="75"/>
        <v>1</v>
      </c>
    </row>
    <row r="2389" spans="1:8" ht="30">
      <c r="A2389" s="47">
        <v>4315</v>
      </c>
      <c r="B2389" s="48" t="s">
        <v>10424</v>
      </c>
      <c r="C2389" s="47" t="s">
        <v>4706</v>
      </c>
      <c r="D2389" s="49">
        <f t="shared" si="74"/>
        <v>1.35</v>
      </c>
      <c r="F2389" s="49">
        <v>1.35</v>
      </c>
      <c r="G2389" s="49">
        <v>1.35</v>
      </c>
      <c r="H2389" s="1105" t="b">
        <f t="shared" si="75"/>
        <v>1</v>
      </c>
    </row>
    <row r="2390" spans="1:8">
      <c r="A2390" s="45">
        <v>42482</v>
      </c>
      <c r="B2390" s="1108" t="s">
        <v>10425</v>
      </c>
      <c r="C2390" s="45" t="s">
        <v>4706</v>
      </c>
      <c r="D2390" s="46">
        <f t="shared" si="74"/>
        <v>1.8</v>
      </c>
      <c r="F2390" s="46">
        <v>1.8</v>
      </c>
      <c r="G2390" s="46">
        <v>1.8</v>
      </c>
      <c r="H2390" s="1105" t="b">
        <f t="shared" si="75"/>
        <v>1</v>
      </c>
    </row>
    <row r="2391" spans="1:8">
      <c r="A2391" s="47">
        <v>402</v>
      </c>
      <c r="B2391" s="48" t="s">
        <v>10426</v>
      </c>
      <c r="C2391" s="47" t="s">
        <v>4706</v>
      </c>
      <c r="D2391" s="49">
        <f t="shared" si="74"/>
        <v>9.68</v>
      </c>
      <c r="F2391" s="49">
        <v>9.68</v>
      </c>
      <c r="G2391" s="49">
        <v>9.68</v>
      </c>
      <c r="H2391" s="1105" t="b">
        <f t="shared" si="75"/>
        <v>1</v>
      </c>
    </row>
    <row r="2392" spans="1:8">
      <c r="A2392" s="45">
        <v>4226</v>
      </c>
      <c r="B2392" s="1108" t="s">
        <v>10427</v>
      </c>
      <c r="C2392" s="45" t="s">
        <v>4710</v>
      </c>
      <c r="D2392" s="46">
        <f t="shared" si="74"/>
        <v>7.36</v>
      </c>
      <c r="F2392" s="46">
        <v>7.36</v>
      </c>
      <c r="G2392" s="46">
        <v>7.36</v>
      </c>
      <c r="H2392" s="1105" t="b">
        <f t="shared" si="75"/>
        <v>1</v>
      </c>
    </row>
    <row r="2393" spans="1:8">
      <c r="A2393" s="47">
        <v>4222</v>
      </c>
      <c r="B2393" s="48" t="s">
        <v>10428</v>
      </c>
      <c r="C2393" s="47" t="s">
        <v>4711</v>
      </c>
      <c r="D2393" s="49">
        <f t="shared" si="74"/>
        <v>4.5199999999999996</v>
      </c>
      <c r="F2393" s="49">
        <v>4.5199999999999996</v>
      </c>
      <c r="G2393" s="49">
        <v>4.5199999999999996</v>
      </c>
      <c r="H2393" s="1105" t="b">
        <f t="shared" si="75"/>
        <v>1</v>
      </c>
    </row>
    <row r="2394" spans="1:8" ht="30">
      <c r="A2394" s="45">
        <v>34804</v>
      </c>
      <c r="B2394" s="1108" t="s">
        <v>10429</v>
      </c>
      <c r="C2394" s="45" t="s">
        <v>4708</v>
      </c>
      <c r="D2394" s="46">
        <f t="shared" si="74"/>
        <v>45.43</v>
      </c>
      <c r="F2394" s="46">
        <v>45.43</v>
      </c>
      <c r="G2394" s="46">
        <v>45.43</v>
      </c>
      <c r="H2394" s="1105" t="b">
        <f t="shared" si="75"/>
        <v>1</v>
      </c>
    </row>
    <row r="2395" spans="1:8">
      <c r="A2395" s="47">
        <v>4013</v>
      </c>
      <c r="B2395" s="48" t="s">
        <v>10430</v>
      </c>
      <c r="C2395" s="47" t="s">
        <v>4708</v>
      </c>
      <c r="D2395" s="49">
        <f t="shared" si="74"/>
        <v>5.97</v>
      </c>
      <c r="F2395" s="49">
        <v>5.97</v>
      </c>
      <c r="G2395" s="49">
        <v>5.97</v>
      </c>
      <c r="H2395" s="1105" t="b">
        <f t="shared" si="75"/>
        <v>1</v>
      </c>
    </row>
    <row r="2396" spans="1:8">
      <c r="A2396" s="45">
        <v>4011</v>
      </c>
      <c r="B2396" s="1108" t="s">
        <v>10431</v>
      </c>
      <c r="C2396" s="45" t="s">
        <v>4708</v>
      </c>
      <c r="D2396" s="46">
        <f t="shared" si="74"/>
        <v>6.67</v>
      </c>
      <c r="F2396" s="46">
        <v>6.67</v>
      </c>
      <c r="G2396" s="46">
        <v>6.67</v>
      </c>
      <c r="H2396" s="1105" t="b">
        <f t="shared" si="75"/>
        <v>1</v>
      </c>
    </row>
    <row r="2397" spans="1:8">
      <c r="A2397" s="47">
        <v>4021</v>
      </c>
      <c r="B2397" s="48" t="s">
        <v>10432</v>
      </c>
      <c r="C2397" s="47" t="s">
        <v>4708</v>
      </c>
      <c r="D2397" s="49">
        <f t="shared" si="74"/>
        <v>8.31</v>
      </c>
      <c r="F2397" s="49">
        <v>8.31</v>
      </c>
      <c r="G2397" s="49">
        <v>8.31</v>
      </c>
      <c r="H2397" s="1105" t="b">
        <f t="shared" si="75"/>
        <v>1</v>
      </c>
    </row>
    <row r="2398" spans="1:8">
      <c r="A2398" s="45">
        <v>4019</v>
      </c>
      <c r="B2398" s="1108" t="s">
        <v>10433</v>
      </c>
      <c r="C2398" s="45" t="s">
        <v>4708</v>
      </c>
      <c r="D2398" s="46">
        <f t="shared" si="74"/>
        <v>9.98</v>
      </c>
      <c r="F2398" s="46">
        <v>9.98</v>
      </c>
      <c r="G2398" s="46">
        <v>9.98</v>
      </c>
      <c r="H2398" s="1105" t="b">
        <f t="shared" si="75"/>
        <v>1</v>
      </c>
    </row>
    <row r="2399" spans="1:8">
      <c r="A2399" s="47">
        <v>4012</v>
      </c>
      <c r="B2399" s="48" t="s">
        <v>10434</v>
      </c>
      <c r="C2399" s="47" t="s">
        <v>4708</v>
      </c>
      <c r="D2399" s="49">
        <f t="shared" si="74"/>
        <v>13.38</v>
      </c>
      <c r="F2399" s="49">
        <v>13.38</v>
      </c>
      <c r="G2399" s="49">
        <v>13.38</v>
      </c>
      <c r="H2399" s="1105" t="b">
        <f t="shared" si="75"/>
        <v>1</v>
      </c>
    </row>
    <row r="2400" spans="1:8">
      <c r="A2400" s="45">
        <v>4020</v>
      </c>
      <c r="B2400" s="1108" t="s">
        <v>10435</v>
      </c>
      <c r="C2400" s="45" t="s">
        <v>4708</v>
      </c>
      <c r="D2400" s="46">
        <f t="shared" si="74"/>
        <v>16.75</v>
      </c>
      <c r="F2400" s="46">
        <v>16.75</v>
      </c>
      <c r="G2400" s="46">
        <v>16.75</v>
      </c>
      <c r="H2400" s="1105" t="b">
        <f t="shared" si="75"/>
        <v>1</v>
      </c>
    </row>
    <row r="2401" spans="1:8">
      <c r="A2401" s="47">
        <v>4018</v>
      </c>
      <c r="B2401" s="48" t="s">
        <v>10436</v>
      </c>
      <c r="C2401" s="47" t="s">
        <v>4708</v>
      </c>
      <c r="D2401" s="49">
        <f t="shared" si="74"/>
        <v>20.07</v>
      </c>
      <c r="F2401" s="49">
        <v>20.07</v>
      </c>
      <c r="G2401" s="49">
        <v>20.07</v>
      </c>
      <c r="H2401" s="1105" t="b">
        <f t="shared" si="75"/>
        <v>1</v>
      </c>
    </row>
    <row r="2402" spans="1:8">
      <c r="A2402" s="45">
        <v>36498</v>
      </c>
      <c r="B2402" s="1108" t="s">
        <v>10437</v>
      </c>
      <c r="C2402" s="45" t="s">
        <v>4706</v>
      </c>
      <c r="D2402" s="46">
        <f t="shared" si="74"/>
        <v>5027.6000000000004</v>
      </c>
      <c r="F2402" s="46">
        <v>5027.6000000000004</v>
      </c>
      <c r="G2402" s="46">
        <v>5027.6000000000004</v>
      </c>
      <c r="H2402" s="1105" t="b">
        <f t="shared" si="75"/>
        <v>1</v>
      </c>
    </row>
    <row r="2403" spans="1:8">
      <c r="A2403" s="47">
        <v>12872</v>
      </c>
      <c r="B2403" s="48" t="s">
        <v>10438</v>
      </c>
      <c r="C2403" s="47" t="s">
        <v>4705</v>
      </c>
      <c r="D2403" s="49">
        <f t="shared" si="74"/>
        <v>12.85</v>
      </c>
      <c r="F2403" s="49">
        <v>12.85</v>
      </c>
      <c r="G2403" s="49">
        <v>14.88</v>
      </c>
      <c r="H2403" s="1105" t="b">
        <f t="shared" si="75"/>
        <v>0</v>
      </c>
    </row>
    <row r="2404" spans="1:8">
      <c r="A2404" s="45">
        <v>41075</v>
      </c>
      <c r="B2404" s="1108" t="s">
        <v>10439</v>
      </c>
      <c r="C2404" s="45" t="s">
        <v>4714</v>
      </c>
      <c r="D2404" s="46">
        <f t="shared" si="74"/>
        <v>2277.29</v>
      </c>
      <c r="F2404" s="46">
        <v>2277.29</v>
      </c>
      <c r="G2404" s="46">
        <v>2637.37</v>
      </c>
      <c r="H2404" s="1105" t="b">
        <f t="shared" si="75"/>
        <v>0</v>
      </c>
    </row>
    <row r="2405" spans="1:8">
      <c r="A2405" s="47">
        <v>3315</v>
      </c>
      <c r="B2405" s="48" t="s">
        <v>10440</v>
      </c>
      <c r="C2405" s="47" t="s">
        <v>4710</v>
      </c>
      <c r="D2405" s="49">
        <f t="shared" si="74"/>
        <v>0.59</v>
      </c>
      <c r="F2405" s="49">
        <v>0.59</v>
      </c>
      <c r="G2405" s="49">
        <v>0.59</v>
      </c>
      <c r="H2405" s="1105" t="b">
        <f t="shared" si="75"/>
        <v>1</v>
      </c>
    </row>
    <row r="2406" spans="1:8">
      <c r="A2406" s="45">
        <v>36870</v>
      </c>
      <c r="B2406" s="1108" t="s">
        <v>10441</v>
      </c>
      <c r="C2406" s="45" t="s">
        <v>4710</v>
      </c>
      <c r="D2406" s="46">
        <f t="shared" si="74"/>
        <v>0.59</v>
      </c>
      <c r="F2406" s="46">
        <v>0.59</v>
      </c>
      <c r="G2406" s="46">
        <v>0.59</v>
      </c>
      <c r="H2406" s="1105" t="b">
        <f t="shared" si="75"/>
        <v>1</v>
      </c>
    </row>
    <row r="2407" spans="1:8">
      <c r="A2407" s="47">
        <v>5092</v>
      </c>
      <c r="B2407" s="48" t="s">
        <v>10442</v>
      </c>
      <c r="C2407" s="47" t="s">
        <v>4715</v>
      </c>
      <c r="D2407" s="49">
        <f t="shared" si="74"/>
        <v>14.26</v>
      </c>
      <c r="F2407" s="49">
        <v>14.26</v>
      </c>
      <c r="G2407" s="49">
        <v>14.26</v>
      </c>
      <c r="H2407" s="1105" t="b">
        <f t="shared" si="75"/>
        <v>1</v>
      </c>
    </row>
    <row r="2408" spans="1:8">
      <c r="A2408" s="45">
        <v>11462</v>
      </c>
      <c r="B2408" s="1108" t="s">
        <v>10443</v>
      </c>
      <c r="C2408" s="45" t="s">
        <v>4715</v>
      </c>
      <c r="D2408" s="46">
        <f t="shared" si="74"/>
        <v>14.58</v>
      </c>
      <c r="F2408" s="46">
        <v>14.58</v>
      </c>
      <c r="G2408" s="46">
        <v>14.58</v>
      </c>
      <c r="H2408" s="1105" t="b">
        <f t="shared" si="75"/>
        <v>1</v>
      </c>
    </row>
    <row r="2409" spans="1:8">
      <c r="A2409" s="47">
        <v>36529</v>
      </c>
      <c r="B2409" s="48" t="s">
        <v>10444</v>
      </c>
      <c r="C2409" s="47" t="s">
        <v>4706</v>
      </c>
      <c r="D2409" s="49">
        <f t="shared" si="74"/>
        <v>33418.36</v>
      </c>
      <c r="F2409" s="49">
        <v>33418.36</v>
      </c>
      <c r="G2409" s="49">
        <v>33418.36</v>
      </c>
      <c r="H2409" s="1105" t="b">
        <f t="shared" si="75"/>
        <v>1</v>
      </c>
    </row>
    <row r="2410" spans="1:8">
      <c r="A2410" s="45">
        <v>3318</v>
      </c>
      <c r="B2410" s="1108" t="s">
        <v>10445</v>
      </c>
      <c r="C2410" s="45" t="s">
        <v>4706</v>
      </c>
      <c r="D2410" s="46">
        <f t="shared" si="74"/>
        <v>26200</v>
      </c>
      <c r="F2410" s="46">
        <v>26200</v>
      </c>
      <c r="G2410" s="46">
        <v>26200</v>
      </c>
      <c r="H2410" s="1105" t="b">
        <f t="shared" si="75"/>
        <v>1</v>
      </c>
    </row>
    <row r="2411" spans="1:8" ht="30">
      <c r="A2411" s="47">
        <v>38968</v>
      </c>
      <c r="B2411" s="48" t="s">
        <v>10446</v>
      </c>
      <c r="C2411" s="47" t="s">
        <v>4708</v>
      </c>
      <c r="D2411" s="49">
        <f t="shared" si="74"/>
        <v>327.10000000000002</v>
      </c>
      <c r="F2411" s="49">
        <v>327.10000000000002</v>
      </c>
      <c r="G2411" s="49">
        <v>327.10000000000002</v>
      </c>
      <c r="H2411" s="1105" t="b">
        <f t="shared" si="75"/>
        <v>1</v>
      </c>
    </row>
    <row r="2412" spans="1:8">
      <c r="A2412" s="45">
        <v>3324</v>
      </c>
      <c r="B2412" s="1108" t="s">
        <v>10447</v>
      </c>
      <c r="C2412" s="45" t="s">
        <v>4708</v>
      </c>
      <c r="D2412" s="46">
        <f t="shared" si="74"/>
        <v>5.71</v>
      </c>
      <c r="F2412" s="46">
        <v>5.71</v>
      </c>
      <c r="G2412" s="46">
        <v>5.71</v>
      </c>
      <c r="H2412" s="1105" t="b">
        <f t="shared" si="75"/>
        <v>1</v>
      </c>
    </row>
    <row r="2413" spans="1:8">
      <c r="A2413" s="47">
        <v>3322</v>
      </c>
      <c r="B2413" s="48" t="s">
        <v>10448</v>
      </c>
      <c r="C2413" s="47" t="s">
        <v>4708</v>
      </c>
      <c r="D2413" s="49">
        <f t="shared" si="74"/>
        <v>8</v>
      </c>
      <c r="F2413" s="49">
        <v>8</v>
      </c>
      <c r="G2413" s="49">
        <v>8</v>
      </c>
      <c r="H2413" s="1105" t="b">
        <f t="shared" si="75"/>
        <v>1</v>
      </c>
    </row>
    <row r="2414" spans="1:8" ht="60">
      <c r="A2414" s="45">
        <v>43390</v>
      </c>
      <c r="B2414" s="1108" t="s">
        <v>10449</v>
      </c>
      <c r="C2414" s="45" t="s">
        <v>4708</v>
      </c>
      <c r="D2414" s="46">
        <f t="shared" si="74"/>
        <v>75</v>
      </c>
      <c r="F2414" s="46">
        <v>75</v>
      </c>
      <c r="G2414" s="46">
        <v>75</v>
      </c>
      <c r="H2414" s="1105" t="b">
        <f t="shared" si="75"/>
        <v>1</v>
      </c>
    </row>
    <row r="2415" spans="1:8">
      <c r="A2415" s="47">
        <v>5076</v>
      </c>
      <c r="B2415" s="48" t="s">
        <v>10450</v>
      </c>
      <c r="C2415" s="47" t="s">
        <v>4710</v>
      </c>
      <c r="D2415" s="49">
        <f t="shared" si="74"/>
        <v>10.58</v>
      </c>
      <c r="F2415" s="49">
        <v>10.58</v>
      </c>
      <c r="G2415" s="49">
        <v>10.58</v>
      </c>
      <c r="H2415" s="1105" t="b">
        <f t="shared" si="75"/>
        <v>1</v>
      </c>
    </row>
    <row r="2416" spans="1:8">
      <c r="A2416" s="45">
        <v>5077</v>
      </c>
      <c r="B2416" s="1108" t="s">
        <v>10451</v>
      </c>
      <c r="C2416" s="45" t="s">
        <v>4710</v>
      </c>
      <c r="D2416" s="46">
        <f t="shared" si="74"/>
        <v>11.69</v>
      </c>
      <c r="F2416" s="46">
        <v>11.69</v>
      </c>
      <c r="G2416" s="46">
        <v>11.69</v>
      </c>
      <c r="H2416" s="1105" t="b">
        <f t="shared" si="75"/>
        <v>1</v>
      </c>
    </row>
    <row r="2417" spans="1:8" ht="30">
      <c r="A2417" s="47">
        <v>11837</v>
      </c>
      <c r="B2417" s="48" t="s">
        <v>10452</v>
      </c>
      <c r="C2417" s="47" t="s">
        <v>4706</v>
      </c>
      <c r="D2417" s="49">
        <f t="shared" si="74"/>
        <v>33.08</v>
      </c>
      <c r="F2417" s="49">
        <v>33.08</v>
      </c>
      <c r="G2417" s="49">
        <v>33.08</v>
      </c>
      <c r="H2417" s="1105" t="b">
        <f t="shared" si="75"/>
        <v>1</v>
      </c>
    </row>
    <row r="2418" spans="1:8">
      <c r="A2418" s="45">
        <v>38055</v>
      </c>
      <c r="B2418" s="1108" t="s">
        <v>10453</v>
      </c>
      <c r="C2418" s="45" t="s">
        <v>4706</v>
      </c>
      <c r="D2418" s="46">
        <f t="shared" si="74"/>
        <v>3</v>
      </c>
      <c r="F2418" s="46">
        <v>3</v>
      </c>
      <c r="G2418" s="46">
        <v>3</v>
      </c>
      <c r="H2418" s="1105" t="b">
        <f t="shared" si="75"/>
        <v>1</v>
      </c>
    </row>
    <row r="2419" spans="1:8">
      <c r="A2419" s="47">
        <v>415</v>
      </c>
      <c r="B2419" s="48" t="s">
        <v>10454</v>
      </c>
      <c r="C2419" s="47" t="s">
        <v>4706</v>
      </c>
      <c r="D2419" s="49">
        <f t="shared" si="74"/>
        <v>13.56</v>
      </c>
      <c r="F2419" s="49">
        <v>13.56</v>
      </c>
      <c r="G2419" s="49">
        <v>13.56</v>
      </c>
      <c r="H2419" s="1105" t="b">
        <f t="shared" si="75"/>
        <v>1</v>
      </c>
    </row>
    <row r="2420" spans="1:8">
      <c r="A2420" s="45">
        <v>416</v>
      </c>
      <c r="B2420" s="1108" t="s">
        <v>10455</v>
      </c>
      <c r="C2420" s="45" t="s">
        <v>4706</v>
      </c>
      <c r="D2420" s="46">
        <f t="shared" si="74"/>
        <v>4.96</v>
      </c>
      <c r="F2420" s="46">
        <v>4.96</v>
      </c>
      <c r="G2420" s="46">
        <v>4.96</v>
      </c>
      <c r="H2420" s="1105" t="b">
        <f t="shared" si="75"/>
        <v>1</v>
      </c>
    </row>
    <row r="2421" spans="1:8">
      <c r="A2421" s="47">
        <v>425</v>
      </c>
      <c r="B2421" s="48" t="s">
        <v>10456</v>
      </c>
      <c r="C2421" s="47" t="s">
        <v>4706</v>
      </c>
      <c r="D2421" s="49">
        <f t="shared" si="74"/>
        <v>3.07</v>
      </c>
      <c r="F2421" s="49">
        <v>3.07</v>
      </c>
      <c r="G2421" s="49">
        <v>3.07</v>
      </c>
      <c r="H2421" s="1105" t="b">
        <f t="shared" si="75"/>
        <v>1</v>
      </c>
    </row>
    <row r="2422" spans="1:8">
      <c r="A2422" s="45">
        <v>426</v>
      </c>
      <c r="B2422" s="1108" t="s">
        <v>10457</v>
      </c>
      <c r="C2422" s="45" t="s">
        <v>4706</v>
      </c>
      <c r="D2422" s="46">
        <f t="shared" si="74"/>
        <v>16.95</v>
      </c>
      <c r="F2422" s="46">
        <v>16.95</v>
      </c>
      <c r="G2422" s="46">
        <v>16.95</v>
      </c>
      <c r="H2422" s="1105" t="b">
        <f t="shared" si="75"/>
        <v>1</v>
      </c>
    </row>
    <row r="2423" spans="1:8">
      <c r="A2423" s="47">
        <v>38056</v>
      </c>
      <c r="B2423" s="48" t="s">
        <v>10458</v>
      </c>
      <c r="C2423" s="47" t="s">
        <v>4706</v>
      </c>
      <c r="D2423" s="49">
        <f t="shared" si="74"/>
        <v>16.55</v>
      </c>
      <c r="F2423" s="49">
        <v>16.55</v>
      </c>
      <c r="G2423" s="49">
        <v>16.55</v>
      </c>
      <c r="H2423" s="1105" t="b">
        <f t="shared" si="75"/>
        <v>1</v>
      </c>
    </row>
    <row r="2424" spans="1:8">
      <c r="A2424" s="45">
        <v>1564</v>
      </c>
      <c r="B2424" s="1108" t="s">
        <v>10459</v>
      </c>
      <c r="C2424" s="45" t="s">
        <v>4706</v>
      </c>
      <c r="D2424" s="46">
        <f t="shared" si="74"/>
        <v>6.31</v>
      </c>
      <c r="F2424" s="46">
        <v>6.31</v>
      </c>
      <c r="G2424" s="46">
        <v>6.31</v>
      </c>
      <c r="H2424" s="1105" t="b">
        <f t="shared" si="75"/>
        <v>1</v>
      </c>
    </row>
    <row r="2425" spans="1:8">
      <c r="A2425" s="47">
        <v>11032</v>
      </c>
      <c r="B2425" s="48" t="s">
        <v>10460</v>
      </c>
      <c r="C2425" s="47" t="s">
        <v>4706</v>
      </c>
      <c r="D2425" s="49">
        <f t="shared" si="74"/>
        <v>7.64</v>
      </c>
      <c r="F2425" s="49">
        <v>7.64</v>
      </c>
      <c r="G2425" s="49">
        <v>7.64</v>
      </c>
      <c r="H2425" s="1105" t="b">
        <f t="shared" si="75"/>
        <v>1</v>
      </c>
    </row>
    <row r="2426" spans="1:8">
      <c r="A2426" s="45">
        <v>36786</v>
      </c>
      <c r="B2426" s="1108" t="s">
        <v>10461</v>
      </c>
      <c r="C2426" s="45" t="s">
        <v>4726</v>
      </c>
      <c r="D2426" s="46">
        <f t="shared" si="74"/>
        <v>128.38999999999999</v>
      </c>
      <c r="F2426" s="46">
        <v>128.38999999999999</v>
      </c>
      <c r="G2426" s="46">
        <v>128.38999999999999</v>
      </c>
      <c r="H2426" s="1105" t="b">
        <f t="shared" si="75"/>
        <v>1</v>
      </c>
    </row>
    <row r="2427" spans="1:8">
      <c r="A2427" s="47">
        <v>36785</v>
      </c>
      <c r="B2427" s="48" t="s">
        <v>10462</v>
      </c>
      <c r="C2427" s="47" t="s">
        <v>4726</v>
      </c>
      <c r="D2427" s="49">
        <f t="shared" si="74"/>
        <v>111.57</v>
      </c>
      <c r="F2427" s="49">
        <v>111.57</v>
      </c>
      <c r="G2427" s="49">
        <v>111.57</v>
      </c>
      <c r="H2427" s="1105" t="b">
        <f t="shared" si="75"/>
        <v>1</v>
      </c>
    </row>
    <row r="2428" spans="1:8">
      <c r="A2428" s="45">
        <v>36782</v>
      </c>
      <c r="B2428" s="1108" t="s">
        <v>10463</v>
      </c>
      <c r="C2428" s="45" t="s">
        <v>4726</v>
      </c>
      <c r="D2428" s="46">
        <f t="shared" si="74"/>
        <v>133.16999999999999</v>
      </c>
      <c r="F2428" s="46">
        <v>133.16999999999999</v>
      </c>
      <c r="G2428" s="46">
        <v>133.16999999999999</v>
      </c>
      <c r="H2428" s="1105" t="b">
        <f t="shared" si="75"/>
        <v>1</v>
      </c>
    </row>
    <row r="2429" spans="1:8">
      <c r="A2429" s="47">
        <v>25930</v>
      </c>
      <c r="B2429" s="48" t="s">
        <v>10464</v>
      </c>
      <c r="C2429" s="47" t="s">
        <v>4726</v>
      </c>
      <c r="D2429" s="49">
        <f t="shared" si="74"/>
        <v>150</v>
      </c>
      <c r="F2429" s="49">
        <v>150</v>
      </c>
      <c r="G2429" s="49">
        <v>150</v>
      </c>
      <c r="H2429" s="1105" t="b">
        <f t="shared" si="75"/>
        <v>1</v>
      </c>
    </row>
    <row r="2430" spans="1:8">
      <c r="A2430" s="45">
        <v>4824</v>
      </c>
      <c r="B2430" s="1108" t="s">
        <v>10465</v>
      </c>
      <c r="C2430" s="45" t="s">
        <v>4710</v>
      </c>
      <c r="D2430" s="46">
        <f t="shared" si="74"/>
        <v>0.38</v>
      </c>
      <c r="F2430" s="46">
        <v>0.38</v>
      </c>
      <c r="G2430" s="46">
        <v>0.38</v>
      </c>
      <c r="H2430" s="1105" t="b">
        <f t="shared" si="75"/>
        <v>1</v>
      </c>
    </row>
    <row r="2431" spans="1:8" ht="30">
      <c r="A2431" s="47">
        <v>11795</v>
      </c>
      <c r="B2431" s="48" t="s">
        <v>10466</v>
      </c>
      <c r="C2431" s="47" t="s">
        <v>4708</v>
      </c>
      <c r="D2431" s="49">
        <f t="shared" si="74"/>
        <v>445.28</v>
      </c>
      <c r="F2431" s="49">
        <v>445.28</v>
      </c>
      <c r="G2431" s="49">
        <v>445.28</v>
      </c>
      <c r="H2431" s="1105" t="b">
        <f t="shared" si="75"/>
        <v>1</v>
      </c>
    </row>
    <row r="2432" spans="1:8">
      <c r="A2432" s="45">
        <v>134</v>
      </c>
      <c r="B2432" s="1108" t="s">
        <v>10467</v>
      </c>
      <c r="C2432" s="45" t="s">
        <v>4710</v>
      </c>
      <c r="D2432" s="46">
        <f t="shared" si="74"/>
        <v>1.43</v>
      </c>
      <c r="F2432" s="46">
        <v>1.43</v>
      </c>
      <c r="G2432" s="46">
        <v>1.43</v>
      </c>
      <c r="H2432" s="1105" t="b">
        <f t="shared" si="75"/>
        <v>1</v>
      </c>
    </row>
    <row r="2433" spans="1:8">
      <c r="A2433" s="47">
        <v>4229</v>
      </c>
      <c r="B2433" s="48" t="s">
        <v>10468</v>
      </c>
      <c r="C2433" s="47" t="s">
        <v>4710</v>
      </c>
      <c r="D2433" s="49">
        <f t="shared" si="74"/>
        <v>20.45</v>
      </c>
      <c r="F2433" s="49">
        <v>20.45</v>
      </c>
      <c r="G2433" s="49">
        <v>20.45</v>
      </c>
      <c r="H2433" s="1105" t="b">
        <f t="shared" si="75"/>
        <v>1</v>
      </c>
    </row>
    <row r="2434" spans="1:8">
      <c r="A2434" s="45">
        <v>11244</v>
      </c>
      <c r="B2434" s="1108" t="s">
        <v>10469</v>
      </c>
      <c r="C2434" s="45" t="s">
        <v>4706</v>
      </c>
      <c r="D2434" s="46">
        <f t="shared" si="74"/>
        <v>139.77000000000001</v>
      </c>
      <c r="F2434" s="46">
        <v>139.77000000000001</v>
      </c>
      <c r="G2434" s="46">
        <v>139.77000000000001</v>
      </c>
      <c r="H2434" s="1105" t="b">
        <f t="shared" si="75"/>
        <v>1</v>
      </c>
    </row>
    <row r="2435" spans="1:8" ht="30">
      <c r="A2435" s="47">
        <v>11245</v>
      </c>
      <c r="B2435" s="48" t="s">
        <v>10470</v>
      </c>
      <c r="C2435" s="47" t="s">
        <v>4706</v>
      </c>
      <c r="D2435" s="49">
        <f t="shared" ref="D2435:D2498" si="76">IF($J$2=$F$1,F2435,G2435)</f>
        <v>193.33</v>
      </c>
      <c r="F2435" s="49">
        <v>193.33</v>
      </c>
      <c r="G2435" s="49">
        <v>193.33</v>
      </c>
      <c r="H2435" s="1105" t="b">
        <f t="shared" ref="H2435:H2498" si="77">F2435=G2435</f>
        <v>1</v>
      </c>
    </row>
    <row r="2436" spans="1:8">
      <c r="A2436" s="45">
        <v>11235</v>
      </c>
      <c r="B2436" s="1108" t="s">
        <v>10471</v>
      </c>
      <c r="C2436" s="45" t="s">
        <v>4706</v>
      </c>
      <c r="D2436" s="46">
        <f t="shared" si="76"/>
        <v>106.66</v>
      </c>
      <c r="F2436" s="46">
        <v>106.66</v>
      </c>
      <c r="G2436" s="46">
        <v>106.66</v>
      </c>
      <c r="H2436" s="1105" t="b">
        <f t="shared" si="77"/>
        <v>1</v>
      </c>
    </row>
    <row r="2437" spans="1:8">
      <c r="A2437" s="47">
        <v>11236</v>
      </c>
      <c r="B2437" s="48" t="s">
        <v>10472</v>
      </c>
      <c r="C2437" s="47" t="s">
        <v>4706</v>
      </c>
      <c r="D2437" s="49">
        <f t="shared" si="76"/>
        <v>135.55000000000001</v>
      </c>
      <c r="F2437" s="49">
        <v>135.55000000000001</v>
      </c>
      <c r="G2437" s="49">
        <v>135.55000000000001</v>
      </c>
      <c r="H2437" s="1105" t="b">
        <f t="shared" si="77"/>
        <v>1</v>
      </c>
    </row>
    <row r="2438" spans="1:8">
      <c r="A2438" s="45">
        <v>11731</v>
      </c>
      <c r="B2438" s="1108" t="s">
        <v>10473</v>
      </c>
      <c r="C2438" s="45" t="s">
        <v>4706</v>
      </c>
      <c r="D2438" s="46">
        <f t="shared" si="76"/>
        <v>4.3499999999999996</v>
      </c>
      <c r="F2438" s="46">
        <v>4.3499999999999996</v>
      </c>
      <c r="G2438" s="46">
        <v>4.3499999999999996</v>
      </c>
      <c r="H2438" s="1105" t="b">
        <f t="shared" si="77"/>
        <v>1</v>
      </c>
    </row>
    <row r="2439" spans="1:8">
      <c r="A2439" s="47">
        <v>11732</v>
      </c>
      <c r="B2439" s="48" t="s">
        <v>10474</v>
      </c>
      <c r="C2439" s="47" t="s">
        <v>4706</v>
      </c>
      <c r="D2439" s="49">
        <f t="shared" si="76"/>
        <v>22.1</v>
      </c>
      <c r="F2439" s="49">
        <v>22.1</v>
      </c>
      <c r="G2439" s="49">
        <v>22.1</v>
      </c>
      <c r="H2439" s="1105" t="b">
        <f t="shared" si="77"/>
        <v>1</v>
      </c>
    </row>
    <row r="2440" spans="1:8">
      <c r="A2440" s="45">
        <v>36494</v>
      </c>
      <c r="B2440" s="1108" t="s">
        <v>10475</v>
      </c>
      <c r="C2440" s="45" t="s">
        <v>4706</v>
      </c>
      <c r="D2440" s="46">
        <f t="shared" si="76"/>
        <v>352043.46</v>
      </c>
      <c r="F2440" s="46">
        <v>352043.46</v>
      </c>
      <c r="G2440" s="46">
        <v>352043.46</v>
      </c>
      <c r="H2440" s="1105" t="b">
        <f t="shared" si="77"/>
        <v>1</v>
      </c>
    </row>
    <row r="2441" spans="1:8">
      <c r="A2441" s="47">
        <v>36493</v>
      </c>
      <c r="B2441" s="48" t="s">
        <v>10476</v>
      </c>
      <c r="C2441" s="47" t="s">
        <v>4706</v>
      </c>
      <c r="D2441" s="49">
        <f t="shared" si="76"/>
        <v>398850.94</v>
      </c>
      <c r="F2441" s="49">
        <v>398850.94</v>
      </c>
      <c r="G2441" s="49">
        <v>398850.94</v>
      </c>
      <c r="H2441" s="1105" t="b">
        <f t="shared" si="77"/>
        <v>1</v>
      </c>
    </row>
    <row r="2442" spans="1:8">
      <c r="A2442" s="45">
        <v>36492</v>
      </c>
      <c r="B2442" s="1108" t="s">
        <v>10477</v>
      </c>
      <c r="C2442" s="45" t="s">
        <v>4706</v>
      </c>
      <c r="D2442" s="46">
        <f t="shared" si="76"/>
        <v>740913.79</v>
      </c>
      <c r="F2442" s="46">
        <v>740913.79</v>
      </c>
      <c r="G2442" s="46">
        <v>740913.79</v>
      </c>
      <c r="H2442" s="1105" t="b">
        <f t="shared" si="77"/>
        <v>1</v>
      </c>
    </row>
    <row r="2443" spans="1:8">
      <c r="A2443" s="47">
        <v>13333</v>
      </c>
      <c r="B2443" s="48" t="s">
        <v>10478</v>
      </c>
      <c r="C2443" s="47" t="s">
        <v>4706</v>
      </c>
      <c r="D2443" s="49">
        <f t="shared" si="76"/>
        <v>139225.88</v>
      </c>
      <c r="F2443" s="49">
        <v>139225.88</v>
      </c>
      <c r="G2443" s="49">
        <v>139225.88</v>
      </c>
      <c r="H2443" s="1105" t="b">
        <f t="shared" si="77"/>
        <v>1</v>
      </c>
    </row>
    <row r="2444" spans="1:8">
      <c r="A2444" s="45">
        <v>13533</v>
      </c>
      <c r="B2444" s="1108" t="s">
        <v>10479</v>
      </c>
      <c r="C2444" s="45" t="s">
        <v>4706</v>
      </c>
      <c r="D2444" s="46">
        <f t="shared" si="76"/>
        <v>124452.47</v>
      </c>
      <c r="F2444" s="46">
        <v>124452.47</v>
      </c>
      <c r="G2444" s="46">
        <v>124452.47</v>
      </c>
      <c r="H2444" s="1105" t="b">
        <f t="shared" si="77"/>
        <v>1</v>
      </c>
    </row>
    <row r="2445" spans="1:8">
      <c r="A2445" s="47">
        <v>36499</v>
      </c>
      <c r="B2445" s="48" t="s">
        <v>10480</v>
      </c>
      <c r="C2445" s="47" t="s">
        <v>4706</v>
      </c>
      <c r="D2445" s="49">
        <f t="shared" si="76"/>
        <v>2714.9</v>
      </c>
      <c r="F2445" s="49">
        <v>2714.9</v>
      </c>
      <c r="G2445" s="49">
        <v>2714.9</v>
      </c>
      <c r="H2445" s="1105" t="b">
        <f t="shared" si="77"/>
        <v>1</v>
      </c>
    </row>
    <row r="2446" spans="1:8" ht="30">
      <c r="A2446" s="45">
        <v>39585</v>
      </c>
      <c r="B2446" s="1108" t="s">
        <v>10481</v>
      </c>
      <c r="C2446" s="45" t="s">
        <v>4706</v>
      </c>
      <c r="D2446" s="46">
        <f t="shared" si="76"/>
        <v>89898.14</v>
      </c>
      <c r="F2446" s="46">
        <v>89898.14</v>
      </c>
      <c r="G2446" s="46">
        <v>89898.14</v>
      </c>
      <c r="H2446" s="1105" t="b">
        <f t="shared" si="77"/>
        <v>1</v>
      </c>
    </row>
    <row r="2447" spans="1:8" ht="30">
      <c r="A2447" s="47">
        <v>39586</v>
      </c>
      <c r="B2447" s="48" t="s">
        <v>10482</v>
      </c>
      <c r="C2447" s="47" t="s">
        <v>4706</v>
      </c>
      <c r="D2447" s="49">
        <f t="shared" si="76"/>
        <v>105444.44</v>
      </c>
      <c r="F2447" s="49">
        <v>105444.44</v>
      </c>
      <c r="G2447" s="49">
        <v>105444.44</v>
      </c>
      <c r="H2447" s="1105" t="b">
        <f t="shared" si="77"/>
        <v>1</v>
      </c>
    </row>
    <row r="2448" spans="1:8" ht="30">
      <c r="A2448" s="45">
        <v>39587</v>
      </c>
      <c r="B2448" s="1108" t="s">
        <v>10483</v>
      </c>
      <c r="C2448" s="45" t="s">
        <v>4706</v>
      </c>
      <c r="D2448" s="46">
        <f t="shared" si="76"/>
        <v>128425.92</v>
      </c>
      <c r="F2448" s="46">
        <v>128425.92</v>
      </c>
      <c r="G2448" s="46">
        <v>128425.92</v>
      </c>
      <c r="H2448" s="1105" t="b">
        <f t="shared" si="77"/>
        <v>1</v>
      </c>
    </row>
    <row r="2449" spans="1:8" ht="30">
      <c r="A2449" s="47">
        <v>39588</v>
      </c>
      <c r="B2449" s="48" t="s">
        <v>10484</v>
      </c>
      <c r="C2449" s="47" t="s">
        <v>4706</v>
      </c>
      <c r="D2449" s="49">
        <f t="shared" si="76"/>
        <v>148703.70000000001</v>
      </c>
      <c r="F2449" s="49">
        <v>148703.70000000001</v>
      </c>
      <c r="G2449" s="49">
        <v>148703.70000000001</v>
      </c>
      <c r="H2449" s="1105" t="b">
        <f t="shared" si="77"/>
        <v>1</v>
      </c>
    </row>
    <row r="2450" spans="1:8" ht="30">
      <c r="A2450" s="45">
        <v>39584</v>
      </c>
      <c r="B2450" s="1108" t="s">
        <v>10485</v>
      </c>
      <c r="C2450" s="45" t="s">
        <v>4706</v>
      </c>
      <c r="D2450" s="46">
        <f t="shared" si="76"/>
        <v>80056.66</v>
      </c>
      <c r="F2450" s="46">
        <v>80056.66</v>
      </c>
      <c r="G2450" s="46">
        <v>80056.66</v>
      </c>
      <c r="H2450" s="1105" t="b">
        <f t="shared" si="77"/>
        <v>1</v>
      </c>
    </row>
    <row r="2451" spans="1:8" ht="30">
      <c r="A2451" s="47">
        <v>39590</v>
      </c>
      <c r="B2451" s="48" t="s">
        <v>10486</v>
      </c>
      <c r="C2451" s="47" t="s">
        <v>4706</v>
      </c>
      <c r="D2451" s="49">
        <f t="shared" si="76"/>
        <v>78137.03</v>
      </c>
      <c r="F2451" s="49">
        <v>78137.03</v>
      </c>
      <c r="G2451" s="49">
        <v>78137.03</v>
      </c>
      <c r="H2451" s="1105" t="b">
        <f t="shared" si="77"/>
        <v>1</v>
      </c>
    </row>
    <row r="2452" spans="1:8" ht="30">
      <c r="A2452" s="45">
        <v>39592</v>
      </c>
      <c r="B2452" s="1108" t="s">
        <v>10487</v>
      </c>
      <c r="C2452" s="45" t="s">
        <v>4706</v>
      </c>
      <c r="D2452" s="46">
        <f t="shared" si="76"/>
        <v>112284.81</v>
      </c>
      <c r="F2452" s="46">
        <v>112284.81</v>
      </c>
      <c r="G2452" s="46">
        <v>112284.81</v>
      </c>
      <c r="H2452" s="1105" t="b">
        <f t="shared" si="77"/>
        <v>1</v>
      </c>
    </row>
    <row r="2453" spans="1:8" ht="30">
      <c r="A2453" s="47">
        <v>39593</v>
      </c>
      <c r="B2453" s="48" t="s">
        <v>10488</v>
      </c>
      <c r="C2453" s="47" t="s">
        <v>4706</v>
      </c>
      <c r="D2453" s="49">
        <f t="shared" si="76"/>
        <v>128425.92</v>
      </c>
      <c r="F2453" s="49">
        <v>128425.92</v>
      </c>
      <c r="G2453" s="49">
        <v>128425.92</v>
      </c>
      <c r="H2453" s="1105" t="b">
        <f t="shared" si="77"/>
        <v>1</v>
      </c>
    </row>
    <row r="2454" spans="1:8" ht="30">
      <c r="A2454" s="45">
        <v>14254</v>
      </c>
      <c r="B2454" s="1108" t="s">
        <v>10489</v>
      </c>
      <c r="C2454" s="45" t="s">
        <v>4706</v>
      </c>
      <c r="D2454" s="46">
        <f t="shared" si="76"/>
        <v>73000</v>
      </c>
      <c r="F2454" s="46">
        <v>73000</v>
      </c>
      <c r="G2454" s="46">
        <v>73000</v>
      </c>
      <c r="H2454" s="1105" t="b">
        <f t="shared" si="77"/>
        <v>1</v>
      </c>
    </row>
    <row r="2455" spans="1:8">
      <c r="A2455" s="47">
        <v>25987</v>
      </c>
      <c r="B2455" s="48" t="s">
        <v>10490</v>
      </c>
      <c r="C2455" s="47" t="s">
        <v>4706</v>
      </c>
      <c r="D2455" s="49">
        <f t="shared" si="76"/>
        <v>60960.82</v>
      </c>
      <c r="F2455" s="49">
        <v>60960.82</v>
      </c>
      <c r="G2455" s="49">
        <v>60960.82</v>
      </c>
      <c r="H2455" s="1105" t="b">
        <f t="shared" si="77"/>
        <v>1</v>
      </c>
    </row>
    <row r="2456" spans="1:8">
      <c r="A2456" s="45">
        <v>25019</v>
      </c>
      <c r="B2456" s="1108" t="s">
        <v>10491</v>
      </c>
      <c r="C2456" s="45" t="s">
        <v>4706</v>
      </c>
      <c r="D2456" s="46">
        <f t="shared" si="76"/>
        <v>104493.66</v>
      </c>
      <c r="F2456" s="46">
        <v>104493.66</v>
      </c>
      <c r="G2456" s="46">
        <v>104493.66</v>
      </c>
      <c r="H2456" s="1105" t="b">
        <f t="shared" si="77"/>
        <v>1</v>
      </c>
    </row>
    <row r="2457" spans="1:8">
      <c r="A2457" s="47">
        <v>36501</v>
      </c>
      <c r="B2457" s="48" t="s">
        <v>10492</v>
      </c>
      <c r="C2457" s="47" t="s">
        <v>4706</v>
      </c>
      <c r="D2457" s="49">
        <f t="shared" si="76"/>
        <v>93035.37</v>
      </c>
      <c r="F2457" s="49">
        <v>93035.37</v>
      </c>
      <c r="G2457" s="49">
        <v>93035.37</v>
      </c>
      <c r="H2457" s="1105" t="b">
        <f t="shared" si="77"/>
        <v>1</v>
      </c>
    </row>
    <row r="2458" spans="1:8">
      <c r="A2458" s="45">
        <v>25986</v>
      </c>
      <c r="B2458" s="1108" t="s">
        <v>10493</v>
      </c>
      <c r="C2458" s="45" t="s">
        <v>4706</v>
      </c>
      <c r="D2458" s="46">
        <f t="shared" si="76"/>
        <v>111846.34</v>
      </c>
      <c r="F2458" s="46">
        <v>111846.34</v>
      </c>
      <c r="G2458" s="46">
        <v>111846.34</v>
      </c>
      <c r="H2458" s="1105" t="b">
        <f t="shared" si="77"/>
        <v>1</v>
      </c>
    </row>
    <row r="2459" spans="1:8">
      <c r="A2459" s="47">
        <v>36500</v>
      </c>
      <c r="B2459" s="48" t="s">
        <v>10494</v>
      </c>
      <c r="C2459" s="47" t="s">
        <v>4706</v>
      </c>
      <c r="D2459" s="49">
        <f t="shared" si="76"/>
        <v>65745.55</v>
      </c>
      <c r="F2459" s="49">
        <v>65745.55</v>
      </c>
      <c r="G2459" s="49">
        <v>65745.55</v>
      </c>
      <c r="H2459" s="1105" t="b">
        <f t="shared" si="77"/>
        <v>1</v>
      </c>
    </row>
    <row r="2460" spans="1:8" ht="30">
      <c r="A2460" s="45">
        <v>20017</v>
      </c>
      <c r="B2460" s="1108" t="s">
        <v>10495</v>
      </c>
      <c r="C2460" s="45" t="s">
        <v>4709</v>
      </c>
      <c r="D2460" s="46">
        <f t="shared" si="76"/>
        <v>2.86</v>
      </c>
      <c r="F2460" s="46">
        <v>2.86</v>
      </c>
      <c r="G2460" s="46">
        <v>2.86</v>
      </c>
      <c r="H2460" s="1105" t="b">
        <f t="shared" si="77"/>
        <v>1</v>
      </c>
    </row>
    <row r="2461" spans="1:8">
      <c r="A2461" s="47">
        <v>20007</v>
      </c>
      <c r="B2461" s="48" t="s">
        <v>10496</v>
      </c>
      <c r="C2461" s="47" t="s">
        <v>4709</v>
      </c>
      <c r="D2461" s="49">
        <f t="shared" si="76"/>
        <v>2.2000000000000002</v>
      </c>
      <c r="F2461" s="49">
        <v>2.2000000000000002</v>
      </c>
      <c r="G2461" s="49">
        <v>2.2000000000000002</v>
      </c>
      <c r="H2461" s="1105" t="b">
        <f t="shared" si="77"/>
        <v>1</v>
      </c>
    </row>
    <row r="2462" spans="1:8" ht="30">
      <c r="A2462" s="45">
        <v>39836</v>
      </c>
      <c r="B2462" s="1108" t="s">
        <v>10497</v>
      </c>
      <c r="C2462" s="45" t="s">
        <v>4717</v>
      </c>
      <c r="D2462" s="46">
        <f t="shared" si="76"/>
        <v>146.94999999999999</v>
      </c>
      <c r="F2462" s="46">
        <v>146.94999999999999</v>
      </c>
      <c r="G2462" s="46">
        <v>146.94999999999999</v>
      </c>
      <c r="H2462" s="1105" t="b">
        <f t="shared" si="77"/>
        <v>1</v>
      </c>
    </row>
    <row r="2463" spans="1:8">
      <c r="A2463" s="47">
        <v>39830</v>
      </c>
      <c r="B2463" s="48" t="s">
        <v>10498</v>
      </c>
      <c r="C2463" s="47" t="s">
        <v>4717</v>
      </c>
      <c r="D2463" s="49">
        <f t="shared" si="76"/>
        <v>167.59</v>
      </c>
      <c r="F2463" s="49">
        <v>167.59</v>
      </c>
      <c r="G2463" s="49">
        <v>167.59</v>
      </c>
      <c r="H2463" s="1105" t="b">
        <f t="shared" si="77"/>
        <v>1</v>
      </c>
    </row>
    <row r="2464" spans="1:8">
      <c r="A2464" s="45">
        <v>39831</v>
      </c>
      <c r="B2464" s="1108" t="s">
        <v>10499</v>
      </c>
      <c r="C2464" s="45" t="s">
        <v>4717</v>
      </c>
      <c r="D2464" s="46">
        <f t="shared" si="76"/>
        <v>167.24</v>
      </c>
      <c r="F2464" s="46">
        <v>167.24</v>
      </c>
      <c r="G2464" s="46">
        <v>167.24</v>
      </c>
      <c r="H2464" s="1105" t="b">
        <f t="shared" si="77"/>
        <v>1</v>
      </c>
    </row>
    <row r="2465" spans="1:8">
      <c r="A2465" s="47">
        <v>36888</v>
      </c>
      <c r="B2465" s="48" t="s">
        <v>10500</v>
      </c>
      <c r="C2465" s="47" t="s">
        <v>4709</v>
      </c>
      <c r="D2465" s="49">
        <f t="shared" si="76"/>
        <v>7.21</v>
      </c>
      <c r="F2465" s="49">
        <v>7.21</v>
      </c>
      <c r="G2465" s="49">
        <v>7.21</v>
      </c>
      <c r="H2465" s="1105" t="b">
        <f t="shared" si="77"/>
        <v>1</v>
      </c>
    </row>
    <row r="2466" spans="1:8">
      <c r="A2466" s="45">
        <v>40527</v>
      </c>
      <c r="B2466" s="1108" t="s">
        <v>10501</v>
      </c>
      <c r="C2466" s="45" t="s">
        <v>4706</v>
      </c>
      <c r="D2466" s="46">
        <f t="shared" si="76"/>
        <v>2200.79</v>
      </c>
      <c r="F2466" s="46">
        <v>2200.79</v>
      </c>
      <c r="G2466" s="46">
        <v>2200.79</v>
      </c>
      <c r="H2466" s="1105" t="b">
        <f t="shared" si="77"/>
        <v>1</v>
      </c>
    </row>
    <row r="2467" spans="1:8">
      <c r="A2467" s="47">
        <v>36497</v>
      </c>
      <c r="B2467" s="48" t="s">
        <v>10502</v>
      </c>
      <c r="C2467" s="47" t="s">
        <v>4706</v>
      </c>
      <c r="D2467" s="49">
        <f t="shared" si="76"/>
        <v>2512.44</v>
      </c>
      <c r="F2467" s="49">
        <v>2512.44</v>
      </c>
      <c r="G2467" s="49">
        <v>2512.44</v>
      </c>
      <c r="H2467" s="1105" t="b">
        <f t="shared" si="77"/>
        <v>1</v>
      </c>
    </row>
    <row r="2468" spans="1:8">
      <c r="A2468" s="45">
        <v>36487</v>
      </c>
      <c r="B2468" s="1108" t="s">
        <v>10503</v>
      </c>
      <c r="C2468" s="45" t="s">
        <v>4706</v>
      </c>
      <c r="D2468" s="46">
        <f t="shared" si="76"/>
        <v>4374.55</v>
      </c>
      <c r="F2468" s="46">
        <v>4374.55</v>
      </c>
      <c r="G2468" s="46">
        <v>4374.55</v>
      </c>
      <c r="H2468" s="1105" t="b">
        <f t="shared" si="77"/>
        <v>1</v>
      </c>
    </row>
    <row r="2469" spans="1:8" ht="30">
      <c r="A2469" s="47">
        <v>25952</v>
      </c>
      <c r="B2469" s="48" t="s">
        <v>10504</v>
      </c>
      <c r="C2469" s="47" t="s">
        <v>4706</v>
      </c>
      <c r="D2469" s="49">
        <f t="shared" si="76"/>
        <v>615602.11</v>
      </c>
      <c r="F2469" s="49">
        <v>615602.11</v>
      </c>
      <c r="G2469" s="49">
        <v>615602.11</v>
      </c>
      <c r="H2469" s="1105" t="b">
        <f t="shared" si="77"/>
        <v>1</v>
      </c>
    </row>
    <row r="2470" spans="1:8" ht="30">
      <c r="A2470" s="45">
        <v>25954</v>
      </c>
      <c r="B2470" s="1108" t="s">
        <v>10505</v>
      </c>
      <c r="C2470" s="45" t="s">
        <v>4706</v>
      </c>
      <c r="D2470" s="46">
        <f t="shared" si="76"/>
        <v>1183850.22</v>
      </c>
      <c r="F2470" s="46">
        <v>1183850.22</v>
      </c>
      <c r="G2470" s="46">
        <v>1183850.22</v>
      </c>
      <c r="H2470" s="1105" t="b">
        <f t="shared" si="77"/>
        <v>1</v>
      </c>
    </row>
    <row r="2471" spans="1:8" ht="30">
      <c r="A2471" s="47">
        <v>25953</v>
      </c>
      <c r="B2471" s="48" t="s">
        <v>10506</v>
      </c>
      <c r="C2471" s="47" t="s">
        <v>4706</v>
      </c>
      <c r="D2471" s="49">
        <f t="shared" si="76"/>
        <v>2012545.37</v>
      </c>
      <c r="F2471" s="49">
        <v>2012545.37</v>
      </c>
      <c r="G2471" s="49">
        <v>2012545.37</v>
      </c>
      <c r="H2471" s="1105" t="b">
        <f t="shared" si="77"/>
        <v>1</v>
      </c>
    </row>
    <row r="2472" spans="1:8" ht="45">
      <c r="A2472" s="45">
        <v>37776</v>
      </c>
      <c r="B2472" s="1108" t="s">
        <v>10507</v>
      </c>
      <c r="C2472" s="45" t="s">
        <v>4706</v>
      </c>
      <c r="D2472" s="46">
        <f t="shared" si="76"/>
        <v>123343.3</v>
      </c>
      <c r="F2472" s="46">
        <v>123343.3</v>
      </c>
      <c r="G2472" s="46">
        <v>123343.3</v>
      </c>
      <c r="H2472" s="1105" t="b">
        <f t="shared" si="77"/>
        <v>1</v>
      </c>
    </row>
    <row r="2473" spans="1:8" ht="45">
      <c r="A2473" s="47">
        <v>37775</v>
      </c>
      <c r="B2473" s="48" t="s">
        <v>10508</v>
      </c>
      <c r="C2473" s="47" t="s">
        <v>4706</v>
      </c>
      <c r="D2473" s="49">
        <f t="shared" si="76"/>
        <v>194275.04</v>
      </c>
      <c r="F2473" s="49">
        <v>194275.04</v>
      </c>
      <c r="G2473" s="49">
        <v>194275.04</v>
      </c>
      <c r="H2473" s="1105" t="b">
        <f t="shared" si="77"/>
        <v>1</v>
      </c>
    </row>
    <row r="2474" spans="1:8" ht="45">
      <c r="A2474" s="45">
        <v>36491</v>
      </c>
      <c r="B2474" s="1108" t="s">
        <v>10509</v>
      </c>
      <c r="C2474" s="45" t="s">
        <v>4706</v>
      </c>
      <c r="D2474" s="46">
        <f t="shared" si="76"/>
        <v>719458.14</v>
      </c>
      <c r="F2474" s="46">
        <v>719458.14</v>
      </c>
      <c r="G2474" s="46">
        <v>719458.14</v>
      </c>
      <c r="H2474" s="1105" t="b">
        <f t="shared" si="77"/>
        <v>1</v>
      </c>
    </row>
    <row r="2475" spans="1:8" ht="45">
      <c r="A2475" s="47">
        <v>10712</v>
      </c>
      <c r="B2475" s="48" t="s">
        <v>10510</v>
      </c>
      <c r="C2475" s="47" t="s">
        <v>4706</v>
      </c>
      <c r="D2475" s="49">
        <f t="shared" si="76"/>
        <v>48568.76</v>
      </c>
      <c r="F2475" s="49">
        <v>48568.76</v>
      </c>
      <c r="G2475" s="49">
        <v>48568.76</v>
      </c>
      <c r="H2475" s="1105" t="b">
        <f t="shared" si="77"/>
        <v>1</v>
      </c>
    </row>
    <row r="2476" spans="1:8" ht="45">
      <c r="A2476" s="45">
        <v>3363</v>
      </c>
      <c r="B2476" s="1108" t="s">
        <v>10511</v>
      </c>
      <c r="C2476" s="45" t="s">
        <v>4706</v>
      </c>
      <c r="D2476" s="46">
        <f t="shared" si="76"/>
        <v>68316.5</v>
      </c>
      <c r="F2476" s="46">
        <v>68316.5</v>
      </c>
      <c r="G2476" s="46">
        <v>68316.5</v>
      </c>
      <c r="H2476" s="1105" t="b">
        <f t="shared" si="77"/>
        <v>1</v>
      </c>
    </row>
    <row r="2477" spans="1:8" ht="45">
      <c r="A2477" s="47">
        <v>3365</v>
      </c>
      <c r="B2477" s="48" t="s">
        <v>10512</v>
      </c>
      <c r="C2477" s="47" t="s">
        <v>4706</v>
      </c>
      <c r="D2477" s="49">
        <f t="shared" si="76"/>
        <v>159689.81</v>
      </c>
      <c r="F2477" s="49">
        <v>159689.81</v>
      </c>
      <c r="G2477" s="49">
        <v>159689.81</v>
      </c>
      <c r="H2477" s="1105" t="b">
        <f t="shared" si="77"/>
        <v>1</v>
      </c>
    </row>
    <row r="2478" spans="1:8">
      <c r="A2478" s="45">
        <v>7569</v>
      </c>
      <c r="B2478" s="1108" t="s">
        <v>10513</v>
      </c>
      <c r="C2478" s="45" t="s">
        <v>4706</v>
      </c>
      <c r="D2478" s="46">
        <f t="shared" si="76"/>
        <v>45.21</v>
      </c>
      <c r="F2478" s="46">
        <v>45.21</v>
      </c>
      <c r="G2478" s="46">
        <v>45.21</v>
      </c>
      <c r="H2478" s="1105" t="b">
        <f t="shared" si="77"/>
        <v>1</v>
      </c>
    </row>
    <row r="2479" spans="1:8">
      <c r="A2479" s="47">
        <v>34349</v>
      </c>
      <c r="B2479" s="48" t="s">
        <v>10514</v>
      </c>
      <c r="C2479" s="47" t="s">
        <v>4706</v>
      </c>
      <c r="D2479" s="49">
        <f t="shared" si="76"/>
        <v>10.81</v>
      </c>
      <c r="F2479" s="49">
        <v>10.81</v>
      </c>
      <c r="G2479" s="49">
        <v>10.81</v>
      </c>
      <c r="H2479" s="1105" t="b">
        <f t="shared" si="77"/>
        <v>1</v>
      </c>
    </row>
    <row r="2480" spans="1:8">
      <c r="A2480" s="45">
        <v>11991</v>
      </c>
      <c r="B2480" s="1108" t="s">
        <v>10515</v>
      </c>
      <c r="C2480" s="45" t="s">
        <v>4706</v>
      </c>
      <c r="D2480" s="46">
        <f t="shared" si="76"/>
        <v>37.67</v>
      </c>
      <c r="F2480" s="46">
        <v>37.67</v>
      </c>
      <c r="G2480" s="46">
        <v>37.67</v>
      </c>
      <c r="H2480" s="1105" t="b">
        <f t="shared" si="77"/>
        <v>1</v>
      </c>
    </row>
    <row r="2481" spans="1:8">
      <c r="A2481" s="47">
        <v>20062</v>
      </c>
      <c r="B2481" s="48" t="s">
        <v>10516</v>
      </c>
      <c r="C2481" s="47" t="s">
        <v>4706</v>
      </c>
      <c r="D2481" s="49">
        <f t="shared" si="76"/>
        <v>12.34</v>
      </c>
      <c r="F2481" s="49">
        <v>12.34</v>
      </c>
      <c r="G2481" s="49">
        <v>12.34</v>
      </c>
      <c r="H2481" s="1105" t="b">
        <f t="shared" si="77"/>
        <v>1</v>
      </c>
    </row>
    <row r="2482" spans="1:8" ht="30">
      <c r="A2482" s="45">
        <v>11029</v>
      </c>
      <c r="B2482" s="1108" t="s">
        <v>10517</v>
      </c>
      <c r="C2482" s="45" t="s">
        <v>4721</v>
      </c>
      <c r="D2482" s="46">
        <f t="shared" si="76"/>
        <v>1.17</v>
      </c>
      <c r="F2482" s="46">
        <v>1.17</v>
      </c>
      <c r="G2482" s="46">
        <v>1.17</v>
      </c>
      <c r="H2482" s="1105" t="b">
        <f t="shared" si="77"/>
        <v>1</v>
      </c>
    </row>
    <row r="2483" spans="1:8" ht="30">
      <c r="A2483" s="47">
        <v>4316</v>
      </c>
      <c r="B2483" s="48" t="s">
        <v>10518</v>
      </c>
      <c r="C2483" s="47" t="s">
        <v>4706</v>
      </c>
      <c r="D2483" s="49">
        <f t="shared" si="76"/>
        <v>1.18</v>
      </c>
      <c r="F2483" s="49">
        <v>1.18</v>
      </c>
      <c r="G2483" s="49">
        <v>1.18</v>
      </c>
      <c r="H2483" s="1105" t="b">
        <f t="shared" si="77"/>
        <v>1</v>
      </c>
    </row>
    <row r="2484" spans="1:8" ht="30">
      <c r="A2484" s="45">
        <v>4313</v>
      </c>
      <c r="B2484" s="1108" t="s">
        <v>10519</v>
      </c>
      <c r="C2484" s="45" t="s">
        <v>4721</v>
      </c>
      <c r="D2484" s="46">
        <f t="shared" si="76"/>
        <v>1.69</v>
      </c>
      <c r="F2484" s="46">
        <v>1.69</v>
      </c>
      <c r="G2484" s="46">
        <v>1.69</v>
      </c>
      <c r="H2484" s="1105" t="b">
        <f t="shared" si="77"/>
        <v>1</v>
      </c>
    </row>
    <row r="2485" spans="1:8" ht="30">
      <c r="A2485" s="47">
        <v>4317</v>
      </c>
      <c r="B2485" s="48" t="s">
        <v>10520</v>
      </c>
      <c r="C2485" s="47" t="s">
        <v>4706</v>
      </c>
      <c r="D2485" s="49">
        <f t="shared" si="76"/>
        <v>1.93</v>
      </c>
      <c r="F2485" s="49">
        <v>1.93</v>
      </c>
      <c r="G2485" s="49">
        <v>1.93</v>
      </c>
      <c r="H2485" s="1105" t="b">
        <f t="shared" si="77"/>
        <v>1</v>
      </c>
    </row>
    <row r="2486" spans="1:8" ht="30">
      <c r="A2486" s="45">
        <v>4314</v>
      </c>
      <c r="B2486" s="1108" t="s">
        <v>10521</v>
      </c>
      <c r="C2486" s="45" t="s">
        <v>4721</v>
      </c>
      <c r="D2486" s="46">
        <f t="shared" si="76"/>
        <v>2.2599999999999998</v>
      </c>
      <c r="F2486" s="46">
        <v>2.2599999999999998</v>
      </c>
      <c r="G2486" s="46">
        <v>2.2599999999999998</v>
      </c>
      <c r="H2486" s="1105" t="b">
        <f t="shared" si="77"/>
        <v>1</v>
      </c>
    </row>
    <row r="2487" spans="1:8">
      <c r="A2487" s="47">
        <v>10561</v>
      </c>
      <c r="B2487" s="48" t="s">
        <v>10522</v>
      </c>
      <c r="C2487" s="47" t="s">
        <v>4710</v>
      </c>
      <c r="D2487" s="49">
        <f t="shared" si="76"/>
        <v>0.44</v>
      </c>
      <c r="F2487" s="49">
        <v>0.44</v>
      </c>
      <c r="G2487" s="49">
        <v>0.44</v>
      </c>
      <c r="H2487" s="1105" t="b">
        <f t="shared" si="77"/>
        <v>1</v>
      </c>
    </row>
    <row r="2488" spans="1:8" ht="30">
      <c r="A2488" s="45">
        <v>10921</v>
      </c>
      <c r="B2488" s="1108" t="s">
        <v>10523</v>
      </c>
      <c r="C2488" s="45" t="s">
        <v>4706</v>
      </c>
      <c r="D2488" s="46">
        <f t="shared" si="76"/>
        <v>3690</v>
      </c>
      <c r="F2488" s="46">
        <v>3690</v>
      </c>
      <c r="G2488" s="46">
        <v>3690</v>
      </c>
      <c r="H2488" s="1105" t="b">
        <f t="shared" si="77"/>
        <v>1</v>
      </c>
    </row>
    <row r="2489" spans="1:8" ht="30">
      <c r="A2489" s="47">
        <v>10922</v>
      </c>
      <c r="B2489" s="48" t="s">
        <v>10524</v>
      </c>
      <c r="C2489" s="47" t="s">
        <v>4706</v>
      </c>
      <c r="D2489" s="49">
        <f t="shared" si="76"/>
        <v>3342.3</v>
      </c>
      <c r="F2489" s="49">
        <v>3342.3</v>
      </c>
      <c r="G2489" s="49">
        <v>3342.3</v>
      </c>
      <c r="H2489" s="1105" t="b">
        <f t="shared" si="77"/>
        <v>1</v>
      </c>
    </row>
    <row r="2490" spans="1:8">
      <c r="A2490" s="45">
        <v>10923</v>
      </c>
      <c r="B2490" s="1108" t="s">
        <v>10525</v>
      </c>
      <c r="C2490" s="45" t="s">
        <v>4706</v>
      </c>
      <c r="D2490" s="46">
        <f t="shared" si="76"/>
        <v>1975.45</v>
      </c>
      <c r="F2490" s="46">
        <v>1975.45</v>
      </c>
      <c r="G2490" s="46">
        <v>1975.45</v>
      </c>
      <c r="H2490" s="1105" t="b">
        <f t="shared" si="77"/>
        <v>1</v>
      </c>
    </row>
    <row r="2491" spans="1:8">
      <c r="A2491" s="47">
        <v>10924</v>
      </c>
      <c r="B2491" s="48" t="s">
        <v>10526</v>
      </c>
      <c r="C2491" s="47" t="s">
        <v>4706</v>
      </c>
      <c r="D2491" s="49">
        <f t="shared" si="76"/>
        <v>2080.5300000000002</v>
      </c>
      <c r="F2491" s="49">
        <v>2080.5300000000002</v>
      </c>
      <c r="G2491" s="49">
        <v>2080.5300000000002</v>
      </c>
      <c r="H2491" s="1105" t="b">
        <f t="shared" si="77"/>
        <v>1</v>
      </c>
    </row>
    <row r="2492" spans="1:8" ht="30">
      <c r="A2492" s="45">
        <v>37772</v>
      </c>
      <c r="B2492" s="1108" t="s">
        <v>10527</v>
      </c>
      <c r="C2492" s="45" t="s">
        <v>4706</v>
      </c>
      <c r="D2492" s="46">
        <f t="shared" si="76"/>
        <v>114526.71</v>
      </c>
      <c r="F2492" s="46">
        <v>114526.71</v>
      </c>
      <c r="G2492" s="46">
        <v>114526.71</v>
      </c>
      <c r="H2492" s="1105" t="b">
        <f t="shared" si="77"/>
        <v>1</v>
      </c>
    </row>
    <row r="2493" spans="1:8" ht="30">
      <c r="A2493" s="47">
        <v>37771</v>
      </c>
      <c r="B2493" s="48" t="s">
        <v>10528</v>
      </c>
      <c r="C2493" s="47" t="s">
        <v>4706</v>
      </c>
      <c r="D2493" s="49">
        <f t="shared" si="76"/>
        <v>121838.18</v>
      </c>
      <c r="F2493" s="49">
        <v>121838.18</v>
      </c>
      <c r="G2493" s="49">
        <v>121838.18</v>
      </c>
      <c r="H2493" s="1105" t="b">
        <f t="shared" si="77"/>
        <v>1</v>
      </c>
    </row>
    <row r="2494" spans="1:8">
      <c r="A2494" s="45">
        <v>12770</v>
      </c>
      <c r="B2494" s="1108" t="s">
        <v>10529</v>
      </c>
      <c r="C2494" s="45" t="s">
        <v>4706</v>
      </c>
      <c r="D2494" s="46">
        <f t="shared" si="76"/>
        <v>450.69</v>
      </c>
      <c r="F2494" s="46">
        <v>450.69</v>
      </c>
      <c r="G2494" s="46">
        <v>450.69</v>
      </c>
      <c r="H2494" s="1105" t="b">
        <f t="shared" si="77"/>
        <v>1</v>
      </c>
    </row>
    <row r="2495" spans="1:8">
      <c r="A2495" s="47">
        <v>12772</v>
      </c>
      <c r="B2495" s="48" t="s">
        <v>10530</v>
      </c>
      <c r="C2495" s="47" t="s">
        <v>4706</v>
      </c>
      <c r="D2495" s="49">
        <f t="shared" si="76"/>
        <v>749.03</v>
      </c>
      <c r="F2495" s="49">
        <v>749.03</v>
      </c>
      <c r="G2495" s="49">
        <v>749.03</v>
      </c>
      <c r="H2495" s="1105" t="b">
        <f t="shared" si="77"/>
        <v>1</v>
      </c>
    </row>
    <row r="2496" spans="1:8">
      <c r="A2496" s="45">
        <v>12768</v>
      </c>
      <c r="B2496" s="1108" t="s">
        <v>10531</v>
      </c>
      <c r="C2496" s="45" t="s">
        <v>4706</v>
      </c>
      <c r="D2496" s="46">
        <f t="shared" si="76"/>
        <v>1053.73</v>
      </c>
      <c r="F2496" s="46">
        <v>1053.73</v>
      </c>
      <c r="G2496" s="46">
        <v>1053.73</v>
      </c>
      <c r="H2496" s="1105" t="b">
        <f t="shared" si="77"/>
        <v>1</v>
      </c>
    </row>
    <row r="2497" spans="1:8">
      <c r="A2497" s="47">
        <v>12775</v>
      </c>
      <c r="B2497" s="48" t="s">
        <v>10532</v>
      </c>
      <c r="C2497" s="47" t="s">
        <v>4706</v>
      </c>
      <c r="D2497" s="49">
        <f t="shared" si="76"/>
        <v>330.08</v>
      </c>
      <c r="F2497" s="49">
        <v>330.08</v>
      </c>
      <c r="G2497" s="49">
        <v>330.08</v>
      </c>
      <c r="H2497" s="1105" t="b">
        <f t="shared" si="77"/>
        <v>1</v>
      </c>
    </row>
    <row r="2498" spans="1:8">
      <c r="A2498" s="45">
        <v>12769</v>
      </c>
      <c r="B2498" s="1108" t="s">
        <v>10533</v>
      </c>
      <c r="C2498" s="45" t="s">
        <v>4706</v>
      </c>
      <c r="D2498" s="46">
        <f t="shared" si="76"/>
        <v>86.33</v>
      </c>
      <c r="F2498" s="46">
        <v>86.33</v>
      </c>
      <c r="G2498" s="46">
        <v>86.33</v>
      </c>
      <c r="H2498" s="1105" t="b">
        <f t="shared" si="77"/>
        <v>1</v>
      </c>
    </row>
    <row r="2499" spans="1:8">
      <c r="A2499" s="47">
        <v>12773</v>
      </c>
      <c r="B2499" s="48" t="s">
        <v>10534</v>
      </c>
      <c r="C2499" s="47" t="s">
        <v>4706</v>
      </c>
      <c r="D2499" s="49">
        <f t="shared" ref="D2499:D2562" si="78">IF($J$2=$F$1,F2499,G2499)</f>
        <v>92.67</v>
      </c>
      <c r="F2499" s="49">
        <v>92.67</v>
      </c>
      <c r="G2499" s="49">
        <v>92.67</v>
      </c>
      <c r="H2499" s="1105" t="b">
        <f t="shared" ref="H2499:H2562" si="79">F2499=G2499</f>
        <v>1</v>
      </c>
    </row>
    <row r="2500" spans="1:8">
      <c r="A2500" s="45">
        <v>12774</v>
      </c>
      <c r="B2500" s="1108" t="s">
        <v>10535</v>
      </c>
      <c r="C2500" s="45" t="s">
        <v>4706</v>
      </c>
      <c r="D2500" s="46">
        <f t="shared" si="78"/>
        <v>114.26</v>
      </c>
      <c r="F2500" s="46">
        <v>114.26</v>
      </c>
      <c r="G2500" s="46">
        <v>114.26</v>
      </c>
      <c r="H2500" s="1105" t="b">
        <f t="shared" si="79"/>
        <v>1</v>
      </c>
    </row>
    <row r="2501" spans="1:8">
      <c r="A2501" s="47">
        <v>12776</v>
      </c>
      <c r="B2501" s="48" t="s">
        <v>10536</v>
      </c>
      <c r="C2501" s="47" t="s">
        <v>4706</v>
      </c>
      <c r="D2501" s="49">
        <f t="shared" si="78"/>
        <v>1701.2</v>
      </c>
      <c r="F2501" s="49">
        <v>1701.2</v>
      </c>
      <c r="G2501" s="49">
        <v>1701.2</v>
      </c>
      <c r="H2501" s="1105" t="b">
        <f t="shared" si="79"/>
        <v>1</v>
      </c>
    </row>
    <row r="2502" spans="1:8">
      <c r="A2502" s="45">
        <v>12777</v>
      </c>
      <c r="B2502" s="1108" t="s">
        <v>10537</v>
      </c>
      <c r="C2502" s="45" t="s">
        <v>4706</v>
      </c>
      <c r="D2502" s="46">
        <f t="shared" si="78"/>
        <v>2221.7199999999998</v>
      </c>
      <c r="F2502" s="46">
        <v>2221.7199999999998</v>
      </c>
      <c r="G2502" s="46">
        <v>2221.7199999999998</v>
      </c>
      <c r="H2502" s="1105" t="b">
        <f t="shared" si="79"/>
        <v>1</v>
      </c>
    </row>
    <row r="2503" spans="1:8">
      <c r="A2503" s="47">
        <v>3391</v>
      </c>
      <c r="B2503" s="48" t="s">
        <v>10538</v>
      </c>
      <c r="C2503" s="47" t="s">
        <v>4706</v>
      </c>
      <c r="D2503" s="49">
        <f t="shared" si="78"/>
        <v>44.87</v>
      </c>
      <c r="F2503" s="49">
        <v>44.87</v>
      </c>
      <c r="G2503" s="49">
        <v>44.87</v>
      </c>
      <c r="H2503" s="1105" t="b">
        <f t="shared" si="79"/>
        <v>1</v>
      </c>
    </row>
    <row r="2504" spans="1:8">
      <c r="A2504" s="45">
        <v>3389</v>
      </c>
      <c r="B2504" s="1108" t="s">
        <v>10539</v>
      </c>
      <c r="C2504" s="45" t="s">
        <v>4706</v>
      </c>
      <c r="D2504" s="46">
        <f t="shared" si="78"/>
        <v>23.28</v>
      </c>
      <c r="F2504" s="46">
        <v>23.28</v>
      </c>
      <c r="G2504" s="46">
        <v>23.28</v>
      </c>
      <c r="H2504" s="1105" t="b">
        <f t="shared" si="79"/>
        <v>1</v>
      </c>
    </row>
    <row r="2505" spans="1:8">
      <c r="A2505" s="47">
        <v>3390</v>
      </c>
      <c r="B2505" s="48" t="s">
        <v>10540</v>
      </c>
      <c r="C2505" s="47" t="s">
        <v>4706</v>
      </c>
      <c r="D2505" s="49">
        <f t="shared" si="78"/>
        <v>26.2</v>
      </c>
      <c r="F2505" s="49">
        <v>26.2</v>
      </c>
      <c r="G2505" s="49">
        <v>26.2</v>
      </c>
      <c r="H2505" s="1105" t="b">
        <f t="shared" si="79"/>
        <v>1</v>
      </c>
    </row>
    <row r="2506" spans="1:8">
      <c r="A2506" s="45">
        <v>12873</v>
      </c>
      <c r="B2506" s="1108" t="s">
        <v>10541</v>
      </c>
      <c r="C2506" s="45" t="s">
        <v>4705</v>
      </c>
      <c r="D2506" s="46">
        <f t="shared" si="78"/>
        <v>13.61</v>
      </c>
      <c r="F2506" s="46">
        <v>13.61</v>
      </c>
      <c r="G2506" s="46">
        <v>15.75</v>
      </c>
      <c r="H2506" s="1105" t="b">
        <f t="shared" si="79"/>
        <v>0</v>
      </c>
    </row>
    <row r="2507" spans="1:8">
      <c r="A2507" s="47">
        <v>41076</v>
      </c>
      <c r="B2507" s="48" t="s">
        <v>10542</v>
      </c>
      <c r="C2507" s="47" t="s">
        <v>4714</v>
      </c>
      <c r="D2507" s="49">
        <f t="shared" si="78"/>
        <v>2413.4</v>
      </c>
      <c r="F2507" s="49">
        <v>2413.4</v>
      </c>
      <c r="G2507" s="49">
        <v>2795.01</v>
      </c>
      <c r="H2507" s="1105" t="b">
        <f t="shared" si="79"/>
        <v>0</v>
      </c>
    </row>
    <row r="2508" spans="1:8">
      <c r="A2508" s="45">
        <v>140</v>
      </c>
      <c r="B2508" s="1108" t="s">
        <v>10543</v>
      </c>
      <c r="C2508" s="45" t="s">
        <v>4710</v>
      </c>
      <c r="D2508" s="46">
        <f t="shared" si="78"/>
        <v>14.19</v>
      </c>
      <c r="F2508" s="46">
        <v>14.19</v>
      </c>
      <c r="G2508" s="46">
        <v>14.19</v>
      </c>
      <c r="H2508" s="1105" t="b">
        <f t="shared" si="79"/>
        <v>1</v>
      </c>
    </row>
    <row r="2509" spans="1:8">
      <c r="A2509" s="47">
        <v>151</v>
      </c>
      <c r="B2509" s="48" t="s">
        <v>10544</v>
      </c>
      <c r="C2509" s="47" t="s">
        <v>4711</v>
      </c>
      <c r="D2509" s="49">
        <f t="shared" si="78"/>
        <v>17.850000000000001</v>
      </c>
      <c r="F2509" s="49">
        <v>17.850000000000001</v>
      </c>
      <c r="G2509" s="49">
        <v>17.850000000000001</v>
      </c>
      <c r="H2509" s="1105" t="b">
        <f t="shared" si="79"/>
        <v>1</v>
      </c>
    </row>
    <row r="2510" spans="1:8">
      <c r="A2510" s="45">
        <v>7340</v>
      </c>
      <c r="B2510" s="1108" t="s">
        <v>10545</v>
      </c>
      <c r="C2510" s="45" t="s">
        <v>4711</v>
      </c>
      <c r="D2510" s="46">
        <f t="shared" si="78"/>
        <v>19.559999999999999</v>
      </c>
      <c r="F2510" s="46">
        <v>19.559999999999999</v>
      </c>
      <c r="G2510" s="46">
        <v>19.559999999999999</v>
      </c>
      <c r="H2510" s="1105" t="b">
        <f t="shared" si="79"/>
        <v>1</v>
      </c>
    </row>
    <row r="2511" spans="1:8">
      <c r="A2511" s="47">
        <v>2701</v>
      </c>
      <c r="B2511" s="48" t="s">
        <v>10546</v>
      </c>
      <c r="C2511" s="47" t="s">
        <v>4705</v>
      </c>
      <c r="D2511" s="49">
        <f t="shared" si="78"/>
        <v>9.5399999999999991</v>
      </c>
      <c r="F2511" s="49">
        <v>9.5399999999999991</v>
      </c>
      <c r="G2511" s="49">
        <v>11.04</v>
      </c>
      <c r="H2511" s="1105" t="b">
        <f t="shared" si="79"/>
        <v>0</v>
      </c>
    </row>
    <row r="2512" spans="1:8">
      <c r="A2512" s="45">
        <v>40929</v>
      </c>
      <c r="B2512" s="1108" t="s">
        <v>10547</v>
      </c>
      <c r="C2512" s="45" t="s">
        <v>4714</v>
      </c>
      <c r="D2512" s="46">
        <f t="shared" si="78"/>
        <v>1691.74</v>
      </c>
      <c r="F2512" s="46">
        <v>1691.74</v>
      </c>
      <c r="G2512" s="46">
        <v>1959.24</v>
      </c>
      <c r="H2512" s="1105" t="b">
        <f t="shared" si="79"/>
        <v>0</v>
      </c>
    </row>
    <row r="2513" spans="1:8">
      <c r="A2513" s="47">
        <v>38114</v>
      </c>
      <c r="B2513" s="48" t="s">
        <v>10548</v>
      </c>
      <c r="C2513" s="47" t="s">
        <v>4706</v>
      </c>
      <c r="D2513" s="49">
        <f t="shared" si="78"/>
        <v>13.08</v>
      </c>
      <c r="F2513" s="49">
        <v>13.08</v>
      </c>
      <c r="G2513" s="49">
        <v>13.08</v>
      </c>
      <c r="H2513" s="1105" t="b">
        <f t="shared" si="79"/>
        <v>1</v>
      </c>
    </row>
    <row r="2514" spans="1:8">
      <c r="A2514" s="45">
        <v>38064</v>
      </c>
      <c r="B2514" s="1108" t="s">
        <v>10549</v>
      </c>
      <c r="C2514" s="45" t="s">
        <v>4706</v>
      </c>
      <c r="D2514" s="46">
        <f t="shared" si="78"/>
        <v>14.62</v>
      </c>
      <c r="F2514" s="46">
        <v>14.62</v>
      </c>
      <c r="G2514" s="46">
        <v>14.62</v>
      </c>
      <c r="H2514" s="1105" t="b">
        <f t="shared" si="79"/>
        <v>1</v>
      </c>
    </row>
    <row r="2515" spans="1:8">
      <c r="A2515" s="47">
        <v>38115</v>
      </c>
      <c r="B2515" s="48" t="s">
        <v>10550</v>
      </c>
      <c r="C2515" s="47" t="s">
        <v>4706</v>
      </c>
      <c r="D2515" s="49">
        <f t="shared" si="78"/>
        <v>13.96</v>
      </c>
      <c r="F2515" s="49">
        <v>13.96</v>
      </c>
      <c r="G2515" s="49">
        <v>13.96</v>
      </c>
      <c r="H2515" s="1105" t="b">
        <f t="shared" si="79"/>
        <v>1</v>
      </c>
    </row>
    <row r="2516" spans="1:8">
      <c r="A2516" s="45">
        <v>38065</v>
      </c>
      <c r="B2516" s="1108" t="s">
        <v>10551</v>
      </c>
      <c r="C2516" s="45" t="s">
        <v>4706</v>
      </c>
      <c r="D2516" s="46">
        <f t="shared" si="78"/>
        <v>20.74</v>
      </c>
      <c r="F2516" s="46">
        <v>20.74</v>
      </c>
      <c r="G2516" s="46">
        <v>20.74</v>
      </c>
      <c r="H2516" s="1105" t="b">
        <f t="shared" si="79"/>
        <v>1</v>
      </c>
    </row>
    <row r="2517" spans="1:8">
      <c r="A2517" s="47">
        <v>38078</v>
      </c>
      <c r="B2517" s="48" t="s">
        <v>10552</v>
      </c>
      <c r="C2517" s="47" t="s">
        <v>4706</v>
      </c>
      <c r="D2517" s="49">
        <f t="shared" si="78"/>
        <v>12.1</v>
      </c>
      <c r="F2517" s="49">
        <v>12.1</v>
      </c>
      <c r="G2517" s="49">
        <v>12.1</v>
      </c>
      <c r="H2517" s="1105" t="b">
        <f t="shared" si="79"/>
        <v>1</v>
      </c>
    </row>
    <row r="2518" spans="1:8">
      <c r="A2518" s="45">
        <v>38113</v>
      </c>
      <c r="B2518" s="1108" t="s">
        <v>10553</v>
      </c>
      <c r="C2518" s="45" t="s">
        <v>4706</v>
      </c>
      <c r="D2518" s="46">
        <f t="shared" si="78"/>
        <v>6.57</v>
      </c>
      <c r="F2518" s="46">
        <v>6.57</v>
      </c>
      <c r="G2518" s="46">
        <v>6.57</v>
      </c>
      <c r="H2518" s="1105" t="b">
        <f t="shared" si="79"/>
        <v>1</v>
      </c>
    </row>
    <row r="2519" spans="1:8">
      <c r="A2519" s="47">
        <v>38063</v>
      </c>
      <c r="B2519" s="48" t="s">
        <v>10554</v>
      </c>
      <c r="C2519" s="47" t="s">
        <v>4706</v>
      </c>
      <c r="D2519" s="49">
        <f t="shared" si="78"/>
        <v>7.05</v>
      </c>
      <c r="F2519" s="49">
        <v>7.05</v>
      </c>
      <c r="G2519" s="49">
        <v>7.05</v>
      </c>
      <c r="H2519" s="1105" t="b">
        <f t="shared" si="79"/>
        <v>1</v>
      </c>
    </row>
    <row r="2520" spans="1:8" ht="30">
      <c r="A2520" s="45">
        <v>38080</v>
      </c>
      <c r="B2520" s="1108" t="s">
        <v>10555</v>
      </c>
      <c r="C2520" s="45" t="s">
        <v>4706</v>
      </c>
      <c r="D2520" s="46">
        <f t="shared" si="78"/>
        <v>21.02</v>
      </c>
      <c r="F2520" s="46">
        <v>21.02</v>
      </c>
      <c r="G2520" s="46">
        <v>21.02</v>
      </c>
      <c r="H2520" s="1105" t="b">
        <f t="shared" si="79"/>
        <v>1</v>
      </c>
    </row>
    <row r="2521" spans="1:8" ht="30">
      <c r="A2521" s="47">
        <v>38069</v>
      </c>
      <c r="B2521" s="48" t="s">
        <v>10556</v>
      </c>
      <c r="C2521" s="47" t="s">
        <v>4706</v>
      </c>
      <c r="D2521" s="49">
        <f t="shared" si="78"/>
        <v>11.49</v>
      </c>
      <c r="F2521" s="49">
        <v>11.49</v>
      </c>
      <c r="G2521" s="49">
        <v>11.49</v>
      </c>
      <c r="H2521" s="1105" t="b">
        <f t="shared" si="79"/>
        <v>1</v>
      </c>
    </row>
    <row r="2522" spans="1:8">
      <c r="A2522" s="45">
        <v>38077</v>
      </c>
      <c r="B2522" s="1108" t="s">
        <v>10557</v>
      </c>
      <c r="C2522" s="45" t="s">
        <v>4706</v>
      </c>
      <c r="D2522" s="46">
        <f t="shared" si="78"/>
        <v>11.23</v>
      </c>
      <c r="F2522" s="46">
        <v>11.23</v>
      </c>
      <c r="G2522" s="46">
        <v>11.23</v>
      </c>
      <c r="H2522" s="1105" t="b">
        <f t="shared" si="79"/>
        <v>1</v>
      </c>
    </row>
    <row r="2523" spans="1:8" ht="30">
      <c r="A2523" s="47">
        <v>38073</v>
      </c>
      <c r="B2523" s="48" t="s">
        <v>10558</v>
      </c>
      <c r="C2523" s="47" t="s">
        <v>4706</v>
      </c>
      <c r="D2523" s="49">
        <f t="shared" si="78"/>
        <v>17.11</v>
      </c>
      <c r="F2523" s="49">
        <v>17.11</v>
      </c>
      <c r="G2523" s="49">
        <v>17.11</v>
      </c>
      <c r="H2523" s="1105" t="b">
        <f t="shared" si="79"/>
        <v>1</v>
      </c>
    </row>
    <row r="2524" spans="1:8">
      <c r="A2524" s="45">
        <v>38112</v>
      </c>
      <c r="B2524" s="1108" t="s">
        <v>10559</v>
      </c>
      <c r="C2524" s="45" t="s">
        <v>4706</v>
      </c>
      <c r="D2524" s="46">
        <f t="shared" si="78"/>
        <v>5.04</v>
      </c>
      <c r="F2524" s="46">
        <v>5.04</v>
      </c>
      <c r="G2524" s="46">
        <v>5.04</v>
      </c>
      <c r="H2524" s="1105" t="b">
        <f t="shared" si="79"/>
        <v>1</v>
      </c>
    </row>
    <row r="2525" spans="1:8">
      <c r="A2525" s="47">
        <v>38062</v>
      </c>
      <c r="B2525" s="48" t="s">
        <v>10560</v>
      </c>
      <c r="C2525" s="47" t="s">
        <v>4706</v>
      </c>
      <c r="D2525" s="49">
        <f t="shared" si="78"/>
        <v>5.18</v>
      </c>
      <c r="F2525" s="49">
        <v>5.18</v>
      </c>
      <c r="G2525" s="49">
        <v>5.18</v>
      </c>
      <c r="H2525" s="1105" t="b">
        <f t="shared" si="79"/>
        <v>1</v>
      </c>
    </row>
    <row r="2526" spans="1:8">
      <c r="A2526" s="45">
        <v>12128</v>
      </c>
      <c r="B2526" s="1108" t="s">
        <v>10561</v>
      </c>
      <c r="C2526" s="45" t="s">
        <v>4706</v>
      </c>
      <c r="D2526" s="46">
        <f t="shared" si="78"/>
        <v>6.92</v>
      </c>
      <c r="F2526" s="46">
        <v>6.92</v>
      </c>
      <c r="G2526" s="46">
        <v>6.92</v>
      </c>
      <c r="H2526" s="1105" t="b">
        <f t="shared" si="79"/>
        <v>1</v>
      </c>
    </row>
    <row r="2527" spans="1:8">
      <c r="A2527" s="47">
        <v>12129</v>
      </c>
      <c r="B2527" s="48" t="s">
        <v>10562</v>
      </c>
      <c r="C2527" s="47" t="s">
        <v>4706</v>
      </c>
      <c r="D2527" s="49">
        <f t="shared" si="78"/>
        <v>9.15</v>
      </c>
      <c r="F2527" s="49">
        <v>9.15</v>
      </c>
      <c r="G2527" s="49">
        <v>9.15</v>
      </c>
      <c r="H2527" s="1105" t="b">
        <f t="shared" si="79"/>
        <v>1</v>
      </c>
    </row>
    <row r="2528" spans="1:8" ht="30">
      <c r="A2528" s="45">
        <v>38081</v>
      </c>
      <c r="B2528" s="1108" t="s">
        <v>10563</v>
      </c>
      <c r="C2528" s="45" t="s">
        <v>4706</v>
      </c>
      <c r="D2528" s="46">
        <f t="shared" si="78"/>
        <v>17.829999999999998</v>
      </c>
      <c r="F2528" s="46">
        <v>17.829999999999998</v>
      </c>
      <c r="G2528" s="46">
        <v>17.829999999999998</v>
      </c>
      <c r="H2528" s="1105" t="b">
        <f t="shared" si="79"/>
        <v>1</v>
      </c>
    </row>
    <row r="2529" spans="1:8">
      <c r="A2529" s="47">
        <v>38070</v>
      </c>
      <c r="B2529" s="48" t="s">
        <v>10564</v>
      </c>
      <c r="C2529" s="47" t="s">
        <v>4706</v>
      </c>
      <c r="D2529" s="49">
        <f t="shared" si="78"/>
        <v>12.28</v>
      </c>
      <c r="F2529" s="49">
        <v>12.28</v>
      </c>
      <c r="G2529" s="49">
        <v>12.28</v>
      </c>
      <c r="H2529" s="1105" t="b">
        <f t="shared" si="79"/>
        <v>1</v>
      </c>
    </row>
    <row r="2530" spans="1:8">
      <c r="A2530" s="45">
        <v>38074</v>
      </c>
      <c r="B2530" s="1108" t="s">
        <v>10565</v>
      </c>
      <c r="C2530" s="45" t="s">
        <v>4706</v>
      </c>
      <c r="D2530" s="46">
        <f t="shared" si="78"/>
        <v>18.68</v>
      </c>
      <c r="F2530" s="46">
        <v>18.68</v>
      </c>
      <c r="G2530" s="46">
        <v>18.68</v>
      </c>
      <c r="H2530" s="1105" t="b">
        <f t="shared" si="79"/>
        <v>1</v>
      </c>
    </row>
    <row r="2531" spans="1:8" ht="30">
      <c r="A2531" s="47">
        <v>38079</v>
      </c>
      <c r="B2531" s="48" t="s">
        <v>10566</v>
      </c>
      <c r="C2531" s="47" t="s">
        <v>4706</v>
      </c>
      <c r="D2531" s="49">
        <f t="shared" si="78"/>
        <v>16.03</v>
      </c>
      <c r="F2531" s="49">
        <v>16.03</v>
      </c>
      <c r="G2531" s="49">
        <v>16.03</v>
      </c>
      <c r="H2531" s="1105" t="b">
        <f t="shared" si="79"/>
        <v>1</v>
      </c>
    </row>
    <row r="2532" spans="1:8" ht="30">
      <c r="A2532" s="45">
        <v>38072</v>
      </c>
      <c r="B2532" s="1108" t="s">
        <v>10567</v>
      </c>
      <c r="C2532" s="45" t="s">
        <v>4706</v>
      </c>
      <c r="D2532" s="46">
        <f t="shared" si="78"/>
        <v>15.41</v>
      </c>
      <c r="F2532" s="46">
        <v>15.41</v>
      </c>
      <c r="G2532" s="46">
        <v>15.41</v>
      </c>
      <c r="H2532" s="1105" t="b">
        <f t="shared" si="79"/>
        <v>1</v>
      </c>
    </row>
    <row r="2533" spans="1:8">
      <c r="A2533" s="47">
        <v>38068</v>
      </c>
      <c r="B2533" s="48" t="s">
        <v>10568</v>
      </c>
      <c r="C2533" s="47" t="s">
        <v>4706</v>
      </c>
      <c r="D2533" s="49">
        <f t="shared" si="78"/>
        <v>10.63</v>
      </c>
      <c r="F2533" s="49">
        <v>10.63</v>
      </c>
      <c r="G2533" s="49">
        <v>10.63</v>
      </c>
      <c r="H2533" s="1105" t="b">
        <f t="shared" si="79"/>
        <v>1</v>
      </c>
    </row>
    <row r="2534" spans="1:8">
      <c r="A2534" s="45">
        <v>38071</v>
      </c>
      <c r="B2534" s="1108" t="s">
        <v>10569</v>
      </c>
      <c r="C2534" s="45" t="s">
        <v>4706</v>
      </c>
      <c r="D2534" s="46">
        <f t="shared" si="78"/>
        <v>12.72</v>
      </c>
      <c r="F2534" s="46">
        <v>12.72</v>
      </c>
      <c r="G2534" s="46">
        <v>12.72</v>
      </c>
      <c r="H2534" s="1105" t="b">
        <f t="shared" si="79"/>
        <v>1</v>
      </c>
    </row>
    <row r="2535" spans="1:8" ht="30">
      <c r="A2535" s="47">
        <v>38412</v>
      </c>
      <c r="B2535" s="48" t="s">
        <v>10570</v>
      </c>
      <c r="C2535" s="47" t="s">
        <v>4706</v>
      </c>
      <c r="D2535" s="49">
        <f t="shared" si="78"/>
        <v>1489.57</v>
      </c>
      <c r="F2535" s="49">
        <v>1489.57</v>
      </c>
      <c r="G2535" s="49">
        <v>1489.57</v>
      </c>
      <c r="H2535" s="1105" t="b">
        <f t="shared" si="79"/>
        <v>1</v>
      </c>
    </row>
    <row r="2536" spans="1:8">
      <c r="A2536" s="45">
        <v>3405</v>
      </c>
      <c r="B2536" s="1108" t="s">
        <v>10571</v>
      </c>
      <c r="C2536" s="45" t="s">
        <v>4706</v>
      </c>
      <c r="D2536" s="46">
        <f t="shared" si="78"/>
        <v>63.25</v>
      </c>
      <c r="F2536" s="46">
        <v>63.25</v>
      </c>
      <c r="G2536" s="46">
        <v>63.25</v>
      </c>
      <c r="H2536" s="1105" t="b">
        <f t="shared" si="79"/>
        <v>1</v>
      </c>
    </row>
    <row r="2537" spans="1:8">
      <c r="A2537" s="47">
        <v>3394</v>
      </c>
      <c r="B2537" s="48" t="s">
        <v>10572</v>
      </c>
      <c r="C2537" s="47" t="s">
        <v>4706</v>
      </c>
      <c r="D2537" s="49">
        <f t="shared" si="78"/>
        <v>333.87</v>
      </c>
      <c r="F2537" s="49">
        <v>333.87</v>
      </c>
      <c r="G2537" s="49">
        <v>333.87</v>
      </c>
      <c r="H2537" s="1105" t="b">
        <f t="shared" si="79"/>
        <v>1</v>
      </c>
    </row>
    <row r="2538" spans="1:8">
      <c r="A2538" s="45">
        <v>3393</v>
      </c>
      <c r="B2538" s="1108" t="s">
        <v>10573</v>
      </c>
      <c r="C2538" s="45" t="s">
        <v>4706</v>
      </c>
      <c r="D2538" s="46">
        <f t="shared" si="78"/>
        <v>568.45000000000005</v>
      </c>
      <c r="F2538" s="46">
        <v>568.45000000000005</v>
      </c>
      <c r="G2538" s="46">
        <v>568.45000000000005</v>
      </c>
      <c r="H2538" s="1105" t="b">
        <f t="shared" si="79"/>
        <v>1</v>
      </c>
    </row>
    <row r="2539" spans="1:8">
      <c r="A2539" s="47">
        <v>3406</v>
      </c>
      <c r="B2539" s="48" t="s">
        <v>10574</v>
      </c>
      <c r="C2539" s="47" t="s">
        <v>4706</v>
      </c>
      <c r="D2539" s="49">
        <f t="shared" si="78"/>
        <v>19.36</v>
      </c>
      <c r="F2539" s="49">
        <v>19.36</v>
      </c>
      <c r="G2539" s="49">
        <v>19.36</v>
      </c>
      <c r="H2539" s="1105" t="b">
        <f t="shared" si="79"/>
        <v>1</v>
      </c>
    </row>
    <row r="2540" spans="1:8">
      <c r="A2540" s="45">
        <v>3395</v>
      </c>
      <c r="B2540" s="1108" t="s">
        <v>10575</v>
      </c>
      <c r="C2540" s="45" t="s">
        <v>4706</v>
      </c>
      <c r="D2540" s="46">
        <f t="shared" si="78"/>
        <v>81.67</v>
      </c>
      <c r="F2540" s="46">
        <v>81.67</v>
      </c>
      <c r="G2540" s="46">
        <v>81.67</v>
      </c>
      <c r="H2540" s="1105" t="b">
        <f t="shared" si="79"/>
        <v>1</v>
      </c>
    </row>
    <row r="2541" spans="1:8">
      <c r="A2541" s="47">
        <v>3398</v>
      </c>
      <c r="B2541" s="48" t="s">
        <v>10576</v>
      </c>
      <c r="C2541" s="47" t="s">
        <v>4706</v>
      </c>
      <c r="D2541" s="49">
        <f t="shared" si="78"/>
        <v>3.88</v>
      </c>
      <c r="F2541" s="49">
        <v>3.88</v>
      </c>
      <c r="G2541" s="49">
        <v>3.88</v>
      </c>
      <c r="H2541" s="1105" t="b">
        <f t="shared" si="79"/>
        <v>1</v>
      </c>
    </row>
    <row r="2542" spans="1:8" ht="30">
      <c r="A2542" s="45">
        <v>34379</v>
      </c>
      <c r="B2542" s="1108" t="s">
        <v>10577</v>
      </c>
      <c r="C2542" s="45" t="s">
        <v>4706</v>
      </c>
      <c r="D2542" s="46">
        <f t="shared" si="78"/>
        <v>219.87</v>
      </c>
      <c r="F2542" s="46">
        <v>219.87</v>
      </c>
      <c r="G2542" s="46">
        <v>219.87</v>
      </c>
      <c r="H2542" s="1105" t="b">
        <f t="shared" si="79"/>
        <v>1</v>
      </c>
    </row>
    <row r="2543" spans="1:8" ht="30">
      <c r="A2543" s="47">
        <v>34378</v>
      </c>
      <c r="B2543" s="48" t="s">
        <v>10578</v>
      </c>
      <c r="C2543" s="47" t="s">
        <v>4706</v>
      </c>
      <c r="D2543" s="49">
        <f t="shared" si="78"/>
        <v>177.09</v>
      </c>
      <c r="F2543" s="49">
        <v>177.09</v>
      </c>
      <c r="G2543" s="49">
        <v>177.09</v>
      </c>
      <c r="H2543" s="1105" t="b">
        <f t="shared" si="79"/>
        <v>1</v>
      </c>
    </row>
    <row r="2544" spans="1:8" ht="30">
      <c r="A2544" s="45">
        <v>34377</v>
      </c>
      <c r="B2544" s="1108" t="s">
        <v>10579</v>
      </c>
      <c r="C2544" s="45" t="s">
        <v>4706</v>
      </c>
      <c r="D2544" s="46">
        <f t="shared" si="78"/>
        <v>163.32</v>
      </c>
      <c r="F2544" s="46">
        <v>163.32</v>
      </c>
      <c r="G2544" s="46">
        <v>163.32</v>
      </c>
      <c r="H2544" s="1105" t="b">
        <f t="shared" si="79"/>
        <v>1</v>
      </c>
    </row>
    <row r="2545" spans="1:8">
      <c r="A2545" s="47">
        <v>581</v>
      </c>
      <c r="B2545" s="48" t="s">
        <v>10580</v>
      </c>
      <c r="C2545" s="47" t="s">
        <v>4708</v>
      </c>
      <c r="D2545" s="49">
        <f t="shared" si="78"/>
        <v>310.19</v>
      </c>
      <c r="F2545" s="49">
        <v>310.19</v>
      </c>
      <c r="G2545" s="49">
        <v>310.19</v>
      </c>
      <c r="H2545" s="1105" t="b">
        <f t="shared" si="79"/>
        <v>1</v>
      </c>
    </row>
    <row r="2546" spans="1:8" ht="45">
      <c r="A2546" s="45">
        <v>40662</v>
      </c>
      <c r="B2546" s="1108" t="s">
        <v>10581</v>
      </c>
      <c r="C2546" s="45" t="s">
        <v>4706</v>
      </c>
      <c r="D2546" s="46">
        <f t="shared" si="78"/>
        <v>197.28</v>
      </c>
      <c r="F2546" s="46">
        <v>197.28</v>
      </c>
      <c r="G2546" s="46">
        <v>197.28</v>
      </c>
      <c r="H2546" s="1105" t="b">
        <f t="shared" si="79"/>
        <v>1</v>
      </c>
    </row>
    <row r="2547" spans="1:8" ht="30">
      <c r="A2547" s="47">
        <v>3437</v>
      </c>
      <c r="B2547" s="48" t="s">
        <v>10582</v>
      </c>
      <c r="C2547" s="47" t="s">
        <v>4708</v>
      </c>
      <c r="D2547" s="49">
        <f t="shared" si="78"/>
        <v>548.01</v>
      </c>
      <c r="F2547" s="49">
        <v>548.01</v>
      </c>
      <c r="G2547" s="49">
        <v>548.01</v>
      </c>
      <c r="H2547" s="1105" t="b">
        <f t="shared" si="79"/>
        <v>1</v>
      </c>
    </row>
    <row r="2548" spans="1:8">
      <c r="A2548" s="45">
        <v>11183</v>
      </c>
      <c r="B2548" s="1108" t="s">
        <v>10583</v>
      </c>
      <c r="C2548" s="45" t="s">
        <v>4706</v>
      </c>
      <c r="D2548" s="46">
        <f t="shared" si="78"/>
        <v>340.28</v>
      </c>
      <c r="F2548" s="46">
        <v>340.28</v>
      </c>
      <c r="G2548" s="46">
        <v>340.28</v>
      </c>
      <c r="H2548" s="1105" t="b">
        <f t="shared" si="79"/>
        <v>1</v>
      </c>
    </row>
    <row r="2549" spans="1:8">
      <c r="A2549" s="47">
        <v>11190</v>
      </c>
      <c r="B2549" s="48" t="s">
        <v>10584</v>
      </c>
      <c r="C2549" s="47" t="s">
        <v>4706</v>
      </c>
      <c r="D2549" s="49">
        <f t="shared" si="78"/>
        <v>157.85</v>
      </c>
      <c r="F2549" s="49">
        <v>157.85</v>
      </c>
      <c r="G2549" s="49">
        <v>157.85</v>
      </c>
      <c r="H2549" s="1105" t="b">
        <f t="shared" si="79"/>
        <v>1</v>
      </c>
    </row>
    <row r="2550" spans="1:8">
      <c r="A2550" s="45">
        <v>616</v>
      </c>
      <c r="B2550" s="1108" t="s">
        <v>10585</v>
      </c>
      <c r="C2550" s="45" t="s">
        <v>4706</v>
      </c>
      <c r="D2550" s="46">
        <f t="shared" si="78"/>
        <v>185.64</v>
      </c>
      <c r="F2550" s="46">
        <v>185.64</v>
      </c>
      <c r="G2550" s="46">
        <v>185.64</v>
      </c>
      <c r="H2550" s="1105" t="b">
        <f t="shared" si="79"/>
        <v>1</v>
      </c>
    </row>
    <row r="2551" spans="1:8">
      <c r="A2551" s="47">
        <v>615</v>
      </c>
      <c r="B2551" s="48" t="s">
        <v>10585</v>
      </c>
      <c r="C2551" s="47" t="s">
        <v>4708</v>
      </c>
      <c r="D2551" s="49">
        <f t="shared" si="78"/>
        <v>386.75</v>
      </c>
      <c r="F2551" s="49">
        <v>386.75</v>
      </c>
      <c r="G2551" s="49">
        <v>386.75</v>
      </c>
      <c r="H2551" s="1105" t="b">
        <f t="shared" si="79"/>
        <v>1</v>
      </c>
    </row>
    <row r="2552" spans="1:8">
      <c r="A2552" s="45">
        <v>11231</v>
      </c>
      <c r="B2552" s="1108" t="s">
        <v>10586</v>
      </c>
      <c r="C2552" s="45" t="s">
        <v>4708</v>
      </c>
      <c r="D2552" s="46">
        <f t="shared" si="78"/>
        <v>453.8</v>
      </c>
      <c r="F2552" s="46">
        <v>453.8</v>
      </c>
      <c r="G2552" s="46">
        <v>453.8</v>
      </c>
      <c r="H2552" s="1105" t="b">
        <f t="shared" si="79"/>
        <v>1</v>
      </c>
    </row>
    <row r="2553" spans="1:8">
      <c r="A2553" s="47">
        <v>11192</v>
      </c>
      <c r="B2553" s="48" t="s">
        <v>10586</v>
      </c>
      <c r="C2553" s="47" t="s">
        <v>4706</v>
      </c>
      <c r="D2553" s="49">
        <f t="shared" si="78"/>
        <v>290.43</v>
      </c>
      <c r="F2553" s="49">
        <v>290.43</v>
      </c>
      <c r="G2553" s="49">
        <v>290.43</v>
      </c>
      <c r="H2553" s="1105" t="b">
        <f t="shared" si="79"/>
        <v>1</v>
      </c>
    </row>
    <row r="2554" spans="1:8" ht="45">
      <c r="A2554" s="45">
        <v>3428</v>
      </c>
      <c r="B2554" s="1108" t="s">
        <v>10587</v>
      </c>
      <c r="C2554" s="45" t="s">
        <v>4708</v>
      </c>
      <c r="D2554" s="46">
        <f t="shared" si="78"/>
        <v>812.89</v>
      </c>
      <c r="F2554" s="46">
        <v>812.89</v>
      </c>
      <c r="G2554" s="46">
        <v>812.89</v>
      </c>
      <c r="H2554" s="1105" t="b">
        <f t="shared" si="79"/>
        <v>1</v>
      </c>
    </row>
    <row r="2555" spans="1:8" ht="45">
      <c r="A2555" s="47">
        <v>3429</v>
      </c>
      <c r="B2555" s="48" t="s">
        <v>10588</v>
      </c>
      <c r="C2555" s="47" t="s">
        <v>4708</v>
      </c>
      <c r="D2555" s="49">
        <f t="shared" si="78"/>
        <v>464.44</v>
      </c>
      <c r="F2555" s="49">
        <v>464.44</v>
      </c>
      <c r="G2555" s="49">
        <v>464.44</v>
      </c>
      <c r="H2555" s="1105" t="b">
        <f t="shared" si="79"/>
        <v>1</v>
      </c>
    </row>
    <row r="2556" spans="1:8" ht="30">
      <c r="A2556" s="45">
        <v>34371</v>
      </c>
      <c r="B2556" s="1108" t="s">
        <v>10589</v>
      </c>
      <c r="C2556" s="45" t="s">
        <v>4706</v>
      </c>
      <c r="D2556" s="46">
        <f t="shared" si="78"/>
        <v>597.78</v>
      </c>
      <c r="F2556" s="46">
        <v>597.78</v>
      </c>
      <c r="G2556" s="46">
        <v>597.78</v>
      </c>
      <c r="H2556" s="1105" t="b">
        <f t="shared" si="79"/>
        <v>1</v>
      </c>
    </row>
    <row r="2557" spans="1:8" ht="30">
      <c r="A2557" s="47">
        <v>34370</v>
      </c>
      <c r="B2557" s="48" t="s">
        <v>10590</v>
      </c>
      <c r="C2557" s="47" t="s">
        <v>4706</v>
      </c>
      <c r="D2557" s="49">
        <f t="shared" si="78"/>
        <v>495.74</v>
      </c>
      <c r="F2557" s="49">
        <v>495.74</v>
      </c>
      <c r="G2557" s="49">
        <v>495.74</v>
      </c>
      <c r="H2557" s="1105" t="b">
        <f t="shared" si="79"/>
        <v>1</v>
      </c>
    </row>
    <row r="2558" spans="1:8" ht="30">
      <c r="A2558" s="45">
        <v>34372</v>
      </c>
      <c r="B2558" s="1108" t="s">
        <v>10591</v>
      </c>
      <c r="C2558" s="45" t="s">
        <v>4706</v>
      </c>
      <c r="D2558" s="46">
        <f t="shared" si="78"/>
        <v>689.65</v>
      </c>
      <c r="F2558" s="46">
        <v>689.65</v>
      </c>
      <c r="G2558" s="46">
        <v>689.65</v>
      </c>
      <c r="H2558" s="1105" t="b">
        <f t="shared" si="79"/>
        <v>1</v>
      </c>
    </row>
    <row r="2559" spans="1:8" ht="30">
      <c r="A2559" s="47">
        <v>34373</v>
      </c>
      <c r="B2559" s="48" t="s">
        <v>10592</v>
      </c>
      <c r="C2559" s="47" t="s">
        <v>4706</v>
      </c>
      <c r="D2559" s="49">
        <f t="shared" si="78"/>
        <v>853.69</v>
      </c>
      <c r="F2559" s="49">
        <v>853.69</v>
      </c>
      <c r="G2559" s="49">
        <v>853.69</v>
      </c>
      <c r="H2559" s="1105" t="b">
        <f t="shared" si="79"/>
        <v>1</v>
      </c>
    </row>
    <row r="2560" spans="1:8" ht="30">
      <c r="A2560" s="45">
        <v>36896</v>
      </c>
      <c r="B2560" s="1108" t="s">
        <v>10593</v>
      </c>
      <c r="C2560" s="45" t="s">
        <v>4706</v>
      </c>
      <c r="D2560" s="46">
        <f t="shared" si="78"/>
        <v>284.45</v>
      </c>
      <c r="F2560" s="46">
        <v>284.45</v>
      </c>
      <c r="G2560" s="46">
        <v>284.45</v>
      </c>
      <c r="H2560" s="1105" t="b">
        <f t="shared" si="79"/>
        <v>1</v>
      </c>
    </row>
    <row r="2561" spans="1:8" ht="30">
      <c r="A2561" s="47">
        <v>34367</v>
      </c>
      <c r="B2561" s="48" t="s">
        <v>10594</v>
      </c>
      <c r="C2561" s="47" t="s">
        <v>4706</v>
      </c>
      <c r="D2561" s="49">
        <f t="shared" si="78"/>
        <v>334.12</v>
      </c>
      <c r="F2561" s="49">
        <v>334.12</v>
      </c>
      <c r="G2561" s="49">
        <v>334.12</v>
      </c>
      <c r="H2561" s="1105" t="b">
        <f t="shared" si="79"/>
        <v>1</v>
      </c>
    </row>
    <row r="2562" spans="1:8" ht="30">
      <c r="A2562" s="45">
        <v>36897</v>
      </c>
      <c r="B2562" s="1108" t="s">
        <v>10595</v>
      </c>
      <c r="C2562" s="45" t="s">
        <v>4706</v>
      </c>
      <c r="D2562" s="46">
        <f t="shared" si="78"/>
        <v>394.01</v>
      </c>
      <c r="F2562" s="46">
        <v>394.01</v>
      </c>
      <c r="G2562" s="46">
        <v>394.01</v>
      </c>
      <c r="H2562" s="1105" t="b">
        <f t="shared" si="79"/>
        <v>1</v>
      </c>
    </row>
    <row r="2563" spans="1:8" ht="30">
      <c r="A2563" s="47">
        <v>36884</v>
      </c>
      <c r="B2563" s="48" t="s">
        <v>10595</v>
      </c>
      <c r="C2563" s="47" t="s">
        <v>4708</v>
      </c>
      <c r="D2563" s="49">
        <f t="shared" ref="D2563:D2626" si="80">IF($J$2=$F$1,F2563,G2563)</f>
        <v>276.73</v>
      </c>
      <c r="F2563" s="49">
        <v>276.73</v>
      </c>
      <c r="G2563" s="49">
        <v>276.73</v>
      </c>
      <c r="H2563" s="1105" t="b">
        <f t="shared" ref="H2563:H2626" si="81">F2563=G2563</f>
        <v>1</v>
      </c>
    </row>
    <row r="2564" spans="1:8" ht="30">
      <c r="A2564" s="45">
        <v>597</v>
      </c>
      <c r="B2564" s="1108" t="s">
        <v>10596</v>
      </c>
      <c r="C2564" s="45" t="s">
        <v>4708</v>
      </c>
      <c r="D2564" s="46">
        <f t="shared" si="80"/>
        <v>291.02</v>
      </c>
      <c r="F2564" s="46">
        <v>291.02</v>
      </c>
      <c r="G2564" s="46">
        <v>291.02</v>
      </c>
      <c r="H2564" s="1105" t="b">
        <f t="shared" si="81"/>
        <v>1</v>
      </c>
    </row>
    <row r="2565" spans="1:8" ht="30">
      <c r="A2565" s="47">
        <v>34369</v>
      </c>
      <c r="B2565" s="48" t="s">
        <v>10597</v>
      </c>
      <c r="C2565" s="47" t="s">
        <v>4706</v>
      </c>
      <c r="D2565" s="49">
        <f t="shared" si="80"/>
        <v>466.82</v>
      </c>
      <c r="F2565" s="49">
        <v>466.82</v>
      </c>
      <c r="G2565" s="49">
        <v>466.82</v>
      </c>
      <c r="H2565" s="1105" t="b">
        <f t="shared" si="81"/>
        <v>1</v>
      </c>
    </row>
    <row r="2566" spans="1:8" ht="30">
      <c r="A2566" s="45">
        <v>34362</v>
      </c>
      <c r="B2566" s="1108" t="s">
        <v>10598</v>
      </c>
      <c r="C2566" s="45" t="s">
        <v>4706</v>
      </c>
      <c r="D2566" s="46">
        <f t="shared" si="80"/>
        <v>323.91000000000003</v>
      </c>
      <c r="F2566" s="46">
        <v>323.91000000000003</v>
      </c>
      <c r="G2566" s="46">
        <v>323.91000000000003</v>
      </c>
      <c r="H2566" s="1105" t="b">
        <f t="shared" si="81"/>
        <v>1</v>
      </c>
    </row>
    <row r="2567" spans="1:8" ht="30">
      <c r="A2567" s="47">
        <v>34363</v>
      </c>
      <c r="B2567" s="48" t="s">
        <v>10599</v>
      </c>
      <c r="C2567" s="47" t="s">
        <v>4706</v>
      </c>
      <c r="D2567" s="49">
        <f t="shared" si="80"/>
        <v>366.11</v>
      </c>
      <c r="F2567" s="49">
        <v>366.11</v>
      </c>
      <c r="G2567" s="49">
        <v>366.11</v>
      </c>
      <c r="H2567" s="1105" t="b">
        <f t="shared" si="81"/>
        <v>1</v>
      </c>
    </row>
    <row r="2568" spans="1:8" ht="30">
      <c r="A2568" s="45">
        <v>34364</v>
      </c>
      <c r="B2568" s="1108" t="s">
        <v>10600</v>
      </c>
      <c r="C2568" s="45" t="s">
        <v>4706</v>
      </c>
      <c r="D2568" s="46">
        <f t="shared" si="80"/>
        <v>456.61</v>
      </c>
      <c r="F2568" s="46">
        <v>456.61</v>
      </c>
      <c r="G2568" s="46">
        <v>456.61</v>
      </c>
      <c r="H2568" s="1105" t="b">
        <f t="shared" si="81"/>
        <v>1</v>
      </c>
    </row>
    <row r="2569" spans="1:8" ht="30">
      <c r="A2569" s="47">
        <v>34365</v>
      </c>
      <c r="B2569" s="48" t="s">
        <v>10601</v>
      </c>
      <c r="C2569" s="47" t="s">
        <v>4706</v>
      </c>
      <c r="D2569" s="49">
        <f t="shared" si="80"/>
        <v>514.45000000000005</v>
      </c>
      <c r="F2569" s="49">
        <v>514.45000000000005</v>
      </c>
      <c r="G2569" s="49">
        <v>514.45000000000005</v>
      </c>
      <c r="H2569" s="1105" t="b">
        <f t="shared" si="81"/>
        <v>1</v>
      </c>
    </row>
    <row r="2570" spans="1:8" ht="30">
      <c r="A2570" s="45">
        <v>11199</v>
      </c>
      <c r="B2570" s="1108" t="s">
        <v>10602</v>
      </c>
      <c r="C2570" s="45" t="s">
        <v>4706</v>
      </c>
      <c r="D2570" s="46">
        <f t="shared" si="80"/>
        <v>871.77</v>
      </c>
      <c r="F2570" s="46">
        <v>871.77</v>
      </c>
      <c r="G2570" s="46">
        <v>871.77</v>
      </c>
      <c r="H2570" s="1105" t="b">
        <f t="shared" si="81"/>
        <v>1</v>
      </c>
    </row>
    <row r="2571" spans="1:8" ht="30">
      <c r="A2571" s="47">
        <v>34801</v>
      </c>
      <c r="B2571" s="48" t="s">
        <v>10603</v>
      </c>
      <c r="C2571" s="47" t="s">
        <v>4706</v>
      </c>
      <c r="D2571" s="49">
        <f t="shared" si="80"/>
        <v>1093.58</v>
      </c>
      <c r="F2571" s="49">
        <v>1093.58</v>
      </c>
      <c r="G2571" s="49">
        <v>1093.58</v>
      </c>
      <c r="H2571" s="1105" t="b">
        <f t="shared" si="81"/>
        <v>1</v>
      </c>
    </row>
    <row r="2572" spans="1:8" ht="30">
      <c r="A2572" s="45">
        <v>34799</v>
      </c>
      <c r="B2572" s="1108" t="s">
        <v>10604</v>
      </c>
      <c r="C2572" s="45" t="s">
        <v>4706</v>
      </c>
      <c r="D2572" s="46">
        <f t="shared" si="80"/>
        <v>1348.61</v>
      </c>
      <c r="F2572" s="46">
        <v>1348.61</v>
      </c>
      <c r="G2572" s="46">
        <v>1348.61</v>
      </c>
      <c r="H2572" s="1105" t="b">
        <f t="shared" si="81"/>
        <v>1</v>
      </c>
    </row>
    <row r="2573" spans="1:8" ht="30">
      <c r="A2573" s="47">
        <v>622</v>
      </c>
      <c r="B2573" s="48" t="s">
        <v>10605</v>
      </c>
      <c r="C2573" s="47" t="s">
        <v>4706</v>
      </c>
      <c r="D2573" s="49">
        <f t="shared" si="80"/>
        <v>607.15</v>
      </c>
      <c r="F2573" s="49">
        <v>607.15</v>
      </c>
      <c r="G2573" s="49">
        <v>607.15</v>
      </c>
      <c r="H2573" s="1105" t="b">
        <f t="shared" si="81"/>
        <v>1</v>
      </c>
    </row>
    <row r="2574" spans="1:8" ht="30">
      <c r="A2574" s="45">
        <v>34805</v>
      </c>
      <c r="B2574" s="1108" t="s">
        <v>10606</v>
      </c>
      <c r="C2574" s="45" t="s">
        <v>4708</v>
      </c>
      <c r="D2574" s="46">
        <f t="shared" si="80"/>
        <v>454.41</v>
      </c>
      <c r="F2574" s="46">
        <v>454.41</v>
      </c>
      <c r="G2574" s="46">
        <v>454.41</v>
      </c>
      <c r="H2574" s="1105" t="b">
        <f t="shared" si="81"/>
        <v>1</v>
      </c>
    </row>
    <row r="2575" spans="1:8" ht="30">
      <c r="A2575" s="47">
        <v>34803</v>
      </c>
      <c r="B2575" s="48" t="s">
        <v>10607</v>
      </c>
      <c r="C2575" s="47" t="s">
        <v>4706</v>
      </c>
      <c r="D2575" s="49">
        <f t="shared" si="80"/>
        <v>549.47</v>
      </c>
      <c r="F2575" s="49">
        <v>549.47</v>
      </c>
      <c r="G2575" s="49">
        <v>549.47</v>
      </c>
      <c r="H2575" s="1105" t="b">
        <f t="shared" si="81"/>
        <v>1</v>
      </c>
    </row>
    <row r="2576" spans="1:8" ht="30">
      <c r="A2576" s="45">
        <v>606</v>
      </c>
      <c r="B2576" s="1108" t="s">
        <v>10608</v>
      </c>
      <c r="C2576" s="45" t="s">
        <v>4708</v>
      </c>
      <c r="D2576" s="46">
        <f t="shared" si="80"/>
        <v>607.54</v>
      </c>
      <c r="F2576" s="46">
        <v>607.54</v>
      </c>
      <c r="G2576" s="46">
        <v>607.54</v>
      </c>
      <c r="H2576" s="1105" t="b">
        <f t="shared" si="81"/>
        <v>1</v>
      </c>
    </row>
    <row r="2577" spans="1:8" ht="30">
      <c r="A2577" s="47">
        <v>11227</v>
      </c>
      <c r="B2577" s="48" t="s">
        <v>10609</v>
      </c>
      <c r="C2577" s="47" t="s">
        <v>4706</v>
      </c>
      <c r="D2577" s="49">
        <f t="shared" si="80"/>
        <v>643.48</v>
      </c>
      <c r="F2577" s="49">
        <v>643.48</v>
      </c>
      <c r="G2577" s="49">
        <v>643.48</v>
      </c>
      <c r="H2577" s="1105" t="b">
        <f t="shared" si="81"/>
        <v>1</v>
      </c>
    </row>
    <row r="2578" spans="1:8" ht="30">
      <c r="A2578" s="45">
        <v>11193</v>
      </c>
      <c r="B2578" s="1108" t="s">
        <v>10610</v>
      </c>
      <c r="C2578" s="45" t="s">
        <v>4708</v>
      </c>
      <c r="D2578" s="46">
        <f t="shared" si="80"/>
        <v>615.99</v>
      </c>
      <c r="F2578" s="46">
        <v>615.99</v>
      </c>
      <c r="G2578" s="46">
        <v>615.99</v>
      </c>
      <c r="H2578" s="1105" t="b">
        <f t="shared" si="81"/>
        <v>1</v>
      </c>
    </row>
    <row r="2579" spans="1:8" ht="30">
      <c r="A2579" s="47">
        <v>11194</v>
      </c>
      <c r="B2579" s="48" t="s">
        <v>10611</v>
      </c>
      <c r="C2579" s="47" t="s">
        <v>4708</v>
      </c>
      <c r="D2579" s="49">
        <f t="shared" si="80"/>
        <v>554.62</v>
      </c>
      <c r="F2579" s="49">
        <v>554.62</v>
      </c>
      <c r="G2579" s="49">
        <v>554.62</v>
      </c>
      <c r="H2579" s="1105" t="b">
        <f t="shared" si="81"/>
        <v>1</v>
      </c>
    </row>
    <row r="2580" spans="1:8" ht="30">
      <c r="A2580" s="45">
        <v>605</v>
      </c>
      <c r="B2580" s="1108" t="s">
        <v>10612</v>
      </c>
      <c r="C2580" s="45" t="s">
        <v>4708</v>
      </c>
      <c r="D2580" s="46">
        <f t="shared" si="80"/>
        <v>696.55</v>
      </c>
      <c r="F2580" s="46">
        <v>696.55</v>
      </c>
      <c r="G2580" s="46">
        <v>696.55</v>
      </c>
      <c r="H2580" s="1105" t="b">
        <f t="shared" si="81"/>
        <v>1</v>
      </c>
    </row>
    <row r="2581" spans="1:8" ht="30">
      <c r="A2581" s="47">
        <v>11197</v>
      </c>
      <c r="B2581" s="48" t="s">
        <v>10613</v>
      </c>
      <c r="C2581" s="47" t="s">
        <v>4706</v>
      </c>
      <c r="D2581" s="49">
        <f t="shared" si="80"/>
        <v>843.61</v>
      </c>
      <c r="F2581" s="49">
        <v>843.61</v>
      </c>
      <c r="G2581" s="49">
        <v>843.61</v>
      </c>
      <c r="H2581" s="1105" t="b">
        <f t="shared" si="81"/>
        <v>1</v>
      </c>
    </row>
    <row r="2582" spans="1:8" ht="45">
      <c r="A2582" s="45">
        <v>40659</v>
      </c>
      <c r="B2582" s="1108" t="s">
        <v>10614</v>
      </c>
      <c r="C2582" s="45" t="s">
        <v>4708</v>
      </c>
      <c r="D2582" s="46">
        <f t="shared" si="80"/>
        <v>775.36</v>
      </c>
      <c r="F2582" s="46">
        <v>775.36</v>
      </c>
      <c r="G2582" s="46">
        <v>775.36</v>
      </c>
      <c r="H2582" s="1105" t="b">
        <f t="shared" si="81"/>
        <v>1</v>
      </c>
    </row>
    <row r="2583" spans="1:8" ht="45">
      <c r="A2583" s="47">
        <v>40660</v>
      </c>
      <c r="B2583" s="48" t="s">
        <v>10615</v>
      </c>
      <c r="C2583" s="47" t="s">
        <v>4708</v>
      </c>
      <c r="D2583" s="49">
        <f t="shared" si="80"/>
        <v>982.68</v>
      </c>
      <c r="F2583" s="49">
        <v>982.68</v>
      </c>
      <c r="G2583" s="49">
        <v>982.68</v>
      </c>
      <c r="H2583" s="1105" t="b">
        <f t="shared" si="81"/>
        <v>1</v>
      </c>
    </row>
    <row r="2584" spans="1:8" ht="45">
      <c r="A2584" s="45">
        <v>40661</v>
      </c>
      <c r="B2584" s="1108" t="s">
        <v>10616</v>
      </c>
      <c r="C2584" s="45" t="s">
        <v>4708</v>
      </c>
      <c r="D2584" s="46">
        <f t="shared" si="80"/>
        <v>604.17999999999995</v>
      </c>
      <c r="F2584" s="46">
        <v>604.17999999999995</v>
      </c>
      <c r="G2584" s="46">
        <v>604.17999999999995</v>
      </c>
      <c r="H2584" s="1105" t="b">
        <f t="shared" si="81"/>
        <v>1</v>
      </c>
    </row>
    <row r="2585" spans="1:8" ht="45">
      <c r="A2585" s="47">
        <v>3421</v>
      </c>
      <c r="B2585" s="48" t="s">
        <v>10617</v>
      </c>
      <c r="C2585" s="47" t="s">
        <v>4708</v>
      </c>
      <c r="D2585" s="49">
        <f t="shared" si="80"/>
        <v>608.79999999999995</v>
      </c>
      <c r="F2585" s="49">
        <v>608.79999999999995</v>
      </c>
      <c r="G2585" s="49">
        <v>608.79999999999995</v>
      </c>
      <c r="H2585" s="1105" t="b">
        <f t="shared" si="81"/>
        <v>1</v>
      </c>
    </row>
    <row r="2586" spans="1:8">
      <c r="A2586" s="45">
        <v>599</v>
      </c>
      <c r="B2586" s="1108" t="s">
        <v>10618</v>
      </c>
      <c r="C2586" s="45" t="s">
        <v>4708</v>
      </c>
      <c r="D2586" s="46">
        <f t="shared" si="80"/>
        <v>246.68</v>
      </c>
      <c r="F2586" s="46">
        <v>246.68</v>
      </c>
      <c r="G2586" s="46">
        <v>246.68</v>
      </c>
      <c r="H2586" s="1105" t="b">
        <f t="shared" si="81"/>
        <v>1</v>
      </c>
    </row>
    <row r="2587" spans="1:8">
      <c r="A2587" s="47">
        <v>34380</v>
      </c>
      <c r="B2587" s="48" t="s">
        <v>10619</v>
      </c>
      <c r="C2587" s="47" t="s">
        <v>4706</v>
      </c>
      <c r="D2587" s="49">
        <f t="shared" si="80"/>
        <v>127.93</v>
      </c>
      <c r="F2587" s="49">
        <v>127.93</v>
      </c>
      <c r="G2587" s="49">
        <v>127.93</v>
      </c>
      <c r="H2587" s="1105" t="b">
        <f t="shared" si="81"/>
        <v>1</v>
      </c>
    </row>
    <row r="2588" spans="1:8">
      <c r="A2588" s="45">
        <v>34381</v>
      </c>
      <c r="B2588" s="1108" t="s">
        <v>10620</v>
      </c>
      <c r="C2588" s="45" t="s">
        <v>4706</v>
      </c>
      <c r="D2588" s="46">
        <f t="shared" si="80"/>
        <v>166.72</v>
      </c>
      <c r="F2588" s="46">
        <v>166.72</v>
      </c>
      <c r="G2588" s="46">
        <v>166.72</v>
      </c>
      <c r="H2588" s="1105" t="b">
        <f t="shared" si="81"/>
        <v>1</v>
      </c>
    </row>
    <row r="2589" spans="1:8">
      <c r="A2589" s="47">
        <v>601</v>
      </c>
      <c r="B2589" s="48" t="s">
        <v>10620</v>
      </c>
      <c r="C2589" s="47" t="s">
        <v>4708</v>
      </c>
      <c r="D2589" s="49">
        <f t="shared" si="80"/>
        <v>332.77</v>
      </c>
      <c r="F2589" s="49">
        <v>332.77</v>
      </c>
      <c r="G2589" s="49">
        <v>332.77</v>
      </c>
      <c r="H2589" s="1105" t="b">
        <f t="shared" si="81"/>
        <v>1</v>
      </c>
    </row>
    <row r="2590" spans="1:8" ht="30">
      <c r="A2590" s="45">
        <v>3423</v>
      </c>
      <c r="B2590" s="1108" t="s">
        <v>10621</v>
      </c>
      <c r="C2590" s="45" t="s">
        <v>4708</v>
      </c>
      <c r="D2590" s="46">
        <f t="shared" si="80"/>
        <v>858.56</v>
      </c>
      <c r="F2590" s="46">
        <v>858.56</v>
      </c>
      <c r="G2590" s="46">
        <v>858.56</v>
      </c>
      <c r="H2590" s="1105" t="b">
        <f t="shared" si="81"/>
        <v>1</v>
      </c>
    </row>
    <row r="2591" spans="1:8" ht="30">
      <c r="A2591" s="47">
        <v>34797</v>
      </c>
      <c r="B2591" s="48" t="s">
        <v>10622</v>
      </c>
      <c r="C2591" s="47" t="s">
        <v>4706</v>
      </c>
      <c r="D2591" s="49">
        <f t="shared" si="80"/>
        <v>343.82</v>
      </c>
      <c r="F2591" s="49">
        <v>343.82</v>
      </c>
      <c r="G2591" s="49">
        <v>343.82</v>
      </c>
      <c r="H2591" s="1105" t="b">
        <f t="shared" si="81"/>
        <v>1</v>
      </c>
    </row>
    <row r="2592" spans="1:8" ht="30">
      <c r="A2592" s="45">
        <v>624</v>
      </c>
      <c r="B2592" s="1108" t="s">
        <v>10623</v>
      </c>
      <c r="C2592" s="45" t="s">
        <v>4708</v>
      </c>
      <c r="D2592" s="46">
        <f t="shared" si="80"/>
        <v>716.3</v>
      </c>
      <c r="F2592" s="46">
        <v>716.3</v>
      </c>
      <c r="G2592" s="46">
        <v>716.3</v>
      </c>
      <c r="H2592" s="1105" t="b">
        <f t="shared" si="81"/>
        <v>1</v>
      </c>
    </row>
    <row r="2593" spans="1:8" ht="30">
      <c r="A2593" s="47">
        <v>623</v>
      </c>
      <c r="B2593" s="48" t="s">
        <v>10624</v>
      </c>
      <c r="C2593" s="47" t="s">
        <v>4708</v>
      </c>
      <c r="D2593" s="49">
        <f t="shared" si="80"/>
        <v>268.97000000000003</v>
      </c>
      <c r="F2593" s="49">
        <v>268.97000000000003</v>
      </c>
      <c r="G2593" s="49">
        <v>268.97000000000003</v>
      </c>
      <c r="H2593" s="1105" t="b">
        <f t="shared" si="81"/>
        <v>1</v>
      </c>
    </row>
    <row r="2594" spans="1:8">
      <c r="A2594" s="45">
        <v>25964</v>
      </c>
      <c r="B2594" s="1108" t="s">
        <v>10625</v>
      </c>
      <c r="C2594" s="45" t="s">
        <v>4705</v>
      </c>
      <c r="D2594" s="46">
        <f t="shared" si="80"/>
        <v>12.43</v>
      </c>
      <c r="F2594" s="46">
        <v>12.43</v>
      </c>
      <c r="G2594" s="46">
        <v>14.38</v>
      </c>
      <c r="H2594" s="1105" t="b">
        <f t="shared" si="81"/>
        <v>0</v>
      </c>
    </row>
    <row r="2595" spans="1:8">
      <c r="A2595" s="47">
        <v>41077</v>
      </c>
      <c r="B2595" s="48" t="s">
        <v>10626</v>
      </c>
      <c r="C2595" s="47" t="s">
        <v>4714</v>
      </c>
      <c r="D2595" s="49">
        <f t="shared" si="80"/>
        <v>2204.19</v>
      </c>
      <c r="F2595" s="49">
        <v>2204.19</v>
      </c>
      <c r="G2595" s="49">
        <v>2552.71</v>
      </c>
      <c r="H2595" s="1105" t="b">
        <f t="shared" si="81"/>
        <v>0</v>
      </c>
    </row>
    <row r="2596" spans="1:8">
      <c r="A2596" s="45">
        <v>20159</v>
      </c>
      <c r="B2596" s="1108" t="s">
        <v>10627</v>
      </c>
      <c r="C2596" s="45" t="s">
        <v>4706</v>
      </c>
      <c r="D2596" s="46">
        <f t="shared" si="80"/>
        <v>32.94</v>
      </c>
      <c r="F2596" s="46">
        <v>32.94</v>
      </c>
      <c r="G2596" s="46">
        <v>32.94</v>
      </c>
      <c r="H2596" s="1105" t="b">
        <f t="shared" si="81"/>
        <v>1</v>
      </c>
    </row>
    <row r="2597" spans="1:8">
      <c r="A2597" s="47">
        <v>37963</v>
      </c>
      <c r="B2597" s="48" t="s">
        <v>10628</v>
      </c>
      <c r="C2597" s="47" t="s">
        <v>4706</v>
      </c>
      <c r="D2597" s="49">
        <f t="shared" si="80"/>
        <v>4.26</v>
      </c>
      <c r="F2597" s="49">
        <v>4.26</v>
      </c>
      <c r="G2597" s="49">
        <v>4.26</v>
      </c>
      <c r="H2597" s="1105" t="b">
        <f t="shared" si="81"/>
        <v>1</v>
      </c>
    </row>
    <row r="2598" spans="1:8">
      <c r="A2598" s="45">
        <v>37964</v>
      </c>
      <c r="B2598" s="1108" t="s">
        <v>10629</v>
      </c>
      <c r="C2598" s="45" t="s">
        <v>4706</v>
      </c>
      <c r="D2598" s="46">
        <f t="shared" si="80"/>
        <v>7.1</v>
      </c>
      <c r="F2598" s="46">
        <v>7.1</v>
      </c>
      <c r="G2598" s="46">
        <v>7.1</v>
      </c>
      <c r="H2598" s="1105" t="b">
        <f t="shared" si="81"/>
        <v>1</v>
      </c>
    </row>
    <row r="2599" spans="1:8">
      <c r="A2599" s="47">
        <v>37965</v>
      </c>
      <c r="B2599" s="48" t="s">
        <v>10630</v>
      </c>
      <c r="C2599" s="47" t="s">
        <v>4706</v>
      </c>
      <c r="D2599" s="49">
        <f t="shared" si="80"/>
        <v>10.29</v>
      </c>
      <c r="F2599" s="49">
        <v>10.29</v>
      </c>
      <c r="G2599" s="49">
        <v>10.29</v>
      </c>
      <c r="H2599" s="1105" t="b">
        <f t="shared" si="81"/>
        <v>1</v>
      </c>
    </row>
    <row r="2600" spans="1:8">
      <c r="A2600" s="45">
        <v>37966</v>
      </c>
      <c r="B2600" s="1108" t="s">
        <v>10631</v>
      </c>
      <c r="C2600" s="45" t="s">
        <v>4706</v>
      </c>
      <c r="D2600" s="46">
        <f t="shared" si="80"/>
        <v>18.649999999999999</v>
      </c>
      <c r="F2600" s="46">
        <v>18.649999999999999</v>
      </c>
      <c r="G2600" s="46">
        <v>18.649999999999999</v>
      </c>
      <c r="H2600" s="1105" t="b">
        <f t="shared" si="81"/>
        <v>1</v>
      </c>
    </row>
    <row r="2601" spans="1:8">
      <c r="A2601" s="47">
        <v>37967</v>
      </c>
      <c r="B2601" s="48" t="s">
        <v>10632</v>
      </c>
      <c r="C2601" s="47" t="s">
        <v>4706</v>
      </c>
      <c r="D2601" s="49">
        <f t="shared" si="80"/>
        <v>29.9</v>
      </c>
      <c r="F2601" s="49">
        <v>29.9</v>
      </c>
      <c r="G2601" s="49">
        <v>29.9</v>
      </c>
      <c r="H2601" s="1105" t="b">
        <f t="shared" si="81"/>
        <v>1</v>
      </c>
    </row>
    <row r="2602" spans="1:8">
      <c r="A2602" s="45">
        <v>37968</v>
      </c>
      <c r="B2602" s="1108" t="s">
        <v>10633</v>
      </c>
      <c r="C2602" s="45" t="s">
        <v>4706</v>
      </c>
      <c r="D2602" s="46">
        <f t="shared" si="80"/>
        <v>65.58</v>
      </c>
      <c r="F2602" s="46">
        <v>65.58</v>
      </c>
      <c r="G2602" s="46">
        <v>65.58</v>
      </c>
      <c r="H2602" s="1105" t="b">
        <f t="shared" si="81"/>
        <v>1</v>
      </c>
    </row>
    <row r="2603" spans="1:8">
      <c r="A2603" s="47">
        <v>37969</v>
      </c>
      <c r="B2603" s="48" t="s">
        <v>10634</v>
      </c>
      <c r="C2603" s="47" t="s">
        <v>4706</v>
      </c>
      <c r="D2603" s="49">
        <f t="shared" si="80"/>
        <v>175.21</v>
      </c>
      <c r="F2603" s="49">
        <v>175.21</v>
      </c>
      <c r="G2603" s="49">
        <v>175.21</v>
      </c>
      <c r="H2603" s="1105" t="b">
        <f t="shared" si="81"/>
        <v>1</v>
      </c>
    </row>
    <row r="2604" spans="1:8">
      <c r="A2604" s="45">
        <v>37970</v>
      </c>
      <c r="B2604" s="1108" t="s">
        <v>10635</v>
      </c>
      <c r="C2604" s="45" t="s">
        <v>4706</v>
      </c>
      <c r="D2604" s="46">
        <f t="shared" si="80"/>
        <v>204.39</v>
      </c>
      <c r="F2604" s="46">
        <v>204.39</v>
      </c>
      <c r="G2604" s="46">
        <v>204.39</v>
      </c>
      <c r="H2604" s="1105" t="b">
        <f t="shared" si="81"/>
        <v>1</v>
      </c>
    </row>
    <row r="2605" spans="1:8">
      <c r="A2605" s="47">
        <v>21118</v>
      </c>
      <c r="B2605" s="48" t="s">
        <v>10636</v>
      </c>
      <c r="C2605" s="47" t="s">
        <v>4706</v>
      </c>
      <c r="D2605" s="49">
        <f t="shared" si="80"/>
        <v>3.22</v>
      </c>
      <c r="F2605" s="49">
        <v>3.22</v>
      </c>
      <c r="G2605" s="49">
        <v>3.22</v>
      </c>
      <c r="H2605" s="1105" t="b">
        <f t="shared" si="81"/>
        <v>1</v>
      </c>
    </row>
    <row r="2606" spans="1:8">
      <c r="A2606" s="45">
        <v>37956</v>
      </c>
      <c r="B2606" s="1108" t="s">
        <v>10637</v>
      </c>
      <c r="C2606" s="45" t="s">
        <v>4706</v>
      </c>
      <c r="D2606" s="46">
        <f t="shared" si="80"/>
        <v>5.0999999999999996</v>
      </c>
      <c r="F2606" s="46">
        <v>5.0999999999999996</v>
      </c>
      <c r="G2606" s="46">
        <v>5.0999999999999996</v>
      </c>
      <c r="H2606" s="1105" t="b">
        <f t="shared" si="81"/>
        <v>1</v>
      </c>
    </row>
    <row r="2607" spans="1:8">
      <c r="A2607" s="47">
        <v>37957</v>
      </c>
      <c r="B2607" s="48" t="s">
        <v>10638</v>
      </c>
      <c r="C2607" s="47" t="s">
        <v>4706</v>
      </c>
      <c r="D2607" s="49">
        <f t="shared" si="80"/>
        <v>10.76</v>
      </c>
      <c r="F2607" s="49">
        <v>10.76</v>
      </c>
      <c r="G2607" s="49">
        <v>10.76</v>
      </c>
      <c r="H2607" s="1105" t="b">
        <f t="shared" si="81"/>
        <v>1</v>
      </c>
    </row>
    <row r="2608" spans="1:8">
      <c r="A2608" s="45">
        <v>37958</v>
      </c>
      <c r="B2608" s="1108" t="s">
        <v>10639</v>
      </c>
      <c r="C2608" s="45" t="s">
        <v>4706</v>
      </c>
      <c r="D2608" s="46">
        <f t="shared" si="80"/>
        <v>18.649999999999999</v>
      </c>
      <c r="F2608" s="46">
        <v>18.649999999999999</v>
      </c>
      <c r="G2608" s="46">
        <v>18.649999999999999</v>
      </c>
      <c r="H2608" s="1105" t="b">
        <f t="shared" si="81"/>
        <v>1</v>
      </c>
    </row>
    <row r="2609" spans="1:8">
      <c r="A2609" s="47">
        <v>37959</v>
      </c>
      <c r="B2609" s="48" t="s">
        <v>10640</v>
      </c>
      <c r="C2609" s="47" t="s">
        <v>4706</v>
      </c>
      <c r="D2609" s="49">
        <f t="shared" si="80"/>
        <v>29.9</v>
      </c>
      <c r="F2609" s="49">
        <v>29.9</v>
      </c>
      <c r="G2609" s="49">
        <v>29.9</v>
      </c>
      <c r="H2609" s="1105" t="b">
        <f t="shared" si="81"/>
        <v>1</v>
      </c>
    </row>
    <row r="2610" spans="1:8">
      <c r="A2610" s="45">
        <v>37960</v>
      </c>
      <c r="B2610" s="1108" t="s">
        <v>10641</v>
      </c>
      <c r="C2610" s="45" t="s">
        <v>4706</v>
      </c>
      <c r="D2610" s="46">
        <f t="shared" si="80"/>
        <v>64.400000000000006</v>
      </c>
      <c r="F2610" s="46">
        <v>64.400000000000006</v>
      </c>
      <c r="G2610" s="46">
        <v>64.400000000000006</v>
      </c>
      <c r="H2610" s="1105" t="b">
        <f t="shared" si="81"/>
        <v>1</v>
      </c>
    </row>
    <row r="2611" spans="1:8">
      <c r="A2611" s="47">
        <v>37961</v>
      </c>
      <c r="B2611" s="48" t="s">
        <v>10642</v>
      </c>
      <c r="C2611" s="47" t="s">
        <v>4706</v>
      </c>
      <c r="D2611" s="49">
        <f t="shared" si="80"/>
        <v>170.86</v>
      </c>
      <c r="F2611" s="49">
        <v>170.86</v>
      </c>
      <c r="G2611" s="49">
        <v>170.86</v>
      </c>
      <c r="H2611" s="1105" t="b">
        <f t="shared" si="81"/>
        <v>1</v>
      </c>
    </row>
    <row r="2612" spans="1:8">
      <c r="A2612" s="45">
        <v>37962</v>
      </c>
      <c r="B2612" s="1108" t="s">
        <v>10643</v>
      </c>
      <c r="C2612" s="45" t="s">
        <v>4706</v>
      </c>
      <c r="D2612" s="46">
        <f t="shared" si="80"/>
        <v>198.53</v>
      </c>
      <c r="F2612" s="46">
        <v>198.53</v>
      </c>
      <c r="G2612" s="46">
        <v>198.53</v>
      </c>
      <c r="H2612" s="1105" t="b">
        <f t="shared" si="81"/>
        <v>1</v>
      </c>
    </row>
    <row r="2613" spans="1:8">
      <c r="A2613" s="47">
        <v>3533</v>
      </c>
      <c r="B2613" s="48" t="s">
        <v>10644</v>
      </c>
      <c r="C2613" s="47" t="s">
        <v>4706</v>
      </c>
      <c r="D2613" s="49">
        <f t="shared" si="80"/>
        <v>1.54</v>
      </c>
      <c r="F2613" s="49">
        <v>1.54</v>
      </c>
      <c r="G2613" s="49">
        <v>1.54</v>
      </c>
      <c r="H2613" s="1105" t="b">
        <f t="shared" si="81"/>
        <v>1</v>
      </c>
    </row>
    <row r="2614" spans="1:8">
      <c r="A2614" s="45">
        <v>3538</v>
      </c>
      <c r="B2614" s="1108" t="s">
        <v>10645</v>
      </c>
      <c r="C2614" s="45" t="s">
        <v>4706</v>
      </c>
      <c r="D2614" s="46">
        <f t="shared" si="80"/>
        <v>2.65</v>
      </c>
      <c r="F2614" s="46">
        <v>2.65</v>
      </c>
      <c r="G2614" s="46">
        <v>2.65</v>
      </c>
      <c r="H2614" s="1105" t="b">
        <f t="shared" si="81"/>
        <v>1</v>
      </c>
    </row>
    <row r="2615" spans="1:8">
      <c r="A2615" s="47">
        <v>3497</v>
      </c>
      <c r="B2615" s="48" t="s">
        <v>10646</v>
      </c>
      <c r="C2615" s="47" t="s">
        <v>4706</v>
      </c>
      <c r="D2615" s="49">
        <f t="shared" si="80"/>
        <v>9.92</v>
      </c>
      <c r="F2615" s="49">
        <v>9.92</v>
      </c>
      <c r="G2615" s="49">
        <v>9.92</v>
      </c>
      <c r="H2615" s="1105" t="b">
        <f t="shared" si="81"/>
        <v>1</v>
      </c>
    </row>
    <row r="2616" spans="1:8">
      <c r="A2616" s="45">
        <v>3498</v>
      </c>
      <c r="B2616" s="1108" t="s">
        <v>10647</v>
      </c>
      <c r="C2616" s="45" t="s">
        <v>4706</v>
      </c>
      <c r="D2616" s="46">
        <f t="shared" si="80"/>
        <v>3.15</v>
      </c>
      <c r="F2616" s="46">
        <v>3.15</v>
      </c>
      <c r="G2616" s="46">
        <v>3.15</v>
      </c>
      <c r="H2616" s="1105" t="b">
        <f t="shared" si="81"/>
        <v>1</v>
      </c>
    </row>
    <row r="2617" spans="1:8">
      <c r="A2617" s="47">
        <v>3496</v>
      </c>
      <c r="B2617" s="48" t="s">
        <v>10648</v>
      </c>
      <c r="C2617" s="47" t="s">
        <v>4706</v>
      </c>
      <c r="D2617" s="49">
        <f t="shared" si="80"/>
        <v>2.54</v>
      </c>
      <c r="F2617" s="49">
        <v>2.54</v>
      </c>
      <c r="G2617" s="49">
        <v>2.54</v>
      </c>
      <c r="H2617" s="1105" t="b">
        <f t="shared" si="81"/>
        <v>1</v>
      </c>
    </row>
    <row r="2618" spans="1:8">
      <c r="A2618" s="45">
        <v>38429</v>
      </c>
      <c r="B2618" s="1108" t="s">
        <v>10649</v>
      </c>
      <c r="C2618" s="45" t="s">
        <v>4706</v>
      </c>
      <c r="D2618" s="46">
        <f t="shared" si="80"/>
        <v>10.87</v>
      </c>
      <c r="F2618" s="46">
        <v>10.87</v>
      </c>
      <c r="G2618" s="46">
        <v>10.87</v>
      </c>
      <c r="H2618" s="1105" t="b">
        <f t="shared" si="81"/>
        <v>1</v>
      </c>
    </row>
    <row r="2619" spans="1:8">
      <c r="A2619" s="47">
        <v>38431</v>
      </c>
      <c r="B2619" s="48" t="s">
        <v>10650</v>
      </c>
      <c r="C2619" s="47" t="s">
        <v>4706</v>
      </c>
      <c r="D2619" s="49">
        <f t="shared" si="80"/>
        <v>17.23</v>
      </c>
      <c r="F2619" s="49">
        <v>17.23</v>
      </c>
      <c r="G2619" s="49">
        <v>17.23</v>
      </c>
      <c r="H2619" s="1105" t="b">
        <f t="shared" si="81"/>
        <v>1</v>
      </c>
    </row>
    <row r="2620" spans="1:8">
      <c r="A2620" s="45">
        <v>38430</v>
      </c>
      <c r="B2620" s="1108" t="s">
        <v>10651</v>
      </c>
      <c r="C2620" s="45" t="s">
        <v>4706</v>
      </c>
      <c r="D2620" s="46">
        <f t="shared" si="80"/>
        <v>22.01</v>
      </c>
      <c r="F2620" s="46">
        <v>22.01</v>
      </c>
      <c r="G2620" s="46">
        <v>22.01</v>
      </c>
      <c r="H2620" s="1105" t="b">
        <f t="shared" si="81"/>
        <v>1</v>
      </c>
    </row>
    <row r="2621" spans="1:8">
      <c r="A2621" s="47">
        <v>36348</v>
      </c>
      <c r="B2621" s="48" t="s">
        <v>10652</v>
      </c>
      <c r="C2621" s="47" t="s">
        <v>4706</v>
      </c>
      <c r="D2621" s="49">
        <f t="shared" si="80"/>
        <v>0.99</v>
      </c>
      <c r="F2621" s="49">
        <v>0.99</v>
      </c>
      <c r="G2621" s="49">
        <v>0.99</v>
      </c>
      <c r="H2621" s="1105" t="b">
        <f t="shared" si="81"/>
        <v>1</v>
      </c>
    </row>
    <row r="2622" spans="1:8">
      <c r="A2622" s="45">
        <v>36349</v>
      </c>
      <c r="B2622" s="1108" t="s">
        <v>10653</v>
      </c>
      <c r="C2622" s="45" t="s">
        <v>4706</v>
      </c>
      <c r="D2622" s="46">
        <f t="shared" si="80"/>
        <v>1.48</v>
      </c>
      <c r="F2622" s="46">
        <v>1.48</v>
      </c>
      <c r="G2622" s="46">
        <v>1.48</v>
      </c>
      <c r="H2622" s="1105" t="b">
        <f t="shared" si="81"/>
        <v>1</v>
      </c>
    </row>
    <row r="2623" spans="1:8">
      <c r="A2623" s="47">
        <v>38433</v>
      </c>
      <c r="B2623" s="48" t="s">
        <v>10654</v>
      </c>
      <c r="C2623" s="47" t="s">
        <v>4706</v>
      </c>
      <c r="D2623" s="49">
        <f t="shared" si="80"/>
        <v>2.75</v>
      </c>
      <c r="F2623" s="49">
        <v>2.75</v>
      </c>
      <c r="G2623" s="49">
        <v>2.75</v>
      </c>
      <c r="H2623" s="1105" t="b">
        <f t="shared" si="81"/>
        <v>1</v>
      </c>
    </row>
    <row r="2624" spans="1:8">
      <c r="A2624" s="45">
        <v>38440</v>
      </c>
      <c r="B2624" s="1108" t="s">
        <v>10655</v>
      </c>
      <c r="C2624" s="45" t="s">
        <v>4706</v>
      </c>
      <c r="D2624" s="46">
        <f t="shared" si="80"/>
        <v>94.96</v>
      </c>
      <c r="F2624" s="46">
        <v>94.96</v>
      </c>
      <c r="G2624" s="46">
        <v>94.96</v>
      </c>
      <c r="H2624" s="1105" t="b">
        <f t="shared" si="81"/>
        <v>1</v>
      </c>
    </row>
    <row r="2625" spans="1:8">
      <c r="A2625" s="47">
        <v>36359</v>
      </c>
      <c r="B2625" s="48" t="s">
        <v>10656</v>
      </c>
      <c r="C2625" s="47" t="s">
        <v>4706</v>
      </c>
      <c r="D2625" s="49">
        <f t="shared" si="80"/>
        <v>1.18</v>
      </c>
      <c r="F2625" s="49">
        <v>1.18</v>
      </c>
      <c r="G2625" s="49">
        <v>1.18</v>
      </c>
      <c r="H2625" s="1105" t="b">
        <f t="shared" si="81"/>
        <v>1</v>
      </c>
    </row>
    <row r="2626" spans="1:8">
      <c r="A2626" s="45">
        <v>36360</v>
      </c>
      <c r="B2626" s="1108" t="s">
        <v>10657</v>
      </c>
      <c r="C2626" s="45" t="s">
        <v>4706</v>
      </c>
      <c r="D2626" s="46">
        <f t="shared" si="80"/>
        <v>1.82</v>
      </c>
      <c r="F2626" s="46">
        <v>1.82</v>
      </c>
      <c r="G2626" s="46">
        <v>1.82</v>
      </c>
      <c r="H2626" s="1105" t="b">
        <f t="shared" si="81"/>
        <v>1</v>
      </c>
    </row>
    <row r="2627" spans="1:8">
      <c r="A2627" s="47">
        <v>38434</v>
      </c>
      <c r="B2627" s="48" t="s">
        <v>10658</v>
      </c>
      <c r="C2627" s="47" t="s">
        <v>4706</v>
      </c>
      <c r="D2627" s="49">
        <f t="shared" ref="D2627:D2690" si="82">IF($J$2=$F$1,F2627,G2627)</f>
        <v>2.79</v>
      </c>
      <c r="F2627" s="49">
        <v>2.79</v>
      </c>
      <c r="G2627" s="49">
        <v>2.79</v>
      </c>
      <c r="H2627" s="1105" t="b">
        <f t="shared" ref="H2627:H2690" si="83">F2627=G2627</f>
        <v>1</v>
      </c>
    </row>
    <row r="2628" spans="1:8">
      <c r="A2628" s="45">
        <v>38435</v>
      </c>
      <c r="B2628" s="1108" t="s">
        <v>10659</v>
      </c>
      <c r="C2628" s="45" t="s">
        <v>4706</v>
      </c>
      <c r="D2628" s="46">
        <f t="shared" si="82"/>
        <v>5.29</v>
      </c>
      <c r="F2628" s="46">
        <v>5.29</v>
      </c>
      <c r="G2628" s="46">
        <v>5.29</v>
      </c>
      <c r="H2628" s="1105" t="b">
        <f t="shared" si="83"/>
        <v>1</v>
      </c>
    </row>
    <row r="2629" spans="1:8">
      <c r="A2629" s="47">
        <v>38436</v>
      </c>
      <c r="B2629" s="48" t="s">
        <v>10660</v>
      </c>
      <c r="C2629" s="47" t="s">
        <v>4706</v>
      </c>
      <c r="D2629" s="49">
        <f t="shared" si="82"/>
        <v>10.95</v>
      </c>
      <c r="F2629" s="49">
        <v>10.95</v>
      </c>
      <c r="G2629" s="49">
        <v>10.95</v>
      </c>
      <c r="H2629" s="1105" t="b">
        <f t="shared" si="83"/>
        <v>1</v>
      </c>
    </row>
    <row r="2630" spans="1:8">
      <c r="A2630" s="45">
        <v>38437</v>
      </c>
      <c r="B2630" s="1108" t="s">
        <v>10661</v>
      </c>
      <c r="C2630" s="45" t="s">
        <v>4706</v>
      </c>
      <c r="D2630" s="46">
        <f t="shared" si="82"/>
        <v>16.440000000000001</v>
      </c>
      <c r="F2630" s="46">
        <v>16.440000000000001</v>
      </c>
      <c r="G2630" s="46">
        <v>16.440000000000001</v>
      </c>
      <c r="H2630" s="1105" t="b">
        <f t="shared" si="83"/>
        <v>1</v>
      </c>
    </row>
    <row r="2631" spans="1:8">
      <c r="A2631" s="47">
        <v>38438</v>
      </c>
      <c r="B2631" s="48" t="s">
        <v>10662</v>
      </c>
      <c r="C2631" s="47" t="s">
        <v>4706</v>
      </c>
      <c r="D2631" s="49">
        <f t="shared" si="82"/>
        <v>41.54</v>
      </c>
      <c r="F2631" s="49">
        <v>41.54</v>
      </c>
      <c r="G2631" s="49">
        <v>41.54</v>
      </c>
      <c r="H2631" s="1105" t="b">
        <f t="shared" si="83"/>
        <v>1</v>
      </c>
    </row>
    <row r="2632" spans="1:8">
      <c r="A2632" s="45">
        <v>38439</v>
      </c>
      <c r="B2632" s="1108" t="s">
        <v>10663</v>
      </c>
      <c r="C2632" s="45" t="s">
        <v>4706</v>
      </c>
      <c r="D2632" s="46">
        <f t="shared" si="82"/>
        <v>63.32</v>
      </c>
      <c r="F2632" s="46">
        <v>63.32</v>
      </c>
      <c r="G2632" s="46">
        <v>63.32</v>
      </c>
      <c r="H2632" s="1105" t="b">
        <f t="shared" si="83"/>
        <v>1</v>
      </c>
    </row>
    <row r="2633" spans="1:8">
      <c r="A2633" s="47">
        <v>10836</v>
      </c>
      <c r="B2633" s="48" t="s">
        <v>10664</v>
      </c>
      <c r="C2633" s="47" t="s">
        <v>4706</v>
      </c>
      <c r="D2633" s="49">
        <f t="shared" si="82"/>
        <v>11.55</v>
      </c>
      <c r="F2633" s="49">
        <v>11.55</v>
      </c>
      <c r="G2633" s="49">
        <v>11.55</v>
      </c>
      <c r="H2633" s="1105" t="b">
        <f t="shared" si="83"/>
        <v>1</v>
      </c>
    </row>
    <row r="2634" spans="1:8">
      <c r="A2634" s="45">
        <v>20128</v>
      </c>
      <c r="B2634" s="1108" t="s">
        <v>10665</v>
      </c>
      <c r="C2634" s="45" t="s">
        <v>4706</v>
      </c>
      <c r="D2634" s="46">
        <f t="shared" si="82"/>
        <v>33.840000000000003</v>
      </c>
      <c r="F2634" s="46">
        <v>33.840000000000003</v>
      </c>
      <c r="G2634" s="46">
        <v>33.840000000000003</v>
      </c>
      <c r="H2634" s="1105" t="b">
        <f t="shared" si="83"/>
        <v>1</v>
      </c>
    </row>
    <row r="2635" spans="1:8">
      <c r="A2635" s="47">
        <v>20131</v>
      </c>
      <c r="B2635" s="48" t="s">
        <v>10666</v>
      </c>
      <c r="C2635" s="47" t="s">
        <v>4706</v>
      </c>
      <c r="D2635" s="49">
        <f t="shared" si="82"/>
        <v>30.89</v>
      </c>
      <c r="F2635" s="49">
        <v>30.89</v>
      </c>
      <c r="G2635" s="49">
        <v>30.89</v>
      </c>
      <c r="H2635" s="1105" t="b">
        <f t="shared" si="83"/>
        <v>1</v>
      </c>
    </row>
    <row r="2636" spans="1:8">
      <c r="A2636" s="45">
        <v>3521</v>
      </c>
      <c r="B2636" s="1108" t="s">
        <v>10667</v>
      </c>
      <c r="C2636" s="45" t="s">
        <v>4706</v>
      </c>
      <c r="D2636" s="46">
        <f t="shared" si="82"/>
        <v>1.34</v>
      </c>
      <c r="F2636" s="46">
        <v>1.34</v>
      </c>
      <c r="G2636" s="46">
        <v>1.34</v>
      </c>
      <c r="H2636" s="1105" t="b">
        <f t="shared" si="83"/>
        <v>1</v>
      </c>
    </row>
    <row r="2637" spans="1:8">
      <c r="A2637" s="47">
        <v>3531</v>
      </c>
      <c r="B2637" s="48" t="s">
        <v>10668</v>
      </c>
      <c r="C2637" s="47" t="s">
        <v>4706</v>
      </c>
      <c r="D2637" s="49">
        <f t="shared" si="82"/>
        <v>1.51</v>
      </c>
      <c r="F2637" s="49">
        <v>1.51</v>
      </c>
      <c r="G2637" s="49">
        <v>1.51</v>
      </c>
      <c r="H2637" s="1105" t="b">
        <f t="shared" si="83"/>
        <v>1</v>
      </c>
    </row>
    <row r="2638" spans="1:8">
      <c r="A2638" s="45">
        <v>3522</v>
      </c>
      <c r="B2638" s="1108" t="s">
        <v>10669</v>
      </c>
      <c r="C2638" s="45" t="s">
        <v>4706</v>
      </c>
      <c r="D2638" s="46">
        <f t="shared" si="82"/>
        <v>2.25</v>
      </c>
      <c r="F2638" s="46">
        <v>2.25</v>
      </c>
      <c r="G2638" s="46">
        <v>2.25</v>
      </c>
      <c r="H2638" s="1105" t="b">
        <f t="shared" si="83"/>
        <v>1</v>
      </c>
    </row>
    <row r="2639" spans="1:8">
      <c r="A2639" s="47">
        <v>3527</v>
      </c>
      <c r="B2639" s="48" t="s">
        <v>10670</v>
      </c>
      <c r="C2639" s="47" t="s">
        <v>4706</v>
      </c>
      <c r="D2639" s="49">
        <f t="shared" si="82"/>
        <v>7.74</v>
      </c>
      <c r="F2639" s="49">
        <v>7.74</v>
      </c>
      <c r="G2639" s="49">
        <v>7.74</v>
      </c>
      <c r="H2639" s="1105" t="b">
        <f t="shared" si="83"/>
        <v>1</v>
      </c>
    </row>
    <row r="2640" spans="1:8">
      <c r="A2640" s="45">
        <v>10835</v>
      </c>
      <c r="B2640" s="1108" t="s">
        <v>10671</v>
      </c>
      <c r="C2640" s="45" t="s">
        <v>4706</v>
      </c>
      <c r="D2640" s="46">
        <f t="shared" si="82"/>
        <v>2.41</v>
      </c>
      <c r="F2640" s="46">
        <v>2.41</v>
      </c>
      <c r="G2640" s="46">
        <v>2.41</v>
      </c>
      <c r="H2640" s="1105" t="b">
        <f t="shared" si="83"/>
        <v>1</v>
      </c>
    </row>
    <row r="2641" spans="1:8">
      <c r="A2641" s="47">
        <v>3475</v>
      </c>
      <c r="B2641" s="48" t="s">
        <v>10672</v>
      </c>
      <c r="C2641" s="47" t="s">
        <v>4706</v>
      </c>
      <c r="D2641" s="49">
        <f t="shared" si="82"/>
        <v>2.6</v>
      </c>
      <c r="F2641" s="49">
        <v>2.6</v>
      </c>
      <c r="G2641" s="49">
        <v>2.6</v>
      </c>
      <c r="H2641" s="1105" t="b">
        <f t="shared" si="83"/>
        <v>1</v>
      </c>
    </row>
    <row r="2642" spans="1:8">
      <c r="A2642" s="45">
        <v>3485</v>
      </c>
      <c r="B2642" s="1108" t="s">
        <v>10673</v>
      </c>
      <c r="C2642" s="45" t="s">
        <v>4706</v>
      </c>
      <c r="D2642" s="46">
        <f t="shared" si="82"/>
        <v>8.31</v>
      </c>
      <c r="F2642" s="46">
        <v>8.31</v>
      </c>
      <c r="G2642" s="46">
        <v>8.31</v>
      </c>
      <c r="H2642" s="1105" t="b">
        <f t="shared" si="83"/>
        <v>1</v>
      </c>
    </row>
    <row r="2643" spans="1:8">
      <c r="A2643" s="47">
        <v>3534</v>
      </c>
      <c r="B2643" s="48" t="s">
        <v>10674</v>
      </c>
      <c r="C2643" s="47" t="s">
        <v>4706</v>
      </c>
      <c r="D2643" s="49">
        <f t="shared" si="82"/>
        <v>3.29</v>
      </c>
      <c r="F2643" s="49">
        <v>3.29</v>
      </c>
      <c r="G2643" s="49">
        <v>3.29</v>
      </c>
      <c r="H2643" s="1105" t="b">
        <f t="shared" si="83"/>
        <v>1</v>
      </c>
    </row>
    <row r="2644" spans="1:8">
      <c r="A2644" s="45">
        <v>3543</v>
      </c>
      <c r="B2644" s="1108" t="s">
        <v>10675</v>
      </c>
      <c r="C2644" s="45" t="s">
        <v>4706</v>
      </c>
      <c r="D2644" s="46">
        <f t="shared" si="82"/>
        <v>1.65</v>
      </c>
      <c r="F2644" s="46">
        <v>1.65</v>
      </c>
      <c r="G2644" s="46">
        <v>1.65</v>
      </c>
      <c r="H2644" s="1105" t="b">
        <f t="shared" si="83"/>
        <v>1</v>
      </c>
    </row>
    <row r="2645" spans="1:8">
      <c r="A2645" s="47">
        <v>3482</v>
      </c>
      <c r="B2645" s="48" t="s">
        <v>10676</v>
      </c>
      <c r="C2645" s="47" t="s">
        <v>4706</v>
      </c>
      <c r="D2645" s="49">
        <f t="shared" si="82"/>
        <v>4.18</v>
      </c>
      <c r="F2645" s="49">
        <v>4.18</v>
      </c>
      <c r="G2645" s="49">
        <v>4.18</v>
      </c>
      <c r="H2645" s="1105" t="b">
        <f t="shared" si="83"/>
        <v>1</v>
      </c>
    </row>
    <row r="2646" spans="1:8">
      <c r="A2646" s="45">
        <v>3505</v>
      </c>
      <c r="B2646" s="1108" t="s">
        <v>10677</v>
      </c>
      <c r="C2646" s="45" t="s">
        <v>4706</v>
      </c>
      <c r="D2646" s="46">
        <f t="shared" si="82"/>
        <v>2.37</v>
      </c>
      <c r="F2646" s="46">
        <v>2.37</v>
      </c>
      <c r="G2646" s="46">
        <v>2.37</v>
      </c>
      <c r="H2646" s="1105" t="b">
        <f t="shared" si="83"/>
        <v>1</v>
      </c>
    </row>
    <row r="2647" spans="1:8">
      <c r="A2647" s="47">
        <v>3516</v>
      </c>
      <c r="B2647" s="48" t="s">
        <v>10678</v>
      </c>
      <c r="C2647" s="47" t="s">
        <v>4706</v>
      </c>
      <c r="D2647" s="49">
        <f t="shared" si="82"/>
        <v>0.63</v>
      </c>
      <c r="F2647" s="49">
        <v>0.63</v>
      </c>
      <c r="G2647" s="49">
        <v>0.63</v>
      </c>
      <c r="H2647" s="1105" t="b">
        <f t="shared" si="83"/>
        <v>1</v>
      </c>
    </row>
    <row r="2648" spans="1:8">
      <c r="A2648" s="45">
        <v>3517</v>
      </c>
      <c r="B2648" s="1108" t="s">
        <v>10679</v>
      </c>
      <c r="C2648" s="45" t="s">
        <v>4706</v>
      </c>
      <c r="D2648" s="46">
        <f t="shared" si="82"/>
        <v>2.2000000000000002</v>
      </c>
      <c r="F2648" s="46">
        <v>2.2000000000000002</v>
      </c>
      <c r="G2648" s="46">
        <v>2.2000000000000002</v>
      </c>
      <c r="H2648" s="1105" t="b">
        <f t="shared" si="83"/>
        <v>1</v>
      </c>
    </row>
    <row r="2649" spans="1:8">
      <c r="A2649" s="47">
        <v>3515</v>
      </c>
      <c r="B2649" s="48" t="s">
        <v>10680</v>
      </c>
      <c r="C2649" s="47" t="s">
        <v>4706</v>
      </c>
      <c r="D2649" s="49">
        <f t="shared" si="82"/>
        <v>3.84</v>
      </c>
      <c r="F2649" s="49">
        <v>3.84</v>
      </c>
      <c r="G2649" s="49">
        <v>3.84</v>
      </c>
      <c r="H2649" s="1105" t="b">
        <f t="shared" si="83"/>
        <v>1</v>
      </c>
    </row>
    <row r="2650" spans="1:8">
      <c r="A2650" s="45">
        <v>20147</v>
      </c>
      <c r="B2650" s="1108" t="s">
        <v>10681</v>
      </c>
      <c r="C2650" s="45" t="s">
        <v>4706</v>
      </c>
      <c r="D2650" s="46">
        <f t="shared" si="82"/>
        <v>4.13</v>
      </c>
      <c r="F2650" s="46">
        <v>4.13</v>
      </c>
      <c r="G2650" s="46">
        <v>4.13</v>
      </c>
      <c r="H2650" s="1105" t="b">
        <f t="shared" si="83"/>
        <v>1</v>
      </c>
    </row>
    <row r="2651" spans="1:8">
      <c r="A2651" s="47">
        <v>3524</v>
      </c>
      <c r="B2651" s="48" t="s">
        <v>10682</v>
      </c>
      <c r="C2651" s="47" t="s">
        <v>4706</v>
      </c>
      <c r="D2651" s="49">
        <f t="shared" si="82"/>
        <v>4.9000000000000004</v>
      </c>
      <c r="F2651" s="49">
        <v>4.9000000000000004</v>
      </c>
      <c r="G2651" s="49">
        <v>4.9000000000000004</v>
      </c>
      <c r="H2651" s="1105" t="b">
        <f t="shared" si="83"/>
        <v>1</v>
      </c>
    </row>
    <row r="2652" spans="1:8">
      <c r="A2652" s="45">
        <v>3532</v>
      </c>
      <c r="B2652" s="1108" t="s">
        <v>10683</v>
      </c>
      <c r="C2652" s="45" t="s">
        <v>4706</v>
      </c>
      <c r="D2652" s="46">
        <f t="shared" si="82"/>
        <v>8.9600000000000009</v>
      </c>
      <c r="F2652" s="46">
        <v>8.9600000000000009</v>
      </c>
      <c r="G2652" s="46">
        <v>8.9600000000000009</v>
      </c>
      <c r="H2652" s="1105" t="b">
        <f t="shared" si="83"/>
        <v>1</v>
      </c>
    </row>
    <row r="2653" spans="1:8">
      <c r="A2653" s="47">
        <v>3528</v>
      </c>
      <c r="B2653" s="48" t="s">
        <v>10684</v>
      </c>
      <c r="C2653" s="47" t="s">
        <v>4706</v>
      </c>
      <c r="D2653" s="49">
        <f t="shared" si="82"/>
        <v>4.9800000000000004</v>
      </c>
      <c r="F2653" s="49">
        <v>4.9800000000000004</v>
      </c>
      <c r="G2653" s="49">
        <v>4.9800000000000004</v>
      </c>
      <c r="H2653" s="1105" t="b">
        <f t="shared" si="83"/>
        <v>1</v>
      </c>
    </row>
    <row r="2654" spans="1:8">
      <c r="A2654" s="45">
        <v>37952</v>
      </c>
      <c r="B2654" s="1108" t="s">
        <v>10685</v>
      </c>
      <c r="C2654" s="45" t="s">
        <v>4706</v>
      </c>
      <c r="D2654" s="46">
        <f t="shared" si="82"/>
        <v>35.479999999999997</v>
      </c>
      <c r="F2654" s="46">
        <v>35.479999999999997</v>
      </c>
      <c r="G2654" s="46">
        <v>35.479999999999997</v>
      </c>
      <c r="H2654" s="1105" t="b">
        <f t="shared" si="83"/>
        <v>1</v>
      </c>
    </row>
    <row r="2655" spans="1:8">
      <c r="A2655" s="47">
        <v>37951</v>
      </c>
      <c r="B2655" s="48" t="s">
        <v>10686</v>
      </c>
      <c r="C2655" s="47" t="s">
        <v>4706</v>
      </c>
      <c r="D2655" s="49">
        <f t="shared" si="82"/>
        <v>1.29</v>
      </c>
      <c r="F2655" s="49">
        <v>1.29</v>
      </c>
      <c r="G2655" s="49">
        <v>1.29</v>
      </c>
      <c r="H2655" s="1105" t="b">
        <f t="shared" si="83"/>
        <v>1</v>
      </c>
    </row>
    <row r="2656" spans="1:8">
      <c r="A2656" s="45">
        <v>3518</v>
      </c>
      <c r="B2656" s="1108" t="s">
        <v>10687</v>
      </c>
      <c r="C2656" s="45" t="s">
        <v>4706</v>
      </c>
      <c r="D2656" s="46">
        <f t="shared" si="82"/>
        <v>1.89</v>
      </c>
      <c r="F2656" s="46">
        <v>1.89</v>
      </c>
      <c r="G2656" s="46">
        <v>1.89</v>
      </c>
      <c r="H2656" s="1105" t="b">
        <f t="shared" si="83"/>
        <v>1</v>
      </c>
    </row>
    <row r="2657" spans="1:8">
      <c r="A2657" s="47">
        <v>3519</v>
      </c>
      <c r="B2657" s="48" t="s">
        <v>10688</v>
      </c>
      <c r="C2657" s="47" t="s">
        <v>4706</v>
      </c>
      <c r="D2657" s="49">
        <f t="shared" si="82"/>
        <v>4.47</v>
      </c>
      <c r="F2657" s="49">
        <v>4.47</v>
      </c>
      <c r="G2657" s="49">
        <v>4.47</v>
      </c>
      <c r="H2657" s="1105" t="b">
        <f t="shared" si="83"/>
        <v>1</v>
      </c>
    </row>
    <row r="2658" spans="1:8">
      <c r="A2658" s="45">
        <v>3520</v>
      </c>
      <c r="B2658" s="1108" t="s">
        <v>10689</v>
      </c>
      <c r="C2658" s="45" t="s">
        <v>4706</v>
      </c>
      <c r="D2658" s="46">
        <f t="shared" si="82"/>
        <v>5.01</v>
      </c>
      <c r="F2658" s="46">
        <v>5.01</v>
      </c>
      <c r="G2658" s="46">
        <v>5.01</v>
      </c>
      <c r="H2658" s="1105" t="b">
        <f t="shared" si="83"/>
        <v>1</v>
      </c>
    </row>
    <row r="2659" spans="1:8">
      <c r="A2659" s="47">
        <v>37950</v>
      </c>
      <c r="B2659" s="48" t="s">
        <v>10690</v>
      </c>
      <c r="C2659" s="47" t="s">
        <v>4706</v>
      </c>
      <c r="D2659" s="49">
        <f t="shared" si="82"/>
        <v>30.89</v>
      </c>
      <c r="F2659" s="49">
        <v>30.89</v>
      </c>
      <c r="G2659" s="49">
        <v>30.89</v>
      </c>
      <c r="H2659" s="1105" t="b">
        <f t="shared" si="83"/>
        <v>1</v>
      </c>
    </row>
    <row r="2660" spans="1:8">
      <c r="A2660" s="45">
        <v>37949</v>
      </c>
      <c r="B2660" s="1108" t="s">
        <v>10691</v>
      </c>
      <c r="C2660" s="45" t="s">
        <v>4706</v>
      </c>
      <c r="D2660" s="46">
        <f t="shared" si="82"/>
        <v>1.1299999999999999</v>
      </c>
      <c r="F2660" s="46">
        <v>1.1299999999999999</v>
      </c>
      <c r="G2660" s="46">
        <v>1.1299999999999999</v>
      </c>
      <c r="H2660" s="1105" t="b">
        <f t="shared" si="83"/>
        <v>1</v>
      </c>
    </row>
    <row r="2661" spans="1:8">
      <c r="A2661" s="47">
        <v>3526</v>
      </c>
      <c r="B2661" s="48" t="s">
        <v>10692</v>
      </c>
      <c r="C2661" s="47" t="s">
        <v>4706</v>
      </c>
      <c r="D2661" s="49">
        <f t="shared" si="82"/>
        <v>1.51</v>
      </c>
      <c r="F2661" s="49">
        <v>1.51</v>
      </c>
      <c r="G2661" s="49">
        <v>1.51</v>
      </c>
      <c r="H2661" s="1105" t="b">
        <f t="shared" si="83"/>
        <v>1</v>
      </c>
    </row>
    <row r="2662" spans="1:8">
      <c r="A2662" s="45">
        <v>3509</v>
      </c>
      <c r="B2662" s="1108" t="s">
        <v>10693</v>
      </c>
      <c r="C2662" s="45" t="s">
        <v>4706</v>
      </c>
      <c r="D2662" s="46">
        <f t="shared" si="82"/>
        <v>3.94</v>
      </c>
      <c r="F2662" s="46">
        <v>3.94</v>
      </c>
      <c r="G2662" s="46">
        <v>3.94</v>
      </c>
      <c r="H2662" s="1105" t="b">
        <f t="shared" si="83"/>
        <v>1</v>
      </c>
    </row>
    <row r="2663" spans="1:8">
      <c r="A2663" s="47">
        <v>3530</v>
      </c>
      <c r="B2663" s="48" t="s">
        <v>10694</v>
      </c>
      <c r="C2663" s="47" t="s">
        <v>4706</v>
      </c>
      <c r="D2663" s="49">
        <f t="shared" si="82"/>
        <v>154.33000000000001</v>
      </c>
      <c r="F2663" s="49">
        <v>154.33000000000001</v>
      </c>
      <c r="G2663" s="49">
        <v>154.33000000000001</v>
      </c>
      <c r="H2663" s="1105" t="b">
        <f t="shared" si="83"/>
        <v>1</v>
      </c>
    </row>
    <row r="2664" spans="1:8">
      <c r="A2664" s="45">
        <v>3542</v>
      </c>
      <c r="B2664" s="1108" t="s">
        <v>10695</v>
      </c>
      <c r="C2664" s="45" t="s">
        <v>4706</v>
      </c>
      <c r="D2664" s="46">
        <f t="shared" si="82"/>
        <v>0.36</v>
      </c>
      <c r="F2664" s="46">
        <v>0.36</v>
      </c>
      <c r="G2664" s="46">
        <v>0.36</v>
      </c>
      <c r="H2664" s="1105" t="b">
        <f t="shared" si="83"/>
        <v>1</v>
      </c>
    </row>
    <row r="2665" spans="1:8">
      <c r="A2665" s="47">
        <v>3529</v>
      </c>
      <c r="B2665" s="48" t="s">
        <v>10696</v>
      </c>
      <c r="C2665" s="47" t="s">
        <v>4706</v>
      </c>
      <c r="D2665" s="49">
        <f t="shared" si="82"/>
        <v>0.49</v>
      </c>
      <c r="F2665" s="49">
        <v>0.49</v>
      </c>
      <c r="G2665" s="49">
        <v>0.49</v>
      </c>
      <c r="H2665" s="1105" t="b">
        <f t="shared" si="83"/>
        <v>1</v>
      </c>
    </row>
    <row r="2666" spans="1:8">
      <c r="A2666" s="45">
        <v>3536</v>
      </c>
      <c r="B2666" s="1108" t="s">
        <v>10697</v>
      </c>
      <c r="C2666" s="45" t="s">
        <v>4706</v>
      </c>
      <c r="D2666" s="46">
        <f t="shared" si="82"/>
        <v>1.47</v>
      </c>
      <c r="F2666" s="46">
        <v>1.47</v>
      </c>
      <c r="G2666" s="46">
        <v>1.47</v>
      </c>
      <c r="H2666" s="1105" t="b">
        <f t="shared" si="83"/>
        <v>1</v>
      </c>
    </row>
    <row r="2667" spans="1:8">
      <c r="A2667" s="47">
        <v>3535</v>
      </c>
      <c r="B2667" s="48" t="s">
        <v>10698</v>
      </c>
      <c r="C2667" s="47" t="s">
        <v>4706</v>
      </c>
      <c r="D2667" s="49">
        <f t="shared" si="82"/>
        <v>3.5</v>
      </c>
      <c r="F2667" s="49">
        <v>3.5</v>
      </c>
      <c r="G2667" s="49">
        <v>3.5</v>
      </c>
      <c r="H2667" s="1105" t="b">
        <f t="shared" si="83"/>
        <v>1</v>
      </c>
    </row>
    <row r="2668" spans="1:8">
      <c r="A2668" s="45">
        <v>3540</v>
      </c>
      <c r="B2668" s="1108" t="s">
        <v>10699</v>
      </c>
      <c r="C2668" s="45" t="s">
        <v>4706</v>
      </c>
      <c r="D2668" s="46">
        <f t="shared" si="82"/>
        <v>3.79</v>
      </c>
      <c r="F2668" s="46">
        <v>3.79</v>
      </c>
      <c r="G2668" s="46">
        <v>3.79</v>
      </c>
      <c r="H2668" s="1105" t="b">
        <f t="shared" si="83"/>
        <v>1</v>
      </c>
    </row>
    <row r="2669" spans="1:8">
      <c r="A2669" s="47">
        <v>3539</v>
      </c>
      <c r="B2669" s="48" t="s">
        <v>10700</v>
      </c>
      <c r="C2669" s="47" t="s">
        <v>4706</v>
      </c>
      <c r="D2669" s="49">
        <f t="shared" si="82"/>
        <v>16.46</v>
      </c>
      <c r="F2669" s="49">
        <v>16.46</v>
      </c>
      <c r="G2669" s="49">
        <v>16.46</v>
      </c>
      <c r="H2669" s="1105" t="b">
        <f t="shared" si="83"/>
        <v>1</v>
      </c>
    </row>
    <row r="2670" spans="1:8">
      <c r="A2670" s="45">
        <v>3513</v>
      </c>
      <c r="B2670" s="1108" t="s">
        <v>10701</v>
      </c>
      <c r="C2670" s="45" t="s">
        <v>4706</v>
      </c>
      <c r="D2670" s="46">
        <f t="shared" si="82"/>
        <v>73.16</v>
      </c>
      <c r="F2670" s="46">
        <v>73.16</v>
      </c>
      <c r="G2670" s="46">
        <v>73.16</v>
      </c>
      <c r="H2670" s="1105" t="b">
        <f t="shared" si="83"/>
        <v>1</v>
      </c>
    </row>
    <row r="2671" spans="1:8">
      <c r="A2671" s="47">
        <v>3492</v>
      </c>
      <c r="B2671" s="48" t="s">
        <v>10702</v>
      </c>
      <c r="C2671" s="47" t="s">
        <v>4706</v>
      </c>
      <c r="D2671" s="49">
        <f t="shared" si="82"/>
        <v>14.08</v>
      </c>
      <c r="F2671" s="49">
        <v>14.08</v>
      </c>
      <c r="G2671" s="49">
        <v>14.08</v>
      </c>
      <c r="H2671" s="1105" t="b">
        <f t="shared" si="83"/>
        <v>1</v>
      </c>
    </row>
    <row r="2672" spans="1:8">
      <c r="A2672" s="45">
        <v>3491</v>
      </c>
      <c r="B2672" s="1108" t="s">
        <v>10703</v>
      </c>
      <c r="C2672" s="45" t="s">
        <v>4706</v>
      </c>
      <c r="D2672" s="46">
        <f t="shared" si="82"/>
        <v>8.0299999999999994</v>
      </c>
      <c r="F2672" s="46">
        <v>8.0299999999999994</v>
      </c>
      <c r="G2672" s="46">
        <v>8.0299999999999994</v>
      </c>
      <c r="H2672" s="1105" t="b">
        <f t="shared" si="83"/>
        <v>1</v>
      </c>
    </row>
    <row r="2673" spans="1:8">
      <c r="A2673" s="47">
        <v>3493</v>
      </c>
      <c r="B2673" s="48" t="s">
        <v>10704</v>
      </c>
      <c r="C2673" s="47" t="s">
        <v>4706</v>
      </c>
      <c r="D2673" s="49">
        <f t="shared" si="82"/>
        <v>19.25</v>
      </c>
      <c r="F2673" s="49">
        <v>19.25</v>
      </c>
      <c r="G2673" s="49">
        <v>19.25</v>
      </c>
      <c r="H2673" s="1105" t="b">
        <f t="shared" si="83"/>
        <v>1</v>
      </c>
    </row>
    <row r="2674" spans="1:8">
      <c r="A2674" s="45">
        <v>12628</v>
      </c>
      <c r="B2674" s="1108" t="s">
        <v>10705</v>
      </c>
      <c r="C2674" s="45" t="s">
        <v>4706</v>
      </c>
      <c r="D2674" s="46">
        <f t="shared" si="82"/>
        <v>6.25</v>
      </c>
      <c r="F2674" s="46">
        <v>6.25</v>
      </c>
      <c r="G2674" s="46">
        <v>6.25</v>
      </c>
      <c r="H2674" s="1105" t="b">
        <f t="shared" si="83"/>
        <v>1</v>
      </c>
    </row>
    <row r="2675" spans="1:8">
      <c r="A2675" s="47">
        <v>12629</v>
      </c>
      <c r="B2675" s="48" t="s">
        <v>10706</v>
      </c>
      <c r="C2675" s="47" t="s">
        <v>4706</v>
      </c>
      <c r="D2675" s="49">
        <f t="shared" si="82"/>
        <v>6.78</v>
      </c>
      <c r="F2675" s="49">
        <v>6.78</v>
      </c>
      <c r="G2675" s="49">
        <v>6.78</v>
      </c>
      <c r="H2675" s="1105" t="b">
        <f t="shared" si="83"/>
        <v>1</v>
      </c>
    </row>
    <row r="2676" spans="1:8">
      <c r="A2676" s="45">
        <v>3481</v>
      </c>
      <c r="B2676" s="1108" t="s">
        <v>10707</v>
      </c>
      <c r="C2676" s="45" t="s">
        <v>4706</v>
      </c>
      <c r="D2676" s="46">
        <f t="shared" si="82"/>
        <v>9.75</v>
      </c>
      <c r="F2676" s="46">
        <v>9.75</v>
      </c>
      <c r="G2676" s="46">
        <v>9.75</v>
      </c>
      <c r="H2676" s="1105" t="b">
        <f t="shared" si="83"/>
        <v>1</v>
      </c>
    </row>
    <row r="2677" spans="1:8">
      <c r="A2677" s="47">
        <v>3510</v>
      </c>
      <c r="B2677" s="48" t="s">
        <v>10708</v>
      </c>
      <c r="C2677" s="47" t="s">
        <v>4706</v>
      </c>
      <c r="D2677" s="49">
        <f t="shared" si="82"/>
        <v>9.11</v>
      </c>
      <c r="F2677" s="49">
        <v>9.11</v>
      </c>
      <c r="G2677" s="49">
        <v>9.11</v>
      </c>
      <c r="H2677" s="1105" t="b">
        <f t="shared" si="83"/>
        <v>1</v>
      </c>
    </row>
    <row r="2678" spans="1:8">
      <c r="A2678" s="45">
        <v>3508</v>
      </c>
      <c r="B2678" s="1108" t="s">
        <v>10709</v>
      </c>
      <c r="C2678" s="45" t="s">
        <v>4706</v>
      </c>
      <c r="D2678" s="46">
        <f t="shared" si="82"/>
        <v>23.83</v>
      </c>
      <c r="F2678" s="46">
        <v>23.83</v>
      </c>
      <c r="G2678" s="46">
        <v>23.83</v>
      </c>
      <c r="H2678" s="1105" t="b">
        <f t="shared" si="83"/>
        <v>1</v>
      </c>
    </row>
    <row r="2679" spans="1:8">
      <c r="A2679" s="47">
        <v>38939</v>
      </c>
      <c r="B2679" s="48" t="s">
        <v>10710</v>
      </c>
      <c r="C2679" s="47" t="s">
        <v>4706</v>
      </c>
      <c r="D2679" s="49">
        <f t="shared" si="82"/>
        <v>11.55</v>
      </c>
      <c r="F2679" s="49">
        <v>11.55</v>
      </c>
      <c r="G2679" s="49">
        <v>11.55</v>
      </c>
      <c r="H2679" s="1105" t="b">
        <f t="shared" si="83"/>
        <v>1</v>
      </c>
    </row>
    <row r="2680" spans="1:8">
      <c r="A2680" s="45">
        <v>38940</v>
      </c>
      <c r="B2680" s="1108" t="s">
        <v>10711</v>
      </c>
      <c r="C2680" s="45" t="s">
        <v>4706</v>
      </c>
      <c r="D2680" s="46">
        <f t="shared" si="82"/>
        <v>17.63</v>
      </c>
      <c r="F2680" s="46">
        <v>17.63</v>
      </c>
      <c r="G2680" s="46">
        <v>17.63</v>
      </c>
      <c r="H2680" s="1105" t="b">
        <f t="shared" si="83"/>
        <v>1</v>
      </c>
    </row>
    <row r="2681" spans="1:8">
      <c r="A2681" s="47">
        <v>38941</v>
      </c>
      <c r="B2681" s="48" t="s">
        <v>10712</v>
      </c>
      <c r="C2681" s="47" t="s">
        <v>4706</v>
      </c>
      <c r="D2681" s="49">
        <f t="shared" si="82"/>
        <v>20.83</v>
      </c>
      <c r="F2681" s="49">
        <v>20.83</v>
      </c>
      <c r="G2681" s="49">
        <v>20.83</v>
      </c>
      <c r="H2681" s="1105" t="b">
        <f t="shared" si="83"/>
        <v>1</v>
      </c>
    </row>
    <row r="2682" spans="1:8">
      <c r="A2682" s="45">
        <v>38942</v>
      </c>
      <c r="B2682" s="1108" t="s">
        <v>10713</v>
      </c>
      <c r="C2682" s="45" t="s">
        <v>4706</v>
      </c>
      <c r="D2682" s="46">
        <f t="shared" si="82"/>
        <v>23.33</v>
      </c>
      <c r="F2682" s="46">
        <v>23.33</v>
      </c>
      <c r="G2682" s="46">
        <v>23.33</v>
      </c>
      <c r="H2682" s="1105" t="b">
        <f t="shared" si="83"/>
        <v>1</v>
      </c>
    </row>
    <row r="2683" spans="1:8">
      <c r="A2683" s="47">
        <v>38987</v>
      </c>
      <c r="B2683" s="48" t="s">
        <v>10714</v>
      </c>
      <c r="C2683" s="47" t="s">
        <v>4706</v>
      </c>
      <c r="D2683" s="49">
        <f t="shared" si="82"/>
        <v>4.93</v>
      </c>
      <c r="F2683" s="49">
        <v>4.93</v>
      </c>
      <c r="G2683" s="49">
        <v>4.93</v>
      </c>
      <c r="H2683" s="1105" t="b">
        <f t="shared" si="83"/>
        <v>1</v>
      </c>
    </row>
    <row r="2684" spans="1:8">
      <c r="A2684" s="45">
        <v>38988</v>
      </c>
      <c r="B2684" s="1108" t="s">
        <v>10715</v>
      </c>
      <c r="C2684" s="45" t="s">
        <v>4706</v>
      </c>
      <c r="D2684" s="46">
        <f t="shared" si="82"/>
        <v>11.45</v>
      </c>
      <c r="F2684" s="46">
        <v>11.45</v>
      </c>
      <c r="G2684" s="46">
        <v>11.45</v>
      </c>
      <c r="H2684" s="1105" t="b">
        <f t="shared" si="83"/>
        <v>1</v>
      </c>
    </row>
    <row r="2685" spans="1:8">
      <c r="A2685" s="47">
        <v>38989</v>
      </c>
      <c r="B2685" s="48" t="s">
        <v>10716</v>
      </c>
      <c r="C2685" s="47" t="s">
        <v>4706</v>
      </c>
      <c r="D2685" s="49">
        <f t="shared" si="82"/>
        <v>15.21</v>
      </c>
      <c r="F2685" s="49">
        <v>15.21</v>
      </c>
      <c r="G2685" s="49">
        <v>15.21</v>
      </c>
      <c r="H2685" s="1105" t="b">
        <f t="shared" si="83"/>
        <v>1</v>
      </c>
    </row>
    <row r="2686" spans="1:8">
      <c r="A2686" s="45">
        <v>38990</v>
      </c>
      <c r="B2686" s="1108" t="s">
        <v>10717</v>
      </c>
      <c r="C2686" s="45" t="s">
        <v>4706</v>
      </c>
      <c r="D2686" s="46">
        <f t="shared" si="82"/>
        <v>40.1</v>
      </c>
      <c r="F2686" s="46">
        <v>40.1</v>
      </c>
      <c r="G2686" s="46">
        <v>40.1</v>
      </c>
      <c r="H2686" s="1105" t="b">
        <f t="shared" si="83"/>
        <v>1</v>
      </c>
    </row>
    <row r="2687" spans="1:8">
      <c r="A2687" s="47">
        <v>38991</v>
      </c>
      <c r="B2687" s="48" t="s">
        <v>10718</v>
      </c>
      <c r="C2687" s="47" t="s">
        <v>4706</v>
      </c>
      <c r="D2687" s="49">
        <f t="shared" si="82"/>
        <v>81.02</v>
      </c>
      <c r="F2687" s="49">
        <v>81.02</v>
      </c>
      <c r="G2687" s="49">
        <v>81.02</v>
      </c>
      <c r="H2687" s="1105" t="b">
        <f t="shared" si="83"/>
        <v>1</v>
      </c>
    </row>
    <row r="2688" spans="1:8">
      <c r="A2688" s="45">
        <v>38913</v>
      </c>
      <c r="B2688" s="1108" t="s">
        <v>10719</v>
      </c>
      <c r="C2688" s="45" t="s">
        <v>4706</v>
      </c>
      <c r="D2688" s="46">
        <f t="shared" si="82"/>
        <v>10.71</v>
      </c>
      <c r="F2688" s="46">
        <v>10.71</v>
      </c>
      <c r="G2688" s="46">
        <v>10.71</v>
      </c>
      <c r="H2688" s="1105" t="b">
        <f t="shared" si="83"/>
        <v>1</v>
      </c>
    </row>
    <row r="2689" spans="1:8">
      <c r="A2689" s="47">
        <v>38914</v>
      </c>
      <c r="B2689" s="48" t="s">
        <v>10720</v>
      </c>
      <c r="C2689" s="47" t="s">
        <v>4706</v>
      </c>
      <c r="D2689" s="49">
        <f t="shared" si="82"/>
        <v>12.43</v>
      </c>
      <c r="F2689" s="49">
        <v>12.43</v>
      </c>
      <c r="G2689" s="49">
        <v>12.43</v>
      </c>
      <c r="H2689" s="1105" t="b">
        <f t="shared" si="83"/>
        <v>1</v>
      </c>
    </row>
    <row r="2690" spans="1:8">
      <c r="A2690" s="45">
        <v>38915</v>
      </c>
      <c r="B2690" s="1108" t="s">
        <v>10721</v>
      </c>
      <c r="C2690" s="45" t="s">
        <v>4706</v>
      </c>
      <c r="D2690" s="46">
        <f t="shared" si="82"/>
        <v>21.58</v>
      </c>
      <c r="F2690" s="46">
        <v>21.58</v>
      </c>
      <c r="G2690" s="46">
        <v>21.58</v>
      </c>
      <c r="H2690" s="1105" t="b">
        <f t="shared" si="83"/>
        <v>1</v>
      </c>
    </row>
    <row r="2691" spans="1:8">
      <c r="A2691" s="47">
        <v>38916</v>
      </c>
      <c r="B2691" s="48" t="s">
        <v>10722</v>
      </c>
      <c r="C2691" s="47" t="s">
        <v>4706</v>
      </c>
      <c r="D2691" s="49">
        <f t="shared" ref="D2691:D2754" si="84">IF($J$2=$F$1,F2691,G2691)</f>
        <v>28.47</v>
      </c>
      <c r="F2691" s="49">
        <v>28.47</v>
      </c>
      <c r="G2691" s="49">
        <v>28.47</v>
      </c>
      <c r="H2691" s="1105" t="b">
        <f t="shared" ref="H2691:H2754" si="85">F2691=G2691</f>
        <v>1</v>
      </c>
    </row>
    <row r="2692" spans="1:8">
      <c r="A2692" s="45">
        <v>39300</v>
      </c>
      <c r="B2692" s="1108" t="s">
        <v>10723</v>
      </c>
      <c r="C2692" s="45" t="s">
        <v>4706</v>
      </c>
      <c r="D2692" s="46">
        <f t="shared" si="84"/>
        <v>9.68</v>
      </c>
      <c r="F2692" s="46">
        <v>9.68</v>
      </c>
      <c r="G2692" s="46">
        <v>9.68</v>
      </c>
      <c r="H2692" s="1105" t="b">
        <f t="shared" si="85"/>
        <v>1</v>
      </c>
    </row>
    <row r="2693" spans="1:8">
      <c r="A2693" s="47">
        <v>39301</v>
      </c>
      <c r="B2693" s="48" t="s">
        <v>10724</v>
      </c>
      <c r="C2693" s="47" t="s">
        <v>4706</v>
      </c>
      <c r="D2693" s="49">
        <f t="shared" si="84"/>
        <v>13.43</v>
      </c>
      <c r="F2693" s="49">
        <v>13.43</v>
      </c>
      <c r="G2693" s="49">
        <v>13.43</v>
      </c>
      <c r="H2693" s="1105" t="b">
        <f t="shared" si="85"/>
        <v>1</v>
      </c>
    </row>
    <row r="2694" spans="1:8">
      <c r="A2694" s="45">
        <v>39302</v>
      </c>
      <c r="B2694" s="1108" t="s">
        <v>10725</v>
      </c>
      <c r="C2694" s="45" t="s">
        <v>4706</v>
      </c>
      <c r="D2694" s="46">
        <f t="shared" si="84"/>
        <v>16.88</v>
      </c>
      <c r="F2694" s="46">
        <v>16.88</v>
      </c>
      <c r="G2694" s="46">
        <v>16.88</v>
      </c>
      <c r="H2694" s="1105" t="b">
        <f t="shared" si="85"/>
        <v>1</v>
      </c>
    </row>
    <row r="2695" spans="1:8">
      <c r="A2695" s="47">
        <v>39303</v>
      </c>
      <c r="B2695" s="48" t="s">
        <v>10726</v>
      </c>
      <c r="C2695" s="47" t="s">
        <v>4706</v>
      </c>
      <c r="D2695" s="49">
        <f t="shared" si="84"/>
        <v>29.67</v>
      </c>
      <c r="F2695" s="49">
        <v>29.67</v>
      </c>
      <c r="G2695" s="49">
        <v>29.67</v>
      </c>
      <c r="H2695" s="1105" t="b">
        <f t="shared" si="85"/>
        <v>1</v>
      </c>
    </row>
    <row r="2696" spans="1:8">
      <c r="A2696" s="45">
        <v>38923</v>
      </c>
      <c r="B2696" s="1108" t="s">
        <v>10727</v>
      </c>
      <c r="C2696" s="45" t="s">
        <v>4706</v>
      </c>
      <c r="D2696" s="46">
        <f t="shared" si="84"/>
        <v>9.4499999999999993</v>
      </c>
      <c r="F2696" s="46">
        <v>9.4499999999999993</v>
      </c>
      <c r="G2696" s="46">
        <v>9.4499999999999993</v>
      </c>
      <c r="H2696" s="1105" t="b">
        <f t="shared" si="85"/>
        <v>1</v>
      </c>
    </row>
    <row r="2697" spans="1:8">
      <c r="A2697" s="47">
        <v>38925</v>
      </c>
      <c r="B2697" s="48" t="s">
        <v>10728</v>
      </c>
      <c r="C2697" s="47" t="s">
        <v>4706</v>
      </c>
      <c r="D2697" s="49">
        <f t="shared" si="84"/>
        <v>10.16</v>
      </c>
      <c r="F2697" s="49">
        <v>10.16</v>
      </c>
      <c r="G2697" s="49">
        <v>10.16</v>
      </c>
      <c r="H2697" s="1105" t="b">
        <f t="shared" si="85"/>
        <v>1</v>
      </c>
    </row>
    <row r="2698" spans="1:8">
      <c r="A2698" s="45">
        <v>38926</v>
      </c>
      <c r="B2698" s="1108" t="s">
        <v>10729</v>
      </c>
      <c r="C2698" s="45" t="s">
        <v>4706</v>
      </c>
      <c r="D2698" s="46">
        <f t="shared" si="84"/>
        <v>14.51</v>
      </c>
      <c r="F2698" s="46">
        <v>14.51</v>
      </c>
      <c r="G2698" s="46">
        <v>14.51</v>
      </c>
      <c r="H2698" s="1105" t="b">
        <f t="shared" si="85"/>
        <v>1</v>
      </c>
    </row>
    <row r="2699" spans="1:8">
      <c r="A2699" s="47">
        <v>38927</v>
      </c>
      <c r="B2699" s="48" t="s">
        <v>10730</v>
      </c>
      <c r="C2699" s="47" t="s">
        <v>4706</v>
      </c>
      <c r="D2699" s="49">
        <f t="shared" si="84"/>
        <v>15.51</v>
      </c>
      <c r="F2699" s="49">
        <v>15.51</v>
      </c>
      <c r="G2699" s="49">
        <v>15.51</v>
      </c>
      <c r="H2699" s="1105" t="b">
        <f t="shared" si="85"/>
        <v>1</v>
      </c>
    </row>
    <row r="2700" spans="1:8">
      <c r="A2700" s="45">
        <v>39304</v>
      </c>
      <c r="B2700" s="1108" t="s">
        <v>10731</v>
      </c>
      <c r="C2700" s="45" t="s">
        <v>4706</v>
      </c>
      <c r="D2700" s="46">
        <f t="shared" si="84"/>
        <v>11.95</v>
      </c>
      <c r="F2700" s="46">
        <v>11.95</v>
      </c>
      <c r="G2700" s="46">
        <v>11.95</v>
      </c>
      <c r="H2700" s="1105" t="b">
        <f t="shared" si="85"/>
        <v>1</v>
      </c>
    </row>
    <row r="2701" spans="1:8">
      <c r="A2701" s="47">
        <v>38924</v>
      </c>
      <c r="B2701" s="48" t="s">
        <v>10732</v>
      </c>
      <c r="C2701" s="47" t="s">
        <v>4706</v>
      </c>
      <c r="D2701" s="49">
        <f t="shared" si="84"/>
        <v>17.03</v>
      </c>
      <c r="F2701" s="49">
        <v>17.03</v>
      </c>
      <c r="G2701" s="49">
        <v>17.03</v>
      </c>
      <c r="H2701" s="1105" t="b">
        <f t="shared" si="85"/>
        <v>1</v>
      </c>
    </row>
    <row r="2702" spans="1:8">
      <c r="A2702" s="45">
        <v>39305</v>
      </c>
      <c r="B2702" s="1108" t="s">
        <v>10733</v>
      </c>
      <c r="C2702" s="45" t="s">
        <v>4706</v>
      </c>
      <c r="D2702" s="46">
        <f t="shared" si="84"/>
        <v>15.65</v>
      </c>
      <c r="F2702" s="46">
        <v>15.65</v>
      </c>
      <c r="G2702" s="46">
        <v>15.65</v>
      </c>
      <c r="H2702" s="1105" t="b">
        <f t="shared" si="85"/>
        <v>1</v>
      </c>
    </row>
    <row r="2703" spans="1:8">
      <c r="A2703" s="47">
        <v>39306</v>
      </c>
      <c r="B2703" s="48" t="s">
        <v>10734</v>
      </c>
      <c r="C2703" s="47" t="s">
        <v>4706</v>
      </c>
      <c r="D2703" s="49">
        <f t="shared" si="84"/>
        <v>19.579999999999998</v>
      </c>
      <c r="F2703" s="49">
        <v>19.579999999999998</v>
      </c>
      <c r="G2703" s="49">
        <v>19.579999999999998</v>
      </c>
      <c r="H2703" s="1105" t="b">
        <f t="shared" si="85"/>
        <v>1</v>
      </c>
    </row>
    <row r="2704" spans="1:8">
      <c r="A2704" s="45">
        <v>38928</v>
      </c>
      <c r="B2704" s="1108" t="s">
        <v>10735</v>
      </c>
      <c r="C2704" s="45" t="s">
        <v>4706</v>
      </c>
      <c r="D2704" s="46">
        <f t="shared" si="84"/>
        <v>17.2</v>
      </c>
      <c r="F2704" s="46">
        <v>17.2</v>
      </c>
      <c r="G2704" s="46">
        <v>17.2</v>
      </c>
      <c r="H2704" s="1105" t="b">
        <f t="shared" si="85"/>
        <v>1</v>
      </c>
    </row>
    <row r="2705" spans="1:8">
      <c r="A2705" s="47">
        <v>38929</v>
      </c>
      <c r="B2705" s="48" t="s">
        <v>10736</v>
      </c>
      <c r="C2705" s="47" t="s">
        <v>4706</v>
      </c>
      <c r="D2705" s="49">
        <f t="shared" si="84"/>
        <v>30.49</v>
      </c>
      <c r="F2705" s="49">
        <v>30.49</v>
      </c>
      <c r="G2705" s="49">
        <v>30.49</v>
      </c>
      <c r="H2705" s="1105" t="b">
        <f t="shared" si="85"/>
        <v>1</v>
      </c>
    </row>
    <row r="2706" spans="1:8">
      <c r="A2706" s="45">
        <v>39307</v>
      </c>
      <c r="B2706" s="1108" t="s">
        <v>10737</v>
      </c>
      <c r="C2706" s="45" t="s">
        <v>4706</v>
      </c>
      <c r="D2706" s="46">
        <f t="shared" si="84"/>
        <v>22.53</v>
      </c>
      <c r="F2706" s="46">
        <v>22.53</v>
      </c>
      <c r="G2706" s="46">
        <v>22.53</v>
      </c>
      <c r="H2706" s="1105" t="b">
        <f t="shared" si="85"/>
        <v>1</v>
      </c>
    </row>
    <row r="2707" spans="1:8">
      <c r="A2707" s="47">
        <v>38930</v>
      </c>
      <c r="B2707" s="48" t="s">
        <v>10738</v>
      </c>
      <c r="C2707" s="47" t="s">
        <v>4706</v>
      </c>
      <c r="D2707" s="49">
        <f t="shared" si="84"/>
        <v>38.31</v>
      </c>
      <c r="F2707" s="49">
        <v>38.31</v>
      </c>
      <c r="G2707" s="49">
        <v>38.31</v>
      </c>
      <c r="H2707" s="1105" t="b">
        <f t="shared" si="85"/>
        <v>1</v>
      </c>
    </row>
    <row r="2708" spans="1:8">
      <c r="A2708" s="45">
        <v>38931</v>
      </c>
      <c r="B2708" s="1108" t="s">
        <v>10739</v>
      </c>
      <c r="C2708" s="45" t="s">
        <v>4706</v>
      </c>
      <c r="D2708" s="46">
        <f t="shared" si="84"/>
        <v>9.64</v>
      </c>
      <c r="F2708" s="46">
        <v>9.64</v>
      </c>
      <c r="G2708" s="46">
        <v>9.64</v>
      </c>
      <c r="H2708" s="1105" t="b">
        <f t="shared" si="85"/>
        <v>1</v>
      </c>
    </row>
    <row r="2709" spans="1:8">
      <c r="A2709" s="47">
        <v>38932</v>
      </c>
      <c r="B2709" s="48" t="s">
        <v>10740</v>
      </c>
      <c r="C2709" s="47" t="s">
        <v>4706</v>
      </c>
      <c r="D2709" s="49">
        <f t="shared" si="84"/>
        <v>9.74</v>
      </c>
      <c r="F2709" s="49">
        <v>9.74</v>
      </c>
      <c r="G2709" s="49">
        <v>9.74</v>
      </c>
      <c r="H2709" s="1105" t="b">
        <f t="shared" si="85"/>
        <v>1</v>
      </c>
    </row>
    <row r="2710" spans="1:8">
      <c r="A2710" s="45">
        <v>38934</v>
      </c>
      <c r="B2710" s="1108" t="s">
        <v>10741</v>
      </c>
      <c r="C2710" s="45" t="s">
        <v>4706</v>
      </c>
      <c r="D2710" s="46">
        <f t="shared" si="84"/>
        <v>14.4</v>
      </c>
      <c r="F2710" s="46">
        <v>14.4</v>
      </c>
      <c r="G2710" s="46">
        <v>14.4</v>
      </c>
      <c r="H2710" s="1105" t="b">
        <f t="shared" si="85"/>
        <v>1</v>
      </c>
    </row>
    <row r="2711" spans="1:8">
      <c r="A2711" s="47">
        <v>38935</v>
      </c>
      <c r="B2711" s="48" t="s">
        <v>10742</v>
      </c>
      <c r="C2711" s="47" t="s">
        <v>4706</v>
      </c>
      <c r="D2711" s="49">
        <f t="shared" si="84"/>
        <v>15.41</v>
      </c>
      <c r="F2711" s="49">
        <v>15.41</v>
      </c>
      <c r="G2711" s="49">
        <v>15.41</v>
      </c>
      <c r="H2711" s="1105" t="b">
        <f t="shared" si="85"/>
        <v>1</v>
      </c>
    </row>
    <row r="2712" spans="1:8">
      <c r="A2712" s="45">
        <v>38936</v>
      </c>
      <c r="B2712" s="1108" t="s">
        <v>10743</v>
      </c>
      <c r="C2712" s="45" t="s">
        <v>4706</v>
      </c>
      <c r="D2712" s="46">
        <f t="shared" si="84"/>
        <v>16.5</v>
      </c>
      <c r="F2712" s="46">
        <v>16.5</v>
      </c>
      <c r="G2712" s="46">
        <v>16.5</v>
      </c>
      <c r="H2712" s="1105" t="b">
        <f t="shared" si="85"/>
        <v>1</v>
      </c>
    </row>
    <row r="2713" spans="1:8">
      <c r="A2713" s="47">
        <v>38937</v>
      </c>
      <c r="B2713" s="48" t="s">
        <v>10744</v>
      </c>
      <c r="C2713" s="47" t="s">
        <v>4706</v>
      </c>
      <c r="D2713" s="49">
        <f t="shared" si="84"/>
        <v>20.11</v>
      </c>
      <c r="F2713" s="49">
        <v>20.11</v>
      </c>
      <c r="G2713" s="49">
        <v>20.11</v>
      </c>
      <c r="H2713" s="1105" t="b">
        <f t="shared" si="85"/>
        <v>1</v>
      </c>
    </row>
    <row r="2714" spans="1:8">
      <c r="A2714" s="45">
        <v>38938</v>
      </c>
      <c r="B2714" s="1108" t="s">
        <v>10745</v>
      </c>
      <c r="C2714" s="45" t="s">
        <v>4706</v>
      </c>
      <c r="D2714" s="46">
        <f t="shared" si="84"/>
        <v>29.9</v>
      </c>
      <c r="F2714" s="46">
        <v>29.9</v>
      </c>
      <c r="G2714" s="46">
        <v>29.9</v>
      </c>
      <c r="H2714" s="1105" t="b">
        <f t="shared" si="85"/>
        <v>1</v>
      </c>
    </row>
    <row r="2715" spans="1:8">
      <c r="A2715" s="47">
        <v>3489</v>
      </c>
      <c r="B2715" s="48" t="s">
        <v>10746</v>
      </c>
      <c r="C2715" s="47" t="s">
        <v>4706</v>
      </c>
      <c r="D2715" s="49">
        <f t="shared" si="84"/>
        <v>9</v>
      </c>
      <c r="F2715" s="49">
        <v>9</v>
      </c>
      <c r="G2715" s="49">
        <v>9</v>
      </c>
      <c r="H2715" s="1105" t="b">
        <f t="shared" si="85"/>
        <v>1</v>
      </c>
    </row>
    <row r="2716" spans="1:8">
      <c r="A2716" s="45">
        <v>20151</v>
      </c>
      <c r="B2716" s="1108" t="s">
        <v>10747</v>
      </c>
      <c r="C2716" s="45" t="s">
        <v>4706</v>
      </c>
      <c r="D2716" s="46">
        <f t="shared" si="84"/>
        <v>13.91</v>
      </c>
      <c r="F2716" s="46">
        <v>13.91</v>
      </c>
      <c r="G2716" s="46">
        <v>13.91</v>
      </c>
      <c r="H2716" s="1105" t="b">
        <f t="shared" si="85"/>
        <v>1</v>
      </c>
    </row>
    <row r="2717" spans="1:8">
      <c r="A2717" s="47">
        <v>20152</v>
      </c>
      <c r="B2717" s="48" t="s">
        <v>10748</v>
      </c>
      <c r="C2717" s="47" t="s">
        <v>4706</v>
      </c>
      <c r="D2717" s="49">
        <f t="shared" si="84"/>
        <v>48.41</v>
      </c>
      <c r="F2717" s="49">
        <v>48.41</v>
      </c>
      <c r="G2717" s="49">
        <v>48.41</v>
      </c>
      <c r="H2717" s="1105" t="b">
        <f t="shared" si="85"/>
        <v>1</v>
      </c>
    </row>
    <row r="2718" spans="1:8">
      <c r="A2718" s="45">
        <v>20148</v>
      </c>
      <c r="B2718" s="1108" t="s">
        <v>10749</v>
      </c>
      <c r="C2718" s="45" t="s">
        <v>4706</v>
      </c>
      <c r="D2718" s="46">
        <f t="shared" si="84"/>
        <v>2.76</v>
      </c>
      <c r="F2718" s="46">
        <v>2.76</v>
      </c>
      <c r="G2718" s="46">
        <v>2.76</v>
      </c>
      <c r="H2718" s="1105" t="b">
        <f t="shared" si="85"/>
        <v>1</v>
      </c>
    </row>
    <row r="2719" spans="1:8">
      <c r="A2719" s="47">
        <v>20149</v>
      </c>
      <c r="B2719" s="48" t="s">
        <v>10750</v>
      </c>
      <c r="C2719" s="47" t="s">
        <v>4706</v>
      </c>
      <c r="D2719" s="49">
        <f t="shared" si="84"/>
        <v>4.28</v>
      </c>
      <c r="F2719" s="49">
        <v>4.28</v>
      </c>
      <c r="G2719" s="49">
        <v>4.28</v>
      </c>
      <c r="H2719" s="1105" t="b">
        <f t="shared" si="85"/>
        <v>1</v>
      </c>
    </row>
    <row r="2720" spans="1:8">
      <c r="A2720" s="45">
        <v>20150</v>
      </c>
      <c r="B2720" s="1108" t="s">
        <v>10751</v>
      </c>
      <c r="C2720" s="45" t="s">
        <v>4706</v>
      </c>
      <c r="D2720" s="46">
        <f t="shared" si="84"/>
        <v>9.99</v>
      </c>
      <c r="F2720" s="46">
        <v>9.99</v>
      </c>
      <c r="G2720" s="46">
        <v>9.99</v>
      </c>
      <c r="H2720" s="1105" t="b">
        <f t="shared" si="85"/>
        <v>1</v>
      </c>
    </row>
    <row r="2721" spans="1:8">
      <c r="A2721" s="47">
        <v>20157</v>
      </c>
      <c r="B2721" s="48" t="s">
        <v>10752</v>
      </c>
      <c r="C2721" s="47" t="s">
        <v>4706</v>
      </c>
      <c r="D2721" s="49">
        <f t="shared" si="84"/>
        <v>18.77</v>
      </c>
      <c r="F2721" s="49">
        <v>18.77</v>
      </c>
      <c r="G2721" s="49">
        <v>18.77</v>
      </c>
      <c r="H2721" s="1105" t="b">
        <f t="shared" si="85"/>
        <v>1</v>
      </c>
    </row>
    <row r="2722" spans="1:8">
      <c r="A2722" s="45">
        <v>20158</v>
      </c>
      <c r="B2722" s="1108" t="s">
        <v>10753</v>
      </c>
      <c r="C2722" s="45" t="s">
        <v>4706</v>
      </c>
      <c r="D2722" s="46">
        <f t="shared" si="84"/>
        <v>62.36</v>
      </c>
      <c r="F2722" s="46">
        <v>62.36</v>
      </c>
      <c r="G2722" s="46">
        <v>62.36</v>
      </c>
      <c r="H2722" s="1105" t="b">
        <f t="shared" si="85"/>
        <v>1</v>
      </c>
    </row>
    <row r="2723" spans="1:8">
      <c r="A2723" s="47">
        <v>20154</v>
      </c>
      <c r="B2723" s="48" t="s">
        <v>10754</v>
      </c>
      <c r="C2723" s="47" t="s">
        <v>4706</v>
      </c>
      <c r="D2723" s="49">
        <f t="shared" si="84"/>
        <v>3.56</v>
      </c>
      <c r="F2723" s="49">
        <v>3.56</v>
      </c>
      <c r="G2723" s="49">
        <v>3.56</v>
      </c>
      <c r="H2723" s="1105" t="b">
        <f t="shared" si="85"/>
        <v>1</v>
      </c>
    </row>
    <row r="2724" spans="1:8">
      <c r="A2724" s="45">
        <v>20155</v>
      </c>
      <c r="B2724" s="1108" t="s">
        <v>10755</v>
      </c>
      <c r="C2724" s="45" t="s">
        <v>4706</v>
      </c>
      <c r="D2724" s="46">
        <f t="shared" si="84"/>
        <v>5.32</v>
      </c>
      <c r="F2724" s="46">
        <v>5.32</v>
      </c>
      <c r="G2724" s="46">
        <v>5.32</v>
      </c>
      <c r="H2724" s="1105" t="b">
        <f t="shared" si="85"/>
        <v>1</v>
      </c>
    </row>
    <row r="2725" spans="1:8">
      <c r="A2725" s="47">
        <v>20156</v>
      </c>
      <c r="B2725" s="48" t="s">
        <v>10756</v>
      </c>
      <c r="C2725" s="47" t="s">
        <v>4706</v>
      </c>
      <c r="D2725" s="49">
        <f t="shared" si="84"/>
        <v>11.98</v>
      </c>
      <c r="F2725" s="49">
        <v>11.98</v>
      </c>
      <c r="G2725" s="49">
        <v>11.98</v>
      </c>
      <c r="H2725" s="1105" t="b">
        <f t="shared" si="85"/>
        <v>1</v>
      </c>
    </row>
    <row r="2726" spans="1:8">
      <c r="A2726" s="45">
        <v>3512</v>
      </c>
      <c r="B2726" s="1108" t="s">
        <v>10757</v>
      </c>
      <c r="C2726" s="45" t="s">
        <v>4706</v>
      </c>
      <c r="D2726" s="46">
        <f t="shared" si="84"/>
        <v>141.13999999999999</v>
      </c>
      <c r="F2726" s="46">
        <v>141.13999999999999</v>
      </c>
      <c r="G2726" s="46">
        <v>141.13999999999999</v>
      </c>
      <c r="H2726" s="1105" t="b">
        <f t="shared" si="85"/>
        <v>1</v>
      </c>
    </row>
    <row r="2727" spans="1:8">
      <c r="A2727" s="47">
        <v>3499</v>
      </c>
      <c r="B2727" s="48" t="s">
        <v>10758</v>
      </c>
      <c r="C2727" s="47" t="s">
        <v>4706</v>
      </c>
      <c r="D2727" s="49">
        <f t="shared" si="84"/>
        <v>0.6</v>
      </c>
      <c r="F2727" s="49">
        <v>0.6</v>
      </c>
      <c r="G2727" s="49">
        <v>0.6</v>
      </c>
      <c r="H2727" s="1105" t="b">
        <f t="shared" si="85"/>
        <v>1</v>
      </c>
    </row>
    <row r="2728" spans="1:8">
      <c r="A2728" s="45">
        <v>3500</v>
      </c>
      <c r="B2728" s="1108" t="s">
        <v>10759</v>
      </c>
      <c r="C2728" s="45" t="s">
        <v>4706</v>
      </c>
      <c r="D2728" s="46">
        <f t="shared" si="84"/>
        <v>1.01</v>
      </c>
      <c r="F2728" s="46">
        <v>1.01</v>
      </c>
      <c r="G2728" s="46">
        <v>1.01</v>
      </c>
      <c r="H2728" s="1105" t="b">
        <f t="shared" si="85"/>
        <v>1</v>
      </c>
    </row>
    <row r="2729" spans="1:8">
      <c r="A2729" s="47">
        <v>3501</v>
      </c>
      <c r="B2729" s="48" t="s">
        <v>10760</v>
      </c>
      <c r="C2729" s="47" t="s">
        <v>4706</v>
      </c>
      <c r="D2729" s="49">
        <f t="shared" si="84"/>
        <v>2.92</v>
      </c>
      <c r="F2729" s="49">
        <v>2.92</v>
      </c>
      <c r="G2729" s="49">
        <v>2.92</v>
      </c>
      <c r="H2729" s="1105" t="b">
        <f t="shared" si="85"/>
        <v>1</v>
      </c>
    </row>
    <row r="2730" spans="1:8">
      <c r="A2730" s="45">
        <v>3502</v>
      </c>
      <c r="B2730" s="1108" t="s">
        <v>10761</v>
      </c>
      <c r="C2730" s="45" t="s">
        <v>4706</v>
      </c>
      <c r="D2730" s="46">
        <f t="shared" si="84"/>
        <v>4.16</v>
      </c>
      <c r="F2730" s="46">
        <v>4.16</v>
      </c>
      <c r="G2730" s="46">
        <v>4.16</v>
      </c>
      <c r="H2730" s="1105" t="b">
        <f t="shared" si="85"/>
        <v>1</v>
      </c>
    </row>
    <row r="2731" spans="1:8">
      <c r="A2731" s="47">
        <v>3503</v>
      </c>
      <c r="B2731" s="48" t="s">
        <v>10762</v>
      </c>
      <c r="C2731" s="47" t="s">
        <v>4706</v>
      </c>
      <c r="D2731" s="49">
        <f t="shared" si="84"/>
        <v>4.99</v>
      </c>
      <c r="F2731" s="49">
        <v>4.99</v>
      </c>
      <c r="G2731" s="49">
        <v>4.99</v>
      </c>
      <c r="H2731" s="1105" t="b">
        <f t="shared" si="85"/>
        <v>1</v>
      </c>
    </row>
    <row r="2732" spans="1:8">
      <c r="A2732" s="45">
        <v>3477</v>
      </c>
      <c r="B2732" s="1108" t="s">
        <v>10763</v>
      </c>
      <c r="C2732" s="45" t="s">
        <v>4706</v>
      </c>
      <c r="D2732" s="46">
        <f t="shared" si="84"/>
        <v>19.32</v>
      </c>
      <c r="F2732" s="46">
        <v>19.32</v>
      </c>
      <c r="G2732" s="46">
        <v>19.32</v>
      </c>
      <c r="H2732" s="1105" t="b">
        <f t="shared" si="85"/>
        <v>1</v>
      </c>
    </row>
    <row r="2733" spans="1:8">
      <c r="A2733" s="47">
        <v>3478</v>
      </c>
      <c r="B2733" s="48" t="s">
        <v>10764</v>
      </c>
      <c r="C2733" s="47" t="s">
        <v>4706</v>
      </c>
      <c r="D2733" s="49">
        <f t="shared" si="84"/>
        <v>44.39</v>
      </c>
      <c r="F2733" s="49">
        <v>44.39</v>
      </c>
      <c r="G2733" s="49">
        <v>44.39</v>
      </c>
      <c r="H2733" s="1105" t="b">
        <f t="shared" si="85"/>
        <v>1</v>
      </c>
    </row>
    <row r="2734" spans="1:8">
      <c r="A2734" s="45">
        <v>3525</v>
      </c>
      <c r="B2734" s="1108" t="s">
        <v>10765</v>
      </c>
      <c r="C2734" s="45" t="s">
        <v>4706</v>
      </c>
      <c r="D2734" s="46">
        <f t="shared" si="84"/>
        <v>52.66</v>
      </c>
      <c r="F2734" s="46">
        <v>52.66</v>
      </c>
      <c r="G2734" s="46">
        <v>52.66</v>
      </c>
      <c r="H2734" s="1105" t="b">
        <f t="shared" si="85"/>
        <v>1</v>
      </c>
    </row>
    <row r="2735" spans="1:8">
      <c r="A2735" s="47">
        <v>3511</v>
      </c>
      <c r="B2735" s="48" t="s">
        <v>10766</v>
      </c>
      <c r="C2735" s="47" t="s">
        <v>4706</v>
      </c>
      <c r="D2735" s="49">
        <f t="shared" si="84"/>
        <v>61.8</v>
      </c>
      <c r="F2735" s="49">
        <v>61.8</v>
      </c>
      <c r="G2735" s="49">
        <v>61.8</v>
      </c>
      <c r="H2735" s="1105" t="b">
        <f t="shared" si="85"/>
        <v>1</v>
      </c>
    </row>
    <row r="2736" spans="1:8">
      <c r="A2736" s="45">
        <v>38917</v>
      </c>
      <c r="B2736" s="1108" t="s">
        <v>10767</v>
      </c>
      <c r="C2736" s="45" t="s">
        <v>4706</v>
      </c>
      <c r="D2736" s="46">
        <f t="shared" si="84"/>
        <v>9.23</v>
      </c>
      <c r="F2736" s="46">
        <v>9.23</v>
      </c>
      <c r="G2736" s="46">
        <v>9.23</v>
      </c>
      <c r="H2736" s="1105" t="b">
        <f t="shared" si="85"/>
        <v>1</v>
      </c>
    </row>
    <row r="2737" spans="1:8">
      <c r="A2737" s="47">
        <v>38919</v>
      </c>
      <c r="B2737" s="48" t="s">
        <v>10768</v>
      </c>
      <c r="C2737" s="47" t="s">
        <v>4706</v>
      </c>
      <c r="D2737" s="49">
        <f t="shared" si="84"/>
        <v>13.73</v>
      </c>
      <c r="F2737" s="49">
        <v>13.73</v>
      </c>
      <c r="G2737" s="49">
        <v>13.73</v>
      </c>
      <c r="H2737" s="1105" t="b">
        <f t="shared" si="85"/>
        <v>1</v>
      </c>
    </row>
    <row r="2738" spans="1:8">
      <c r="A2738" s="45">
        <v>38922</v>
      </c>
      <c r="B2738" s="1108" t="s">
        <v>10769</v>
      </c>
      <c r="C2738" s="45" t="s">
        <v>4706</v>
      </c>
      <c r="D2738" s="46">
        <f t="shared" si="84"/>
        <v>17.739999999999998</v>
      </c>
      <c r="F2738" s="46">
        <v>17.739999999999998</v>
      </c>
      <c r="G2738" s="46">
        <v>17.739999999999998</v>
      </c>
      <c r="H2738" s="1105" t="b">
        <f t="shared" si="85"/>
        <v>1</v>
      </c>
    </row>
    <row r="2739" spans="1:8">
      <c r="A2739" s="47">
        <v>38921</v>
      </c>
      <c r="B2739" s="48" t="s">
        <v>10770</v>
      </c>
      <c r="C2739" s="47" t="s">
        <v>4706</v>
      </c>
      <c r="D2739" s="49">
        <f t="shared" si="84"/>
        <v>21.93</v>
      </c>
      <c r="F2739" s="49">
        <v>21.93</v>
      </c>
      <c r="G2739" s="49">
        <v>21.93</v>
      </c>
      <c r="H2739" s="1105" t="b">
        <f t="shared" si="85"/>
        <v>1</v>
      </c>
    </row>
    <row r="2740" spans="1:8">
      <c r="A2740" s="45">
        <v>38918</v>
      </c>
      <c r="B2740" s="1108" t="s">
        <v>10771</v>
      </c>
      <c r="C2740" s="45" t="s">
        <v>4706</v>
      </c>
      <c r="D2740" s="46">
        <f t="shared" si="84"/>
        <v>20.84</v>
      </c>
      <c r="F2740" s="46">
        <v>20.84</v>
      </c>
      <c r="G2740" s="46">
        <v>20.84</v>
      </c>
      <c r="H2740" s="1105" t="b">
        <f t="shared" si="85"/>
        <v>1</v>
      </c>
    </row>
    <row r="2741" spans="1:8">
      <c r="A2741" s="47">
        <v>38920</v>
      </c>
      <c r="B2741" s="48" t="s">
        <v>10772</v>
      </c>
      <c r="C2741" s="47" t="s">
        <v>4706</v>
      </c>
      <c r="D2741" s="49">
        <f t="shared" si="84"/>
        <v>26.06</v>
      </c>
      <c r="F2741" s="49">
        <v>26.06</v>
      </c>
      <c r="G2741" s="49">
        <v>26.06</v>
      </c>
      <c r="H2741" s="1105" t="b">
        <f t="shared" si="85"/>
        <v>1</v>
      </c>
    </row>
    <row r="2742" spans="1:8" ht="30">
      <c r="A2742" s="45">
        <v>3104</v>
      </c>
      <c r="B2742" s="1108" t="s">
        <v>10773</v>
      </c>
      <c r="C2742" s="45" t="s">
        <v>4721</v>
      </c>
      <c r="D2742" s="46">
        <f t="shared" si="84"/>
        <v>397.44</v>
      </c>
      <c r="F2742" s="46">
        <v>397.44</v>
      </c>
      <c r="G2742" s="46">
        <v>397.44</v>
      </c>
      <c r="H2742" s="1105" t="b">
        <f t="shared" si="85"/>
        <v>1</v>
      </c>
    </row>
    <row r="2743" spans="1:8" ht="30">
      <c r="A2743" s="47">
        <v>12032</v>
      </c>
      <c r="B2743" s="48" t="s">
        <v>10774</v>
      </c>
      <c r="C2743" s="47" t="s">
        <v>4717</v>
      </c>
      <c r="D2743" s="49">
        <f t="shared" si="84"/>
        <v>44.37</v>
      </c>
      <c r="F2743" s="49">
        <v>44.37</v>
      </c>
      <c r="G2743" s="49">
        <v>44.37</v>
      </c>
      <c r="H2743" s="1105" t="b">
        <f t="shared" si="85"/>
        <v>1</v>
      </c>
    </row>
    <row r="2744" spans="1:8" ht="30">
      <c r="A2744" s="45">
        <v>12030</v>
      </c>
      <c r="B2744" s="1108" t="s">
        <v>10775</v>
      </c>
      <c r="C2744" s="45" t="s">
        <v>4717</v>
      </c>
      <c r="D2744" s="46">
        <f t="shared" si="84"/>
        <v>41.69</v>
      </c>
      <c r="F2744" s="46">
        <v>41.69</v>
      </c>
      <c r="G2744" s="46">
        <v>41.69</v>
      </c>
      <c r="H2744" s="1105" t="b">
        <f t="shared" si="85"/>
        <v>1</v>
      </c>
    </row>
    <row r="2745" spans="1:8">
      <c r="A2745" s="47">
        <v>10908</v>
      </c>
      <c r="B2745" s="48" t="s">
        <v>10776</v>
      </c>
      <c r="C2745" s="47" t="s">
        <v>4706</v>
      </c>
      <c r="D2745" s="49">
        <f t="shared" si="84"/>
        <v>10.51</v>
      </c>
      <c r="F2745" s="49">
        <v>10.51</v>
      </c>
      <c r="G2745" s="49">
        <v>10.51</v>
      </c>
      <c r="H2745" s="1105" t="b">
        <f t="shared" si="85"/>
        <v>1</v>
      </c>
    </row>
    <row r="2746" spans="1:8">
      <c r="A2746" s="45">
        <v>10909</v>
      </c>
      <c r="B2746" s="1108" t="s">
        <v>10777</v>
      </c>
      <c r="C2746" s="45" t="s">
        <v>4706</v>
      </c>
      <c r="D2746" s="46">
        <f t="shared" si="84"/>
        <v>16.760000000000002</v>
      </c>
      <c r="F2746" s="46">
        <v>16.760000000000002</v>
      </c>
      <c r="G2746" s="46">
        <v>16.760000000000002</v>
      </c>
      <c r="H2746" s="1105" t="b">
        <f t="shared" si="85"/>
        <v>1</v>
      </c>
    </row>
    <row r="2747" spans="1:8">
      <c r="A2747" s="47">
        <v>3669</v>
      </c>
      <c r="B2747" s="48" t="s">
        <v>10778</v>
      </c>
      <c r="C2747" s="47" t="s">
        <v>4706</v>
      </c>
      <c r="D2747" s="49">
        <f t="shared" si="84"/>
        <v>7.18</v>
      </c>
      <c r="F2747" s="49">
        <v>7.18</v>
      </c>
      <c r="G2747" s="49">
        <v>7.18</v>
      </c>
      <c r="H2747" s="1105" t="b">
        <f t="shared" si="85"/>
        <v>1</v>
      </c>
    </row>
    <row r="2748" spans="1:8">
      <c r="A2748" s="45">
        <v>20138</v>
      </c>
      <c r="B2748" s="1108" t="s">
        <v>10779</v>
      </c>
      <c r="C2748" s="45" t="s">
        <v>4706</v>
      </c>
      <c r="D2748" s="46">
        <f t="shared" si="84"/>
        <v>35.68</v>
      </c>
      <c r="F2748" s="46">
        <v>35.68</v>
      </c>
      <c r="G2748" s="46">
        <v>35.68</v>
      </c>
      <c r="H2748" s="1105" t="b">
        <f t="shared" si="85"/>
        <v>1</v>
      </c>
    </row>
    <row r="2749" spans="1:8">
      <c r="A2749" s="47">
        <v>20139</v>
      </c>
      <c r="B2749" s="48" t="s">
        <v>10780</v>
      </c>
      <c r="C2749" s="47" t="s">
        <v>4706</v>
      </c>
      <c r="D2749" s="49">
        <f t="shared" si="84"/>
        <v>59.94</v>
      </c>
      <c r="F2749" s="49">
        <v>59.94</v>
      </c>
      <c r="G2749" s="49">
        <v>59.94</v>
      </c>
      <c r="H2749" s="1105" t="b">
        <f t="shared" si="85"/>
        <v>1</v>
      </c>
    </row>
    <row r="2750" spans="1:8">
      <c r="A2750" s="45">
        <v>3668</v>
      </c>
      <c r="B2750" s="1108" t="s">
        <v>10781</v>
      </c>
      <c r="C2750" s="45" t="s">
        <v>4706</v>
      </c>
      <c r="D2750" s="46">
        <f t="shared" si="84"/>
        <v>23.77</v>
      </c>
      <c r="F2750" s="46">
        <v>23.77</v>
      </c>
      <c r="G2750" s="46">
        <v>23.77</v>
      </c>
      <c r="H2750" s="1105" t="b">
        <f t="shared" si="85"/>
        <v>1</v>
      </c>
    </row>
    <row r="2751" spans="1:8">
      <c r="A2751" s="47">
        <v>3656</v>
      </c>
      <c r="B2751" s="48" t="s">
        <v>10782</v>
      </c>
      <c r="C2751" s="47" t="s">
        <v>4706</v>
      </c>
      <c r="D2751" s="49">
        <f t="shared" si="84"/>
        <v>11.78</v>
      </c>
      <c r="F2751" s="49">
        <v>11.78</v>
      </c>
      <c r="G2751" s="49">
        <v>11.78</v>
      </c>
      <c r="H2751" s="1105" t="b">
        <f t="shared" si="85"/>
        <v>1</v>
      </c>
    </row>
    <row r="2752" spans="1:8">
      <c r="A2752" s="45">
        <v>10911</v>
      </c>
      <c r="B2752" s="1108" t="s">
        <v>10783</v>
      </c>
      <c r="C2752" s="45" t="s">
        <v>4706</v>
      </c>
      <c r="D2752" s="46">
        <f t="shared" si="84"/>
        <v>13.07</v>
      </c>
      <c r="F2752" s="46">
        <v>13.07</v>
      </c>
      <c r="G2752" s="46">
        <v>13.07</v>
      </c>
      <c r="H2752" s="1105" t="b">
        <f t="shared" si="85"/>
        <v>1</v>
      </c>
    </row>
    <row r="2753" spans="1:8">
      <c r="A2753" s="47">
        <v>3654</v>
      </c>
      <c r="B2753" s="48" t="s">
        <v>10784</v>
      </c>
      <c r="C2753" s="47" t="s">
        <v>4706</v>
      </c>
      <c r="D2753" s="49">
        <f t="shared" si="84"/>
        <v>3.13</v>
      </c>
      <c r="F2753" s="49">
        <v>3.13</v>
      </c>
      <c r="G2753" s="49">
        <v>3.13</v>
      </c>
      <c r="H2753" s="1105" t="b">
        <f t="shared" si="85"/>
        <v>1</v>
      </c>
    </row>
    <row r="2754" spans="1:8">
      <c r="A2754" s="45">
        <v>3664</v>
      </c>
      <c r="B2754" s="1108" t="s">
        <v>10785</v>
      </c>
      <c r="C2754" s="45" t="s">
        <v>4706</v>
      </c>
      <c r="D2754" s="46">
        <f t="shared" si="84"/>
        <v>3.89</v>
      </c>
      <c r="F2754" s="46">
        <v>3.89</v>
      </c>
      <c r="G2754" s="46">
        <v>3.89</v>
      </c>
      <c r="H2754" s="1105" t="b">
        <f t="shared" si="85"/>
        <v>1</v>
      </c>
    </row>
    <row r="2755" spans="1:8">
      <c r="A2755" s="47">
        <v>3657</v>
      </c>
      <c r="B2755" s="48" t="s">
        <v>10786</v>
      </c>
      <c r="C2755" s="47" t="s">
        <v>4706</v>
      </c>
      <c r="D2755" s="49">
        <f t="shared" ref="D2755:D2818" si="86">IF($J$2=$F$1,F2755,G2755)</f>
        <v>4.1900000000000004</v>
      </c>
      <c r="F2755" s="49">
        <v>4.1900000000000004</v>
      </c>
      <c r="G2755" s="49">
        <v>4.1900000000000004</v>
      </c>
      <c r="H2755" s="1105" t="b">
        <f t="shared" ref="H2755:H2818" si="87">F2755=G2755</f>
        <v>1</v>
      </c>
    </row>
    <row r="2756" spans="1:8">
      <c r="A2756" s="45">
        <v>12625</v>
      </c>
      <c r="B2756" s="1108" t="s">
        <v>10787</v>
      </c>
      <c r="C2756" s="45" t="s">
        <v>4706</v>
      </c>
      <c r="D2756" s="46">
        <f t="shared" si="86"/>
        <v>8.57</v>
      </c>
      <c r="F2756" s="46">
        <v>8.57</v>
      </c>
      <c r="G2756" s="46">
        <v>8.57</v>
      </c>
      <c r="H2756" s="1105" t="b">
        <f t="shared" si="87"/>
        <v>1</v>
      </c>
    </row>
    <row r="2757" spans="1:8">
      <c r="A2757" s="47">
        <v>20136</v>
      </c>
      <c r="B2757" s="48" t="s">
        <v>10788</v>
      </c>
      <c r="C2757" s="47" t="s">
        <v>4706</v>
      </c>
      <c r="D2757" s="49">
        <f t="shared" si="86"/>
        <v>80.52</v>
      </c>
      <c r="F2757" s="49">
        <v>80.52</v>
      </c>
      <c r="G2757" s="49">
        <v>80.52</v>
      </c>
      <c r="H2757" s="1105" t="b">
        <f t="shared" si="87"/>
        <v>1</v>
      </c>
    </row>
    <row r="2758" spans="1:8">
      <c r="A2758" s="45">
        <v>20144</v>
      </c>
      <c r="B2758" s="1108" t="s">
        <v>10789</v>
      </c>
      <c r="C2758" s="45" t="s">
        <v>4706</v>
      </c>
      <c r="D2758" s="46">
        <f t="shared" si="86"/>
        <v>35.369999999999997</v>
      </c>
      <c r="F2758" s="46">
        <v>35.369999999999997</v>
      </c>
      <c r="G2758" s="46">
        <v>35.369999999999997</v>
      </c>
      <c r="H2758" s="1105" t="b">
        <f t="shared" si="87"/>
        <v>1</v>
      </c>
    </row>
    <row r="2759" spans="1:8">
      <c r="A2759" s="47">
        <v>20143</v>
      </c>
      <c r="B2759" s="48" t="s">
        <v>10790</v>
      </c>
      <c r="C2759" s="47" t="s">
        <v>4706</v>
      </c>
      <c r="D2759" s="49">
        <f t="shared" si="86"/>
        <v>33.03</v>
      </c>
      <c r="F2759" s="49">
        <v>33.03</v>
      </c>
      <c r="G2759" s="49">
        <v>33.03</v>
      </c>
      <c r="H2759" s="1105" t="b">
        <f t="shared" si="87"/>
        <v>1</v>
      </c>
    </row>
    <row r="2760" spans="1:8">
      <c r="A2760" s="45">
        <v>20145</v>
      </c>
      <c r="B2760" s="1108" t="s">
        <v>10791</v>
      </c>
      <c r="C2760" s="45" t="s">
        <v>4706</v>
      </c>
      <c r="D2760" s="46">
        <f t="shared" si="86"/>
        <v>93.74</v>
      </c>
      <c r="F2760" s="46">
        <v>93.74</v>
      </c>
      <c r="G2760" s="46">
        <v>93.74</v>
      </c>
      <c r="H2760" s="1105" t="b">
        <f t="shared" si="87"/>
        <v>1</v>
      </c>
    </row>
    <row r="2761" spans="1:8">
      <c r="A2761" s="47">
        <v>20146</v>
      </c>
      <c r="B2761" s="48" t="s">
        <v>10792</v>
      </c>
      <c r="C2761" s="47" t="s">
        <v>4706</v>
      </c>
      <c r="D2761" s="49">
        <f t="shared" si="86"/>
        <v>105.7</v>
      </c>
      <c r="F2761" s="49">
        <v>105.7</v>
      </c>
      <c r="G2761" s="49">
        <v>105.7</v>
      </c>
      <c r="H2761" s="1105" t="b">
        <f t="shared" si="87"/>
        <v>1</v>
      </c>
    </row>
    <row r="2762" spans="1:8">
      <c r="A2762" s="45">
        <v>20140</v>
      </c>
      <c r="B2762" s="1108" t="s">
        <v>10793</v>
      </c>
      <c r="C2762" s="45" t="s">
        <v>4706</v>
      </c>
      <c r="D2762" s="46">
        <f t="shared" si="86"/>
        <v>4.21</v>
      </c>
      <c r="F2762" s="46">
        <v>4.21</v>
      </c>
      <c r="G2762" s="46">
        <v>4.21</v>
      </c>
      <c r="H2762" s="1105" t="b">
        <f t="shared" si="87"/>
        <v>1</v>
      </c>
    </row>
    <row r="2763" spans="1:8">
      <c r="A2763" s="47">
        <v>20141</v>
      </c>
      <c r="B2763" s="48" t="s">
        <v>10794</v>
      </c>
      <c r="C2763" s="47" t="s">
        <v>4706</v>
      </c>
      <c r="D2763" s="49">
        <f t="shared" si="86"/>
        <v>7.38</v>
      </c>
      <c r="F2763" s="49">
        <v>7.38</v>
      </c>
      <c r="G2763" s="49">
        <v>7.38</v>
      </c>
      <c r="H2763" s="1105" t="b">
        <f t="shared" si="87"/>
        <v>1</v>
      </c>
    </row>
    <row r="2764" spans="1:8">
      <c r="A2764" s="45">
        <v>20142</v>
      </c>
      <c r="B2764" s="1108" t="s">
        <v>10795</v>
      </c>
      <c r="C2764" s="45" t="s">
        <v>4706</v>
      </c>
      <c r="D2764" s="46">
        <f t="shared" si="86"/>
        <v>22.6</v>
      </c>
      <c r="F2764" s="46">
        <v>22.6</v>
      </c>
      <c r="G2764" s="46">
        <v>22.6</v>
      </c>
      <c r="H2764" s="1105" t="b">
        <f t="shared" si="87"/>
        <v>1</v>
      </c>
    </row>
    <row r="2765" spans="1:8">
      <c r="A2765" s="47">
        <v>3659</v>
      </c>
      <c r="B2765" s="48" t="s">
        <v>10796</v>
      </c>
      <c r="C2765" s="47" t="s">
        <v>4706</v>
      </c>
      <c r="D2765" s="49">
        <f t="shared" si="86"/>
        <v>9.8000000000000007</v>
      </c>
      <c r="F2765" s="49">
        <v>9.8000000000000007</v>
      </c>
      <c r="G2765" s="49">
        <v>9.8000000000000007</v>
      </c>
      <c r="H2765" s="1105" t="b">
        <f t="shared" si="87"/>
        <v>1</v>
      </c>
    </row>
    <row r="2766" spans="1:8">
      <c r="A2766" s="45">
        <v>3660</v>
      </c>
      <c r="B2766" s="1108" t="s">
        <v>10797</v>
      </c>
      <c r="C2766" s="45" t="s">
        <v>4706</v>
      </c>
      <c r="D2766" s="46">
        <f t="shared" si="86"/>
        <v>14.13</v>
      </c>
      <c r="F2766" s="46">
        <v>14.13</v>
      </c>
      <c r="G2766" s="46">
        <v>14.13</v>
      </c>
      <c r="H2766" s="1105" t="b">
        <f t="shared" si="87"/>
        <v>1</v>
      </c>
    </row>
    <row r="2767" spans="1:8">
      <c r="A2767" s="47">
        <v>3662</v>
      </c>
      <c r="B2767" s="48" t="s">
        <v>10798</v>
      </c>
      <c r="C2767" s="47" t="s">
        <v>4706</v>
      </c>
      <c r="D2767" s="49">
        <f t="shared" si="86"/>
        <v>5.34</v>
      </c>
      <c r="F2767" s="49">
        <v>5.34</v>
      </c>
      <c r="G2767" s="49">
        <v>5.34</v>
      </c>
      <c r="H2767" s="1105" t="b">
        <f t="shared" si="87"/>
        <v>1</v>
      </c>
    </row>
    <row r="2768" spans="1:8">
      <c r="A2768" s="45">
        <v>3661</v>
      </c>
      <c r="B2768" s="1108" t="s">
        <v>10799</v>
      </c>
      <c r="C2768" s="45" t="s">
        <v>4706</v>
      </c>
      <c r="D2768" s="46">
        <f t="shared" si="86"/>
        <v>7.85</v>
      </c>
      <c r="F2768" s="46">
        <v>7.85</v>
      </c>
      <c r="G2768" s="46">
        <v>7.85</v>
      </c>
      <c r="H2768" s="1105" t="b">
        <f t="shared" si="87"/>
        <v>1</v>
      </c>
    </row>
    <row r="2769" spans="1:8">
      <c r="A2769" s="47">
        <v>3658</v>
      </c>
      <c r="B2769" s="48" t="s">
        <v>10800</v>
      </c>
      <c r="C2769" s="47" t="s">
        <v>4706</v>
      </c>
      <c r="D2769" s="49">
        <f t="shared" si="86"/>
        <v>10</v>
      </c>
      <c r="F2769" s="49">
        <v>10</v>
      </c>
      <c r="G2769" s="49">
        <v>10</v>
      </c>
      <c r="H2769" s="1105" t="b">
        <f t="shared" si="87"/>
        <v>1</v>
      </c>
    </row>
    <row r="2770" spans="1:8">
      <c r="A2770" s="45">
        <v>3670</v>
      </c>
      <c r="B2770" s="1108" t="s">
        <v>10801</v>
      </c>
      <c r="C2770" s="45" t="s">
        <v>4706</v>
      </c>
      <c r="D2770" s="46">
        <f t="shared" si="86"/>
        <v>13.04</v>
      </c>
      <c r="F2770" s="46">
        <v>13.04</v>
      </c>
      <c r="G2770" s="46">
        <v>13.04</v>
      </c>
      <c r="H2770" s="1105" t="b">
        <f t="shared" si="87"/>
        <v>1</v>
      </c>
    </row>
    <row r="2771" spans="1:8">
      <c r="A2771" s="47">
        <v>3666</v>
      </c>
      <c r="B2771" s="48" t="s">
        <v>10802</v>
      </c>
      <c r="C2771" s="47" t="s">
        <v>4706</v>
      </c>
      <c r="D2771" s="49">
        <f t="shared" si="86"/>
        <v>2.21</v>
      </c>
      <c r="F2771" s="49">
        <v>2.21</v>
      </c>
      <c r="G2771" s="49">
        <v>2.21</v>
      </c>
      <c r="H2771" s="1105" t="b">
        <f t="shared" si="87"/>
        <v>1</v>
      </c>
    </row>
    <row r="2772" spans="1:8">
      <c r="A2772" s="45">
        <v>14157</v>
      </c>
      <c r="B2772" s="1108" t="s">
        <v>10803</v>
      </c>
      <c r="C2772" s="45" t="s">
        <v>4706</v>
      </c>
      <c r="D2772" s="46">
        <f t="shared" si="86"/>
        <v>0.85</v>
      </c>
      <c r="F2772" s="46">
        <v>0.85</v>
      </c>
      <c r="G2772" s="46">
        <v>0.85</v>
      </c>
      <c r="H2772" s="1105" t="b">
        <f t="shared" si="87"/>
        <v>1</v>
      </c>
    </row>
    <row r="2773" spans="1:8">
      <c r="A2773" s="47">
        <v>3653</v>
      </c>
      <c r="B2773" s="48" t="s">
        <v>10804</v>
      </c>
      <c r="C2773" s="47" t="s">
        <v>4706</v>
      </c>
      <c r="D2773" s="49">
        <f t="shared" si="86"/>
        <v>65.09</v>
      </c>
      <c r="F2773" s="49">
        <v>65.09</v>
      </c>
      <c r="G2773" s="49">
        <v>65.09</v>
      </c>
      <c r="H2773" s="1105" t="b">
        <f t="shared" si="87"/>
        <v>1</v>
      </c>
    </row>
    <row r="2774" spans="1:8">
      <c r="A2774" s="45">
        <v>3649</v>
      </c>
      <c r="B2774" s="1108" t="s">
        <v>10805</v>
      </c>
      <c r="C2774" s="45" t="s">
        <v>4706</v>
      </c>
      <c r="D2774" s="46">
        <f t="shared" si="86"/>
        <v>134.81</v>
      </c>
      <c r="F2774" s="46">
        <v>134.81</v>
      </c>
      <c r="G2774" s="46">
        <v>134.81</v>
      </c>
      <c r="H2774" s="1105" t="b">
        <f t="shared" si="87"/>
        <v>1</v>
      </c>
    </row>
    <row r="2775" spans="1:8">
      <c r="A2775" s="47">
        <v>42696</v>
      </c>
      <c r="B2775" s="48" t="s">
        <v>10806</v>
      </c>
      <c r="C2775" s="47" t="s">
        <v>4706</v>
      </c>
      <c r="D2775" s="49">
        <f t="shared" si="86"/>
        <v>377.19</v>
      </c>
      <c r="F2775" s="49">
        <v>377.19</v>
      </c>
      <c r="G2775" s="49">
        <v>377.19</v>
      </c>
      <c r="H2775" s="1105" t="b">
        <f t="shared" si="87"/>
        <v>1</v>
      </c>
    </row>
    <row r="2776" spans="1:8">
      <c r="A2776" s="45">
        <v>42697</v>
      </c>
      <c r="B2776" s="1108" t="s">
        <v>10807</v>
      </c>
      <c r="C2776" s="45" t="s">
        <v>4706</v>
      </c>
      <c r="D2776" s="46">
        <f t="shared" si="86"/>
        <v>568.05999999999995</v>
      </c>
      <c r="F2776" s="46">
        <v>568.05999999999995</v>
      </c>
      <c r="G2776" s="46">
        <v>568.05999999999995</v>
      </c>
      <c r="H2776" s="1105" t="b">
        <f t="shared" si="87"/>
        <v>1</v>
      </c>
    </row>
    <row r="2777" spans="1:8">
      <c r="A2777" s="47">
        <v>42698</v>
      </c>
      <c r="B2777" s="48" t="s">
        <v>10808</v>
      </c>
      <c r="C2777" s="47" t="s">
        <v>4706</v>
      </c>
      <c r="D2777" s="49">
        <f t="shared" si="86"/>
        <v>791.29</v>
      </c>
      <c r="F2777" s="49">
        <v>791.29</v>
      </c>
      <c r="G2777" s="49">
        <v>791.29</v>
      </c>
      <c r="H2777" s="1105" t="b">
        <f t="shared" si="87"/>
        <v>1</v>
      </c>
    </row>
    <row r="2778" spans="1:8">
      <c r="A2778" s="45">
        <v>39875</v>
      </c>
      <c r="B2778" s="1108" t="s">
        <v>10809</v>
      </c>
      <c r="C2778" s="45" t="s">
        <v>4706</v>
      </c>
      <c r="D2778" s="46">
        <f t="shared" si="86"/>
        <v>369.58</v>
      </c>
      <c r="F2778" s="46">
        <v>369.58</v>
      </c>
      <c r="G2778" s="46">
        <v>369.58</v>
      </c>
      <c r="H2778" s="1105" t="b">
        <f t="shared" si="87"/>
        <v>1</v>
      </c>
    </row>
    <row r="2779" spans="1:8">
      <c r="A2779" s="47">
        <v>39876</v>
      </c>
      <c r="B2779" s="48" t="s">
        <v>10810</v>
      </c>
      <c r="C2779" s="47" t="s">
        <v>4706</v>
      </c>
      <c r="D2779" s="49">
        <f t="shared" si="86"/>
        <v>462.72</v>
      </c>
      <c r="F2779" s="49">
        <v>462.72</v>
      </c>
      <c r="G2779" s="49">
        <v>462.72</v>
      </c>
      <c r="H2779" s="1105" t="b">
        <f t="shared" si="87"/>
        <v>1</v>
      </c>
    </row>
    <row r="2780" spans="1:8">
      <c r="A2780" s="45">
        <v>39877</v>
      </c>
      <c r="B2780" s="1108" t="s">
        <v>10811</v>
      </c>
      <c r="C2780" s="45" t="s">
        <v>4706</v>
      </c>
      <c r="D2780" s="46">
        <f t="shared" si="86"/>
        <v>641.77</v>
      </c>
      <c r="F2780" s="46">
        <v>641.77</v>
      </c>
      <c r="G2780" s="46">
        <v>641.77</v>
      </c>
      <c r="H2780" s="1105" t="b">
        <f t="shared" si="87"/>
        <v>1</v>
      </c>
    </row>
    <row r="2781" spans="1:8">
      <c r="A2781" s="47">
        <v>39878</v>
      </c>
      <c r="B2781" s="48" t="s">
        <v>10812</v>
      </c>
      <c r="C2781" s="47" t="s">
        <v>4706</v>
      </c>
      <c r="D2781" s="49">
        <f t="shared" si="86"/>
        <v>847.68</v>
      </c>
      <c r="F2781" s="49">
        <v>847.68</v>
      </c>
      <c r="G2781" s="49">
        <v>847.68</v>
      </c>
      <c r="H2781" s="1105" t="b">
        <f t="shared" si="87"/>
        <v>1</v>
      </c>
    </row>
    <row r="2782" spans="1:8">
      <c r="A2782" s="45">
        <v>39872</v>
      </c>
      <c r="B2782" s="1108" t="s">
        <v>10813</v>
      </c>
      <c r="C2782" s="45" t="s">
        <v>4706</v>
      </c>
      <c r="D2782" s="46">
        <f t="shared" si="86"/>
        <v>253.45</v>
      </c>
      <c r="F2782" s="46">
        <v>253.45</v>
      </c>
      <c r="G2782" s="46">
        <v>253.45</v>
      </c>
      <c r="H2782" s="1105" t="b">
        <f t="shared" si="87"/>
        <v>1</v>
      </c>
    </row>
    <row r="2783" spans="1:8">
      <c r="A2783" s="47">
        <v>39873</v>
      </c>
      <c r="B2783" s="48" t="s">
        <v>10814</v>
      </c>
      <c r="C2783" s="47" t="s">
        <v>4706</v>
      </c>
      <c r="D2783" s="49">
        <f t="shared" si="86"/>
        <v>293.99</v>
      </c>
      <c r="F2783" s="49">
        <v>293.99</v>
      </c>
      <c r="G2783" s="49">
        <v>293.99</v>
      </c>
      <c r="H2783" s="1105" t="b">
        <f t="shared" si="87"/>
        <v>1</v>
      </c>
    </row>
    <row r="2784" spans="1:8">
      <c r="A2784" s="45">
        <v>39874</v>
      </c>
      <c r="B2784" s="1108" t="s">
        <v>10815</v>
      </c>
      <c r="C2784" s="45" t="s">
        <v>4706</v>
      </c>
      <c r="D2784" s="46">
        <f t="shared" si="86"/>
        <v>322.91000000000003</v>
      </c>
      <c r="F2784" s="46">
        <v>322.91000000000003</v>
      </c>
      <c r="G2784" s="46">
        <v>322.91000000000003</v>
      </c>
      <c r="H2784" s="1105" t="b">
        <f t="shared" si="87"/>
        <v>1</v>
      </c>
    </row>
    <row r="2785" spans="1:8">
      <c r="A2785" s="47">
        <v>3674</v>
      </c>
      <c r="B2785" s="48" t="s">
        <v>10816</v>
      </c>
      <c r="C2785" s="47" t="s">
        <v>4709</v>
      </c>
      <c r="D2785" s="49">
        <f t="shared" si="86"/>
        <v>59.04</v>
      </c>
      <c r="F2785" s="49">
        <v>59.04</v>
      </c>
      <c r="G2785" s="49">
        <v>59.04</v>
      </c>
      <c r="H2785" s="1105" t="b">
        <f t="shared" si="87"/>
        <v>1</v>
      </c>
    </row>
    <row r="2786" spans="1:8">
      <c r="A2786" s="45">
        <v>3681</v>
      </c>
      <c r="B2786" s="1108" t="s">
        <v>10817</v>
      </c>
      <c r="C2786" s="45" t="s">
        <v>4709</v>
      </c>
      <c r="D2786" s="46">
        <f t="shared" si="86"/>
        <v>87.85</v>
      </c>
      <c r="F2786" s="46">
        <v>87.85</v>
      </c>
      <c r="G2786" s="46">
        <v>87.85</v>
      </c>
      <c r="H2786" s="1105" t="b">
        <f t="shared" si="87"/>
        <v>1</v>
      </c>
    </row>
    <row r="2787" spans="1:8">
      <c r="A2787" s="47">
        <v>3676</v>
      </c>
      <c r="B2787" s="48" t="s">
        <v>10818</v>
      </c>
      <c r="C2787" s="47" t="s">
        <v>4709</v>
      </c>
      <c r="D2787" s="49">
        <f t="shared" si="86"/>
        <v>330.62</v>
      </c>
      <c r="F2787" s="49">
        <v>330.62</v>
      </c>
      <c r="G2787" s="49">
        <v>330.62</v>
      </c>
      <c r="H2787" s="1105" t="b">
        <f t="shared" si="87"/>
        <v>1</v>
      </c>
    </row>
    <row r="2788" spans="1:8">
      <c r="A2788" s="45">
        <v>3679</v>
      </c>
      <c r="B2788" s="1108" t="s">
        <v>10819</v>
      </c>
      <c r="C2788" s="45" t="s">
        <v>4709</v>
      </c>
      <c r="D2788" s="46">
        <f t="shared" si="86"/>
        <v>273.52999999999997</v>
      </c>
      <c r="F2788" s="46">
        <v>273.52999999999997</v>
      </c>
      <c r="G2788" s="46">
        <v>273.52999999999997</v>
      </c>
      <c r="H2788" s="1105" t="b">
        <f t="shared" si="87"/>
        <v>1</v>
      </c>
    </row>
    <row r="2789" spans="1:8">
      <c r="A2789" s="47">
        <v>3672</v>
      </c>
      <c r="B2789" s="48" t="s">
        <v>10820</v>
      </c>
      <c r="C2789" s="47" t="s">
        <v>4709</v>
      </c>
      <c r="D2789" s="49">
        <f t="shared" si="86"/>
        <v>0.93</v>
      </c>
      <c r="F2789" s="49">
        <v>0.93</v>
      </c>
      <c r="G2789" s="49">
        <v>0.93</v>
      </c>
      <c r="H2789" s="1105" t="b">
        <f t="shared" si="87"/>
        <v>1</v>
      </c>
    </row>
    <row r="2790" spans="1:8">
      <c r="A2790" s="45">
        <v>3671</v>
      </c>
      <c r="B2790" s="1108" t="s">
        <v>10821</v>
      </c>
      <c r="C2790" s="45" t="s">
        <v>4709</v>
      </c>
      <c r="D2790" s="46">
        <f t="shared" si="86"/>
        <v>0.88</v>
      </c>
      <c r="F2790" s="46">
        <v>0.88</v>
      </c>
      <c r="G2790" s="46">
        <v>0.88</v>
      </c>
      <c r="H2790" s="1105" t="b">
        <f t="shared" si="87"/>
        <v>1</v>
      </c>
    </row>
    <row r="2791" spans="1:8">
      <c r="A2791" s="47">
        <v>3673</v>
      </c>
      <c r="B2791" s="48" t="s">
        <v>10822</v>
      </c>
      <c r="C2791" s="47" t="s">
        <v>4709</v>
      </c>
      <c r="D2791" s="49">
        <f t="shared" si="86"/>
        <v>1.38</v>
      </c>
      <c r="F2791" s="49">
        <v>1.38</v>
      </c>
      <c r="G2791" s="49">
        <v>1.38</v>
      </c>
      <c r="H2791" s="1105" t="b">
        <f t="shared" si="87"/>
        <v>1</v>
      </c>
    </row>
    <row r="2792" spans="1:8">
      <c r="A2792" s="45">
        <v>38394</v>
      </c>
      <c r="B2792" s="1108" t="s">
        <v>10823</v>
      </c>
      <c r="C2792" s="45" t="s">
        <v>4706</v>
      </c>
      <c r="D2792" s="46">
        <f t="shared" si="86"/>
        <v>256.64999999999998</v>
      </c>
      <c r="F2792" s="46">
        <v>256.64999999999998</v>
      </c>
      <c r="G2792" s="46">
        <v>256.64999999999998</v>
      </c>
      <c r="H2792" s="1105" t="b">
        <f t="shared" si="87"/>
        <v>1</v>
      </c>
    </row>
    <row r="2793" spans="1:8">
      <c r="A2793" s="47">
        <v>3729</v>
      </c>
      <c r="B2793" s="48" t="s">
        <v>10824</v>
      </c>
      <c r="C2793" s="47" t="s">
        <v>4706</v>
      </c>
      <c r="D2793" s="49">
        <f t="shared" si="86"/>
        <v>52.4</v>
      </c>
      <c r="F2793" s="49">
        <v>52.4</v>
      </c>
      <c r="G2793" s="49">
        <v>52.4</v>
      </c>
      <c r="H2793" s="1105" t="b">
        <f t="shared" si="87"/>
        <v>1</v>
      </c>
    </row>
    <row r="2794" spans="1:8" ht="45">
      <c r="A2794" s="45">
        <v>39357</v>
      </c>
      <c r="B2794" s="1108" t="s">
        <v>10825</v>
      </c>
      <c r="C2794" s="45" t="s">
        <v>4706</v>
      </c>
      <c r="D2794" s="46">
        <f t="shared" si="86"/>
        <v>83.84</v>
      </c>
      <c r="F2794" s="46">
        <v>83.84</v>
      </c>
      <c r="G2794" s="46">
        <v>83.84</v>
      </c>
      <c r="H2794" s="1105" t="b">
        <f t="shared" si="87"/>
        <v>1</v>
      </c>
    </row>
    <row r="2795" spans="1:8" ht="45">
      <c r="A2795" s="47">
        <v>39358</v>
      </c>
      <c r="B2795" s="48" t="s">
        <v>10826</v>
      </c>
      <c r="C2795" s="47" t="s">
        <v>4706</v>
      </c>
      <c r="D2795" s="49">
        <f t="shared" si="86"/>
        <v>91.94</v>
      </c>
      <c r="F2795" s="49">
        <v>91.94</v>
      </c>
      <c r="G2795" s="49">
        <v>91.94</v>
      </c>
      <c r="H2795" s="1105" t="b">
        <f t="shared" si="87"/>
        <v>1</v>
      </c>
    </row>
    <row r="2796" spans="1:8" ht="45">
      <c r="A2796" s="45">
        <v>39356</v>
      </c>
      <c r="B2796" s="1108" t="s">
        <v>10827</v>
      </c>
      <c r="C2796" s="45" t="s">
        <v>4706</v>
      </c>
      <c r="D2796" s="46">
        <f t="shared" si="86"/>
        <v>156.85</v>
      </c>
      <c r="F2796" s="46">
        <v>156.85</v>
      </c>
      <c r="G2796" s="46">
        <v>156.85</v>
      </c>
      <c r="H2796" s="1105" t="b">
        <f t="shared" si="87"/>
        <v>1</v>
      </c>
    </row>
    <row r="2797" spans="1:8" ht="45">
      <c r="A2797" s="47">
        <v>39355</v>
      </c>
      <c r="B2797" s="48" t="s">
        <v>10828</v>
      </c>
      <c r="C2797" s="47" t="s">
        <v>4706</v>
      </c>
      <c r="D2797" s="49">
        <f t="shared" si="86"/>
        <v>134.97</v>
      </c>
      <c r="F2797" s="49">
        <v>134.97</v>
      </c>
      <c r="G2797" s="49">
        <v>134.97</v>
      </c>
      <c r="H2797" s="1105" t="b">
        <f t="shared" si="87"/>
        <v>1</v>
      </c>
    </row>
    <row r="2798" spans="1:8" ht="45">
      <c r="A2798" s="45">
        <v>39353</v>
      </c>
      <c r="B2798" s="1108" t="s">
        <v>10829</v>
      </c>
      <c r="C2798" s="45" t="s">
        <v>4706</v>
      </c>
      <c r="D2798" s="46">
        <f t="shared" si="86"/>
        <v>185.09</v>
      </c>
      <c r="F2798" s="46">
        <v>185.09</v>
      </c>
      <c r="G2798" s="46">
        <v>185.09</v>
      </c>
      <c r="H2798" s="1105" t="b">
        <f t="shared" si="87"/>
        <v>1</v>
      </c>
    </row>
    <row r="2799" spans="1:8" ht="45">
      <c r="A2799" s="47">
        <v>39354</v>
      </c>
      <c r="B2799" s="48" t="s">
        <v>10830</v>
      </c>
      <c r="C2799" s="47" t="s">
        <v>4706</v>
      </c>
      <c r="D2799" s="49">
        <f t="shared" si="86"/>
        <v>184.47</v>
      </c>
      <c r="F2799" s="49">
        <v>184.47</v>
      </c>
      <c r="G2799" s="49">
        <v>184.47</v>
      </c>
      <c r="H2799" s="1105" t="b">
        <f t="shared" si="87"/>
        <v>1</v>
      </c>
    </row>
    <row r="2800" spans="1:8">
      <c r="A2800" s="45">
        <v>39398</v>
      </c>
      <c r="B2800" s="1108" t="s">
        <v>10831</v>
      </c>
      <c r="C2800" s="45" t="s">
        <v>4706</v>
      </c>
      <c r="D2800" s="46">
        <f t="shared" si="86"/>
        <v>73.55</v>
      </c>
      <c r="F2800" s="46">
        <v>73.55</v>
      </c>
      <c r="G2800" s="46">
        <v>73.55</v>
      </c>
      <c r="H2800" s="1105" t="b">
        <f t="shared" si="87"/>
        <v>1</v>
      </c>
    </row>
    <row r="2801" spans="1:8" ht="30">
      <c r="A2801" s="47">
        <v>13343</v>
      </c>
      <c r="B2801" s="48" t="s">
        <v>10832</v>
      </c>
      <c r="C2801" s="47" t="s">
        <v>4706</v>
      </c>
      <c r="D2801" s="49">
        <f t="shared" si="86"/>
        <v>30.7</v>
      </c>
      <c r="F2801" s="49">
        <v>30.7</v>
      </c>
      <c r="G2801" s="49">
        <v>30.7</v>
      </c>
      <c r="H2801" s="1105" t="b">
        <f t="shared" si="87"/>
        <v>1</v>
      </c>
    </row>
    <row r="2802" spans="1:8">
      <c r="A2802" s="45">
        <v>12118</v>
      </c>
      <c r="B2802" s="1108" t="s">
        <v>10833</v>
      </c>
      <c r="C2802" s="45" t="s">
        <v>4706</v>
      </c>
      <c r="D2802" s="46">
        <f t="shared" si="86"/>
        <v>16.61</v>
      </c>
      <c r="F2802" s="46">
        <v>16.61</v>
      </c>
      <c r="G2802" s="46">
        <v>16.61</v>
      </c>
      <c r="H2802" s="1105" t="b">
        <f t="shared" si="87"/>
        <v>1</v>
      </c>
    </row>
    <row r="2803" spans="1:8" ht="30">
      <c r="A2803" s="47">
        <v>39482</v>
      </c>
      <c r="B2803" s="48" t="s">
        <v>10834</v>
      </c>
      <c r="C2803" s="47" t="s">
        <v>4706</v>
      </c>
      <c r="D2803" s="49">
        <f t="shared" si="86"/>
        <v>442.66</v>
      </c>
      <c r="F2803" s="49">
        <v>442.66</v>
      </c>
      <c r="G2803" s="49">
        <v>442.66</v>
      </c>
      <c r="H2803" s="1105" t="b">
        <f t="shared" si="87"/>
        <v>1</v>
      </c>
    </row>
    <row r="2804" spans="1:8" ht="30">
      <c r="A2804" s="45">
        <v>39486</v>
      </c>
      <c r="B2804" s="1108" t="s">
        <v>10835</v>
      </c>
      <c r="C2804" s="45" t="s">
        <v>4706</v>
      </c>
      <c r="D2804" s="46">
        <f t="shared" si="86"/>
        <v>390</v>
      </c>
      <c r="F2804" s="46">
        <v>390</v>
      </c>
      <c r="G2804" s="46">
        <v>390</v>
      </c>
      <c r="H2804" s="1105" t="b">
        <f t="shared" si="87"/>
        <v>1</v>
      </c>
    </row>
    <row r="2805" spans="1:8" ht="30">
      <c r="A2805" s="47">
        <v>39483</v>
      </c>
      <c r="B2805" s="48" t="s">
        <v>10836</v>
      </c>
      <c r="C2805" s="47" t="s">
        <v>4706</v>
      </c>
      <c r="D2805" s="49">
        <f t="shared" si="86"/>
        <v>422.19</v>
      </c>
      <c r="F2805" s="49">
        <v>422.19</v>
      </c>
      <c r="G2805" s="49">
        <v>422.19</v>
      </c>
      <c r="H2805" s="1105" t="b">
        <f t="shared" si="87"/>
        <v>1</v>
      </c>
    </row>
    <row r="2806" spans="1:8" ht="30">
      <c r="A2806" s="45">
        <v>39487</v>
      </c>
      <c r="B2806" s="1108" t="s">
        <v>10837</v>
      </c>
      <c r="C2806" s="45" t="s">
        <v>4706</v>
      </c>
      <c r="D2806" s="46">
        <f t="shared" si="86"/>
        <v>394.03</v>
      </c>
      <c r="F2806" s="46">
        <v>394.03</v>
      </c>
      <c r="G2806" s="46">
        <v>394.03</v>
      </c>
      <c r="H2806" s="1105" t="b">
        <f t="shared" si="87"/>
        <v>1</v>
      </c>
    </row>
    <row r="2807" spans="1:8" ht="30">
      <c r="A2807" s="47">
        <v>39484</v>
      </c>
      <c r="B2807" s="48" t="s">
        <v>10838</v>
      </c>
      <c r="C2807" s="47" t="s">
        <v>4706</v>
      </c>
      <c r="D2807" s="49">
        <f t="shared" si="86"/>
        <v>426.22</v>
      </c>
      <c r="F2807" s="49">
        <v>426.22</v>
      </c>
      <c r="G2807" s="49">
        <v>426.22</v>
      </c>
      <c r="H2807" s="1105" t="b">
        <f t="shared" si="87"/>
        <v>1</v>
      </c>
    </row>
    <row r="2808" spans="1:8" ht="30">
      <c r="A2808" s="45">
        <v>39488</v>
      </c>
      <c r="B2808" s="1108" t="s">
        <v>10839</v>
      </c>
      <c r="C2808" s="45" t="s">
        <v>4706</v>
      </c>
      <c r="D2808" s="46">
        <f t="shared" si="86"/>
        <v>398.05</v>
      </c>
      <c r="F2808" s="46">
        <v>398.05</v>
      </c>
      <c r="G2808" s="46">
        <v>398.05</v>
      </c>
      <c r="H2808" s="1105" t="b">
        <f t="shared" si="87"/>
        <v>1</v>
      </c>
    </row>
    <row r="2809" spans="1:8" ht="30">
      <c r="A2809" s="47">
        <v>39485</v>
      </c>
      <c r="B2809" s="48" t="s">
        <v>10840</v>
      </c>
      <c r="C2809" s="47" t="s">
        <v>4706</v>
      </c>
      <c r="D2809" s="49">
        <f t="shared" si="86"/>
        <v>446.36</v>
      </c>
      <c r="F2809" s="49">
        <v>446.36</v>
      </c>
      <c r="G2809" s="49">
        <v>446.36</v>
      </c>
      <c r="H2809" s="1105" t="b">
        <f t="shared" si="87"/>
        <v>1</v>
      </c>
    </row>
    <row r="2810" spans="1:8" ht="30">
      <c r="A2810" s="45">
        <v>39489</v>
      </c>
      <c r="B2810" s="1108" t="s">
        <v>10841</v>
      </c>
      <c r="C2810" s="45" t="s">
        <v>4706</v>
      </c>
      <c r="D2810" s="46">
        <f t="shared" si="86"/>
        <v>418.19</v>
      </c>
      <c r="F2810" s="46">
        <v>418.19</v>
      </c>
      <c r="G2810" s="46">
        <v>418.19</v>
      </c>
      <c r="H2810" s="1105" t="b">
        <f t="shared" si="87"/>
        <v>1</v>
      </c>
    </row>
    <row r="2811" spans="1:8" ht="30">
      <c r="A2811" s="47">
        <v>39494</v>
      </c>
      <c r="B2811" s="48" t="s">
        <v>10842</v>
      </c>
      <c r="C2811" s="47" t="s">
        <v>4706</v>
      </c>
      <c r="D2811" s="49">
        <f t="shared" si="86"/>
        <v>426.57</v>
      </c>
      <c r="F2811" s="49">
        <v>426.57</v>
      </c>
      <c r="G2811" s="49">
        <v>426.57</v>
      </c>
      <c r="H2811" s="1105" t="b">
        <f t="shared" si="87"/>
        <v>1</v>
      </c>
    </row>
    <row r="2812" spans="1:8" ht="30">
      <c r="A2812" s="45">
        <v>39490</v>
      </c>
      <c r="B2812" s="1108" t="s">
        <v>10843</v>
      </c>
      <c r="C2812" s="45" t="s">
        <v>4706</v>
      </c>
      <c r="D2812" s="46">
        <f t="shared" si="86"/>
        <v>483.55</v>
      </c>
      <c r="F2812" s="46">
        <v>483.55</v>
      </c>
      <c r="G2812" s="46">
        <v>483.55</v>
      </c>
      <c r="H2812" s="1105" t="b">
        <f t="shared" si="87"/>
        <v>1</v>
      </c>
    </row>
    <row r="2813" spans="1:8" ht="30">
      <c r="A2813" s="47">
        <v>39495</v>
      </c>
      <c r="B2813" s="48" t="s">
        <v>10844</v>
      </c>
      <c r="C2813" s="47" t="s">
        <v>4706</v>
      </c>
      <c r="D2813" s="49">
        <f t="shared" si="86"/>
        <v>442.66</v>
      </c>
      <c r="F2813" s="49">
        <v>442.66</v>
      </c>
      <c r="G2813" s="49">
        <v>442.66</v>
      </c>
      <c r="H2813" s="1105" t="b">
        <f t="shared" si="87"/>
        <v>1</v>
      </c>
    </row>
    <row r="2814" spans="1:8" ht="30">
      <c r="A2814" s="45">
        <v>39491</v>
      </c>
      <c r="B2814" s="1108" t="s">
        <v>10845</v>
      </c>
      <c r="C2814" s="45" t="s">
        <v>4706</v>
      </c>
      <c r="D2814" s="46">
        <f t="shared" si="86"/>
        <v>499</v>
      </c>
      <c r="F2814" s="46">
        <v>499</v>
      </c>
      <c r="G2814" s="46">
        <v>499</v>
      </c>
      <c r="H2814" s="1105" t="b">
        <f t="shared" si="87"/>
        <v>1</v>
      </c>
    </row>
    <row r="2815" spans="1:8" ht="30">
      <c r="A2815" s="47">
        <v>39496</v>
      </c>
      <c r="B2815" s="48" t="s">
        <v>10846</v>
      </c>
      <c r="C2815" s="47" t="s">
        <v>4706</v>
      </c>
      <c r="D2815" s="49">
        <f t="shared" si="86"/>
        <v>458.6</v>
      </c>
      <c r="F2815" s="49">
        <v>458.6</v>
      </c>
      <c r="G2815" s="49">
        <v>458.6</v>
      </c>
      <c r="H2815" s="1105" t="b">
        <f t="shared" si="87"/>
        <v>1</v>
      </c>
    </row>
    <row r="2816" spans="1:8" ht="30">
      <c r="A2816" s="45">
        <v>39492</v>
      </c>
      <c r="B2816" s="1108" t="s">
        <v>10847</v>
      </c>
      <c r="C2816" s="45" t="s">
        <v>4706</v>
      </c>
      <c r="D2816" s="46">
        <f t="shared" si="86"/>
        <v>502.06</v>
      </c>
      <c r="F2816" s="46">
        <v>502.06</v>
      </c>
      <c r="G2816" s="46">
        <v>502.06</v>
      </c>
      <c r="H2816" s="1105" t="b">
        <f t="shared" si="87"/>
        <v>1</v>
      </c>
    </row>
    <row r="2817" spans="1:8" ht="30">
      <c r="A2817" s="47">
        <v>39497</v>
      </c>
      <c r="B2817" s="48" t="s">
        <v>10848</v>
      </c>
      <c r="C2817" s="47" t="s">
        <v>4706</v>
      </c>
      <c r="D2817" s="49">
        <f t="shared" si="86"/>
        <v>474.69</v>
      </c>
      <c r="F2817" s="49">
        <v>474.69</v>
      </c>
      <c r="G2817" s="49">
        <v>474.69</v>
      </c>
      <c r="H2817" s="1105" t="b">
        <f t="shared" si="87"/>
        <v>1</v>
      </c>
    </row>
    <row r="2818" spans="1:8" ht="30">
      <c r="A2818" s="45">
        <v>39493</v>
      </c>
      <c r="B2818" s="1108" t="s">
        <v>10849</v>
      </c>
      <c r="C2818" s="45" t="s">
        <v>4706</v>
      </c>
      <c r="D2818" s="46">
        <f t="shared" si="86"/>
        <v>531.19000000000005</v>
      </c>
      <c r="F2818" s="46">
        <v>531.19000000000005</v>
      </c>
      <c r="G2818" s="46">
        <v>531.19000000000005</v>
      </c>
      <c r="H2818" s="1105" t="b">
        <f t="shared" si="87"/>
        <v>1</v>
      </c>
    </row>
    <row r="2819" spans="1:8" ht="30">
      <c r="A2819" s="47">
        <v>39500</v>
      </c>
      <c r="B2819" s="48" t="s">
        <v>10850</v>
      </c>
      <c r="C2819" s="47" t="s">
        <v>4706</v>
      </c>
      <c r="D2819" s="49">
        <f t="shared" ref="D2819:D2882" si="88">IF($J$2=$F$1,F2819,G2819)</f>
        <v>532.92999999999995</v>
      </c>
      <c r="F2819" s="49">
        <v>532.92999999999995</v>
      </c>
      <c r="G2819" s="49">
        <v>532.92999999999995</v>
      </c>
      <c r="H2819" s="1105" t="b">
        <f t="shared" ref="H2819:H2882" si="89">F2819=G2819</f>
        <v>1</v>
      </c>
    </row>
    <row r="2820" spans="1:8" ht="45">
      <c r="A2820" s="45">
        <v>39498</v>
      </c>
      <c r="B2820" s="1108" t="s">
        <v>10851</v>
      </c>
      <c r="C2820" s="45" t="s">
        <v>4706</v>
      </c>
      <c r="D2820" s="46">
        <f t="shared" si="88"/>
        <v>592.61</v>
      </c>
      <c r="F2820" s="46">
        <v>592.61</v>
      </c>
      <c r="G2820" s="46">
        <v>592.61</v>
      </c>
      <c r="H2820" s="1105" t="b">
        <f t="shared" si="89"/>
        <v>1</v>
      </c>
    </row>
    <row r="2821" spans="1:8" ht="30">
      <c r="A2821" s="47">
        <v>39501</v>
      </c>
      <c r="B2821" s="48" t="s">
        <v>10852</v>
      </c>
      <c r="C2821" s="47" t="s">
        <v>4706</v>
      </c>
      <c r="D2821" s="49">
        <f t="shared" si="88"/>
        <v>546.80999999999995</v>
      </c>
      <c r="F2821" s="49">
        <v>546.80999999999995</v>
      </c>
      <c r="G2821" s="49">
        <v>546.80999999999995</v>
      </c>
      <c r="H2821" s="1105" t="b">
        <f t="shared" si="89"/>
        <v>1</v>
      </c>
    </row>
    <row r="2822" spans="1:8" ht="45">
      <c r="A2822" s="45">
        <v>39499</v>
      </c>
      <c r="B2822" s="1108" t="s">
        <v>10853</v>
      </c>
      <c r="C2822" s="45" t="s">
        <v>4706</v>
      </c>
      <c r="D2822" s="46">
        <f t="shared" si="88"/>
        <v>642.87</v>
      </c>
      <c r="F2822" s="46">
        <v>642.87</v>
      </c>
      <c r="G2822" s="46">
        <v>642.87</v>
      </c>
      <c r="H2822" s="1105" t="b">
        <f t="shared" si="89"/>
        <v>1</v>
      </c>
    </row>
    <row r="2823" spans="1:8">
      <c r="A2823" s="47">
        <v>3733</v>
      </c>
      <c r="B2823" s="48" t="s">
        <v>10854</v>
      </c>
      <c r="C2823" s="47" t="s">
        <v>4708</v>
      </c>
      <c r="D2823" s="49">
        <f t="shared" si="88"/>
        <v>49.82</v>
      </c>
      <c r="F2823" s="49">
        <v>49.82</v>
      </c>
      <c r="G2823" s="49">
        <v>49.82</v>
      </c>
      <c r="H2823" s="1105" t="b">
        <f t="shared" si="89"/>
        <v>1</v>
      </c>
    </row>
    <row r="2824" spans="1:8">
      <c r="A2824" s="45">
        <v>3731</v>
      </c>
      <c r="B2824" s="1108" t="s">
        <v>10855</v>
      </c>
      <c r="C2824" s="45" t="s">
        <v>4708</v>
      </c>
      <c r="D2824" s="46">
        <f t="shared" si="88"/>
        <v>46.25</v>
      </c>
      <c r="F2824" s="46">
        <v>46.25</v>
      </c>
      <c r="G2824" s="46">
        <v>46.25</v>
      </c>
      <c r="H2824" s="1105" t="b">
        <f t="shared" si="89"/>
        <v>1</v>
      </c>
    </row>
    <row r="2825" spans="1:8">
      <c r="A2825" s="47">
        <v>38137</v>
      </c>
      <c r="B2825" s="48" t="s">
        <v>10856</v>
      </c>
      <c r="C2825" s="47" t="s">
        <v>4708</v>
      </c>
      <c r="D2825" s="49">
        <f t="shared" si="88"/>
        <v>46.52</v>
      </c>
      <c r="F2825" s="49">
        <v>46.52</v>
      </c>
      <c r="G2825" s="49">
        <v>46.52</v>
      </c>
      <c r="H2825" s="1105" t="b">
        <f t="shared" si="89"/>
        <v>1</v>
      </c>
    </row>
    <row r="2826" spans="1:8">
      <c r="A2826" s="45">
        <v>38135</v>
      </c>
      <c r="B2826" s="1108" t="s">
        <v>10857</v>
      </c>
      <c r="C2826" s="45" t="s">
        <v>4708</v>
      </c>
      <c r="D2826" s="46">
        <f t="shared" si="88"/>
        <v>58.97</v>
      </c>
      <c r="F2826" s="46">
        <v>58.97</v>
      </c>
      <c r="G2826" s="46">
        <v>58.97</v>
      </c>
      <c r="H2826" s="1105" t="b">
        <f t="shared" si="89"/>
        <v>1</v>
      </c>
    </row>
    <row r="2827" spans="1:8">
      <c r="A2827" s="47">
        <v>38138</v>
      </c>
      <c r="B2827" s="48" t="s">
        <v>10858</v>
      </c>
      <c r="C2827" s="47" t="s">
        <v>4708</v>
      </c>
      <c r="D2827" s="49">
        <f t="shared" si="88"/>
        <v>45.68</v>
      </c>
      <c r="F2827" s="49">
        <v>45.68</v>
      </c>
      <c r="G2827" s="49">
        <v>45.68</v>
      </c>
      <c r="H2827" s="1105" t="b">
        <f t="shared" si="89"/>
        <v>1</v>
      </c>
    </row>
    <row r="2828" spans="1:8" ht="30">
      <c r="A2828" s="45">
        <v>3736</v>
      </c>
      <c r="B2828" s="1108" t="s">
        <v>10859</v>
      </c>
      <c r="C2828" s="45" t="s">
        <v>4708</v>
      </c>
      <c r="D2828" s="46">
        <f t="shared" si="88"/>
        <v>44.5</v>
      </c>
      <c r="F2828" s="46">
        <v>44.5</v>
      </c>
      <c r="G2828" s="46">
        <v>44.5</v>
      </c>
      <c r="H2828" s="1105" t="b">
        <f t="shared" si="89"/>
        <v>1</v>
      </c>
    </row>
    <row r="2829" spans="1:8" ht="30">
      <c r="A2829" s="47">
        <v>3741</v>
      </c>
      <c r="B2829" s="48" t="s">
        <v>10860</v>
      </c>
      <c r="C2829" s="47" t="s">
        <v>4708</v>
      </c>
      <c r="D2829" s="49">
        <f t="shared" si="88"/>
        <v>46.38</v>
      </c>
      <c r="F2829" s="49">
        <v>46.38</v>
      </c>
      <c r="G2829" s="49">
        <v>46.38</v>
      </c>
      <c r="H2829" s="1105" t="b">
        <f t="shared" si="89"/>
        <v>1</v>
      </c>
    </row>
    <row r="2830" spans="1:8" ht="30">
      <c r="A2830" s="45">
        <v>3745</v>
      </c>
      <c r="B2830" s="1108" t="s">
        <v>10861</v>
      </c>
      <c r="C2830" s="45" t="s">
        <v>4708</v>
      </c>
      <c r="D2830" s="46">
        <f t="shared" si="88"/>
        <v>50.01</v>
      </c>
      <c r="F2830" s="46">
        <v>50.01</v>
      </c>
      <c r="G2830" s="46">
        <v>50.01</v>
      </c>
      <c r="H2830" s="1105" t="b">
        <f t="shared" si="89"/>
        <v>1</v>
      </c>
    </row>
    <row r="2831" spans="1:8" ht="30">
      <c r="A2831" s="47">
        <v>3743</v>
      </c>
      <c r="B2831" s="48" t="s">
        <v>10862</v>
      </c>
      <c r="C2831" s="47" t="s">
        <v>4708</v>
      </c>
      <c r="D2831" s="49">
        <f t="shared" si="88"/>
        <v>46.22</v>
      </c>
      <c r="F2831" s="49">
        <v>46.22</v>
      </c>
      <c r="G2831" s="49">
        <v>46.22</v>
      </c>
      <c r="H2831" s="1105" t="b">
        <f t="shared" si="89"/>
        <v>1</v>
      </c>
    </row>
    <row r="2832" spans="1:8" ht="30">
      <c r="A2832" s="45">
        <v>3744</v>
      </c>
      <c r="B2832" s="1108" t="s">
        <v>10863</v>
      </c>
      <c r="C2832" s="45" t="s">
        <v>4708</v>
      </c>
      <c r="D2832" s="46">
        <f t="shared" si="88"/>
        <v>50.88</v>
      </c>
      <c r="F2832" s="46">
        <v>50.88</v>
      </c>
      <c r="G2832" s="46">
        <v>50.88</v>
      </c>
      <c r="H2832" s="1105" t="b">
        <f t="shared" si="89"/>
        <v>1</v>
      </c>
    </row>
    <row r="2833" spans="1:8" ht="30">
      <c r="A2833" s="47">
        <v>3739</v>
      </c>
      <c r="B2833" s="48" t="s">
        <v>10864</v>
      </c>
      <c r="C2833" s="47" t="s">
        <v>4708</v>
      </c>
      <c r="D2833" s="49">
        <f t="shared" si="88"/>
        <v>53.46</v>
      </c>
      <c r="F2833" s="49">
        <v>53.46</v>
      </c>
      <c r="G2833" s="49">
        <v>53.46</v>
      </c>
      <c r="H2833" s="1105" t="b">
        <f t="shared" si="89"/>
        <v>1</v>
      </c>
    </row>
    <row r="2834" spans="1:8" ht="30">
      <c r="A2834" s="45">
        <v>3737</v>
      </c>
      <c r="B2834" s="1108" t="s">
        <v>10865</v>
      </c>
      <c r="C2834" s="45" t="s">
        <v>4708</v>
      </c>
      <c r="D2834" s="46">
        <f t="shared" si="88"/>
        <v>56.05</v>
      </c>
      <c r="F2834" s="46">
        <v>56.05</v>
      </c>
      <c r="G2834" s="46">
        <v>56.05</v>
      </c>
      <c r="H2834" s="1105" t="b">
        <f t="shared" si="89"/>
        <v>1</v>
      </c>
    </row>
    <row r="2835" spans="1:8" ht="30">
      <c r="A2835" s="47">
        <v>3738</v>
      </c>
      <c r="B2835" s="48" t="s">
        <v>10866</v>
      </c>
      <c r="C2835" s="47" t="s">
        <v>4708</v>
      </c>
      <c r="D2835" s="49">
        <f t="shared" si="88"/>
        <v>64.680000000000007</v>
      </c>
      <c r="F2835" s="49">
        <v>64.680000000000007</v>
      </c>
      <c r="G2835" s="49">
        <v>64.680000000000007</v>
      </c>
      <c r="H2835" s="1105" t="b">
        <f t="shared" si="89"/>
        <v>1</v>
      </c>
    </row>
    <row r="2836" spans="1:8" ht="30">
      <c r="A2836" s="45">
        <v>3747</v>
      </c>
      <c r="B2836" s="1108" t="s">
        <v>10867</v>
      </c>
      <c r="C2836" s="45" t="s">
        <v>4708</v>
      </c>
      <c r="D2836" s="46">
        <f t="shared" si="88"/>
        <v>50.88</v>
      </c>
      <c r="F2836" s="46">
        <v>50.88</v>
      </c>
      <c r="G2836" s="46">
        <v>50.88</v>
      </c>
      <c r="H2836" s="1105" t="b">
        <f t="shared" si="89"/>
        <v>1</v>
      </c>
    </row>
    <row r="2837" spans="1:8" ht="30">
      <c r="A2837" s="47">
        <v>11649</v>
      </c>
      <c r="B2837" s="48" t="s">
        <v>10868</v>
      </c>
      <c r="C2837" s="47" t="s">
        <v>4706</v>
      </c>
      <c r="D2837" s="49">
        <f t="shared" si="88"/>
        <v>369.1</v>
      </c>
      <c r="F2837" s="49">
        <v>369.1</v>
      </c>
      <c r="G2837" s="49">
        <v>369.1</v>
      </c>
      <c r="H2837" s="1105" t="b">
        <f t="shared" si="89"/>
        <v>1</v>
      </c>
    </row>
    <row r="2838" spans="1:8" ht="30">
      <c r="A2838" s="45">
        <v>11650</v>
      </c>
      <c r="B2838" s="1108" t="s">
        <v>10869</v>
      </c>
      <c r="C2838" s="45" t="s">
        <v>4706</v>
      </c>
      <c r="D2838" s="46">
        <f t="shared" si="88"/>
        <v>629.12</v>
      </c>
      <c r="F2838" s="46">
        <v>629.12</v>
      </c>
      <c r="G2838" s="46">
        <v>629.12</v>
      </c>
      <c r="H2838" s="1105" t="b">
        <f t="shared" si="89"/>
        <v>1</v>
      </c>
    </row>
    <row r="2839" spans="1:8" ht="30">
      <c r="A2839" s="47">
        <v>3742</v>
      </c>
      <c r="B2839" s="48" t="s">
        <v>10870</v>
      </c>
      <c r="C2839" s="47" t="s">
        <v>4708</v>
      </c>
      <c r="D2839" s="49">
        <f t="shared" si="88"/>
        <v>67.09</v>
      </c>
      <c r="F2839" s="49">
        <v>67.09</v>
      </c>
      <c r="G2839" s="49">
        <v>67.09</v>
      </c>
      <c r="H2839" s="1105" t="b">
        <f t="shared" si="89"/>
        <v>1</v>
      </c>
    </row>
    <row r="2840" spans="1:8" ht="30">
      <c r="A2840" s="45">
        <v>3746</v>
      </c>
      <c r="B2840" s="1108" t="s">
        <v>10871</v>
      </c>
      <c r="C2840" s="45" t="s">
        <v>4708</v>
      </c>
      <c r="D2840" s="46">
        <f t="shared" si="88"/>
        <v>78.34</v>
      </c>
      <c r="F2840" s="46">
        <v>78.34</v>
      </c>
      <c r="G2840" s="46">
        <v>78.34</v>
      </c>
      <c r="H2840" s="1105" t="b">
        <f t="shared" si="89"/>
        <v>1</v>
      </c>
    </row>
    <row r="2841" spans="1:8">
      <c r="A2841" s="47">
        <v>21106</v>
      </c>
      <c r="B2841" s="48" t="s">
        <v>10872</v>
      </c>
      <c r="C2841" s="47" t="s">
        <v>4710</v>
      </c>
      <c r="D2841" s="49">
        <f t="shared" si="88"/>
        <v>30.55</v>
      </c>
      <c r="F2841" s="49">
        <v>30.55</v>
      </c>
      <c r="G2841" s="49">
        <v>30.55</v>
      </c>
      <c r="H2841" s="1105" t="b">
        <f t="shared" si="89"/>
        <v>1</v>
      </c>
    </row>
    <row r="2842" spans="1:8">
      <c r="A2842" s="45">
        <v>3755</v>
      </c>
      <c r="B2842" s="1108" t="s">
        <v>10873</v>
      </c>
      <c r="C2842" s="45" t="s">
        <v>4706</v>
      </c>
      <c r="D2842" s="46">
        <f t="shared" si="88"/>
        <v>14.14</v>
      </c>
      <c r="F2842" s="46">
        <v>14.14</v>
      </c>
      <c r="G2842" s="46">
        <v>14.14</v>
      </c>
      <c r="H2842" s="1105" t="b">
        <f t="shared" si="89"/>
        <v>1</v>
      </c>
    </row>
    <row r="2843" spans="1:8">
      <c r="A2843" s="47">
        <v>3750</v>
      </c>
      <c r="B2843" s="48" t="s">
        <v>10874</v>
      </c>
      <c r="C2843" s="47" t="s">
        <v>4706</v>
      </c>
      <c r="D2843" s="49">
        <f t="shared" si="88"/>
        <v>19.010000000000002</v>
      </c>
      <c r="F2843" s="49">
        <v>19.010000000000002</v>
      </c>
      <c r="G2843" s="49">
        <v>19.010000000000002</v>
      </c>
      <c r="H2843" s="1105" t="b">
        <f t="shared" si="89"/>
        <v>1</v>
      </c>
    </row>
    <row r="2844" spans="1:8">
      <c r="A2844" s="45">
        <v>3756</v>
      </c>
      <c r="B2844" s="1108" t="s">
        <v>10875</v>
      </c>
      <c r="C2844" s="45" t="s">
        <v>4706</v>
      </c>
      <c r="D2844" s="46">
        <f t="shared" si="88"/>
        <v>35.53</v>
      </c>
      <c r="F2844" s="46">
        <v>35.53</v>
      </c>
      <c r="G2844" s="46">
        <v>35.53</v>
      </c>
      <c r="H2844" s="1105" t="b">
        <f t="shared" si="89"/>
        <v>1</v>
      </c>
    </row>
    <row r="2845" spans="1:8">
      <c r="A2845" s="47">
        <v>39377</v>
      </c>
      <c r="B2845" s="48" t="s">
        <v>10876</v>
      </c>
      <c r="C2845" s="47" t="s">
        <v>4706</v>
      </c>
      <c r="D2845" s="49">
        <f t="shared" si="88"/>
        <v>105.26</v>
      </c>
      <c r="F2845" s="49">
        <v>105.26</v>
      </c>
      <c r="G2845" s="49">
        <v>105.26</v>
      </c>
      <c r="H2845" s="1105" t="b">
        <f t="shared" si="89"/>
        <v>1</v>
      </c>
    </row>
    <row r="2846" spans="1:8">
      <c r="A2846" s="45">
        <v>38191</v>
      </c>
      <c r="B2846" s="1108" t="s">
        <v>10877</v>
      </c>
      <c r="C2846" s="45" t="s">
        <v>4706</v>
      </c>
      <c r="D2846" s="46">
        <f t="shared" si="88"/>
        <v>7.83</v>
      </c>
      <c r="F2846" s="46">
        <v>7.83</v>
      </c>
      <c r="G2846" s="46">
        <v>7.83</v>
      </c>
      <c r="H2846" s="1105" t="b">
        <f t="shared" si="89"/>
        <v>1</v>
      </c>
    </row>
    <row r="2847" spans="1:8">
      <c r="A2847" s="47">
        <v>39381</v>
      </c>
      <c r="B2847" s="48" t="s">
        <v>10878</v>
      </c>
      <c r="C2847" s="47" t="s">
        <v>4706</v>
      </c>
      <c r="D2847" s="49">
        <f t="shared" si="88"/>
        <v>7.31</v>
      </c>
      <c r="F2847" s="49">
        <v>7.31</v>
      </c>
      <c r="G2847" s="49">
        <v>7.31</v>
      </c>
      <c r="H2847" s="1105" t="b">
        <f t="shared" si="89"/>
        <v>1</v>
      </c>
    </row>
    <row r="2848" spans="1:8">
      <c r="A2848" s="45">
        <v>38780</v>
      </c>
      <c r="B2848" s="1108" t="s">
        <v>10879</v>
      </c>
      <c r="C2848" s="45" t="s">
        <v>4706</v>
      </c>
      <c r="D2848" s="46">
        <f t="shared" si="88"/>
        <v>8.94</v>
      </c>
      <c r="F2848" s="46">
        <v>8.94</v>
      </c>
      <c r="G2848" s="46">
        <v>8.94</v>
      </c>
      <c r="H2848" s="1105" t="b">
        <f t="shared" si="89"/>
        <v>1</v>
      </c>
    </row>
    <row r="2849" spans="1:8">
      <c r="A2849" s="47">
        <v>38781</v>
      </c>
      <c r="B2849" s="48" t="s">
        <v>10880</v>
      </c>
      <c r="C2849" s="47" t="s">
        <v>4706</v>
      </c>
      <c r="D2849" s="49">
        <f t="shared" si="88"/>
        <v>30.19</v>
      </c>
      <c r="F2849" s="49">
        <v>30.19</v>
      </c>
      <c r="G2849" s="49">
        <v>30.19</v>
      </c>
      <c r="H2849" s="1105" t="b">
        <f t="shared" si="89"/>
        <v>1</v>
      </c>
    </row>
    <row r="2850" spans="1:8">
      <c r="A2850" s="45">
        <v>38192</v>
      </c>
      <c r="B2850" s="1108" t="s">
        <v>10881</v>
      </c>
      <c r="C2850" s="45" t="s">
        <v>4706</v>
      </c>
      <c r="D2850" s="46">
        <f t="shared" si="88"/>
        <v>54.63</v>
      </c>
      <c r="F2850" s="46">
        <v>54.63</v>
      </c>
      <c r="G2850" s="46">
        <v>54.63</v>
      </c>
      <c r="H2850" s="1105" t="b">
        <f t="shared" si="89"/>
        <v>1</v>
      </c>
    </row>
    <row r="2851" spans="1:8">
      <c r="A2851" s="47">
        <v>3753</v>
      </c>
      <c r="B2851" s="48" t="s">
        <v>10882</v>
      </c>
      <c r="C2851" s="47" t="s">
        <v>4706</v>
      </c>
      <c r="D2851" s="49">
        <f t="shared" si="88"/>
        <v>4.78</v>
      </c>
      <c r="F2851" s="49">
        <v>4.78</v>
      </c>
      <c r="G2851" s="49">
        <v>4.78</v>
      </c>
      <c r="H2851" s="1105" t="b">
        <f t="shared" si="89"/>
        <v>1</v>
      </c>
    </row>
    <row r="2852" spans="1:8">
      <c r="A2852" s="45">
        <v>38782</v>
      </c>
      <c r="B2852" s="1108" t="s">
        <v>10883</v>
      </c>
      <c r="C2852" s="45" t="s">
        <v>4706</v>
      </c>
      <c r="D2852" s="46">
        <f t="shared" si="88"/>
        <v>6.22</v>
      </c>
      <c r="F2852" s="46">
        <v>6.22</v>
      </c>
      <c r="G2852" s="46">
        <v>6.22</v>
      </c>
      <c r="H2852" s="1105" t="b">
        <f t="shared" si="89"/>
        <v>1</v>
      </c>
    </row>
    <row r="2853" spans="1:8">
      <c r="A2853" s="47">
        <v>38778</v>
      </c>
      <c r="B2853" s="48" t="s">
        <v>10884</v>
      </c>
      <c r="C2853" s="47" t="s">
        <v>4706</v>
      </c>
      <c r="D2853" s="49">
        <f t="shared" si="88"/>
        <v>4.67</v>
      </c>
      <c r="F2853" s="49">
        <v>4.67</v>
      </c>
      <c r="G2853" s="49">
        <v>4.67</v>
      </c>
      <c r="H2853" s="1105" t="b">
        <f t="shared" si="89"/>
        <v>1</v>
      </c>
    </row>
    <row r="2854" spans="1:8">
      <c r="A2854" s="45">
        <v>38779</v>
      </c>
      <c r="B2854" s="1108" t="s">
        <v>10885</v>
      </c>
      <c r="C2854" s="45" t="s">
        <v>4706</v>
      </c>
      <c r="D2854" s="46">
        <f t="shared" si="88"/>
        <v>4.95</v>
      </c>
      <c r="F2854" s="46">
        <v>4.95</v>
      </c>
      <c r="G2854" s="46">
        <v>4.95</v>
      </c>
      <c r="H2854" s="1105" t="b">
        <f t="shared" si="89"/>
        <v>1</v>
      </c>
    </row>
    <row r="2855" spans="1:8">
      <c r="A2855" s="47">
        <v>39388</v>
      </c>
      <c r="B2855" s="48" t="s">
        <v>10886</v>
      </c>
      <c r="C2855" s="47" t="s">
        <v>4706</v>
      </c>
      <c r="D2855" s="49">
        <f t="shared" si="88"/>
        <v>24.13</v>
      </c>
      <c r="F2855" s="49">
        <v>24.13</v>
      </c>
      <c r="G2855" s="49">
        <v>24.13</v>
      </c>
      <c r="H2855" s="1105" t="b">
        <f t="shared" si="89"/>
        <v>1</v>
      </c>
    </row>
    <row r="2856" spans="1:8">
      <c r="A2856" s="45">
        <v>39387</v>
      </c>
      <c r="B2856" s="1108" t="s">
        <v>10887</v>
      </c>
      <c r="C2856" s="45" t="s">
        <v>4706</v>
      </c>
      <c r="D2856" s="46">
        <f t="shared" si="88"/>
        <v>40.700000000000003</v>
      </c>
      <c r="F2856" s="46">
        <v>40.700000000000003</v>
      </c>
      <c r="G2856" s="46">
        <v>40.700000000000003</v>
      </c>
      <c r="H2856" s="1105" t="b">
        <f t="shared" si="89"/>
        <v>1</v>
      </c>
    </row>
    <row r="2857" spans="1:8">
      <c r="A2857" s="47">
        <v>39386</v>
      </c>
      <c r="B2857" s="48" t="s">
        <v>10888</v>
      </c>
      <c r="C2857" s="47" t="s">
        <v>4706</v>
      </c>
      <c r="D2857" s="49">
        <f t="shared" si="88"/>
        <v>26.92</v>
      </c>
      <c r="F2857" s="49">
        <v>26.92</v>
      </c>
      <c r="G2857" s="49">
        <v>26.92</v>
      </c>
      <c r="H2857" s="1105" t="b">
        <f t="shared" si="89"/>
        <v>1</v>
      </c>
    </row>
    <row r="2858" spans="1:8">
      <c r="A2858" s="45">
        <v>38194</v>
      </c>
      <c r="B2858" s="1108" t="s">
        <v>10889</v>
      </c>
      <c r="C2858" s="45" t="s">
        <v>4706</v>
      </c>
      <c r="D2858" s="46">
        <f t="shared" si="88"/>
        <v>22.95</v>
      </c>
      <c r="F2858" s="46">
        <v>22.95</v>
      </c>
      <c r="G2858" s="46">
        <v>22.95</v>
      </c>
      <c r="H2858" s="1105" t="b">
        <f t="shared" si="89"/>
        <v>1</v>
      </c>
    </row>
    <row r="2859" spans="1:8">
      <c r="A2859" s="47">
        <v>38193</v>
      </c>
      <c r="B2859" s="48" t="s">
        <v>10890</v>
      </c>
      <c r="C2859" s="47" t="s">
        <v>4706</v>
      </c>
      <c r="D2859" s="49">
        <f t="shared" si="88"/>
        <v>16.97</v>
      </c>
      <c r="F2859" s="49">
        <v>16.97</v>
      </c>
      <c r="G2859" s="49">
        <v>16.97</v>
      </c>
      <c r="H2859" s="1105" t="b">
        <f t="shared" si="89"/>
        <v>1</v>
      </c>
    </row>
    <row r="2860" spans="1:8">
      <c r="A2860" s="45">
        <v>12216</v>
      </c>
      <c r="B2860" s="1108" t="s">
        <v>10891</v>
      </c>
      <c r="C2860" s="45" t="s">
        <v>4706</v>
      </c>
      <c r="D2860" s="46">
        <f t="shared" si="88"/>
        <v>27.32</v>
      </c>
      <c r="F2860" s="46">
        <v>27.32</v>
      </c>
      <c r="G2860" s="46">
        <v>27.32</v>
      </c>
      <c r="H2860" s="1105" t="b">
        <f t="shared" si="89"/>
        <v>1</v>
      </c>
    </row>
    <row r="2861" spans="1:8">
      <c r="A2861" s="47">
        <v>3757</v>
      </c>
      <c r="B2861" s="48" t="s">
        <v>10892</v>
      </c>
      <c r="C2861" s="47" t="s">
        <v>4706</v>
      </c>
      <c r="D2861" s="49">
        <f t="shared" si="88"/>
        <v>31.59</v>
      </c>
      <c r="F2861" s="49">
        <v>31.59</v>
      </c>
      <c r="G2861" s="49">
        <v>31.59</v>
      </c>
      <c r="H2861" s="1105" t="b">
        <f t="shared" si="89"/>
        <v>1</v>
      </c>
    </row>
    <row r="2862" spans="1:8">
      <c r="A2862" s="45">
        <v>3758</v>
      </c>
      <c r="B2862" s="1108" t="s">
        <v>10893</v>
      </c>
      <c r="C2862" s="45" t="s">
        <v>4706</v>
      </c>
      <c r="D2862" s="46">
        <f t="shared" si="88"/>
        <v>36.83</v>
      </c>
      <c r="F2862" s="46">
        <v>36.83</v>
      </c>
      <c r="G2862" s="46">
        <v>36.83</v>
      </c>
      <c r="H2862" s="1105" t="b">
        <f t="shared" si="89"/>
        <v>1</v>
      </c>
    </row>
    <row r="2863" spans="1:8">
      <c r="A2863" s="47">
        <v>12214</v>
      </c>
      <c r="B2863" s="48" t="s">
        <v>10894</v>
      </c>
      <c r="C2863" s="47" t="s">
        <v>4706</v>
      </c>
      <c r="D2863" s="49">
        <f t="shared" si="88"/>
        <v>12.61</v>
      </c>
      <c r="F2863" s="49">
        <v>12.61</v>
      </c>
      <c r="G2863" s="49">
        <v>12.61</v>
      </c>
      <c r="H2863" s="1105" t="b">
        <f t="shared" si="89"/>
        <v>1</v>
      </c>
    </row>
    <row r="2864" spans="1:8">
      <c r="A2864" s="45">
        <v>3749</v>
      </c>
      <c r="B2864" s="1108" t="s">
        <v>10895</v>
      </c>
      <c r="C2864" s="45" t="s">
        <v>4706</v>
      </c>
      <c r="D2864" s="46">
        <f t="shared" si="88"/>
        <v>22.48</v>
      </c>
      <c r="F2864" s="46">
        <v>22.48</v>
      </c>
      <c r="G2864" s="46">
        <v>22.48</v>
      </c>
      <c r="H2864" s="1105" t="b">
        <f t="shared" si="89"/>
        <v>1</v>
      </c>
    </row>
    <row r="2865" spans="1:8">
      <c r="A2865" s="47">
        <v>3751</v>
      </c>
      <c r="B2865" s="48" t="s">
        <v>10896</v>
      </c>
      <c r="C2865" s="47" t="s">
        <v>4706</v>
      </c>
      <c r="D2865" s="49">
        <f t="shared" si="88"/>
        <v>30.68</v>
      </c>
      <c r="F2865" s="49">
        <v>30.68</v>
      </c>
      <c r="G2865" s="49">
        <v>30.68</v>
      </c>
      <c r="H2865" s="1105" t="b">
        <f t="shared" si="89"/>
        <v>1</v>
      </c>
    </row>
    <row r="2866" spans="1:8">
      <c r="A2866" s="45">
        <v>39376</v>
      </c>
      <c r="B2866" s="1108" t="s">
        <v>10897</v>
      </c>
      <c r="C2866" s="45" t="s">
        <v>4706</v>
      </c>
      <c r="D2866" s="46">
        <f t="shared" si="88"/>
        <v>25.86</v>
      </c>
      <c r="F2866" s="46">
        <v>25.86</v>
      </c>
      <c r="G2866" s="46">
        <v>25.86</v>
      </c>
      <c r="H2866" s="1105" t="b">
        <f t="shared" si="89"/>
        <v>1</v>
      </c>
    </row>
    <row r="2867" spans="1:8">
      <c r="A2867" s="47">
        <v>3752</v>
      </c>
      <c r="B2867" s="48" t="s">
        <v>10898</v>
      </c>
      <c r="C2867" s="47" t="s">
        <v>4706</v>
      </c>
      <c r="D2867" s="49">
        <f t="shared" si="88"/>
        <v>50.61</v>
      </c>
      <c r="F2867" s="49">
        <v>50.61</v>
      </c>
      <c r="G2867" s="49">
        <v>50.61</v>
      </c>
      <c r="H2867" s="1105" t="b">
        <f t="shared" si="89"/>
        <v>1</v>
      </c>
    </row>
    <row r="2868" spans="1:8" ht="30">
      <c r="A2868" s="45">
        <v>746</v>
      </c>
      <c r="B2868" s="1108" t="s">
        <v>10899</v>
      </c>
      <c r="C2868" s="45" t="s">
        <v>4706</v>
      </c>
      <c r="D2868" s="46">
        <f t="shared" si="88"/>
        <v>4109.28</v>
      </c>
      <c r="F2868" s="46">
        <v>4109.28</v>
      </c>
      <c r="G2868" s="46">
        <v>4109.28</v>
      </c>
      <c r="H2868" s="1105" t="b">
        <f t="shared" si="89"/>
        <v>1</v>
      </c>
    </row>
    <row r="2869" spans="1:8">
      <c r="A2869" s="47">
        <v>36521</v>
      </c>
      <c r="B2869" s="48" t="s">
        <v>10900</v>
      </c>
      <c r="C2869" s="47" t="s">
        <v>4706</v>
      </c>
      <c r="D2869" s="49">
        <f t="shared" si="88"/>
        <v>104.22</v>
      </c>
      <c r="F2869" s="49">
        <v>104.22</v>
      </c>
      <c r="G2869" s="49">
        <v>104.22</v>
      </c>
      <c r="H2869" s="1105" t="b">
        <f t="shared" si="89"/>
        <v>1</v>
      </c>
    </row>
    <row r="2870" spans="1:8">
      <c r="A2870" s="45">
        <v>36794</v>
      </c>
      <c r="B2870" s="1108" t="s">
        <v>10901</v>
      </c>
      <c r="C2870" s="45" t="s">
        <v>4706</v>
      </c>
      <c r="D2870" s="46">
        <f t="shared" si="88"/>
        <v>106.24</v>
      </c>
      <c r="F2870" s="46">
        <v>106.24</v>
      </c>
      <c r="G2870" s="46">
        <v>106.24</v>
      </c>
      <c r="H2870" s="1105" t="b">
        <f t="shared" si="89"/>
        <v>1</v>
      </c>
    </row>
    <row r="2871" spans="1:8">
      <c r="A2871" s="47">
        <v>10426</v>
      </c>
      <c r="B2871" s="48" t="s">
        <v>10902</v>
      </c>
      <c r="C2871" s="47" t="s">
        <v>4706</v>
      </c>
      <c r="D2871" s="49">
        <f t="shared" si="88"/>
        <v>153.01</v>
      </c>
      <c r="F2871" s="49">
        <v>153.01</v>
      </c>
      <c r="G2871" s="49">
        <v>153.01</v>
      </c>
      <c r="H2871" s="1105" t="b">
        <f t="shared" si="89"/>
        <v>1</v>
      </c>
    </row>
    <row r="2872" spans="1:8">
      <c r="A2872" s="45">
        <v>10425</v>
      </c>
      <c r="B2872" s="1108" t="s">
        <v>10903</v>
      </c>
      <c r="C2872" s="45" t="s">
        <v>4706</v>
      </c>
      <c r="D2872" s="46">
        <f t="shared" si="88"/>
        <v>67.48</v>
      </c>
      <c r="F2872" s="46">
        <v>67.48</v>
      </c>
      <c r="G2872" s="46">
        <v>67.48</v>
      </c>
      <c r="H2872" s="1105" t="b">
        <f t="shared" si="89"/>
        <v>1</v>
      </c>
    </row>
    <row r="2873" spans="1:8">
      <c r="A2873" s="47">
        <v>10431</v>
      </c>
      <c r="B2873" s="48" t="s">
        <v>10904</v>
      </c>
      <c r="C2873" s="47" t="s">
        <v>4706</v>
      </c>
      <c r="D2873" s="49">
        <f t="shared" si="88"/>
        <v>167.87</v>
      </c>
      <c r="F2873" s="49">
        <v>167.87</v>
      </c>
      <c r="G2873" s="49">
        <v>167.87</v>
      </c>
      <c r="H2873" s="1105" t="b">
        <f t="shared" si="89"/>
        <v>1</v>
      </c>
    </row>
    <row r="2874" spans="1:8">
      <c r="A2874" s="45">
        <v>10429</v>
      </c>
      <c r="B2874" s="1108" t="s">
        <v>10905</v>
      </c>
      <c r="C2874" s="45" t="s">
        <v>4706</v>
      </c>
      <c r="D2874" s="46">
        <f t="shared" si="88"/>
        <v>80.47</v>
      </c>
      <c r="F2874" s="46">
        <v>80.47</v>
      </c>
      <c r="G2874" s="46">
        <v>80.47</v>
      </c>
      <c r="H2874" s="1105" t="b">
        <f t="shared" si="89"/>
        <v>1</v>
      </c>
    </row>
    <row r="2875" spans="1:8">
      <c r="A2875" s="47">
        <v>20269</v>
      </c>
      <c r="B2875" s="48" t="s">
        <v>10906</v>
      </c>
      <c r="C2875" s="47" t="s">
        <v>4706</v>
      </c>
      <c r="D2875" s="49">
        <f t="shared" si="88"/>
        <v>66.33</v>
      </c>
      <c r="F2875" s="49">
        <v>66.33</v>
      </c>
      <c r="G2875" s="49">
        <v>66.33</v>
      </c>
      <c r="H2875" s="1105" t="b">
        <f t="shared" si="89"/>
        <v>1</v>
      </c>
    </row>
    <row r="2876" spans="1:8">
      <c r="A2876" s="45">
        <v>20270</v>
      </c>
      <c r="B2876" s="1108" t="s">
        <v>10907</v>
      </c>
      <c r="C2876" s="45" t="s">
        <v>4706</v>
      </c>
      <c r="D2876" s="46">
        <f t="shared" si="88"/>
        <v>72.22</v>
      </c>
      <c r="F2876" s="46">
        <v>72.22</v>
      </c>
      <c r="G2876" s="46">
        <v>72.22</v>
      </c>
      <c r="H2876" s="1105" t="b">
        <f t="shared" si="89"/>
        <v>1</v>
      </c>
    </row>
    <row r="2877" spans="1:8">
      <c r="A2877" s="47">
        <v>11696</v>
      </c>
      <c r="B2877" s="48" t="s">
        <v>10908</v>
      </c>
      <c r="C2877" s="47" t="s">
        <v>4706</v>
      </c>
      <c r="D2877" s="49">
        <f t="shared" si="88"/>
        <v>105.52</v>
      </c>
      <c r="F2877" s="49">
        <v>105.52</v>
      </c>
      <c r="G2877" s="49">
        <v>105.52</v>
      </c>
      <c r="H2877" s="1105" t="b">
        <f t="shared" si="89"/>
        <v>1</v>
      </c>
    </row>
    <row r="2878" spans="1:8">
      <c r="A2878" s="45">
        <v>10427</v>
      </c>
      <c r="B2878" s="1108" t="s">
        <v>10909</v>
      </c>
      <c r="C2878" s="45" t="s">
        <v>4706</v>
      </c>
      <c r="D2878" s="46">
        <f t="shared" si="88"/>
        <v>189.19</v>
      </c>
      <c r="F2878" s="46">
        <v>189.19</v>
      </c>
      <c r="G2878" s="46">
        <v>189.19</v>
      </c>
      <c r="H2878" s="1105" t="b">
        <f t="shared" si="89"/>
        <v>1</v>
      </c>
    </row>
    <row r="2879" spans="1:8">
      <c r="A2879" s="47">
        <v>10428</v>
      </c>
      <c r="B2879" s="48" t="s">
        <v>10910</v>
      </c>
      <c r="C2879" s="47" t="s">
        <v>4706</v>
      </c>
      <c r="D2879" s="49">
        <f t="shared" si="88"/>
        <v>192.02</v>
      </c>
      <c r="F2879" s="49">
        <v>192.02</v>
      </c>
      <c r="G2879" s="49">
        <v>192.02</v>
      </c>
      <c r="H2879" s="1105" t="b">
        <f t="shared" si="89"/>
        <v>1</v>
      </c>
    </row>
    <row r="2880" spans="1:8">
      <c r="A2880" s="45">
        <v>2354</v>
      </c>
      <c r="B2880" s="1108" t="s">
        <v>10911</v>
      </c>
      <c r="C2880" s="45" t="s">
        <v>4705</v>
      </c>
      <c r="D2880" s="46">
        <f t="shared" si="88"/>
        <v>8.5</v>
      </c>
      <c r="F2880" s="46">
        <v>8.5</v>
      </c>
      <c r="G2880" s="46">
        <v>9.84</v>
      </c>
      <c r="H2880" s="1105" t="b">
        <f t="shared" si="89"/>
        <v>0</v>
      </c>
    </row>
    <row r="2881" spans="1:8">
      <c r="A2881" s="47">
        <v>40932</v>
      </c>
      <c r="B2881" s="48" t="s">
        <v>10912</v>
      </c>
      <c r="C2881" s="47" t="s">
        <v>4714</v>
      </c>
      <c r="D2881" s="49">
        <f t="shared" si="88"/>
        <v>1508.79</v>
      </c>
      <c r="F2881" s="49">
        <v>1508.79</v>
      </c>
      <c r="G2881" s="49">
        <v>1747.35</v>
      </c>
      <c r="H2881" s="1105" t="b">
        <f t="shared" si="89"/>
        <v>0</v>
      </c>
    </row>
    <row r="2882" spans="1:8">
      <c r="A2882" s="45">
        <v>10853</v>
      </c>
      <c r="B2882" s="1108" t="s">
        <v>10913</v>
      </c>
      <c r="C2882" s="45" t="s">
        <v>4706</v>
      </c>
      <c r="D2882" s="46">
        <f t="shared" si="88"/>
        <v>71.16</v>
      </c>
      <c r="F2882" s="46">
        <v>71.16</v>
      </c>
      <c r="G2882" s="46">
        <v>71.16</v>
      </c>
      <c r="H2882" s="1105" t="b">
        <f t="shared" si="89"/>
        <v>1</v>
      </c>
    </row>
    <row r="2883" spans="1:8">
      <c r="A2883" s="47">
        <v>5093</v>
      </c>
      <c r="B2883" s="48" t="s">
        <v>10914</v>
      </c>
      <c r="C2883" s="47" t="s">
        <v>4715</v>
      </c>
      <c r="D2883" s="49">
        <f t="shared" ref="D2883:D2946" si="90">IF($J$2=$F$1,F2883,G2883)</f>
        <v>14.1</v>
      </c>
      <c r="F2883" s="49">
        <v>14.1</v>
      </c>
      <c r="G2883" s="49">
        <v>14.1</v>
      </c>
      <c r="H2883" s="1105" t="b">
        <f t="shared" ref="H2883:H2946" si="91">F2883=G2883</f>
        <v>1</v>
      </c>
    </row>
    <row r="2884" spans="1:8" ht="30">
      <c r="A2884" s="45">
        <v>37768</v>
      </c>
      <c r="B2884" s="1108" t="s">
        <v>10915</v>
      </c>
      <c r="C2884" s="45" t="s">
        <v>4706</v>
      </c>
      <c r="D2884" s="46">
        <f t="shared" si="90"/>
        <v>98500</v>
      </c>
      <c r="F2884" s="46">
        <v>98500</v>
      </c>
      <c r="G2884" s="46">
        <v>98500</v>
      </c>
      <c r="H2884" s="1105" t="b">
        <f t="shared" si="91"/>
        <v>1</v>
      </c>
    </row>
    <row r="2885" spans="1:8">
      <c r="A2885" s="47">
        <v>37773</v>
      </c>
      <c r="B2885" s="48" t="s">
        <v>10916</v>
      </c>
      <c r="C2885" s="47" t="s">
        <v>4706</v>
      </c>
      <c r="D2885" s="49">
        <f t="shared" si="90"/>
        <v>83643.100000000006</v>
      </c>
      <c r="F2885" s="49">
        <v>83643.100000000006</v>
      </c>
      <c r="G2885" s="49">
        <v>83643.100000000006</v>
      </c>
      <c r="H2885" s="1105" t="b">
        <f t="shared" si="91"/>
        <v>1</v>
      </c>
    </row>
    <row r="2886" spans="1:8">
      <c r="A2886" s="45">
        <v>37769</v>
      </c>
      <c r="B2886" s="1108" t="s">
        <v>10917</v>
      </c>
      <c r="C2886" s="45" t="s">
        <v>4706</v>
      </c>
      <c r="D2886" s="46">
        <f t="shared" si="90"/>
        <v>140029.09</v>
      </c>
      <c r="F2886" s="46">
        <v>140029.09</v>
      </c>
      <c r="G2886" s="46">
        <v>140029.09</v>
      </c>
      <c r="H2886" s="1105" t="b">
        <f t="shared" si="91"/>
        <v>1</v>
      </c>
    </row>
    <row r="2887" spans="1:8">
      <c r="A2887" s="47">
        <v>37770</v>
      </c>
      <c r="B2887" s="48" t="s">
        <v>10918</v>
      </c>
      <c r="C2887" s="47" t="s">
        <v>4706</v>
      </c>
      <c r="D2887" s="49">
        <f t="shared" si="90"/>
        <v>237651.71</v>
      </c>
      <c r="F2887" s="49">
        <v>237651.71</v>
      </c>
      <c r="G2887" s="49">
        <v>237651.71</v>
      </c>
      <c r="H2887" s="1105" t="b">
        <f t="shared" si="91"/>
        <v>1</v>
      </c>
    </row>
    <row r="2888" spans="1:8">
      <c r="A2888" s="45">
        <v>38382</v>
      </c>
      <c r="B2888" s="1108" t="s">
        <v>10919</v>
      </c>
      <c r="C2888" s="45" t="s">
        <v>4706</v>
      </c>
      <c r="D2888" s="46">
        <f t="shared" si="90"/>
        <v>9.34</v>
      </c>
      <c r="F2888" s="46">
        <v>9.34</v>
      </c>
      <c r="G2888" s="46">
        <v>9.34</v>
      </c>
      <c r="H2888" s="1105" t="b">
        <f t="shared" si="91"/>
        <v>1</v>
      </c>
    </row>
    <row r="2889" spans="1:8">
      <c r="A2889" s="47">
        <v>6091</v>
      </c>
      <c r="B2889" s="48" t="s">
        <v>10920</v>
      </c>
      <c r="C2889" s="47" t="s">
        <v>4711</v>
      </c>
      <c r="D2889" s="49">
        <f t="shared" si="90"/>
        <v>10.87</v>
      </c>
      <c r="F2889" s="49">
        <v>10.87</v>
      </c>
      <c r="G2889" s="49">
        <v>10.87</v>
      </c>
      <c r="H2889" s="1105" t="b">
        <f t="shared" si="91"/>
        <v>1</v>
      </c>
    </row>
    <row r="2890" spans="1:8">
      <c r="A2890" s="45">
        <v>38383</v>
      </c>
      <c r="B2890" s="1108" t="s">
        <v>10921</v>
      </c>
      <c r="C2890" s="45" t="s">
        <v>4706</v>
      </c>
      <c r="D2890" s="46">
        <f t="shared" si="90"/>
        <v>1.75</v>
      </c>
      <c r="F2890" s="46">
        <v>1.75</v>
      </c>
      <c r="G2890" s="46">
        <v>1.75</v>
      </c>
      <c r="H2890" s="1105" t="b">
        <f t="shared" si="91"/>
        <v>1</v>
      </c>
    </row>
    <row r="2891" spans="1:8">
      <c r="A2891" s="47">
        <v>3768</v>
      </c>
      <c r="B2891" s="48" t="s">
        <v>10922</v>
      </c>
      <c r="C2891" s="47" t="s">
        <v>4706</v>
      </c>
      <c r="D2891" s="49">
        <f t="shared" si="90"/>
        <v>2.37</v>
      </c>
      <c r="F2891" s="49">
        <v>2.37</v>
      </c>
      <c r="G2891" s="49">
        <v>2.37</v>
      </c>
      <c r="H2891" s="1105" t="b">
        <f t="shared" si="91"/>
        <v>1</v>
      </c>
    </row>
    <row r="2892" spans="1:8">
      <c r="A2892" s="45">
        <v>3767</v>
      </c>
      <c r="B2892" s="1108" t="s">
        <v>10923</v>
      </c>
      <c r="C2892" s="45" t="s">
        <v>4706</v>
      </c>
      <c r="D2892" s="46">
        <f t="shared" si="90"/>
        <v>0.56000000000000005</v>
      </c>
      <c r="F2892" s="46">
        <v>0.56000000000000005</v>
      </c>
      <c r="G2892" s="46">
        <v>0.56000000000000005</v>
      </c>
      <c r="H2892" s="1105" t="b">
        <f t="shared" si="91"/>
        <v>1</v>
      </c>
    </row>
    <row r="2893" spans="1:8">
      <c r="A2893" s="47">
        <v>13192</v>
      </c>
      <c r="B2893" s="48" t="s">
        <v>10924</v>
      </c>
      <c r="C2893" s="47" t="s">
        <v>4706</v>
      </c>
      <c r="D2893" s="49">
        <f t="shared" si="90"/>
        <v>5765.02</v>
      </c>
      <c r="F2893" s="49">
        <v>5765.02</v>
      </c>
      <c r="G2893" s="49">
        <v>5765.02</v>
      </c>
      <c r="H2893" s="1105" t="b">
        <f t="shared" si="91"/>
        <v>1</v>
      </c>
    </row>
    <row r="2894" spans="1:8">
      <c r="A2894" s="45">
        <v>38413</v>
      </c>
      <c r="B2894" s="1108" t="s">
        <v>10925</v>
      </c>
      <c r="C2894" s="45" t="s">
        <v>4706</v>
      </c>
      <c r="D2894" s="46">
        <f t="shared" si="90"/>
        <v>953.45</v>
      </c>
      <c r="F2894" s="46">
        <v>953.45</v>
      </c>
      <c r="G2894" s="46">
        <v>953.45</v>
      </c>
      <c r="H2894" s="1105" t="b">
        <f t="shared" si="91"/>
        <v>1</v>
      </c>
    </row>
    <row r="2895" spans="1:8" ht="30">
      <c r="A2895" s="47">
        <v>42440</v>
      </c>
      <c r="B2895" s="48" t="s">
        <v>10926</v>
      </c>
      <c r="C2895" s="47" t="s">
        <v>4706</v>
      </c>
      <c r="D2895" s="49">
        <f t="shared" si="90"/>
        <v>702.04</v>
      </c>
      <c r="F2895" s="49">
        <v>702.04</v>
      </c>
      <c r="G2895" s="49">
        <v>702.04</v>
      </c>
      <c r="H2895" s="1105" t="b">
        <f t="shared" si="91"/>
        <v>1</v>
      </c>
    </row>
    <row r="2896" spans="1:8" ht="30">
      <c r="A2896" s="45">
        <v>20193</v>
      </c>
      <c r="B2896" s="1108" t="s">
        <v>10927</v>
      </c>
      <c r="C2896" s="45" t="s">
        <v>7651</v>
      </c>
      <c r="D2896" s="46">
        <f t="shared" si="90"/>
        <v>4.99</v>
      </c>
      <c r="F2896" s="46">
        <v>4.99</v>
      </c>
      <c r="G2896" s="46">
        <v>4.99</v>
      </c>
      <c r="H2896" s="1105" t="b">
        <f t="shared" si="91"/>
        <v>1</v>
      </c>
    </row>
    <row r="2897" spans="1:8">
      <c r="A2897" s="47">
        <v>10527</v>
      </c>
      <c r="B2897" s="48" t="s">
        <v>10928</v>
      </c>
      <c r="C2897" s="47" t="s">
        <v>7652</v>
      </c>
      <c r="D2897" s="49">
        <f t="shared" si="90"/>
        <v>15</v>
      </c>
      <c r="F2897" s="49">
        <v>15</v>
      </c>
      <c r="G2897" s="49">
        <v>15</v>
      </c>
      <c r="H2897" s="1105" t="b">
        <f t="shared" si="91"/>
        <v>1</v>
      </c>
    </row>
    <row r="2898" spans="1:8" ht="30">
      <c r="A2898" s="45">
        <v>41805</v>
      </c>
      <c r="B2898" s="1108" t="s">
        <v>10929</v>
      </c>
      <c r="C2898" s="45" t="s">
        <v>4714</v>
      </c>
      <c r="D2898" s="46">
        <f t="shared" si="90"/>
        <v>530</v>
      </c>
      <c r="F2898" s="46">
        <v>530</v>
      </c>
      <c r="G2898" s="46">
        <v>530</v>
      </c>
      <c r="H2898" s="1105" t="b">
        <f t="shared" si="91"/>
        <v>1</v>
      </c>
    </row>
    <row r="2899" spans="1:8">
      <c r="A2899" s="47">
        <v>40271</v>
      </c>
      <c r="B2899" s="48" t="s">
        <v>10930</v>
      </c>
      <c r="C2899" s="47" t="s">
        <v>4714</v>
      </c>
      <c r="D2899" s="49">
        <f t="shared" si="90"/>
        <v>9.75</v>
      </c>
      <c r="F2899" s="49">
        <v>9.75</v>
      </c>
      <c r="G2899" s="49">
        <v>9.75</v>
      </c>
      <c r="H2899" s="1105" t="b">
        <f t="shared" si="91"/>
        <v>1</v>
      </c>
    </row>
    <row r="2900" spans="1:8">
      <c r="A2900" s="45">
        <v>40287</v>
      </c>
      <c r="B2900" s="1108" t="s">
        <v>10931</v>
      </c>
      <c r="C2900" s="45" t="s">
        <v>4714</v>
      </c>
      <c r="D2900" s="46">
        <f t="shared" si="90"/>
        <v>3.75</v>
      </c>
      <c r="F2900" s="46">
        <v>3.75</v>
      </c>
      <c r="G2900" s="46">
        <v>3.75</v>
      </c>
      <c r="H2900" s="1105" t="b">
        <f t="shared" si="91"/>
        <v>1</v>
      </c>
    </row>
    <row r="2901" spans="1:8">
      <c r="A2901" s="47">
        <v>40295</v>
      </c>
      <c r="B2901" s="48" t="s">
        <v>10932</v>
      </c>
      <c r="C2901" s="47" t="s">
        <v>4705</v>
      </c>
      <c r="D2901" s="49">
        <f t="shared" si="90"/>
        <v>1.97</v>
      </c>
      <c r="F2901" s="49">
        <v>1.97</v>
      </c>
      <c r="G2901" s="49">
        <v>1.97</v>
      </c>
      <c r="H2901" s="1105" t="b">
        <f t="shared" si="91"/>
        <v>1</v>
      </c>
    </row>
    <row r="2902" spans="1:8">
      <c r="A2902" s="45">
        <v>745</v>
      </c>
      <c r="B2902" s="1108" t="s">
        <v>10933</v>
      </c>
      <c r="C2902" s="45" t="s">
        <v>4705</v>
      </c>
      <c r="D2902" s="46">
        <f t="shared" si="90"/>
        <v>2.09</v>
      </c>
      <c r="F2902" s="46">
        <v>2.09</v>
      </c>
      <c r="G2902" s="46">
        <v>2.09</v>
      </c>
      <c r="H2902" s="1105" t="b">
        <f t="shared" si="91"/>
        <v>1</v>
      </c>
    </row>
    <row r="2903" spans="1:8" ht="45">
      <c r="A2903" s="47">
        <v>4084</v>
      </c>
      <c r="B2903" s="48" t="s">
        <v>10934</v>
      </c>
      <c r="C2903" s="47" t="s">
        <v>4705</v>
      </c>
      <c r="D2903" s="49">
        <f t="shared" si="90"/>
        <v>1.62</v>
      </c>
      <c r="F2903" s="49">
        <v>1.62</v>
      </c>
      <c r="G2903" s="49">
        <v>1.62</v>
      </c>
      <c r="H2903" s="1105" t="b">
        <f t="shared" si="91"/>
        <v>1</v>
      </c>
    </row>
    <row r="2904" spans="1:8" ht="45">
      <c r="A2904" s="45">
        <v>743</v>
      </c>
      <c r="B2904" s="1108" t="s">
        <v>10935</v>
      </c>
      <c r="C2904" s="45" t="s">
        <v>4705</v>
      </c>
      <c r="D2904" s="46">
        <f t="shared" si="90"/>
        <v>1.62</v>
      </c>
      <c r="F2904" s="46">
        <v>1.62</v>
      </c>
      <c r="G2904" s="46">
        <v>1.62</v>
      </c>
      <c r="H2904" s="1105" t="b">
        <f t="shared" si="91"/>
        <v>1</v>
      </c>
    </row>
    <row r="2905" spans="1:8" ht="45">
      <c r="A2905" s="47">
        <v>40293</v>
      </c>
      <c r="B2905" s="48" t="s">
        <v>10936</v>
      </c>
      <c r="C2905" s="47" t="s">
        <v>4705</v>
      </c>
      <c r="D2905" s="49">
        <f t="shared" si="90"/>
        <v>1.94</v>
      </c>
      <c r="F2905" s="49">
        <v>1.94</v>
      </c>
      <c r="G2905" s="49">
        <v>1.94</v>
      </c>
      <c r="H2905" s="1105" t="b">
        <f t="shared" si="91"/>
        <v>1</v>
      </c>
    </row>
    <row r="2906" spans="1:8" ht="45">
      <c r="A2906" s="45">
        <v>40294</v>
      </c>
      <c r="B2906" s="1108" t="s">
        <v>10937</v>
      </c>
      <c r="C2906" s="45" t="s">
        <v>4705</v>
      </c>
      <c r="D2906" s="46">
        <f t="shared" si="90"/>
        <v>1.62</v>
      </c>
      <c r="F2906" s="46">
        <v>1.62</v>
      </c>
      <c r="G2906" s="46">
        <v>1.62</v>
      </c>
      <c r="H2906" s="1105" t="b">
        <f t="shared" si="91"/>
        <v>1</v>
      </c>
    </row>
    <row r="2907" spans="1:8" ht="45">
      <c r="A2907" s="47">
        <v>4085</v>
      </c>
      <c r="B2907" s="48" t="s">
        <v>10938</v>
      </c>
      <c r="C2907" s="47" t="s">
        <v>4705</v>
      </c>
      <c r="D2907" s="49">
        <f t="shared" si="90"/>
        <v>2.2599999999999998</v>
      </c>
      <c r="F2907" s="49">
        <v>2.2599999999999998</v>
      </c>
      <c r="G2907" s="49">
        <v>2.2599999999999998</v>
      </c>
      <c r="H2907" s="1105" t="b">
        <f t="shared" si="91"/>
        <v>1</v>
      </c>
    </row>
    <row r="2908" spans="1:8">
      <c r="A2908" s="45">
        <v>10775</v>
      </c>
      <c r="B2908" s="1108" t="s">
        <v>10939</v>
      </c>
      <c r="C2908" s="45" t="s">
        <v>4714</v>
      </c>
      <c r="D2908" s="46">
        <f t="shared" si="90"/>
        <v>515</v>
      </c>
      <c r="F2908" s="46">
        <v>515</v>
      </c>
      <c r="G2908" s="46">
        <v>515</v>
      </c>
      <c r="H2908" s="1105" t="b">
        <f t="shared" si="91"/>
        <v>1</v>
      </c>
    </row>
    <row r="2909" spans="1:8">
      <c r="A2909" s="47">
        <v>10776</v>
      </c>
      <c r="B2909" s="48" t="s">
        <v>10940</v>
      </c>
      <c r="C2909" s="47" t="s">
        <v>4714</v>
      </c>
      <c r="D2909" s="49">
        <f t="shared" si="90"/>
        <v>402.34</v>
      </c>
      <c r="F2909" s="49">
        <v>402.34</v>
      </c>
      <c r="G2909" s="49">
        <v>402.34</v>
      </c>
      <c r="H2909" s="1105" t="b">
        <f t="shared" si="91"/>
        <v>1</v>
      </c>
    </row>
    <row r="2910" spans="1:8">
      <c r="A2910" s="45">
        <v>10779</v>
      </c>
      <c r="B2910" s="1108" t="s">
        <v>10941</v>
      </c>
      <c r="C2910" s="45" t="s">
        <v>4714</v>
      </c>
      <c r="D2910" s="46">
        <f t="shared" si="90"/>
        <v>643.75</v>
      </c>
      <c r="F2910" s="46">
        <v>643.75</v>
      </c>
      <c r="G2910" s="46">
        <v>643.75</v>
      </c>
      <c r="H2910" s="1105" t="b">
        <f t="shared" si="91"/>
        <v>1</v>
      </c>
    </row>
    <row r="2911" spans="1:8">
      <c r="A2911" s="47">
        <v>10777</v>
      </c>
      <c r="B2911" s="48" t="s">
        <v>10942</v>
      </c>
      <c r="C2911" s="47" t="s">
        <v>4714</v>
      </c>
      <c r="D2911" s="49">
        <f t="shared" si="90"/>
        <v>584.73</v>
      </c>
      <c r="F2911" s="49">
        <v>584.73</v>
      </c>
      <c r="G2911" s="49">
        <v>584.73</v>
      </c>
      <c r="H2911" s="1105" t="b">
        <f t="shared" si="91"/>
        <v>1</v>
      </c>
    </row>
    <row r="2912" spans="1:8">
      <c r="A2912" s="45">
        <v>10778</v>
      </c>
      <c r="B2912" s="1108" t="s">
        <v>10943</v>
      </c>
      <c r="C2912" s="45" t="s">
        <v>4714</v>
      </c>
      <c r="D2912" s="46">
        <f t="shared" si="90"/>
        <v>643.75</v>
      </c>
      <c r="F2912" s="46">
        <v>643.75</v>
      </c>
      <c r="G2912" s="46">
        <v>643.75</v>
      </c>
      <c r="H2912" s="1105" t="b">
        <f t="shared" si="91"/>
        <v>1</v>
      </c>
    </row>
    <row r="2913" spans="1:8">
      <c r="A2913" s="47">
        <v>40339</v>
      </c>
      <c r="B2913" s="48" t="s">
        <v>10944</v>
      </c>
      <c r="C2913" s="47" t="s">
        <v>4714</v>
      </c>
      <c r="D2913" s="49">
        <f t="shared" si="90"/>
        <v>3.75</v>
      </c>
      <c r="F2913" s="49">
        <v>3.75</v>
      </c>
      <c r="G2913" s="49">
        <v>3.75</v>
      </c>
      <c r="H2913" s="1105" t="b">
        <f t="shared" si="91"/>
        <v>1</v>
      </c>
    </row>
    <row r="2914" spans="1:8" ht="30">
      <c r="A2914" s="45">
        <v>3355</v>
      </c>
      <c r="B2914" s="1108" t="s">
        <v>10945</v>
      </c>
      <c r="C2914" s="45" t="s">
        <v>4705</v>
      </c>
      <c r="D2914" s="46">
        <f t="shared" si="90"/>
        <v>20.25</v>
      </c>
      <c r="F2914" s="46">
        <v>20.25</v>
      </c>
      <c r="G2914" s="46">
        <v>20.25</v>
      </c>
      <c r="H2914" s="1105" t="b">
        <f t="shared" si="91"/>
        <v>1</v>
      </c>
    </row>
    <row r="2915" spans="1:8" ht="30">
      <c r="A2915" s="47">
        <v>39814</v>
      </c>
      <c r="B2915" s="48" t="s">
        <v>10946</v>
      </c>
      <c r="C2915" s="47" t="s">
        <v>4705</v>
      </c>
      <c r="D2915" s="49">
        <f t="shared" si="90"/>
        <v>37.96</v>
      </c>
      <c r="F2915" s="49">
        <v>37.96</v>
      </c>
      <c r="G2915" s="49">
        <v>37.96</v>
      </c>
      <c r="H2915" s="1105" t="b">
        <f t="shared" si="91"/>
        <v>1</v>
      </c>
    </row>
    <row r="2916" spans="1:8" ht="30">
      <c r="A2916" s="45">
        <v>10749</v>
      </c>
      <c r="B2916" s="1108" t="s">
        <v>10947</v>
      </c>
      <c r="C2916" s="45" t="s">
        <v>4714</v>
      </c>
      <c r="D2916" s="46">
        <f t="shared" si="90"/>
        <v>6.87</v>
      </c>
      <c r="F2916" s="46">
        <v>6.87</v>
      </c>
      <c r="G2916" s="46">
        <v>6.87</v>
      </c>
      <c r="H2916" s="1105" t="b">
        <f t="shared" si="91"/>
        <v>1</v>
      </c>
    </row>
    <row r="2917" spans="1:8">
      <c r="A2917" s="47">
        <v>40290</v>
      </c>
      <c r="B2917" s="48" t="s">
        <v>10948</v>
      </c>
      <c r="C2917" s="47" t="s">
        <v>4714</v>
      </c>
      <c r="D2917" s="49">
        <f t="shared" si="90"/>
        <v>9.9</v>
      </c>
      <c r="F2917" s="49">
        <v>9.9</v>
      </c>
      <c r="G2917" s="49">
        <v>9.9</v>
      </c>
      <c r="H2917" s="1105" t="b">
        <f t="shared" si="91"/>
        <v>1</v>
      </c>
    </row>
    <row r="2918" spans="1:8">
      <c r="A2918" s="45">
        <v>7252</v>
      </c>
      <c r="B2918" s="1108" t="s">
        <v>10949</v>
      </c>
      <c r="C2918" s="45" t="s">
        <v>4705</v>
      </c>
      <c r="D2918" s="46">
        <f t="shared" si="90"/>
        <v>2.25</v>
      </c>
      <c r="F2918" s="46">
        <v>2.25</v>
      </c>
      <c r="G2918" s="46">
        <v>2.25</v>
      </c>
      <c r="H2918" s="1105" t="b">
        <f t="shared" si="91"/>
        <v>1</v>
      </c>
    </row>
    <row r="2919" spans="1:8">
      <c r="A2919" s="47">
        <v>4778</v>
      </c>
      <c r="B2919" s="48" t="s">
        <v>10950</v>
      </c>
      <c r="C2919" s="47" t="s">
        <v>4705</v>
      </c>
      <c r="D2919" s="49">
        <f t="shared" si="90"/>
        <v>2.7</v>
      </c>
      <c r="F2919" s="49">
        <v>2.7</v>
      </c>
      <c r="G2919" s="49">
        <v>2.7</v>
      </c>
      <c r="H2919" s="1105" t="b">
        <f t="shared" si="91"/>
        <v>1</v>
      </c>
    </row>
    <row r="2920" spans="1:8">
      <c r="A2920" s="45">
        <v>4780</v>
      </c>
      <c r="B2920" s="1108" t="s">
        <v>10951</v>
      </c>
      <c r="C2920" s="45" t="s">
        <v>4705</v>
      </c>
      <c r="D2920" s="46">
        <f t="shared" si="90"/>
        <v>2.92</v>
      </c>
      <c r="F2920" s="46">
        <v>2.92</v>
      </c>
      <c r="G2920" s="46">
        <v>2.92</v>
      </c>
      <c r="H2920" s="1105" t="b">
        <f t="shared" si="91"/>
        <v>1</v>
      </c>
    </row>
    <row r="2921" spans="1:8">
      <c r="A2921" s="47">
        <v>10809</v>
      </c>
      <c r="B2921" s="48" t="s">
        <v>10952</v>
      </c>
      <c r="C2921" s="47" t="s">
        <v>4705</v>
      </c>
      <c r="D2921" s="49">
        <f t="shared" si="90"/>
        <v>1.05</v>
      </c>
      <c r="F2921" s="49">
        <v>1.05</v>
      </c>
      <c r="G2921" s="49">
        <v>1.05</v>
      </c>
      <c r="H2921" s="1105" t="b">
        <f t="shared" si="91"/>
        <v>1</v>
      </c>
    </row>
    <row r="2922" spans="1:8">
      <c r="A2922" s="45">
        <v>10811</v>
      </c>
      <c r="B2922" s="1108" t="s">
        <v>10953</v>
      </c>
      <c r="C2922" s="45" t="s">
        <v>4705</v>
      </c>
      <c r="D2922" s="46">
        <f t="shared" si="90"/>
        <v>0.9</v>
      </c>
      <c r="F2922" s="46">
        <v>0.9</v>
      </c>
      <c r="G2922" s="46">
        <v>0.9</v>
      </c>
      <c r="H2922" s="1105" t="b">
        <f t="shared" si="91"/>
        <v>1</v>
      </c>
    </row>
    <row r="2923" spans="1:8">
      <c r="A2923" s="47">
        <v>7247</v>
      </c>
      <c r="B2923" s="48" t="s">
        <v>10954</v>
      </c>
      <c r="C2923" s="47" t="s">
        <v>4705</v>
      </c>
      <c r="D2923" s="49">
        <f t="shared" si="90"/>
        <v>2.25</v>
      </c>
      <c r="F2923" s="49">
        <v>2.25</v>
      </c>
      <c r="G2923" s="49">
        <v>2.25</v>
      </c>
      <c r="H2923" s="1105" t="b">
        <f t="shared" si="91"/>
        <v>1</v>
      </c>
    </row>
    <row r="2924" spans="1:8" ht="30">
      <c r="A2924" s="45">
        <v>40291</v>
      </c>
      <c r="B2924" s="1108" t="s">
        <v>10955</v>
      </c>
      <c r="C2924" s="45" t="s">
        <v>4714</v>
      </c>
      <c r="D2924" s="46">
        <f t="shared" si="90"/>
        <v>523.26</v>
      </c>
      <c r="F2924" s="46">
        <v>523.26</v>
      </c>
      <c r="G2924" s="46">
        <v>523.26</v>
      </c>
      <c r="H2924" s="1105" t="b">
        <f t="shared" si="91"/>
        <v>1</v>
      </c>
    </row>
    <row r="2925" spans="1:8" ht="30">
      <c r="A2925" s="47">
        <v>40275</v>
      </c>
      <c r="B2925" s="48" t="s">
        <v>10956</v>
      </c>
      <c r="C2925" s="47" t="s">
        <v>4714</v>
      </c>
      <c r="D2925" s="49">
        <f t="shared" si="90"/>
        <v>15</v>
      </c>
      <c r="F2925" s="49">
        <v>15</v>
      </c>
      <c r="G2925" s="49">
        <v>15</v>
      </c>
      <c r="H2925" s="1105" t="b">
        <f t="shared" si="91"/>
        <v>1</v>
      </c>
    </row>
    <row r="2926" spans="1:8">
      <c r="A2926" s="45">
        <v>3777</v>
      </c>
      <c r="B2926" s="1108" t="s">
        <v>10957</v>
      </c>
      <c r="C2926" s="45" t="s">
        <v>4708</v>
      </c>
      <c r="D2926" s="46">
        <f t="shared" si="90"/>
        <v>0.92</v>
      </c>
      <c r="F2926" s="46">
        <v>0.92</v>
      </c>
      <c r="G2926" s="46">
        <v>0.92</v>
      </c>
      <c r="H2926" s="1105" t="b">
        <f t="shared" si="91"/>
        <v>1</v>
      </c>
    </row>
    <row r="2927" spans="1:8">
      <c r="A2927" s="47">
        <v>43067</v>
      </c>
      <c r="B2927" s="48" t="s">
        <v>10958</v>
      </c>
      <c r="C2927" s="47" t="s">
        <v>4708</v>
      </c>
      <c r="D2927" s="49">
        <f t="shared" si="90"/>
        <v>0.95</v>
      </c>
      <c r="F2927" s="49">
        <v>0.95</v>
      </c>
      <c r="G2927" s="49">
        <v>0.95</v>
      </c>
      <c r="H2927" s="1105" t="b">
        <f t="shared" si="91"/>
        <v>1</v>
      </c>
    </row>
    <row r="2928" spans="1:8">
      <c r="A2928" s="45">
        <v>3779</v>
      </c>
      <c r="B2928" s="1108" t="s">
        <v>10959</v>
      </c>
      <c r="C2928" s="45" t="s">
        <v>4709</v>
      </c>
      <c r="D2928" s="46">
        <f t="shared" si="90"/>
        <v>7.66</v>
      </c>
      <c r="F2928" s="46">
        <v>7.66</v>
      </c>
      <c r="G2928" s="46">
        <v>7.66</v>
      </c>
      <c r="H2928" s="1105" t="b">
        <f t="shared" si="91"/>
        <v>1</v>
      </c>
    </row>
    <row r="2929" spans="1:8">
      <c r="A2929" s="47">
        <v>3798</v>
      </c>
      <c r="B2929" s="48" t="s">
        <v>10960</v>
      </c>
      <c r="C2929" s="47" t="s">
        <v>4706</v>
      </c>
      <c r="D2929" s="49">
        <f t="shared" si="90"/>
        <v>40.659999999999997</v>
      </c>
      <c r="F2929" s="49">
        <v>40.659999999999997</v>
      </c>
      <c r="G2929" s="49">
        <v>40.659999999999997</v>
      </c>
      <c r="H2929" s="1105" t="b">
        <f t="shared" si="91"/>
        <v>1</v>
      </c>
    </row>
    <row r="2930" spans="1:8" ht="30">
      <c r="A2930" s="45">
        <v>38769</v>
      </c>
      <c r="B2930" s="1108" t="s">
        <v>10961</v>
      </c>
      <c r="C2930" s="45" t="s">
        <v>4706</v>
      </c>
      <c r="D2930" s="46">
        <f t="shared" si="90"/>
        <v>31.75</v>
      </c>
      <c r="F2930" s="46">
        <v>31.75</v>
      </c>
      <c r="G2930" s="46">
        <v>31.75</v>
      </c>
      <c r="H2930" s="1105" t="b">
        <f t="shared" si="91"/>
        <v>1</v>
      </c>
    </row>
    <row r="2931" spans="1:8" ht="30">
      <c r="A2931" s="47">
        <v>39510</v>
      </c>
      <c r="B2931" s="48" t="s">
        <v>10962</v>
      </c>
      <c r="C2931" s="47" t="s">
        <v>4706</v>
      </c>
      <c r="D2931" s="49">
        <f t="shared" si="90"/>
        <v>128.53</v>
      </c>
      <c r="F2931" s="49">
        <v>128.53</v>
      </c>
      <c r="G2931" s="49">
        <v>128.53</v>
      </c>
      <c r="H2931" s="1105" t="b">
        <f t="shared" si="91"/>
        <v>1</v>
      </c>
    </row>
    <row r="2932" spans="1:8" ht="30">
      <c r="A2932" s="45">
        <v>38776</v>
      </c>
      <c r="B2932" s="1108" t="s">
        <v>10963</v>
      </c>
      <c r="C2932" s="45" t="s">
        <v>4706</v>
      </c>
      <c r="D2932" s="46">
        <f t="shared" si="90"/>
        <v>136.4</v>
      </c>
      <c r="F2932" s="46">
        <v>136.4</v>
      </c>
      <c r="G2932" s="46">
        <v>136.4</v>
      </c>
      <c r="H2932" s="1105" t="b">
        <f t="shared" si="91"/>
        <v>1</v>
      </c>
    </row>
    <row r="2933" spans="1:8">
      <c r="A2933" s="47">
        <v>38774</v>
      </c>
      <c r="B2933" s="48" t="s">
        <v>10964</v>
      </c>
      <c r="C2933" s="47" t="s">
        <v>4706</v>
      </c>
      <c r="D2933" s="49">
        <f t="shared" si="90"/>
        <v>32.19</v>
      </c>
      <c r="F2933" s="49">
        <v>32.19</v>
      </c>
      <c r="G2933" s="49">
        <v>32.19</v>
      </c>
      <c r="H2933" s="1105" t="b">
        <f t="shared" si="91"/>
        <v>1</v>
      </c>
    </row>
    <row r="2934" spans="1:8">
      <c r="A2934" s="45">
        <v>42977</v>
      </c>
      <c r="B2934" s="1108" t="s">
        <v>10965</v>
      </c>
      <c r="C2934" s="45" t="s">
        <v>4706</v>
      </c>
      <c r="D2934" s="46">
        <f t="shared" si="90"/>
        <v>743.01</v>
      </c>
      <c r="F2934" s="46">
        <v>743.01</v>
      </c>
      <c r="G2934" s="46">
        <v>743.01</v>
      </c>
      <c r="H2934" s="1105" t="b">
        <f t="shared" si="91"/>
        <v>1</v>
      </c>
    </row>
    <row r="2935" spans="1:8" ht="30">
      <c r="A2935" s="47">
        <v>38889</v>
      </c>
      <c r="B2935" s="48" t="s">
        <v>10966</v>
      </c>
      <c r="C2935" s="47" t="s">
        <v>4706</v>
      </c>
      <c r="D2935" s="49">
        <f t="shared" si="90"/>
        <v>24.34</v>
      </c>
      <c r="F2935" s="49">
        <v>24.34</v>
      </c>
      <c r="G2935" s="49">
        <v>24.34</v>
      </c>
      <c r="H2935" s="1105" t="b">
        <f t="shared" si="91"/>
        <v>1</v>
      </c>
    </row>
    <row r="2936" spans="1:8" ht="30">
      <c r="A2936" s="45">
        <v>38784</v>
      </c>
      <c r="B2936" s="1108" t="s">
        <v>10967</v>
      </c>
      <c r="C2936" s="45" t="s">
        <v>4706</v>
      </c>
      <c r="D2936" s="46">
        <f t="shared" si="90"/>
        <v>32.56</v>
      </c>
      <c r="F2936" s="46">
        <v>32.56</v>
      </c>
      <c r="G2936" s="46">
        <v>32.56</v>
      </c>
      <c r="H2936" s="1105" t="b">
        <f t="shared" si="91"/>
        <v>1</v>
      </c>
    </row>
    <row r="2937" spans="1:8" ht="30">
      <c r="A2937" s="47">
        <v>3788</v>
      </c>
      <c r="B2937" s="48" t="s">
        <v>10968</v>
      </c>
      <c r="C2937" s="47" t="s">
        <v>4706</v>
      </c>
      <c r="D2937" s="49">
        <f t="shared" si="90"/>
        <v>33.93</v>
      </c>
      <c r="F2937" s="49">
        <v>33.93</v>
      </c>
      <c r="G2937" s="49">
        <v>33.93</v>
      </c>
      <c r="H2937" s="1105" t="b">
        <f t="shared" si="91"/>
        <v>1</v>
      </c>
    </row>
    <row r="2938" spans="1:8" ht="30">
      <c r="A2938" s="45">
        <v>12230</v>
      </c>
      <c r="B2938" s="1108" t="s">
        <v>10969</v>
      </c>
      <c r="C2938" s="45" t="s">
        <v>4706</v>
      </c>
      <c r="D2938" s="46">
        <f t="shared" si="90"/>
        <v>8.73</v>
      </c>
      <c r="F2938" s="46">
        <v>8.73</v>
      </c>
      <c r="G2938" s="46">
        <v>8.73</v>
      </c>
      <c r="H2938" s="1105" t="b">
        <f t="shared" si="91"/>
        <v>1</v>
      </c>
    </row>
    <row r="2939" spans="1:8" ht="30">
      <c r="A2939" s="47">
        <v>3780</v>
      </c>
      <c r="B2939" s="48" t="s">
        <v>10970</v>
      </c>
      <c r="C2939" s="47" t="s">
        <v>4706</v>
      </c>
      <c r="D2939" s="49">
        <f t="shared" si="90"/>
        <v>50.07</v>
      </c>
      <c r="F2939" s="49">
        <v>50.07</v>
      </c>
      <c r="G2939" s="49">
        <v>50.07</v>
      </c>
      <c r="H2939" s="1105" t="b">
        <f t="shared" si="91"/>
        <v>1</v>
      </c>
    </row>
    <row r="2940" spans="1:8" ht="30">
      <c r="A2940" s="45">
        <v>12231</v>
      </c>
      <c r="B2940" s="1108" t="s">
        <v>10971</v>
      </c>
      <c r="C2940" s="45" t="s">
        <v>4706</v>
      </c>
      <c r="D2940" s="46">
        <f t="shared" si="90"/>
        <v>14.51</v>
      </c>
      <c r="F2940" s="46">
        <v>14.51</v>
      </c>
      <c r="G2940" s="46">
        <v>14.51</v>
      </c>
      <c r="H2940" s="1105" t="b">
        <f t="shared" si="91"/>
        <v>1</v>
      </c>
    </row>
    <row r="2941" spans="1:8" ht="30">
      <c r="A2941" s="47">
        <v>3811</v>
      </c>
      <c r="B2941" s="48" t="s">
        <v>10972</v>
      </c>
      <c r="C2941" s="47" t="s">
        <v>4706</v>
      </c>
      <c r="D2941" s="49">
        <f t="shared" si="90"/>
        <v>47.03</v>
      </c>
      <c r="F2941" s="49">
        <v>47.03</v>
      </c>
      <c r="G2941" s="49">
        <v>47.03</v>
      </c>
      <c r="H2941" s="1105" t="b">
        <f t="shared" si="91"/>
        <v>1</v>
      </c>
    </row>
    <row r="2942" spans="1:8" ht="30">
      <c r="A2942" s="45">
        <v>12232</v>
      </c>
      <c r="B2942" s="1108" t="s">
        <v>10973</v>
      </c>
      <c r="C2942" s="45" t="s">
        <v>4706</v>
      </c>
      <c r="D2942" s="46">
        <f t="shared" si="90"/>
        <v>15.2</v>
      </c>
      <c r="F2942" s="46">
        <v>15.2</v>
      </c>
      <c r="G2942" s="46">
        <v>15.2</v>
      </c>
      <c r="H2942" s="1105" t="b">
        <f t="shared" si="91"/>
        <v>1</v>
      </c>
    </row>
    <row r="2943" spans="1:8" ht="30">
      <c r="A2943" s="47">
        <v>3799</v>
      </c>
      <c r="B2943" s="48" t="s">
        <v>10974</v>
      </c>
      <c r="C2943" s="47" t="s">
        <v>4706</v>
      </c>
      <c r="D2943" s="49">
        <f t="shared" si="90"/>
        <v>66.510000000000005</v>
      </c>
      <c r="F2943" s="49">
        <v>66.510000000000005</v>
      </c>
      <c r="G2943" s="49">
        <v>66.510000000000005</v>
      </c>
      <c r="H2943" s="1105" t="b">
        <f t="shared" si="91"/>
        <v>1</v>
      </c>
    </row>
    <row r="2944" spans="1:8" ht="30">
      <c r="A2944" s="45">
        <v>12239</v>
      </c>
      <c r="B2944" s="1108" t="s">
        <v>10975</v>
      </c>
      <c r="C2944" s="45" t="s">
        <v>4706</v>
      </c>
      <c r="D2944" s="46">
        <f t="shared" si="90"/>
        <v>19.91</v>
      </c>
      <c r="F2944" s="46">
        <v>19.91</v>
      </c>
      <c r="G2944" s="46">
        <v>19.91</v>
      </c>
      <c r="H2944" s="1105" t="b">
        <f t="shared" si="91"/>
        <v>1</v>
      </c>
    </row>
    <row r="2945" spans="1:8">
      <c r="A2945" s="47">
        <v>38773</v>
      </c>
      <c r="B2945" s="48" t="s">
        <v>10976</v>
      </c>
      <c r="C2945" s="47" t="s">
        <v>4706</v>
      </c>
      <c r="D2945" s="49">
        <f t="shared" si="90"/>
        <v>3.19</v>
      </c>
      <c r="F2945" s="49">
        <v>3.19</v>
      </c>
      <c r="G2945" s="49">
        <v>3.19</v>
      </c>
      <c r="H2945" s="1105" t="b">
        <f t="shared" si="91"/>
        <v>1</v>
      </c>
    </row>
    <row r="2946" spans="1:8">
      <c r="A2946" s="45">
        <v>12271</v>
      </c>
      <c r="B2946" s="1108" t="s">
        <v>10977</v>
      </c>
      <c r="C2946" s="45" t="s">
        <v>4706</v>
      </c>
      <c r="D2946" s="46">
        <f t="shared" si="90"/>
        <v>178.09</v>
      </c>
      <c r="F2946" s="46">
        <v>178.09</v>
      </c>
      <c r="G2946" s="46">
        <v>178.09</v>
      </c>
      <c r="H2946" s="1105" t="b">
        <f t="shared" si="91"/>
        <v>1</v>
      </c>
    </row>
    <row r="2947" spans="1:8">
      <c r="A2947" s="47">
        <v>38785</v>
      </c>
      <c r="B2947" s="48" t="s">
        <v>10978</v>
      </c>
      <c r="C2947" s="47" t="s">
        <v>4706</v>
      </c>
      <c r="D2947" s="49">
        <f t="shared" ref="D2947:D3010" si="92">IF($J$2=$F$1,F2947,G2947)</f>
        <v>84.31</v>
      </c>
      <c r="F2947" s="49">
        <v>84.31</v>
      </c>
      <c r="G2947" s="49">
        <v>84.31</v>
      </c>
      <c r="H2947" s="1105" t="b">
        <f t="shared" ref="H2947:H3010" si="93">F2947=G2947</f>
        <v>1</v>
      </c>
    </row>
    <row r="2948" spans="1:8">
      <c r="A2948" s="45">
        <v>38786</v>
      </c>
      <c r="B2948" s="1108" t="s">
        <v>10979</v>
      </c>
      <c r="C2948" s="45" t="s">
        <v>4706</v>
      </c>
      <c r="D2948" s="46">
        <f t="shared" si="92"/>
        <v>103.85</v>
      </c>
      <c r="F2948" s="46">
        <v>103.85</v>
      </c>
      <c r="G2948" s="46">
        <v>103.85</v>
      </c>
      <c r="H2948" s="1105" t="b">
        <f t="shared" si="93"/>
        <v>1</v>
      </c>
    </row>
    <row r="2949" spans="1:8">
      <c r="A2949" s="47">
        <v>39385</v>
      </c>
      <c r="B2949" s="48" t="s">
        <v>10980</v>
      </c>
      <c r="C2949" s="47" t="s">
        <v>4706</v>
      </c>
      <c r="D2949" s="49">
        <f t="shared" si="92"/>
        <v>78.56</v>
      </c>
      <c r="F2949" s="49">
        <v>78.56</v>
      </c>
      <c r="G2949" s="49">
        <v>78.56</v>
      </c>
      <c r="H2949" s="1105" t="b">
        <f t="shared" si="93"/>
        <v>1</v>
      </c>
    </row>
    <row r="2950" spans="1:8">
      <c r="A2950" s="45">
        <v>39389</v>
      </c>
      <c r="B2950" s="1108" t="s">
        <v>10981</v>
      </c>
      <c r="C2950" s="45" t="s">
        <v>4706</v>
      </c>
      <c r="D2950" s="46">
        <f t="shared" si="92"/>
        <v>65.16</v>
      </c>
      <c r="F2950" s="46">
        <v>65.16</v>
      </c>
      <c r="G2950" s="46">
        <v>65.16</v>
      </c>
      <c r="H2950" s="1105" t="b">
        <f t="shared" si="93"/>
        <v>1</v>
      </c>
    </row>
    <row r="2951" spans="1:8">
      <c r="A2951" s="47">
        <v>39390</v>
      </c>
      <c r="B2951" s="48" t="s">
        <v>10982</v>
      </c>
      <c r="C2951" s="47" t="s">
        <v>4706</v>
      </c>
      <c r="D2951" s="49">
        <f t="shared" si="92"/>
        <v>126.21</v>
      </c>
      <c r="F2951" s="49">
        <v>126.21</v>
      </c>
      <c r="G2951" s="49">
        <v>126.21</v>
      </c>
      <c r="H2951" s="1105" t="b">
        <f t="shared" si="93"/>
        <v>1</v>
      </c>
    </row>
    <row r="2952" spans="1:8">
      <c r="A2952" s="45">
        <v>39391</v>
      </c>
      <c r="B2952" s="1108" t="s">
        <v>10983</v>
      </c>
      <c r="C2952" s="45" t="s">
        <v>4706</v>
      </c>
      <c r="D2952" s="46">
        <f t="shared" si="92"/>
        <v>233.57</v>
      </c>
      <c r="F2952" s="46">
        <v>233.57</v>
      </c>
      <c r="G2952" s="46">
        <v>233.57</v>
      </c>
      <c r="H2952" s="1105" t="b">
        <f t="shared" si="93"/>
        <v>1</v>
      </c>
    </row>
    <row r="2953" spans="1:8" ht="30">
      <c r="A2953" s="47">
        <v>3803</v>
      </c>
      <c r="B2953" s="48" t="s">
        <v>10984</v>
      </c>
      <c r="C2953" s="47" t="s">
        <v>4706</v>
      </c>
      <c r="D2953" s="49">
        <f t="shared" si="92"/>
        <v>30.11</v>
      </c>
      <c r="F2953" s="49">
        <v>30.11</v>
      </c>
      <c r="G2953" s="49">
        <v>30.11</v>
      </c>
      <c r="H2953" s="1105" t="b">
        <f t="shared" si="93"/>
        <v>1</v>
      </c>
    </row>
    <row r="2954" spans="1:8" ht="30">
      <c r="A2954" s="45">
        <v>38770</v>
      </c>
      <c r="B2954" s="1108" t="s">
        <v>10985</v>
      </c>
      <c r="C2954" s="45" t="s">
        <v>4706</v>
      </c>
      <c r="D2954" s="46">
        <f t="shared" si="92"/>
        <v>34.869999999999997</v>
      </c>
      <c r="F2954" s="46">
        <v>34.869999999999997</v>
      </c>
      <c r="G2954" s="46">
        <v>34.869999999999997</v>
      </c>
      <c r="H2954" s="1105" t="b">
        <f t="shared" si="93"/>
        <v>1</v>
      </c>
    </row>
    <row r="2955" spans="1:8">
      <c r="A2955" s="47">
        <v>12267</v>
      </c>
      <c r="B2955" s="48" t="s">
        <v>10986</v>
      </c>
      <c r="C2955" s="47" t="s">
        <v>4706</v>
      </c>
      <c r="D2955" s="49">
        <f t="shared" si="92"/>
        <v>102.18</v>
      </c>
      <c r="F2955" s="49">
        <v>102.18</v>
      </c>
      <c r="G2955" s="49">
        <v>102.18</v>
      </c>
      <c r="H2955" s="1105" t="b">
        <f t="shared" si="93"/>
        <v>1</v>
      </c>
    </row>
    <row r="2956" spans="1:8" ht="60">
      <c r="A2956" s="45">
        <v>43068</v>
      </c>
      <c r="B2956" s="1108" t="s">
        <v>10987</v>
      </c>
      <c r="C2956" s="45" t="s">
        <v>4706</v>
      </c>
      <c r="D2956" s="46">
        <f t="shared" si="92"/>
        <v>51.53</v>
      </c>
      <c r="F2956" s="46">
        <v>51.53</v>
      </c>
      <c r="G2956" s="46">
        <v>51.53</v>
      </c>
      <c r="H2956" s="1105" t="b">
        <f t="shared" si="93"/>
        <v>1</v>
      </c>
    </row>
    <row r="2957" spans="1:8" ht="30">
      <c r="A2957" s="47">
        <v>12266</v>
      </c>
      <c r="B2957" s="48" t="s">
        <v>10988</v>
      </c>
      <c r="C2957" s="47" t="s">
        <v>4706</v>
      </c>
      <c r="D2957" s="49">
        <f t="shared" si="92"/>
        <v>52.3</v>
      </c>
      <c r="F2957" s="49">
        <v>52.3</v>
      </c>
      <c r="G2957" s="49">
        <v>52.3</v>
      </c>
      <c r="H2957" s="1105" t="b">
        <f t="shared" si="93"/>
        <v>1</v>
      </c>
    </row>
    <row r="2958" spans="1:8" ht="30">
      <c r="A2958" s="45">
        <v>39378</v>
      </c>
      <c r="B2958" s="1108" t="s">
        <v>10989</v>
      </c>
      <c r="C2958" s="45" t="s">
        <v>4706</v>
      </c>
      <c r="D2958" s="46">
        <f t="shared" si="92"/>
        <v>37.08</v>
      </c>
      <c r="F2958" s="46">
        <v>37.08</v>
      </c>
      <c r="G2958" s="46">
        <v>37.08</v>
      </c>
      <c r="H2958" s="1105" t="b">
        <f t="shared" si="93"/>
        <v>1</v>
      </c>
    </row>
    <row r="2959" spans="1:8" ht="30">
      <c r="A2959" s="47">
        <v>43543</v>
      </c>
      <c r="B2959" s="48" t="s">
        <v>10990</v>
      </c>
      <c r="C2959" s="47" t="s">
        <v>4706</v>
      </c>
      <c r="D2959" s="49">
        <f t="shared" si="92"/>
        <v>77.25</v>
      </c>
      <c r="F2959" s="49">
        <v>77.25</v>
      </c>
      <c r="G2959" s="49">
        <v>77.25</v>
      </c>
      <c r="H2959" s="1105" t="b">
        <f t="shared" si="93"/>
        <v>1</v>
      </c>
    </row>
    <row r="2960" spans="1:8" ht="30">
      <c r="A2960" s="45">
        <v>38775</v>
      </c>
      <c r="B2960" s="1108" t="s">
        <v>10991</v>
      </c>
      <c r="C2960" s="45" t="s">
        <v>4706</v>
      </c>
      <c r="D2960" s="46">
        <f t="shared" si="92"/>
        <v>39.31</v>
      </c>
      <c r="F2960" s="46">
        <v>39.31</v>
      </c>
      <c r="G2960" s="46">
        <v>39.31</v>
      </c>
      <c r="H2960" s="1105" t="b">
        <f t="shared" si="93"/>
        <v>1</v>
      </c>
    </row>
    <row r="2961" spans="1:8">
      <c r="A2961" s="47">
        <v>21119</v>
      </c>
      <c r="B2961" s="48" t="s">
        <v>10992</v>
      </c>
      <c r="C2961" s="47" t="s">
        <v>4706</v>
      </c>
      <c r="D2961" s="49">
        <f t="shared" si="92"/>
        <v>1.91</v>
      </c>
      <c r="F2961" s="49">
        <v>1.91</v>
      </c>
      <c r="G2961" s="49">
        <v>1.91</v>
      </c>
      <c r="H2961" s="1105" t="b">
        <f t="shared" si="93"/>
        <v>1</v>
      </c>
    </row>
    <row r="2962" spans="1:8">
      <c r="A2962" s="45">
        <v>37974</v>
      </c>
      <c r="B2962" s="1108" t="s">
        <v>10993</v>
      </c>
      <c r="C2962" s="45" t="s">
        <v>4706</v>
      </c>
      <c r="D2962" s="46">
        <f t="shared" si="92"/>
        <v>2.84</v>
      </c>
      <c r="F2962" s="46">
        <v>2.84</v>
      </c>
      <c r="G2962" s="46">
        <v>2.84</v>
      </c>
      <c r="H2962" s="1105" t="b">
        <f t="shared" si="93"/>
        <v>1</v>
      </c>
    </row>
    <row r="2963" spans="1:8">
      <c r="A2963" s="47">
        <v>37975</v>
      </c>
      <c r="B2963" s="48" t="s">
        <v>10994</v>
      </c>
      <c r="C2963" s="47" t="s">
        <v>4706</v>
      </c>
      <c r="D2963" s="49">
        <f t="shared" si="92"/>
        <v>5.77</v>
      </c>
      <c r="F2963" s="49">
        <v>5.77</v>
      </c>
      <c r="G2963" s="49">
        <v>5.77</v>
      </c>
      <c r="H2963" s="1105" t="b">
        <f t="shared" si="93"/>
        <v>1</v>
      </c>
    </row>
    <row r="2964" spans="1:8">
      <c r="A2964" s="45">
        <v>37976</v>
      </c>
      <c r="B2964" s="1108" t="s">
        <v>10995</v>
      </c>
      <c r="C2964" s="45" t="s">
        <v>4706</v>
      </c>
      <c r="D2964" s="46">
        <f t="shared" si="92"/>
        <v>11.83</v>
      </c>
      <c r="F2964" s="46">
        <v>11.83</v>
      </c>
      <c r="G2964" s="46">
        <v>11.83</v>
      </c>
      <c r="H2964" s="1105" t="b">
        <f t="shared" si="93"/>
        <v>1</v>
      </c>
    </row>
    <row r="2965" spans="1:8">
      <c r="A2965" s="47">
        <v>37977</v>
      </c>
      <c r="B2965" s="48" t="s">
        <v>10996</v>
      </c>
      <c r="C2965" s="47" t="s">
        <v>4706</v>
      </c>
      <c r="D2965" s="49">
        <f t="shared" si="92"/>
        <v>16.27</v>
      </c>
      <c r="F2965" s="49">
        <v>16.27</v>
      </c>
      <c r="G2965" s="49">
        <v>16.27</v>
      </c>
      <c r="H2965" s="1105" t="b">
        <f t="shared" si="93"/>
        <v>1</v>
      </c>
    </row>
    <row r="2966" spans="1:8">
      <c r="A2966" s="45">
        <v>37978</v>
      </c>
      <c r="B2966" s="1108" t="s">
        <v>10997</v>
      </c>
      <c r="C2966" s="45" t="s">
        <v>4706</v>
      </c>
      <c r="D2966" s="46">
        <f t="shared" si="92"/>
        <v>32.979999999999997</v>
      </c>
      <c r="F2966" s="46">
        <v>32.979999999999997</v>
      </c>
      <c r="G2966" s="46">
        <v>32.979999999999997</v>
      </c>
      <c r="H2966" s="1105" t="b">
        <f t="shared" si="93"/>
        <v>1</v>
      </c>
    </row>
    <row r="2967" spans="1:8">
      <c r="A2967" s="47">
        <v>37979</v>
      </c>
      <c r="B2967" s="48" t="s">
        <v>10998</v>
      </c>
      <c r="C2967" s="47" t="s">
        <v>4706</v>
      </c>
      <c r="D2967" s="49">
        <f t="shared" si="92"/>
        <v>141.68</v>
      </c>
      <c r="F2967" s="49">
        <v>141.68</v>
      </c>
      <c r="G2967" s="49">
        <v>141.68</v>
      </c>
      <c r="H2967" s="1105" t="b">
        <f t="shared" si="93"/>
        <v>1</v>
      </c>
    </row>
    <row r="2968" spans="1:8">
      <c r="A2968" s="45">
        <v>37980</v>
      </c>
      <c r="B2968" s="1108" t="s">
        <v>10999</v>
      </c>
      <c r="C2968" s="45" t="s">
        <v>4706</v>
      </c>
      <c r="D2968" s="46">
        <f t="shared" si="92"/>
        <v>159.22999999999999</v>
      </c>
      <c r="F2968" s="46">
        <v>159.22999999999999</v>
      </c>
      <c r="G2968" s="46">
        <v>159.22999999999999</v>
      </c>
      <c r="H2968" s="1105" t="b">
        <f t="shared" si="93"/>
        <v>1</v>
      </c>
    </row>
    <row r="2969" spans="1:8">
      <c r="A2969" s="47">
        <v>36147</v>
      </c>
      <c r="B2969" s="48" t="s">
        <v>11000</v>
      </c>
      <c r="C2969" s="47" t="s">
        <v>4715</v>
      </c>
      <c r="D2969" s="49">
        <f t="shared" si="92"/>
        <v>301.45999999999998</v>
      </c>
      <c r="F2969" s="49">
        <v>301.45999999999998</v>
      </c>
      <c r="G2969" s="49">
        <v>301.45999999999998</v>
      </c>
      <c r="H2969" s="1105" t="b">
        <f t="shared" si="93"/>
        <v>1</v>
      </c>
    </row>
    <row r="2970" spans="1:8">
      <c r="A2970" s="45">
        <v>12731</v>
      </c>
      <c r="B2970" s="1108" t="s">
        <v>11001</v>
      </c>
      <c r="C2970" s="45" t="s">
        <v>4706</v>
      </c>
      <c r="D2970" s="46">
        <f t="shared" si="92"/>
        <v>210.92</v>
      </c>
      <c r="F2970" s="46">
        <v>210.92</v>
      </c>
      <c r="G2970" s="46">
        <v>210.92</v>
      </c>
      <c r="H2970" s="1105" t="b">
        <f t="shared" si="93"/>
        <v>1</v>
      </c>
    </row>
    <row r="2971" spans="1:8">
      <c r="A2971" s="47">
        <v>12723</v>
      </c>
      <c r="B2971" s="48" t="s">
        <v>11002</v>
      </c>
      <c r="C2971" s="47" t="s">
        <v>4706</v>
      </c>
      <c r="D2971" s="49">
        <f t="shared" si="92"/>
        <v>1.63</v>
      </c>
      <c r="F2971" s="49">
        <v>1.63</v>
      </c>
      <c r="G2971" s="49">
        <v>1.63</v>
      </c>
      <c r="H2971" s="1105" t="b">
        <f t="shared" si="93"/>
        <v>1</v>
      </c>
    </row>
    <row r="2972" spans="1:8">
      <c r="A2972" s="45">
        <v>12724</v>
      </c>
      <c r="B2972" s="1108" t="s">
        <v>11003</v>
      </c>
      <c r="C2972" s="45" t="s">
        <v>4706</v>
      </c>
      <c r="D2972" s="46">
        <f t="shared" si="92"/>
        <v>3.14</v>
      </c>
      <c r="F2972" s="46">
        <v>3.14</v>
      </c>
      <c r="G2972" s="46">
        <v>3.14</v>
      </c>
      <c r="H2972" s="1105" t="b">
        <f t="shared" si="93"/>
        <v>1</v>
      </c>
    </row>
    <row r="2973" spans="1:8">
      <c r="A2973" s="47">
        <v>12725</v>
      </c>
      <c r="B2973" s="48" t="s">
        <v>11004</v>
      </c>
      <c r="C2973" s="47" t="s">
        <v>4706</v>
      </c>
      <c r="D2973" s="49">
        <f t="shared" si="92"/>
        <v>6.3</v>
      </c>
      <c r="F2973" s="49">
        <v>6.3</v>
      </c>
      <c r="G2973" s="49">
        <v>6.3</v>
      </c>
      <c r="H2973" s="1105" t="b">
        <f t="shared" si="93"/>
        <v>1</v>
      </c>
    </row>
    <row r="2974" spans="1:8">
      <c r="A2974" s="45">
        <v>12726</v>
      </c>
      <c r="B2974" s="1108" t="s">
        <v>11005</v>
      </c>
      <c r="C2974" s="45" t="s">
        <v>4706</v>
      </c>
      <c r="D2974" s="46">
        <f t="shared" si="92"/>
        <v>13.91</v>
      </c>
      <c r="F2974" s="46">
        <v>13.91</v>
      </c>
      <c r="G2974" s="46">
        <v>13.91</v>
      </c>
      <c r="H2974" s="1105" t="b">
        <f t="shared" si="93"/>
        <v>1</v>
      </c>
    </row>
    <row r="2975" spans="1:8">
      <c r="A2975" s="47">
        <v>12727</v>
      </c>
      <c r="B2975" s="48" t="s">
        <v>11006</v>
      </c>
      <c r="C2975" s="47" t="s">
        <v>4706</v>
      </c>
      <c r="D2975" s="49">
        <f t="shared" si="92"/>
        <v>17.64</v>
      </c>
      <c r="F2975" s="49">
        <v>17.64</v>
      </c>
      <c r="G2975" s="49">
        <v>17.64</v>
      </c>
      <c r="H2975" s="1105" t="b">
        <f t="shared" si="93"/>
        <v>1</v>
      </c>
    </row>
    <row r="2976" spans="1:8">
      <c r="A2976" s="45">
        <v>12728</v>
      </c>
      <c r="B2976" s="1108" t="s">
        <v>11007</v>
      </c>
      <c r="C2976" s="45" t="s">
        <v>4706</v>
      </c>
      <c r="D2976" s="46">
        <f t="shared" si="92"/>
        <v>28.82</v>
      </c>
      <c r="F2976" s="46">
        <v>28.82</v>
      </c>
      <c r="G2976" s="46">
        <v>28.82</v>
      </c>
      <c r="H2976" s="1105" t="b">
        <f t="shared" si="93"/>
        <v>1</v>
      </c>
    </row>
    <row r="2977" spans="1:8">
      <c r="A2977" s="47">
        <v>12729</v>
      </c>
      <c r="B2977" s="48" t="s">
        <v>11008</v>
      </c>
      <c r="C2977" s="47" t="s">
        <v>4706</v>
      </c>
      <c r="D2977" s="49">
        <f t="shared" si="92"/>
        <v>94.47</v>
      </c>
      <c r="F2977" s="49">
        <v>94.47</v>
      </c>
      <c r="G2977" s="49">
        <v>94.47</v>
      </c>
      <c r="H2977" s="1105" t="b">
        <f t="shared" si="93"/>
        <v>1</v>
      </c>
    </row>
    <row r="2978" spans="1:8">
      <c r="A2978" s="45">
        <v>12730</v>
      </c>
      <c r="B2978" s="1108" t="s">
        <v>11009</v>
      </c>
      <c r="C2978" s="45" t="s">
        <v>4706</v>
      </c>
      <c r="D2978" s="46">
        <f t="shared" si="92"/>
        <v>144.63999999999999</v>
      </c>
      <c r="F2978" s="46">
        <v>144.63999999999999</v>
      </c>
      <c r="G2978" s="46">
        <v>144.63999999999999</v>
      </c>
      <c r="H2978" s="1105" t="b">
        <f t="shared" si="93"/>
        <v>1</v>
      </c>
    </row>
    <row r="2979" spans="1:8">
      <c r="A2979" s="47">
        <v>3840</v>
      </c>
      <c r="B2979" s="48" t="s">
        <v>11010</v>
      </c>
      <c r="C2979" s="47" t="s">
        <v>4706</v>
      </c>
      <c r="D2979" s="49">
        <f t="shared" si="92"/>
        <v>39.99</v>
      </c>
      <c r="F2979" s="49">
        <v>39.99</v>
      </c>
      <c r="G2979" s="49">
        <v>39.99</v>
      </c>
      <c r="H2979" s="1105" t="b">
        <f t="shared" si="93"/>
        <v>1</v>
      </c>
    </row>
    <row r="2980" spans="1:8">
      <c r="A2980" s="45">
        <v>3838</v>
      </c>
      <c r="B2980" s="1108" t="s">
        <v>11011</v>
      </c>
      <c r="C2980" s="45" t="s">
        <v>4706</v>
      </c>
      <c r="D2980" s="46">
        <f t="shared" si="92"/>
        <v>88.25</v>
      </c>
      <c r="F2980" s="46">
        <v>88.25</v>
      </c>
      <c r="G2980" s="46">
        <v>88.25</v>
      </c>
      <c r="H2980" s="1105" t="b">
        <f t="shared" si="93"/>
        <v>1</v>
      </c>
    </row>
    <row r="2981" spans="1:8">
      <c r="A2981" s="47">
        <v>3844</v>
      </c>
      <c r="B2981" s="48" t="s">
        <v>11012</v>
      </c>
      <c r="C2981" s="47" t="s">
        <v>4706</v>
      </c>
      <c r="D2981" s="49">
        <f t="shared" si="92"/>
        <v>157.41999999999999</v>
      </c>
      <c r="F2981" s="49">
        <v>157.41999999999999</v>
      </c>
      <c r="G2981" s="49">
        <v>157.41999999999999</v>
      </c>
      <c r="H2981" s="1105" t="b">
        <f t="shared" si="93"/>
        <v>1</v>
      </c>
    </row>
    <row r="2982" spans="1:8">
      <c r="A2982" s="45">
        <v>3839</v>
      </c>
      <c r="B2982" s="1108" t="s">
        <v>11013</v>
      </c>
      <c r="C2982" s="45" t="s">
        <v>4706</v>
      </c>
      <c r="D2982" s="46">
        <f t="shared" si="92"/>
        <v>286.73</v>
      </c>
      <c r="F2982" s="46">
        <v>286.73</v>
      </c>
      <c r="G2982" s="46">
        <v>286.73</v>
      </c>
      <c r="H2982" s="1105" t="b">
        <f t="shared" si="93"/>
        <v>1</v>
      </c>
    </row>
    <row r="2983" spans="1:8">
      <c r="A2983" s="47">
        <v>3843</v>
      </c>
      <c r="B2983" s="48" t="s">
        <v>11014</v>
      </c>
      <c r="C2983" s="47" t="s">
        <v>4706</v>
      </c>
      <c r="D2983" s="49">
        <f t="shared" si="92"/>
        <v>393.55</v>
      </c>
      <c r="F2983" s="49">
        <v>393.55</v>
      </c>
      <c r="G2983" s="49">
        <v>393.55</v>
      </c>
      <c r="H2983" s="1105" t="b">
        <f t="shared" si="93"/>
        <v>1</v>
      </c>
    </row>
    <row r="2984" spans="1:8">
      <c r="A2984" s="45">
        <v>3900</v>
      </c>
      <c r="B2984" s="1108" t="s">
        <v>11015</v>
      </c>
      <c r="C2984" s="45" t="s">
        <v>4706</v>
      </c>
      <c r="D2984" s="46">
        <f t="shared" si="92"/>
        <v>28.27</v>
      </c>
      <c r="F2984" s="46">
        <v>28.27</v>
      </c>
      <c r="G2984" s="46">
        <v>28.27</v>
      </c>
      <c r="H2984" s="1105" t="b">
        <f t="shared" si="93"/>
        <v>1</v>
      </c>
    </row>
    <row r="2985" spans="1:8">
      <c r="A2985" s="47">
        <v>3846</v>
      </c>
      <c r="B2985" s="48" t="s">
        <v>11016</v>
      </c>
      <c r="C2985" s="47" t="s">
        <v>4706</v>
      </c>
      <c r="D2985" s="49">
        <f t="shared" si="92"/>
        <v>8.91</v>
      </c>
      <c r="F2985" s="49">
        <v>8.91</v>
      </c>
      <c r="G2985" s="49">
        <v>8.91</v>
      </c>
      <c r="H2985" s="1105" t="b">
        <f t="shared" si="93"/>
        <v>1</v>
      </c>
    </row>
    <row r="2986" spans="1:8">
      <c r="A2986" s="45">
        <v>3886</v>
      </c>
      <c r="B2986" s="1108" t="s">
        <v>11017</v>
      </c>
      <c r="C2986" s="45" t="s">
        <v>4706</v>
      </c>
      <c r="D2986" s="46">
        <f t="shared" si="92"/>
        <v>9.3800000000000008</v>
      </c>
      <c r="F2986" s="46">
        <v>9.3800000000000008</v>
      </c>
      <c r="G2986" s="46">
        <v>9.3800000000000008</v>
      </c>
      <c r="H2986" s="1105" t="b">
        <f t="shared" si="93"/>
        <v>1</v>
      </c>
    </row>
    <row r="2987" spans="1:8">
      <c r="A2987" s="47">
        <v>3854</v>
      </c>
      <c r="B2987" s="48" t="s">
        <v>11018</v>
      </c>
      <c r="C2987" s="47" t="s">
        <v>4706</v>
      </c>
      <c r="D2987" s="49">
        <f t="shared" si="92"/>
        <v>5.21</v>
      </c>
      <c r="F2987" s="49">
        <v>5.21</v>
      </c>
      <c r="G2987" s="49">
        <v>5.21</v>
      </c>
      <c r="H2987" s="1105" t="b">
        <f t="shared" si="93"/>
        <v>1</v>
      </c>
    </row>
    <row r="2988" spans="1:8">
      <c r="A2988" s="45">
        <v>3873</v>
      </c>
      <c r="B2988" s="1108" t="s">
        <v>11019</v>
      </c>
      <c r="C2988" s="45" t="s">
        <v>4706</v>
      </c>
      <c r="D2988" s="46">
        <f t="shared" si="92"/>
        <v>6.9</v>
      </c>
      <c r="F2988" s="46">
        <v>6.9</v>
      </c>
      <c r="G2988" s="46">
        <v>6.9</v>
      </c>
      <c r="H2988" s="1105" t="b">
        <f t="shared" si="93"/>
        <v>1</v>
      </c>
    </row>
    <row r="2989" spans="1:8">
      <c r="A2989" s="47">
        <v>38021</v>
      </c>
      <c r="B2989" s="48" t="s">
        <v>11020</v>
      </c>
      <c r="C2989" s="47" t="s">
        <v>4706</v>
      </c>
      <c r="D2989" s="49">
        <f t="shared" si="92"/>
        <v>16.5</v>
      </c>
      <c r="F2989" s="49">
        <v>16.5</v>
      </c>
      <c r="G2989" s="49">
        <v>16.5</v>
      </c>
      <c r="H2989" s="1105" t="b">
        <f t="shared" si="93"/>
        <v>1</v>
      </c>
    </row>
    <row r="2990" spans="1:8">
      <c r="A2990" s="45">
        <v>3847</v>
      </c>
      <c r="B2990" s="1108" t="s">
        <v>11021</v>
      </c>
      <c r="C2990" s="45" t="s">
        <v>4706</v>
      </c>
      <c r="D2990" s="46">
        <f t="shared" si="92"/>
        <v>18.739999999999998</v>
      </c>
      <c r="F2990" s="46">
        <v>18.739999999999998</v>
      </c>
      <c r="G2990" s="46">
        <v>18.739999999999998</v>
      </c>
      <c r="H2990" s="1105" t="b">
        <f t="shared" si="93"/>
        <v>1</v>
      </c>
    </row>
    <row r="2991" spans="1:8">
      <c r="A2991" s="47">
        <v>38022</v>
      </c>
      <c r="B2991" s="48" t="s">
        <v>11022</v>
      </c>
      <c r="C2991" s="47" t="s">
        <v>4706</v>
      </c>
      <c r="D2991" s="49">
        <f t="shared" si="92"/>
        <v>29.27</v>
      </c>
      <c r="F2991" s="49">
        <v>29.27</v>
      </c>
      <c r="G2991" s="49">
        <v>29.27</v>
      </c>
      <c r="H2991" s="1105" t="b">
        <f t="shared" si="93"/>
        <v>1</v>
      </c>
    </row>
    <row r="2992" spans="1:8">
      <c r="A2992" s="45">
        <v>3833</v>
      </c>
      <c r="B2992" s="1108" t="s">
        <v>11023</v>
      </c>
      <c r="C2992" s="45" t="s">
        <v>4706</v>
      </c>
      <c r="D2992" s="46">
        <f t="shared" si="92"/>
        <v>13.66</v>
      </c>
      <c r="F2992" s="46">
        <v>13.66</v>
      </c>
      <c r="G2992" s="46">
        <v>13.66</v>
      </c>
      <c r="H2992" s="1105" t="b">
        <f t="shared" si="93"/>
        <v>1</v>
      </c>
    </row>
    <row r="2993" spans="1:8">
      <c r="A2993" s="47">
        <v>3835</v>
      </c>
      <c r="B2993" s="48" t="s">
        <v>11024</v>
      </c>
      <c r="C2993" s="47" t="s">
        <v>4706</v>
      </c>
      <c r="D2993" s="49">
        <f t="shared" si="92"/>
        <v>44.47</v>
      </c>
      <c r="F2993" s="49">
        <v>44.47</v>
      </c>
      <c r="G2993" s="49">
        <v>44.47</v>
      </c>
      <c r="H2993" s="1105" t="b">
        <f t="shared" si="93"/>
        <v>1</v>
      </c>
    </row>
    <row r="2994" spans="1:8">
      <c r="A2994" s="45">
        <v>3836</v>
      </c>
      <c r="B2994" s="1108" t="s">
        <v>11025</v>
      </c>
      <c r="C2994" s="45" t="s">
        <v>4706</v>
      </c>
      <c r="D2994" s="46">
        <f t="shared" si="92"/>
        <v>95.71</v>
      </c>
      <c r="F2994" s="46">
        <v>95.71</v>
      </c>
      <c r="G2994" s="46">
        <v>95.71</v>
      </c>
      <c r="H2994" s="1105" t="b">
        <f t="shared" si="93"/>
        <v>1</v>
      </c>
    </row>
    <row r="2995" spans="1:8">
      <c r="A2995" s="47">
        <v>3830</v>
      </c>
      <c r="B2995" s="48" t="s">
        <v>11026</v>
      </c>
      <c r="C2995" s="47" t="s">
        <v>4706</v>
      </c>
      <c r="D2995" s="49">
        <f t="shared" si="92"/>
        <v>156.49</v>
      </c>
      <c r="F2995" s="49">
        <v>156.49</v>
      </c>
      <c r="G2995" s="49">
        <v>156.49</v>
      </c>
      <c r="H2995" s="1105" t="b">
        <f t="shared" si="93"/>
        <v>1</v>
      </c>
    </row>
    <row r="2996" spans="1:8">
      <c r="A2996" s="45">
        <v>3831</v>
      </c>
      <c r="B2996" s="1108" t="s">
        <v>11027</v>
      </c>
      <c r="C2996" s="45" t="s">
        <v>4706</v>
      </c>
      <c r="D2996" s="46">
        <f t="shared" si="92"/>
        <v>261.60000000000002</v>
      </c>
      <c r="F2996" s="46">
        <v>261.60000000000002</v>
      </c>
      <c r="G2996" s="46">
        <v>261.60000000000002</v>
      </c>
      <c r="H2996" s="1105" t="b">
        <f t="shared" si="93"/>
        <v>1</v>
      </c>
    </row>
    <row r="2997" spans="1:8">
      <c r="A2997" s="47">
        <v>37981</v>
      </c>
      <c r="B2997" s="48" t="s">
        <v>11028</v>
      </c>
      <c r="C2997" s="47" t="s">
        <v>4706</v>
      </c>
      <c r="D2997" s="49">
        <f t="shared" si="92"/>
        <v>6.49</v>
      </c>
      <c r="F2997" s="49">
        <v>6.49</v>
      </c>
      <c r="G2997" s="49">
        <v>6.49</v>
      </c>
      <c r="H2997" s="1105" t="b">
        <f t="shared" si="93"/>
        <v>1</v>
      </c>
    </row>
    <row r="2998" spans="1:8">
      <c r="A2998" s="45">
        <v>37982</v>
      </c>
      <c r="B2998" s="1108" t="s">
        <v>11029</v>
      </c>
      <c r="C2998" s="45" t="s">
        <v>4706</v>
      </c>
      <c r="D2998" s="46">
        <f t="shared" si="92"/>
        <v>9.86</v>
      </c>
      <c r="F2998" s="46">
        <v>9.86</v>
      </c>
      <c r="G2998" s="46">
        <v>9.86</v>
      </c>
      <c r="H2998" s="1105" t="b">
        <f t="shared" si="93"/>
        <v>1</v>
      </c>
    </row>
    <row r="2999" spans="1:8">
      <c r="A2999" s="47">
        <v>37983</v>
      </c>
      <c r="B2999" s="48" t="s">
        <v>11030</v>
      </c>
      <c r="C2999" s="47" t="s">
        <v>4706</v>
      </c>
      <c r="D2999" s="49">
        <f t="shared" si="92"/>
        <v>13.8</v>
      </c>
      <c r="F2999" s="49">
        <v>13.8</v>
      </c>
      <c r="G2999" s="49">
        <v>13.8</v>
      </c>
      <c r="H2999" s="1105" t="b">
        <f t="shared" si="93"/>
        <v>1</v>
      </c>
    </row>
    <row r="3000" spans="1:8">
      <c r="A3000" s="45">
        <v>37984</v>
      </c>
      <c r="B3000" s="1108" t="s">
        <v>11031</v>
      </c>
      <c r="C3000" s="45" t="s">
        <v>4706</v>
      </c>
      <c r="D3000" s="46">
        <f t="shared" si="92"/>
        <v>23.84</v>
      </c>
      <c r="F3000" s="46">
        <v>23.84</v>
      </c>
      <c r="G3000" s="46">
        <v>23.84</v>
      </c>
      <c r="H3000" s="1105" t="b">
        <f t="shared" si="93"/>
        <v>1</v>
      </c>
    </row>
    <row r="3001" spans="1:8">
      <c r="A3001" s="47">
        <v>37985</v>
      </c>
      <c r="B3001" s="48" t="s">
        <v>11032</v>
      </c>
      <c r="C3001" s="47" t="s">
        <v>4706</v>
      </c>
      <c r="D3001" s="49">
        <f t="shared" si="92"/>
        <v>33.380000000000003</v>
      </c>
      <c r="F3001" s="49">
        <v>33.380000000000003</v>
      </c>
      <c r="G3001" s="49">
        <v>33.380000000000003</v>
      </c>
      <c r="H3001" s="1105" t="b">
        <f t="shared" si="93"/>
        <v>1</v>
      </c>
    </row>
    <row r="3002" spans="1:8">
      <c r="A3002" s="45">
        <v>3826</v>
      </c>
      <c r="B3002" s="1108" t="s">
        <v>11033</v>
      </c>
      <c r="C3002" s="45" t="s">
        <v>4706</v>
      </c>
      <c r="D3002" s="46">
        <f t="shared" si="92"/>
        <v>39.68</v>
      </c>
      <c r="F3002" s="46">
        <v>39.68</v>
      </c>
      <c r="G3002" s="46">
        <v>39.68</v>
      </c>
      <c r="H3002" s="1105" t="b">
        <f t="shared" si="93"/>
        <v>1</v>
      </c>
    </row>
    <row r="3003" spans="1:8">
      <c r="A3003" s="47">
        <v>3825</v>
      </c>
      <c r="B3003" s="48" t="s">
        <v>11034</v>
      </c>
      <c r="C3003" s="47" t="s">
        <v>4706</v>
      </c>
      <c r="D3003" s="49">
        <f t="shared" si="92"/>
        <v>11.41</v>
      </c>
      <c r="F3003" s="49">
        <v>11.41</v>
      </c>
      <c r="G3003" s="49">
        <v>11.41</v>
      </c>
      <c r="H3003" s="1105" t="b">
        <f t="shared" si="93"/>
        <v>1</v>
      </c>
    </row>
    <row r="3004" spans="1:8">
      <c r="A3004" s="45">
        <v>3827</v>
      </c>
      <c r="B3004" s="1108" t="s">
        <v>11035</v>
      </c>
      <c r="C3004" s="45" t="s">
        <v>4706</v>
      </c>
      <c r="D3004" s="46">
        <f t="shared" si="92"/>
        <v>24.93</v>
      </c>
      <c r="F3004" s="46">
        <v>24.93</v>
      </c>
      <c r="G3004" s="46">
        <v>24.93</v>
      </c>
      <c r="H3004" s="1105" t="b">
        <f t="shared" si="93"/>
        <v>1</v>
      </c>
    </row>
    <row r="3005" spans="1:8">
      <c r="A3005" s="47">
        <v>20165</v>
      </c>
      <c r="B3005" s="48" t="s">
        <v>11036</v>
      </c>
      <c r="C3005" s="47" t="s">
        <v>4706</v>
      </c>
      <c r="D3005" s="49">
        <f t="shared" si="92"/>
        <v>15.55</v>
      </c>
      <c r="F3005" s="49">
        <v>15.55</v>
      </c>
      <c r="G3005" s="49">
        <v>15.55</v>
      </c>
      <c r="H3005" s="1105" t="b">
        <f t="shared" si="93"/>
        <v>1</v>
      </c>
    </row>
    <row r="3006" spans="1:8">
      <c r="A3006" s="45">
        <v>20166</v>
      </c>
      <c r="B3006" s="1108" t="s">
        <v>11037</v>
      </c>
      <c r="C3006" s="45" t="s">
        <v>4706</v>
      </c>
      <c r="D3006" s="46">
        <f t="shared" si="92"/>
        <v>50.26</v>
      </c>
      <c r="F3006" s="46">
        <v>50.26</v>
      </c>
      <c r="G3006" s="46">
        <v>50.26</v>
      </c>
      <c r="H3006" s="1105" t="b">
        <f t="shared" si="93"/>
        <v>1</v>
      </c>
    </row>
    <row r="3007" spans="1:8">
      <c r="A3007" s="47">
        <v>20164</v>
      </c>
      <c r="B3007" s="48" t="s">
        <v>11038</v>
      </c>
      <c r="C3007" s="47" t="s">
        <v>4706</v>
      </c>
      <c r="D3007" s="49">
        <f t="shared" si="92"/>
        <v>8.2100000000000009</v>
      </c>
      <c r="F3007" s="49">
        <v>8.2100000000000009</v>
      </c>
      <c r="G3007" s="49">
        <v>8.2100000000000009</v>
      </c>
      <c r="H3007" s="1105" t="b">
        <f t="shared" si="93"/>
        <v>1</v>
      </c>
    </row>
    <row r="3008" spans="1:8">
      <c r="A3008" s="45">
        <v>3893</v>
      </c>
      <c r="B3008" s="1108" t="s">
        <v>11039</v>
      </c>
      <c r="C3008" s="45" t="s">
        <v>4706</v>
      </c>
      <c r="D3008" s="46">
        <f t="shared" si="92"/>
        <v>10.19</v>
      </c>
      <c r="F3008" s="46">
        <v>10.19</v>
      </c>
      <c r="G3008" s="46">
        <v>10.19</v>
      </c>
      <c r="H3008" s="1105" t="b">
        <f t="shared" si="93"/>
        <v>1</v>
      </c>
    </row>
    <row r="3009" spans="1:8">
      <c r="A3009" s="47">
        <v>3848</v>
      </c>
      <c r="B3009" s="48" t="s">
        <v>11040</v>
      </c>
      <c r="C3009" s="47" t="s">
        <v>4706</v>
      </c>
      <c r="D3009" s="49">
        <f t="shared" si="92"/>
        <v>6.19</v>
      </c>
      <c r="F3009" s="49">
        <v>6.19</v>
      </c>
      <c r="G3009" s="49">
        <v>6.19</v>
      </c>
      <c r="H3009" s="1105" t="b">
        <f t="shared" si="93"/>
        <v>1</v>
      </c>
    </row>
    <row r="3010" spans="1:8">
      <c r="A3010" s="45">
        <v>3895</v>
      </c>
      <c r="B3010" s="1108" t="s">
        <v>11041</v>
      </c>
      <c r="C3010" s="45" t="s">
        <v>4706</v>
      </c>
      <c r="D3010" s="46">
        <f t="shared" si="92"/>
        <v>6.73</v>
      </c>
      <c r="F3010" s="46">
        <v>6.73</v>
      </c>
      <c r="G3010" s="46">
        <v>6.73</v>
      </c>
      <c r="H3010" s="1105" t="b">
        <f t="shared" si="93"/>
        <v>1</v>
      </c>
    </row>
    <row r="3011" spans="1:8">
      <c r="A3011" s="47">
        <v>12404</v>
      </c>
      <c r="B3011" s="48" t="s">
        <v>11042</v>
      </c>
      <c r="C3011" s="47" t="s">
        <v>4706</v>
      </c>
      <c r="D3011" s="49">
        <f t="shared" ref="D3011:D3074" si="94">IF($J$2=$F$1,F3011,G3011)</f>
        <v>5.1100000000000003</v>
      </c>
      <c r="F3011" s="49">
        <v>5.1100000000000003</v>
      </c>
      <c r="G3011" s="49">
        <v>5.1100000000000003</v>
      </c>
      <c r="H3011" s="1105" t="b">
        <f t="shared" ref="H3011:H3074" si="95">F3011=G3011</f>
        <v>1</v>
      </c>
    </row>
    <row r="3012" spans="1:8">
      <c r="A3012" s="45">
        <v>3939</v>
      </c>
      <c r="B3012" s="1108" t="s">
        <v>11043</v>
      </c>
      <c r="C3012" s="45" t="s">
        <v>4706</v>
      </c>
      <c r="D3012" s="46">
        <f t="shared" si="94"/>
        <v>10.54</v>
      </c>
      <c r="F3012" s="46">
        <v>10.54</v>
      </c>
      <c r="G3012" s="46">
        <v>10.54</v>
      </c>
      <c r="H3012" s="1105" t="b">
        <f t="shared" si="95"/>
        <v>1</v>
      </c>
    </row>
    <row r="3013" spans="1:8">
      <c r="A3013" s="47">
        <v>3911</v>
      </c>
      <c r="B3013" s="48" t="s">
        <v>11044</v>
      </c>
      <c r="C3013" s="47" t="s">
        <v>4706</v>
      </c>
      <c r="D3013" s="49">
        <f t="shared" si="94"/>
        <v>8.61</v>
      </c>
      <c r="F3013" s="49">
        <v>8.61</v>
      </c>
      <c r="G3013" s="49">
        <v>8.61</v>
      </c>
      <c r="H3013" s="1105" t="b">
        <f t="shared" si="95"/>
        <v>1</v>
      </c>
    </row>
    <row r="3014" spans="1:8">
      <c r="A3014" s="45">
        <v>3908</v>
      </c>
      <c r="B3014" s="1108" t="s">
        <v>11045</v>
      </c>
      <c r="C3014" s="45" t="s">
        <v>4706</v>
      </c>
      <c r="D3014" s="46">
        <f t="shared" si="94"/>
        <v>2.78</v>
      </c>
      <c r="F3014" s="46">
        <v>2.78</v>
      </c>
      <c r="G3014" s="46">
        <v>2.78</v>
      </c>
      <c r="H3014" s="1105" t="b">
        <f t="shared" si="95"/>
        <v>1</v>
      </c>
    </row>
    <row r="3015" spans="1:8">
      <c r="A3015" s="47">
        <v>3910</v>
      </c>
      <c r="B3015" s="48" t="s">
        <v>11046</v>
      </c>
      <c r="C3015" s="47" t="s">
        <v>4706</v>
      </c>
      <c r="D3015" s="49">
        <f t="shared" si="94"/>
        <v>6.16</v>
      </c>
      <c r="F3015" s="49">
        <v>6.16</v>
      </c>
      <c r="G3015" s="49">
        <v>6.16</v>
      </c>
      <c r="H3015" s="1105" t="b">
        <f t="shared" si="95"/>
        <v>1</v>
      </c>
    </row>
    <row r="3016" spans="1:8">
      <c r="A3016" s="45">
        <v>3913</v>
      </c>
      <c r="B3016" s="1108" t="s">
        <v>11047</v>
      </c>
      <c r="C3016" s="45" t="s">
        <v>4706</v>
      </c>
      <c r="D3016" s="46">
        <f t="shared" si="94"/>
        <v>29.46</v>
      </c>
      <c r="F3016" s="46">
        <v>29.46</v>
      </c>
      <c r="G3016" s="46">
        <v>29.46</v>
      </c>
      <c r="H3016" s="1105" t="b">
        <f t="shared" si="95"/>
        <v>1</v>
      </c>
    </row>
    <row r="3017" spans="1:8">
      <c r="A3017" s="47">
        <v>3912</v>
      </c>
      <c r="B3017" s="48" t="s">
        <v>11048</v>
      </c>
      <c r="C3017" s="47" t="s">
        <v>4706</v>
      </c>
      <c r="D3017" s="49">
        <f t="shared" si="94"/>
        <v>16.149999999999999</v>
      </c>
      <c r="F3017" s="49">
        <v>16.149999999999999</v>
      </c>
      <c r="G3017" s="49">
        <v>16.149999999999999</v>
      </c>
      <c r="H3017" s="1105" t="b">
        <f t="shared" si="95"/>
        <v>1</v>
      </c>
    </row>
    <row r="3018" spans="1:8">
      <c r="A3018" s="45">
        <v>3909</v>
      </c>
      <c r="B3018" s="1108" t="s">
        <v>11049</v>
      </c>
      <c r="C3018" s="45" t="s">
        <v>4706</v>
      </c>
      <c r="D3018" s="46">
        <f t="shared" si="94"/>
        <v>3.79</v>
      </c>
      <c r="F3018" s="46">
        <v>3.79</v>
      </c>
      <c r="G3018" s="46">
        <v>3.79</v>
      </c>
      <c r="H3018" s="1105" t="b">
        <f t="shared" si="95"/>
        <v>1</v>
      </c>
    </row>
    <row r="3019" spans="1:8">
      <c r="A3019" s="47">
        <v>3914</v>
      </c>
      <c r="B3019" s="48" t="s">
        <v>11050</v>
      </c>
      <c r="C3019" s="47" t="s">
        <v>4706</v>
      </c>
      <c r="D3019" s="49">
        <f t="shared" si="94"/>
        <v>44.44</v>
      </c>
      <c r="F3019" s="49">
        <v>44.44</v>
      </c>
      <c r="G3019" s="49">
        <v>44.44</v>
      </c>
      <c r="H3019" s="1105" t="b">
        <f t="shared" si="95"/>
        <v>1</v>
      </c>
    </row>
    <row r="3020" spans="1:8">
      <c r="A3020" s="45">
        <v>3915</v>
      </c>
      <c r="B3020" s="1108" t="s">
        <v>11051</v>
      </c>
      <c r="C3020" s="45" t="s">
        <v>4706</v>
      </c>
      <c r="D3020" s="46">
        <f t="shared" si="94"/>
        <v>70.08</v>
      </c>
      <c r="F3020" s="46">
        <v>70.08</v>
      </c>
      <c r="G3020" s="46">
        <v>70.08</v>
      </c>
      <c r="H3020" s="1105" t="b">
        <f t="shared" si="95"/>
        <v>1</v>
      </c>
    </row>
    <row r="3021" spans="1:8">
      <c r="A3021" s="47">
        <v>3916</v>
      </c>
      <c r="B3021" s="48" t="s">
        <v>11052</v>
      </c>
      <c r="C3021" s="47" t="s">
        <v>4706</v>
      </c>
      <c r="D3021" s="49">
        <f t="shared" si="94"/>
        <v>127.67</v>
      </c>
      <c r="F3021" s="49">
        <v>127.67</v>
      </c>
      <c r="G3021" s="49">
        <v>127.67</v>
      </c>
      <c r="H3021" s="1105" t="b">
        <f t="shared" si="95"/>
        <v>1</v>
      </c>
    </row>
    <row r="3022" spans="1:8">
      <c r="A3022" s="45">
        <v>3917</v>
      </c>
      <c r="B3022" s="1108" t="s">
        <v>11053</v>
      </c>
      <c r="C3022" s="45" t="s">
        <v>4706</v>
      </c>
      <c r="D3022" s="46">
        <f t="shared" si="94"/>
        <v>210.57</v>
      </c>
      <c r="F3022" s="46">
        <v>210.57</v>
      </c>
      <c r="G3022" s="46">
        <v>210.57</v>
      </c>
      <c r="H3022" s="1105" t="b">
        <f t="shared" si="95"/>
        <v>1</v>
      </c>
    </row>
    <row r="3023" spans="1:8">
      <c r="A3023" s="47">
        <v>1904</v>
      </c>
      <c r="B3023" s="48" t="s">
        <v>11054</v>
      </c>
      <c r="C3023" s="47" t="s">
        <v>4706</v>
      </c>
      <c r="D3023" s="49">
        <f t="shared" si="94"/>
        <v>0.62</v>
      </c>
      <c r="F3023" s="49">
        <v>0.62</v>
      </c>
      <c r="G3023" s="49">
        <v>0.62</v>
      </c>
      <c r="H3023" s="1105" t="b">
        <f t="shared" si="95"/>
        <v>1</v>
      </c>
    </row>
    <row r="3024" spans="1:8">
      <c r="A3024" s="45">
        <v>1899</v>
      </c>
      <c r="B3024" s="1108" t="s">
        <v>11055</v>
      </c>
      <c r="C3024" s="45" t="s">
        <v>4706</v>
      </c>
      <c r="D3024" s="46">
        <f t="shared" si="94"/>
        <v>0.7</v>
      </c>
      <c r="F3024" s="46">
        <v>0.7</v>
      </c>
      <c r="G3024" s="46">
        <v>0.7</v>
      </c>
      <c r="H3024" s="1105" t="b">
        <f t="shared" si="95"/>
        <v>1</v>
      </c>
    </row>
    <row r="3025" spans="1:8">
      <c r="A3025" s="47">
        <v>1900</v>
      </c>
      <c r="B3025" s="48" t="s">
        <v>11056</v>
      </c>
      <c r="C3025" s="47" t="s">
        <v>4706</v>
      </c>
      <c r="D3025" s="49">
        <f t="shared" si="94"/>
        <v>1.1399999999999999</v>
      </c>
      <c r="F3025" s="49">
        <v>1.1399999999999999</v>
      </c>
      <c r="G3025" s="49">
        <v>1.1399999999999999</v>
      </c>
      <c r="H3025" s="1105" t="b">
        <f t="shared" si="95"/>
        <v>1</v>
      </c>
    </row>
    <row r="3026" spans="1:8">
      <c r="A3026" s="45">
        <v>12407</v>
      </c>
      <c r="B3026" s="1108" t="s">
        <v>11057</v>
      </c>
      <c r="C3026" s="45" t="s">
        <v>4706</v>
      </c>
      <c r="D3026" s="46">
        <f t="shared" si="94"/>
        <v>15.94</v>
      </c>
      <c r="F3026" s="46">
        <v>15.94</v>
      </c>
      <c r="G3026" s="46">
        <v>15.94</v>
      </c>
      <c r="H3026" s="1105" t="b">
        <f t="shared" si="95"/>
        <v>1</v>
      </c>
    </row>
    <row r="3027" spans="1:8">
      <c r="A3027" s="47">
        <v>12408</v>
      </c>
      <c r="B3027" s="48" t="s">
        <v>11058</v>
      </c>
      <c r="C3027" s="47" t="s">
        <v>4706</v>
      </c>
      <c r="D3027" s="49">
        <f t="shared" si="94"/>
        <v>8.99</v>
      </c>
      <c r="F3027" s="49">
        <v>8.99</v>
      </c>
      <c r="G3027" s="49">
        <v>8.99</v>
      </c>
      <c r="H3027" s="1105" t="b">
        <f t="shared" si="95"/>
        <v>1</v>
      </c>
    </row>
    <row r="3028" spans="1:8">
      <c r="A3028" s="45">
        <v>12409</v>
      </c>
      <c r="B3028" s="1108" t="s">
        <v>11059</v>
      </c>
      <c r="C3028" s="45" t="s">
        <v>4706</v>
      </c>
      <c r="D3028" s="46">
        <f t="shared" si="94"/>
        <v>8.99</v>
      </c>
      <c r="F3028" s="46">
        <v>8.99</v>
      </c>
      <c r="G3028" s="46">
        <v>8.99</v>
      </c>
      <c r="H3028" s="1105" t="b">
        <f t="shared" si="95"/>
        <v>1</v>
      </c>
    </row>
    <row r="3029" spans="1:8">
      <c r="A3029" s="47">
        <v>12410</v>
      </c>
      <c r="B3029" s="48" t="s">
        <v>11060</v>
      </c>
      <c r="C3029" s="47" t="s">
        <v>4706</v>
      </c>
      <c r="D3029" s="49">
        <f t="shared" si="94"/>
        <v>6.2</v>
      </c>
      <c r="F3029" s="49">
        <v>6.2</v>
      </c>
      <c r="G3029" s="49">
        <v>6.2</v>
      </c>
      <c r="H3029" s="1105" t="b">
        <f t="shared" si="95"/>
        <v>1</v>
      </c>
    </row>
    <row r="3030" spans="1:8">
      <c r="A3030" s="45">
        <v>3936</v>
      </c>
      <c r="B3030" s="1108" t="s">
        <v>11061</v>
      </c>
      <c r="C3030" s="45" t="s">
        <v>4706</v>
      </c>
      <c r="D3030" s="46">
        <f t="shared" si="94"/>
        <v>11.2</v>
      </c>
      <c r="F3030" s="46">
        <v>11.2</v>
      </c>
      <c r="G3030" s="46">
        <v>11.2</v>
      </c>
      <c r="H3030" s="1105" t="b">
        <f t="shared" si="95"/>
        <v>1</v>
      </c>
    </row>
    <row r="3031" spans="1:8">
      <c r="A3031" s="47">
        <v>3922</v>
      </c>
      <c r="B3031" s="48" t="s">
        <v>11062</v>
      </c>
      <c r="C3031" s="47" t="s">
        <v>4706</v>
      </c>
      <c r="D3031" s="49">
        <f t="shared" si="94"/>
        <v>10.3</v>
      </c>
      <c r="F3031" s="49">
        <v>10.3</v>
      </c>
      <c r="G3031" s="49">
        <v>10.3</v>
      </c>
      <c r="H3031" s="1105" t="b">
        <f t="shared" si="95"/>
        <v>1</v>
      </c>
    </row>
    <row r="3032" spans="1:8">
      <c r="A3032" s="45">
        <v>3924</v>
      </c>
      <c r="B3032" s="1108" t="s">
        <v>11063</v>
      </c>
      <c r="C3032" s="45" t="s">
        <v>4706</v>
      </c>
      <c r="D3032" s="46">
        <f t="shared" si="94"/>
        <v>11.2</v>
      </c>
      <c r="F3032" s="46">
        <v>11.2</v>
      </c>
      <c r="G3032" s="46">
        <v>11.2</v>
      </c>
      <c r="H3032" s="1105" t="b">
        <f t="shared" si="95"/>
        <v>1</v>
      </c>
    </row>
    <row r="3033" spans="1:8">
      <c r="A3033" s="47">
        <v>3923</v>
      </c>
      <c r="B3033" s="48" t="s">
        <v>11064</v>
      </c>
      <c r="C3033" s="47" t="s">
        <v>4706</v>
      </c>
      <c r="D3033" s="49">
        <f t="shared" si="94"/>
        <v>11.2</v>
      </c>
      <c r="F3033" s="49">
        <v>11.2</v>
      </c>
      <c r="G3033" s="49">
        <v>11.2</v>
      </c>
      <c r="H3033" s="1105" t="b">
        <f t="shared" si="95"/>
        <v>1</v>
      </c>
    </row>
    <row r="3034" spans="1:8">
      <c r="A3034" s="45">
        <v>3937</v>
      </c>
      <c r="B3034" s="1108" t="s">
        <v>11065</v>
      </c>
      <c r="C3034" s="45" t="s">
        <v>4706</v>
      </c>
      <c r="D3034" s="46">
        <f t="shared" si="94"/>
        <v>9.24</v>
      </c>
      <c r="F3034" s="46">
        <v>9.24</v>
      </c>
      <c r="G3034" s="46">
        <v>9.24</v>
      </c>
      <c r="H3034" s="1105" t="b">
        <f t="shared" si="95"/>
        <v>1</v>
      </c>
    </row>
    <row r="3035" spans="1:8">
      <c r="A3035" s="47">
        <v>3921</v>
      </c>
      <c r="B3035" s="48" t="s">
        <v>11066</v>
      </c>
      <c r="C3035" s="47" t="s">
        <v>4706</v>
      </c>
      <c r="D3035" s="49">
        <f t="shared" si="94"/>
        <v>9.24</v>
      </c>
      <c r="F3035" s="49">
        <v>9.24</v>
      </c>
      <c r="G3035" s="49">
        <v>9.24</v>
      </c>
      <c r="H3035" s="1105" t="b">
        <f t="shared" si="95"/>
        <v>1</v>
      </c>
    </row>
    <row r="3036" spans="1:8">
      <c r="A3036" s="45">
        <v>3920</v>
      </c>
      <c r="B3036" s="1108" t="s">
        <v>11067</v>
      </c>
      <c r="C3036" s="45" t="s">
        <v>4706</v>
      </c>
      <c r="D3036" s="46">
        <f t="shared" si="94"/>
        <v>9.24</v>
      </c>
      <c r="F3036" s="46">
        <v>9.24</v>
      </c>
      <c r="G3036" s="46">
        <v>9.24</v>
      </c>
      <c r="H3036" s="1105" t="b">
        <f t="shared" si="95"/>
        <v>1</v>
      </c>
    </row>
    <row r="3037" spans="1:8">
      <c r="A3037" s="47">
        <v>3938</v>
      </c>
      <c r="B3037" s="48" t="s">
        <v>11068</v>
      </c>
      <c r="C3037" s="47" t="s">
        <v>4706</v>
      </c>
      <c r="D3037" s="49">
        <f t="shared" si="94"/>
        <v>6.09</v>
      </c>
      <c r="F3037" s="49">
        <v>6.09</v>
      </c>
      <c r="G3037" s="49">
        <v>6.09</v>
      </c>
      <c r="H3037" s="1105" t="b">
        <f t="shared" si="95"/>
        <v>1</v>
      </c>
    </row>
    <row r="3038" spans="1:8">
      <c r="A3038" s="45">
        <v>3919</v>
      </c>
      <c r="B3038" s="1108" t="s">
        <v>11069</v>
      </c>
      <c r="C3038" s="45" t="s">
        <v>4706</v>
      </c>
      <c r="D3038" s="46">
        <f t="shared" si="94"/>
        <v>6.21</v>
      </c>
      <c r="F3038" s="46">
        <v>6.21</v>
      </c>
      <c r="G3038" s="46">
        <v>6.21</v>
      </c>
      <c r="H3038" s="1105" t="b">
        <f t="shared" si="95"/>
        <v>1</v>
      </c>
    </row>
    <row r="3039" spans="1:8">
      <c r="A3039" s="47">
        <v>3927</v>
      </c>
      <c r="B3039" s="48" t="s">
        <v>11070</v>
      </c>
      <c r="C3039" s="47" t="s">
        <v>4706</v>
      </c>
      <c r="D3039" s="49">
        <f t="shared" si="94"/>
        <v>31.45</v>
      </c>
      <c r="F3039" s="49">
        <v>31.45</v>
      </c>
      <c r="G3039" s="49">
        <v>31.45</v>
      </c>
      <c r="H3039" s="1105" t="b">
        <f t="shared" si="95"/>
        <v>1</v>
      </c>
    </row>
    <row r="3040" spans="1:8">
      <c r="A3040" s="45">
        <v>3928</v>
      </c>
      <c r="B3040" s="1108" t="s">
        <v>11071</v>
      </c>
      <c r="C3040" s="45" t="s">
        <v>4706</v>
      </c>
      <c r="D3040" s="46">
        <f t="shared" si="94"/>
        <v>31.45</v>
      </c>
      <c r="F3040" s="46">
        <v>31.45</v>
      </c>
      <c r="G3040" s="46">
        <v>31.45</v>
      </c>
      <c r="H3040" s="1105" t="b">
        <f t="shared" si="95"/>
        <v>1</v>
      </c>
    </row>
    <row r="3041" spans="1:8">
      <c r="A3041" s="47">
        <v>3926</v>
      </c>
      <c r="B3041" s="48" t="s">
        <v>11072</v>
      </c>
      <c r="C3041" s="47" t="s">
        <v>4706</v>
      </c>
      <c r="D3041" s="49">
        <f t="shared" si="94"/>
        <v>17.93</v>
      </c>
      <c r="F3041" s="49">
        <v>17.93</v>
      </c>
      <c r="G3041" s="49">
        <v>17.93</v>
      </c>
      <c r="H3041" s="1105" t="b">
        <f t="shared" si="95"/>
        <v>1</v>
      </c>
    </row>
    <row r="3042" spans="1:8">
      <c r="A3042" s="45">
        <v>3935</v>
      </c>
      <c r="B3042" s="1108" t="s">
        <v>11073</v>
      </c>
      <c r="C3042" s="45" t="s">
        <v>4706</v>
      </c>
      <c r="D3042" s="46">
        <f t="shared" si="94"/>
        <v>17.93</v>
      </c>
      <c r="F3042" s="46">
        <v>17.93</v>
      </c>
      <c r="G3042" s="46">
        <v>17.93</v>
      </c>
      <c r="H3042" s="1105" t="b">
        <f t="shared" si="95"/>
        <v>1</v>
      </c>
    </row>
    <row r="3043" spans="1:8">
      <c r="A3043" s="47">
        <v>3925</v>
      </c>
      <c r="B3043" s="48" t="s">
        <v>11074</v>
      </c>
      <c r="C3043" s="47" t="s">
        <v>4706</v>
      </c>
      <c r="D3043" s="49">
        <f t="shared" si="94"/>
        <v>17.93</v>
      </c>
      <c r="F3043" s="49">
        <v>17.93</v>
      </c>
      <c r="G3043" s="49">
        <v>17.93</v>
      </c>
      <c r="H3043" s="1105" t="b">
        <f t="shared" si="95"/>
        <v>1</v>
      </c>
    </row>
    <row r="3044" spans="1:8">
      <c r="A3044" s="45">
        <v>12406</v>
      </c>
      <c r="B3044" s="1108" t="s">
        <v>11075</v>
      </c>
      <c r="C3044" s="45" t="s">
        <v>4706</v>
      </c>
      <c r="D3044" s="46">
        <f t="shared" si="94"/>
        <v>4.4000000000000004</v>
      </c>
      <c r="F3044" s="46">
        <v>4.4000000000000004</v>
      </c>
      <c r="G3044" s="46">
        <v>4.4000000000000004</v>
      </c>
      <c r="H3044" s="1105" t="b">
        <f t="shared" si="95"/>
        <v>1</v>
      </c>
    </row>
    <row r="3045" spans="1:8">
      <c r="A3045" s="47">
        <v>3929</v>
      </c>
      <c r="B3045" s="48" t="s">
        <v>11076</v>
      </c>
      <c r="C3045" s="47" t="s">
        <v>4706</v>
      </c>
      <c r="D3045" s="49">
        <f t="shared" si="94"/>
        <v>47.92</v>
      </c>
      <c r="F3045" s="49">
        <v>47.92</v>
      </c>
      <c r="G3045" s="49">
        <v>47.92</v>
      </c>
      <c r="H3045" s="1105" t="b">
        <f t="shared" si="95"/>
        <v>1</v>
      </c>
    </row>
    <row r="3046" spans="1:8">
      <c r="A3046" s="45">
        <v>3931</v>
      </c>
      <c r="B3046" s="1108" t="s">
        <v>11077</v>
      </c>
      <c r="C3046" s="45" t="s">
        <v>4706</v>
      </c>
      <c r="D3046" s="46">
        <f t="shared" si="94"/>
        <v>47.92</v>
      </c>
      <c r="F3046" s="46">
        <v>47.92</v>
      </c>
      <c r="G3046" s="46">
        <v>47.92</v>
      </c>
      <c r="H3046" s="1105" t="b">
        <f t="shared" si="95"/>
        <v>1</v>
      </c>
    </row>
    <row r="3047" spans="1:8">
      <c r="A3047" s="47">
        <v>3930</v>
      </c>
      <c r="B3047" s="48" t="s">
        <v>11078</v>
      </c>
      <c r="C3047" s="47" t="s">
        <v>4706</v>
      </c>
      <c r="D3047" s="49">
        <f t="shared" si="94"/>
        <v>47.92</v>
      </c>
      <c r="F3047" s="49">
        <v>47.92</v>
      </c>
      <c r="G3047" s="49">
        <v>47.92</v>
      </c>
      <c r="H3047" s="1105" t="b">
        <f t="shared" si="95"/>
        <v>1</v>
      </c>
    </row>
    <row r="3048" spans="1:8">
      <c r="A3048" s="45">
        <v>3932</v>
      </c>
      <c r="B3048" s="1108" t="s">
        <v>11079</v>
      </c>
      <c r="C3048" s="45" t="s">
        <v>4706</v>
      </c>
      <c r="D3048" s="46">
        <f t="shared" si="94"/>
        <v>82.75</v>
      </c>
      <c r="F3048" s="46">
        <v>82.75</v>
      </c>
      <c r="G3048" s="46">
        <v>82.75</v>
      </c>
      <c r="H3048" s="1105" t="b">
        <f t="shared" si="95"/>
        <v>1</v>
      </c>
    </row>
    <row r="3049" spans="1:8">
      <c r="A3049" s="47">
        <v>3933</v>
      </c>
      <c r="B3049" s="48" t="s">
        <v>11080</v>
      </c>
      <c r="C3049" s="47" t="s">
        <v>4706</v>
      </c>
      <c r="D3049" s="49">
        <f t="shared" si="94"/>
        <v>82.75</v>
      </c>
      <c r="F3049" s="49">
        <v>82.75</v>
      </c>
      <c r="G3049" s="49">
        <v>82.75</v>
      </c>
      <c r="H3049" s="1105" t="b">
        <f t="shared" si="95"/>
        <v>1</v>
      </c>
    </row>
    <row r="3050" spans="1:8">
      <c r="A3050" s="45">
        <v>3934</v>
      </c>
      <c r="B3050" s="1108" t="s">
        <v>11081</v>
      </c>
      <c r="C3050" s="45" t="s">
        <v>4706</v>
      </c>
      <c r="D3050" s="46">
        <f t="shared" si="94"/>
        <v>82.75</v>
      </c>
      <c r="F3050" s="46">
        <v>82.75</v>
      </c>
      <c r="G3050" s="46">
        <v>82.75</v>
      </c>
      <c r="H3050" s="1105" t="b">
        <f t="shared" si="95"/>
        <v>1</v>
      </c>
    </row>
    <row r="3051" spans="1:8">
      <c r="A3051" s="47">
        <v>40355</v>
      </c>
      <c r="B3051" s="48" t="s">
        <v>11082</v>
      </c>
      <c r="C3051" s="47" t="s">
        <v>4706</v>
      </c>
      <c r="D3051" s="49">
        <f t="shared" si="94"/>
        <v>6.1</v>
      </c>
      <c r="F3051" s="49">
        <v>6.1</v>
      </c>
      <c r="G3051" s="49">
        <v>6.1</v>
      </c>
      <c r="H3051" s="1105" t="b">
        <f t="shared" si="95"/>
        <v>1</v>
      </c>
    </row>
    <row r="3052" spans="1:8">
      <c r="A3052" s="45">
        <v>40364</v>
      </c>
      <c r="B3052" s="1108" t="s">
        <v>11083</v>
      </c>
      <c r="C3052" s="45" t="s">
        <v>4706</v>
      </c>
      <c r="D3052" s="46">
        <f t="shared" si="94"/>
        <v>28.57</v>
      </c>
      <c r="F3052" s="46">
        <v>28.57</v>
      </c>
      <c r="G3052" s="46">
        <v>28.57</v>
      </c>
      <c r="H3052" s="1105" t="b">
        <f t="shared" si="95"/>
        <v>1</v>
      </c>
    </row>
    <row r="3053" spans="1:8">
      <c r="A3053" s="47">
        <v>40361</v>
      </c>
      <c r="B3053" s="48" t="s">
        <v>11084</v>
      </c>
      <c r="C3053" s="47" t="s">
        <v>4706</v>
      </c>
      <c r="D3053" s="49">
        <f t="shared" si="94"/>
        <v>22.34</v>
      </c>
      <c r="F3053" s="49">
        <v>22.34</v>
      </c>
      <c r="G3053" s="49">
        <v>22.34</v>
      </c>
      <c r="H3053" s="1105" t="b">
        <f t="shared" si="95"/>
        <v>1</v>
      </c>
    </row>
    <row r="3054" spans="1:8">
      <c r="A3054" s="45">
        <v>40358</v>
      </c>
      <c r="B3054" s="1108" t="s">
        <v>11085</v>
      </c>
      <c r="C3054" s="45" t="s">
        <v>4706</v>
      </c>
      <c r="D3054" s="46">
        <f t="shared" si="94"/>
        <v>8.51</v>
      </c>
      <c r="F3054" s="46">
        <v>8.51</v>
      </c>
      <c r="G3054" s="46">
        <v>8.51</v>
      </c>
      <c r="H3054" s="1105" t="b">
        <f t="shared" si="95"/>
        <v>1</v>
      </c>
    </row>
    <row r="3055" spans="1:8">
      <c r="A3055" s="47">
        <v>40370</v>
      </c>
      <c r="B3055" s="48" t="s">
        <v>11086</v>
      </c>
      <c r="C3055" s="47" t="s">
        <v>4706</v>
      </c>
      <c r="D3055" s="49">
        <f t="shared" si="94"/>
        <v>90.67</v>
      </c>
      <c r="F3055" s="49">
        <v>90.67</v>
      </c>
      <c r="G3055" s="49">
        <v>90.67</v>
      </c>
      <c r="H3055" s="1105" t="b">
        <f t="shared" si="95"/>
        <v>1</v>
      </c>
    </row>
    <row r="3056" spans="1:8">
      <c r="A3056" s="45">
        <v>40367</v>
      </c>
      <c r="B3056" s="1108" t="s">
        <v>11087</v>
      </c>
      <c r="C3056" s="45" t="s">
        <v>4706</v>
      </c>
      <c r="D3056" s="46">
        <f t="shared" si="94"/>
        <v>45.06</v>
      </c>
      <c r="F3056" s="46">
        <v>45.06</v>
      </c>
      <c r="G3056" s="46">
        <v>45.06</v>
      </c>
      <c r="H3056" s="1105" t="b">
        <f t="shared" si="95"/>
        <v>1</v>
      </c>
    </row>
    <row r="3057" spans="1:8">
      <c r="A3057" s="47">
        <v>40373</v>
      </c>
      <c r="B3057" s="48" t="s">
        <v>11088</v>
      </c>
      <c r="C3057" s="47" t="s">
        <v>4706</v>
      </c>
      <c r="D3057" s="49">
        <f t="shared" si="94"/>
        <v>122.61</v>
      </c>
      <c r="F3057" s="49">
        <v>122.61</v>
      </c>
      <c r="G3057" s="49">
        <v>122.61</v>
      </c>
      <c r="H3057" s="1105" t="b">
        <f t="shared" si="95"/>
        <v>1</v>
      </c>
    </row>
    <row r="3058" spans="1:8">
      <c r="A3058" s="45">
        <v>38947</v>
      </c>
      <c r="B3058" s="1108" t="s">
        <v>11089</v>
      </c>
      <c r="C3058" s="45" t="s">
        <v>4706</v>
      </c>
      <c r="D3058" s="46">
        <f t="shared" si="94"/>
        <v>5.43</v>
      </c>
      <c r="F3058" s="46">
        <v>5.43</v>
      </c>
      <c r="G3058" s="46">
        <v>5.43</v>
      </c>
      <c r="H3058" s="1105" t="b">
        <f t="shared" si="95"/>
        <v>1</v>
      </c>
    </row>
    <row r="3059" spans="1:8">
      <c r="A3059" s="47">
        <v>38948</v>
      </c>
      <c r="B3059" s="48" t="s">
        <v>11090</v>
      </c>
      <c r="C3059" s="47" t="s">
        <v>4706</v>
      </c>
      <c r="D3059" s="49">
        <f t="shared" si="94"/>
        <v>8.66</v>
      </c>
      <c r="F3059" s="49">
        <v>8.66</v>
      </c>
      <c r="G3059" s="49">
        <v>8.66</v>
      </c>
      <c r="H3059" s="1105" t="b">
        <f t="shared" si="95"/>
        <v>1</v>
      </c>
    </row>
    <row r="3060" spans="1:8">
      <c r="A3060" s="45">
        <v>38949</v>
      </c>
      <c r="B3060" s="1108" t="s">
        <v>11091</v>
      </c>
      <c r="C3060" s="45" t="s">
        <v>4706</v>
      </c>
      <c r="D3060" s="46">
        <f t="shared" si="94"/>
        <v>9.61</v>
      </c>
      <c r="F3060" s="46">
        <v>9.61</v>
      </c>
      <c r="G3060" s="46">
        <v>9.61</v>
      </c>
      <c r="H3060" s="1105" t="b">
        <f t="shared" si="95"/>
        <v>1</v>
      </c>
    </row>
    <row r="3061" spans="1:8">
      <c r="A3061" s="47">
        <v>38951</v>
      </c>
      <c r="B3061" s="48" t="s">
        <v>11092</v>
      </c>
      <c r="C3061" s="47" t="s">
        <v>4706</v>
      </c>
      <c r="D3061" s="49">
        <f t="shared" si="94"/>
        <v>15.2</v>
      </c>
      <c r="F3061" s="49">
        <v>15.2</v>
      </c>
      <c r="G3061" s="49">
        <v>15.2</v>
      </c>
      <c r="H3061" s="1105" t="b">
        <f t="shared" si="95"/>
        <v>1</v>
      </c>
    </row>
    <row r="3062" spans="1:8">
      <c r="A3062" s="45">
        <v>39312</v>
      </c>
      <c r="B3062" s="1108" t="s">
        <v>11093</v>
      </c>
      <c r="C3062" s="45" t="s">
        <v>4706</v>
      </c>
      <c r="D3062" s="46">
        <f t="shared" si="94"/>
        <v>11.79</v>
      </c>
      <c r="F3062" s="46">
        <v>11.79</v>
      </c>
      <c r="G3062" s="46">
        <v>11.79</v>
      </c>
      <c r="H3062" s="1105" t="b">
        <f t="shared" si="95"/>
        <v>1</v>
      </c>
    </row>
    <row r="3063" spans="1:8">
      <c r="A3063" s="47">
        <v>39313</v>
      </c>
      <c r="B3063" s="48" t="s">
        <v>11094</v>
      </c>
      <c r="C3063" s="47" t="s">
        <v>4706</v>
      </c>
      <c r="D3063" s="49">
        <f t="shared" si="94"/>
        <v>15.39</v>
      </c>
      <c r="F3063" s="49">
        <v>15.39</v>
      </c>
      <c r="G3063" s="49">
        <v>15.39</v>
      </c>
      <c r="H3063" s="1105" t="b">
        <f t="shared" si="95"/>
        <v>1</v>
      </c>
    </row>
    <row r="3064" spans="1:8">
      <c r="A3064" s="45">
        <v>38950</v>
      </c>
      <c r="B3064" s="1108" t="s">
        <v>11095</v>
      </c>
      <c r="C3064" s="45" t="s">
        <v>4706</v>
      </c>
      <c r="D3064" s="46">
        <f t="shared" si="94"/>
        <v>23.16</v>
      </c>
      <c r="F3064" s="46">
        <v>23.16</v>
      </c>
      <c r="G3064" s="46">
        <v>23.16</v>
      </c>
      <c r="H3064" s="1105" t="b">
        <f t="shared" si="95"/>
        <v>1</v>
      </c>
    </row>
    <row r="3065" spans="1:8">
      <c r="A3065" s="47">
        <v>39314</v>
      </c>
      <c r="B3065" s="48" t="s">
        <v>11096</v>
      </c>
      <c r="C3065" s="47" t="s">
        <v>4706</v>
      </c>
      <c r="D3065" s="49">
        <f t="shared" si="94"/>
        <v>24.44</v>
      </c>
      <c r="F3065" s="49">
        <v>24.44</v>
      </c>
      <c r="G3065" s="49">
        <v>24.44</v>
      </c>
      <c r="H3065" s="1105" t="b">
        <f t="shared" si="95"/>
        <v>1</v>
      </c>
    </row>
    <row r="3066" spans="1:8">
      <c r="A3066" s="45">
        <v>3907</v>
      </c>
      <c r="B3066" s="1108" t="s">
        <v>11097</v>
      </c>
      <c r="C3066" s="45" t="s">
        <v>4706</v>
      </c>
      <c r="D3066" s="46">
        <f t="shared" si="94"/>
        <v>2.92</v>
      </c>
      <c r="F3066" s="46">
        <v>2.92</v>
      </c>
      <c r="G3066" s="46">
        <v>2.92</v>
      </c>
      <c r="H3066" s="1105" t="b">
        <f t="shared" si="95"/>
        <v>1</v>
      </c>
    </row>
    <row r="3067" spans="1:8">
      <c r="A3067" s="47">
        <v>3889</v>
      </c>
      <c r="B3067" s="48" t="s">
        <v>11098</v>
      </c>
      <c r="C3067" s="47" t="s">
        <v>4706</v>
      </c>
      <c r="D3067" s="49">
        <f t="shared" si="94"/>
        <v>2.23</v>
      </c>
      <c r="F3067" s="49">
        <v>2.23</v>
      </c>
      <c r="G3067" s="49">
        <v>2.23</v>
      </c>
      <c r="H3067" s="1105" t="b">
        <f t="shared" si="95"/>
        <v>1</v>
      </c>
    </row>
    <row r="3068" spans="1:8">
      <c r="A3068" s="45">
        <v>3868</v>
      </c>
      <c r="B3068" s="1108" t="s">
        <v>11099</v>
      </c>
      <c r="C3068" s="45" t="s">
        <v>4706</v>
      </c>
      <c r="D3068" s="46">
        <f t="shared" si="94"/>
        <v>0.87</v>
      </c>
      <c r="F3068" s="46">
        <v>0.87</v>
      </c>
      <c r="G3068" s="46">
        <v>0.87</v>
      </c>
      <c r="H3068" s="1105" t="b">
        <f t="shared" si="95"/>
        <v>1</v>
      </c>
    </row>
    <row r="3069" spans="1:8">
      <c r="A3069" s="47">
        <v>3869</v>
      </c>
      <c r="B3069" s="48" t="s">
        <v>11100</v>
      </c>
      <c r="C3069" s="47" t="s">
        <v>4706</v>
      </c>
      <c r="D3069" s="49">
        <f t="shared" si="94"/>
        <v>2.48</v>
      </c>
      <c r="F3069" s="49">
        <v>2.48</v>
      </c>
      <c r="G3069" s="49">
        <v>2.48</v>
      </c>
      <c r="H3069" s="1105" t="b">
        <f t="shared" si="95"/>
        <v>1</v>
      </c>
    </row>
    <row r="3070" spans="1:8">
      <c r="A3070" s="45">
        <v>3872</v>
      </c>
      <c r="B3070" s="1108" t="s">
        <v>11101</v>
      </c>
      <c r="C3070" s="45" t="s">
        <v>4706</v>
      </c>
      <c r="D3070" s="46">
        <f t="shared" si="94"/>
        <v>3.02</v>
      </c>
      <c r="F3070" s="46">
        <v>3.02</v>
      </c>
      <c r="G3070" s="46">
        <v>3.02</v>
      </c>
      <c r="H3070" s="1105" t="b">
        <f t="shared" si="95"/>
        <v>1</v>
      </c>
    </row>
    <row r="3071" spans="1:8">
      <c r="A3071" s="47">
        <v>3850</v>
      </c>
      <c r="B3071" s="48" t="s">
        <v>11102</v>
      </c>
      <c r="C3071" s="47" t="s">
        <v>4706</v>
      </c>
      <c r="D3071" s="49">
        <f t="shared" si="94"/>
        <v>7.78</v>
      </c>
      <c r="F3071" s="49">
        <v>7.78</v>
      </c>
      <c r="G3071" s="49">
        <v>7.78</v>
      </c>
      <c r="H3071" s="1105" t="b">
        <f t="shared" si="95"/>
        <v>1</v>
      </c>
    </row>
    <row r="3072" spans="1:8">
      <c r="A3072" s="45">
        <v>38023</v>
      </c>
      <c r="B3072" s="1108" t="s">
        <v>11103</v>
      </c>
      <c r="C3072" s="45" t="s">
        <v>4706</v>
      </c>
      <c r="D3072" s="46">
        <f t="shared" si="94"/>
        <v>3.28</v>
      </c>
      <c r="F3072" s="46">
        <v>3.28</v>
      </c>
      <c r="G3072" s="46">
        <v>3.28</v>
      </c>
      <c r="H3072" s="1105" t="b">
        <f t="shared" si="95"/>
        <v>1</v>
      </c>
    </row>
    <row r="3073" spans="1:8">
      <c r="A3073" s="47">
        <v>37986</v>
      </c>
      <c r="B3073" s="48" t="s">
        <v>11104</v>
      </c>
      <c r="C3073" s="47" t="s">
        <v>4706</v>
      </c>
      <c r="D3073" s="49">
        <f t="shared" si="94"/>
        <v>2.23</v>
      </c>
      <c r="F3073" s="49">
        <v>2.23</v>
      </c>
      <c r="G3073" s="49">
        <v>2.23</v>
      </c>
      <c r="H3073" s="1105" t="b">
        <f t="shared" si="95"/>
        <v>1</v>
      </c>
    </row>
    <row r="3074" spans="1:8">
      <c r="A3074" s="45">
        <v>37987</v>
      </c>
      <c r="B3074" s="1108" t="s">
        <v>11105</v>
      </c>
      <c r="C3074" s="45" t="s">
        <v>4706</v>
      </c>
      <c r="D3074" s="46">
        <f t="shared" si="94"/>
        <v>166.62</v>
      </c>
      <c r="F3074" s="46">
        <v>166.62</v>
      </c>
      <c r="G3074" s="46">
        <v>166.62</v>
      </c>
      <c r="H3074" s="1105" t="b">
        <f t="shared" si="95"/>
        <v>1</v>
      </c>
    </row>
    <row r="3075" spans="1:8">
      <c r="A3075" s="47">
        <v>37988</v>
      </c>
      <c r="B3075" s="48" t="s">
        <v>11106</v>
      </c>
      <c r="C3075" s="47" t="s">
        <v>4706</v>
      </c>
      <c r="D3075" s="49">
        <f t="shared" ref="D3075:D3138" si="96">IF($J$2=$F$1,F3075,G3075)</f>
        <v>271.77999999999997</v>
      </c>
      <c r="F3075" s="49">
        <v>271.77999999999997</v>
      </c>
      <c r="G3075" s="49">
        <v>271.77999999999997</v>
      </c>
      <c r="H3075" s="1105" t="b">
        <f t="shared" ref="H3075:H3138" si="97">F3075=G3075</f>
        <v>1</v>
      </c>
    </row>
    <row r="3076" spans="1:8">
      <c r="A3076" s="45">
        <v>21120</v>
      </c>
      <c r="B3076" s="1108" t="s">
        <v>11107</v>
      </c>
      <c r="C3076" s="45" t="s">
        <v>4706</v>
      </c>
      <c r="D3076" s="46">
        <f t="shared" si="96"/>
        <v>13.54</v>
      </c>
      <c r="F3076" s="46">
        <v>13.54</v>
      </c>
      <c r="G3076" s="46">
        <v>13.54</v>
      </c>
      <c r="H3076" s="1105" t="b">
        <f t="shared" si="97"/>
        <v>1</v>
      </c>
    </row>
    <row r="3077" spans="1:8">
      <c r="A3077" s="47">
        <v>39318</v>
      </c>
      <c r="B3077" s="48" t="s">
        <v>11108</v>
      </c>
      <c r="C3077" s="47" t="s">
        <v>4706</v>
      </c>
      <c r="D3077" s="49">
        <f t="shared" si="96"/>
        <v>11.17</v>
      </c>
      <c r="F3077" s="49">
        <v>11.17</v>
      </c>
      <c r="G3077" s="49">
        <v>11.17</v>
      </c>
      <c r="H3077" s="1105" t="b">
        <f t="shared" si="97"/>
        <v>1</v>
      </c>
    </row>
    <row r="3078" spans="1:8">
      <c r="A3078" s="45">
        <v>20162</v>
      </c>
      <c r="B3078" s="1108" t="s">
        <v>11109</v>
      </c>
      <c r="C3078" s="45" t="s">
        <v>4706</v>
      </c>
      <c r="D3078" s="46">
        <f t="shared" si="96"/>
        <v>10.8</v>
      </c>
      <c r="F3078" s="46">
        <v>10.8</v>
      </c>
      <c r="G3078" s="46">
        <v>10.8</v>
      </c>
      <c r="H3078" s="1105" t="b">
        <f t="shared" si="97"/>
        <v>1</v>
      </c>
    </row>
    <row r="3079" spans="1:8">
      <c r="A3079" s="47">
        <v>40366</v>
      </c>
      <c r="B3079" s="48" t="s">
        <v>11110</v>
      </c>
      <c r="C3079" s="47" t="s">
        <v>4706</v>
      </c>
      <c r="D3079" s="49">
        <f t="shared" si="96"/>
        <v>22.29</v>
      </c>
      <c r="F3079" s="49">
        <v>22.29</v>
      </c>
      <c r="G3079" s="49">
        <v>22.29</v>
      </c>
      <c r="H3079" s="1105" t="b">
        <f t="shared" si="97"/>
        <v>1</v>
      </c>
    </row>
    <row r="3080" spans="1:8">
      <c r="A3080" s="45">
        <v>40363</v>
      </c>
      <c r="B3080" s="1108" t="s">
        <v>11111</v>
      </c>
      <c r="C3080" s="45" t="s">
        <v>4706</v>
      </c>
      <c r="D3080" s="46">
        <f t="shared" si="96"/>
        <v>17.43</v>
      </c>
      <c r="F3080" s="46">
        <v>17.43</v>
      </c>
      <c r="G3080" s="46">
        <v>17.43</v>
      </c>
      <c r="H3080" s="1105" t="b">
        <f t="shared" si="97"/>
        <v>1</v>
      </c>
    </row>
    <row r="3081" spans="1:8">
      <c r="A3081" s="47">
        <v>40354</v>
      </c>
      <c r="B3081" s="48" t="s">
        <v>11112</v>
      </c>
      <c r="C3081" s="47" t="s">
        <v>4706</v>
      </c>
      <c r="D3081" s="49">
        <f t="shared" si="96"/>
        <v>7.59</v>
      </c>
      <c r="F3081" s="49">
        <v>7.59</v>
      </c>
      <c r="G3081" s="49">
        <v>7.59</v>
      </c>
      <c r="H3081" s="1105" t="b">
        <f t="shared" si="97"/>
        <v>1</v>
      </c>
    </row>
    <row r="3082" spans="1:8">
      <c r="A3082" s="45">
        <v>40360</v>
      </c>
      <c r="B3082" s="1108" t="s">
        <v>11113</v>
      </c>
      <c r="C3082" s="45" t="s">
        <v>4706</v>
      </c>
      <c r="D3082" s="46">
        <f t="shared" si="96"/>
        <v>11.43</v>
      </c>
      <c r="F3082" s="46">
        <v>11.43</v>
      </c>
      <c r="G3082" s="46">
        <v>11.43</v>
      </c>
      <c r="H3082" s="1105" t="b">
        <f t="shared" si="97"/>
        <v>1</v>
      </c>
    </row>
    <row r="3083" spans="1:8">
      <c r="A3083" s="47">
        <v>40372</v>
      </c>
      <c r="B3083" s="48" t="s">
        <v>11114</v>
      </c>
      <c r="C3083" s="47" t="s">
        <v>4706</v>
      </c>
      <c r="D3083" s="49">
        <f t="shared" si="96"/>
        <v>70.58</v>
      </c>
      <c r="F3083" s="49">
        <v>70.58</v>
      </c>
      <c r="G3083" s="49">
        <v>70.58</v>
      </c>
      <c r="H3083" s="1105" t="b">
        <f t="shared" si="97"/>
        <v>1</v>
      </c>
    </row>
    <row r="3084" spans="1:8">
      <c r="A3084" s="45">
        <v>40369</v>
      </c>
      <c r="B3084" s="1108" t="s">
        <v>11115</v>
      </c>
      <c r="C3084" s="45" t="s">
        <v>4706</v>
      </c>
      <c r="D3084" s="46">
        <f t="shared" si="96"/>
        <v>35.119999999999997</v>
      </c>
      <c r="F3084" s="46">
        <v>35.119999999999997</v>
      </c>
      <c r="G3084" s="46">
        <v>35.119999999999997</v>
      </c>
      <c r="H3084" s="1105" t="b">
        <f t="shared" si="97"/>
        <v>1</v>
      </c>
    </row>
    <row r="3085" spans="1:8">
      <c r="A3085" s="47">
        <v>40357</v>
      </c>
      <c r="B3085" s="48" t="s">
        <v>11116</v>
      </c>
      <c r="C3085" s="47" t="s">
        <v>4706</v>
      </c>
      <c r="D3085" s="49">
        <f t="shared" si="96"/>
        <v>8.51</v>
      </c>
      <c r="F3085" s="49">
        <v>8.51</v>
      </c>
      <c r="G3085" s="49">
        <v>8.51</v>
      </c>
      <c r="H3085" s="1105" t="b">
        <f t="shared" si="97"/>
        <v>1</v>
      </c>
    </row>
    <row r="3086" spans="1:8">
      <c r="A3086" s="45">
        <v>40375</v>
      </c>
      <c r="B3086" s="1108" t="s">
        <v>11117</v>
      </c>
      <c r="C3086" s="45" t="s">
        <v>4706</v>
      </c>
      <c r="D3086" s="46">
        <f t="shared" si="96"/>
        <v>95.54</v>
      </c>
      <c r="F3086" s="46">
        <v>95.54</v>
      </c>
      <c r="G3086" s="46">
        <v>95.54</v>
      </c>
      <c r="H3086" s="1105" t="b">
        <f t="shared" si="97"/>
        <v>1</v>
      </c>
    </row>
    <row r="3087" spans="1:8">
      <c r="A3087" s="47">
        <v>1893</v>
      </c>
      <c r="B3087" s="48" t="s">
        <v>11118</v>
      </c>
      <c r="C3087" s="47" t="s">
        <v>4706</v>
      </c>
      <c r="D3087" s="49">
        <f t="shared" si="96"/>
        <v>2.34</v>
      </c>
      <c r="F3087" s="49">
        <v>2.34</v>
      </c>
      <c r="G3087" s="49">
        <v>2.34</v>
      </c>
      <c r="H3087" s="1105" t="b">
        <f t="shared" si="97"/>
        <v>1</v>
      </c>
    </row>
    <row r="3088" spans="1:8">
      <c r="A3088" s="45">
        <v>1902</v>
      </c>
      <c r="B3088" s="1108" t="s">
        <v>11119</v>
      </c>
      <c r="C3088" s="45" t="s">
        <v>4706</v>
      </c>
      <c r="D3088" s="46">
        <f t="shared" si="96"/>
        <v>1.7</v>
      </c>
      <c r="F3088" s="46">
        <v>1.7</v>
      </c>
      <c r="G3088" s="46">
        <v>1.7</v>
      </c>
      <c r="H3088" s="1105" t="b">
        <f t="shared" si="97"/>
        <v>1</v>
      </c>
    </row>
    <row r="3089" spans="1:8">
      <c r="A3089" s="47">
        <v>1901</v>
      </c>
      <c r="B3089" s="48" t="s">
        <v>11120</v>
      </c>
      <c r="C3089" s="47" t="s">
        <v>4706</v>
      </c>
      <c r="D3089" s="49">
        <f t="shared" si="96"/>
        <v>0.53</v>
      </c>
      <c r="F3089" s="49">
        <v>0.53</v>
      </c>
      <c r="G3089" s="49">
        <v>0.53</v>
      </c>
      <c r="H3089" s="1105" t="b">
        <f t="shared" si="97"/>
        <v>1</v>
      </c>
    </row>
    <row r="3090" spans="1:8">
      <c r="A3090" s="45">
        <v>1892</v>
      </c>
      <c r="B3090" s="1108" t="s">
        <v>11121</v>
      </c>
      <c r="C3090" s="45" t="s">
        <v>4706</v>
      </c>
      <c r="D3090" s="46">
        <f t="shared" si="96"/>
        <v>1.0900000000000001</v>
      </c>
      <c r="F3090" s="46">
        <v>1.0900000000000001</v>
      </c>
      <c r="G3090" s="46">
        <v>1.0900000000000001</v>
      </c>
      <c r="H3090" s="1105" t="b">
        <f t="shared" si="97"/>
        <v>1</v>
      </c>
    </row>
    <row r="3091" spans="1:8">
      <c r="A3091" s="47">
        <v>1907</v>
      </c>
      <c r="B3091" s="48" t="s">
        <v>11122</v>
      </c>
      <c r="C3091" s="47" t="s">
        <v>4706</v>
      </c>
      <c r="D3091" s="49">
        <f t="shared" si="96"/>
        <v>7.54</v>
      </c>
      <c r="F3091" s="49">
        <v>7.54</v>
      </c>
      <c r="G3091" s="49">
        <v>7.54</v>
      </c>
      <c r="H3091" s="1105" t="b">
        <f t="shared" si="97"/>
        <v>1</v>
      </c>
    </row>
    <row r="3092" spans="1:8">
      <c r="A3092" s="45">
        <v>1894</v>
      </c>
      <c r="B3092" s="1108" t="s">
        <v>11123</v>
      </c>
      <c r="C3092" s="45" t="s">
        <v>4706</v>
      </c>
      <c r="D3092" s="46">
        <f t="shared" si="96"/>
        <v>3.39</v>
      </c>
      <c r="F3092" s="46">
        <v>3.39</v>
      </c>
      <c r="G3092" s="46">
        <v>3.39</v>
      </c>
      <c r="H3092" s="1105" t="b">
        <f t="shared" si="97"/>
        <v>1</v>
      </c>
    </row>
    <row r="3093" spans="1:8">
      <c r="A3093" s="47">
        <v>1891</v>
      </c>
      <c r="B3093" s="48" t="s">
        <v>11124</v>
      </c>
      <c r="C3093" s="47" t="s">
        <v>4706</v>
      </c>
      <c r="D3093" s="49">
        <f t="shared" si="96"/>
        <v>0.78</v>
      </c>
      <c r="F3093" s="49">
        <v>0.78</v>
      </c>
      <c r="G3093" s="49">
        <v>0.78</v>
      </c>
      <c r="H3093" s="1105" t="b">
        <f t="shared" si="97"/>
        <v>1</v>
      </c>
    </row>
    <row r="3094" spans="1:8">
      <c r="A3094" s="45">
        <v>1896</v>
      </c>
      <c r="B3094" s="1108" t="s">
        <v>11125</v>
      </c>
      <c r="C3094" s="45" t="s">
        <v>4706</v>
      </c>
      <c r="D3094" s="46">
        <f t="shared" si="96"/>
        <v>10.119999999999999</v>
      </c>
      <c r="F3094" s="46">
        <v>10.119999999999999</v>
      </c>
      <c r="G3094" s="46">
        <v>10.119999999999999</v>
      </c>
      <c r="H3094" s="1105" t="b">
        <f t="shared" si="97"/>
        <v>1</v>
      </c>
    </row>
    <row r="3095" spans="1:8">
      <c r="A3095" s="47">
        <v>1895</v>
      </c>
      <c r="B3095" s="48" t="s">
        <v>11126</v>
      </c>
      <c r="C3095" s="47" t="s">
        <v>4706</v>
      </c>
      <c r="D3095" s="49">
        <f t="shared" si="96"/>
        <v>17.79</v>
      </c>
      <c r="F3095" s="49">
        <v>17.79</v>
      </c>
      <c r="G3095" s="49">
        <v>17.79</v>
      </c>
      <c r="H3095" s="1105" t="b">
        <f t="shared" si="97"/>
        <v>1</v>
      </c>
    </row>
    <row r="3096" spans="1:8">
      <c r="A3096" s="45">
        <v>2641</v>
      </c>
      <c r="B3096" s="1108" t="s">
        <v>11127</v>
      </c>
      <c r="C3096" s="45" t="s">
        <v>4706</v>
      </c>
      <c r="D3096" s="46">
        <f t="shared" si="96"/>
        <v>24.62</v>
      </c>
      <c r="F3096" s="46">
        <v>24.62</v>
      </c>
      <c r="G3096" s="46">
        <v>24.62</v>
      </c>
      <c r="H3096" s="1105" t="b">
        <f t="shared" si="97"/>
        <v>1</v>
      </c>
    </row>
    <row r="3097" spans="1:8">
      <c r="A3097" s="47">
        <v>2636</v>
      </c>
      <c r="B3097" s="48" t="s">
        <v>11128</v>
      </c>
      <c r="C3097" s="47" t="s">
        <v>4706</v>
      </c>
      <c r="D3097" s="49">
        <f t="shared" si="96"/>
        <v>1.58</v>
      </c>
      <c r="F3097" s="49">
        <v>1.58</v>
      </c>
      <c r="G3097" s="49">
        <v>1.58</v>
      </c>
      <c r="H3097" s="1105" t="b">
        <f t="shared" si="97"/>
        <v>1</v>
      </c>
    </row>
    <row r="3098" spans="1:8">
      <c r="A3098" s="45">
        <v>2637</v>
      </c>
      <c r="B3098" s="1108" t="s">
        <v>11129</v>
      </c>
      <c r="C3098" s="45" t="s">
        <v>4706</v>
      </c>
      <c r="D3098" s="46">
        <f t="shared" si="96"/>
        <v>1.68</v>
      </c>
      <c r="F3098" s="46">
        <v>1.68</v>
      </c>
      <c r="G3098" s="46">
        <v>1.68</v>
      </c>
      <c r="H3098" s="1105" t="b">
        <f t="shared" si="97"/>
        <v>1</v>
      </c>
    </row>
    <row r="3099" spans="1:8">
      <c r="A3099" s="47">
        <v>2638</v>
      </c>
      <c r="B3099" s="48" t="s">
        <v>11130</v>
      </c>
      <c r="C3099" s="47" t="s">
        <v>4706</v>
      </c>
      <c r="D3099" s="49">
        <f t="shared" si="96"/>
        <v>1.96</v>
      </c>
      <c r="F3099" s="49">
        <v>1.96</v>
      </c>
      <c r="G3099" s="49">
        <v>1.96</v>
      </c>
      <c r="H3099" s="1105" t="b">
        <f t="shared" si="97"/>
        <v>1</v>
      </c>
    </row>
    <row r="3100" spans="1:8">
      <c r="A3100" s="45">
        <v>2639</v>
      </c>
      <c r="B3100" s="1108" t="s">
        <v>11131</v>
      </c>
      <c r="C3100" s="45" t="s">
        <v>4706</v>
      </c>
      <c r="D3100" s="46">
        <f t="shared" si="96"/>
        <v>3.48</v>
      </c>
      <c r="F3100" s="46">
        <v>3.48</v>
      </c>
      <c r="G3100" s="46">
        <v>3.48</v>
      </c>
      <c r="H3100" s="1105" t="b">
        <f t="shared" si="97"/>
        <v>1</v>
      </c>
    </row>
    <row r="3101" spans="1:8">
      <c r="A3101" s="47">
        <v>2644</v>
      </c>
      <c r="B3101" s="48" t="s">
        <v>11132</v>
      </c>
      <c r="C3101" s="47" t="s">
        <v>4706</v>
      </c>
      <c r="D3101" s="49">
        <f t="shared" si="96"/>
        <v>5.03</v>
      </c>
      <c r="F3101" s="49">
        <v>5.03</v>
      </c>
      <c r="G3101" s="49">
        <v>5.03</v>
      </c>
      <c r="H3101" s="1105" t="b">
        <f t="shared" si="97"/>
        <v>1</v>
      </c>
    </row>
    <row r="3102" spans="1:8">
      <c r="A3102" s="45">
        <v>2643</v>
      </c>
      <c r="B3102" s="1108" t="s">
        <v>11133</v>
      </c>
      <c r="C3102" s="45" t="s">
        <v>4706</v>
      </c>
      <c r="D3102" s="46">
        <f t="shared" si="96"/>
        <v>7.02</v>
      </c>
      <c r="F3102" s="46">
        <v>7.02</v>
      </c>
      <c r="G3102" s="46">
        <v>7.02</v>
      </c>
      <c r="H3102" s="1105" t="b">
        <f t="shared" si="97"/>
        <v>1</v>
      </c>
    </row>
    <row r="3103" spans="1:8">
      <c r="A3103" s="47">
        <v>2640</v>
      </c>
      <c r="B3103" s="48" t="s">
        <v>11134</v>
      </c>
      <c r="C3103" s="47" t="s">
        <v>4706</v>
      </c>
      <c r="D3103" s="49">
        <f t="shared" si="96"/>
        <v>10.24</v>
      </c>
      <c r="F3103" s="49">
        <v>10.24</v>
      </c>
      <c r="G3103" s="49">
        <v>10.24</v>
      </c>
      <c r="H3103" s="1105" t="b">
        <f t="shared" si="97"/>
        <v>1</v>
      </c>
    </row>
    <row r="3104" spans="1:8">
      <c r="A3104" s="45">
        <v>2642</v>
      </c>
      <c r="B3104" s="1108" t="s">
        <v>11135</v>
      </c>
      <c r="C3104" s="45" t="s">
        <v>4706</v>
      </c>
      <c r="D3104" s="46">
        <f t="shared" si="96"/>
        <v>15.6</v>
      </c>
      <c r="F3104" s="46">
        <v>15.6</v>
      </c>
      <c r="G3104" s="46">
        <v>15.6</v>
      </c>
      <c r="H3104" s="1105" t="b">
        <f t="shared" si="97"/>
        <v>1</v>
      </c>
    </row>
    <row r="3105" spans="1:8">
      <c r="A3105" s="47">
        <v>38943</v>
      </c>
      <c r="B3105" s="48" t="s">
        <v>11136</v>
      </c>
      <c r="C3105" s="47" t="s">
        <v>4706</v>
      </c>
      <c r="D3105" s="49">
        <f t="shared" si="96"/>
        <v>4.01</v>
      </c>
      <c r="F3105" s="49">
        <v>4.01</v>
      </c>
      <c r="G3105" s="49">
        <v>4.01</v>
      </c>
      <c r="H3105" s="1105" t="b">
        <f t="shared" si="97"/>
        <v>1</v>
      </c>
    </row>
    <row r="3106" spans="1:8">
      <c r="A3106" s="45">
        <v>38944</v>
      </c>
      <c r="B3106" s="1108" t="s">
        <v>11137</v>
      </c>
      <c r="C3106" s="45" t="s">
        <v>4706</v>
      </c>
      <c r="D3106" s="46">
        <f t="shared" si="96"/>
        <v>6.19</v>
      </c>
      <c r="F3106" s="46">
        <v>6.19</v>
      </c>
      <c r="G3106" s="46">
        <v>6.19</v>
      </c>
      <c r="H3106" s="1105" t="b">
        <f t="shared" si="97"/>
        <v>1</v>
      </c>
    </row>
    <row r="3107" spans="1:8">
      <c r="A3107" s="47">
        <v>38945</v>
      </c>
      <c r="B3107" s="48" t="s">
        <v>11138</v>
      </c>
      <c r="C3107" s="47" t="s">
        <v>4706</v>
      </c>
      <c r="D3107" s="49">
        <f t="shared" si="96"/>
        <v>12.56</v>
      </c>
      <c r="F3107" s="49">
        <v>12.56</v>
      </c>
      <c r="G3107" s="49">
        <v>12.56</v>
      </c>
      <c r="H3107" s="1105" t="b">
        <f t="shared" si="97"/>
        <v>1</v>
      </c>
    </row>
    <row r="3108" spans="1:8">
      <c r="A3108" s="45">
        <v>38946</v>
      </c>
      <c r="B3108" s="1108" t="s">
        <v>11139</v>
      </c>
      <c r="C3108" s="45" t="s">
        <v>4706</v>
      </c>
      <c r="D3108" s="46">
        <f t="shared" si="96"/>
        <v>18.739999999999998</v>
      </c>
      <c r="F3108" s="46">
        <v>18.739999999999998</v>
      </c>
      <c r="G3108" s="46">
        <v>18.739999999999998</v>
      </c>
      <c r="H3108" s="1105" t="b">
        <f t="shared" si="97"/>
        <v>1</v>
      </c>
    </row>
    <row r="3109" spans="1:8">
      <c r="A3109" s="47">
        <v>39308</v>
      </c>
      <c r="B3109" s="48" t="s">
        <v>11140</v>
      </c>
      <c r="C3109" s="47" t="s">
        <v>4706</v>
      </c>
      <c r="D3109" s="49">
        <f t="shared" si="96"/>
        <v>8.17</v>
      </c>
      <c r="F3109" s="49">
        <v>8.17</v>
      </c>
      <c r="G3109" s="49">
        <v>8.17</v>
      </c>
      <c r="H3109" s="1105" t="b">
        <f t="shared" si="97"/>
        <v>1</v>
      </c>
    </row>
    <row r="3110" spans="1:8">
      <c r="A3110" s="45">
        <v>39309</v>
      </c>
      <c r="B3110" s="1108" t="s">
        <v>11141</v>
      </c>
      <c r="C3110" s="45" t="s">
        <v>4706</v>
      </c>
      <c r="D3110" s="46">
        <f t="shared" si="96"/>
        <v>11.81</v>
      </c>
      <c r="F3110" s="46">
        <v>11.81</v>
      </c>
      <c r="G3110" s="46">
        <v>11.81</v>
      </c>
      <c r="H3110" s="1105" t="b">
        <f t="shared" si="97"/>
        <v>1</v>
      </c>
    </row>
    <row r="3111" spans="1:8">
      <c r="A3111" s="47">
        <v>39310</v>
      </c>
      <c r="B3111" s="48" t="s">
        <v>11142</v>
      </c>
      <c r="C3111" s="47" t="s">
        <v>4706</v>
      </c>
      <c r="D3111" s="49">
        <f t="shared" si="96"/>
        <v>17.899999999999999</v>
      </c>
      <c r="F3111" s="49">
        <v>17.899999999999999</v>
      </c>
      <c r="G3111" s="49">
        <v>17.899999999999999</v>
      </c>
      <c r="H3111" s="1105" t="b">
        <f t="shared" si="97"/>
        <v>1</v>
      </c>
    </row>
    <row r="3112" spans="1:8">
      <c r="A3112" s="45">
        <v>39311</v>
      </c>
      <c r="B3112" s="1108" t="s">
        <v>11143</v>
      </c>
      <c r="C3112" s="45" t="s">
        <v>4706</v>
      </c>
      <c r="D3112" s="46">
        <f t="shared" si="96"/>
        <v>26.91</v>
      </c>
      <c r="F3112" s="46">
        <v>26.91</v>
      </c>
      <c r="G3112" s="46">
        <v>26.91</v>
      </c>
      <c r="H3112" s="1105" t="b">
        <f t="shared" si="97"/>
        <v>1</v>
      </c>
    </row>
    <row r="3113" spans="1:8">
      <c r="A3113" s="47">
        <v>39855</v>
      </c>
      <c r="B3113" s="48" t="s">
        <v>11144</v>
      </c>
      <c r="C3113" s="47" t="s">
        <v>4706</v>
      </c>
      <c r="D3113" s="49">
        <f t="shared" si="96"/>
        <v>1.65</v>
      </c>
      <c r="F3113" s="49">
        <v>1.65</v>
      </c>
      <c r="G3113" s="49">
        <v>1.65</v>
      </c>
      <c r="H3113" s="1105" t="b">
        <f t="shared" si="97"/>
        <v>1</v>
      </c>
    </row>
    <row r="3114" spans="1:8">
      <c r="A3114" s="45">
        <v>39856</v>
      </c>
      <c r="B3114" s="1108" t="s">
        <v>11145</v>
      </c>
      <c r="C3114" s="45" t="s">
        <v>4706</v>
      </c>
      <c r="D3114" s="46">
        <f t="shared" si="96"/>
        <v>3.89</v>
      </c>
      <c r="F3114" s="46">
        <v>3.89</v>
      </c>
      <c r="G3114" s="46">
        <v>3.89</v>
      </c>
      <c r="H3114" s="1105" t="b">
        <f t="shared" si="97"/>
        <v>1</v>
      </c>
    </row>
    <row r="3115" spans="1:8">
      <c r="A3115" s="47">
        <v>39857</v>
      </c>
      <c r="B3115" s="48" t="s">
        <v>11146</v>
      </c>
      <c r="C3115" s="47" t="s">
        <v>4706</v>
      </c>
      <c r="D3115" s="49">
        <f t="shared" si="96"/>
        <v>6.3</v>
      </c>
      <c r="F3115" s="49">
        <v>6.3</v>
      </c>
      <c r="G3115" s="49">
        <v>6.3</v>
      </c>
      <c r="H3115" s="1105" t="b">
        <f t="shared" si="97"/>
        <v>1</v>
      </c>
    </row>
    <row r="3116" spans="1:8">
      <c r="A3116" s="45">
        <v>39858</v>
      </c>
      <c r="B3116" s="1108" t="s">
        <v>11147</v>
      </c>
      <c r="C3116" s="45" t="s">
        <v>4706</v>
      </c>
      <c r="D3116" s="46">
        <f t="shared" si="96"/>
        <v>13.99</v>
      </c>
      <c r="F3116" s="46">
        <v>13.99</v>
      </c>
      <c r="G3116" s="46">
        <v>13.99</v>
      </c>
      <c r="H3116" s="1105" t="b">
        <f t="shared" si="97"/>
        <v>1</v>
      </c>
    </row>
    <row r="3117" spans="1:8">
      <c r="A3117" s="47">
        <v>39859</v>
      </c>
      <c r="B3117" s="48" t="s">
        <v>11148</v>
      </c>
      <c r="C3117" s="47" t="s">
        <v>4706</v>
      </c>
      <c r="D3117" s="49">
        <f t="shared" si="96"/>
        <v>21.56</v>
      </c>
      <c r="F3117" s="49">
        <v>21.56</v>
      </c>
      <c r="G3117" s="49">
        <v>21.56</v>
      </c>
      <c r="H3117" s="1105" t="b">
        <f t="shared" si="97"/>
        <v>1</v>
      </c>
    </row>
    <row r="3118" spans="1:8">
      <c r="A3118" s="45">
        <v>39860</v>
      </c>
      <c r="B3118" s="1108" t="s">
        <v>11149</v>
      </c>
      <c r="C3118" s="45" t="s">
        <v>4706</v>
      </c>
      <c r="D3118" s="46">
        <f t="shared" si="96"/>
        <v>33.090000000000003</v>
      </c>
      <c r="F3118" s="46">
        <v>33.090000000000003</v>
      </c>
      <c r="G3118" s="46">
        <v>33.090000000000003</v>
      </c>
      <c r="H3118" s="1105" t="b">
        <f t="shared" si="97"/>
        <v>1</v>
      </c>
    </row>
    <row r="3119" spans="1:8">
      <c r="A3119" s="47">
        <v>39861</v>
      </c>
      <c r="B3119" s="48" t="s">
        <v>11150</v>
      </c>
      <c r="C3119" s="47" t="s">
        <v>4706</v>
      </c>
      <c r="D3119" s="49">
        <f t="shared" si="96"/>
        <v>94.47</v>
      </c>
      <c r="F3119" s="49">
        <v>94.47</v>
      </c>
      <c r="G3119" s="49">
        <v>94.47</v>
      </c>
      <c r="H3119" s="1105" t="b">
        <f t="shared" si="97"/>
        <v>1</v>
      </c>
    </row>
    <row r="3120" spans="1:8">
      <c r="A3120" s="45">
        <v>38447</v>
      </c>
      <c r="B3120" s="1108" t="s">
        <v>11151</v>
      </c>
      <c r="C3120" s="45" t="s">
        <v>4706</v>
      </c>
      <c r="D3120" s="46">
        <f t="shared" si="96"/>
        <v>68.349999999999994</v>
      </c>
      <c r="F3120" s="46">
        <v>68.349999999999994</v>
      </c>
      <c r="G3120" s="46">
        <v>68.349999999999994</v>
      </c>
      <c r="H3120" s="1105" t="b">
        <f t="shared" si="97"/>
        <v>1</v>
      </c>
    </row>
    <row r="3121" spans="1:8">
      <c r="A3121" s="47">
        <v>36320</v>
      </c>
      <c r="B3121" s="48" t="s">
        <v>11152</v>
      </c>
      <c r="C3121" s="47" t="s">
        <v>4706</v>
      </c>
      <c r="D3121" s="49">
        <f t="shared" si="96"/>
        <v>0.99</v>
      </c>
      <c r="F3121" s="49">
        <v>0.99</v>
      </c>
      <c r="G3121" s="49">
        <v>0.99</v>
      </c>
      <c r="H3121" s="1105" t="b">
        <f t="shared" si="97"/>
        <v>1</v>
      </c>
    </row>
    <row r="3122" spans="1:8">
      <c r="A3122" s="45">
        <v>36324</v>
      </c>
      <c r="B3122" s="1108" t="s">
        <v>11153</v>
      </c>
      <c r="C3122" s="45" t="s">
        <v>4706</v>
      </c>
      <c r="D3122" s="46">
        <f t="shared" si="96"/>
        <v>1.5</v>
      </c>
      <c r="F3122" s="46">
        <v>1.5</v>
      </c>
      <c r="G3122" s="46">
        <v>1.5</v>
      </c>
      <c r="H3122" s="1105" t="b">
        <f t="shared" si="97"/>
        <v>1</v>
      </c>
    </row>
    <row r="3123" spans="1:8">
      <c r="A3123" s="47">
        <v>38441</v>
      </c>
      <c r="B3123" s="48" t="s">
        <v>11154</v>
      </c>
      <c r="C3123" s="47" t="s">
        <v>4706</v>
      </c>
      <c r="D3123" s="49">
        <f t="shared" si="96"/>
        <v>1.97</v>
      </c>
      <c r="F3123" s="49">
        <v>1.97</v>
      </c>
      <c r="G3123" s="49">
        <v>1.97</v>
      </c>
      <c r="H3123" s="1105" t="b">
        <f t="shared" si="97"/>
        <v>1</v>
      </c>
    </row>
    <row r="3124" spans="1:8">
      <c r="A3124" s="45">
        <v>38442</v>
      </c>
      <c r="B3124" s="1108" t="s">
        <v>11155</v>
      </c>
      <c r="C3124" s="45" t="s">
        <v>4706</v>
      </c>
      <c r="D3124" s="46">
        <f t="shared" si="96"/>
        <v>5.01</v>
      </c>
      <c r="F3124" s="46">
        <v>5.01</v>
      </c>
      <c r="G3124" s="46">
        <v>5.01</v>
      </c>
      <c r="H3124" s="1105" t="b">
        <f t="shared" si="97"/>
        <v>1</v>
      </c>
    </row>
    <row r="3125" spans="1:8">
      <c r="A3125" s="47">
        <v>38443</v>
      </c>
      <c r="B3125" s="48" t="s">
        <v>11156</v>
      </c>
      <c r="C3125" s="47" t="s">
        <v>4706</v>
      </c>
      <c r="D3125" s="49">
        <f t="shared" si="96"/>
        <v>7.57</v>
      </c>
      <c r="F3125" s="49">
        <v>7.57</v>
      </c>
      <c r="G3125" s="49">
        <v>7.57</v>
      </c>
      <c r="H3125" s="1105" t="b">
        <f t="shared" si="97"/>
        <v>1</v>
      </c>
    </row>
    <row r="3126" spans="1:8">
      <c r="A3126" s="45">
        <v>38444</v>
      </c>
      <c r="B3126" s="1108" t="s">
        <v>11157</v>
      </c>
      <c r="C3126" s="45" t="s">
        <v>4706</v>
      </c>
      <c r="D3126" s="46">
        <f t="shared" si="96"/>
        <v>11.27</v>
      </c>
      <c r="F3126" s="46">
        <v>11.27</v>
      </c>
      <c r="G3126" s="46">
        <v>11.27</v>
      </c>
      <c r="H3126" s="1105" t="b">
        <f t="shared" si="97"/>
        <v>1</v>
      </c>
    </row>
    <row r="3127" spans="1:8">
      <c r="A3127" s="47">
        <v>38445</v>
      </c>
      <c r="B3127" s="48" t="s">
        <v>11158</v>
      </c>
      <c r="C3127" s="47" t="s">
        <v>4706</v>
      </c>
      <c r="D3127" s="49">
        <f t="shared" si="96"/>
        <v>26.47</v>
      </c>
      <c r="F3127" s="49">
        <v>26.47</v>
      </c>
      <c r="G3127" s="49">
        <v>26.47</v>
      </c>
      <c r="H3127" s="1105" t="b">
        <f t="shared" si="97"/>
        <v>1</v>
      </c>
    </row>
    <row r="3128" spans="1:8">
      <c r="A3128" s="45">
        <v>38446</v>
      </c>
      <c r="B3128" s="1108" t="s">
        <v>11159</v>
      </c>
      <c r="C3128" s="45" t="s">
        <v>4706</v>
      </c>
      <c r="D3128" s="46">
        <f t="shared" si="96"/>
        <v>42.72</v>
      </c>
      <c r="F3128" s="46">
        <v>42.72</v>
      </c>
      <c r="G3128" s="46">
        <v>42.72</v>
      </c>
      <c r="H3128" s="1105" t="b">
        <f t="shared" si="97"/>
        <v>1</v>
      </c>
    </row>
    <row r="3129" spans="1:8">
      <c r="A3129" s="47">
        <v>3867</v>
      </c>
      <c r="B3129" s="48" t="s">
        <v>11160</v>
      </c>
      <c r="C3129" s="47" t="s">
        <v>4706</v>
      </c>
      <c r="D3129" s="49">
        <f t="shared" si="96"/>
        <v>52.28</v>
      </c>
      <c r="F3129" s="49">
        <v>52.28</v>
      </c>
      <c r="G3129" s="49">
        <v>52.28</v>
      </c>
      <c r="H3129" s="1105" t="b">
        <f t="shared" si="97"/>
        <v>1</v>
      </c>
    </row>
    <row r="3130" spans="1:8">
      <c r="A3130" s="45">
        <v>3861</v>
      </c>
      <c r="B3130" s="1108" t="s">
        <v>11161</v>
      </c>
      <c r="C3130" s="45" t="s">
        <v>4706</v>
      </c>
      <c r="D3130" s="46">
        <f t="shared" si="96"/>
        <v>0.43</v>
      </c>
      <c r="F3130" s="46">
        <v>0.43</v>
      </c>
      <c r="G3130" s="46">
        <v>0.43</v>
      </c>
      <c r="H3130" s="1105" t="b">
        <f t="shared" si="97"/>
        <v>1</v>
      </c>
    </row>
    <row r="3131" spans="1:8">
      <c r="A3131" s="47">
        <v>3904</v>
      </c>
      <c r="B3131" s="48" t="s">
        <v>11162</v>
      </c>
      <c r="C3131" s="47" t="s">
        <v>4706</v>
      </c>
      <c r="D3131" s="49">
        <f t="shared" si="96"/>
        <v>0.53</v>
      </c>
      <c r="F3131" s="49">
        <v>0.53</v>
      </c>
      <c r="G3131" s="49">
        <v>0.53</v>
      </c>
      <c r="H3131" s="1105" t="b">
        <f t="shared" si="97"/>
        <v>1</v>
      </c>
    </row>
    <row r="3132" spans="1:8">
      <c r="A3132" s="45">
        <v>3903</v>
      </c>
      <c r="B3132" s="1108" t="s">
        <v>11163</v>
      </c>
      <c r="C3132" s="45" t="s">
        <v>4706</v>
      </c>
      <c r="D3132" s="46">
        <f t="shared" si="96"/>
        <v>1.3</v>
      </c>
      <c r="F3132" s="46">
        <v>1.3</v>
      </c>
      <c r="G3132" s="46">
        <v>1.3</v>
      </c>
      <c r="H3132" s="1105" t="b">
        <f t="shared" si="97"/>
        <v>1</v>
      </c>
    </row>
    <row r="3133" spans="1:8">
      <c r="A3133" s="47">
        <v>3862</v>
      </c>
      <c r="B3133" s="48" t="s">
        <v>11164</v>
      </c>
      <c r="C3133" s="47" t="s">
        <v>4706</v>
      </c>
      <c r="D3133" s="49">
        <f t="shared" si="96"/>
        <v>2.65</v>
      </c>
      <c r="F3133" s="49">
        <v>2.65</v>
      </c>
      <c r="G3133" s="49">
        <v>2.65</v>
      </c>
      <c r="H3133" s="1105" t="b">
        <f t="shared" si="97"/>
        <v>1</v>
      </c>
    </row>
    <row r="3134" spans="1:8">
      <c r="A3134" s="45">
        <v>3863</v>
      </c>
      <c r="B3134" s="1108" t="s">
        <v>11165</v>
      </c>
      <c r="C3134" s="45" t="s">
        <v>4706</v>
      </c>
      <c r="D3134" s="46">
        <f t="shared" si="96"/>
        <v>3.11</v>
      </c>
      <c r="F3134" s="46">
        <v>3.11</v>
      </c>
      <c r="G3134" s="46">
        <v>3.11</v>
      </c>
      <c r="H3134" s="1105" t="b">
        <f t="shared" si="97"/>
        <v>1</v>
      </c>
    </row>
    <row r="3135" spans="1:8">
      <c r="A3135" s="47">
        <v>3864</v>
      </c>
      <c r="B3135" s="48" t="s">
        <v>11166</v>
      </c>
      <c r="C3135" s="47" t="s">
        <v>4706</v>
      </c>
      <c r="D3135" s="49">
        <f t="shared" si="96"/>
        <v>8.09</v>
      </c>
      <c r="F3135" s="49">
        <v>8.09</v>
      </c>
      <c r="G3135" s="49">
        <v>8.09</v>
      </c>
      <c r="H3135" s="1105" t="b">
        <f t="shared" si="97"/>
        <v>1</v>
      </c>
    </row>
    <row r="3136" spans="1:8">
      <c r="A3136" s="45">
        <v>3865</v>
      </c>
      <c r="B3136" s="1108" t="s">
        <v>11167</v>
      </c>
      <c r="C3136" s="45" t="s">
        <v>4706</v>
      </c>
      <c r="D3136" s="46">
        <f t="shared" si="96"/>
        <v>14.08</v>
      </c>
      <c r="F3136" s="46">
        <v>14.08</v>
      </c>
      <c r="G3136" s="46">
        <v>14.08</v>
      </c>
      <c r="H3136" s="1105" t="b">
        <f t="shared" si="97"/>
        <v>1</v>
      </c>
    </row>
    <row r="3137" spans="1:8">
      <c r="A3137" s="47">
        <v>3866</v>
      </c>
      <c r="B3137" s="48" t="s">
        <v>11168</v>
      </c>
      <c r="C3137" s="47" t="s">
        <v>4706</v>
      </c>
      <c r="D3137" s="49">
        <f t="shared" si="96"/>
        <v>32.229999999999997</v>
      </c>
      <c r="F3137" s="49">
        <v>32.229999999999997</v>
      </c>
      <c r="G3137" s="49">
        <v>32.229999999999997</v>
      </c>
      <c r="H3137" s="1105" t="b">
        <f t="shared" si="97"/>
        <v>1</v>
      </c>
    </row>
    <row r="3138" spans="1:8">
      <c r="A3138" s="45">
        <v>3902</v>
      </c>
      <c r="B3138" s="1108" t="s">
        <v>11169</v>
      </c>
      <c r="C3138" s="45" t="s">
        <v>4706</v>
      </c>
      <c r="D3138" s="46">
        <f t="shared" si="96"/>
        <v>15.67</v>
      </c>
      <c r="F3138" s="46">
        <v>15.67</v>
      </c>
      <c r="G3138" s="46">
        <v>15.67</v>
      </c>
      <c r="H3138" s="1105" t="b">
        <f t="shared" si="97"/>
        <v>1</v>
      </c>
    </row>
    <row r="3139" spans="1:8">
      <c r="A3139" s="47">
        <v>3878</v>
      </c>
      <c r="B3139" s="48" t="s">
        <v>11170</v>
      </c>
      <c r="C3139" s="47" t="s">
        <v>4706</v>
      </c>
      <c r="D3139" s="49">
        <f t="shared" ref="D3139:D3202" si="98">IF($J$2=$F$1,F3139,G3139)</f>
        <v>4.95</v>
      </c>
      <c r="F3139" s="49">
        <v>4.95</v>
      </c>
      <c r="G3139" s="49">
        <v>4.95</v>
      </c>
      <c r="H3139" s="1105" t="b">
        <f t="shared" ref="H3139:H3202" si="99">F3139=G3139</f>
        <v>1</v>
      </c>
    </row>
    <row r="3140" spans="1:8">
      <c r="A3140" s="45">
        <v>3877</v>
      </c>
      <c r="B3140" s="1108" t="s">
        <v>11171</v>
      </c>
      <c r="C3140" s="45" t="s">
        <v>4706</v>
      </c>
      <c r="D3140" s="46">
        <f t="shared" si="98"/>
        <v>4.5199999999999996</v>
      </c>
      <c r="F3140" s="46">
        <v>4.5199999999999996</v>
      </c>
      <c r="G3140" s="46">
        <v>4.5199999999999996</v>
      </c>
      <c r="H3140" s="1105" t="b">
        <f t="shared" si="99"/>
        <v>1</v>
      </c>
    </row>
    <row r="3141" spans="1:8">
      <c r="A3141" s="47">
        <v>3879</v>
      </c>
      <c r="B3141" s="48" t="s">
        <v>11172</v>
      </c>
      <c r="C3141" s="47" t="s">
        <v>4706</v>
      </c>
      <c r="D3141" s="49">
        <f t="shared" si="98"/>
        <v>9.99</v>
      </c>
      <c r="F3141" s="49">
        <v>9.99</v>
      </c>
      <c r="G3141" s="49">
        <v>9.99</v>
      </c>
      <c r="H3141" s="1105" t="b">
        <f t="shared" si="99"/>
        <v>1</v>
      </c>
    </row>
    <row r="3142" spans="1:8">
      <c r="A3142" s="45">
        <v>3880</v>
      </c>
      <c r="B3142" s="1108" t="s">
        <v>11173</v>
      </c>
      <c r="C3142" s="45" t="s">
        <v>4706</v>
      </c>
      <c r="D3142" s="46">
        <f t="shared" si="98"/>
        <v>22.54</v>
      </c>
      <c r="F3142" s="46">
        <v>22.54</v>
      </c>
      <c r="G3142" s="46">
        <v>22.54</v>
      </c>
      <c r="H3142" s="1105" t="b">
        <f t="shared" si="99"/>
        <v>1</v>
      </c>
    </row>
    <row r="3143" spans="1:8">
      <c r="A3143" s="47">
        <v>12892</v>
      </c>
      <c r="B3143" s="48" t="s">
        <v>11174</v>
      </c>
      <c r="C3143" s="47" t="s">
        <v>4715</v>
      </c>
      <c r="D3143" s="49">
        <f t="shared" si="98"/>
        <v>10.48</v>
      </c>
      <c r="F3143" s="49">
        <v>10.48</v>
      </c>
      <c r="G3143" s="49">
        <v>10.48</v>
      </c>
      <c r="H3143" s="1105" t="b">
        <f t="shared" si="99"/>
        <v>1</v>
      </c>
    </row>
    <row r="3144" spans="1:8">
      <c r="A3144" s="45">
        <v>3883</v>
      </c>
      <c r="B3144" s="1108" t="s">
        <v>11175</v>
      </c>
      <c r="C3144" s="45" t="s">
        <v>4706</v>
      </c>
      <c r="D3144" s="46">
        <f t="shared" si="98"/>
        <v>1.04</v>
      </c>
      <c r="F3144" s="46">
        <v>1.04</v>
      </c>
      <c r="G3144" s="46">
        <v>1.04</v>
      </c>
      <c r="H3144" s="1105" t="b">
        <f t="shared" si="99"/>
        <v>1</v>
      </c>
    </row>
    <row r="3145" spans="1:8">
      <c r="A3145" s="47">
        <v>3876</v>
      </c>
      <c r="B3145" s="48" t="s">
        <v>11176</v>
      </c>
      <c r="C3145" s="47" t="s">
        <v>4706</v>
      </c>
      <c r="D3145" s="49">
        <f t="shared" si="98"/>
        <v>2.61</v>
      </c>
      <c r="F3145" s="49">
        <v>2.61</v>
      </c>
      <c r="G3145" s="49">
        <v>2.61</v>
      </c>
      <c r="H3145" s="1105" t="b">
        <f t="shared" si="99"/>
        <v>1</v>
      </c>
    </row>
    <row r="3146" spans="1:8">
      <c r="A3146" s="45">
        <v>3884</v>
      </c>
      <c r="B3146" s="1108" t="s">
        <v>11177</v>
      </c>
      <c r="C3146" s="45" t="s">
        <v>4706</v>
      </c>
      <c r="D3146" s="46">
        <f t="shared" si="98"/>
        <v>1.56</v>
      </c>
      <c r="F3146" s="46">
        <v>1.56</v>
      </c>
      <c r="G3146" s="46">
        <v>1.56</v>
      </c>
      <c r="H3146" s="1105" t="b">
        <f t="shared" si="99"/>
        <v>1</v>
      </c>
    </row>
    <row r="3147" spans="1:8">
      <c r="A3147" s="47">
        <v>3837</v>
      </c>
      <c r="B3147" s="48" t="s">
        <v>11178</v>
      </c>
      <c r="C3147" s="47" t="s">
        <v>4706</v>
      </c>
      <c r="D3147" s="49">
        <f t="shared" si="98"/>
        <v>34.44</v>
      </c>
      <c r="F3147" s="49">
        <v>34.44</v>
      </c>
      <c r="G3147" s="49">
        <v>34.44</v>
      </c>
      <c r="H3147" s="1105" t="b">
        <f t="shared" si="99"/>
        <v>1</v>
      </c>
    </row>
    <row r="3148" spans="1:8">
      <c r="A3148" s="45">
        <v>3845</v>
      </c>
      <c r="B3148" s="1108" t="s">
        <v>11179</v>
      </c>
      <c r="C3148" s="45" t="s">
        <v>4706</v>
      </c>
      <c r="D3148" s="46">
        <f t="shared" si="98"/>
        <v>12.58</v>
      </c>
      <c r="F3148" s="46">
        <v>12.58</v>
      </c>
      <c r="G3148" s="46">
        <v>12.58</v>
      </c>
      <c r="H3148" s="1105" t="b">
        <f t="shared" si="99"/>
        <v>1</v>
      </c>
    </row>
    <row r="3149" spans="1:8">
      <c r="A3149" s="47">
        <v>11045</v>
      </c>
      <c r="B3149" s="48" t="s">
        <v>11180</v>
      </c>
      <c r="C3149" s="47" t="s">
        <v>4706</v>
      </c>
      <c r="D3149" s="49">
        <f t="shared" si="98"/>
        <v>24.27</v>
      </c>
      <c r="F3149" s="49">
        <v>24.27</v>
      </c>
      <c r="G3149" s="49">
        <v>24.27</v>
      </c>
      <c r="H3149" s="1105" t="b">
        <f t="shared" si="99"/>
        <v>1</v>
      </c>
    </row>
    <row r="3150" spans="1:8">
      <c r="A3150" s="45">
        <v>20170</v>
      </c>
      <c r="B3150" s="1108" t="s">
        <v>11181</v>
      </c>
      <c r="C3150" s="45" t="s">
        <v>4706</v>
      </c>
      <c r="D3150" s="46">
        <f t="shared" si="98"/>
        <v>8.75</v>
      </c>
      <c r="F3150" s="46">
        <v>8.75</v>
      </c>
      <c r="G3150" s="46">
        <v>8.75</v>
      </c>
      <c r="H3150" s="1105" t="b">
        <f t="shared" si="99"/>
        <v>1</v>
      </c>
    </row>
    <row r="3151" spans="1:8">
      <c r="A3151" s="47">
        <v>20171</v>
      </c>
      <c r="B3151" s="48" t="s">
        <v>11182</v>
      </c>
      <c r="C3151" s="47" t="s">
        <v>4706</v>
      </c>
      <c r="D3151" s="49">
        <f t="shared" si="98"/>
        <v>26</v>
      </c>
      <c r="F3151" s="49">
        <v>26</v>
      </c>
      <c r="G3151" s="49">
        <v>26</v>
      </c>
      <c r="H3151" s="1105" t="b">
        <f t="shared" si="99"/>
        <v>1</v>
      </c>
    </row>
    <row r="3152" spans="1:8">
      <c r="A3152" s="45">
        <v>20167</v>
      </c>
      <c r="B3152" s="1108" t="s">
        <v>11183</v>
      </c>
      <c r="C3152" s="45" t="s">
        <v>4706</v>
      </c>
      <c r="D3152" s="46">
        <f t="shared" si="98"/>
        <v>3.25</v>
      </c>
      <c r="F3152" s="46">
        <v>3.25</v>
      </c>
      <c r="G3152" s="46">
        <v>3.25</v>
      </c>
      <c r="H3152" s="1105" t="b">
        <f t="shared" si="99"/>
        <v>1</v>
      </c>
    </row>
    <row r="3153" spans="1:8">
      <c r="A3153" s="47">
        <v>20168</v>
      </c>
      <c r="B3153" s="48" t="s">
        <v>11184</v>
      </c>
      <c r="C3153" s="47" t="s">
        <v>4706</v>
      </c>
      <c r="D3153" s="49">
        <f t="shared" si="98"/>
        <v>5.0999999999999996</v>
      </c>
      <c r="F3153" s="49">
        <v>5.0999999999999996</v>
      </c>
      <c r="G3153" s="49">
        <v>5.0999999999999996</v>
      </c>
      <c r="H3153" s="1105" t="b">
        <f t="shared" si="99"/>
        <v>1</v>
      </c>
    </row>
    <row r="3154" spans="1:8">
      <c r="A3154" s="45">
        <v>20169</v>
      </c>
      <c r="B3154" s="1108" t="s">
        <v>11185</v>
      </c>
      <c r="C3154" s="45" t="s">
        <v>4706</v>
      </c>
      <c r="D3154" s="46">
        <f t="shared" si="98"/>
        <v>7.22</v>
      </c>
      <c r="F3154" s="46">
        <v>7.22</v>
      </c>
      <c r="G3154" s="46">
        <v>7.22</v>
      </c>
      <c r="H3154" s="1105" t="b">
        <f t="shared" si="99"/>
        <v>1</v>
      </c>
    </row>
    <row r="3155" spans="1:8">
      <c r="A3155" s="47">
        <v>3899</v>
      </c>
      <c r="B3155" s="48" t="s">
        <v>11186</v>
      </c>
      <c r="C3155" s="47" t="s">
        <v>4706</v>
      </c>
      <c r="D3155" s="49">
        <f t="shared" si="98"/>
        <v>3.82</v>
      </c>
      <c r="F3155" s="49">
        <v>3.82</v>
      </c>
      <c r="G3155" s="49">
        <v>3.82</v>
      </c>
      <c r="H3155" s="1105" t="b">
        <f t="shared" si="99"/>
        <v>1</v>
      </c>
    </row>
    <row r="3156" spans="1:8">
      <c r="A3156" s="45">
        <v>38676</v>
      </c>
      <c r="B3156" s="1108" t="s">
        <v>11187</v>
      </c>
      <c r="C3156" s="45" t="s">
        <v>4706</v>
      </c>
      <c r="D3156" s="46">
        <f t="shared" si="98"/>
        <v>18.5</v>
      </c>
      <c r="F3156" s="46">
        <v>18.5</v>
      </c>
      <c r="G3156" s="46">
        <v>18.5</v>
      </c>
      <c r="H3156" s="1105" t="b">
        <f t="shared" si="99"/>
        <v>1</v>
      </c>
    </row>
    <row r="3157" spans="1:8">
      <c r="A3157" s="47">
        <v>3897</v>
      </c>
      <c r="B3157" s="48" t="s">
        <v>11188</v>
      </c>
      <c r="C3157" s="47" t="s">
        <v>4706</v>
      </c>
      <c r="D3157" s="49">
        <f t="shared" si="98"/>
        <v>0.8</v>
      </c>
      <c r="F3157" s="49">
        <v>0.8</v>
      </c>
      <c r="G3157" s="49">
        <v>0.8</v>
      </c>
      <c r="H3157" s="1105" t="b">
        <f t="shared" si="99"/>
        <v>1</v>
      </c>
    </row>
    <row r="3158" spans="1:8">
      <c r="A3158" s="45">
        <v>3875</v>
      </c>
      <c r="B3158" s="1108" t="s">
        <v>11189</v>
      </c>
      <c r="C3158" s="45" t="s">
        <v>4706</v>
      </c>
      <c r="D3158" s="46">
        <f t="shared" si="98"/>
        <v>1.74</v>
      </c>
      <c r="F3158" s="46">
        <v>1.74</v>
      </c>
      <c r="G3158" s="46">
        <v>1.74</v>
      </c>
      <c r="H3158" s="1105" t="b">
        <f t="shared" si="99"/>
        <v>1</v>
      </c>
    </row>
    <row r="3159" spans="1:8">
      <c r="A3159" s="47">
        <v>3898</v>
      </c>
      <c r="B3159" s="48" t="s">
        <v>11190</v>
      </c>
      <c r="C3159" s="47" t="s">
        <v>4706</v>
      </c>
      <c r="D3159" s="49">
        <f t="shared" si="98"/>
        <v>3.29</v>
      </c>
      <c r="F3159" s="49">
        <v>3.29</v>
      </c>
      <c r="G3159" s="49">
        <v>3.29</v>
      </c>
      <c r="H3159" s="1105" t="b">
        <f t="shared" si="99"/>
        <v>1</v>
      </c>
    </row>
    <row r="3160" spans="1:8">
      <c r="A3160" s="45">
        <v>3855</v>
      </c>
      <c r="B3160" s="1108" t="s">
        <v>11191</v>
      </c>
      <c r="C3160" s="45" t="s">
        <v>4706</v>
      </c>
      <c r="D3160" s="46">
        <f t="shared" si="98"/>
        <v>3.46</v>
      </c>
      <c r="F3160" s="46">
        <v>3.46</v>
      </c>
      <c r="G3160" s="46">
        <v>3.46</v>
      </c>
      <c r="H3160" s="1105" t="b">
        <f t="shared" si="99"/>
        <v>1</v>
      </c>
    </row>
    <row r="3161" spans="1:8">
      <c r="A3161" s="47">
        <v>3874</v>
      </c>
      <c r="B3161" s="48" t="s">
        <v>11192</v>
      </c>
      <c r="C3161" s="47" t="s">
        <v>4706</v>
      </c>
      <c r="D3161" s="49">
        <f t="shared" si="98"/>
        <v>3.67</v>
      </c>
      <c r="F3161" s="49">
        <v>3.67</v>
      </c>
      <c r="G3161" s="49">
        <v>3.67</v>
      </c>
      <c r="H3161" s="1105" t="b">
        <f t="shared" si="99"/>
        <v>1</v>
      </c>
    </row>
    <row r="3162" spans="1:8">
      <c r="A3162" s="45">
        <v>3870</v>
      </c>
      <c r="B3162" s="1108" t="s">
        <v>11193</v>
      </c>
      <c r="C3162" s="45" t="s">
        <v>4706</v>
      </c>
      <c r="D3162" s="46">
        <f t="shared" si="98"/>
        <v>4.5599999999999996</v>
      </c>
      <c r="F3162" s="46">
        <v>4.5599999999999996</v>
      </c>
      <c r="G3162" s="46">
        <v>4.5599999999999996</v>
      </c>
      <c r="H3162" s="1105" t="b">
        <f t="shared" si="99"/>
        <v>1</v>
      </c>
    </row>
    <row r="3163" spans="1:8">
      <c r="A3163" s="47">
        <v>38678</v>
      </c>
      <c r="B3163" s="48" t="s">
        <v>11194</v>
      </c>
      <c r="C3163" s="47" t="s">
        <v>4706</v>
      </c>
      <c r="D3163" s="49">
        <f t="shared" si="98"/>
        <v>12.41</v>
      </c>
      <c r="F3163" s="49">
        <v>12.41</v>
      </c>
      <c r="G3163" s="49">
        <v>12.41</v>
      </c>
      <c r="H3163" s="1105" t="b">
        <f t="shared" si="99"/>
        <v>1</v>
      </c>
    </row>
    <row r="3164" spans="1:8">
      <c r="A3164" s="45">
        <v>3859</v>
      </c>
      <c r="B3164" s="1108" t="s">
        <v>11195</v>
      </c>
      <c r="C3164" s="45" t="s">
        <v>4706</v>
      </c>
      <c r="D3164" s="46">
        <f t="shared" si="98"/>
        <v>0.92</v>
      </c>
      <c r="F3164" s="46">
        <v>0.92</v>
      </c>
      <c r="G3164" s="46">
        <v>0.92</v>
      </c>
      <c r="H3164" s="1105" t="b">
        <f t="shared" si="99"/>
        <v>1</v>
      </c>
    </row>
    <row r="3165" spans="1:8">
      <c r="A3165" s="47">
        <v>3856</v>
      </c>
      <c r="B3165" s="48" t="s">
        <v>11196</v>
      </c>
      <c r="C3165" s="47" t="s">
        <v>4706</v>
      </c>
      <c r="D3165" s="49">
        <f t="shared" si="98"/>
        <v>1.1599999999999999</v>
      </c>
      <c r="F3165" s="49">
        <v>1.1599999999999999</v>
      </c>
      <c r="G3165" s="49">
        <v>1.1599999999999999</v>
      </c>
      <c r="H3165" s="1105" t="b">
        <f t="shared" si="99"/>
        <v>1</v>
      </c>
    </row>
    <row r="3166" spans="1:8">
      <c r="A3166" s="45">
        <v>3906</v>
      </c>
      <c r="B3166" s="1108" t="s">
        <v>11197</v>
      </c>
      <c r="C3166" s="45" t="s">
        <v>4706</v>
      </c>
      <c r="D3166" s="46">
        <f t="shared" si="98"/>
        <v>1.1000000000000001</v>
      </c>
      <c r="F3166" s="46">
        <v>1.1000000000000001</v>
      </c>
      <c r="G3166" s="46">
        <v>1.1000000000000001</v>
      </c>
      <c r="H3166" s="1105" t="b">
        <f t="shared" si="99"/>
        <v>1</v>
      </c>
    </row>
    <row r="3167" spans="1:8">
      <c r="A3167" s="47">
        <v>3860</v>
      </c>
      <c r="B3167" s="48" t="s">
        <v>11198</v>
      </c>
      <c r="C3167" s="47" t="s">
        <v>4706</v>
      </c>
      <c r="D3167" s="49">
        <f t="shared" si="98"/>
        <v>3.61</v>
      </c>
      <c r="F3167" s="49">
        <v>3.61</v>
      </c>
      <c r="G3167" s="49">
        <v>3.61</v>
      </c>
      <c r="H3167" s="1105" t="b">
        <f t="shared" si="99"/>
        <v>1</v>
      </c>
    </row>
    <row r="3168" spans="1:8">
      <c r="A3168" s="45">
        <v>3905</v>
      </c>
      <c r="B3168" s="1108" t="s">
        <v>11199</v>
      </c>
      <c r="C3168" s="45" t="s">
        <v>4706</v>
      </c>
      <c r="D3168" s="46">
        <f t="shared" si="98"/>
        <v>7.98</v>
      </c>
      <c r="F3168" s="46">
        <v>7.98</v>
      </c>
      <c r="G3168" s="46">
        <v>7.98</v>
      </c>
      <c r="H3168" s="1105" t="b">
        <f t="shared" si="99"/>
        <v>1</v>
      </c>
    </row>
    <row r="3169" spans="1:8">
      <c r="A3169" s="47">
        <v>3871</v>
      </c>
      <c r="B3169" s="48" t="s">
        <v>11200</v>
      </c>
      <c r="C3169" s="47" t="s">
        <v>4706</v>
      </c>
      <c r="D3169" s="49">
        <f t="shared" si="98"/>
        <v>16.579999999999998</v>
      </c>
      <c r="F3169" s="49">
        <v>16.579999999999998</v>
      </c>
      <c r="G3169" s="49">
        <v>16.579999999999998</v>
      </c>
      <c r="H3169" s="1105" t="b">
        <f t="shared" si="99"/>
        <v>1</v>
      </c>
    </row>
    <row r="3170" spans="1:8">
      <c r="A3170" s="45">
        <v>37429</v>
      </c>
      <c r="B3170" s="1108" t="s">
        <v>11201</v>
      </c>
      <c r="C3170" s="45" t="s">
        <v>4706</v>
      </c>
      <c r="D3170" s="46">
        <f t="shared" si="98"/>
        <v>1743.13</v>
      </c>
      <c r="F3170" s="46">
        <v>1743.13</v>
      </c>
      <c r="G3170" s="46">
        <v>1743.13</v>
      </c>
      <c r="H3170" s="1105" t="b">
        <f t="shared" si="99"/>
        <v>1</v>
      </c>
    </row>
    <row r="3171" spans="1:8">
      <c r="A3171" s="47">
        <v>37426</v>
      </c>
      <c r="B3171" s="48" t="s">
        <v>11202</v>
      </c>
      <c r="C3171" s="47" t="s">
        <v>4706</v>
      </c>
      <c r="D3171" s="49">
        <f t="shared" si="98"/>
        <v>16.760000000000002</v>
      </c>
      <c r="F3171" s="49">
        <v>16.760000000000002</v>
      </c>
      <c r="G3171" s="49">
        <v>16.760000000000002</v>
      </c>
      <c r="H3171" s="1105" t="b">
        <f t="shared" si="99"/>
        <v>1</v>
      </c>
    </row>
    <row r="3172" spans="1:8">
      <c r="A3172" s="45">
        <v>37427</v>
      </c>
      <c r="B3172" s="1108" t="s">
        <v>11203</v>
      </c>
      <c r="C3172" s="45" t="s">
        <v>4706</v>
      </c>
      <c r="D3172" s="46">
        <f t="shared" si="98"/>
        <v>39.99</v>
      </c>
      <c r="F3172" s="46">
        <v>39.99</v>
      </c>
      <c r="G3172" s="46">
        <v>39.99</v>
      </c>
      <c r="H3172" s="1105" t="b">
        <f t="shared" si="99"/>
        <v>1</v>
      </c>
    </row>
    <row r="3173" spans="1:8">
      <c r="A3173" s="47">
        <v>37424</v>
      </c>
      <c r="B3173" s="48" t="s">
        <v>11204</v>
      </c>
      <c r="C3173" s="47" t="s">
        <v>4706</v>
      </c>
      <c r="D3173" s="49">
        <f t="shared" si="98"/>
        <v>7.7</v>
      </c>
      <c r="F3173" s="49">
        <v>7.7</v>
      </c>
      <c r="G3173" s="49">
        <v>7.7</v>
      </c>
      <c r="H3173" s="1105" t="b">
        <f t="shared" si="99"/>
        <v>1</v>
      </c>
    </row>
    <row r="3174" spans="1:8">
      <c r="A3174" s="45">
        <v>37428</v>
      </c>
      <c r="B3174" s="1108" t="s">
        <v>11205</v>
      </c>
      <c r="C3174" s="45" t="s">
        <v>4706</v>
      </c>
      <c r="D3174" s="46">
        <f t="shared" si="98"/>
        <v>137.84</v>
      </c>
      <c r="F3174" s="46">
        <v>137.84</v>
      </c>
      <c r="G3174" s="46">
        <v>137.84</v>
      </c>
      <c r="H3174" s="1105" t="b">
        <f t="shared" si="99"/>
        <v>1</v>
      </c>
    </row>
    <row r="3175" spans="1:8">
      <c r="A3175" s="47">
        <v>37425</v>
      </c>
      <c r="B3175" s="48" t="s">
        <v>11206</v>
      </c>
      <c r="C3175" s="47" t="s">
        <v>4706</v>
      </c>
      <c r="D3175" s="49">
        <f t="shared" si="98"/>
        <v>8.3000000000000007</v>
      </c>
      <c r="F3175" s="49">
        <v>8.3000000000000007</v>
      </c>
      <c r="G3175" s="49">
        <v>8.3000000000000007</v>
      </c>
      <c r="H3175" s="1105" t="b">
        <f t="shared" si="99"/>
        <v>1</v>
      </c>
    </row>
    <row r="3176" spans="1:8" ht="30">
      <c r="A3176" s="45">
        <v>11519</v>
      </c>
      <c r="B3176" s="1108" t="s">
        <v>11207</v>
      </c>
      <c r="C3176" s="45" t="s">
        <v>4715</v>
      </c>
      <c r="D3176" s="46">
        <f t="shared" si="98"/>
        <v>29.81</v>
      </c>
      <c r="F3176" s="46">
        <v>29.81</v>
      </c>
      <c r="G3176" s="46">
        <v>29.81</v>
      </c>
      <c r="H3176" s="1105" t="b">
        <f t="shared" si="99"/>
        <v>1</v>
      </c>
    </row>
    <row r="3177" spans="1:8" ht="30">
      <c r="A3177" s="47">
        <v>11520</v>
      </c>
      <c r="B3177" s="48" t="s">
        <v>11208</v>
      </c>
      <c r="C3177" s="47" t="s">
        <v>4715</v>
      </c>
      <c r="D3177" s="49">
        <f t="shared" si="98"/>
        <v>11.82</v>
      </c>
      <c r="F3177" s="49">
        <v>11.82</v>
      </c>
      <c r="G3177" s="49">
        <v>11.82</v>
      </c>
      <c r="H3177" s="1105" t="b">
        <f t="shared" si="99"/>
        <v>1</v>
      </c>
    </row>
    <row r="3178" spans="1:8">
      <c r="A3178" s="45">
        <v>11518</v>
      </c>
      <c r="B3178" s="1108" t="s">
        <v>11209</v>
      </c>
      <c r="C3178" s="45" t="s">
        <v>4715</v>
      </c>
      <c r="D3178" s="46">
        <f t="shared" si="98"/>
        <v>34.4</v>
      </c>
      <c r="F3178" s="46">
        <v>34.4</v>
      </c>
      <c r="G3178" s="46">
        <v>34.4</v>
      </c>
      <c r="H3178" s="1105" t="b">
        <f t="shared" si="99"/>
        <v>1</v>
      </c>
    </row>
    <row r="3179" spans="1:8">
      <c r="A3179" s="47">
        <v>38473</v>
      </c>
      <c r="B3179" s="48" t="s">
        <v>11210</v>
      </c>
      <c r="C3179" s="47" t="s">
        <v>4706</v>
      </c>
      <c r="D3179" s="49">
        <f t="shared" si="98"/>
        <v>116.07</v>
      </c>
      <c r="F3179" s="49">
        <v>116.07</v>
      </c>
      <c r="G3179" s="49">
        <v>116.07</v>
      </c>
      <c r="H3179" s="1105" t="b">
        <f t="shared" si="99"/>
        <v>1</v>
      </c>
    </row>
    <row r="3180" spans="1:8">
      <c r="A3180" s="45">
        <v>4244</v>
      </c>
      <c r="B3180" s="1108" t="s">
        <v>11211</v>
      </c>
      <c r="C3180" s="45" t="s">
        <v>4705</v>
      </c>
      <c r="D3180" s="46">
        <f t="shared" si="98"/>
        <v>12.57</v>
      </c>
      <c r="F3180" s="46">
        <v>12.57</v>
      </c>
      <c r="G3180" s="46">
        <v>14.55</v>
      </c>
      <c r="H3180" s="1105" t="b">
        <f t="shared" si="99"/>
        <v>0</v>
      </c>
    </row>
    <row r="3181" spans="1:8">
      <c r="A3181" s="47">
        <v>40977</v>
      </c>
      <c r="B3181" s="48" t="s">
        <v>11212</v>
      </c>
      <c r="C3181" s="47" t="s">
        <v>4714</v>
      </c>
      <c r="D3181" s="49">
        <f t="shared" si="98"/>
        <v>2228.35</v>
      </c>
      <c r="F3181" s="49">
        <v>2228.35</v>
      </c>
      <c r="G3181" s="49">
        <v>2580.69</v>
      </c>
      <c r="H3181" s="1105" t="b">
        <f t="shared" si="99"/>
        <v>0</v>
      </c>
    </row>
    <row r="3182" spans="1:8">
      <c r="A3182" s="45">
        <v>2742</v>
      </c>
      <c r="B3182" s="1108" t="s">
        <v>11213</v>
      </c>
      <c r="C3182" s="45" t="s">
        <v>4709</v>
      </c>
      <c r="D3182" s="46">
        <f t="shared" si="98"/>
        <v>2.1800000000000002</v>
      </c>
      <c r="F3182" s="46">
        <v>2.1800000000000002</v>
      </c>
      <c r="G3182" s="46">
        <v>2.1800000000000002</v>
      </c>
      <c r="H3182" s="1105" t="b">
        <f t="shared" si="99"/>
        <v>1</v>
      </c>
    </row>
    <row r="3183" spans="1:8">
      <c r="A3183" s="47">
        <v>2748</v>
      </c>
      <c r="B3183" s="48" t="s">
        <v>11214</v>
      </c>
      <c r="C3183" s="47" t="s">
        <v>4709</v>
      </c>
      <c r="D3183" s="49">
        <f t="shared" si="98"/>
        <v>6.39</v>
      </c>
      <c r="F3183" s="49">
        <v>6.39</v>
      </c>
      <c r="G3183" s="49">
        <v>6.39</v>
      </c>
      <c r="H3183" s="1105" t="b">
        <f t="shared" si="99"/>
        <v>1</v>
      </c>
    </row>
    <row r="3184" spans="1:8">
      <c r="A3184" s="45">
        <v>2736</v>
      </c>
      <c r="B3184" s="1108" t="s">
        <v>11215</v>
      </c>
      <c r="C3184" s="45" t="s">
        <v>4709</v>
      </c>
      <c r="D3184" s="46">
        <f t="shared" si="98"/>
        <v>8.92</v>
      </c>
      <c r="F3184" s="46">
        <v>8.92</v>
      </c>
      <c r="G3184" s="46">
        <v>8.92</v>
      </c>
      <c r="H3184" s="1105" t="b">
        <f t="shared" si="99"/>
        <v>1</v>
      </c>
    </row>
    <row r="3185" spans="1:8">
      <c r="A3185" s="47">
        <v>2745</v>
      </c>
      <c r="B3185" s="48" t="s">
        <v>11216</v>
      </c>
      <c r="C3185" s="47" t="s">
        <v>4709</v>
      </c>
      <c r="D3185" s="49">
        <f t="shared" si="98"/>
        <v>1.8</v>
      </c>
      <c r="F3185" s="49">
        <v>1.8</v>
      </c>
      <c r="G3185" s="49">
        <v>1.8</v>
      </c>
      <c r="H3185" s="1105" t="b">
        <f t="shared" si="99"/>
        <v>1</v>
      </c>
    </row>
    <row r="3186" spans="1:8">
      <c r="A3186" s="45">
        <v>2751</v>
      </c>
      <c r="B3186" s="1108" t="s">
        <v>11217</v>
      </c>
      <c r="C3186" s="45" t="s">
        <v>4709</v>
      </c>
      <c r="D3186" s="46">
        <f t="shared" si="98"/>
        <v>2.2999999999999998</v>
      </c>
      <c r="F3186" s="46">
        <v>2.2999999999999998</v>
      </c>
      <c r="G3186" s="46">
        <v>2.2999999999999998</v>
      </c>
      <c r="H3186" s="1105" t="b">
        <f t="shared" si="99"/>
        <v>1</v>
      </c>
    </row>
    <row r="3187" spans="1:8">
      <c r="A3187" s="47">
        <v>14439</v>
      </c>
      <c r="B3187" s="48" t="s">
        <v>11218</v>
      </c>
      <c r="C3187" s="47" t="s">
        <v>4709</v>
      </c>
      <c r="D3187" s="49">
        <f t="shared" si="98"/>
        <v>2.04</v>
      </c>
      <c r="F3187" s="49">
        <v>2.04</v>
      </c>
      <c r="G3187" s="49">
        <v>2.04</v>
      </c>
      <c r="H3187" s="1105" t="b">
        <f t="shared" si="99"/>
        <v>1</v>
      </c>
    </row>
    <row r="3188" spans="1:8">
      <c r="A3188" s="45">
        <v>2731</v>
      </c>
      <c r="B3188" s="1108" t="s">
        <v>11219</v>
      </c>
      <c r="C3188" s="45" t="s">
        <v>4709</v>
      </c>
      <c r="D3188" s="46">
        <f t="shared" si="98"/>
        <v>56.59</v>
      </c>
      <c r="F3188" s="46">
        <v>56.59</v>
      </c>
      <c r="G3188" s="46">
        <v>56.59</v>
      </c>
      <c r="H3188" s="1105" t="b">
        <f t="shared" si="99"/>
        <v>1</v>
      </c>
    </row>
    <row r="3189" spans="1:8">
      <c r="A3189" s="47">
        <v>21138</v>
      </c>
      <c r="B3189" s="48" t="s">
        <v>11220</v>
      </c>
      <c r="C3189" s="47" t="s">
        <v>4709</v>
      </c>
      <c r="D3189" s="49">
        <f t="shared" si="98"/>
        <v>6.14</v>
      </c>
      <c r="F3189" s="49">
        <v>6.14</v>
      </c>
      <c r="G3189" s="49">
        <v>6.14</v>
      </c>
      <c r="H3189" s="1105" t="b">
        <f t="shared" si="99"/>
        <v>1</v>
      </c>
    </row>
    <row r="3190" spans="1:8">
      <c r="A3190" s="45">
        <v>2747</v>
      </c>
      <c r="B3190" s="1108" t="s">
        <v>11221</v>
      </c>
      <c r="C3190" s="45" t="s">
        <v>4709</v>
      </c>
      <c r="D3190" s="46">
        <f t="shared" si="98"/>
        <v>15.17</v>
      </c>
      <c r="F3190" s="46">
        <v>15.17</v>
      </c>
      <c r="G3190" s="46">
        <v>15.17</v>
      </c>
      <c r="H3190" s="1105" t="b">
        <f t="shared" si="99"/>
        <v>1</v>
      </c>
    </row>
    <row r="3191" spans="1:8">
      <c r="A3191" s="47">
        <v>4115</v>
      </c>
      <c r="B3191" s="48" t="s">
        <v>11222</v>
      </c>
      <c r="C3191" s="47" t="s">
        <v>4709</v>
      </c>
      <c r="D3191" s="49">
        <f t="shared" si="98"/>
        <v>11.88</v>
      </c>
      <c r="F3191" s="49">
        <v>11.88</v>
      </c>
      <c r="G3191" s="49">
        <v>11.88</v>
      </c>
      <c r="H3191" s="1105" t="b">
        <f t="shared" si="99"/>
        <v>1</v>
      </c>
    </row>
    <row r="3192" spans="1:8">
      <c r="A3192" s="45">
        <v>2729</v>
      </c>
      <c r="B3192" s="1108" t="s">
        <v>11223</v>
      </c>
      <c r="C3192" s="45" t="s">
        <v>4706</v>
      </c>
      <c r="D3192" s="46">
        <f t="shared" si="98"/>
        <v>14.3</v>
      </c>
      <c r="F3192" s="46">
        <v>14.3</v>
      </c>
      <c r="G3192" s="46">
        <v>14.3</v>
      </c>
      <c r="H3192" s="1105" t="b">
        <f t="shared" si="99"/>
        <v>1</v>
      </c>
    </row>
    <row r="3193" spans="1:8">
      <c r="A3193" s="47">
        <v>4119</v>
      </c>
      <c r="B3193" s="48" t="s">
        <v>11224</v>
      </c>
      <c r="C3193" s="47" t="s">
        <v>4709</v>
      </c>
      <c r="D3193" s="49">
        <f t="shared" si="98"/>
        <v>23.9</v>
      </c>
      <c r="F3193" s="49">
        <v>23.9</v>
      </c>
      <c r="G3193" s="49">
        <v>23.9</v>
      </c>
      <c r="H3193" s="1105" t="b">
        <f t="shared" si="99"/>
        <v>1</v>
      </c>
    </row>
    <row r="3194" spans="1:8">
      <c r="A3194" s="45">
        <v>2794</v>
      </c>
      <c r="B3194" s="1108" t="s">
        <v>11225</v>
      </c>
      <c r="C3194" s="45" t="s">
        <v>4709</v>
      </c>
      <c r="D3194" s="46">
        <f t="shared" si="98"/>
        <v>59.01</v>
      </c>
      <c r="F3194" s="46">
        <v>59.01</v>
      </c>
      <c r="G3194" s="46">
        <v>59.01</v>
      </c>
      <c r="H3194" s="1105" t="b">
        <f t="shared" si="99"/>
        <v>1</v>
      </c>
    </row>
    <row r="3195" spans="1:8">
      <c r="A3195" s="47">
        <v>2788</v>
      </c>
      <c r="B3195" s="48" t="s">
        <v>11226</v>
      </c>
      <c r="C3195" s="47" t="s">
        <v>4709</v>
      </c>
      <c r="D3195" s="49">
        <f t="shared" si="98"/>
        <v>119.31</v>
      </c>
      <c r="F3195" s="49">
        <v>119.31</v>
      </c>
      <c r="G3195" s="49">
        <v>119.31</v>
      </c>
      <c r="H3195" s="1105" t="b">
        <f t="shared" si="99"/>
        <v>1</v>
      </c>
    </row>
    <row r="3196" spans="1:8">
      <c r="A3196" s="45">
        <v>4006</v>
      </c>
      <c r="B3196" s="1108" t="s">
        <v>11227</v>
      </c>
      <c r="C3196" s="45" t="s">
        <v>4707</v>
      </c>
      <c r="D3196" s="46">
        <f t="shared" si="98"/>
        <v>1564.61</v>
      </c>
      <c r="F3196" s="46">
        <v>1564.61</v>
      </c>
      <c r="G3196" s="46">
        <v>1564.61</v>
      </c>
      <c r="H3196" s="1105" t="b">
        <f t="shared" si="99"/>
        <v>1</v>
      </c>
    </row>
    <row r="3197" spans="1:8">
      <c r="A3197" s="47">
        <v>36151</v>
      </c>
      <c r="B3197" s="48" t="s">
        <v>11228</v>
      </c>
      <c r="C3197" s="47" t="s">
        <v>4706</v>
      </c>
      <c r="D3197" s="49">
        <f t="shared" si="98"/>
        <v>23.3</v>
      </c>
      <c r="F3197" s="49">
        <v>23.3</v>
      </c>
      <c r="G3197" s="49">
        <v>23.3</v>
      </c>
      <c r="H3197" s="1105" t="b">
        <f t="shared" si="99"/>
        <v>1</v>
      </c>
    </row>
    <row r="3198" spans="1:8">
      <c r="A3198" s="45">
        <v>37457</v>
      </c>
      <c r="B3198" s="1108" t="s">
        <v>11229</v>
      </c>
      <c r="C3198" s="45" t="s">
        <v>4709</v>
      </c>
      <c r="D3198" s="46">
        <f t="shared" si="98"/>
        <v>1.87</v>
      </c>
      <c r="F3198" s="46">
        <v>1.87</v>
      </c>
      <c r="G3198" s="46">
        <v>1.87</v>
      </c>
      <c r="H3198" s="1105" t="b">
        <f t="shared" si="99"/>
        <v>1</v>
      </c>
    </row>
    <row r="3199" spans="1:8">
      <c r="A3199" s="47">
        <v>37456</v>
      </c>
      <c r="B3199" s="48" t="s">
        <v>11230</v>
      </c>
      <c r="C3199" s="47" t="s">
        <v>4709</v>
      </c>
      <c r="D3199" s="49">
        <f t="shared" si="98"/>
        <v>0.99</v>
      </c>
      <c r="F3199" s="49">
        <v>0.99</v>
      </c>
      <c r="G3199" s="49">
        <v>0.99</v>
      </c>
      <c r="H3199" s="1105" t="b">
        <f t="shared" si="99"/>
        <v>1</v>
      </c>
    </row>
    <row r="3200" spans="1:8">
      <c r="A3200" s="45">
        <v>37461</v>
      </c>
      <c r="B3200" s="1108" t="s">
        <v>11231</v>
      </c>
      <c r="C3200" s="45" t="s">
        <v>4709</v>
      </c>
      <c r="D3200" s="46">
        <f t="shared" si="98"/>
        <v>6.97</v>
      </c>
      <c r="F3200" s="46">
        <v>6.97</v>
      </c>
      <c r="G3200" s="46">
        <v>6.97</v>
      </c>
      <c r="H3200" s="1105" t="b">
        <f t="shared" si="99"/>
        <v>1</v>
      </c>
    </row>
    <row r="3201" spans="1:8">
      <c r="A3201" s="47">
        <v>37460</v>
      </c>
      <c r="B3201" s="48" t="s">
        <v>11232</v>
      </c>
      <c r="C3201" s="47" t="s">
        <v>4709</v>
      </c>
      <c r="D3201" s="49">
        <f t="shared" si="98"/>
        <v>9.52</v>
      </c>
      <c r="F3201" s="49">
        <v>9.52</v>
      </c>
      <c r="G3201" s="49">
        <v>9.52</v>
      </c>
      <c r="H3201" s="1105" t="b">
        <f t="shared" si="99"/>
        <v>1</v>
      </c>
    </row>
    <row r="3202" spans="1:8">
      <c r="A3202" s="45">
        <v>37458</v>
      </c>
      <c r="B3202" s="1108" t="s">
        <v>11233</v>
      </c>
      <c r="C3202" s="45" t="s">
        <v>4709</v>
      </c>
      <c r="D3202" s="46">
        <f t="shared" si="98"/>
        <v>2.79</v>
      </c>
      <c r="F3202" s="46">
        <v>2.79</v>
      </c>
      <c r="G3202" s="46">
        <v>2.79</v>
      </c>
      <c r="H3202" s="1105" t="b">
        <f t="shared" si="99"/>
        <v>1</v>
      </c>
    </row>
    <row r="3203" spans="1:8">
      <c r="A3203" s="47">
        <v>37454</v>
      </c>
      <c r="B3203" s="48" t="s">
        <v>11234</v>
      </c>
      <c r="C3203" s="47" t="s">
        <v>4709</v>
      </c>
      <c r="D3203" s="49">
        <f t="shared" ref="D3203:D3266" si="100">IF($J$2=$F$1,F3203,G3203)</f>
        <v>0.73</v>
      </c>
      <c r="F3203" s="49">
        <v>0.73</v>
      </c>
      <c r="G3203" s="49">
        <v>0.73</v>
      </c>
      <c r="H3203" s="1105" t="b">
        <f t="shared" ref="H3203:H3266" si="101">F3203=G3203</f>
        <v>1</v>
      </c>
    </row>
    <row r="3204" spans="1:8">
      <c r="A3204" s="45">
        <v>37455</v>
      </c>
      <c r="B3204" s="1108" t="s">
        <v>11235</v>
      </c>
      <c r="C3204" s="45" t="s">
        <v>4709</v>
      </c>
      <c r="D3204" s="46">
        <f t="shared" si="100"/>
        <v>1.23</v>
      </c>
      <c r="F3204" s="46">
        <v>1.23</v>
      </c>
      <c r="G3204" s="46">
        <v>1.23</v>
      </c>
      <c r="H3204" s="1105" t="b">
        <f t="shared" si="101"/>
        <v>1</v>
      </c>
    </row>
    <row r="3205" spans="1:8">
      <c r="A3205" s="47">
        <v>37459</v>
      </c>
      <c r="B3205" s="48" t="s">
        <v>11236</v>
      </c>
      <c r="C3205" s="47" t="s">
        <v>4709</v>
      </c>
      <c r="D3205" s="49">
        <f t="shared" si="100"/>
        <v>3.91</v>
      </c>
      <c r="F3205" s="49">
        <v>3.91</v>
      </c>
      <c r="G3205" s="49">
        <v>3.91</v>
      </c>
      <c r="H3205" s="1105" t="b">
        <f t="shared" si="101"/>
        <v>1</v>
      </c>
    </row>
    <row r="3206" spans="1:8" ht="30">
      <c r="A3206" s="45">
        <v>21029</v>
      </c>
      <c r="B3206" s="1108" t="s">
        <v>11237</v>
      </c>
      <c r="C3206" s="45" t="s">
        <v>4706</v>
      </c>
      <c r="D3206" s="46">
        <f t="shared" si="100"/>
        <v>250</v>
      </c>
      <c r="F3206" s="46">
        <v>250</v>
      </c>
      <c r="G3206" s="46">
        <v>250</v>
      </c>
      <c r="H3206" s="1105" t="b">
        <f t="shared" si="101"/>
        <v>1</v>
      </c>
    </row>
    <row r="3207" spans="1:8" ht="30">
      <c r="A3207" s="47">
        <v>21030</v>
      </c>
      <c r="B3207" s="48" t="s">
        <v>11238</v>
      </c>
      <c r="C3207" s="47" t="s">
        <v>4706</v>
      </c>
      <c r="D3207" s="49">
        <f t="shared" si="100"/>
        <v>308.16000000000003</v>
      </c>
      <c r="F3207" s="49">
        <v>308.16000000000003</v>
      </c>
      <c r="G3207" s="49">
        <v>308.16000000000003</v>
      </c>
      <c r="H3207" s="1105" t="b">
        <f t="shared" si="101"/>
        <v>1</v>
      </c>
    </row>
    <row r="3208" spans="1:8" ht="30">
      <c r="A3208" s="45">
        <v>21031</v>
      </c>
      <c r="B3208" s="1108" t="s">
        <v>11239</v>
      </c>
      <c r="C3208" s="45" t="s">
        <v>4706</v>
      </c>
      <c r="D3208" s="46">
        <f t="shared" si="100"/>
        <v>383.66</v>
      </c>
      <c r="F3208" s="46">
        <v>383.66</v>
      </c>
      <c r="G3208" s="46">
        <v>383.66</v>
      </c>
      <c r="H3208" s="1105" t="b">
        <f t="shared" si="101"/>
        <v>1</v>
      </c>
    </row>
    <row r="3209" spans="1:8" ht="30">
      <c r="A3209" s="47">
        <v>21032</v>
      </c>
      <c r="B3209" s="48" t="s">
        <v>11240</v>
      </c>
      <c r="C3209" s="47" t="s">
        <v>4706</v>
      </c>
      <c r="D3209" s="49">
        <f t="shared" si="100"/>
        <v>409.65</v>
      </c>
      <c r="F3209" s="49">
        <v>409.65</v>
      </c>
      <c r="G3209" s="49">
        <v>409.65</v>
      </c>
      <c r="H3209" s="1105" t="b">
        <f t="shared" si="101"/>
        <v>1</v>
      </c>
    </row>
    <row r="3210" spans="1:8" ht="30">
      <c r="A3210" s="45">
        <v>37527</v>
      </c>
      <c r="B3210" s="1108" t="s">
        <v>11241</v>
      </c>
      <c r="C3210" s="45" t="s">
        <v>4706</v>
      </c>
      <c r="D3210" s="46">
        <f t="shared" si="100"/>
        <v>370.04</v>
      </c>
      <c r="F3210" s="46">
        <v>370.04</v>
      </c>
      <c r="G3210" s="46">
        <v>370.04</v>
      </c>
      <c r="H3210" s="1105" t="b">
        <f t="shared" si="101"/>
        <v>1</v>
      </c>
    </row>
    <row r="3211" spans="1:8" ht="30">
      <c r="A3211" s="47">
        <v>37528</v>
      </c>
      <c r="B3211" s="48" t="s">
        <v>11242</v>
      </c>
      <c r="C3211" s="47" t="s">
        <v>4706</v>
      </c>
      <c r="D3211" s="49">
        <f t="shared" si="100"/>
        <v>441.21</v>
      </c>
      <c r="F3211" s="49">
        <v>441.21</v>
      </c>
      <c r="G3211" s="49">
        <v>441.21</v>
      </c>
      <c r="H3211" s="1105" t="b">
        <f t="shared" si="101"/>
        <v>1</v>
      </c>
    </row>
    <row r="3212" spans="1:8" ht="30">
      <c r="A3212" s="45">
        <v>37529</v>
      </c>
      <c r="B3212" s="1108" t="s">
        <v>11243</v>
      </c>
      <c r="C3212" s="45" t="s">
        <v>4706</v>
      </c>
      <c r="D3212" s="46">
        <f t="shared" si="100"/>
        <v>445.54</v>
      </c>
      <c r="F3212" s="46">
        <v>445.54</v>
      </c>
      <c r="G3212" s="46">
        <v>445.54</v>
      </c>
      <c r="H3212" s="1105" t="b">
        <f t="shared" si="101"/>
        <v>1</v>
      </c>
    </row>
    <row r="3213" spans="1:8" ht="30">
      <c r="A3213" s="47">
        <v>37530</v>
      </c>
      <c r="B3213" s="48" t="s">
        <v>11244</v>
      </c>
      <c r="C3213" s="47" t="s">
        <v>4706</v>
      </c>
      <c r="D3213" s="49">
        <f t="shared" si="100"/>
        <v>581.67999999999995</v>
      </c>
      <c r="F3213" s="49">
        <v>581.67999999999995</v>
      </c>
      <c r="G3213" s="49">
        <v>581.67999999999995</v>
      </c>
      <c r="H3213" s="1105" t="b">
        <f t="shared" si="101"/>
        <v>1</v>
      </c>
    </row>
    <row r="3214" spans="1:8" ht="30">
      <c r="A3214" s="45">
        <v>21034</v>
      </c>
      <c r="B3214" s="1108" t="s">
        <v>11245</v>
      </c>
      <c r="C3214" s="45" t="s">
        <v>4706</v>
      </c>
      <c r="D3214" s="46">
        <f t="shared" si="100"/>
        <v>496.28</v>
      </c>
      <c r="F3214" s="46">
        <v>496.28</v>
      </c>
      <c r="G3214" s="46">
        <v>496.28</v>
      </c>
      <c r="H3214" s="1105" t="b">
        <f t="shared" si="101"/>
        <v>1</v>
      </c>
    </row>
    <row r="3215" spans="1:8" ht="30">
      <c r="A3215" s="47">
        <v>37531</v>
      </c>
      <c r="B3215" s="48" t="s">
        <v>11246</v>
      </c>
      <c r="C3215" s="47" t="s">
        <v>4706</v>
      </c>
      <c r="D3215" s="49">
        <f t="shared" si="100"/>
        <v>625</v>
      </c>
      <c r="F3215" s="49">
        <v>625</v>
      </c>
      <c r="G3215" s="49">
        <v>625</v>
      </c>
      <c r="H3215" s="1105" t="b">
        <f t="shared" si="101"/>
        <v>1</v>
      </c>
    </row>
    <row r="3216" spans="1:8" ht="30">
      <c r="A3216" s="45">
        <v>21036</v>
      </c>
      <c r="B3216" s="1108" t="s">
        <v>11247</v>
      </c>
      <c r="C3216" s="45" t="s">
        <v>4706</v>
      </c>
      <c r="D3216" s="46">
        <f t="shared" si="100"/>
        <v>759.9</v>
      </c>
      <c r="F3216" s="46">
        <v>759.9</v>
      </c>
      <c r="G3216" s="46">
        <v>759.9</v>
      </c>
      <c r="H3216" s="1105" t="b">
        <f t="shared" si="101"/>
        <v>1</v>
      </c>
    </row>
    <row r="3217" spans="1:8" ht="30">
      <c r="A3217" s="47">
        <v>21037</v>
      </c>
      <c r="B3217" s="48" t="s">
        <v>11248</v>
      </c>
      <c r="C3217" s="47" t="s">
        <v>4706</v>
      </c>
      <c r="D3217" s="49">
        <f t="shared" si="100"/>
        <v>866.33</v>
      </c>
      <c r="F3217" s="49">
        <v>866.33</v>
      </c>
      <c r="G3217" s="49">
        <v>866.33</v>
      </c>
      <c r="H3217" s="1105" t="b">
        <f t="shared" si="101"/>
        <v>1</v>
      </c>
    </row>
    <row r="3218" spans="1:8" ht="30">
      <c r="A3218" s="45">
        <v>20185</v>
      </c>
      <c r="B3218" s="1108" t="s">
        <v>11249</v>
      </c>
      <c r="C3218" s="45" t="s">
        <v>4709</v>
      </c>
      <c r="D3218" s="46">
        <f t="shared" si="100"/>
        <v>11.33</v>
      </c>
      <c r="F3218" s="46">
        <v>11.33</v>
      </c>
      <c r="G3218" s="46">
        <v>11.33</v>
      </c>
      <c r="H3218" s="1105" t="b">
        <f t="shared" si="101"/>
        <v>1</v>
      </c>
    </row>
    <row r="3219" spans="1:8">
      <c r="A3219" s="47">
        <v>20260</v>
      </c>
      <c r="B3219" s="48" t="s">
        <v>11250</v>
      </c>
      <c r="C3219" s="47" t="s">
        <v>4706</v>
      </c>
      <c r="D3219" s="49">
        <f t="shared" si="100"/>
        <v>9.11</v>
      </c>
      <c r="F3219" s="49">
        <v>9.11</v>
      </c>
      <c r="G3219" s="49">
        <v>9.11</v>
      </c>
      <c r="H3219" s="1105" t="b">
        <f t="shared" si="101"/>
        <v>1</v>
      </c>
    </row>
    <row r="3220" spans="1:8">
      <c r="A3220" s="45">
        <v>37523</v>
      </c>
      <c r="B3220" s="1108" t="s">
        <v>11251</v>
      </c>
      <c r="C3220" s="45" t="s">
        <v>4706</v>
      </c>
      <c r="D3220" s="46">
        <f t="shared" si="100"/>
        <v>398826.33</v>
      </c>
      <c r="F3220" s="46">
        <v>398826.33</v>
      </c>
      <c r="G3220" s="46">
        <v>398826.33</v>
      </c>
      <c r="H3220" s="1105" t="b">
        <f t="shared" si="101"/>
        <v>1</v>
      </c>
    </row>
    <row r="3221" spans="1:8">
      <c r="A3221" s="47">
        <v>37515</v>
      </c>
      <c r="B3221" s="48" t="s">
        <v>11252</v>
      </c>
      <c r="C3221" s="47" t="s">
        <v>4706</v>
      </c>
      <c r="D3221" s="49">
        <f t="shared" si="100"/>
        <v>354577</v>
      </c>
      <c r="F3221" s="49">
        <v>354577</v>
      </c>
      <c r="G3221" s="49">
        <v>354577</v>
      </c>
      <c r="H3221" s="1105" t="b">
        <f t="shared" si="101"/>
        <v>1</v>
      </c>
    </row>
    <row r="3222" spans="1:8" ht="30">
      <c r="A3222" s="45">
        <v>12899</v>
      </c>
      <c r="B3222" s="1108" t="s">
        <v>11253</v>
      </c>
      <c r="C3222" s="45" t="s">
        <v>4706</v>
      </c>
      <c r="D3222" s="46">
        <f t="shared" si="100"/>
        <v>89.83</v>
      </c>
      <c r="F3222" s="46">
        <v>89.83</v>
      </c>
      <c r="G3222" s="46">
        <v>89.83</v>
      </c>
      <c r="H3222" s="1105" t="b">
        <f t="shared" si="101"/>
        <v>1</v>
      </c>
    </row>
    <row r="3223" spans="1:8">
      <c r="A3223" s="47">
        <v>12898</v>
      </c>
      <c r="B3223" s="48" t="s">
        <v>11254</v>
      </c>
      <c r="C3223" s="47" t="s">
        <v>4706</v>
      </c>
      <c r="D3223" s="49">
        <f t="shared" si="100"/>
        <v>142.5</v>
      </c>
      <c r="F3223" s="49">
        <v>142.5</v>
      </c>
      <c r="G3223" s="49">
        <v>142.5</v>
      </c>
      <c r="H3223" s="1105" t="b">
        <f t="shared" si="101"/>
        <v>1</v>
      </c>
    </row>
    <row r="3224" spans="1:8">
      <c r="A3224" s="45">
        <v>42528</v>
      </c>
      <c r="B3224" s="1108" t="s">
        <v>11255</v>
      </c>
      <c r="C3224" s="45" t="s">
        <v>4708</v>
      </c>
      <c r="D3224" s="46">
        <f t="shared" si="100"/>
        <v>5.8</v>
      </c>
      <c r="F3224" s="46">
        <v>5.8</v>
      </c>
      <c r="G3224" s="46">
        <v>5.8</v>
      </c>
      <c r="H3224" s="1105" t="b">
        <f t="shared" si="101"/>
        <v>1</v>
      </c>
    </row>
    <row r="3225" spans="1:8">
      <c r="A3225" s="47">
        <v>39696</v>
      </c>
      <c r="B3225" s="48" t="s">
        <v>11256</v>
      </c>
      <c r="C3225" s="47" t="s">
        <v>4708</v>
      </c>
      <c r="D3225" s="49">
        <f t="shared" si="100"/>
        <v>4.08</v>
      </c>
      <c r="F3225" s="49">
        <v>4.08</v>
      </c>
      <c r="G3225" s="49">
        <v>4.08</v>
      </c>
      <c r="H3225" s="1105" t="b">
        <f t="shared" si="101"/>
        <v>1</v>
      </c>
    </row>
    <row r="3226" spans="1:8">
      <c r="A3226" s="45">
        <v>39700</v>
      </c>
      <c r="B3226" s="1108" t="s">
        <v>11257</v>
      </c>
      <c r="C3226" s="45" t="s">
        <v>4708</v>
      </c>
      <c r="D3226" s="46">
        <f t="shared" si="100"/>
        <v>22.93</v>
      </c>
      <c r="F3226" s="46">
        <v>22.93</v>
      </c>
      <c r="G3226" s="46">
        <v>22.93</v>
      </c>
      <c r="H3226" s="1105" t="b">
        <f t="shared" si="101"/>
        <v>1</v>
      </c>
    </row>
    <row r="3227" spans="1:8">
      <c r="A3227" s="47">
        <v>11621</v>
      </c>
      <c r="B3227" s="48" t="s">
        <v>11258</v>
      </c>
      <c r="C3227" s="47" t="s">
        <v>4708</v>
      </c>
      <c r="D3227" s="49">
        <f t="shared" si="100"/>
        <v>45.63</v>
      </c>
      <c r="F3227" s="49">
        <v>45.63</v>
      </c>
      <c r="G3227" s="49">
        <v>45.63</v>
      </c>
      <c r="H3227" s="1105" t="b">
        <f t="shared" si="101"/>
        <v>1</v>
      </c>
    </row>
    <row r="3228" spans="1:8">
      <c r="A3228" s="45">
        <v>4014</v>
      </c>
      <c r="B3228" s="1108" t="s">
        <v>11259</v>
      </c>
      <c r="C3228" s="45" t="s">
        <v>4708</v>
      </c>
      <c r="D3228" s="46">
        <f t="shared" si="100"/>
        <v>47.21</v>
      </c>
      <c r="F3228" s="46">
        <v>47.21</v>
      </c>
      <c r="G3228" s="46">
        <v>47.21</v>
      </c>
      <c r="H3228" s="1105" t="b">
        <f t="shared" si="101"/>
        <v>1</v>
      </c>
    </row>
    <row r="3229" spans="1:8">
      <c r="A3229" s="47">
        <v>4015</v>
      </c>
      <c r="B3229" s="48" t="s">
        <v>11260</v>
      </c>
      <c r="C3229" s="47" t="s">
        <v>4708</v>
      </c>
      <c r="D3229" s="49">
        <f t="shared" si="100"/>
        <v>57.98</v>
      </c>
      <c r="F3229" s="49">
        <v>57.98</v>
      </c>
      <c r="G3229" s="49">
        <v>57.98</v>
      </c>
      <c r="H3229" s="1105" t="b">
        <f t="shared" si="101"/>
        <v>1</v>
      </c>
    </row>
    <row r="3230" spans="1:8">
      <c r="A3230" s="45">
        <v>4017</v>
      </c>
      <c r="B3230" s="1108" t="s">
        <v>11261</v>
      </c>
      <c r="C3230" s="45" t="s">
        <v>4708</v>
      </c>
      <c r="D3230" s="46">
        <f t="shared" si="100"/>
        <v>84.36</v>
      </c>
      <c r="F3230" s="46">
        <v>84.36</v>
      </c>
      <c r="G3230" s="46">
        <v>84.36</v>
      </c>
      <c r="H3230" s="1105" t="b">
        <f t="shared" si="101"/>
        <v>1</v>
      </c>
    </row>
    <row r="3231" spans="1:8">
      <c r="A3231" s="47">
        <v>4016</v>
      </c>
      <c r="B3231" s="48" t="s">
        <v>11262</v>
      </c>
      <c r="C3231" s="47" t="s">
        <v>4708</v>
      </c>
      <c r="D3231" s="49">
        <f t="shared" si="100"/>
        <v>33.32</v>
      </c>
      <c r="F3231" s="49">
        <v>33.32</v>
      </c>
      <c r="G3231" s="49">
        <v>33.32</v>
      </c>
      <c r="H3231" s="1105" t="b">
        <f t="shared" si="101"/>
        <v>1</v>
      </c>
    </row>
    <row r="3232" spans="1:8">
      <c r="A3232" s="45">
        <v>39699</v>
      </c>
      <c r="B3232" s="1108" t="s">
        <v>11263</v>
      </c>
      <c r="C3232" s="45" t="s">
        <v>4708</v>
      </c>
      <c r="D3232" s="46">
        <f t="shared" si="100"/>
        <v>10.51</v>
      </c>
      <c r="F3232" s="46">
        <v>10.51</v>
      </c>
      <c r="G3232" s="46">
        <v>10.51</v>
      </c>
      <c r="H3232" s="1105" t="b">
        <f t="shared" si="101"/>
        <v>1</v>
      </c>
    </row>
    <row r="3233" spans="1:8">
      <c r="A3233" s="47">
        <v>38544</v>
      </c>
      <c r="B3233" s="48" t="s">
        <v>11264</v>
      </c>
      <c r="C3233" s="47" t="s">
        <v>4708</v>
      </c>
      <c r="D3233" s="49">
        <f t="shared" si="100"/>
        <v>8.5500000000000007</v>
      </c>
      <c r="F3233" s="49">
        <v>8.5500000000000007</v>
      </c>
      <c r="G3233" s="49">
        <v>8.5500000000000007</v>
      </c>
      <c r="H3233" s="1105" t="b">
        <f t="shared" si="101"/>
        <v>1</v>
      </c>
    </row>
    <row r="3234" spans="1:8">
      <c r="A3234" s="45">
        <v>38545</v>
      </c>
      <c r="B3234" s="1108" t="s">
        <v>11265</v>
      </c>
      <c r="C3234" s="45" t="s">
        <v>4708</v>
      </c>
      <c r="D3234" s="46">
        <f t="shared" si="100"/>
        <v>5.49</v>
      </c>
      <c r="F3234" s="46">
        <v>5.49</v>
      </c>
      <c r="G3234" s="46">
        <v>5.49</v>
      </c>
      <c r="H3234" s="1105" t="b">
        <f t="shared" si="101"/>
        <v>1</v>
      </c>
    </row>
    <row r="3235" spans="1:8">
      <c r="A3235" s="47">
        <v>42527</v>
      </c>
      <c r="B3235" s="48" t="s">
        <v>11266</v>
      </c>
      <c r="C3235" s="47" t="s">
        <v>4708</v>
      </c>
      <c r="D3235" s="49">
        <f t="shared" si="100"/>
        <v>15.33</v>
      </c>
      <c r="F3235" s="49">
        <v>15.33</v>
      </c>
      <c r="G3235" s="49">
        <v>15.33</v>
      </c>
      <c r="H3235" s="1105" t="b">
        <f t="shared" si="101"/>
        <v>1</v>
      </c>
    </row>
    <row r="3236" spans="1:8">
      <c r="A3236" s="45">
        <v>39323</v>
      </c>
      <c r="B3236" s="1108" t="s">
        <v>11267</v>
      </c>
      <c r="C3236" s="45" t="s">
        <v>4708</v>
      </c>
      <c r="D3236" s="46">
        <f t="shared" si="100"/>
        <v>20.96</v>
      </c>
      <c r="F3236" s="46">
        <v>20.96</v>
      </c>
      <c r="G3236" s="46">
        <v>20.96</v>
      </c>
      <c r="H3236" s="1105" t="b">
        <f t="shared" si="101"/>
        <v>1</v>
      </c>
    </row>
    <row r="3237" spans="1:8" ht="30">
      <c r="A3237" s="47">
        <v>626</v>
      </c>
      <c r="B3237" s="48" t="s">
        <v>11268</v>
      </c>
      <c r="C3237" s="47" t="s">
        <v>4710</v>
      </c>
      <c r="D3237" s="49">
        <f t="shared" si="100"/>
        <v>12.94</v>
      </c>
      <c r="F3237" s="49">
        <v>12.94</v>
      </c>
      <c r="G3237" s="49">
        <v>12.94</v>
      </c>
      <c r="H3237" s="1105" t="b">
        <f t="shared" si="101"/>
        <v>1</v>
      </c>
    </row>
    <row r="3238" spans="1:8">
      <c r="A3238" s="45">
        <v>25860</v>
      </c>
      <c r="B3238" s="1108" t="s">
        <v>11269</v>
      </c>
      <c r="C3238" s="45" t="s">
        <v>4708</v>
      </c>
      <c r="D3238" s="46">
        <f t="shared" si="100"/>
        <v>8.7899999999999991</v>
      </c>
      <c r="F3238" s="46">
        <v>8.7899999999999991</v>
      </c>
      <c r="G3238" s="46">
        <v>8.7899999999999991</v>
      </c>
      <c r="H3238" s="1105" t="b">
        <f t="shared" si="101"/>
        <v>1</v>
      </c>
    </row>
    <row r="3239" spans="1:8">
      <c r="A3239" s="47">
        <v>25861</v>
      </c>
      <c r="B3239" s="48" t="s">
        <v>11270</v>
      </c>
      <c r="C3239" s="47" t="s">
        <v>4708</v>
      </c>
      <c r="D3239" s="49">
        <f t="shared" si="100"/>
        <v>13.27</v>
      </c>
      <c r="F3239" s="49">
        <v>13.27</v>
      </c>
      <c r="G3239" s="49">
        <v>13.27</v>
      </c>
      <c r="H3239" s="1105" t="b">
        <f t="shared" si="101"/>
        <v>1</v>
      </c>
    </row>
    <row r="3240" spans="1:8">
      <c r="A3240" s="45">
        <v>25862</v>
      </c>
      <c r="B3240" s="1108" t="s">
        <v>11271</v>
      </c>
      <c r="C3240" s="45" t="s">
        <v>4708</v>
      </c>
      <c r="D3240" s="46">
        <f t="shared" si="100"/>
        <v>14.09</v>
      </c>
      <c r="F3240" s="46">
        <v>14.09</v>
      </c>
      <c r="G3240" s="46">
        <v>14.09</v>
      </c>
      <c r="H3240" s="1105" t="b">
        <f t="shared" si="101"/>
        <v>1</v>
      </c>
    </row>
    <row r="3241" spans="1:8">
      <c r="A3241" s="47">
        <v>25863</v>
      </c>
      <c r="B3241" s="48" t="s">
        <v>11272</v>
      </c>
      <c r="C3241" s="47" t="s">
        <v>4708</v>
      </c>
      <c r="D3241" s="49">
        <f t="shared" si="100"/>
        <v>17.61</v>
      </c>
      <c r="F3241" s="49">
        <v>17.61</v>
      </c>
      <c r="G3241" s="49">
        <v>17.61</v>
      </c>
      <c r="H3241" s="1105" t="b">
        <f t="shared" si="101"/>
        <v>1</v>
      </c>
    </row>
    <row r="3242" spans="1:8">
      <c r="A3242" s="45">
        <v>25864</v>
      </c>
      <c r="B3242" s="1108" t="s">
        <v>11273</v>
      </c>
      <c r="C3242" s="45" t="s">
        <v>4708</v>
      </c>
      <c r="D3242" s="46">
        <f t="shared" si="100"/>
        <v>26.41</v>
      </c>
      <c r="F3242" s="46">
        <v>26.41</v>
      </c>
      <c r="G3242" s="46">
        <v>26.41</v>
      </c>
      <c r="H3242" s="1105" t="b">
        <f t="shared" si="101"/>
        <v>1</v>
      </c>
    </row>
    <row r="3243" spans="1:8">
      <c r="A3243" s="47">
        <v>25865</v>
      </c>
      <c r="B3243" s="48" t="s">
        <v>11274</v>
      </c>
      <c r="C3243" s="47" t="s">
        <v>4708</v>
      </c>
      <c r="D3243" s="49">
        <f t="shared" si="100"/>
        <v>35.380000000000003</v>
      </c>
      <c r="F3243" s="49">
        <v>35.380000000000003</v>
      </c>
      <c r="G3243" s="49">
        <v>35.380000000000003</v>
      </c>
      <c r="H3243" s="1105" t="b">
        <f t="shared" si="101"/>
        <v>1</v>
      </c>
    </row>
    <row r="3244" spans="1:8">
      <c r="A3244" s="45">
        <v>25866</v>
      </c>
      <c r="B3244" s="1108" t="s">
        <v>11275</v>
      </c>
      <c r="C3244" s="45" t="s">
        <v>4708</v>
      </c>
      <c r="D3244" s="46">
        <f t="shared" si="100"/>
        <v>43.93</v>
      </c>
      <c r="F3244" s="46">
        <v>43.93</v>
      </c>
      <c r="G3244" s="46">
        <v>43.93</v>
      </c>
      <c r="H3244" s="1105" t="b">
        <f t="shared" si="101"/>
        <v>1</v>
      </c>
    </row>
    <row r="3245" spans="1:8">
      <c r="A3245" s="47">
        <v>25868</v>
      </c>
      <c r="B3245" s="48" t="s">
        <v>11276</v>
      </c>
      <c r="C3245" s="47" t="s">
        <v>4708</v>
      </c>
      <c r="D3245" s="49">
        <f t="shared" si="100"/>
        <v>9.8000000000000007</v>
      </c>
      <c r="F3245" s="49">
        <v>9.8000000000000007</v>
      </c>
      <c r="G3245" s="49">
        <v>9.8000000000000007</v>
      </c>
      <c r="H3245" s="1105" t="b">
        <f t="shared" si="101"/>
        <v>1</v>
      </c>
    </row>
    <row r="3246" spans="1:8">
      <c r="A3246" s="45">
        <v>25869</v>
      </c>
      <c r="B3246" s="1108" t="s">
        <v>11277</v>
      </c>
      <c r="C3246" s="45" t="s">
        <v>4708</v>
      </c>
      <c r="D3246" s="46">
        <f t="shared" si="100"/>
        <v>13.84</v>
      </c>
      <c r="F3246" s="46">
        <v>13.84</v>
      </c>
      <c r="G3246" s="46">
        <v>13.84</v>
      </c>
      <c r="H3246" s="1105" t="b">
        <f t="shared" si="101"/>
        <v>1</v>
      </c>
    </row>
    <row r="3247" spans="1:8">
      <c r="A3247" s="47">
        <v>25870</v>
      </c>
      <c r="B3247" s="48" t="s">
        <v>11278</v>
      </c>
      <c r="C3247" s="47" t="s">
        <v>4708</v>
      </c>
      <c r="D3247" s="49">
        <f t="shared" si="100"/>
        <v>15.69</v>
      </c>
      <c r="F3247" s="49">
        <v>15.69</v>
      </c>
      <c r="G3247" s="49">
        <v>15.69</v>
      </c>
      <c r="H3247" s="1105" t="b">
        <f t="shared" si="101"/>
        <v>1</v>
      </c>
    </row>
    <row r="3248" spans="1:8">
      <c r="A3248" s="45">
        <v>25871</v>
      </c>
      <c r="B3248" s="1108" t="s">
        <v>11279</v>
      </c>
      <c r="C3248" s="45" t="s">
        <v>4708</v>
      </c>
      <c r="D3248" s="46">
        <f t="shared" si="100"/>
        <v>19.260000000000002</v>
      </c>
      <c r="F3248" s="46">
        <v>19.260000000000002</v>
      </c>
      <c r="G3248" s="46">
        <v>19.260000000000002</v>
      </c>
      <c r="H3248" s="1105" t="b">
        <f t="shared" si="101"/>
        <v>1</v>
      </c>
    </row>
    <row r="3249" spans="1:8">
      <c r="A3249" s="47">
        <v>25867</v>
      </c>
      <c r="B3249" s="48" t="s">
        <v>11280</v>
      </c>
      <c r="C3249" s="47" t="s">
        <v>4708</v>
      </c>
      <c r="D3249" s="49">
        <f t="shared" si="100"/>
        <v>28.52</v>
      </c>
      <c r="F3249" s="49">
        <v>28.52</v>
      </c>
      <c r="G3249" s="49">
        <v>28.52</v>
      </c>
      <c r="H3249" s="1105" t="b">
        <f t="shared" si="101"/>
        <v>1</v>
      </c>
    </row>
    <row r="3250" spans="1:8">
      <c r="A3250" s="45">
        <v>25872</v>
      </c>
      <c r="B3250" s="1108" t="s">
        <v>11281</v>
      </c>
      <c r="C3250" s="45" t="s">
        <v>4708</v>
      </c>
      <c r="D3250" s="46">
        <f t="shared" si="100"/>
        <v>38.54</v>
      </c>
      <c r="F3250" s="46">
        <v>38.54</v>
      </c>
      <c r="G3250" s="46">
        <v>38.54</v>
      </c>
      <c r="H3250" s="1105" t="b">
        <f t="shared" si="101"/>
        <v>1</v>
      </c>
    </row>
    <row r="3251" spans="1:8">
      <c r="A3251" s="47">
        <v>25873</v>
      </c>
      <c r="B3251" s="48" t="s">
        <v>11282</v>
      </c>
      <c r="C3251" s="47" t="s">
        <v>4708</v>
      </c>
      <c r="D3251" s="49">
        <f t="shared" si="100"/>
        <v>48.07</v>
      </c>
      <c r="F3251" s="49">
        <v>48.07</v>
      </c>
      <c r="G3251" s="49">
        <v>48.07</v>
      </c>
      <c r="H3251" s="1105" t="b">
        <f t="shared" si="101"/>
        <v>1</v>
      </c>
    </row>
    <row r="3252" spans="1:8">
      <c r="A3252" s="45">
        <v>40637</v>
      </c>
      <c r="B3252" s="1108" t="s">
        <v>11283</v>
      </c>
      <c r="C3252" s="45" t="s">
        <v>4706</v>
      </c>
      <c r="D3252" s="46">
        <f t="shared" si="100"/>
        <v>505925.24</v>
      </c>
      <c r="F3252" s="46">
        <v>505925.24</v>
      </c>
      <c r="G3252" s="46">
        <v>505925.24</v>
      </c>
      <c r="H3252" s="1105" t="b">
        <f t="shared" si="101"/>
        <v>1</v>
      </c>
    </row>
    <row r="3253" spans="1:8">
      <c r="A3253" s="47">
        <v>13836</v>
      </c>
      <c r="B3253" s="48" t="s">
        <v>11284</v>
      </c>
      <c r="C3253" s="47" t="s">
        <v>4706</v>
      </c>
      <c r="D3253" s="49">
        <f t="shared" si="100"/>
        <v>78291.97</v>
      </c>
      <c r="F3253" s="49">
        <v>78291.97</v>
      </c>
      <c r="G3253" s="49">
        <v>78291.97</v>
      </c>
      <c r="H3253" s="1105" t="b">
        <f t="shared" si="101"/>
        <v>1</v>
      </c>
    </row>
    <row r="3254" spans="1:8" ht="30">
      <c r="A3254" s="45">
        <v>14534</v>
      </c>
      <c r="B3254" s="1108" t="s">
        <v>11285</v>
      </c>
      <c r="C3254" s="45" t="s">
        <v>4706</v>
      </c>
      <c r="D3254" s="46">
        <f t="shared" si="100"/>
        <v>32775.089999999997</v>
      </c>
      <c r="F3254" s="46">
        <v>32775.089999999997</v>
      </c>
      <c r="G3254" s="46">
        <v>32775.089999999997</v>
      </c>
      <c r="H3254" s="1105" t="b">
        <f t="shared" si="101"/>
        <v>1</v>
      </c>
    </row>
    <row r="3255" spans="1:8">
      <c r="A3255" s="47">
        <v>14619</v>
      </c>
      <c r="B3255" s="48" t="s">
        <v>11286</v>
      </c>
      <c r="C3255" s="47" t="s">
        <v>4706</v>
      </c>
      <c r="D3255" s="49">
        <f t="shared" si="100"/>
        <v>16296.14</v>
      </c>
      <c r="F3255" s="49">
        <v>16296.14</v>
      </c>
      <c r="G3255" s="49">
        <v>16296.14</v>
      </c>
      <c r="H3255" s="1105" t="b">
        <f t="shared" si="101"/>
        <v>1</v>
      </c>
    </row>
    <row r="3256" spans="1:8" ht="30">
      <c r="A3256" s="45">
        <v>14535</v>
      </c>
      <c r="B3256" s="1108" t="s">
        <v>11287</v>
      </c>
      <c r="C3256" s="45" t="s">
        <v>4706</v>
      </c>
      <c r="D3256" s="46">
        <f t="shared" si="100"/>
        <v>325295.92</v>
      </c>
      <c r="F3256" s="46">
        <v>325295.92</v>
      </c>
      <c r="G3256" s="46">
        <v>325295.92</v>
      </c>
      <c r="H3256" s="1105" t="b">
        <f t="shared" si="101"/>
        <v>1</v>
      </c>
    </row>
    <row r="3257" spans="1:8" ht="45">
      <c r="A3257" s="47">
        <v>39813</v>
      </c>
      <c r="B3257" s="48" t="s">
        <v>11288</v>
      </c>
      <c r="C3257" s="47" t="s">
        <v>4706</v>
      </c>
      <c r="D3257" s="49">
        <f t="shared" si="100"/>
        <v>17291.87</v>
      </c>
      <c r="F3257" s="49">
        <v>17291.87</v>
      </c>
      <c r="G3257" s="49">
        <v>17291.87</v>
      </c>
      <c r="H3257" s="1105" t="b">
        <f t="shared" si="101"/>
        <v>1</v>
      </c>
    </row>
    <row r="3258" spans="1:8" ht="30">
      <c r="A3258" s="45">
        <v>40403</v>
      </c>
      <c r="B3258" s="1108" t="s">
        <v>11289</v>
      </c>
      <c r="C3258" s="45" t="s">
        <v>4706</v>
      </c>
      <c r="D3258" s="46">
        <f t="shared" si="100"/>
        <v>722.94</v>
      </c>
      <c r="F3258" s="46">
        <v>722.94</v>
      </c>
      <c r="G3258" s="46">
        <v>722.94</v>
      </c>
      <c r="H3258" s="1105" t="b">
        <f t="shared" si="101"/>
        <v>1</v>
      </c>
    </row>
    <row r="3259" spans="1:8">
      <c r="A3259" s="47">
        <v>12868</v>
      </c>
      <c r="B3259" s="48" t="s">
        <v>11290</v>
      </c>
      <c r="C3259" s="47" t="s">
        <v>4705</v>
      </c>
      <c r="D3259" s="49">
        <f t="shared" si="100"/>
        <v>13.13</v>
      </c>
      <c r="F3259" s="49">
        <v>13.13</v>
      </c>
      <c r="G3259" s="49">
        <v>15.2</v>
      </c>
      <c r="H3259" s="1105" t="b">
        <f t="shared" si="101"/>
        <v>0</v>
      </c>
    </row>
    <row r="3260" spans="1:8">
      <c r="A3260" s="45">
        <v>40916</v>
      </c>
      <c r="B3260" s="1108" t="s">
        <v>11291</v>
      </c>
      <c r="C3260" s="45" t="s">
        <v>4714</v>
      </c>
      <c r="D3260" s="46">
        <f t="shared" si="100"/>
        <v>2327.6999999999998</v>
      </c>
      <c r="F3260" s="46">
        <v>2327.6999999999998</v>
      </c>
      <c r="G3260" s="46">
        <v>2695.75</v>
      </c>
      <c r="H3260" s="1105" t="b">
        <f t="shared" si="101"/>
        <v>0</v>
      </c>
    </row>
    <row r="3261" spans="1:8">
      <c r="A3261" s="47">
        <v>4755</v>
      </c>
      <c r="B3261" s="48" t="s">
        <v>11292</v>
      </c>
      <c r="C3261" s="47" t="s">
        <v>4705</v>
      </c>
      <c r="D3261" s="49">
        <f t="shared" si="100"/>
        <v>13.13</v>
      </c>
      <c r="F3261" s="49">
        <v>13.13</v>
      </c>
      <c r="G3261" s="49">
        <v>15.2</v>
      </c>
      <c r="H3261" s="1105" t="b">
        <f t="shared" si="101"/>
        <v>0</v>
      </c>
    </row>
    <row r="3262" spans="1:8">
      <c r="A3262" s="45">
        <v>41067</v>
      </c>
      <c r="B3262" s="1108" t="s">
        <v>11293</v>
      </c>
      <c r="C3262" s="45" t="s">
        <v>4714</v>
      </c>
      <c r="D3262" s="46">
        <f t="shared" si="100"/>
        <v>2328.39</v>
      </c>
      <c r="F3262" s="46">
        <v>2328.39</v>
      </c>
      <c r="G3262" s="46">
        <v>2696.55</v>
      </c>
      <c r="H3262" s="1105" t="b">
        <f t="shared" si="101"/>
        <v>0</v>
      </c>
    </row>
    <row r="3263" spans="1:8">
      <c r="A3263" s="47">
        <v>38463</v>
      </c>
      <c r="B3263" s="48" t="s">
        <v>11294</v>
      </c>
      <c r="C3263" s="47" t="s">
        <v>4706</v>
      </c>
      <c r="D3263" s="49">
        <f t="shared" si="100"/>
        <v>28.19</v>
      </c>
      <c r="F3263" s="49">
        <v>28.19</v>
      </c>
      <c r="G3263" s="49">
        <v>28.19</v>
      </c>
      <c r="H3263" s="1105" t="b">
        <f t="shared" si="101"/>
        <v>1</v>
      </c>
    </row>
    <row r="3264" spans="1:8" ht="30">
      <c r="A3264" s="45">
        <v>40703</v>
      </c>
      <c r="B3264" s="1108" t="s">
        <v>11295</v>
      </c>
      <c r="C3264" s="45" t="s">
        <v>4706</v>
      </c>
      <c r="D3264" s="46">
        <f t="shared" si="100"/>
        <v>7730.52</v>
      </c>
      <c r="F3264" s="46">
        <v>7730.52</v>
      </c>
      <c r="G3264" s="46">
        <v>7730.52</v>
      </c>
      <c r="H3264" s="1105" t="b">
        <f t="shared" si="101"/>
        <v>1</v>
      </c>
    </row>
    <row r="3265" spans="1:8">
      <c r="A3265" s="47">
        <v>14531</v>
      </c>
      <c r="B3265" s="48" t="s">
        <v>11296</v>
      </c>
      <c r="C3265" s="47" t="s">
        <v>4706</v>
      </c>
      <c r="D3265" s="49">
        <f t="shared" si="100"/>
        <v>14412.6</v>
      </c>
      <c r="F3265" s="49">
        <v>14412.6</v>
      </c>
      <c r="G3265" s="49">
        <v>14412.6</v>
      </c>
      <c r="H3265" s="1105" t="b">
        <f t="shared" si="101"/>
        <v>1</v>
      </c>
    </row>
    <row r="3266" spans="1:8">
      <c r="A3266" s="45">
        <v>36533</v>
      </c>
      <c r="B3266" s="1108" t="s">
        <v>11297</v>
      </c>
      <c r="C3266" s="45" t="s">
        <v>4706</v>
      </c>
      <c r="D3266" s="46">
        <f t="shared" si="100"/>
        <v>16585.22</v>
      </c>
      <c r="F3266" s="46">
        <v>16585.22</v>
      </c>
      <c r="G3266" s="46">
        <v>16585.22</v>
      </c>
      <c r="H3266" s="1105" t="b">
        <f t="shared" si="101"/>
        <v>1</v>
      </c>
    </row>
    <row r="3267" spans="1:8">
      <c r="A3267" s="47">
        <v>11616</v>
      </c>
      <c r="B3267" s="48" t="s">
        <v>11298</v>
      </c>
      <c r="C3267" s="47" t="s">
        <v>4706</v>
      </c>
      <c r="D3267" s="49">
        <f t="shared" ref="D3267:D3330" si="102">IF($J$2=$F$1,F3267,G3267)</f>
        <v>15664.49</v>
      </c>
      <c r="F3267" s="49">
        <v>15664.49</v>
      </c>
      <c r="G3267" s="49">
        <v>15664.49</v>
      </c>
      <c r="H3267" s="1105" t="b">
        <f t="shared" ref="H3267:H3330" si="103">F3267=G3267</f>
        <v>1</v>
      </c>
    </row>
    <row r="3268" spans="1:8">
      <c r="A3268" s="45">
        <v>41898</v>
      </c>
      <c r="B3268" s="1108" t="s">
        <v>11299</v>
      </c>
      <c r="C3268" s="45" t="s">
        <v>4706</v>
      </c>
      <c r="D3268" s="46">
        <f t="shared" si="102"/>
        <v>17624.689999999999</v>
      </c>
      <c r="F3268" s="46">
        <v>17624.689999999999</v>
      </c>
      <c r="G3268" s="46">
        <v>17624.689999999999</v>
      </c>
      <c r="H3268" s="1105" t="b">
        <f t="shared" si="103"/>
        <v>1</v>
      </c>
    </row>
    <row r="3269" spans="1:8">
      <c r="A3269" s="47">
        <v>13447</v>
      </c>
      <c r="B3269" s="48" t="s">
        <v>11300</v>
      </c>
      <c r="C3269" s="47" t="s">
        <v>4706</v>
      </c>
      <c r="D3269" s="49">
        <f t="shared" si="102"/>
        <v>32430.63</v>
      </c>
      <c r="F3269" s="49">
        <v>32430.63</v>
      </c>
      <c r="G3269" s="49">
        <v>32430.63</v>
      </c>
      <c r="H3269" s="1105" t="b">
        <f t="shared" si="103"/>
        <v>1</v>
      </c>
    </row>
    <row r="3270" spans="1:8">
      <c r="A3270" s="45">
        <v>14529</v>
      </c>
      <c r="B3270" s="1108" t="s">
        <v>11301</v>
      </c>
      <c r="C3270" s="45" t="s">
        <v>4706</v>
      </c>
      <c r="D3270" s="46">
        <f t="shared" si="102"/>
        <v>18137.63</v>
      </c>
      <c r="F3270" s="46">
        <v>18137.63</v>
      </c>
      <c r="G3270" s="46">
        <v>18137.63</v>
      </c>
      <c r="H3270" s="1105" t="b">
        <f t="shared" si="103"/>
        <v>1</v>
      </c>
    </row>
    <row r="3271" spans="1:8">
      <c r="A3271" s="47">
        <v>10747</v>
      </c>
      <c r="B3271" s="48" t="s">
        <v>11302</v>
      </c>
      <c r="C3271" s="47" t="s">
        <v>4706</v>
      </c>
      <c r="D3271" s="49">
        <f t="shared" si="102"/>
        <v>17795.78</v>
      </c>
      <c r="F3271" s="49">
        <v>17795.78</v>
      </c>
      <c r="G3271" s="49">
        <v>17795.78</v>
      </c>
      <c r="H3271" s="1105" t="b">
        <f t="shared" si="103"/>
        <v>1</v>
      </c>
    </row>
    <row r="3272" spans="1:8">
      <c r="A3272" s="45">
        <v>36141</v>
      </c>
      <c r="B3272" s="1108" t="s">
        <v>11303</v>
      </c>
      <c r="C3272" s="45" t="s">
        <v>4706</v>
      </c>
      <c r="D3272" s="46">
        <f t="shared" si="102"/>
        <v>31.45</v>
      </c>
      <c r="F3272" s="46">
        <v>31.45</v>
      </c>
      <c r="G3272" s="46">
        <v>31.45</v>
      </c>
      <c r="H3272" s="1105" t="b">
        <f t="shared" si="103"/>
        <v>1</v>
      </c>
    </row>
    <row r="3273" spans="1:8">
      <c r="A3273" s="47">
        <v>4053</v>
      </c>
      <c r="B3273" s="48" t="s">
        <v>11304</v>
      </c>
      <c r="C3273" s="47" t="s">
        <v>4725</v>
      </c>
      <c r="D3273" s="49">
        <f t="shared" si="102"/>
        <v>49.18</v>
      </c>
      <c r="F3273" s="49">
        <v>49.18</v>
      </c>
      <c r="G3273" s="49">
        <v>49.18</v>
      </c>
      <c r="H3273" s="1105" t="b">
        <f t="shared" si="103"/>
        <v>1</v>
      </c>
    </row>
    <row r="3274" spans="1:8">
      <c r="A3274" s="45">
        <v>4052</v>
      </c>
      <c r="B3274" s="1108" t="s">
        <v>11305</v>
      </c>
      <c r="C3274" s="45" t="s">
        <v>4712</v>
      </c>
      <c r="D3274" s="46">
        <f t="shared" si="102"/>
        <v>100.3</v>
      </c>
      <c r="F3274" s="46">
        <v>100.3</v>
      </c>
      <c r="G3274" s="46">
        <v>100.3</v>
      </c>
      <c r="H3274" s="1105" t="b">
        <f t="shared" si="103"/>
        <v>1</v>
      </c>
    </row>
    <row r="3275" spans="1:8">
      <c r="A3275" s="47">
        <v>4056</v>
      </c>
      <c r="B3275" s="48" t="s">
        <v>11306</v>
      </c>
      <c r="C3275" s="47" t="s">
        <v>4725</v>
      </c>
      <c r="D3275" s="49">
        <f t="shared" si="102"/>
        <v>25.86</v>
      </c>
      <c r="F3275" s="49">
        <v>25.86</v>
      </c>
      <c r="G3275" s="49">
        <v>25.86</v>
      </c>
      <c r="H3275" s="1105" t="b">
        <f t="shared" si="103"/>
        <v>1</v>
      </c>
    </row>
    <row r="3276" spans="1:8">
      <c r="A3276" s="45">
        <v>4051</v>
      </c>
      <c r="B3276" s="1108" t="s">
        <v>11307</v>
      </c>
      <c r="C3276" s="45" t="s">
        <v>4712</v>
      </c>
      <c r="D3276" s="46">
        <f t="shared" si="102"/>
        <v>64.55</v>
      </c>
      <c r="F3276" s="46">
        <v>64.55</v>
      </c>
      <c r="G3276" s="46">
        <v>64.55</v>
      </c>
      <c r="H3276" s="1105" t="b">
        <f t="shared" si="103"/>
        <v>1</v>
      </c>
    </row>
    <row r="3277" spans="1:8">
      <c r="A3277" s="47">
        <v>4048</v>
      </c>
      <c r="B3277" s="48" t="s">
        <v>11307</v>
      </c>
      <c r="C3277" s="47" t="s">
        <v>4711</v>
      </c>
      <c r="D3277" s="49">
        <f t="shared" si="102"/>
        <v>3.58</v>
      </c>
      <c r="F3277" s="49">
        <v>3.58</v>
      </c>
      <c r="G3277" s="49">
        <v>3.58</v>
      </c>
      <c r="H3277" s="1105" t="b">
        <f t="shared" si="103"/>
        <v>1</v>
      </c>
    </row>
    <row r="3278" spans="1:8">
      <c r="A3278" s="45">
        <v>4047</v>
      </c>
      <c r="B3278" s="1108" t="s">
        <v>11307</v>
      </c>
      <c r="C3278" s="45" t="s">
        <v>4725</v>
      </c>
      <c r="D3278" s="46">
        <f t="shared" si="102"/>
        <v>12.91</v>
      </c>
      <c r="F3278" s="46">
        <v>12.91</v>
      </c>
      <c r="G3278" s="46">
        <v>12.91</v>
      </c>
      <c r="H3278" s="1105" t="b">
        <f t="shared" si="103"/>
        <v>1</v>
      </c>
    </row>
    <row r="3279" spans="1:8" ht="30">
      <c r="A3279" s="47">
        <v>39434</v>
      </c>
      <c r="B3279" s="48" t="s">
        <v>11308</v>
      </c>
      <c r="C3279" s="47" t="s">
        <v>4710</v>
      </c>
      <c r="D3279" s="49">
        <f t="shared" si="102"/>
        <v>4.0999999999999996</v>
      </c>
      <c r="F3279" s="49">
        <v>4.0999999999999996</v>
      </c>
      <c r="G3279" s="49">
        <v>4.0999999999999996</v>
      </c>
      <c r="H3279" s="1105" t="b">
        <f t="shared" si="103"/>
        <v>1</v>
      </c>
    </row>
    <row r="3280" spans="1:8">
      <c r="A3280" s="45">
        <v>39433</v>
      </c>
      <c r="B3280" s="1108" t="s">
        <v>11309</v>
      </c>
      <c r="C3280" s="45" t="s">
        <v>4710</v>
      </c>
      <c r="D3280" s="46">
        <f t="shared" si="102"/>
        <v>2.94</v>
      </c>
      <c r="F3280" s="46">
        <v>2.94</v>
      </c>
      <c r="G3280" s="46">
        <v>2.94</v>
      </c>
      <c r="H3280" s="1105" t="b">
        <f t="shared" si="103"/>
        <v>1</v>
      </c>
    </row>
    <row r="3281" spans="1:8">
      <c r="A3281" s="47">
        <v>4049</v>
      </c>
      <c r="B3281" s="48" t="s">
        <v>11310</v>
      </c>
      <c r="C3281" s="47" t="s">
        <v>4711</v>
      </c>
      <c r="D3281" s="49">
        <f t="shared" si="102"/>
        <v>40.44</v>
      </c>
      <c r="F3281" s="49">
        <v>40.44</v>
      </c>
      <c r="G3281" s="49">
        <v>40.44</v>
      </c>
      <c r="H3281" s="1105" t="b">
        <f t="shared" si="103"/>
        <v>1</v>
      </c>
    </row>
    <row r="3282" spans="1:8">
      <c r="A3282" s="45">
        <v>38120</v>
      </c>
      <c r="B3282" s="1108" t="s">
        <v>11311</v>
      </c>
      <c r="C3282" s="45" t="s">
        <v>4710</v>
      </c>
      <c r="D3282" s="46">
        <f t="shared" si="102"/>
        <v>92.09</v>
      </c>
      <c r="F3282" s="46">
        <v>92.09</v>
      </c>
      <c r="G3282" s="46">
        <v>92.09</v>
      </c>
      <c r="H3282" s="1105" t="b">
        <f t="shared" si="103"/>
        <v>1</v>
      </c>
    </row>
    <row r="3283" spans="1:8">
      <c r="A3283" s="47">
        <v>38877</v>
      </c>
      <c r="B3283" s="48" t="s">
        <v>11312</v>
      </c>
      <c r="C3283" s="47" t="s">
        <v>4710</v>
      </c>
      <c r="D3283" s="49">
        <f t="shared" si="102"/>
        <v>5.93</v>
      </c>
      <c r="F3283" s="49">
        <v>5.93</v>
      </c>
      <c r="G3283" s="49">
        <v>5.93</v>
      </c>
      <c r="H3283" s="1105" t="b">
        <f t="shared" si="103"/>
        <v>1</v>
      </c>
    </row>
    <row r="3284" spans="1:8">
      <c r="A3284" s="45">
        <v>34546</v>
      </c>
      <c r="B3284" s="1108" t="s">
        <v>11313</v>
      </c>
      <c r="C3284" s="45" t="s">
        <v>4710</v>
      </c>
      <c r="D3284" s="46">
        <f t="shared" si="102"/>
        <v>5.98</v>
      </c>
      <c r="F3284" s="46">
        <v>5.98</v>
      </c>
      <c r="G3284" s="46">
        <v>5.98</v>
      </c>
      <c r="H3284" s="1105" t="b">
        <f t="shared" si="103"/>
        <v>1</v>
      </c>
    </row>
    <row r="3285" spans="1:8">
      <c r="A3285" s="47">
        <v>10498</v>
      </c>
      <c r="B3285" s="48" t="s">
        <v>11314</v>
      </c>
      <c r="C3285" s="47" t="s">
        <v>4710</v>
      </c>
      <c r="D3285" s="49">
        <f t="shared" si="102"/>
        <v>6.61</v>
      </c>
      <c r="F3285" s="49">
        <v>6.61</v>
      </c>
      <c r="G3285" s="49">
        <v>6.61</v>
      </c>
      <c r="H3285" s="1105" t="b">
        <f t="shared" si="103"/>
        <v>1</v>
      </c>
    </row>
    <row r="3286" spans="1:8">
      <c r="A3286" s="45">
        <v>4823</v>
      </c>
      <c r="B3286" s="1108" t="s">
        <v>11315</v>
      </c>
      <c r="C3286" s="45" t="s">
        <v>4710</v>
      </c>
      <c r="D3286" s="46">
        <f t="shared" si="102"/>
        <v>30.01</v>
      </c>
      <c r="F3286" s="46">
        <v>30.01</v>
      </c>
      <c r="G3286" s="46">
        <v>30.01</v>
      </c>
      <c r="H3286" s="1105" t="b">
        <f t="shared" si="103"/>
        <v>1</v>
      </c>
    </row>
    <row r="3287" spans="1:8">
      <c r="A3287" s="47">
        <v>12357</v>
      </c>
      <c r="B3287" s="48" t="s">
        <v>11316</v>
      </c>
      <c r="C3287" s="47" t="s">
        <v>4706</v>
      </c>
      <c r="D3287" s="49">
        <f t="shared" si="102"/>
        <v>152.06</v>
      </c>
      <c r="F3287" s="49">
        <v>152.06</v>
      </c>
      <c r="G3287" s="49">
        <v>152.06</v>
      </c>
      <c r="H3287" s="1105" t="b">
        <f t="shared" si="103"/>
        <v>1</v>
      </c>
    </row>
    <row r="3288" spans="1:8">
      <c r="A3288" s="45">
        <v>12358</v>
      </c>
      <c r="B3288" s="1108" t="s">
        <v>11317</v>
      </c>
      <c r="C3288" s="45" t="s">
        <v>4706</v>
      </c>
      <c r="D3288" s="46">
        <f t="shared" si="102"/>
        <v>171.04</v>
      </c>
      <c r="F3288" s="46">
        <v>171.04</v>
      </c>
      <c r="G3288" s="46">
        <v>171.04</v>
      </c>
      <c r="H3288" s="1105" t="b">
        <f t="shared" si="103"/>
        <v>1</v>
      </c>
    </row>
    <row r="3289" spans="1:8">
      <c r="A3289" s="47">
        <v>11079</v>
      </c>
      <c r="B3289" s="48" t="s">
        <v>11318</v>
      </c>
      <c r="C3289" s="47" t="s">
        <v>4707</v>
      </c>
      <c r="D3289" s="49">
        <f t="shared" si="102"/>
        <v>867.95</v>
      </c>
      <c r="F3289" s="49">
        <v>867.95</v>
      </c>
      <c r="G3289" s="49">
        <v>867.95</v>
      </c>
      <c r="H3289" s="1105" t="b">
        <f t="shared" si="103"/>
        <v>1</v>
      </c>
    </row>
    <row r="3290" spans="1:8">
      <c r="A3290" s="45">
        <v>11082</v>
      </c>
      <c r="B3290" s="1108" t="s">
        <v>11319</v>
      </c>
      <c r="C3290" s="45" t="s">
        <v>4707</v>
      </c>
      <c r="D3290" s="46">
        <f t="shared" si="102"/>
        <v>885.52</v>
      </c>
      <c r="F3290" s="46">
        <v>885.52</v>
      </c>
      <c r="G3290" s="46">
        <v>885.52</v>
      </c>
      <c r="H3290" s="1105" t="b">
        <f t="shared" si="103"/>
        <v>1</v>
      </c>
    </row>
    <row r="3291" spans="1:8">
      <c r="A3291" s="47">
        <v>4058</v>
      </c>
      <c r="B3291" s="48" t="s">
        <v>11320</v>
      </c>
      <c r="C3291" s="47" t="s">
        <v>4705</v>
      </c>
      <c r="D3291" s="49">
        <f t="shared" si="102"/>
        <v>14.07</v>
      </c>
      <c r="F3291" s="49">
        <v>14.07</v>
      </c>
      <c r="G3291" s="49">
        <v>16.29</v>
      </c>
      <c r="H3291" s="1105" t="b">
        <f t="shared" si="103"/>
        <v>0</v>
      </c>
    </row>
    <row r="3292" spans="1:8">
      <c r="A3292" s="45">
        <v>40974</v>
      </c>
      <c r="B3292" s="1108" t="s">
        <v>11321</v>
      </c>
      <c r="C3292" s="45" t="s">
        <v>4714</v>
      </c>
      <c r="D3292" s="46">
        <f t="shared" si="102"/>
        <v>2495.4299999999998</v>
      </c>
      <c r="F3292" s="46">
        <v>2495.4299999999998</v>
      </c>
      <c r="G3292" s="46">
        <v>2890</v>
      </c>
      <c r="H3292" s="1105" t="b">
        <f t="shared" si="103"/>
        <v>0</v>
      </c>
    </row>
    <row r="3293" spans="1:8">
      <c r="A3293" s="47">
        <v>34794</v>
      </c>
      <c r="B3293" s="48" t="s">
        <v>11322</v>
      </c>
      <c r="C3293" s="47" t="s">
        <v>4705</v>
      </c>
      <c r="D3293" s="49">
        <f t="shared" si="102"/>
        <v>14.63</v>
      </c>
      <c r="F3293" s="49">
        <v>14.63</v>
      </c>
      <c r="G3293" s="49">
        <v>16.93</v>
      </c>
      <c r="H3293" s="1105" t="b">
        <f t="shared" si="103"/>
        <v>0</v>
      </c>
    </row>
    <row r="3294" spans="1:8">
      <c r="A3294" s="45">
        <v>40925</v>
      </c>
      <c r="B3294" s="1108" t="s">
        <v>11323</v>
      </c>
      <c r="C3294" s="45" t="s">
        <v>4714</v>
      </c>
      <c r="D3294" s="46">
        <f t="shared" si="102"/>
        <v>2593.62</v>
      </c>
      <c r="F3294" s="46">
        <v>2593.62</v>
      </c>
      <c r="G3294" s="46">
        <v>3003.72</v>
      </c>
      <c r="H3294" s="1105" t="b">
        <f t="shared" si="103"/>
        <v>0</v>
      </c>
    </row>
    <row r="3295" spans="1:8">
      <c r="A3295" s="47">
        <v>13741</v>
      </c>
      <c r="B3295" s="48" t="s">
        <v>11324</v>
      </c>
      <c r="C3295" s="47" t="s">
        <v>4706</v>
      </c>
      <c r="D3295" s="49">
        <f t="shared" si="102"/>
        <v>1548.22</v>
      </c>
      <c r="F3295" s="49">
        <v>1548.22</v>
      </c>
      <c r="G3295" s="49">
        <v>1548.22</v>
      </c>
      <c r="H3295" s="1105" t="b">
        <f t="shared" si="103"/>
        <v>1</v>
      </c>
    </row>
    <row r="3296" spans="1:8">
      <c r="A3296" s="45">
        <v>3288</v>
      </c>
      <c r="B3296" s="1108" t="s">
        <v>11325</v>
      </c>
      <c r="C3296" s="45" t="s">
        <v>4709</v>
      </c>
      <c r="D3296" s="46">
        <f t="shared" si="102"/>
        <v>3.87</v>
      </c>
      <c r="F3296" s="46">
        <v>3.87</v>
      </c>
      <c r="G3296" s="46">
        <v>3.87</v>
      </c>
      <c r="H3296" s="1105" t="b">
        <f t="shared" si="103"/>
        <v>1</v>
      </c>
    </row>
    <row r="3297" spans="1:8">
      <c r="A3297" s="47">
        <v>13587</v>
      </c>
      <c r="B3297" s="48" t="s">
        <v>11326</v>
      </c>
      <c r="C3297" s="47" t="s">
        <v>4709</v>
      </c>
      <c r="D3297" s="49">
        <f t="shared" si="102"/>
        <v>2.33</v>
      </c>
      <c r="F3297" s="49">
        <v>2.33</v>
      </c>
      <c r="G3297" s="49">
        <v>2.33</v>
      </c>
      <c r="H3297" s="1105" t="b">
        <f t="shared" si="103"/>
        <v>1</v>
      </c>
    </row>
    <row r="3298" spans="1:8">
      <c r="A3298" s="45">
        <v>38598</v>
      </c>
      <c r="B3298" s="1108" t="s">
        <v>11327</v>
      </c>
      <c r="C3298" s="45" t="s">
        <v>4706</v>
      </c>
      <c r="D3298" s="46">
        <f t="shared" si="102"/>
        <v>2.41</v>
      </c>
      <c r="F3298" s="46">
        <v>2.41</v>
      </c>
      <c r="G3298" s="46">
        <v>2.41</v>
      </c>
      <c r="H3298" s="1105" t="b">
        <f t="shared" si="103"/>
        <v>1</v>
      </c>
    </row>
    <row r="3299" spans="1:8">
      <c r="A3299" s="47">
        <v>38595</v>
      </c>
      <c r="B3299" s="48" t="s">
        <v>11328</v>
      </c>
      <c r="C3299" s="47" t="s">
        <v>4706</v>
      </c>
      <c r="D3299" s="49">
        <f t="shared" si="102"/>
        <v>1.66</v>
      </c>
      <c r="F3299" s="49">
        <v>1.66</v>
      </c>
      <c r="G3299" s="49">
        <v>1.66</v>
      </c>
      <c r="H3299" s="1105" t="b">
        <f t="shared" si="103"/>
        <v>1</v>
      </c>
    </row>
    <row r="3300" spans="1:8">
      <c r="A3300" s="45">
        <v>38592</v>
      </c>
      <c r="B3300" s="1108" t="s">
        <v>11329</v>
      </c>
      <c r="C3300" s="45" t="s">
        <v>4706</v>
      </c>
      <c r="D3300" s="46">
        <f t="shared" si="102"/>
        <v>2.1800000000000002</v>
      </c>
      <c r="F3300" s="46">
        <v>2.1800000000000002</v>
      </c>
      <c r="G3300" s="46">
        <v>2.1800000000000002</v>
      </c>
      <c r="H3300" s="1105" t="b">
        <f t="shared" si="103"/>
        <v>1</v>
      </c>
    </row>
    <row r="3301" spans="1:8">
      <c r="A3301" s="47">
        <v>38588</v>
      </c>
      <c r="B3301" s="48" t="s">
        <v>11330</v>
      </c>
      <c r="C3301" s="47" t="s">
        <v>4706</v>
      </c>
      <c r="D3301" s="49">
        <f t="shared" si="102"/>
        <v>1.37</v>
      </c>
      <c r="F3301" s="49">
        <v>1.37</v>
      </c>
      <c r="G3301" s="49">
        <v>1.37</v>
      </c>
      <c r="H3301" s="1105" t="b">
        <f t="shared" si="103"/>
        <v>1</v>
      </c>
    </row>
    <row r="3302" spans="1:8">
      <c r="A3302" s="45">
        <v>38593</v>
      </c>
      <c r="B3302" s="1108" t="s">
        <v>11331</v>
      </c>
      <c r="C3302" s="45" t="s">
        <v>4706</v>
      </c>
      <c r="D3302" s="46">
        <f t="shared" si="102"/>
        <v>2.34</v>
      </c>
      <c r="F3302" s="46">
        <v>2.34</v>
      </c>
      <c r="G3302" s="46">
        <v>2.34</v>
      </c>
      <c r="H3302" s="1105" t="b">
        <f t="shared" si="103"/>
        <v>1</v>
      </c>
    </row>
    <row r="3303" spans="1:8">
      <c r="A3303" s="47">
        <v>38589</v>
      </c>
      <c r="B3303" s="48" t="s">
        <v>11332</v>
      </c>
      <c r="C3303" s="47" t="s">
        <v>4706</v>
      </c>
      <c r="D3303" s="49">
        <f t="shared" si="102"/>
        <v>1.67</v>
      </c>
      <c r="F3303" s="49">
        <v>1.67</v>
      </c>
      <c r="G3303" s="49">
        <v>1.67</v>
      </c>
      <c r="H3303" s="1105" t="b">
        <f t="shared" si="103"/>
        <v>1</v>
      </c>
    </row>
    <row r="3304" spans="1:8">
      <c r="A3304" s="45">
        <v>38594</v>
      </c>
      <c r="B3304" s="1108" t="s">
        <v>11333</v>
      </c>
      <c r="C3304" s="45" t="s">
        <v>4706</v>
      </c>
      <c r="D3304" s="46">
        <f t="shared" si="102"/>
        <v>3.47</v>
      </c>
      <c r="F3304" s="46">
        <v>3.47</v>
      </c>
      <c r="G3304" s="46">
        <v>3.47</v>
      </c>
      <c r="H3304" s="1105" t="b">
        <f t="shared" si="103"/>
        <v>1</v>
      </c>
    </row>
    <row r="3305" spans="1:8">
      <c r="A3305" s="47">
        <v>34787</v>
      </c>
      <c r="B3305" s="48" t="s">
        <v>11334</v>
      </c>
      <c r="C3305" s="47" t="s">
        <v>4706</v>
      </c>
      <c r="D3305" s="49">
        <f t="shared" si="102"/>
        <v>1.01</v>
      </c>
      <c r="F3305" s="49">
        <v>1.01</v>
      </c>
      <c r="G3305" s="49">
        <v>1.01</v>
      </c>
      <c r="H3305" s="1105" t="b">
        <f t="shared" si="103"/>
        <v>1</v>
      </c>
    </row>
    <row r="3306" spans="1:8">
      <c r="A3306" s="45">
        <v>34788</v>
      </c>
      <c r="B3306" s="1108" t="s">
        <v>11335</v>
      </c>
      <c r="C3306" s="45" t="s">
        <v>4706</v>
      </c>
      <c r="D3306" s="46">
        <f t="shared" si="102"/>
        <v>1.02</v>
      </c>
      <c r="F3306" s="46">
        <v>1.02</v>
      </c>
      <c r="G3306" s="46">
        <v>1.02</v>
      </c>
      <c r="H3306" s="1105" t="b">
        <f t="shared" si="103"/>
        <v>1</v>
      </c>
    </row>
    <row r="3307" spans="1:8">
      <c r="A3307" s="47">
        <v>34784</v>
      </c>
      <c r="B3307" s="48" t="s">
        <v>11336</v>
      </c>
      <c r="C3307" s="47" t="s">
        <v>4706</v>
      </c>
      <c r="D3307" s="49">
        <f t="shared" si="102"/>
        <v>1.1200000000000001</v>
      </c>
      <c r="F3307" s="49">
        <v>1.1200000000000001</v>
      </c>
      <c r="G3307" s="49">
        <v>1.1200000000000001</v>
      </c>
      <c r="H3307" s="1105" t="b">
        <f t="shared" si="103"/>
        <v>1</v>
      </c>
    </row>
    <row r="3308" spans="1:8">
      <c r="A3308" s="45">
        <v>34781</v>
      </c>
      <c r="B3308" s="1108" t="s">
        <v>11337</v>
      </c>
      <c r="C3308" s="45" t="s">
        <v>4706</v>
      </c>
      <c r="D3308" s="46">
        <f t="shared" si="102"/>
        <v>1.27</v>
      </c>
      <c r="F3308" s="46">
        <v>1.27</v>
      </c>
      <c r="G3308" s="46">
        <v>1.27</v>
      </c>
      <c r="H3308" s="1105" t="b">
        <f t="shared" si="103"/>
        <v>1</v>
      </c>
    </row>
    <row r="3309" spans="1:8">
      <c r="A3309" s="47">
        <v>34773</v>
      </c>
      <c r="B3309" s="48" t="s">
        <v>11338</v>
      </c>
      <c r="C3309" s="47" t="s">
        <v>4706</v>
      </c>
      <c r="D3309" s="49">
        <f t="shared" si="102"/>
        <v>1.73</v>
      </c>
      <c r="F3309" s="49">
        <v>1.73</v>
      </c>
      <c r="G3309" s="49">
        <v>1.73</v>
      </c>
      <c r="H3309" s="1105" t="b">
        <f t="shared" si="103"/>
        <v>1</v>
      </c>
    </row>
    <row r="3310" spans="1:8">
      <c r="A3310" s="45">
        <v>34769</v>
      </c>
      <c r="B3310" s="1108" t="s">
        <v>11339</v>
      </c>
      <c r="C3310" s="45" t="s">
        <v>4706</v>
      </c>
      <c r="D3310" s="46">
        <f t="shared" si="102"/>
        <v>2.0099999999999998</v>
      </c>
      <c r="F3310" s="46">
        <v>2.0099999999999998</v>
      </c>
      <c r="G3310" s="46">
        <v>2.0099999999999998</v>
      </c>
      <c r="H3310" s="1105" t="b">
        <f t="shared" si="103"/>
        <v>1</v>
      </c>
    </row>
    <row r="3311" spans="1:8">
      <c r="A3311" s="47">
        <v>34763</v>
      </c>
      <c r="B3311" s="48" t="s">
        <v>11340</v>
      </c>
      <c r="C3311" s="47" t="s">
        <v>4706</v>
      </c>
      <c r="D3311" s="49">
        <f t="shared" si="102"/>
        <v>1.1599999999999999</v>
      </c>
      <c r="F3311" s="49">
        <v>1.1599999999999999</v>
      </c>
      <c r="G3311" s="49">
        <v>1.1599999999999999</v>
      </c>
      <c r="H3311" s="1105" t="b">
        <f t="shared" si="103"/>
        <v>1</v>
      </c>
    </row>
    <row r="3312" spans="1:8">
      <c r="A3312" s="45">
        <v>34774</v>
      </c>
      <c r="B3312" s="1108" t="s">
        <v>11341</v>
      </c>
      <c r="C3312" s="45" t="s">
        <v>4706</v>
      </c>
      <c r="D3312" s="46">
        <f t="shared" si="102"/>
        <v>1.55</v>
      </c>
      <c r="F3312" s="46">
        <v>1.55</v>
      </c>
      <c r="G3312" s="46">
        <v>1.55</v>
      </c>
      <c r="H3312" s="1105" t="b">
        <f t="shared" si="103"/>
        <v>1</v>
      </c>
    </row>
    <row r="3313" spans="1:8">
      <c r="A3313" s="47">
        <v>34771</v>
      </c>
      <c r="B3313" s="48" t="s">
        <v>11342</v>
      </c>
      <c r="C3313" s="47" t="s">
        <v>4706</v>
      </c>
      <c r="D3313" s="49">
        <f t="shared" si="102"/>
        <v>1.78</v>
      </c>
      <c r="F3313" s="49">
        <v>1.78</v>
      </c>
      <c r="G3313" s="49">
        <v>1.78</v>
      </c>
      <c r="H3313" s="1105" t="b">
        <f t="shared" si="103"/>
        <v>1</v>
      </c>
    </row>
    <row r="3314" spans="1:8">
      <c r="A3314" s="45">
        <v>34764</v>
      </c>
      <c r="B3314" s="1108" t="s">
        <v>11343</v>
      </c>
      <c r="C3314" s="45" t="s">
        <v>4706</v>
      </c>
      <c r="D3314" s="46">
        <f t="shared" si="102"/>
        <v>1.0900000000000001</v>
      </c>
      <c r="F3314" s="46">
        <v>1.0900000000000001</v>
      </c>
      <c r="G3314" s="46">
        <v>1.0900000000000001</v>
      </c>
      <c r="H3314" s="1105" t="b">
        <f t="shared" si="103"/>
        <v>1</v>
      </c>
    </row>
    <row r="3315" spans="1:8">
      <c r="A3315" s="47">
        <v>4062</v>
      </c>
      <c r="B3315" s="48" t="s">
        <v>11344</v>
      </c>
      <c r="C3315" s="47" t="s">
        <v>4706</v>
      </c>
      <c r="D3315" s="49">
        <f t="shared" si="102"/>
        <v>18.149999999999999</v>
      </c>
      <c r="F3315" s="49">
        <v>18.149999999999999</v>
      </c>
      <c r="G3315" s="49">
        <v>18.149999999999999</v>
      </c>
      <c r="H3315" s="1105" t="b">
        <f t="shared" si="103"/>
        <v>1</v>
      </c>
    </row>
    <row r="3316" spans="1:8">
      <c r="A3316" s="45">
        <v>4059</v>
      </c>
      <c r="B3316" s="1108" t="s">
        <v>11345</v>
      </c>
      <c r="C3316" s="45" t="s">
        <v>4709</v>
      </c>
      <c r="D3316" s="46">
        <f t="shared" si="102"/>
        <v>22</v>
      </c>
      <c r="F3316" s="46">
        <v>22</v>
      </c>
      <c r="G3316" s="46">
        <v>22</v>
      </c>
      <c r="H3316" s="1105" t="b">
        <f t="shared" si="103"/>
        <v>1</v>
      </c>
    </row>
    <row r="3317" spans="1:8">
      <c r="A3317" s="47">
        <v>4061</v>
      </c>
      <c r="B3317" s="48" t="s">
        <v>11346</v>
      </c>
      <c r="C3317" s="47" t="s">
        <v>4706</v>
      </c>
      <c r="D3317" s="49">
        <f t="shared" si="102"/>
        <v>17.600000000000001</v>
      </c>
      <c r="F3317" s="49">
        <v>17.600000000000001</v>
      </c>
      <c r="G3317" s="49">
        <v>17.600000000000001</v>
      </c>
      <c r="H3317" s="1105" t="b">
        <f t="shared" si="103"/>
        <v>1</v>
      </c>
    </row>
    <row r="3318" spans="1:8">
      <c r="A3318" s="45">
        <v>10608</v>
      </c>
      <c r="B3318" s="1108" t="s">
        <v>11347</v>
      </c>
      <c r="C3318" s="45" t="s">
        <v>4706</v>
      </c>
      <c r="D3318" s="46">
        <f t="shared" si="102"/>
        <v>11200</v>
      </c>
      <c r="F3318" s="46">
        <v>11200</v>
      </c>
      <c r="G3318" s="46">
        <v>11200</v>
      </c>
      <c r="H3318" s="1105" t="b">
        <f t="shared" si="103"/>
        <v>1</v>
      </c>
    </row>
    <row r="3319" spans="1:8">
      <c r="A3319" s="47">
        <v>4069</v>
      </c>
      <c r="B3319" s="48" t="s">
        <v>11348</v>
      </c>
      <c r="C3319" s="47" t="s">
        <v>4705</v>
      </c>
      <c r="D3319" s="49">
        <f t="shared" si="102"/>
        <v>26.13</v>
      </c>
      <c r="F3319" s="49">
        <v>26.13</v>
      </c>
      <c r="G3319" s="49">
        <v>30.25</v>
      </c>
      <c r="H3319" s="1105" t="b">
        <f t="shared" si="103"/>
        <v>0</v>
      </c>
    </row>
    <row r="3320" spans="1:8">
      <c r="A3320" s="45">
        <v>40819</v>
      </c>
      <c r="B3320" s="1108" t="s">
        <v>11349</v>
      </c>
      <c r="C3320" s="45" t="s">
        <v>4714</v>
      </c>
      <c r="D3320" s="46">
        <f t="shared" si="102"/>
        <v>4630.0200000000004</v>
      </c>
      <c r="F3320" s="46">
        <v>4630.0200000000004</v>
      </c>
      <c r="G3320" s="46">
        <v>5362.11</v>
      </c>
      <c r="H3320" s="1105" t="b">
        <f t="shared" si="103"/>
        <v>0</v>
      </c>
    </row>
    <row r="3321" spans="1:8">
      <c r="A3321" s="47">
        <v>34361</v>
      </c>
      <c r="B3321" s="48" t="s">
        <v>11350</v>
      </c>
      <c r="C3321" s="47" t="s">
        <v>4710</v>
      </c>
      <c r="D3321" s="49">
        <f t="shared" si="102"/>
        <v>1.67</v>
      </c>
      <c r="F3321" s="49">
        <v>1.67</v>
      </c>
      <c r="G3321" s="49">
        <v>1.67</v>
      </c>
      <c r="H3321" s="1105" t="b">
        <f t="shared" si="103"/>
        <v>1</v>
      </c>
    </row>
    <row r="3322" spans="1:8">
      <c r="A3322" s="45">
        <v>36512</v>
      </c>
      <c r="B3322" s="1108" t="s">
        <v>11351</v>
      </c>
      <c r="C3322" s="45" t="s">
        <v>4706</v>
      </c>
      <c r="D3322" s="46">
        <f t="shared" si="102"/>
        <v>10029.35</v>
      </c>
      <c r="F3322" s="46">
        <v>10029.35</v>
      </c>
      <c r="G3322" s="46">
        <v>10029.35</v>
      </c>
      <c r="H3322" s="1105" t="b">
        <f t="shared" si="103"/>
        <v>1</v>
      </c>
    </row>
    <row r="3323" spans="1:8">
      <c r="A3323" s="47">
        <v>25972</v>
      </c>
      <c r="B3323" s="48" t="s">
        <v>11352</v>
      </c>
      <c r="C3323" s="47" t="s">
        <v>4710</v>
      </c>
      <c r="D3323" s="49">
        <f t="shared" si="102"/>
        <v>8.66</v>
      </c>
      <c r="F3323" s="49">
        <v>8.66</v>
      </c>
      <c r="G3323" s="49">
        <v>8.66</v>
      </c>
      <c r="H3323" s="1105" t="b">
        <f t="shared" si="103"/>
        <v>1</v>
      </c>
    </row>
    <row r="3324" spans="1:8">
      <c r="A3324" s="45">
        <v>25973</v>
      </c>
      <c r="B3324" s="1108" t="s">
        <v>11353</v>
      </c>
      <c r="C3324" s="45" t="s">
        <v>4710</v>
      </c>
      <c r="D3324" s="46">
        <f t="shared" si="102"/>
        <v>8.66</v>
      </c>
      <c r="F3324" s="46">
        <v>8.66</v>
      </c>
      <c r="G3324" s="46">
        <v>8.66</v>
      </c>
      <c r="H3324" s="1105" t="b">
        <f t="shared" si="103"/>
        <v>1</v>
      </c>
    </row>
    <row r="3325" spans="1:8">
      <c r="A3325" s="47">
        <v>11697</v>
      </c>
      <c r="B3325" s="48" t="s">
        <v>11354</v>
      </c>
      <c r="C3325" s="47" t="s">
        <v>4706</v>
      </c>
      <c r="D3325" s="49">
        <f t="shared" si="102"/>
        <v>486.92</v>
      </c>
      <c r="F3325" s="49">
        <v>486.92</v>
      </c>
      <c r="G3325" s="49">
        <v>486.92</v>
      </c>
      <c r="H3325" s="1105" t="b">
        <f t="shared" si="103"/>
        <v>1</v>
      </c>
    </row>
    <row r="3326" spans="1:8">
      <c r="A3326" s="45">
        <v>11698</v>
      </c>
      <c r="B3326" s="1108" t="s">
        <v>11355</v>
      </c>
      <c r="C3326" s="45" t="s">
        <v>4706</v>
      </c>
      <c r="D3326" s="46">
        <f t="shared" si="102"/>
        <v>580.88</v>
      </c>
      <c r="F3326" s="46">
        <v>580.88</v>
      </c>
      <c r="G3326" s="46">
        <v>580.88</v>
      </c>
      <c r="H3326" s="1105" t="b">
        <f t="shared" si="103"/>
        <v>1</v>
      </c>
    </row>
    <row r="3327" spans="1:8">
      <c r="A3327" s="47">
        <v>11699</v>
      </c>
      <c r="B3327" s="48" t="s">
        <v>11356</v>
      </c>
      <c r="C3327" s="47" t="s">
        <v>4706</v>
      </c>
      <c r="D3327" s="49">
        <f t="shared" si="102"/>
        <v>642</v>
      </c>
      <c r="F3327" s="49">
        <v>642</v>
      </c>
      <c r="G3327" s="49">
        <v>642</v>
      </c>
      <c r="H3327" s="1105" t="b">
        <f t="shared" si="103"/>
        <v>1</v>
      </c>
    </row>
    <row r="3328" spans="1:8">
      <c r="A3328" s="45">
        <v>10432</v>
      </c>
      <c r="B3328" s="1108" t="s">
        <v>11357</v>
      </c>
      <c r="C3328" s="45" t="s">
        <v>4706</v>
      </c>
      <c r="D3328" s="46">
        <f t="shared" si="102"/>
        <v>235.06</v>
      </c>
      <c r="F3328" s="46">
        <v>235.06</v>
      </c>
      <c r="G3328" s="46">
        <v>235.06</v>
      </c>
      <c r="H3328" s="1105" t="b">
        <f t="shared" si="103"/>
        <v>1</v>
      </c>
    </row>
    <row r="3329" spans="1:8">
      <c r="A3329" s="47">
        <v>10430</v>
      </c>
      <c r="B3329" s="48" t="s">
        <v>11358</v>
      </c>
      <c r="C3329" s="47" t="s">
        <v>4706</v>
      </c>
      <c r="D3329" s="49">
        <f t="shared" si="102"/>
        <v>253.16</v>
      </c>
      <c r="F3329" s="49">
        <v>253.16</v>
      </c>
      <c r="G3329" s="49">
        <v>253.16</v>
      </c>
      <c r="H3329" s="1105" t="b">
        <f t="shared" si="103"/>
        <v>1</v>
      </c>
    </row>
    <row r="3330" spans="1:8">
      <c r="A3330" s="45">
        <v>37514</v>
      </c>
      <c r="B3330" s="1108" t="s">
        <v>11359</v>
      </c>
      <c r="C3330" s="45" t="s">
        <v>4706</v>
      </c>
      <c r="D3330" s="46">
        <f t="shared" si="102"/>
        <v>144877.5</v>
      </c>
      <c r="F3330" s="46">
        <v>144877.5</v>
      </c>
      <c r="G3330" s="46">
        <v>144877.5</v>
      </c>
      <c r="H3330" s="1105" t="b">
        <f t="shared" si="103"/>
        <v>1</v>
      </c>
    </row>
    <row r="3331" spans="1:8">
      <c r="A3331" s="47">
        <v>37519</v>
      </c>
      <c r="B3331" s="48" t="s">
        <v>11360</v>
      </c>
      <c r="C3331" s="47" t="s">
        <v>4706</v>
      </c>
      <c r="D3331" s="49">
        <f t="shared" ref="D3331:D3394" si="104">IF($J$2=$F$1,F3331,G3331)</f>
        <v>223588.48000000001</v>
      </c>
      <c r="F3331" s="49">
        <v>223588.48000000001</v>
      </c>
      <c r="G3331" s="49">
        <v>223588.48000000001</v>
      </c>
      <c r="H3331" s="1105" t="b">
        <f t="shared" ref="H3331:H3394" si="105">F3331=G3331</f>
        <v>1</v>
      </c>
    </row>
    <row r="3332" spans="1:8">
      <c r="A3332" s="45">
        <v>37520</v>
      </c>
      <c r="B3332" s="1108" t="s">
        <v>11361</v>
      </c>
      <c r="C3332" s="45" t="s">
        <v>4706</v>
      </c>
      <c r="D3332" s="46">
        <f t="shared" si="104"/>
        <v>219923.1</v>
      </c>
      <c r="F3332" s="46">
        <v>219923.1</v>
      </c>
      <c r="G3332" s="46">
        <v>219923.1</v>
      </c>
      <c r="H3332" s="1105" t="b">
        <f t="shared" si="105"/>
        <v>1</v>
      </c>
    </row>
    <row r="3333" spans="1:8">
      <c r="A3333" s="47">
        <v>37521</v>
      </c>
      <c r="B3333" s="48" t="s">
        <v>11362</v>
      </c>
      <c r="C3333" s="47" t="s">
        <v>4706</v>
      </c>
      <c r="D3333" s="49">
        <f t="shared" si="104"/>
        <v>268306.19</v>
      </c>
      <c r="F3333" s="49">
        <v>268306.19</v>
      </c>
      <c r="G3333" s="49">
        <v>268306.19</v>
      </c>
      <c r="H3333" s="1105" t="b">
        <f t="shared" si="105"/>
        <v>1</v>
      </c>
    </row>
    <row r="3334" spans="1:8">
      <c r="A3334" s="45">
        <v>37522</v>
      </c>
      <c r="B3334" s="1108" t="s">
        <v>11363</v>
      </c>
      <c r="C3334" s="45" t="s">
        <v>4706</v>
      </c>
      <c r="D3334" s="46">
        <f t="shared" si="104"/>
        <v>276378.38</v>
      </c>
      <c r="F3334" s="46">
        <v>276378.38</v>
      </c>
      <c r="G3334" s="46">
        <v>276378.38</v>
      </c>
      <c r="H3334" s="1105" t="b">
        <f t="shared" si="105"/>
        <v>1</v>
      </c>
    </row>
    <row r="3335" spans="1:8" ht="30">
      <c r="A3335" s="47">
        <v>21109</v>
      </c>
      <c r="B3335" s="48" t="s">
        <v>11364</v>
      </c>
      <c r="C3335" s="47" t="s">
        <v>4706</v>
      </c>
      <c r="D3335" s="49">
        <f t="shared" si="104"/>
        <v>60.51</v>
      </c>
      <c r="F3335" s="49">
        <v>60.51</v>
      </c>
      <c r="G3335" s="49">
        <v>60.51</v>
      </c>
      <c r="H3335" s="1105" t="b">
        <f t="shared" si="105"/>
        <v>1</v>
      </c>
    </row>
    <row r="3336" spans="1:8">
      <c r="A3336" s="45">
        <v>36800</v>
      </c>
      <c r="B3336" s="1108" t="s">
        <v>11365</v>
      </c>
      <c r="C3336" s="45" t="s">
        <v>4706</v>
      </c>
      <c r="D3336" s="46">
        <f t="shared" si="104"/>
        <v>81.2</v>
      </c>
      <c r="F3336" s="46">
        <v>81.2</v>
      </c>
      <c r="G3336" s="46">
        <v>81.2</v>
      </c>
      <c r="H3336" s="1105" t="b">
        <f t="shared" si="105"/>
        <v>1</v>
      </c>
    </row>
    <row r="3337" spans="1:8">
      <c r="A3337" s="47">
        <v>11769</v>
      </c>
      <c r="B3337" s="48" t="s">
        <v>11366</v>
      </c>
      <c r="C3337" s="47" t="s">
        <v>4706</v>
      </c>
      <c r="D3337" s="49">
        <f t="shared" si="104"/>
        <v>199</v>
      </c>
      <c r="F3337" s="49">
        <v>199</v>
      </c>
      <c r="G3337" s="49">
        <v>199</v>
      </c>
      <c r="H3337" s="1105" t="b">
        <f t="shared" si="105"/>
        <v>1</v>
      </c>
    </row>
    <row r="3338" spans="1:8">
      <c r="A3338" s="45">
        <v>36793</v>
      </c>
      <c r="B3338" s="1108" t="s">
        <v>11367</v>
      </c>
      <c r="C3338" s="45" t="s">
        <v>4706</v>
      </c>
      <c r="D3338" s="46">
        <f t="shared" si="104"/>
        <v>322.19</v>
      </c>
      <c r="F3338" s="46">
        <v>322.19</v>
      </c>
      <c r="G3338" s="46">
        <v>322.19</v>
      </c>
      <c r="H3338" s="1105" t="b">
        <f t="shared" si="105"/>
        <v>1</v>
      </c>
    </row>
    <row r="3339" spans="1:8" ht="30">
      <c r="A3339" s="47">
        <v>37546</v>
      </c>
      <c r="B3339" s="48" t="s">
        <v>11368</v>
      </c>
      <c r="C3339" s="47" t="s">
        <v>4706</v>
      </c>
      <c r="D3339" s="49">
        <f t="shared" si="104"/>
        <v>9744.66</v>
      </c>
      <c r="F3339" s="49">
        <v>9744.66</v>
      </c>
      <c r="G3339" s="49">
        <v>9744.66</v>
      </c>
      <c r="H3339" s="1105" t="b">
        <f t="shared" si="105"/>
        <v>1</v>
      </c>
    </row>
    <row r="3340" spans="1:8" ht="30">
      <c r="A3340" s="45">
        <v>37544</v>
      </c>
      <c r="B3340" s="1108" t="s">
        <v>11369</v>
      </c>
      <c r="C3340" s="45" t="s">
        <v>4706</v>
      </c>
      <c r="D3340" s="46">
        <f t="shared" si="104"/>
        <v>10306.620000000001</v>
      </c>
      <c r="F3340" s="46">
        <v>10306.620000000001</v>
      </c>
      <c r="G3340" s="46">
        <v>10306.620000000001</v>
      </c>
      <c r="H3340" s="1105" t="b">
        <f t="shared" si="105"/>
        <v>1</v>
      </c>
    </row>
    <row r="3341" spans="1:8" ht="30">
      <c r="A3341" s="47">
        <v>37545</v>
      </c>
      <c r="B3341" s="48" t="s">
        <v>11370</v>
      </c>
      <c r="C3341" s="47" t="s">
        <v>4706</v>
      </c>
      <c r="D3341" s="49">
        <f t="shared" si="104"/>
        <v>12263.49</v>
      </c>
      <c r="F3341" s="49">
        <v>12263.49</v>
      </c>
      <c r="G3341" s="49">
        <v>12263.49</v>
      </c>
      <c r="H3341" s="1105" t="b">
        <f t="shared" si="105"/>
        <v>1</v>
      </c>
    </row>
    <row r="3342" spans="1:8">
      <c r="A3342" s="45">
        <v>11771</v>
      </c>
      <c r="B3342" s="1108" t="s">
        <v>11371</v>
      </c>
      <c r="C3342" s="45" t="s">
        <v>4706</v>
      </c>
      <c r="D3342" s="46">
        <f t="shared" si="104"/>
        <v>246.83</v>
      </c>
      <c r="F3342" s="46">
        <v>246.83</v>
      </c>
      <c r="G3342" s="46">
        <v>246.83</v>
      </c>
      <c r="H3342" s="1105" t="b">
        <f t="shared" si="105"/>
        <v>1</v>
      </c>
    </row>
    <row r="3343" spans="1:8" ht="30">
      <c r="A3343" s="47">
        <v>39919</v>
      </c>
      <c r="B3343" s="48" t="s">
        <v>11372</v>
      </c>
      <c r="C3343" s="47" t="s">
        <v>4706</v>
      </c>
      <c r="D3343" s="49">
        <f t="shared" si="104"/>
        <v>48777.440000000002</v>
      </c>
      <c r="F3343" s="49">
        <v>48777.440000000002</v>
      </c>
      <c r="G3343" s="49">
        <v>48777.440000000002</v>
      </c>
      <c r="H3343" s="1105" t="b">
        <f t="shared" si="105"/>
        <v>1</v>
      </c>
    </row>
    <row r="3344" spans="1:8">
      <c r="A3344" s="45">
        <v>38385</v>
      </c>
      <c r="B3344" s="1108" t="s">
        <v>11373</v>
      </c>
      <c r="C3344" s="45" t="s">
        <v>4706</v>
      </c>
      <c r="D3344" s="46">
        <f t="shared" si="104"/>
        <v>38.270000000000003</v>
      </c>
      <c r="F3344" s="46">
        <v>38.270000000000003</v>
      </c>
      <c r="G3344" s="46">
        <v>38.270000000000003</v>
      </c>
      <c r="H3344" s="1105" t="b">
        <f t="shared" si="105"/>
        <v>1</v>
      </c>
    </row>
    <row r="3345" spans="1:8">
      <c r="A3345" s="47">
        <v>37587</v>
      </c>
      <c r="B3345" s="48" t="s">
        <v>11374</v>
      </c>
      <c r="C3345" s="47" t="s">
        <v>4706</v>
      </c>
      <c r="D3345" s="49">
        <f t="shared" si="104"/>
        <v>224.51</v>
      </c>
      <c r="F3345" s="49">
        <v>224.51</v>
      </c>
      <c r="G3345" s="49">
        <v>224.51</v>
      </c>
      <c r="H3345" s="1105" t="b">
        <f t="shared" si="105"/>
        <v>1</v>
      </c>
    </row>
    <row r="3346" spans="1:8">
      <c r="A3346" s="45">
        <v>11571</v>
      </c>
      <c r="B3346" s="1108" t="s">
        <v>11375</v>
      </c>
      <c r="C3346" s="45" t="s">
        <v>4706</v>
      </c>
      <c r="D3346" s="46">
        <f t="shared" si="104"/>
        <v>190.02</v>
      </c>
      <c r="F3346" s="46">
        <v>190.02</v>
      </c>
      <c r="G3346" s="46">
        <v>190.02</v>
      </c>
      <c r="H3346" s="1105" t="b">
        <f t="shared" si="105"/>
        <v>1</v>
      </c>
    </row>
    <row r="3347" spans="1:8">
      <c r="A3347" s="47">
        <v>11561</v>
      </c>
      <c r="B3347" s="48" t="s">
        <v>11376</v>
      </c>
      <c r="C3347" s="47" t="s">
        <v>4706</v>
      </c>
      <c r="D3347" s="49">
        <f t="shared" si="104"/>
        <v>146.97</v>
      </c>
      <c r="F3347" s="49">
        <v>146.97</v>
      </c>
      <c r="G3347" s="49">
        <v>146.97</v>
      </c>
      <c r="H3347" s="1105" t="b">
        <f t="shared" si="105"/>
        <v>1</v>
      </c>
    </row>
    <row r="3348" spans="1:8">
      <c r="A3348" s="45">
        <v>11560</v>
      </c>
      <c r="B3348" s="1108" t="s">
        <v>11377</v>
      </c>
      <c r="C3348" s="45" t="s">
        <v>4706</v>
      </c>
      <c r="D3348" s="46">
        <f t="shared" si="104"/>
        <v>125.09</v>
      </c>
      <c r="F3348" s="46">
        <v>125.09</v>
      </c>
      <c r="G3348" s="46">
        <v>125.09</v>
      </c>
      <c r="H3348" s="1105" t="b">
        <f t="shared" si="105"/>
        <v>1</v>
      </c>
    </row>
    <row r="3349" spans="1:8">
      <c r="A3349" s="47">
        <v>11499</v>
      </c>
      <c r="B3349" s="48" t="s">
        <v>11378</v>
      </c>
      <c r="C3349" s="47" t="s">
        <v>4706</v>
      </c>
      <c r="D3349" s="49">
        <f t="shared" si="104"/>
        <v>1186.03</v>
      </c>
      <c r="F3349" s="49">
        <v>1186.03</v>
      </c>
      <c r="G3349" s="49">
        <v>1186.03</v>
      </c>
      <c r="H3349" s="1105" t="b">
        <f t="shared" si="105"/>
        <v>1</v>
      </c>
    </row>
    <row r="3350" spans="1:8">
      <c r="A3350" s="45">
        <v>34761</v>
      </c>
      <c r="B3350" s="1108" t="s">
        <v>11379</v>
      </c>
      <c r="C3350" s="45" t="s">
        <v>4705</v>
      </c>
      <c r="D3350" s="46">
        <f t="shared" si="104"/>
        <v>12.98</v>
      </c>
      <c r="F3350" s="46">
        <v>12.98</v>
      </c>
      <c r="G3350" s="46">
        <v>15.03</v>
      </c>
      <c r="H3350" s="1105" t="b">
        <f t="shared" si="105"/>
        <v>0</v>
      </c>
    </row>
    <row r="3351" spans="1:8">
      <c r="A3351" s="47">
        <v>40924</v>
      </c>
      <c r="B3351" s="48" t="s">
        <v>11380</v>
      </c>
      <c r="C3351" s="47" t="s">
        <v>4714</v>
      </c>
      <c r="D3351" s="49">
        <f t="shared" si="104"/>
        <v>2301.0700000000002</v>
      </c>
      <c r="F3351" s="49">
        <v>2301.0700000000002</v>
      </c>
      <c r="G3351" s="49">
        <v>2664.91</v>
      </c>
      <c r="H3351" s="1105" t="b">
        <f t="shared" si="105"/>
        <v>0</v>
      </c>
    </row>
    <row r="3352" spans="1:8">
      <c r="A3352" s="45">
        <v>25957</v>
      </c>
      <c r="B3352" s="1108" t="s">
        <v>11381</v>
      </c>
      <c r="C3352" s="45" t="s">
        <v>4705</v>
      </c>
      <c r="D3352" s="46">
        <f t="shared" si="104"/>
        <v>8.8000000000000007</v>
      </c>
      <c r="F3352" s="46">
        <v>8.8000000000000007</v>
      </c>
      <c r="G3352" s="46">
        <v>10.19</v>
      </c>
      <c r="H3352" s="1105" t="b">
        <f t="shared" si="105"/>
        <v>0</v>
      </c>
    </row>
    <row r="3353" spans="1:8">
      <c r="A3353" s="47">
        <v>40983</v>
      </c>
      <c r="B3353" s="48" t="s">
        <v>11382</v>
      </c>
      <c r="C3353" s="47" t="s">
        <v>4714</v>
      </c>
      <c r="D3353" s="49">
        <f t="shared" si="104"/>
        <v>1560.23</v>
      </c>
      <c r="F3353" s="49">
        <v>1560.23</v>
      </c>
      <c r="G3353" s="49">
        <v>1806.93</v>
      </c>
      <c r="H3353" s="1105" t="b">
        <f t="shared" si="105"/>
        <v>0</v>
      </c>
    </row>
    <row r="3354" spans="1:8">
      <c r="A3354" s="45">
        <v>2437</v>
      </c>
      <c r="B3354" s="1108" t="s">
        <v>11383</v>
      </c>
      <c r="C3354" s="45" t="s">
        <v>4705</v>
      </c>
      <c r="D3354" s="46">
        <f t="shared" si="104"/>
        <v>14.46</v>
      </c>
      <c r="F3354" s="46">
        <v>14.46</v>
      </c>
      <c r="G3354" s="46">
        <v>16.739999999999998</v>
      </c>
      <c r="H3354" s="1105" t="b">
        <f t="shared" si="105"/>
        <v>0</v>
      </c>
    </row>
    <row r="3355" spans="1:8">
      <c r="A3355" s="47">
        <v>40921</v>
      </c>
      <c r="B3355" s="48" t="s">
        <v>11384</v>
      </c>
      <c r="C3355" s="47" t="s">
        <v>4714</v>
      </c>
      <c r="D3355" s="49">
        <f t="shared" si="104"/>
        <v>2564.9699999999998</v>
      </c>
      <c r="F3355" s="49">
        <v>2564.9699999999998</v>
      </c>
      <c r="G3355" s="49">
        <v>2970.53</v>
      </c>
      <c r="H3355" s="1105" t="b">
        <f t="shared" si="105"/>
        <v>0</v>
      </c>
    </row>
    <row r="3356" spans="1:8">
      <c r="A3356" s="45">
        <v>40534</v>
      </c>
      <c r="B3356" s="1108" t="s">
        <v>11385</v>
      </c>
      <c r="C3356" s="45" t="s">
        <v>4706</v>
      </c>
      <c r="D3356" s="46">
        <f t="shared" si="104"/>
        <v>217.22</v>
      </c>
      <c r="F3356" s="46">
        <v>217.22</v>
      </c>
      <c r="G3356" s="46">
        <v>217.22</v>
      </c>
      <c r="H3356" s="1105" t="b">
        <f t="shared" si="105"/>
        <v>1</v>
      </c>
    </row>
    <row r="3357" spans="1:8" ht="30">
      <c r="A3357" s="47">
        <v>14252</v>
      </c>
      <c r="B3357" s="48" t="s">
        <v>11386</v>
      </c>
      <c r="C3357" s="47" t="s">
        <v>4706</v>
      </c>
      <c r="D3357" s="49">
        <f t="shared" si="104"/>
        <v>1867.54</v>
      </c>
      <c r="F3357" s="49">
        <v>1867.54</v>
      </c>
      <c r="G3357" s="49">
        <v>1867.54</v>
      </c>
      <c r="H3357" s="1105" t="b">
        <f t="shared" si="105"/>
        <v>1</v>
      </c>
    </row>
    <row r="3358" spans="1:8" ht="30">
      <c r="A3358" s="45">
        <v>730</v>
      </c>
      <c r="B3358" s="1108" t="s">
        <v>11387</v>
      </c>
      <c r="C3358" s="45" t="s">
        <v>4706</v>
      </c>
      <c r="D3358" s="46">
        <f t="shared" si="104"/>
        <v>4989.72</v>
      </c>
      <c r="F3358" s="46">
        <v>4989.72</v>
      </c>
      <c r="G3358" s="46">
        <v>4989.72</v>
      </c>
      <c r="H3358" s="1105" t="b">
        <f t="shared" si="105"/>
        <v>1</v>
      </c>
    </row>
    <row r="3359" spans="1:8" ht="30">
      <c r="A3359" s="47">
        <v>723</v>
      </c>
      <c r="B3359" s="48" t="s">
        <v>11388</v>
      </c>
      <c r="C3359" s="47" t="s">
        <v>4706</v>
      </c>
      <c r="D3359" s="49">
        <f t="shared" si="104"/>
        <v>2480.06</v>
      </c>
      <c r="F3359" s="49">
        <v>2480.06</v>
      </c>
      <c r="G3359" s="49">
        <v>2480.06</v>
      </c>
      <c r="H3359" s="1105" t="b">
        <f t="shared" si="105"/>
        <v>1</v>
      </c>
    </row>
    <row r="3360" spans="1:8" ht="30">
      <c r="A3360" s="45">
        <v>36502</v>
      </c>
      <c r="B3360" s="1108" t="s">
        <v>11389</v>
      </c>
      <c r="C3360" s="45" t="s">
        <v>4706</v>
      </c>
      <c r="D3360" s="46">
        <f t="shared" si="104"/>
        <v>2330.96</v>
      </c>
      <c r="F3360" s="46">
        <v>2330.96</v>
      </c>
      <c r="G3360" s="46">
        <v>2330.96</v>
      </c>
      <c r="H3360" s="1105" t="b">
        <f t="shared" si="105"/>
        <v>1</v>
      </c>
    </row>
    <row r="3361" spans="1:8" ht="30">
      <c r="A3361" s="47">
        <v>36503</v>
      </c>
      <c r="B3361" s="48" t="s">
        <v>11390</v>
      </c>
      <c r="C3361" s="47" t="s">
        <v>4706</v>
      </c>
      <c r="D3361" s="49">
        <f t="shared" si="104"/>
        <v>2874.35</v>
      </c>
      <c r="F3361" s="49">
        <v>2874.35</v>
      </c>
      <c r="G3361" s="49">
        <v>2874.35</v>
      </c>
      <c r="H3361" s="1105" t="b">
        <f t="shared" si="105"/>
        <v>1</v>
      </c>
    </row>
    <row r="3362" spans="1:8">
      <c r="A3362" s="45">
        <v>4090</v>
      </c>
      <c r="B3362" s="1108" t="s">
        <v>11391</v>
      </c>
      <c r="C3362" s="45" t="s">
        <v>4706</v>
      </c>
      <c r="D3362" s="46">
        <f t="shared" si="104"/>
        <v>547000</v>
      </c>
      <c r="F3362" s="46">
        <v>547000</v>
      </c>
      <c r="G3362" s="46">
        <v>547000</v>
      </c>
      <c r="H3362" s="1105" t="b">
        <f t="shared" si="105"/>
        <v>1</v>
      </c>
    </row>
    <row r="3363" spans="1:8">
      <c r="A3363" s="47">
        <v>13227</v>
      </c>
      <c r="B3363" s="48" t="s">
        <v>11392</v>
      </c>
      <c r="C3363" s="47" t="s">
        <v>4706</v>
      </c>
      <c r="D3363" s="49">
        <f t="shared" si="104"/>
        <v>679715.71</v>
      </c>
      <c r="F3363" s="49">
        <v>679715.71</v>
      </c>
      <c r="G3363" s="49">
        <v>679715.71</v>
      </c>
      <c r="H3363" s="1105" t="b">
        <f t="shared" si="105"/>
        <v>1</v>
      </c>
    </row>
    <row r="3364" spans="1:8">
      <c r="A3364" s="45">
        <v>10597</v>
      </c>
      <c r="B3364" s="1108" t="s">
        <v>11393</v>
      </c>
      <c r="C3364" s="45" t="s">
        <v>4706</v>
      </c>
      <c r="D3364" s="46">
        <f t="shared" si="104"/>
        <v>715488.47</v>
      </c>
      <c r="F3364" s="46">
        <v>715488.47</v>
      </c>
      <c r="G3364" s="46">
        <v>715488.47</v>
      </c>
      <c r="H3364" s="1105" t="b">
        <f t="shared" si="105"/>
        <v>1</v>
      </c>
    </row>
    <row r="3365" spans="1:8">
      <c r="A3365" s="47">
        <v>39628</v>
      </c>
      <c r="B3365" s="48" t="s">
        <v>11394</v>
      </c>
      <c r="C3365" s="47" t="s">
        <v>4706</v>
      </c>
      <c r="D3365" s="49">
        <f t="shared" si="104"/>
        <v>2807.73</v>
      </c>
      <c r="F3365" s="49">
        <v>2807.73</v>
      </c>
      <c r="G3365" s="49">
        <v>2807.73</v>
      </c>
      <c r="H3365" s="1105" t="b">
        <f t="shared" si="105"/>
        <v>1</v>
      </c>
    </row>
    <row r="3366" spans="1:8">
      <c r="A3366" s="45">
        <v>39404</v>
      </c>
      <c r="B3366" s="1108" t="s">
        <v>11395</v>
      </c>
      <c r="C3366" s="45" t="s">
        <v>4706</v>
      </c>
      <c r="D3366" s="46">
        <f t="shared" si="104"/>
        <v>1392.26</v>
      </c>
      <c r="F3366" s="46">
        <v>1392.26</v>
      </c>
      <c r="G3366" s="46">
        <v>1392.26</v>
      </c>
      <c r="H3366" s="1105" t="b">
        <f t="shared" si="105"/>
        <v>1</v>
      </c>
    </row>
    <row r="3367" spans="1:8">
      <c r="A3367" s="47">
        <v>39402</v>
      </c>
      <c r="B3367" s="48" t="s">
        <v>11396</v>
      </c>
      <c r="C3367" s="47" t="s">
        <v>4706</v>
      </c>
      <c r="D3367" s="49">
        <f t="shared" si="104"/>
        <v>1146.96</v>
      </c>
      <c r="F3367" s="49">
        <v>1146.96</v>
      </c>
      <c r="G3367" s="49">
        <v>1146.96</v>
      </c>
      <c r="H3367" s="1105" t="b">
        <f t="shared" si="105"/>
        <v>1</v>
      </c>
    </row>
    <row r="3368" spans="1:8">
      <c r="A3368" s="45">
        <v>39403</v>
      </c>
      <c r="B3368" s="1108" t="s">
        <v>11397</v>
      </c>
      <c r="C3368" s="45" t="s">
        <v>4706</v>
      </c>
      <c r="D3368" s="46">
        <f t="shared" si="104"/>
        <v>1122.01</v>
      </c>
      <c r="F3368" s="46">
        <v>1122.01</v>
      </c>
      <c r="G3368" s="46">
        <v>1122.01</v>
      </c>
      <c r="H3368" s="1105" t="b">
        <f t="shared" si="105"/>
        <v>1</v>
      </c>
    </row>
    <row r="3369" spans="1:8">
      <c r="A3369" s="47">
        <v>4093</v>
      </c>
      <c r="B3369" s="48" t="s">
        <v>11398</v>
      </c>
      <c r="C3369" s="47" t="s">
        <v>4705</v>
      </c>
      <c r="D3369" s="49">
        <f t="shared" si="104"/>
        <v>10.210000000000001</v>
      </c>
      <c r="F3369" s="49">
        <v>10.210000000000001</v>
      </c>
      <c r="G3369" s="49">
        <v>11.81</v>
      </c>
      <c r="H3369" s="1105" t="b">
        <f t="shared" si="105"/>
        <v>0</v>
      </c>
    </row>
    <row r="3370" spans="1:8">
      <c r="A3370" s="45">
        <v>10512</v>
      </c>
      <c r="B3370" s="1108" t="s">
        <v>11399</v>
      </c>
      <c r="C3370" s="45" t="s">
        <v>4714</v>
      </c>
      <c r="D3370" s="46">
        <f t="shared" si="104"/>
        <v>2201.92</v>
      </c>
      <c r="F3370" s="46">
        <v>2201.92</v>
      </c>
      <c r="G3370" s="46">
        <v>2550.09</v>
      </c>
      <c r="H3370" s="1105" t="b">
        <f t="shared" si="105"/>
        <v>0</v>
      </c>
    </row>
    <row r="3371" spans="1:8">
      <c r="A3371" s="47">
        <v>20020</v>
      </c>
      <c r="B3371" s="48" t="s">
        <v>11400</v>
      </c>
      <c r="C3371" s="47" t="s">
        <v>4705</v>
      </c>
      <c r="D3371" s="49">
        <f t="shared" si="104"/>
        <v>9.6300000000000008</v>
      </c>
      <c r="F3371" s="49">
        <v>9.6300000000000008</v>
      </c>
      <c r="G3371" s="49">
        <v>11.15</v>
      </c>
      <c r="H3371" s="1105" t="b">
        <f t="shared" si="105"/>
        <v>0</v>
      </c>
    </row>
    <row r="3372" spans="1:8">
      <c r="A3372" s="45">
        <v>41038</v>
      </c>
      <c r="B3372" s="1108" t="s">
        <v>11401</v>
      </c>
      <c r="C3372" s="45" t="s">
        <v>4714</v>
      </c>
      <c r="D3372" s="46">
        <f t="shared" si="104"/>
        <v>2076.96</v>
      </c>
      <c r="F3372" s="46">
        <v>2076.96</v>
      </c>
      <c r="G3372" s="46">
        <v>2405.37</v>
      </c>
      <c r="H3372" s="1105" t="b">
        <f t="shared" si="105"/>
        <v>0</v>
      </c>
    </row>
    <row r="3373" spans="1:8">
      <c r="A3373" s="47">
        <v>4094</v>
      </c>
      <c r="B3373" s="48" t="s">
        <v>11402</v>
      </c>
      <c r="C3373" s="47" t="s">
        <v>4705</v>
      </c>
      <c r="D3373" s="49">
        <f t="shared" si="104"/>
        <v>13.65</v>
      </c>
      <c r="F3373" s="49">
        <v>13.65</v>
      </c>
      <c r="G3373" s="49">
        <v>15.8</v>
      </c>
      <c r="H3373" s="1105" t="b">
        <f t="shared" si="105"/>
        <v>0</v>
      </c>
    </row>
    <row r="3374" spans="1:8">
      <c r="A3374" s="45">
        <v>40988</v>
      </c>
      <c r="B3374" s="1108" t="s">
        <v>11403</v>
      </c>
      <c r="C3374" s="45" t="s">
        <v>4714</v>
      </c>
      <c r="D3374" s="46">
        <f t="shared" si="104"/>
        <v>2940.52</v>
      </c>
      <c r="F3374" s="46">
        <v>2940.52</v>
      </c>
      <c r="G3374" s="46">
        <v>3405.47</v>
      </c>
      <c r="H3374" s="1105" t="b">
        <f t="shared" si="105"/>
        <v>0</v>
      </c>
    </row>
    <row r="3375" spans="1:8">
      <c r="A3375" s="47">
        <v>4095</v>
      </c>
      <c r="B3375" s="48" t="s">
        <v>11404</v>
      </c>
      <c r="C3375" s="47" t="s">
        <v>4705</v>
      </c>
      <c r="D3375" s="49">
        <f t="shared" si="104"/>
        <v>9.4700000000000006</v>
      </c>
      <c r="F3375" s="49">
        <v>9.4700000000000006</v>
      </c>
      <c r="G3375" s="49">
        <v>10.96</v>
      </c>
      <c r="H3375" s="1105" t="b">
        <f t="shared" si="105"/>
        <v>0</v>
      </c>
    </row>
    <row r="3376" spans="1:8">
      <c r="A3376" s="45">
        <v>40990</v>
      </c>
      <c r="B3376" s="1108" t="s">
        <v>11405</v>
      </c>
      <c r="C3376" s="45" t="s">
        <v>4714</v>
      </c>
      <c r="D3376" s="46">
        <f t="shared" si="104"/>
        <v>2156.66</v>
      </c>
      <c r="F3376" s="46">
        <v>2156.66</v>
      </c>
      <c r="G3376" s="46">
        <v>2497.67</v>
      </c>
      <c r="H3376" s="1105" t="b">
        <f t="shared" si="105"/>
        <v>0</v>
      </c>
    </row>
    <row r="3377" spans="1:8">
      <c r="A3377" s="47">
        <v>4097</v>
      </c>
      <c r="B3377" s="48" t="s">
        <v>11406</v>
      </c>
      <c r="C3377" s="47" t="s">
        <v>4705</v>
      </c>
      <c r="D3377" s="49">
        <f t="shared" si="104"/>
        <v>11.15</v>
      </c>
      <c r="F3377" s="49">
        <v>11.15</v>
      </c>
      <c r="G3377" s="49">
        <v>12.91</v>
      </c>
      <c r="H3377" s="1105" t="b">
        <f t="shared" si="105"/>
        <v>0</v>
      </c>
    </row>
    <row r="3378" spans="1:8">
      <c r="A3378" s="45">
        <v>40994</v>
      </c>
      <c r="B3378" s="1108" t="s">
        <v>11407</v>
      </c>
      <c r="C3378" s="45" t="s">
        <v>4714</v>
      </c>
      <c r="D3378" s="46">
        <f t="shared" si="104"/>
        <v>2539.0500000000002</v>
      </c>
      <c r="F3378" s="46">
        <v>2539.0500000000002</v>
      </c>
      <c r="G3378" s="46">
        <v>2940.52</v>
      </c>
      <c r="H3378" s="1105" t="b">
        <f t="shared" si="105"/>
        <v>0</v>
      </c>
    </row>
    <row r="3379" spans="1:8">
      <c r="A3379" s="47">
        <v>4096</v>
      </c>
      <c r="B3379" s="48" t="s">
        <v>11408</v>
      </c>
      <c r="C3379" s="47" t="s">
        <v>4705</v>
      </c>
      <c r="D3379" s="49">
        <f t="shared" si="104"/>
        <v>11.96</v>
      </c>
      <c r="F3379" s="49">
        <v>11.96</v>
      </c>
      <c r="G3379" s="49">
        <v>13.85</v>
      </c>
      <c r="H3379" s="1105" t="b">
        <f t="shared" si="105"/>
        <v>0</v>
      </c>
    </row>
    <row r="3380" spans="1:8">
      <c r="A3380" s="45">
        <v>40992</v>
      </c>
      <c r="B3380" s="1108" t="s">
        <v>11409</v>
      </c>
      <c r="C3380" s="45" t="s">
        <v>4714</v>
      </c>
      <c r="D3380" s="46">
        <f t="shared" si="104"/>
        <v>2724.82</v>
      </c>
      <c r="F3380" s="46">
        <v>2724.82</v>
      </c>
      <c r="G3380" s="46">
        <v>3155.67</v>
      </c>
      <c r="H3380" s="1105" t="b">
        <f t="shared" si="105"/>
        <v>0</v>
      </c>
    </row>
    <row r="3381" spans="1:8">
      <c r="A3381" s="47">
        <v>13955</v>
      </c>
      <c r="B3381" s="48" t="s">
        <v>11410</v>
      </c>
      <c r="C3381" s="47" t="s">
        <v>4706</v>
      </c>
      <c r="D3381" s="49">
        <f t="shared" si="104"/>
        <v>2031.24</v>
      </c>
      <c r="F3381" s="49">
        <v>2031.24</v>
      </c>
      <c r="G3381" s="49">
        <v>2031.24</v>
      </c>
      <c r="H3381" s="1105" t="b">
        <f t="shared" si="105"/>
        <v>1</v>
      </c>
    </row>
    <row r="3382" spans="1:8">
      <c r="A3382" s="45">
        <v>4114</v>
      </c>
      <c r="B3382" s="1108" t="s">
        <v>11411</v>
      </c>
      <c r="C3382" s="45" t="s">
        <v>4706</v>
      </c>
      <c r="D3382" s="46">
        <f t="shared" si="104"/>
        <v>45.8</v>
      </c>
      <c r="F3382" s="46">
        <v>45.8</v>
      </c>
      <c r="G3382" s="46">
        <v>45.8</v>
      </c>
      <c r="H3382" s="1105" t="b">
        <f t="shared" si="105"/>
        <v>1</v>
      </c>
    </row>
    <row r="3383" spans="1:8">
      <c r="A3383" s="47">
        <v>36797</v>
      </c>
      <c r="B3383" s="48" t="s">
        <v>11412</v>
      </c>
      <c r="C3383" s="47" t="s">
        <v>4706</v>
      </c>
      <c r="D3383" s="49">
        <f t="shared" si="104"/>
        <v>40.049999999999997</v>
      </c>
      <c r="F3383" s="49">
        <v>40.049999999999997</v>
      </c>
      <c r="G3383" s="49">
        <v>40.049999999999997</v>
      </c>
      <c r="H3383" s="1105" t="b">
        <f t="shared" si="105"/>
        <v>1</v>
      </c>
    </row>
    <row r="3384" spans="1:8">
      <c r="A3384" s="45">
        <v>4107</v>
      </c>
      <c r="B3384" s="1108" t="s">
        <v>11413</v>
      </c>
      <c r="C3384" s="45" t="s">
        <v>4706</v>
      </c>
      <c r="D3384" s="46">
        <f t="shared" si="104"/>
        <v>38.57</v>
      </c>
      <c r="F3384" s="46">
        <v>38.57</v>
      </c>
      <c r="G3384" s="46">
        <v>38.57</v>
      </c>
      <c r="H3384" s="1105" t="b">
        <f t="shared" si="105"/>
        <v>1</v>
      </c>
    </row>
    <row r="3385" spans="1:8">
      <c r="A3385" s="47">
        <v>36799</v>
      </c>
      <c r="B3385" s="48" t="s">
        <v>11414</v>
      </c>
      <c r="C3385" s="47" t="s">
        <v>4706</v>
      </c>
      <c r="D3385" s="49">
        <f t="shared" si="104"/>
        <v>36.82</v>
      </c>
      <c r="F3385" s="49">
        <v>36.82</v>
      </c>
      <c r="G3385" s="49">
        <v>36.82</v>
      </c>
      <c r="H3385" s="1105" t="b">
        <f t="shared" si="105"/>
        <v>1</v>
      </c>
    </row>
    <row r="3386" spans="1:8">
      <c r="A3386" s="45">
        <v>4108</v>
      </c>
      <c r="B3386" s="1108" t="s">
        <v>11415</v>
      </c>
      <c r="C3386" s="45" t="s">
        <v>4706</v>
      </c>
      <c r="D3386" s="46">
        <f t="shared" si="104"/>
        <v>31.01</v>
      </c>
      <c r="F3386" s="46">
        <v>31.01</v>
      </c>
      <c r="G3386" s="46">
        <v>31.01</v>
      </c>
      <c r="H3386" s="1105" t="b">
        <f t="shared" si="105"/>
        <v>1</v>
      </c>
    </row>
    <row r="3387" spans="1:8">
      <c r="A3387" s="47">
        <v>4102</v>
      </c>
      <c r="B3387" s="48" t="s">
        <v>11416</v>
      </c>
      <c r="C3387" s="47" t="s">
        <v>4706</v>
      </c>
      <c r="D3387" s="49">
        <f t="shared" si="104"/>
        <v>46.13</v>
      </c>
      <c r="F3387" s="49">
        <v>46.13</v>
      </c>
      <c r="G3387" s="49">
        <v>46.13</v>
      </c>
      <c r="H3387" s="1105" t="b">
        <f t="shared" si="105"/>
        <v>1</v>
      </c>
    </row>
    <row r="3388" spans="1:8">
      <c r="A3388" s="45">
        <v>10826</v>
      </c>
      <c r="B3388" s="1108" t="s">
        <v>11417</v>
      </c>
      <c r="C3388" s="45" t="s">
        <v>4706</v>
      </c>
      <c r="D3388" s="46">
        <f t="shared" si="104"/>
        <v>86.2</v>
      </c>
      <c r="F3388" s="46">
        <v>86.2</v>
      </c>
      <c r="G3388" s="46">
        <v>86.2</v>
      </c>
      <c r="H3388" s="1105" t="b">
        <f t="shared" si="105"/>
        <v>1</v>
      </c>
    </row>
    <row r="3389" spans="1:8">
      <c r="A3389" s="47">
        <v>365</v>
      </c>
      <c r="B3389" s="48" t="s">
        <v>11418</v>
      </c>
      <c r="C3389" s="47" t="s">
        <v>4706</v>
      </c>
      <c r="D3389" s="49">
        <f t="shared" si="104"/>
        <v>53.44</v>
      </c>
      <c r="F3389" s="49">
        <v>53.44</v>
      </c>
      <c r="G3389" s="49">
        <v>53.44</v>
      </c>
      <c r="H3389" s="1105" t="b">
        <f t="shared" si="105"/>
        <v>1</v>
      </c>
    </row>
    <row r="3390" spans="1:8">
      <c r="A3390" s="45">
        <v>38639</v>
      </c>
      <c r="B3390" s="1108" t="s">
        <v>11419</v>
      </c>
      <c r="C3390" s="45" t="s">
        <v>4706</v>
      </c>
      <c r="D3390" s="46">
        <f t="shared" si="104"/>
        <v>206.89</v>
      </c>
      <c r="F3390" s="46">
        <v>206.89</v>
      </c>
      <c r="G3390" s="46">
        <v>206.89</v>
      </c>
      <c r="H3390" s="1105" t="b">
        <f t="shared" si="105"/>
        <v>1</v>
      </c>
    </row>
    <row r="3391" spans="1:8">
      <c r="A3391" s="47">
        <v>38640</v>
      </c>
      <c r="B3391" s="48" t="s">
        <v>11420</v>
      </c>
      <c r="C3391" s="47" t="s">
        <v>4706</v>
      </c>
      <c r="D3391" s="49">
        <f t="shared" si="104"/>
        <v>3.1</v>
      </c>
      <c r="F3391" s="49">
        <v>3.1</v>
      </c>
      <c r="G3391" s="49">
        <v>3.1</v>
      </c>
      <c r="H3391" s="1105" t="b">
        <f t="shared" si="105"/>
        <v>1</v>
      </c>
    </row>
    <row r="3392" spans="1:8">
      <c r="A3392" s="45">
        <v>358</v>
      </c>
      <c r="B3392" s="1108" t="s">
        <v>11421</v>
      </c>
      <c r="C3392" s="45" t="s">
        <v>4706</v>
      </c>
      <c r="D3392" s="46">
        <f t="shared" si="104"/>
        <v>63.79</v>
      </c>
      <c r="F3392" s="46">
        <v>63.79</v>
      </c>
      <c r="G3392" s="46">
        <v>63.79</v>
      </c>
      <c r="H3392" s="1105" t="b">
        <f t="shared" si="105"/>
        <v>1</v>
      </c>
    </row>
    <row r="3393" spans="1:8">
      <c r="A3393" s="47">
        <v>359</v>
      </c>
      <c r="B3393" s="48" t="s">
        <v>11422</v>
      </c>
      <c r="C3393" s="47" t="s">
        <v>4706</v>
      </c>
      <c r="D3393" s="49">
        <f t="shared" si="104"/>
        <v>131.03</v>
      </c>
      <c r="F3393" s="49">
        <v>131.03</v>
      </c>
      <c r="G3393" s="49">
        <v>131.03</v>
      </c>
      <c r="H3393" s="1105" t="b">
        <f t="shared" si="105"/>
        <v>1</v>
      </c>
    </row>
    <row r="3394" spans="1:8">
      <c r="A3394" s="45">
        <v>38641</v>
      </c>
      <c r="B3394" s="1108" t="s">
        <v>11423</v>
      </c>
      <c r="C3394" s="45" t="s">
        <v>4706</v>
      </c>
      <c r="D3394" s="46">
        <f t="shared" si="104"/>
        <v>129.31</v>
      </c>
      <c r="F3394" s="46">
        <v>129.31</v>
      </c>
      <c r="G3394" s="46">
        <v>129.31</v>
      </c>
      <c r="H3394" s="1105" t="b">
        <f t="shared" si="105"/>
        <v>1</v>
      </c>
    </row>
    <row r="3395" spans="1:8">
      <c r="A3395" s="47">
        <v>360</v>
      </c>
      <c r="B3395" s="48" t="s">
        <v>11424</v>
      </c>
      <c r="C3395" s="47" t="s">
        <v>4706</v>
      </c>
      <c r="D3395" s="49">
        <f t="shared" ref="D3395:D3458" si="106">IF($J$2=$F$1,F3395,G3395)</f>
        <v>3</v>
      </c>
      <c r="F3395" s="49">
        <v>3</v>
      </c>
      <c r="G3395" s="49">
        <v>3</v>
      </c>
      <c r="H3395" s="1105" t="b">
        <f t="shared" ref="H3395:H3458" si="107">F3395=G3395</f>
        <v>1</v>
      </c>
    </row>
    <row r="3396" spans="1:8">
      <c r="A3396" s="45">
        <v>4127</v>
      </c>
      <c r="B3396" s="1108" t="s">
        <v>11425</v>
      </c>
      <c r="C3396" s="45" t="s">
        <v>4706</v>
      </c>
      <c r="D3396" s="46">
        <f t="shared" si="106"/>
        <v>202.03</v>
      </c>
      <c r="F3396" s="46">
        <v>202.03</v>
      </c>
      <c r="G3396" s="46">
        <v>202.03</v>
      </c>
      <c r="H3396" s="1105" t="b">
        <f t="shared" si="107"/>
        <v>1</v>
      </c>
    </row>
    <row r="3397" spans="1:8">
      <c r="A3397" s="47">
        <v>4154</v>
      </c>
      <c r="B3397" s="48" t="s">
        <v>11426</v>
      </c>
      <c r="C3397" s="47" t="s">
        <v>4706</v>
      </c>
      <c r="D3397" s="49">
        <f t="shared" si="106"/>
        <v>246.84</v>
      </c>
      <c r="F3397" s="49">
        <v>246.84</v>
      </c>
      <c r="G3397" s="49">
        <v>246.84</v>
      </c>
      <c r="H3397" s="1105" t="b">
        <f t="shared" si="107"/>
        <v>1</v>
      </c>
    </row>
    <row r="3398" spans="1:8">
      <c r="A3398" s="45">
        <v>4168</v>
      </c>
      <c r="B3398" s="1108" t="s">
        <v>11427</v>
      </c>
      <c r="C3398" s="45" t="s">
        <v>4706</v>
      </c>
      <c r="D3398" s="46">
        <f t="shared" si="106"/>
        <v>260.69</v>
      </c>
      <c r="F3398" s="46">
        <v>260.69</v>
      </c>
      <c r="G3398" s="46">
        <v>260.69</v>
      </c>
      <c r="H3398" s="1105" t="b">
        <f t="shared" si="107"/>
        <v>1</v>
      </c>
    </row>
    <row r="3399" spans="1:8">
      <c r="A3399" s="47">
        <v>4161</v>
      </c>
      <c r="B3399" s="48" t="s">
        <v>11428</v>
      </c>
      <c r="C3399" s="47" t="s">
        <v>4706</v>
      </c>
      <c r="D3399" s="49">
        <f t="shared" si="106"/>
        <v>250.91</v>
      </c>
      <c r="F3399" s="49">
        <v>250.91</v>
      </c>
      <c r="G3399" s="49">
        <v>250.91</v>
      </c>
      <c r="H3399" s="1105" t="b">
        <f t="shared" si="107"/>
        <v>1</v>
      </c>
    </row>
    <row r="3400" spans="1:8" ht="30">
      <c r="A3400" s="45">
        <v>42430</v>
      </c>
      <c r="B3400" s="1108" t="s">
        <v>11429</v>
      </c>
      <c r="C3400" s="45" t="s">
        <v>4706</v>
      </c>
      <c r="D3400" s="46">
        <f t="shared" si="106"/>
        <v>3654.84</v>
      </c>
      <c r="F3400" s="46">
        <v>3654.84</v>
      </c>
      <c r="G3400" s="46">
        <v>3654.84</v>
      </c>
      <c r="H3400" s="1105" t="b">
        <f t="shared" si="107"/>
        <v>1</v>
      </c>
    </row>
    <row r="3401" spans="1:8">
      <c r="A3401" s="47">
        <v>4214</v>
      </c>
      <c r="B3401" s="48" t="s">
        <v>11430</v>
      </c>
      <c r="C3401" s="47" t="s">
        <v>4706</v>
      </c>
      <c r="D3401" s="49">
        <f t="shared" si="106"/>
        <v>6.2</v>
      </c>
      <c r="F3401" s="49">
        <v>6.2</v>
      </c>
      <c r="G3401" s="49">
        <v>6.2</v>
      </c>
      <c r="H3401" s="1105" t="b">
        <f t="shared" si="107"/>
        <v>1</v>
      </c>
    </row>
    <row r="3402" spans="1:8">
      <c r="A3402" s="45">
        <v>4215</v>
      </c>
      <c r="B3402" s="1108" t="s">
        <v>11431</v>
      </c>
      <c r="C3402" s="45" t="s">
        <v>4706</v>
      </c>
      <c r="D3402" s="46">
        <f t="shared" si="106"/>
        <v>4.08</v>
      </c>
      <c r="F3402" s="46">
        <v>4.08</v>
      </c>
      <c r="G3402" s="46">
        <v>4.08</v>
      </c>
      <c r="H3402" s="1105" t="b">
        <f t="shared" si="107"/>
        <v>1</v>
      </c>
    </row>
    <row r="3403" spans="1:8">
      <c r="A3403" s="47">
        <v>4210</v>
      </c>
      <c r="B3403" s="48" t="s">
        <v>11432</v>
      </c>
      <c r="C3403" s="47" t="s">
        <v>4706</v>
      </c>
      <c r="D3403" s="49">
        <f t="shared" si="106"/>
        <v>0.68</v>
      </c>
      <c r="F3403" s="49">
        <v>0.68</v>
      </c>
      <c r="G3403" s="49">
        <v>0.68</v>
      </c>
      <c r="H3403" s="1105" t="b">
        <f t="shared" si="107"/>
        <v>1</v>
      </c>
    </row>
    <row r="3404" spans="1:8">
      <c r="A3404" s="45">
        <v>4212</v>
      </c>
      <c r="B3404" s="1108" t="s">
        <v>11433</v>
      </c>
      <c r="C3404" s="45" t="s">
        <v>4706</v>
      </c>
      <c r="D3404" s="46">
        <f t="shared" si="106"/>
        <v>1.97</v>
      </c>
      <c r="F3404" s="46">
        <v>1.97</v>
      </c>
      <c r="G3404" s="46">
        <v>1.97</v>
      </c>
      <c r="H3404" s="1105" t="b">
        <f t="shared" si="107"/>
        <v>1</v>
      </c>
    </row>
    <row r="3405" spans="1:8">
      <c r="A3405" s="47">
        <v>4213</v>
      </c>
      <c r="B3405" s="48" t="s">
        <v>11434</v>
      </c>
      <c r="C3405" s="47" t="s">
        <v>4706</v>
      </c>
      <c r="D3405" s="49">
        <f t="shared" si="106"/>
        <v>8.8000000000000007</v>
      </c>
      <c r="F3405" s="49">
        <v>8.8000000000000007</v>
      </c>
      <c r="G3405" s="49">
        <v>8.8000000000000007</v>
      </c>
      <c r="H3405" s="1105" t="b">
        <f t="shared" si="107"/>
        <v>1</v>
      </c>
    </row>
    <row r="3406" spans="1:8">
      <c r="A3406" s="45">
        <v>4211</v>
      </c>
      <c r="B3406" s="1108" t="s">
        <v>11435</v>
      </c>
      <c r="C3406" s="45" t="s">
        <v>4706</v>
      </c>
      <c r="D3406" s="46">
        <f t="shared" si="106"/>
        <v>0.98</v>
      </c>
      <c r="F3406" s="46">
        <v>0.98</v>
      </c>
      <c r="G3406" s="46">
        <v>0.98</v>
      </c>
      <c r="H3406" s="1105" t="b">
        <f t="shared" si="107"/>
        <v>1</v>
      </c>
    </row>
    <row r="3407" spans="1:8">
      <c r="A3407" s="47">
        <v>4209</v>
      </c>
      <c r="B3407" s="48" t="s">
        <v>11436</v>
      </c>
      <c r="C3407" s="47" t="s">
        <v>4706</v>
      </c>
      <c r="D3407" s="49">
        <f t="shared" si="106"/>
        <v>10.39</v>
      </c>
      <c r="F3407" s="49">
        <v>10.39</v>
      </c>
      <c r="G3407" s="49">
        <v>10.39</v>
      </c>
      <c r="H3407" s="1105" t="b">
        <f t="shared" si="107"/>
        <v>1</v>
      </c>
    </row>
    <row r="3408" spans="1:8">
      <c r="A3408" s="45">
        <v>4180</v>
      </c>
      <c r="B3408" s="1108" t="s">
        <v>11437</v>
      </c>
      <c r="C3408" s="45" t="s">
        <v>4706</v>
      </c>
      <c r="D3408" s="46">
        <f t="shared" si="106"/>
        <v>7.82</v>
      </c>
      <c r="F3408" s="46">
        <v>7.82</v>
      </c>
      <c r="G3408" s="46">
        <v>7.82</v>
      </c>
      <c r="H3408" s="1105" t="b">
        <f t="shared" si="107"/>
        <v>1</v>
      </c>
    </row>
    <row r="3409" spans="1:8">
      <c r="A3409" s="47">
        <v>4177</v>
      </c>
      <c r="B3409" s="48" t="s">
        <v>11438</v>
      </c>
      <c r="C3409" s="47" t="s">
        <v>4706</v>
      </c>
      <c r="D3409" s="49">
        <f t="shared" si="106"/>
        <v>2.59</v>
      </c>
      <c r="F3409" s="49">
        <v>2.59</v>
      </c>
      <c r="G3409" s="49">
        <v>2.59</v>
      </c>
      <c r="H3409" s="1105" t="b">
        <f t="shared" si="107"/>
        <v>1</v>
      </c>
    </row>
    <row r="3410" spans="1:8">
      <c r="A3410" s="45">
        <v>4179</v>
      </c>
      <c r="B3410" s="1108" t="s">
        <v>11439</v>
      </c>
      <c r="C3410" s="45" t="s">
        <v>4706</v>
      </c>
      <c r="D3410" s="46">
        <f t="shared" si="106"/>
        <v>5.31</v>
      </c>
      <c r="F3410" s="46">
        <v>5.31</v>
      </c>
      <c r="G3410" s="46">
        <v>5.31</v>
      </c>
      <c r="H3410" s="1105" t="b">
        <f t="shared" si="107"/>
        <v>1</v>
      </c>
    </row>
    <row r="3411" spans="1:8">
      <c r="A3411" s="47">
        <v>4208</v>
      </c>
      <c r="B3411" s="48" t="s">
        <v>11440</v>
      </c>
      <c r="C3411" s="47" t="s">
        <v>4706</v>
      </c>
      <c r="D3411" s="49">
        <f t="shared" si="106"/>
        <v>24.73</v>
      </c>
      <c r="F3411" s="49">
        <v>24.73</v>
      </c>
      <c r="G3411" s="49">
        <v>24.73</v>
      </c>
      <c r="H3411" s="1105" t="b">
        <f t="shared" si="107"/>
        <v>1</v>
      </c>
    </row>
    <row r="3412" spans="1:8">
      <c r="A3412" s="45">
        <v>4181</v>
      </c>
      <c r="B3412" s="1108" t="s">
        <v>11441</v>
      </c>
      <c r="C3412" s="45" t="s">
        <v>4706</v>
      </c>
      <c r="D3412" s="46">
        <f t="shared" si="106"/>
        <v>16.16</v>
      </c>
      <c r="F3412" s="46">
        <v>16.16</v>
      </c>
      <c r="G3412" s="46">
        <v>16.16</v>
      </c>
      <c r="H3412" s="1105" t="b">
        <f t="shared" si="107"/>
        <v>1</v>
      </c>
    </row>
    <row r="3413" spans="1:8">
      <c r="A3413" s="47">
        <v>4178</v>
      </c>
      <c r="B3413" s="48" t="s">
        <v>11442</v>
      </c>
      <c r="C3413" s="47" t="s">
        <v>4706</v>
      </c>
      <c r="D3413" s="49">
        <f t="shared" si="106"/>
        <v>3.6</v>
      </c>
      <c r="F3413" s="49">
        <v>3.6</v>
      </c>
      <c r="G3413" s="49">
        <v>3.6</v>
      </c>
      <c r="H3413" s="1105" t="b">
        <f t="shared" si="107"/>
        <v>1</v>
      </c>
    </row>
    <row r="3414" spans="1:8">
      <c r="A3414" s="45">
        <v>4182</v>
      </c>
      <c r="B3414" s="1108" t="s">
        <v>11443</v>
      </c>
      <c r="C3414" s="45" t="s">
        <v>4706</v>
      </c>
      <c r="D3414" s="46">
        <f t="shared" si="106"/>
        <v>40.229999999999997</v>
      </c>
      <c r="F3414" s="46">
        <v>40.229999999999997</v>
      </c>
      <c r="G3414" s="46">
        <v>40.229999999999997</v>
      </c>
      <c r="H3414" s="1105" t="b">
        <f t="shared" si="107"/>
        <v>1</v>
      </c>
    </row>
    <row r="3415" spans="1:8">
      <c r="A3415" s="47">
        <v>4183</v>
      </c>
      <c r="B3415" s="48" t="s">
        <v>11444</v>
      </c>
      <c r="C3415" s="47" t="s">
        <v>4706</v>
      </c>
      <c r="D3415" s="49">
        <f t="shared" si="106"/>
        <v>64.77</v>
      </c>
      <c r="F3415" s="49">
        <v>64.77</v>
      </c>
      <c r="G3415" s="49">
        <v>64.77</v>
      </c>
      <c r="H3415" s="1105" t="b">
        <f t="shared" si="107"/>
        <v>1</v>
      </c>
    </row>
    <row r="3416" spans="1:8">
      <c r="A3416" s="45">
        <v>4184</v>
      </c>
      <c r="B3416" s="1108" t="s">
        <v>11445</v>
      </c>
      <c r="C3416" s="45" t="s">
        <v>4706</v>
      </c>
      <c r="D3416" s="46">
        <f t="shared" si="106"/>
        <v>142.97999999999999</v>
      </c>
      <c r="F3416" s="46">
        <v>142.97999999999999</v>
      </c>
      <c r="G3416" s="46">
        <v>142.97999999999999</v>
      </c>
      <c r="H3416" s="1105" t="b">
        <f t="shared" si="107"/>
        <v>1</v>
      </c>
    </row>
    <row r="3417" spans="1:8">
      <c r="A3417" s="47">
        <v>4185</v>
      </c>
      <c r="B3417" s="48" t="s">
        <v>11446</v>
      </c>
      <c r="C3417" s="47" t="s">
        <v>4706</v>
      </c>
      <c r="D3417" s="49">
        <f t="shared" si="106"/>
        <v>237.58</v>
      </c>
      <c r="F3417" s="49">
        <v>237.58</v>
      </c>
      <c r="G3417" s="49">
        <v>237.58</v>
      </c>
      <c r="H3417" s="1105" t="b">
        <f t="shared" si="107"/>
        <v>1</v>
      </c>
    </row>
    <row r="3418" spans="1:8">
      <c r="A3418" s="45">
        <v>4205</v>
      </c>
      <c r="B3418" s="1108" t="s">
        <v>11447</v>
      </c>
      <c r="C3418" s="45" t="s">
        <v>4706</v>
      </c>
      <c r="D3418" s="46">
        <f t="shared" si="106"/>
        <v>13.72</v>
      </c>
      <c r="F3418" s="46">
        <v>13.72</v>
      </c>
      <c r="G3418" s="46">
        <v>13.72</v>
      </c>
      <c r="H3418" s="1105" t="b">
        <f t="shared" si="107"/>
        <v>1</v>
      </c>
    </row>
    <row r="3419" spans="1:8">
      <c r="A3419" s="47">
        <v>4192</v>
      </c>
      <c r="B3419" s="48" t="s">
        <v>11448</v>
      </c>
      <c r="C3419" s="47" t="s">
        <v>4706</v>
      </c>
      <c r="D3419" s="49">
        <f t="shared" si="106"/>
        <v>13.72</v>
      </c>
      <c r="F3419" s="49">
        <v>13.72</v>
      </c>
      <c r="G3419" s="49">
        <v>13.72</v>
      </c>
      <c r="H3419" s="1105" t="b">
        <f t="shared" si="107"/>
        <v>1</v>
      </c>
    </row>
    <row r="3420" spans="1:8">
      <c r="A3420" s="45">
        <v>4191</v>
      </c>
      <c r="B3420" s="1108" t="s">
        <v>11449</v>
      </c>
      <c r="C3420" s="45" t="s">
        <v>4706</v>
      </c>
      <c r="D3420" s="46">
        <f t="shared" si="106"/>
        <v>13.72</v>
      </c>
      <c r="F3420" s="46">
        <v>13.72</v>
      </c>
      <c r="G3420" s="46">
        <v>13.72</v>
      </c>
      <c r="H3420" s="1105" t="b">
        <f t="shared" si="107"/>
        <v>1</v>
      </c>
    </row>
    <row r="3421" spans="1:8">
      <c r="A3421" s="47">
        <v>4207</v>
      </c>
      <c r="B3421" s="48" t="s">
        <v>11450</v>
      </c>
      <c r="C3421" s="47" t="s">
        <v>4706</v>
      </c>
      <c r="D3421" s="49">
        <f t="shared" si="106"/>
        <v>11.04</v>
      </c>
      <c r="F3421" s="49">
        <v>11.04</v>
      </c>
      <c r="G3421" s="49">
        <v>11.04</v>
      </c>
      <c r="H3421" s="1105" t="b">
        <f t="shared" si="107"/>
        <v>1</v>
      </c>
    </row>
    <row r="3422" spans="1:8">
      <c r="A3422" s="45">
        <v>4206</v>
      </c>
      <c r="B3422" s="1108" t="s">
        <v>11451</v>
      </c>
      <c r="C3422" s="45" t="s">
        <v>4706</v>
      </c>
      <c r="D3422" s="46">
        <f t="shared" si="106"/>
        <v>10.72</v>
      </c>
      <c r="F3422" s="46">
        <v>10.72</v>
      </c>
      <c r="G3422" s="46">
        <v>10.72</v>
      </c>
      <c r="H3422" s="1105" t="b">
        <f t="shared" si="107"/>
        <v>1</v>
      </c>
    </row>
    <row r="3423" spans="1:8">
      <c r="A3423" s="47">
        <v>4190</v>
      </c>
      <c r="B3423" s="48" t="s">
        <v>11452</v>
      </c>
      <c r="C3423" s="47" t="s">
        <v>4706</v>
      </c>
      <c r="D3423" s="49">
        <f t="shared" si="106"/>
        <v>10.72</v>
      </c>
      <c r="F3423" s="49">
        <v>10.72</v>
      </c>
      <c r="G3423" s="49">
        <v>10.72</v>
      </c>
      <c r="H3423" s="1105" t="b">
        <f t="shared" si="107"/>
        <v>1</v>
      </c>
    </row>
    <row r="3424" spans="1:8">
      <c r="A3424" s="45">
        <v>4186</v>
      </c>
      <c r="B3424" s="1108" t="s">
        <v>11453</v>
      </c>
      <c r="C3424" s="45" t="s">
        <v>4706</v>
      </c>
      <c r="D3424" s="46">
        <f t="shared" si="106"/>
        <v>3.17</v>
      </c>
      <c r="F3424" s="46">
        <v>3.17</v>
      </c>
      <c r="G3424" s="46">
        <v>3.17</v>
      </c>
      <c r="H3424" s="1105" t="b">
        <f t="shared" si="107"/>
        <v>1</v>
      </c>
    </row>
    <row r="3425" spans="1:8">
      <c r="A3425" s="47">
        <v>4188</v>
      </c>
      <c r="B3425" s="48" t="s">
        <v>11454</v>
      </c>
      <c r="C3425" s="47" t="s">
        <v>4706</v>
      </c>
      <c r="D3425" s="49">
        <f t="shared" si="106"/>
        <v>6.47</v>
      </c>
      <c r="F3425" s="49">
        <v>6.47</v>
      </c>
      <c r="G3425" s="49">
        <v>6.47</v>
      </c>
      <c r="H3425" s="1105" t="b">
        <f t="shared" si="107"/>
        <v>1</v>
      </c>
    </row>
    <row r="3426" spans="1:8">
      <c r="A3426" s="45">
        <v>4189</v>
      </c>
      <c r="B3426" s="1108" t="s">
        <v>11455</v>
      </c>
      <c r="C3426" s="45" t="s">
        <v>4706</v>
      </c>
      <c r="D3426" s="46">
        <f t="shared" si="106"/>
        <v>6.47</v>
      </c>
      <c r="F3426" s="46">
        <v>6.47</v>
      </c>
      <c r="G3426" s="46">
        <v>6.47</v>
      </c>
      <c r="H3426" s="1105" t="b">
        <f t="shared" si="107"/>
        <v>1</v>
      </c>
    </row>
    <row r="3427" spans="1:8">
      <c r="A3427" s="47">
        <v>4197</v>
      </c>
      <c r="B3427" s="48" t="s">
        <v>11456</v>
      </c>
      <c r="C3427" s="47" t="s">
        <v>4706</v>
      </c>
      <c r="D3427" s="49">
        <f t="shared" si="106"/>
        <v>34.26</v>
      </c>
      <c r="F3427" s="49">
        <v>34.26</v>
      </c>
      <c r="G3427" s="49">
        <v>34.26</v>
      </c>
      <c r="H3427" s="1105" t="b">
        <f t="shared" si="107"/>
        <v>1</v>
      </c>
    </row>
    <row r="3428" spans="1:8">
      <c r="A3428" s="45">
        <v>4194</v>
      </c>
      <c r="B3428" s="1108" t="s">
        <v>11457</v>
      </c>
      <c r="C3428" s="45" t="s">
        <v>4706</v>
      </c>
      <c r="D3428" s="46">
        <f t="shared" si="106"/>
        <v>20.7</v>
      </c>
      <c r="F3428" s="46">
        <v>20.7</v>
      </c>
      <c r="G3428" s="46">
        <v>20.7</v>
      </c>
      <c r="H3428" s="1105" t="b">
        <f t="shared" si="107"/>
        <v>1</v>
      </c>
    </row>
    <row r="3429" spans="1:8">
      <c r="A3429" s="47">
        <v>4193</v>
      </c>
      <c r="B3429" s="48" t="s">
        <v>11458</v>
      </c>
      <c r="C3429" s="47" t="s">
        <v>4706</v>
      </c>
      <c r="D3429" s="49">
        <f t="shared" si="106"/>
        <v>20.7</v>
      </c>
      <c r="F3429" s="49">
        <v>20.7</v>
      </c>
      <c r="G3429" s="49">
        <v>20.7</v>
      </c>
      <c r="H3429" s="1105" t="b">
        <f t="shared" si="107"/>
        <v>1</v>
      </c>
    </row>
    <row r="3430" spans="1:8">
      <c r="A3430" s="45">
        <v>4204</v>
      </c>
      <c r="B3430" s="1108" t="s">
        <v>11459</v>
      </c>
      <c r="C3430" s="45" t="s">
        <v>4706</v>
      </c>
      <c r="D3430" s="46">
        <f t="shared" si="106"/>
        <v>20.7</v>
      </c>
      <c r="F3430" s="46">
        <v>20.7</v>
      </c>
      <c r="G3430" s="46">
        <v>20.7</v>
      </c>
      <c r="H3430" s="1105" t="b">
        <f t="shared" si="107"/>
        <v>1</v>
      </c>
    </row>
    <row r="3431" spans="1:8">
      <c r="A3431" s="47">
        <v>4187</v>
      </c>
      <c r="B3431" s="48" t="s">
        <v>11460</v>
      </c>
      <c r="C3431" s="47" t="s">
        <v>4706</v>
      </c>
      <c r="D3431" s="49">
        <f t="shared" si="106"/>
        <v>4.12</v>
      </c>
      <c r="F3431" s="49">
        <v>4.12</v>
      </c>
      <c r="G3431" s="49">
        <v>4.12</v>
      </c>
      <c r="H3431" s="1105" t="b">
        <f t="shared" si="107"/>
        <v>1</v>
      </c>
    </row>
    <row r="3432" spans="1:8">
      <c r="A3432" s="45">
        <v>4202</v>
      </c>
      <c r="B3432" s="1108" t="s">
        <v>11461</v>
      </c>
      <c r="C3432" s="45" t="s">
        <v>4706</v>
      </c>
      <c r="D3432" s="46">
        <f t="shared" si="106"/>
        <v>62.56</v>
      </c>
      <c r="F3432" s="46">
        <v>62.56</v>
      </c>
      <c r="G3432" s="46">
        <v>62.56</v>
      </c>
      <c r="H3432" s="1105" t="b">
        <f t="shared" si="107"/>
        <v>1</v>
      </c>
    </row>
    <row r="3433" spans="1:8">
      <c r="A3433" s="47">
        <v>4203</v>
      </c>
      <c r="B3433" s="48" t="s">
        <v>11462</v>
      </c>
      <c r="C3433" s="47" t="s">
        <v>4706</v>
      </c>
      <c r="D3433" s="49">
        <f t="shared" si="106"/>
        <v>55.25</v>
      </c>
      <c r="F3433" s="49">
        <v>55.25</v>
      </c>
      <c r="G3433" s="49">
        <v>55.25</v>
      </c>
      <c r="H3433" s="1105" t="b">
        <f t="shared" si="107"/>
        <v>1</v>
      </c>
    </row>
    <row r="3434" spans="1:8">
      <c r="A3434" s="45">
        <v>40368</v>
      </c>
      <c r="B3434" s="1108" t="s">
        <v>11463</v>
      </c>
      <c r="C3434" s="45" t="s">
        <v>4706</v>
      </c>
      <c r="D3434" s="46">
        <f t="shared" si="106"/>
        <v>27.3</v>
      </c>
      <c r="F3434" s="46">
        <v>27.3</v>
      </c>
      <c r="G3434" s="46">
        <v>27.3</v>
      </c>
      <c r="H3434" s="1105" t="b">
        <f t="shared" si="107"/>
        <v>1</v>
      </c>
    </row>
    <row r="3435" spans="1:8">
      <c r="A3435" s="47">
        <v>40365</v>
      </c>
      <c r="B3435" s="48" t="s">
        <v>11464</v>
      </c>
      <c r="C3435" s="47" t="s">
        <v>4706</v>
      </c>
      <c r="D3435" s="49">
        <f t="shared" si="106"/>
        <v>18.420000000000002</v>
      </c>
      <c r="F3435" s="49">
        <v>18.420000000000002</v>
      </c>
      <c r="G3435" s="49">
        <v>18.420000000000002</v>
      </c>
      <c r="H3435" s="1105" t="b">
        <f t="shared" si="107"/>
        <v>1</v>
      </c>
    </row>
    <row r="3436" spans="1:8">
      <c r="A3436" s="45">
        <v>40356</v>
      </c>
      <c r="B3436" s="1108" t="s">
        <v>11465</v>
      </c>
      <c r="C3436" s="45" t="s">
        <v>4706</v>
      </c>
      <c r="D3436" s="46">
        <f t="shared" si="106"/>
        <v>6.29</v>
      </c>
      <c r="F3436" s="46">
        <v>6.29</v>
      </c>
      <c r="G3436" s="46">
        <v>6.29</v>
      </c>
      <c r="H3436" s="1105" t="b">
        <f t="shared" si="107"/>
        <v>1</v>
      </c>
    </row>
    <row r="3437" spans="1:8">
      <c r="A3437" s="47">
        <v>40362</v>
      </c>
      <c r="B3437" s="48" t="s">
        <v>11466</v>
      </c>
      <c r="C3437" s="47" t="s">
        <v>4706</v>
      </c>
      <c r="D3437" s="49">
        <f t="shared" si="106"/>
        <v>12.2</v>
      </c>
      <c r="F3437" s="49">
        <v>12.2</v>
      </c>
      <c r="G3437" s="49">
        <v>12.2</v>
      </c>
      <c r="H3437" s="1105" t="b">
        <f t="shared" si="107"/>
        <v>1</v>
      </c>
    </row>
    <row r="3438" spans="1:8">
      <c r="A3438" s="45">
        <v>40374</v>
      </c>
      <c r="B3438" s="1108" t="s">
        <v>11467</v>
      </c>
      <c r="C3438" s="45" t="s">
        <v>4706</v>
      </c>
      <c r="D3438" s="46">
        <f t="shared" si="106"/>
        <v>71.37</v>
      </c>
      <c r="F3438" s="46">
        <v>71.37</v>
      </c>
      <c r="G3438" s="46">
        <v>71.37</v>
      </c>
      <c r="H3438" s="1105" t="b">
        <f t="shared" si="107"/>
        <v>1</v>
      </c>
    </row>
    <row r="3439" spans="1:8">
      <c r="A3439" s="47">
        <v>40371</v>
      </c>
      <c r="B3439" s="48" t="s">
        <v>11468</v>
      </c>
      <c r="C3439" s="47" t="s">
        <v>4706</v>
      </c>
      <c r="D3439" s="49">
        <f t="shared" si="106"/>
        <v>44.92</v>
      </c>
      <c r="F3439" s="49">
        <v>44.92</v>
      </c>
      <c r="G3439" s="49">
        <v>44.92</v>
      </c>
      <c r="H3439" s="1105" t="b">
        <f t="shared" si="107"/>
        <v>1</v>
      </c>
    </row>
    <row r="3440" spans="1:8">
      <c r="A3440" s="45">
        <v>40359</v>
      </c>
      <c r="B3440" s="1108" t="s">
        <v>11469</v>
      </c>
      <c r="C3440" s="45" t="s">
        <v>4706</v>
      </c>
      <c r="D3440" s="46">
        <f t="shared" si="106"/>
        <v>8.1300000000000008</v>
      </c>
      <c r="F3440" s="46">
        <v>8.1300000000000008</v>
      </c>
      <c r="G3440" s="46">
        <v>8.1300000000000008</v>
      </c>
      <c r="H3440" s="1105" t="b">
        <f t="shared" si="107"/>
        <v>1</v>
      </c>
    </row>
    <row r="3441" spans="1:8">
      <c r="A3441" s="47">
        <v>7595</v>
      </c>
      <c r="B3441" s="48" t="s">
        <v>11470</v>
      </c>
      <c r="C3441" s="47" t="s">
        <v>4705</v>
      </c>
      <c r="D3441" s="49">
        <f t="shared" si="106"/>
        <v>6.38</v>
      </c>
      <c r="F3441" s="49">
        <v>6.38</v>
      </c>
      <c r="G3441" s="49">
        <v>7.38</v>
      </c>
      <c r="H3441" s="1105" t="b">
        <f t="shared" si="107"/>
        <v>0</v>
      </c>
    </row>
    <row r="3442" spans="1:8">
      <c r="A3442" s="45">
        <v>41094</v>
      </c>
      <c r="B3442" s="1108" t="s">
        <v>11471</v>
      </c>
      <c r="C3442" s="45" t="s">
        <v>4714</v>
      </c>
      <c r="D3442" s="46">
        <f t="shared" si="106"/>
        <v>1187.82</v>
      </c>
      <c r="F3442" s="46">
        <v>1187.82</v>
      </c>
      <c r="G3442" s="46">
        <v>1375.64</v>
      </c>
      <c r="H3442" s="1105" t="b">
        <f t="shared" si="107"/>
        <v>0</v>
      </c>
    </row>
    <row r="3443" spans="1:8">
      <c r="A3443" s="47">
        <v>38175</v>
      </c>
      <c r="B3443" s="48" t="s">
        <v>11472</v>
      </c>
      <c r="C3443" s="47" t="s">
        <v>4706</v>
      </c>
      <c r="D3443" s="49">
        <f t="shared" si="106"/>
        <v>2.5299999999999998</v>
      </c>
      <c r="F3443" s="49">
        <v>2.5299999999999998</v>
      </c>
      <c r="G3443" s="49">
        <v>2.5299999999999998</v>
      </c>
      <c r="H3443" s="1105" t="b">
        <f t="shared" si="107"/>
        <v>1</v>
      </c>
    </row>
    <row r="3444" spans="1:8" ht="30">
      <c r="A3444" s="45">
        <v>38176</v>
      </c>
      <c r="B3444" s="1108" t="s">
        <v>11473</v>
      </c>
      <c r="C3444" s="45" t="s">
        <v>4706</v>
      </c>
      <c r="D3444" s="46">
        <f t="shared" si="106"/>
        <v>6.87</v>
      </c>
      <c r="F3444" s="46">
        <v>6.87</v>
      </c>
      <c r="G3444" s="46">
        <v>6.87</v>
      </c>
      <c r="H3444" s="1105" t="b">
        <f t="shared" si="107"/>
        <v>1</v>
      </c>
    </row>
    <row r="3445" spans="1:8">
      <c r="A3445" s="47">
        <v>36152</v>
      </c>
      <c r="B3445" s="48" t="s">
        <v>11474</v>
      </c>
      <c r="C3445" s="47" t="s">
        <v>4706</v>
      </c>
      <c r="D3445" s="49">
        <f t="shared" si="106"/>
        <v>4.54</v>
      </c>
      <c r="F3445" s="49">
        <v>4.54</v>
      </c>
      <c r="G3445" s="49">
        <v>4.54</v>
      </c>
      <c r="H3445" s="1105" t="b">
        <f t="shared" si="107"/>
        <v>1</v>
      </c>
    </row>
    <row r="3446" spans="1:8">
      <c r="A3446" s="45">
        <v>11138</v>
      </c>
      <c r="B3446" s="1108" t="s">
        <v>11475</v>
      </c>
      <c r="C3446" s="45" t="s">
        <v>4711</v>
      </c>
      <c r="D3446" s="46">
        <f t="shared" si="106"/>
        <v>2.58</v>
      </c>
      <c r="F3446" s="46">
        <v>2.58</v>
      </c>
      <c r="G3446" s="46">
        <v>2.58</v>
      </c>
      <c r="H3446" s="1105" t="b">
        <f t="shared" si="107"/>
        <v>1</v>
      </c>
    </row>
    <row r="3447" spans="1:8">
      <c r="A3447" s="47">
        <v>5333</v>
      </c>
      <c r="B3447" s="48" t="s">
        <v>11476</v>
      </c>
      <c r="C3447" s="47" t="s">
        <v>4711</v>
      </c>
      <c r="D3447" s="49">
        <f t="shared" si="106"/>
        <v>17.47</v>
      </c>
      <c r="F3447" s="49">
        <v>17.47</v>
      </c>
      <c r="G3447" s="49">
        <v>17.47</v>
      </c>
      <c r="H3447" s="1105" t="b">
        <f t="shared" si="107"/>
        <v>1</v>
      </c>
    </row>
    <row r="3448" spans="1:8">
      <c r="A3448" s="45">
        <v>4221</v>
      </c>
      <c r="B3448" s="1108" t="s">
        <v>11477</v>
      </c>
      <c r="C3448" s="45" t="s">
        <v>4711</v>
      </c>
      <c r="D3448" s="46">
        <f t="shared" si="106"/>
        <v>4.01</v>
      </c>
      <c r="F3448" s="46">
        <v>4.01</v>
      </c>
      <c r="G3448" s="46">
        <v>4.01</v>
      </c>
      <c r="H3448" s="1105" t="b">
        <f t="shared" si="107"/>
        <v>1</v>
      </c>
    </row>
    <row r="3449" spans="1:8">
      <c r="A3449" s="47">
        <v>4227</v>
      </c>
      <c r="B3449" s="48" t="s">
        <v>11478</v>
      </c>
      <c r="C3449" s="47" t="s">
        <v>4711</v>
      </c>
      <c r="D3449" s="49">
        <f t="shared" si="106"/>
        <v>13.93</v>
      </c>
      <c r="F3449" s="49">
        <v>13.93</v>
      </c>
      <c r="G3449" s="49">
        <v>13.93</v>
      </c>
      <c r="H3449" s="1105" t="b">
        <f t="shared" si="107"/>
        <v>1</v>
      </c>
    </row>
    <row r="3450" spans="1:8" ht="30">
      <c r="A3450" s="45">
        <v>38170</v>
      </c>
      <c r="B3450" s="1108" t="s">
        <v>11479</v>
      </c>
      <c r="C3450" s="45" t="s">
        <v>4706</v>
      </c>
      <c r="D3450" s="46">
        <f t="shared" si="106"/>
        <v>11.57</v>
      </c>
      <c r="F3450" s="46">
        <v>11.57</v>
      </c>
      <c r="G3450" s="46">
        <v>11.57</v>
      </c>
      <c r="H3450" s="1105" t="b">
        <f t="shared" si="107"/>
        <v>1</v>
      </c>
    </row>
    <row r="3451" spans="1:8">
      <c r="A3451" s="47">
        <v>4252</v>
      </c>
      <c r="B3451" s="48" t="s">
        <v>11480</v>
      </c>
      <c r="C3451" s="47" t="s">
        <v>4705</v>
      </c>
      <c r="D3451" s="49">
        <f t="shared" si="106"/>
        <v>10.74</v>
      </c>
      <c r="F3451" s="49">
        <v>10.74</v>
      </c>
      <c r="G3451" s="49">
        <v>12.43</v>
      </c>
      <c r="H3451" s="1105" t="b">
        <f t="shared" si="107"/>
        <v>0</v>
      </c>
    </row>
    <row r="3452" spans="1:8">
      <c r="A3452" s="45">
        <v>40980</v>
      </c>
      <c r="B3452" s="1108" t="s">
        <v>11481</v>
      </c>
      <c r="C3452" s="45" t="s">
        <v>4714</v>
      </c>
      <c r="D3452" s="46">
        <f t="shared" si="106"/>
        <v>1904.31</v>
      </c>
      <c r="F3452" s="46">
        <v>1904.31</v>
      </c>
      <c r="G3452" s="46">
        <v>2205.42</v>
      </c>
      <c r="H3452" s="1105" t="b">
        <f t="shared" si="107"/>
        <v>0</v>
      </c>
    </row>
    <row r="3453" spans="1:8">
      <c r="A3453" s="47">
        <v>4243</v>
      </c>
      <c r="B3453" s="48" t="s">
        <v>11482</v>
      </c>
      <c r="C3453" s="47" t="s">
        <v>4705</v>
      </c>
      <c r="D3453" s="49">
        <f t="shared" si="106"/>
        <v>9.2100000000000009</v>
      </c>
      <c r="F3453" s="49">
        <v>9.2100000000000009</v>
      </c>
      <c r="G3453" s="49">
        <v>10.66</v>
      </c>
      <c r="H3453" s="1105" t="b">
        <f t="shared" si="107"/>
        <v>0</v>
      </c>
    </row>
    <row r="3454" spans="1:8">
      <c r="A3454" s="45">
        <v>41031</v>
      </c>
      <c r="B3454" s="1108" t="s">
        <v>11483</v>
      </c>
      <c r="C3454" s="45" t="s">
        <v>4714</v>
      </c>
      <c r="D3454" s="46">
        <f t="shared" si="106"/>
        <v>1633.17</v>
      </c>
      <c r="F3454" s="46">
        <v>1633.17</v>
      </c>
      <c r="G3454" s="46">
        <v>1891.4</v>
      </c>
      <c r="H3454" s="1105" t="b">
        <f t="shared" si="107"/>
        <v>0</v>
      </c>
    </row>
    <row r="3455" spans="1:8">
      <c r="A3455" s="47">
        <v>40986</v>
      </c>
      <c r="B3455" s="48" t="s">
        <v>11484</v>
      </c>
      <c r="C3455" s="47" t="s">
        <v>4714</v>
      </c>
      <c r="D3455" s="49">
        <f t="shared" si="106"/>
        <v>1576.06</v>
      </c>
      <c r="F3455" s="49">
        <v>1576.06</v>
      </c>
      <c r="G3455" s="49">
        <v>1825.27</v>
      </c>
      <c r="H3455" s="1105" t="b">
        <f t="shared" si="107"/>
        <v>0</v>
      </c>
    </row>
    <row r="3456" spans="1:8">
      <c r="A3456" s="45">
        <v>37666</v>
      </c>
      <c r="B3456" s="1108" t="s">
        <v>11485</v>
      </c>
      <c r="C3456" s="45" t="s">
        <v>4705</v>
      </c>
      <c r="D3456" s="46">
        <f t="shared" si="106"/>
        <v>8.8699999999999992</v>
      </c>
      <c r="F3456" s="46">
        <v>8.8699999999999992</v>
      </c>
      <c r="G3456" s="46">
        <v>10.27</v>
      </c>
      <c r="H3456" s="1105" t="b">
        <f t="shared" si="107"/>
        <v>0</v>
      </c>
    </row>
    <row r="3457" spans="1:8">
      <c r="A3457" s="47">
        <v>4250</v>
      </c>
      <c r="B3457" s="48" t="s">
        <v>11486</v>
      </c>
      <c r="C3457" s="47" t="s">
        <v>4705</v>
      </c>
      <c r="D3457" s="49">
        <f t="shared" si="106"/>
        <v>9.69</v>
      </c>
      <c r="F3457" s="49">
        <v>9.69</v>
      </c>
      <c r="G3457" s="49">
        <v>11.21</v>
      </c>
      <c r="H3457" s="1105" t="b">
        <f t="shared" si="107"/>
        <v>0</v>
      </c>
    </row>
    <row r="3458" spans="1:8">
      <c r="A3458" s="45">
        <v>40978</v>
      </c>
      <c r="B3458" s="1108" t="s">
        <v>11487</v>
      </c>
      <c r="C3458" s="45" t="s">
        <v>4714</v>
      </c>
      <c r="D3458" s="46">
        <f t="shared" si="106"/>
        <v>1717.69</v>
      </c>
      <c r="F3458" s="46">
        <v>1717.69</v>
      </c>
      <c r="G3458" s="46">
        <v>1989.29</v>
      </c>
      <c r="H3458" s="1105" t="b">
        <f t="shared" si="107"/>
        <v>0</v>
      </c>
    </row>
    <row r="3459" spans="1:8">
      <c r="A3459" s="47">
        <v>25960</v>
      </c>
      <c r="B3459" s="48" t="s">
        <v>11488</v>
      </c>
      <c r="C3459" s="47" t="s">
        <v>4705</v>
      </c>
      <c r="D3459" s="49">
        <f t="shared" ref="D3459:D3522" si="108">IF($J$2=$F$1,F3459,G3459)</f>
        <v>11.33</v>
      </c>
      <c r="F3459" s="49">
        <v>11.33</v>
      </c>
      <c r="G3459" s="49">
        <v>13.12</v>
      </c>
      <c r="H3459" s="1105" t="b">
        <f t="shared" ref="H3459:H3522" si="109">F3459=G3459</f>
        <v>0</v>
      </c>
    </row>
    <row r="3460" spans="1:8">
      <c r="A3460" s="45">
        <v>41043</v>
      </c>
      <c r="B3460" s="1108" t="s">
        <v>11489</v>
      </c>
      <c r="C3460" s="45" t="s">
        <v>4714</v>
      </c>
      <c r="D3460" s="46">
        <f t="shared" si="108"/>
        <v>2010.04</v>
      </c>
      <c r="F3460" s="46">
        <v>2010.04</v>
      </c>
      <c r="G3460" s="46">
        <v>2327.87</v>
      </c>
      <c r="H3460" s="1105" t="b">
        <f t="shared" si="109"/>
        <v>0</v>
      </c>
    </row>
    <row r="3461" spans="1:8">
      <c r="A3461" s="47">
        <v>4234</v>
      </c>
      <c r="B3461" s="48" t="s">
        <v>11490</v>
      </c>
      <c r="C3461" s="47" t="s">
        <v>4705</v>
      </c>
      <c r="D3461" s="49">
        <f t="shared" si="108"/>
        <v>12.43</v>
      </c>
      <c r="F3461" s="49">
        <v>12.43</v>
      </c>
      <c r="G3461" s="49">
        <v>14.38</v>
      </c>
      <c r="H3461" s="1105" t="b">
        <f t="shared" si="109"/>
        <v>0</v>
      </c>
    </row>
    <row r="3462" spans="1:8">
      <c r="A3462" s="45">
        <v>40987</v>
      </c>
      <c r="B3462" s="1108" t="s">
        <v>11491</v>
      </c>
      <c r="C3462" s="45" t="s">
        <v>4714</v>
      </c>
      <c r="D3462" s="46">
        <f t="shared" si="108"/>
        <v>2201.92</v>
      </c>
      <c r="F3462" s="46">
        <v>2201.92</v>
      </c>
      <c r="G3462" s="46">
        <v>2550.09</v>
      </c>
      <c r="H3462" s="1105" t="b">
        <f t="shared" si="109"/>
        <v>0</v>
      </c>
    </row>
    <row r="3463" spans="1:8">
      <c r="A3463" s="47">
        <v>4253</v>
      </c>
      <c r="B3463" s="48" t="s">
        <v>11492</v>
      </c>
      <c r="C3463" s="47" t="s">
        <v>4705</v>
      </c>
      <c r="D3463" s="49">
        <f t="shared" si="108"/>
        <v>8.93</v>
      </c>
      <c r="F3463" s="49">
        <v>8.93</v>
      </c>
      <c r="G3463" s="49">
        <v>10.34</v>
      </c>
      <c r="H3463" s="1105" t="b">
        <f t="shared" si="109"/>
        <v>0</v>
      </c>
    </row>
    <row r="3464" spans="1:8">
      <c r="A3464" s="45">
        <v>40981</v>
      </c>
      <c r="B3464" s="1108" t="s">
        <v>11493</v>
      </c>
      <c r="C3464" s="45" t="s">
        <v>4714</v>
      </c>
      <c r="D3464" s="46">
        <f t="shared" si="108"/>
        <v>1583.85</v>
      </c>
      <c r="F3464" s="46">
        <v>1583.85</v>
      </c>
      <c r="G3464" s="46">
        <v>1834.29</v>
      </c>
      <c r="H3464" s="1105" t="b">
        <f t="shared" si="109"/>
        <v>0</v>
      </c>
    </row>
    <row r="3465" spans="1:8">
      <c r="A3465" s="47">
        <v>4254</v>
      </c>
      <c r="B3465" s="48" t="s">
        <v>11494</v>
      </c>
      <c r="C3465" s="47" t="s">
        <v>4705</v>
      </c>
      <c r="D3465" s="49">
        <f t="shared" si="108"/>
        <v>8.99</v>
      </c>
      <c r="F3465" s="49">
        <v>8.99</v>
      </c>
      <c r="G3465" s="49">
        <v>10.4</v>
      </c>
      <c r="H3465" s="1105" t="b">
        <f t="shared" si="109"/>
        <v>0</v>
      </c>
    </row>
    <row r="3466" spans="1:8">
      <c r="A3466" s="45">
        <v>41036</v>
      </c>
      <c r="B3466" s="1108" t="s">
        <v>11495</v>
      </c>
      <c r="C3466" s="45" t="s">
        <v>4714</v>
      </c>
      <c r="D3466" s="46">
        <f t="shared" si="108"/>
        <v>1592.55</v>
      </c>
      <c r="F3466" s="46">
        <v>1592.55</v>
      </c>
      <c r="G3466" s="46">
        <v>1844.36</v>
      </c>
      <c r="H3466" s="1105" t="b">
        <f t="shared" si="109"/>
        <v>0</v>
      </c>
    </row>
    <row r="3467" spans="1:8">
      <c r="A3467" s="47">
        <v>4251</v>
      </c>
      <c r="B3467" s="48" t="s">
        <v>11496</v>
      </c>
      <c r="C3467" s="47" t="s">
        <v>4705</v>
      </c>
      <c r="D3467" s="49">
        <f t="shared" si="108"/>
        <v>13.61</v>
      </c>
      <c r="F3467" s="49">
        <v>13.61</v>
      </c>
      <c r="G3467" s="49">
        <v>15.75</v>
      </c>
      <c r="H3467" s="1105" t="b">
        <f t="shared" si="109"/>
        <v>0</v>
      </c>
    </row>
    <row r="3468" spans="1:8">
      <c r="A3468" s="45">
        <v>40979</v>
      </c>
      <c r="B3468" s="1108" t="s">
        <v>11497</v>
      </c>
      <c r="C3468" s="45" t="s">
        <v>4714</v>
      </c>
      <c r="D3468" s="46">
        <f t="shared" si="108"/>
        <v>2413.79</v>
      </c>
      <c r="F3468" s="46">
        <v>2413.79</v>
      </c>
      <c r="G3468" s="46">
        <v>2795.45</v>
      </c>
      <c r="H3468" s="1105" t="b">
        <f t="shared" si="109"/>
        <v>0</v>
      </c>
    </row>
    <row r="3469" spans="1:8">
      <c r="A3469" s="47">
        <v>4230</v>
      </c>
      <c r="B3469" s="48" t="s">
        <v>11498</v>
      </c>
      <c r="C3469" s="47" t="s">
        <v>4705</v>
      </c>
      <c r="D3469" s="49">
        <f t="shared" si="108"/>
        <v>9.4700000000000006</v>
      </c>
      <c r="F3469" s="49">
        <v>9.4700000000000006</v>
      </c>
      <c r="G3469" s="49">
        <v>10.96</v>
      </c>
      <c r="H3469" s="1105" t="b">
        <f t="shared" si="109"/>
        <v>0</v>
      </c>
    </row>
    <row r="3470" spans="1:8">
      <c r="A3470" s="45">
        <v>40998</v>
      </c>
      <c r="B3470" s="1108" t="s">
        <v>11499</v>
      </c>
      <c r="C3470" s="45" t="s">
        <v>4714</v>
      </c>
      <c r="D3470" s="46">
        <f t="shared" si="108"/>
        <v>1678.53</v>
      </c>
      <c r="F3470" s="46">
        <v>1678.53</v>
      </c>
      <c r="G3470" s="46">
        <v>1943.94</v>
      </c>
      <c r="H3470" s="1105" t="b">
        <f t="shared" si="109"/>
        <v>0</v>
      </c>
    </row>
    <row r="3471" spans="1:8">
      <c r="A3471" s="47">
        <v>4257</v>
      </c>
      <c r="B3471" s="48" t="s">
        <v>11500</v>
      </c>
      <c r="C3471" s="47" t="s">
        <v>4705</v>
      </c>
      <c r="D3471" s="49">
        <f t="shared" si="108"/>
        <v>7.45</v>
      </c>
      <c r="F3471" s="49">
        <v>7.45</v>
      </c>
      <c r="G3471" s="49">
        <v>8.6199999999999992</v>
      </c>
      <c r="H3471" s="1105" t="b">
        <f t="shared" si="109"/>
        <v>0</v>
      </c>
    </row>
    <row r="3472" spans="1:8">
      <c r="A3472" s="45">
        <v>40982</v>
      </c>
      <c r="B3472" s="1108" t="s">
        <v>11501</v>
      </c>
      <c r="C3472" s="45" t="s">
        <v>4714</v>
      </c>
      <c r="D3472" s="46">
        <f t="shared" si="108"/>
        <v>1323.25</v>
      </c>
      <c r="F3472" s="46">
        <v>1323.25</v>
      </c>
      <c r="G3472" s="46">
        <v>1532.48</v>
      </c>
      <c r="H3472" s="1105" t="b">
        <f t="shared" si="109"/>
        <v>0</v>
      </c>
    </row>
    <row r="3473" spans="1:8">
      <c r="A3473" s="47">
        <v>4240</v>
      </c>
      <c r="B3473" s="48" t="s">
        <v>11502</v>
      </c>
      <c r="C3473" s="47" t="s">
        <v>4705</v>
      </c>
      <c r="D3473" s="49">
        <f t="shared" si="108"/>
        <v>11.52</v>
      </c>
      <c r="F3473" s="49">
        <v>11.52</v>
      </c>
      <c r="G3473" s="49">
        <v>13.33</v>
      </c>
      <c r="H3473" s="1105" t="b">
        <f t="shared" si="109"/>
        <v>0</v>
      </c>
    </row>
    <row r="3474" spans="1:8">
      <c r="A3474" s="45">
        <v>41026</v>
      </c>
      <c r="B3474" s="1108" t="s">
        <v>11503</v>
      </c>
      <c r="C3474" s="45" t="s">
        <v>4714</v>
      </c>
      <c r="D3474" s="46">
        <f t="shared" si="108"/>
        <v>2044.32</v>
      </c>
      <c r="F3474" s="46">
        <v>2044.32</v>
      </c>
      <c r="G3474" s="46">
        <v>2367.56</v>
      </c>
      <c r="H3474" s="1105" t="b">
        <f t="shared" si="109"/>
        <v>0</v>
      </c>
    </row>
    <row r="3475" spans="1:8">
      <c r="A3475" s="47">
        <v>4239</v>
      </c>
      <c r="B3475" s="48" t="s">
        <v>11504</v>
      </c>
      <c r="C3475" s="47" t="s">
        <v>4705</v>
      </c>
      <c r="D3475" s="49">
        <f t="shared" si="108"/>
        <v>14.15</v>
      </c>
      <c r="F3475" s="49">
        <v>14.15</v>
      </c>
      <c r="G3475" s="49">
        <v>16.37</v>
      </c>
      <c r="H3475" s="1105" t="b">
        <f t="shared" si="109"/>
        <v>0</v>
      </c>
    </row>
    <row r="3476" spans="1:8">
      <c r="A3476" s="45">
        <v>41024</v>
      </c>
      <c r="B3476" s="1108" t="s">
        <v>11505</v>
      </c>
      <c r="C3476" s="45" t="s">
        <v>4714</v>
      </c>
      <c r="D3476" s="46">
        <f t="shared" si="108"/>
        <v>2508</v>
      </c>
      <c r="F3476" s="46">
        <v>2508</v>
      </c>
      <c r="G3476" s="46">
        <v>2904.55</v>
      </c>
      <c r="H3476" s="1105" t="b">
        <f t="shared" si="109"/>
        <v>0</v>
      </c>
    </row>
    <row r="3477" spans="1:8">
      <c r="A3477" s="47">
        <v>4248</v>
      </c>
      <c r="B3477" s="48" t="s">
        <v>11506</v>
      </c>
      <c r="C3477" s="47" t="s">
        <v>4705</v>
      </c>
      <c r="D3477" s="49">
        <f t="shared" si="108"/>
        <v>10.32</v>
      </c>
      <c r="F3477" s="49">
        <v>10.32</v>
      </c>
      <c r="G3477" s="49">
        <v>11.94</v>
      </c>
      <c r="H3477" s="1105" t="b">
        <f t="shared" si="109"/>
        <v>0</v>
      </c>
    </row>
    <row r="3478" spans="1:8">
      <c r="A3478" s="45">
        <v>41033</v>
      </c>
      <c r="B3478" s="1108" t="s">
        <v>11507</v>
      </c>
      <c r="C3478" s="45" t="s">
        <v>4714</v>
      </c>
      <c r="D3478" s="46">
        <f t="shared" si="108"/>
        <v>1831.5</v>
      </c>
      <c r="F3478" s="46">
        <v>1831.5</v>
      </c>
      <c r="G3478" s="46">
        <v>2121.09</v>
      </c>
      <c r="H3478" s="1105" t="b">
        <f t="shared" si="109"/>
        <v>0</v>
      </c>
    </row>
    <row r="3479" spans="1:8">
      <c r="A3479" s="47">
        <v>25959</v>
      </c>
      <c r="B3479" s="48" t="s">
        <v>11508</v>
      </c>
      <c r="C3479" s="47" t="s">
        <v>4705</v>
      </c>
      <c r="D3479" s="49">
        <f t="shared" si="108"/>
        <v>11.91</v>
      </c>
      <c r="F3479" s="49">
        <v>11.91</v>
      </c>
      <c r="G3479" s="49">
        <v>13.78</v>
      </c>
      <c r="H3479" s="1105" t="b">
        <f t="shared" si="109"/>
        <v>0</v>
      </c>
    </row>
    <row r="3480" spans="1:8">
      <c r="A3480" s="45">
        <v>41040</v>
      </c>
      <c r="B3480" s="1108" t="s">
        <v>11509</v>
      </c>
      <c r="C3480" s="45" t="s">
        <v>4714</v>
      </c>
      <c r="D3480" s="46">
        <f t="shared" si="108"/>
        <v>2110.5500000000002</v>
      </c>
      <c r="F3480" s="46">
        <v>2110.5500000000002</v>
      </c>
      <c r="G3480" s="46">
        <v>2444.2600000000002</v>
      </c>
      <c r="H3480" s="1105" t="b">
        <f t="shared" si="109"/>
        <v>0</v>
      </c>
    </row>
    <row r="3481" spans="1:8">
      <c r="A3481" s="47">
        <v>4238</v>
      </c>
      <c r="B3481" s="48" t="s">
        <v>11510</v>
      </c>
      <c r="C3481" s="47" t="s">
        <v>4705</v>
      </c>
      <c r="D3481" s="49">
        <f t="shared" si="108"/>
        <v>9.4700000000000006</v>
      </c>
      <c r="F3481" s="49">
        <v>9.4700000000000006</v>
      </c>
      <c r="G3481" s="49">
        <v>10.96</v>
      </c>
      <c r="H3481" s="1105" t="b">
        <f t="shared" si="109"/>
        <v>0</v>
      </c>
    </row>
    <row r="3482" spans="1:8">
      <c r="A3482" s="45">
        <v>41012</v>
      </c>
      <c r="B3482" s="1108" t="s">
        <v>11511</v>
      </c>
      <c r="C3482" s="45" t="s">
        <v>4714</v>
      </c>
      <c r="D3482" s="46">
        <f t="shared" si="108"/>
        <v>1678.53</v>
      </c>
      <c r="F3482" s="46">
        <v>1678.53</v>
      </c>
      <c r="G3482" s="46">
        <v>1943.94</v>
      </c>
      <c r="H3482" s="1105" t="b">
        <f t="shared" si="109"/>
        <v>0</v>
      </c>
    </row>
    <row r="3483" spans="1:8">
      <c r="A3483" s="47">
        <v>4237</v>
      </c>
      <c r="B3483" s="48" t="s">
        <v>11512</v>
      </c>
      <c r="C3483" s="47" t="s">
        <v>4705</v>
      </c>
      <c r="D3483" s="49">
        <f t="shared" si="108"/>
        <v>9.5399999999999991</v>
      </c>
      <c r="F3483" s="49">
        <v>9.5399999999999991</v>
      </c>
      <c r="G3483" s="49">
        <v>11.04</v>
      </c>
      <c r="H3483" s="1105" t="b">
        <f t="shared" si="109"/>
        <v>0</v>
      </c>
    </row>
    <row r="3484" spans="1:8">
      <c r="A3484" s="45">
        <v>41002</v>
      </c>
      <c r="B3484" s="1108" t="s">
        <v>11513</v>
      </c>
      <c r="C3484" s="45" t="s">
        <v>4714</v>
      </c>
      <c r="D3484" s="46">
        <f t="shared" si="108"/>
        <v>1691.74</v>
      </c>
      <c r="F3484" s="46">
        <v>1691.74</v>
      </c>
      <c r="G3484" s="46">
        <v>1959.24</v>
      </c>
      <c r="H3484" s="1105" t="b">
        <f t="shared" si="109"/>
        <v>0</v>
      </c>
    </row>
    <row r="3485" spans="1:8">
      <c r="A3485" s="47">
        <v>4233</v>
      </c>
      <c r="B3485" s="48" t="s">
        <v>11514</v>
      </c>
      <c r="C3485" s="47" t="s">
        <v>4705</v>
      </c>
      <c r="D3485" s="49">
        <f t="shared" si="108"/>
        <v>10.220000000000001</v>
      </c>
      <c r="F3485" s="49">
        <v>10.220000000000001</v>
      </c>
      <c r="G3485" s="49">
        <v>11.84</v>
      </c>
      <c r="H3485" s="1105" t="b">
        <f t="shared" si="109"/>
        <v>0</v>
      </c>
    </row>
    <row r="3486" spans="1:8">
      <c r="A3486" s="45">
        <v>41001</v>
      </c>
      <c r="B3486" s="1108" t="s">
        <v>11515</v>
      </c>
      <c r="C3486" s="45" t="s">
        <v>4714</v>
      </c>
      <c r="D3486" s="46">
        <f t="shared" si="108"/>
        <v>1812.46</v>
      </c>
      <c r="F3486" s="46">
        <v>1812.46</v>
      </c>
      <c r="G3486" s="46">
        <v>2099.04</v>
      </c>
      <c r="H3486" s="1105" t="b">
        <f t="shared" si="109"/>
        <v>0</v>
      </c>
    </row>
    <row r="3487" spans="1:8">
      <c r="A3487" s="47">
        <v>2</v>
      </c>
      <c r="B3487" s="48" t="s">
        <v>11516</v>
      </c>
      <c r="C3487" s="47" t="s">
        <v>4707</v>
      </c>
      <c r="D3487" s="49">
        <f t="shared" si="108"/>
        <v>13.39</v>
      </c>
      <c r="F3487" s="49">
        <v>13.39</v>
      </c>
      <c r="G3487" s="49">
        <v>13.39</v>
      </c>
      <c r="H3487" s="1105" t="b">
        <f t="shared" si="109"/>
        <v>1</v>
      </c>
    </row>
    <row r="3488" spans="1:8" ht="30">
      <c r="A3488" s="45">
        <v>36517</v>
      </c>
      <c r="B3488" s="1108" t="s">
        <v>11517</v>
      </c>
      <c r="C3488" s="45" t="s">
        <v>4706</v>
      </c>
      <c r="D3488" s="46">
        <f t="shared" si="108"/>
        <v>325565.65999999997</v>
      </c>
      <c r="F3488" s="46">
        <v>325565.65999999997</v>
      </c>
      <c r="G3488" s="46">
        <v>325565.65999999997</v>
      </c>
      <c r="H3488" s="1105" t="b">
        <f t="shared" si="109"/>
        <v>1</v>
      </c>
    </row>
    <row r="3489" spans="1:8" ht="30">
      <c r="A3489" s="47">
        <v>4262</v>
      </c>
      <c r="B3489" s="48" t="s">
        <v>11518</v>
      </c>
      <c r="C3489" s="47" t="s">
        <v>4706</v>
      </c>
      <c r="D3489" s="49">
        <f t="shared" si="108"/>
        <v>366628</v>
      </c>
      <c r="F3489" s="49">
        <v>366628</v>
      </c>
      <c r="G3489" s="49">
        <v>366628</v>
      </c>
      <c r="H3489" s="1105" t="b">
        <f t="shared" si="109"/>
        <v>1</v>
      </c>
    </row>
    <row r="3490" spans="1:8" ht="30">
      <c r="A3490" s="45">
        <v>4263</v>
      </c>
      <c r="B3490" s="1108" t="s">
        <v>11519</v>
      </c>
      <c r="C3490" s="45" t="s">
        <v>4706</v>
      </c>
      <c r="D3490" s="46">
        <f t="shared" si="108"/>
        <v>508390.8</v>
      </c>
      <c r="F3490" s="46">
        <v>508390.8</v>
      </c>
      <c r="G3490" s="46">
        <v>508390.8</v>
      </c>
      <c r="H3490" s="1105" t="b">
        <f t="shared" si="109"/>
        <v>1</v>
      </c>
    </row>
    <row r="3491" spans="1:8" ht="30">
      <c r="A3491" s="47">
        <v>36518</v>
      </c>
      <c r="B3491" s="48" t="s">
        <v>11520</v>
      </c>
      <c r="C3491" s="47" t="s">
        <v>4706</v>
      </c>
      <c r="D3491" s="49">
        <f t="shared" si="108"/>
        <v>578783.37</v>
      </c>
      <c r="F3491" s="49">
        <v>578783.37</v>
      </c>
      <c r="G3491" s="49">
        <v>578783.37</v>
      </c>
      <c r="H3491" s="1105" t="b">
        <f t="shared" si="109"/>
        <v>1</v>
      </c>
    </row>
    <row r="3492" spans="1:8">
      <c r="A3492" s="45">
        <v>14221</v>
      </c>
      <c r="B3492" s="1108" t="s">
        <v>11521</v>
      </c>
      <c r="C3492" s="45" t="s">
        <v>4706</v>
      </c>
      <c r="D3492" s="46">
        <f t="shared" si="108"/>
        <v>337786.58</v>
      </c>
      <c r="F3492" s="46">
        <v>337786.58</v>
      </c>
      <c r="G3492" s="46">
        <v>337786.58</v>
      </c>
      <c r="H3492" s="1105" t="b">
        <f t="shared" si="109"/>
        <v>1</v>
      </c>
    </row>
    <row r="3493" spans="1:8">
      <c r="A3493" s="47">
        <v>38402</v>
      </c>
      <c r="B3493" s="48" t="s">
        <v>11522</v>
      </c>
      <c r="C3493" s="47" t="s">
        <v>4706</v>
      </c>
      <c r="D3493" s="49">
        <f t="shared" si="108"/>
        <v>8.58</v>
      </c>
      <c r="F3493" s="49">
        <v>8.58</v>
      </c>
      <c r="G3493" s="49">
        <v>8.58</v>
      </c>
      <c r="H3493" s="1105" t="b">
        <f t="shared" si="109"/>
        <v>1</v>
      </c>
    </row>
    <row r="3494" spans="1:8">
      <c r="A3494" s="45">
        <v>3412</v>
      </c>
      <c r="B3494" s="1108" t="s">
        <v>11523</v>
      </c>
      <c r="C3494" s="45" t="s">
        <v>4708</v>
      </c>
      <c r="D3494" s="46">
        <f t="shared" si="108"/>
        <v>16.38</v>
      </c>
      <c r="F3494" s="46">
        <v>16.38</v>
      </c>
      <c r="G3494" s="46">
        <v>16.38</v>
      </c>
      <c r="H3494" s="1105" t="b">
        <f t="shared" si="109"/>
        <v>1</v>
      </c>
    </row>
    <row r="3495" spans="1:8">
      <c r="A3495" s="47">
        <v>3413</v>
      </c>
      <c r="B3495" s="48" t="s">
        <v>11524</v>
      </c>
      <c r="C3495" s="47" t="s">
        <v>4708</v>
      </c>
      <c r="D3495" s="49">
        <f t="shared" si="108"/>
        <v>36.880000000000003</v>
      </c>
      <c r="F3495" s="49">
        <v>36.880000000000003</v>
      </c>
      <c r="G3495" s="49">
        <v>36.880000000000003</v>
      </c>
      <c r="H3495" s="1105" t="b">
        <f t="shared" si="109"/>
        <v>1</v>
      </c>
    </row>
    <row r="3496" spans="1:8">
      <c r="A3496" s="45">
        <v>39744</v>
      </c>
      <c r="B3496" s="1108" t="s">
        <v>11525</v>
      </c>
      <c r="C3496" s="45" t="s">
        <v>4708</v>
      </c>
      <c r="D3496" s="46">
        <f t="shared" si="108"/>
        <v>28.64</v>
      </c>
      <c r="F3496" s="46">
        <v>28.64</v>
      </c>
      <c r="G3496" s="46">
        <v>28.64</v>
      </c>
      <c r="H3496" s="1105" t="b">
        <f t="shared" si="109"/>
        <v>1</v>
      </c>
    </row>
    <row r="3497" spans="1:8">
      <c r="A3497" s="47">
        <v>39745</v>
      </c>
      <c r="B3497" s="48" t="s">
        <v>11526</v>
      </c>
      <c r="C3497" s="47" t="s">
        <v>4708</v>
      </c>
      <c r="D3497" s="49">
        <f t="shared" si="108"/>
        <v>60.44</v>
      </c>
      <c r="F3497" s="49">
        <v>60.44</v>
      </c>
      <c r="G3497" s="49">
        <v>60.44</v>
      </c>
      <c r="H3497" s="1105" t="b">
        <f t="shared" si="109"/>
        <v>1</v>
      </c>
    </row>
    <row r="3498" spans="1:8">
      <c r="A3498" s="45">
        <v>39637</v>
      </c>
      <c r="B3498" s="1108" t="s">
        <v>11527</v>
      </c>
      <c r="C3498" s="45" t="s">
        <v>4708</v>
      </c>
      <c r="D3498" s="46">
        <f t="shared" si="108"/>
        <v>63.34</v>
      </c>
      <c r="F3498" s="46">
        <v>63.34</v>
      </c>
      <c r="G3498" s="46">
        <v>63.34</v>
      </c>
      <c r="H3498" s="1105" t="b">
        <f t="shared" si="109"/>
        <v>1</v>
      </c>
    </row>
    <row r="3499" spans="1:8">
      <c r="A3499" s="47">
        <v>39638</v>
      </c>
      <c r="B3499" s="48" t="s">
        <v>11528</v>
      </c>
      <c r="C3499" s="47" t="s">
        <v>4708</v>
      </c>
      <c r="D3499" s="49">
        <f t="shared" si="108"/>
        <v>117.95</v>
      </c>
      <c r="F3499" s="49">
        <v>117.95</v>
      </c>
      <c r="G3499" s="49">
        <v>117.95</v>
      </c>
      <c r="H3499" s="1105" t="b">
        <f t="shared" si="109"/>
        <v>1</v>
      </c>
    </row>
    <row r="3500" spans="1:8">
      <c r="A3500" s="45">
        <v>39639</v>
      </c>
      <c r="B3500" s="1108" t="s">
        <v>11529</v>
      </c>
      <c r="C3500" s="45" t="s">
        <v>4708</v>
      </c>
      <c r="D3500" s="46">
        <f t="shared" si="108"/>
        <v>155.51</v>
      </c>
      <c r="F3500" s="46">
        <v>155.51</v>
      </c>
      <c r="G3500" s="46">
        <v>155.51</v>
      </c>
      <c r="H3500" s="1105" t="b">
        <f t="shared" si="109"/>
        <v>1</v>
      </c>
    </row>
    <row r="3501" spans="1:8" ht="30">
      <c r="A3501" s="47">
        <v>39517</v>
      </c>
      <c r="B3501" s="48" t="s">
        <v>11530</v>
      </c>
      <c r="C3501" s="47" t="s">
        <v>4708</v>
      </c>
      <c r="D3501" s="49">
        <f t="shared" si="108"/>
        <v>139.31</v>
      </c>
      <c r="F3501" s="49">
        <v>139.31</v>
      </c>
      <c r="G3501" s="49">
        <v>139.31</v>
      </c>
      <c r="H3501" s="1105" t="b">
        <f t="shared" si="109"/>
        <v>1</v>
      </c>
    </row>
    <row r="3502" spans="1:8" ht="30">
      <c r="A3502" s="45">
        <v>39518</v>
      </c>
      <c r="B3502" s="1108" t="s">
        <v>11531</v>
      </c>
      <c r="C3502" s="45" t="s">
        <v>4708</v>
      </c>
      <c r="D3502" s="46">
        <f t="shared" si="108"/>
        <v>164.78</v>
      </c>
      <c r="F3502" s="46">
        <v>164.78</v>
      </c>
      <c r="G3502" s="46">
        <v>164.78</v>
      </c>
      <c r="H3502" s="1105" t="b">
        <f t="shared" si="109"/>
        <v>1</v>
      </c>
    </row>
    <row r="3503" spans="1:8">
      <c r="A3503" s="47">
        <v>38366</v>
      </c>
      <c r="B3503" s="48" t="s">
        <v>11532</v>
      </c>
      <c r="C3503" s="47" t="s">
        <v>4708</v>
      </c>
      <c r="D3503" s="49">
        <f t="shared" si="108"/>
        <v>4.84</v>
      </c>
      <c r="F3503" s="49">
        <v>4.84</v>
      </c>
      <c r="G3503" s="49">
        <v>4.84</v>
      </c>
      <c r="H3503" s="1105" t="b">
        <f t="shared" si="109"/>
        <v>1</v>
      </c>
    </row>
    <row r="3504" spans="1:8">
      <c r="A3504" s="45">
        <v>11703</v>
      </c>
      <c r="B3504" s="1108" t="s">
        <v>11533</v>
      </c>
      <c r="C3504" s="45" t="s">
        <v>4706</v>
      </c>
      <c r="D3504" s="46">
        <f t="shared" si="108"/>
        <v>28.62</v>
      </c>
      <c r="F3504" s="46">
        <v>28.62</v>
      </c>
      <c r="G3504" s="46">
        <v>28.62</v>
      </c>
      <c r="H3504" s="1105" t="b">
        <f t="shared" si="109"/>
        <v>1</v>
      </c>
    </row>
    <row r="3505" spans="1:8">
      <c r="A3505" s="47">
        <v>37400</v>
      </c>
      <c r="B3505" s="48" t="s">
        <v>11534</v>
      </c>
      <c r="C3505" s="47" t="s">
        <v>4706</v>
      </c>
      <c r="D3505" s="49">
        <f t="shared" si="108"/>
        <v>39.93</v>
      </c>
      <c r="F3505" s="49">
        <v>39.93</v>
      </c>
      <c r="G3505" s="49">
        <v>39.93</v>
      </c>
      <c r="H3505" s="1105" t="b">
        <f t="shared" si="109"/>
        <v>1</v>
      </c>
    </row>
    <row r="3506" spans="1:8">
      <c r="A3506" s="45">
        <v>25400</v>
      </c>
      <c r="B3506" s="1108" t="s">
        <v>11535</v>
      </c>
      <c r="C3506" s="45" t="s">
        <v>4706</v>
      </c>
      <c r="D3506" s="46">
        <f t="shared" si="108"/>
        <v>1247.98</v>
      </c>
      <c r="F3506" s="46">
        <v>1247.98</v>
      </c>
      <c r="G3506" s="46">
        <v>1247.98</v>
      </c>
      <c r="H3506" s="1105" t="b">
        <f t="shared" si="109"/>
        <v>1</v>
      </c>
    </row>
    <row r="3507" spans="1:8">
      <c r="A3507" s="47">
        <v>4272</v>
      </c>
      <c r="B3507" s="48" t="s">
        <v>11536</v>
      </c>
      <c r="C3507" s="47" t="s">
        <v>4706</v>
      </c>
      <c r="D3507" s="49">
        <f t="shared" si="108"/>
        <v>87.3</v>
      </c>
      <c r="F3507" s="49">
        <v>87.3</v>
      </c>
      <c r="G3507" s="49">
        <v>87.3</v>
      </c>
      <c r="H3507" s="1105" t="b">
        <f t="shared" si="109"/>
        <v>1</v>
      </c>
    </row>
    <row r="3508" spans="1:8">
      <c r="A3508" s="45">
        <v>4276</v>
      </c>
      <c r="B3508" s="1108" t="s">
        <v>11537</v>
      </c>
      <c r="C3508" s="45" t="s">
        <v>4706</v>
      </c>
      <c r="D3508" s="46">
        <f t="shared" si="108"/>
        <v>257.68</v>
      </c>
      <c r="F3508" s="46">
        <v>257.68</v>
      </c>
      <c r="G3508" s="46">
        <v>257.68</v>
      </c>
      <c r="H3508" s="1105" t="b">
        <f t="shared" si="109"/>
        <v>1</v>
      </c>
    </row>
    <row r="3509" spans="1:8">
      <c r="A3509" s="47">
        <v>4273</v>
      </c>
      <c r="B3509" s="48" t="s">
        <v>11538</v>
      </c>
      <c r="C3509" s="47" t="s">
        <v>4706</v>
      </c>
      <c r="D3509" s="49">
        <f t="shared" si="108"/>
        <v>428.06</v>
      </c>
      <c r="F3509" s="49">
        <v>428.06</v>
      </c>
      <c r="G3509" s="49">
        <v>428.06</v>
      </c>
      <c r="H3509" s="1105" t="b">
        <f t="shared" si="109"/>
        <v>1</v>
      </c>
    </row>
    <row r="3510" spans="1:8" ht="30">
      <c r="A3510" s="45">
        <v>4274</v>
      </c>
      <c r="B3510" s="1108" t="s">
        <v>11539</v>
      </c>
      <c r="C3510" s="45" t="s">
        <v>4706</v>
      </c>
      <c r="D3510" s="46">
        <f t="shared" si="108"/>
        <v>99.26</v>
      </c>
      <c r="F3510" s="46">
        <v>99.26</v>
      </c>
      <c r="G3510" s="46">
        <v>99.26</v>
      </c>
      <c r="H3510" s="1105" t="b">
        <f t="shared" si="109"/>
        <v>1</v>
      </c>
    </row>
    <row r="3511" spans="1:8" ht="30">
      <c r="A3511" s="47">
        <v>39438</v>
      </c>
      <c r="B3511" s="48" t="s">
        <v>11540</v>
      </c>
      <c r="C3511" s="47" t="s">
        <v>4706</v>
      </c>
      <c r="D3511" s="49">
        <f t="shared" si="108"/>
        <v>0.18</v>
      </c>
      <c r="F3511" s="49">
        <v>0.18</v>
      </c>
      <c r="G3511" s="49">
        <v>0.18</v>
      </c>
      <c r="H3511" s="1105" t="b">
        <f t="shared" si="109"/>
        <v>1</v>
      </c>
    </row>
    <row r="3512" spans="1:8">
      <c r="A3512" s="45">
        <v>11963</v>
      </c>
      <c r="B3512" s="1108" t="s">
        <v>11541</v>
      </c>
      <c r="C3512" s="45" t="s">
        <v>4706</v>
      </c>
      <c r="D3512" s="46">
        <f t="shared" si="108"/>
        <v>6.51</v>
      </c>
      <c r="F3512" s="46">
        <v>6.51</v>
      </c>
      <c r="G3512" s="46">
        <v>6.51</v>
      </c>
      <c r="H3512" s="1105" t="b">
        <f t="shared" si="109"/>
        <v>1</v>
      </c>
    </row>
    <row r="3513" spans="1:8">
      <c r="A3513" s="47">
        <v>11964</v>
      </c>
      <c r="B3513" s="48" t="s">
        <v>11542</v>
      </c>
      <c r="C3513" s="47" t="s">
        <v>4706</v>
      </c>
      <c r="D3513" s="49">
        <f t="shared" si="108"/>
        <v>1.64</v>
      </c>
      <c r="F3513" s="49">
        <v>1.64</v>
      </c>
      <c r="G3513" s="49">
        <v>1.64</v>
      </c>
      <c r="H3513" s="1105" t="b">
        <f t="shared" si="109"/>
        <v>1</v>
      </c>
    </row>
    <row r="3514" spans="1:8" ht="30">
      <c r="A3514" s="45">
        <v>4379</v>
      </c>
      <c r="B3514" s="1108" t="s">
        <v>11543</v>
      </c>
      <c r="C3514" s="45" t="s">
        <v>4706</v>
      </c>
      <c r="D3514" s="46">
        <f t="shared" si="108"/>
        <v>0.03</v>
      </c>
      <c r="F3514" s="46">
        <v>0.03</v>
      </c>
      <c r="G3514" s="46">
        <v>0.03</v>
      </c>
      <c r="H3514" s="1105" t="b">
        <f t="shared" si="109"/>
        <v>1</v>
      </c>
    </row>
    <row r="3515" spans="1:8">
      <c r="A3515" s="47">
        <v>4377</v>
      </c>
      <c r="B3515" s="48" t="s">
        <v>11544</v>
      </c>
      <c r="C3515" s="47" t="s">
        <v>4706</v>
      </c>
      <c r="D3515" s="49">
        <f t="shared" si="108"/>
        <v>0.12</v>
      </c>
      <c r="F3515" s="49">
        <v>0.12</v>
      </c>
      <c r="G3515" s="49">
        <v>0.12</v>
      </c>
      <c r="H3515" s="1105" t="b">
        <f t="shared" si="109"/>
        <v>1</v>
      </c>
    </row>
    <row r="3516" spans="1:8">
      <c r="A3516" s="45">
        <v>4356</v>
      </c>
      <c r="B3516" s="1108" t="s">
        <v>11545</v>
      </c>
      <c r="C3516" s="45" t="s">
        <v>4706</v>
      </c>
      <c r="D3516" s="46">
        <f t="shared" si="108"/>
        <v>0.18</v>
      </c>
      <c r="F3516" s="46">
        <v>0.18</v>
      </c>
      <c r="G3516" s="46">
        <v>0.18</v>
      </c>
      <c r="H3516" s="1105" t="b">
        <f t="shared" si="109"/>
        <v>1</v>
      </c>
    </row>
    <row r="3517" spans="1:8" ht="30">
      <c r="A3517" s="47">
        <v>13246</v>
      </c>
      <c r="B3517" s="48" t="s">
        <v>11546</v>
      </c>
      <c r="C3517" s="47" t="s">
        <v>4706</v>
      </c>
      <c r="D3517" s="49">
        <f t="shared" si="108"/>
        <v>0.31</v>
      </c>
      <c r="F3517" s="49">
        <v>0.31</v>
      </c>
      <c r="G3517" s="49">
        <v>0.31</v>
      </c>
      <c r="H3517" s="1105" t="b">
        <f t="shared" si="109"/>
        <v>1</v>
      </c>
    </row>
    <row r="3518" spans="1:8" ht="30">
      <c r="A3518" s="45">
        <v>4346</v>
      </c>
      <c r="B3518" s="1108" t="s">
        <v>11547</v>
      </c>
      <c r="C3518" s="45" t="s">
        <v>4706</v>
      </c>
      <c r="D3518" s="46">
        <f t="shared" si="108"/>
        <v>6.98</v>
      </c>
      <c r="F3518" s="46">
        <v>6.98</v>
      </c>
      <c r="G3518" s="46">
        <v>6.98</v>
      </c>
      <c r="H3518" s="1105" t="b">
        <f t="shared" si="109"/>
        <v>1</v>
      </c>
    </row>
    <row r="3519" spans="1:8" ht="30">
      <c r="A3519" s="47">
        <v>11955</v>
      </c>
      <c r="B3519" s="48" t="s">
        <v>11548</v>
      </c>
      <c r="C3519" s="47" t="s">
        <v>4706</v>
      </c>
      <c r="D3519" s="49">
        <f t="shared" si="108"/>
        <v>3.05</v>
      </c>
      <c r="F3519" s="49">
        <v>3.05</v>
      </c>
      <c r="G3519" s="49">
        <v>3.05</v>
      </c>
      <c r="H3519" s="1105" t="b">
        <f t="shared" si="109"/>
        <v>1</v>
      </c>
    </row>
    <row r="3520" spans="1:8">
      <c r="A3520" s="45">
        <v>11960</v>
      </c>
      <c r="B3520" s="1108" t="s">
        <v>11549</v>
      </c>
      <c r="C3520" s="45" t="s">
        <v>4706</v>
      </c>
      <c r="D3520" s="46">
        <f t="shared" si="108"/>
        <v>0.1</v>
      </c>
      <c r="F3520" s="46">
        <v>0.1</v>
      </c>
      <c r="G3520" s="46">
        <v>0.1</v>
      </c>
      <c r="H3520" s="1105" t="b">
        <f t="shared" si="109"/>
        <v>1</v>
      </c>
    </row>
    <row r="3521" spans="1:8">
      <c r="A3521" s="47">
        <v>4333</v>
      </c>
      <c r="B3521" s="48" t="s">
        <v>11550</v>
      </c>
      <c r="C3521" s="47" t="s">
        <v>4706</v>
      </c>
      <c r="D3521" s="49">
        <f t="shared" si="108"/>
        <v>0.18</v>
      </c>
      <c r="F3521" s="49">
        <v>0.18</v>
      </c>
      <c r="G3521" s="49">
        <v>0.18</v>
      </c>
      <c r="H3521" s="1105" t="b">
        <f t="shared" si="109"/>
        <v>1</v>
      </c>
    </row>
    <row r="3522" spans="1:8">
      <c r="A3522" s="45">
        <v>4358</v>
      </c>
      <c r="B3522" s="1108" t="s">
        <v>11551</v>
      </c>
      <c r="C3522" s="45" t="s">
        <v>4706</v>
      </c>
      <c r="D3522" s="46">
        <f t="shared" si="108"/>
        <v>1.39</v>
      </c>
      <c r="F3522" s="46">
        <v>1.39</v>
      </c>
      <c r="G3522" s="46">
        <v>1.39</v>
      </c>
      <c r="H3522" s="1105" t="b">
        <f t="shared" si="109"/>
        <v>1</v>
      </c>
    </row>
    <row r="3523" spans="1:8">
      <c r="A3523" s="47">
        <v>39435</v>
      </c>
      <c r="B3523" s="48" t="s">
        <v>11552</v>
      </c>
      <c r="C3523" s="47" t="s">
        <v>4706</v>
      </c>
      <c r="D3523" s="49">
        <f t="shared" ref="D3523:D3586" si="110">IF($J$2=$F$1,F3523,G3523)</f>
        <v>7.0000000000000007E-2</v>
      </c>
      <c r="F3523" s="49">
        <v>7.0000000000000007E-2</v>
      </c>
      <c r="G3523" s="49">
        <v>7.0000000000000007E-2</v>
      </c>
      <c r="H3523" s="1105" t="b">
        <f t="shared" ref="H3523:H3586" si="111">F3523=G3523</f>
        <v>1</v>
      </c>
    </row>
    <row r="3524" spans="1:8">
      <c r="A3524" s="45">
        <v>39436</v>
      </c>
      <c r="B3524" s="1108" t="s">
        <v>11553</v>
      </c>
      <c r="C3524" s="45" t="s">
        <v>4706</v>
      </c>
      <c r="D3524" s="46">
        <f t="shared" si="110"/>
        <v>0.12</v>
      </c>
      <c r="F3524" s="46">
        <v>0.12</v>
      </c>
      <c r="G3524" s="46">
        <v>0.12</v>
      </c>
      <c r="H3524" s="1105" t="b">
        <f t="shared" si="111"/>
        <v>1</v>
      </c>
    </row>
    <row r="3525" spans="1:8">
      <c r="A3525" s="47">
        <v>39437</v>
      </c>
      <c r="B3525" s="48" t="s">
        <v>11554</v>
      </c>
      <c r="C3525" s="47" t="s">
        <v>4706</v>
      </c>
      <c r="D3525" s="49">
        <f t="shared" si="110"/>
        <v>0.15</v>
      </c>
      <c r="F3525" s="49">
        <v>0.15</v>
      </c>
      <c r="G3525" s="49">
        <v>0.15</v>
      </c>
      <c r="H3525" s="1105" t="b">
        <f t="shared" si="111"/>
        <v>1</v>
      </c>
    </row>
    <row r="3526" spans="1:8">
      <c r="A3526" s="45">
        <v>39439</v>
      </c>
      <c r="B3526" s="1108" t="s">
        <v>11555</v>
      </c>
      <c r="C3526" s="45" t="s">
        <v>4706</v>
      </c>
      <c r="D3526" s="46">
        <f t="shared" si="110"/>
        <v>0.1</v>
      </c>
      <c r="F3526" s="46">
        <v>0.1</v>
      </c>
      <c r="G3526" s="46">
        <v>0.1</v>
      </c>
      <c r="H3526" s="1105" t="b">
        <f t="shared" si="111"/>
        <v>1</v>
      </c>
    </row>
    <row r="3527" spans="1:8">
      <c r="A3527" s="47">
        <v>39440</v>
      </c>
      <c r="B3527" s="48" t="s">
        <v>11556</v>
      </c>
      <c r="C3527" s="47" t="s">
        <v>4706</v>
      </c>
      <c r="D3527" s="49">
        <f t="shared" si="110"/>
        <v>0.14000000000000001</v>
      </c>
      <c r="F3527" s="49">
        <v>0.14000000000000001</v>
      </c>
      <c r="G3527" s="49">
        <v>0.14000000000000001</v>
      </c>
      <c r="H3527" s="1105" t="b">
        <f t="shared" si="111"/>
        <v>1</v>
      </c>
    </row>
    <row r="3528" spans="1:8">
      <c r="A3528" s="45">
        <v>39441</v>
      </c>
      <c r="B3528" s="1108" t="s">
        <v>11557</v>
      </c>
      <c r="C3528" s="45" t="s">
        <v>4706</v>
      </c>
      <c r="D3528" s="46">
        <f t="shared" si="110"/>
        <v>0.17</v>
      </c>
      <c r="F3528" s="46">
        <v>0.17</v>
      </c>
      <c r="G3528" s="46">
        <v>0.17</v>
      </c>
      <c r="H3528" s="1105" t="b">
        <f t="shared" si="111"/>
        <v>1</v>
      </c>
    </row>
    <row r="3529" spans="1:8">
      <c r="A3529" s="47">
        <v>39442</v>
      </c>
      <c r="B3529" s="48" t="s">
        <v>11558</v>
      </c>
      <c r="C3529" s="47" t="s">
        <v>4706</v>
      </c>
      <c r="D3529" s="49">
        <f t="shared" si="110"/>
        <v>0.12</v>
      </c>
      <c r="F3529" s="49">
        <v>0.12</v>
      </c>
      <c r="G3529" s="49">
        <v>0.12</v>
      </c>
      <c r="H3529" s="1105" t="b">
        <f t="shared" si="111"/>
        <v>1</v>
      </c>
    </row>
    <row r="3530" spans="1:8">
      <c r="A3530" s="45">
        <v>39443</v>
      </c>
      <c r="B3530" s="1108" t="s">
        <v>11559</v>
      </c>
      <c r="C3530" s="45" t="s">
        <v>4706</v>
      </c>
      <c r="D3530" s="46">
        <f t="shared" si="110"/>
        <v>0.16</v>
      </c>
      <c r="F3530" s="46">
        <v>0.16</v>
      </c>
      <c r="G3530" s="46">
        <v>0.16</v>
      </c>
      <c r="H3530" s="1105" t="b">
        <f t="shared" si="111"/>
        <v>1</v>
      </c>
    </row>
    <row r="3531" spans="1:8">
      <c r="A3531" s="47">
        <v>4329</v>
      </c>
      <c r="B3531" s="48" t="s">
        <v>11560</v>
      </c>
      <c r="C3531" s="47" t="s">
        <v>4706</v>
      </c>
      <c r="D3531" s="49">
        <f t="shared" si="110"/>
        <v>1.49</v>
      </c>
      <c r="F3531" s="49">
        <v>1.49</v>
      </c>
      <c r="G3531" s="49">
        <v>1.49</v>
      </c>
      <c r="H3531" s="1105" t="b">
        <f t="shared" si="111"/>
        <v>1</v>
      </c>
    </row>
    <row r="3532" spans="1:8" ht="30">
      <c r="A3532" s="45">
        <v>4383</v>
      </c>
      <c r="B3532" s="1108" t="s">
        <v>11561</v>
      </c>
      <c r="C3532" s="45" t="s">
        <v>4706</v>
      </c>
      <c r="D3532" s="46">
        <f t="shared" si="110"/>
        <v>13.47</v>
      </c>
      <c r="F3532" s="46">
        <v>13.47</v>
      </c>
      <c r="G3532" s="46">
        <v>13.47</v>
      </c>
      <c r="H3532" s="1105" t="b">
        <f t="shared" si="111"/>
        <v>1</v>
      </c>
    </row>
    <row r="3533" spans="1:8" ht="30">
      <c r="A3533" s="47">
        <v>4344</v>
      </c>
      <c r="B3533" s="48" t="s">
        <v>11562</v>
      </c>
      <c r="C3533" s="47" t="s">
        <v>4706</v>
      </c>
      <c r="D3533" s="49">
        <f t="shared" si="110"/>
        <v>14.12</v>
      </c>
      <c r="F3533" s="49">
        <v>14.12</v>
      </c>
      <c r="G3533" s="49">
        <v>14.12</v>
      </c>
      <c r="H3533" s="1105" t="b">
        <f t="shared" si="111"/>
        <v>1</v>
      </c>
    </row>
    <row r="3534" spans="1:8">
      <c r="A3534" s="45">
        <v>436</v>
      </c>
      <c r="B3534" s="1108" t="s">
        <v>11563</v>
      </c>
      <c r="C3534" s="45" t="s">
        <v>4706</v>
      </c>
      <c r="D3534" s="46">
        <f t="shared" si="110"/>
        <v>3.92</v>
      </c>
      <c r="F3534" s="46">
        <v>3.92</v>
      </c>
      <c r="G3534" s="46">
        <v>3.92</v>
      </c>
      <c r="H3534" s="1105" t="b">
        <f t="shared" si="111"/>
        <v>1</v>
      </c>
    </row>
    <row r="3535" spans="1:8">
      <c r="A3535" s="47">
        <v>442</v>
      </c>
      <c r="B3535" s="48" t="s">
        <v>11564</v>
      </c>
      <c r="C3535" s="47" t="s">
        <v>4706</v>
      </c>
      <c r="D3535" s="49">
        <f t="shared" si="110"/>
        <v>2.3199999999999998</v>
      </c>
      <c r="F3535" s="49">
        <v>2.3199999999999998</v>
      </c>
      <c r="G3535" s="49">
        <v>2.3199999999999998</v>
      </c>
      <c r="H3535" s="1105" t="b">
        <f t="shared" si="111"/>
        <v>1</v>
      </c>
    </row>
    <row r="3536" spans="1:8">
      <c r="A3536" s="45">
        <v>11953</v>
      </c>
      <c r="B3536" s="1108" t="s">
        <v>11565</v>
      </c>
      <c r="C3536" s="45" t="s">
        <v>4706</v>
      </c>
      <c r="D3536" s="46">
        <f t="shared" si="110"/>
        <v>2.2400000000000002</v>
      </c>
      <c r="F3536" s="46">
        <v>2.2400000000000002</v>
      </c>
      <c r="G3536" s="46">
        <v>2.2400000000000002</v>
      </c>
      <c r="H3536" s="1105" t="b">
        <f t="shared" si="111"/>
        <v>1</v>
      </c>
    </row>
    <row r="3537" spans="1:8">
      <c r="A3537" s="47">
        <v>4335</v>
      </c>
      <c r="B3537" s="48" t="s">
        <v>11566</v>
      </c>
      <c r="C3537" s="47" t="s">
        <v>4706</v>
      </c>
      <c r="D3537" s="49">
        <f t="shared" si="110"/>
        <v>9.48</v>
      </c>
      <c r="F3537" s="49">
        <v>9.48</v>
      </c>
      <c r="G3537" s="49">
        <v>9.48</v>
      </c>
      <c r="H3537" s="1105" t="b">
        <f t="shared" si="111"/>
        <v>1</v>
      </c>
    </row>
    <row r="3538" spans="1:8">
      <c r="A3538" s="45">
        <v>4334</v>
      </c>
      <c r="B3538" s="1108" t="s">
        <v>11567</v>
      </c>
      <c r="C3538" s="45" t="s">
        <v>4706</v>
      </c>
      <c r="D3538" s="46">
        <f t="shared" si="110"/>
        <v>13</v>
      </c>
      <c r="F3538" s="46">
        <v>13</v>
      </c>
      <c r="G3538" s="46">
        <v>13</v>
      </c>
      <c r="H3538" s="1105" t="b">
        <f t="shared" si="111"/>
        <v>1</v>
      </c>
    </row>
    <row r="3539" spans="1:8">
      <c r="A3539" s="47">
        <v>4343</v>
      </c>
      <c r="B3539" s="48" t="s">
        <v>11568</v>
      </c>
      <c r="C3539" s="47" t="s">
        <v>4706</v>
      </c>
      <c r="D3539" s="49">
        <f t="shared" si="110"/>
        <v>3.2</v>
      </c>
      <c r="F3539" s="49">
        <v>3.2</v>
      </c>
      <c r="G3539" s="49">
        <v>3.2</v>
      </c>
      <c r="H3539" s="1105" t="b">
        <f t="shared" si="111"/>
        <v>1</v>
      </c>
    </row>
    <row r="3540" spans="1:8">
      <c r="A3540" s="45">
        <v>430</v>
      </c>
      <c r="B3540" s="1108" t="s">
        <v>11569</v>
      </c>
      <c r="C3540" s="45" t="s">
        <v>4706</v>
      </c>
      <c r="D3540" s="46">
        <f t="shared" si="110"/>
        <v>3.51</v>
      </c>
      <c r="F3540" s="46">
        <v>3.51</v>
      </c>
      <c r="G3540" s="46">
        <v>3.51</v>
      </c>
      <c r="H3540" s="1105" t="b">
        <f t="shared" si="111"/>
        <v>1</v>
      </c>
    </row>
    <row r="3541" spans="1:8">
      <c r="A3541" s="47">
        <v>441</v>
      </c>
      <c r="B3541" s="48" t="s">
        <v>11570</v>
      </c>
      <c r="C3541" s="47" t="s">
        <v>4706</v>
      </c>
      <c r="D3541" s="49">
        <f t="shared" si="110"/>
        <v>3.86</v>
      </c>
      <c r="F3541" s="49">
        <v>3.86</v>
      </c>
      <c r="G3541" s="49">
        <v>3.86</v>
      </c>
      <c r="H3541" s="1105" t="b">
        <f t="shared" si="111"/>
        <v>1</v>
      </c>
    </row>
    <row r="3542" spans="1:8">
      <c r="A3542" s="45">
        <v>431</v>
      </c>
      <c r="B3542" s="1108" t="s">
        <v>11571</v>
      </c>
      <c r="C3542" s="45" t="s">
        <v>4706</v>
      </c>
      <c r="D3542" s="46">
        <f t="shared" si="110"/>
        <v>4.66</v>
      </c>
      <c r="F3542" s="46">
        <v>4.66</v>
      </c>
      <c r="G3542" s="46">
        <v>4.66</v>
      </c>
      <c r="H3542" s="1105" t="b">
        <f t="shared" si="111"/>
        <v>1</v>
      </c>
    </row>
    <row r="3543" spans="1:8">
      <c r="A3543" s="47">
        <v>432</v>
      </c>
      <c r="B3543" s="48" t="s">
        <v>11572</v>
      </c>
      <c r="C3543" s="47" t="s">
        <v>4706</v>
      </c>
      <c r="D3543" s="49">
        <f t="shared" si="110"/>
        <v>5.15</v>
      </c>
      <c r="F3543" s="49">
        <v>5.15</v>
      </c>
      <c r="G3543" s="49">
        <v>5.15</v>
      </c>
      <c r="H3543" s="1105" t="b">
        <f t="shared" si="111"/>
        <v>1</v>
      </c>
    </row>
    <row r="3544" spans="1:8">
      <c r="A3544" s="45">
        <v>429</v>
      </c>
      <c r="B3544" s="1108" t="s">
        <v>11573</v>
      </c>
      <c r="C3544" s="45" t="s">
        <v>4706</v>
      </c>
      <c r="D3544" s="46">
        <f t="shared" si="110"/>
        <v>6.94</v>
      </c>
      <c r="F3544" s="46">
        <v>6.94</v>
      </c>
      <c r="G3544" s="46">
        <v>6.94</v>
      </c>
      <c r="H3544" s="1105" t="b">
        <f t="shared" si="111"/>
        <v>1</v>
      </c>
    </row>
    <row r="3545" spans="1:8">
      <c r="A3545" s="47">
        <v>439</v>
      </c>
      <c r="B3545" s="48" t="s">
        <v>11574</v>
      </c>
      <c r="C3545" s="47" t="s">
        <v>4706</v>
      </c>
      <c r="D3545" s="49">
        <f t="shared" si="110"/>
        <v>5.91</v>
      </c>
      <c r="F3545" s="49">
        <v>5.91</v>
      </c>
      <c r="G3545" s="49">
        <v>5.91</v>
      </c>
      <c r="H3545" s="1105" t="b">
        <f t="shared" si="111"/>
        <v>1</v>
      </c>
    </row>
    <row r="3546" spans="1:8">
      <c r="A3546" s="45">
        <v>433</v>
      </c>
      <c r="B3546" s="1108" t="s">
        <v>11575</v>
      </c>
      <c r="C3546" s="45" t="s">
        <v>4706</v>
      </c>
      <c r="D3546" s="46">
        <f t="shared" si="110"/>
        <v>6.9</v>
      </c>
      <c r="F3546" s="46">
        <v>6.9</v>
      </c>
      <c r="G3546" s="46">
        <v>6.9</v>
      </c>
      <c r="H3546" s="1105" t="b">
        <f t="shared" si="111"/>
        <v>1</v>
      </c>
    </row>
    <row r="3547" spans="1:8">
      <c r="A3547" s="47">
        <v>437</v>
      </c>
      <c r="B3547" s="48" t="s">
        <v>11576</v>
      </c>
      <c r="C3547" s="47" t="s">
        <v>4706</v>
      </c>
      <c r="D3547" s="49">
        <f t="shared" si="110"/>
        <v>9.17</v>
      </c>
      <c r="F3547" s="49">
        <v>9.17</v>
      </c>
      <c r="G3547" s="49">
        <v>9.17</v>
      </c>
      <c r="H3547" s="1105" t="b">
        <f t="shared" si="111"/>
        <v>1</v>
      </c>
    </row>
    <row r="3548" spans="1:8">
      <c r="A3548" s="45">
        <v>11790</v>
      </c>
      <c r="B3548" s="1108" t="s">
        <v>11577</v>
      </c>
      <c r="C3548" s="45" t="s">
        <v>4706</v>
      </c>
      <c r="D3548" s="46">
        <f t="shared" si="110"/>
        <v>10.41</v>
      </c>
      <c r="F3548" s="46">
        <v>10.41</v>
      </c>
      <c r="G3548" s="46">
        <v>10.41</v>
      </c>
      <c r="H3548" s="1105" t="b">
        <f t="shared" si="111"/>
        <v>1</v>
      </c>
    </row>
    <row r="3549" spans="1:8" ht="30">
      <c r="A3549" s="47">
        <v>428</v>
      </c>
      <c r="B3549" s="48" t="s">
        <v>11578</v>
      </c>
      <c r="C3549" s="47" t="s">
        <v>4706</v>
      </c>
      <c r="D3549" s="49">
        <f t="shared" si="110"/>
        <v>11.32</v>
      </c>
      <c r="F3549" s="49">
        <v>11.32</v>
      </c>
      <c r="G3549" s="49">
        <v>11.32</v>
      </c>
      <c r="H3549" s="1105" t="b">
        <f t="shared" si="111"/>
        <v>1</v>
      </c>
    </row>
    <row r="3550" spans="1:8" ht="30">
      <c r="A3550" s="45">
        <v>4384</v>
      </c>
      <c r="B3550" s="1108" t="s">
        <v>11579</v>
      </c>
      <c r="C3550" s="45" t="s">
        <v>4706</v>
      </c>
      <c r="D3550" s="46">
        <f t="shared" si="110"/>
        <v>15.48</v>
      </c>
      <c r="F3550" s="46">
        <v>15.48</v>
      </c>
      <c r="G3550" s="46">
        <v>15.48</v>
      </c>
      <c r="H3550" s="1105" t="b">
        <f t="shared" si="111"/>
        <v>1</v>
      </c>
    </row>
    <row r="3551" spans="1:8" ht="30">
      <c r="A3551" s="47">
        <v>4351</v>
      </c>
      <c r="B3551" s="48" t="s">
        <v>11580</v>
      </c>
      <c r="C3551" s="47" t="s">
        <v>4706</v>
      </c>
      <c r="D3551" s="49">
        <f t="shared" si="110"/>
        <v>11.47</v>
      </c>
      <c r="F3551" s="49">
        <v>11.47</v>
      </c>
      <c r="G3551" s="49">
        <v>11.47</v>
      </c>
      <c r="H3551" s="1105" t="b">
        <f t="shared" si="111"/>
        <v>1</v>
      </c>
    </row>
    <row r="3552" spans="1:8">
      <c r="A3552" s="45">
        <v>11054</v>
      </c>
      <c r="B3552" s="1108" t="s">
        <v>11581</v>
      </c>
      <c r="C3552" s="45" t="s">
        <v>4706</v>
      </c>
      <c r="D3552" s="46">
        <f t="shared" si="110"/>
        <v>0.02</v>
      </c>
      <c r="F3552" s="46">
        <v>0.02</v>
      </c>
      <c r="G3552" s="46">
        <v>0.02</v>
      </c>
      <c r="H3552" s="1105" t="b">
        <f t="shared" si="111"/>
        <v>1</v>
      </c>
    </row>
    <row r="3553" spans="1:8">
      <c r="A3553" s="47">
        <v>11055</v>
      </c>
      <c r="B3553" s="48" t="s">
        <v>11582</v>
      </c>
      <c r="C3553" s="47" t="s">
        <v>4706</v>
      </c>
      <c r="D3553" s="49">
        <f t="shared" si="110"/>
        <v>0.04</v>
      </c>
      <c r="F3553" s="49">
        <v>0.04</v>
      </c>
      <c r="G3553" s="49">
        <v>0.04</v>
      </c>
      <c r="H3553" s="1105" t="b">
        <f t="shared" si="111"/>
        <v>1</v>
      </c>
    </row>
    <row r="3554" spans="1:8">
      <c r="A3554" s="45">
        <v>11056</v>
      </c>
      <c r="B3554" s="1108" t="s">
        <v>11583</v>
      </c>
      <c r="C3554" s="45" t="s">
        <v>4706</v>
      </c>
      <c r="D3554" s="46">
        <f t="shared" si="110"/>
        <v>0.05</v>
      </c>
      <c r="F3554" s="46">
        <v>0.05</v>
      </c>
      <c r="G3554" s="46">
        <v>0.05</v>
      </c>
      <c r="H3554" s="1105" t="b">
        <f t="shared" si="111"/>
        <v>1</v>
      </c>
    </row>
    <row r="3555" spans="1:8">
      <c r="A3555" s="47">
        <v>11057</v>
      </c>
      <c r="B3555" s="48" t="s">
        <v>11584</v>
      </c>
      <c r="C3555" s="47" t="s">
        <v>4706</v>
      </c>
      <c r="D3555" s="49">
        <f t="shared" si="110"/>
        <v>0.1</v>
      </c>
      <c r="F3555" s="49">
        <v>0.1</v>
      </c>
      <c r="G3555" s="49">
        <v>0.1</v>
      </c>
      <c r="H3555" s="1105" t="b">
        <f t="shared" si="111"/>
        <v>1</v>
      </c>
    </row>
    <row r="3556" spans="1:8">
      <c r="A3556" s="45">
        <v>11059</v>
      </c>
      <c r="B3556" s="1108" t="s">
        <v>11585</v>
      </c>
      <c r="C3556" s="45" t="s">
        <v>4706</v>
      </c>
      <c r="D3556" s="46">
        <f t="shared" si="110"/>
        <v>0.2</v>
      </c>
      <c r="F3556" s="46">
        <v>0.2</v>
      </c>
      <c r="G3556" s="46">
        <v>0.2</v>
      </c>
      <c r="H3556" s="1105" t="b">
        <f t="shared" si="111"/>
        <v>1</v>
      </c>
    </row>
    <row r="3557" spans="1:8">
      <c r="A3557" s="47">
        <v>11058</v>
      </c>
      <c r="B3557" s="48" t="s">
        <v>11586</v>
      </c>
      <c r="C3557" s="47" t="s">
        <v>4706</v>
      </c>
      <c r="D3557" s="49">
        <f t="shared" si="110"/>
        <v>0.26</v>
      </c>
      <c r="F3557" s="49">
        <v>0.26</v>
      </c>
      <c r="G3557" s="49">
        <v>0.26</v>
      </c>
      <c r="H3557" s="1105" t="b">
        <f t="shared" si="111"/>
        <v>1</v>
      </c>
    </row>
    <row r="3558" spans="1:8">
      <c r="A3558" s="45">
        <v>4380</v>
      </c>
      <c r="B3558" s="1108" t="s">
        <v>11587</v>
      </c>
      <c r="C3558" s="45" t="s">
        <v>4706</v>
      </c>
      <c r="D3558" s="46">
        <f t="shared" si="110"/>
        <v>0.88</v>
      </c>
      <c r="F3558" s="46">
        <v>0.88</v>
      </c>
      <c r="G3558" s="46">
        <v>0.88</v>
      </c>
      <c r="H3558" s="1105" t="b">
        <f t="shared" si="111"/>
        <v>1</v>
      </c>
    </row>
    <row r="3559" spans="1:8">
      <c r="A3559" s="47">
        <v>4299</v>
      </c>
      <c r="B3559" s="48" t="s">
        <v>11588</v>
      </c>
      <c r="C3559" s="47" t="s">
        <v>4706</v>
      </c>
      <c r="D3559" s="49">
        <f t="shared" si="110"/>
        <v>0.83</v>
      </c>
      <c r="F3559" s="49">
        <v>0.83</v>
      </c>
      <c r="G3559" s="49">
        <v>0.83</v>
      </c>
      <c r="H3559" s="1105" t="b">
        <f t="shared" si="111"/>
        <v>1</v>
      </c>
    </row>
    <row r="3560" spans="1:8">
      <c r="A3560" s="45">
        <v>4304</v>
      </c>
      <c r="B3560" s="1108" t="s">
        <v>11589</v>
      </c>
      <c r="C3560" s="45" t="s">
        <v>4706</v>
      </c>
      <c r="D3560" s="46">
        <f t="shared" si="110"/>
        <v>1.1299999999999999</v>
      </c>
      <c r="F3560" s="46">
        <v>1.1299999999999999</v>
      </c>
      <c r="G3560" s="46">
        <v>1.1299999999999999</v>
      </c>
      <c r="H3560" s="1105" t="b">
        <f t="shared" si="111"/>
        <v>1</v>
      </c>
    </row>
    <row r="3561" spans="1:8">
      <c r="A3561" s="47">
        <v>4305</v>
      </c>
      <c r="B3561" s="48" t="s">
        <v>11590</v>
      </c>
      <c r="C3561" s="47" t="s">
        <v>4706</v>
      </c>
      <c r="D3561" s="49">
        <f t="shared" si="110"/>
        <v>1.31</v>
      </c>
      <c r="F3561" s="49">
        <v>1.31</v>
      </c>
      <c r="G3561" s="49">
        <v>1.31</v>
      </c>
      <c r="H3561" s="1105" t="b">
        <f t="shared" si="111"/>
        <v>1</v>
      </c>
    </row>
    <row r="3562" spans="1:8">
      <c r="A3562" s="45">
        <v>4306</v>
      </c>
      <c r="B3562" s="1108" t="s">
        <v>11591</v>
      </c>
      <c r="C3562" s="45" t="s">
        <v>4706</v>
      </c>
      <c r="D3562" s="46">
        <f t="shared" si="110"/>
        <v>1.52</v>
      </c>
      <c r="F3562" s="46">
        <v>1.52</v>
      </c>
      <c r="G3562" s="46">
        <v>1.52</v>
      </c>
      <c r="H3562" s="1105" t="b">
        <f t="shared" si="111"/>
        <v>1</v>
      </c>
    </row>
    <row r="3563" spans="1:8">
      <c r="A3563" s="47">
        <v>4308</v>
      </c>
      <c r="B3563" s="48" t="s">
        <v>11592</v>
      </c>
      <c r="C3563" s="47" t="s">
        <v>4706</v>
      </c>
      <c r="D3563" s="49">
        <f t="shared" si="110"/>
        <v>3.16</v>
      </c>
      <c r="F3563" s="49">
        <v>3.16</v>
      </c>
      <c r="G3563" s="49">
        <v>3.16</v>
      </c>
      <c r="H3563" s="1105" t="b">
        <f t="shared" si="111"/>
        <v>1</v>
      </c>
    </row>
    <row r="3564" spans="1:8">
      <c r="A3564" s="45">
        <v>4302</v>
      </c>
      <c r="B3564" s="1108" t="s">
        <v>11593</v>
      </c>
      <c r="C3564" s="45" t="s">
        <v>4706</v>
      </c>
      <c r="D3564" s="46">
        <f t="shared" si="110"/>
        <v>2.37</v>
      </c>
      <c r="F3564" s="46">
        <v>2.37</v>
      </c>
      <c r="G3564" s="46">
        <v>2.37</v>
      </c>
      <c r="H3564" s="1105" t="b">
        <f t="shared" si="111"/>
        <v>1</v>
      </c>
    </row>
    <row r="3565" spans="1:8">
      <c r="A3565" s="47">
        <v>4300</v>
      </c>
      <c r="B3565" s="48" t="s">
        <v>11594</v>
      </c>
      <c r="C3565" s="47" t="s">
        <v>4706</v>
      </c>
      <c r="D3565" s="49">
        <f t="shared" si="110"/>
        <v>0.56000000000000005</v>
      </c>
      <c r="F3565" s="49">
        <v>0.56000000000000005</v>
      </c>
      <c r="G3565" s="49">
        <v>0.56000000000000005</v>
      </c>
      <c r="H3565" s="1105" t="b">
        <f t="shared" si="111"/>
        <v>1</v>
      </c>
    </row>
    <row r="3566" spans="1:8">
      <c r="A3566" s="45">
        <v>4301</v>
      </c>
      <c r="B3566" s="1108" t="s">
        <v>11595</v>
      </c>
      <c r="C3566" s="45" t="s">
        <v>4706</v>
      </c>
      <c r="D3566" s="46">
        <f t="shared" si="110"/>
        <v>0.69</v>
      </c>
      <c r="F3566" s="46">
        <v>0.69</v>
      </c>
      <c r="G3566" s="46">
        <v>0.69</v>
      </c>
      <c r="H3566" s="1105" t="b">
        <f t="shared" si="111"/>
        <v>1</v>
      </c>
    </row>
    <row r="3567" spans="1:8">
      <c r="A3567" s="47">
        <v>4320</v>
      </c>
      <c r="B3567" s="48" t="s">
        <v>11596</v>
      </c>
      <c r="C3567" s="47" t="s">
        <v>4706</v>
      </c>
      <c r="D3567" s="49">
        <f t="shared" si="110"/>
        <v>2.09</v>
      </c>
      <c r="F3567" s="49">
        <v>2.09</v>
      </c>
      <c r="G3567" s="49">
        <v>2.09</v>
      </c>
      <c r="H3567" s="1105" t="b">
        <f t="shared" si="111"/>
        <v>1</v>
      </c>
    </row>
    <row r="3568" spans="1:8">
      <c r="A3568" s="45">
        <v>4318</v>
      </c>
      <c r="B3568" s="1108" t="s">
        <v>11597</v>
      </c>
      <c r="C3568" s="45" t="s">
        <v>4706</v>
      </c>
      <c r="D3568" s="46">
        <f t="shared" si="110"/>
        <v>1.02</v>
      </c>
      <c r="F3568" s="46">
        <v>1.02</v>
      </c>
      <c r="G3568" s="46">
        <v>1.02</v>
      </c>
      <c r="H3568" s="1105" t="b">
        <f t="shared" si="111"/>
        <v>1</v>
      </c>
    </row>
    <row r="3569" spans="1:8">
      <c r="A3569" s="47">
        <v>40547</v>
      </c>
      <c r="B3569" s="48" t="s">
        <v>11598</v>
      </c>
      <c r="C3569" s="47" t="s">
        <v>4724</v>
      </c>
      <c r="D3569" s="49">
        <f t="shared" si="110"/>
        <v>18.809999999999999</v>
      </c>
      <c r="F3569" s="49">
        <v>18.809999999999999</v>
      </c>
      <c r="G3569" s="49">
        <v>18.809999999999999</v>
      </c>
      <c r="H3569" s="1105" t="b">
        <f t="shared" si="111"/>
        <v>1</v>
      </c>
    </row>
    <row r="3570" spans="1:8">
      <c r="A3570" s="45">
        <v>11962</v>
      </c>
      <c r="B3570" s="1108" t="s">
        <v>11599</v>
      </c>
      <c r="C3570" s="45" t="s">
        <v>4706</v>
      </c>
      <c r="D3570" s="46">
        <f t="shared" si="110"/>
        <v>0.15</v>
      </c>
      <c r="F3570" s="46">
        <v>0.15</v>
      </c>
      <c r="G3570" s="46">
        <v>0.15</v>
      </c>
      <c r="H3570" s="1105" t="b">
        <f t="shared" si="111"/>
        <v>1</v>
      </c>
    </row>
    <row r="3571" spans="1:8">
      <c r="A3571" s="47">
        <v>4332</v>
      </c>
      <c r="B3571" s="48" t="s">
        <v>11600</v>
      </c>
      <c r="C3571" s="47" t="s">
        <v>4706</v>
      </c>
      <c r="D3571" s="49">
        <f t="shared" si="110"/>
        <v>0.75</v>
      </c>
      <c r="F3571" s="49">
        <v>0.75</v>
      </c>
      <c r="G3571" s="49">
        <v>0.75</v>
      </c>
      <c r="H3571" s="1105" t="b">
        <f t="shared" si="111"/>
        <v>1</v>
      </c>
    </row>
    <row r="3572" spans="1:8">
      <c r="A3572" s="45">
        <v>4331</v>
      </c>
      <c r="B3572" s="1108" t="s">
        <v>11601</v>
      </c>
      <c r="C3572" s="45" t="s">
        <v>4706</v>
      </c>
      <c r="D3572" s="46">
        <f t="shared" si="110"/>
        <v>2.82</v>
      </c>
      <c r="F3572" s="46">
        <v>2.82</v>
      </c>
      <c r="G3572" s="46">
        <v>2.82</v>
      </c>
      <c r="H3572" s="1105" t="b">
        <f t="shared" si="111"/>
        <v>1</v>
      </c>
    </row>
    <row r="3573" spans="1:8" ht="30">
      <c r="A3573" s="47">
        <v>4336</v>
      </c>
      <c r="B3573" s="48" t="s">
        <v>11602</v>
      </c>
      <c r="C3573" s="47" t="s">
        <v>4706</v>
      </c>
      <c r="D3573" s="49">
        <f t="shared" si="110"/>
        <v>3.61</v>
      </c>
      <c r="F3573" s="49">
        <v>3.61</v>
      </c>
      <c r="G3573" s="49">
        <v>3.61</v>
      </c>
      <c r="H3573" s="1105" t="b">
        <f t="shared" si="111"/>
        <v>1</v>
      </c>
    </row>
    <row r="3574" spans="1:8">
      <c r="A3574" s="45">
        <v>13294</v>
      </c>
      <c r="B3574" s="1108" t="s">
        <v>11603</v>
      </c>
      <c r="C3574" s="45" t="s">
        <v>4706</v>
      </c>
      <c r="D3574" s="46">
        <f t="shared" si="110"/>
        <v>1.03</v>
      </c>
      <c r="F3574" s="46">
        <v>1.03</v>
      </c>
      <c r="G3574" s="46">
        <v>1.03</v>
      </c>
      <c r="H3574" s="1105" t="b">
        <f t="shared" si="111"/>
        <v>1</v>
      </c>
    </row>
    <row r="3575" spans="1:8">
      <c r="A3575" s="47">
        <v>11948</v>
      </c>
      <c r="B3575" s="48" t="s">
        <v>11604</v>
      </c>
      <c r="C3575" s="47" t="s">
        <v>4706</v>
      </c>
      <c r="D3575" s="49">
        <f t="shared" si="110"/>
        <v>0.46</v>
      </c>
      <c r="F3575" s="49">
        <v>0.46</v>
      </c>
      <c r="G3575" s="49">
        <v>0.46</v>
      </c>
      <c r="H3575" s="1105" t="b">
        <f t="shared" si="111"/>
        <v>1</v>
      </c>
    </row>
    <row r="3576" spans="1:8">
      <c r="A3576" s="45">
        <v>4382</v>
      </c>
      <c r="B3576" s="1108" t="s">
        <v>11605</v>
      </c>
      <c r="C3576" s="45" t="s">
        <v>4706</v>
      </c>
      <c r="D3576" s="46">
        <f t="shared" si="110"/>
        <v>0.77</v>
      </c>
      <c r="F3576" s="46">
        <v>0.77</v>
      </c>
      <c r="G3576" s="46">
        <v>0.77</v>
      </c>
      <c r="H3576" s="1105" t="b">
        <f t="shared" si="111"/>
        <v>1</v>
      </c>
    </row>
    <row r="3577" spans="1:8">
      <c r="A3577" s="47">
        <v>4354</v>
      </c>
      <c r="B3577" s="48" t="s">
        <v>11606</v>
      </c>
      <c r="C3577" s="47" t="s">
        <v>4706</v>
      </c>
      <c r="D3577" s="49">
        <f t="shared" si="110"/>
        <v>32.39</v>
      </c>
      <c r="F3577" s="49">
        <v>32.39</v>
      </c>
      <c r="G3577" s="49">
        <v>32.39</v>
      </c>
      <c r="H3577" s="1105" t="b">
        <f t="shared" si="111"/>
        <v>1</v>
      </c>
    </row>
    <row r="3578" spans="1:8">
      <c r="A3578" s="45">
        <v>40839</v>
      </c>
      <c r="B3578" s="1108" t="s">
        <v>11607</v>
      </c>
      <c r="C3578" s="45" t="s">
        <v>4724</v>
      </c>
      <c r="D3578" s="46">
        <f t="shared" si="110"/>
        <v>77.94</v>
      </c>
      <c r="F3578" s="46">
        <v>77.94</v>
      </c>
      <c r="G3578" s="46">
        <v>77.94</v>
      </c>
      <c r="H3578" s="1105" t="b">
        <f t="shared" si="111"/>
        <v>1</v>
      </c>
    </row>
    <row r="3579" spans="1:8">
      <c r="A3579" s="47">
        <v>40552</v>
      </c>
      <c r="B3579" s="48" t="s">
        <v>11608</v>
      </c>
      <c r="C3579" s="47" t="s">
        <v>4724</v>
      </c>
      <c r="D3579" s="49">
        <f t="shared" si="110"/>
        <v>32.25</v>
      </c>
      <c r="F3579" s="49">
        <v>32.25</v>
      </c>
      <c r="G3579" s="49">
        <v>32.25</v>
      </c>
      <c r="H3579" s="1105" t="b">
        <f t="shared" si="111"/>
        <v>1</v>
      </c>
    </row>
    <row r="3580" spans="1:8">
      <c r="A3580" s="45">
        <v>40549</v>
      </c>
      <c r="B3580" s="1108" t="s">
        <v>11609</v>
      </c>
      <c r="C3580" s="45" t="s">
        <v>4724</v>
      </c>
      <c r="D3580" s="46">
        <f t="shared" si="110"/>
        <v>127.66</v>
      </c>
      <c r="F3580" s="46">
        <v>127.66</v>
      </c>
      <c r="G3580" s="46">
        <v>127.66</v>
      </c>
      <c r="H3580" s="1105" t="b">
        <f t="shared" si="111"/>
        <v>1</v>
      </c>
    </row>
    <row r="3581" spans="1:8">
      <c r="A3581" s="47">
        <v>4385</v>
      </c>
      <c r="B3581" s="48" t="s">
        <v>11610</v>
      </c>
      <c r="C3581" s="47" t="s">
        <v>4718</v>
      </c>
      <c r="D3581" s="49">
        <f t="shared" si="110"/>
        <v>1285.71</v>
      </c>
      <c r="F3581" s="49">
        <v>1285.71</v>
      </c>
      <c r="G3581" s="49">
        <v>1285.71</v>
      </c>
      <c r="H3581" s="1105" t="b">
        <f t="shared" si="111"/>
        <v>1</v>
      </c>
    </row>
    <row r="3582" spans="1:8">
      <c r="A3582" s="45">
        <v>38397</v>
      </c>
      <c r="B3582" s="1108" t="s">
        <v>11611</v>
      </c>
      <c r="C3582" s="45" t="s">
        <v>4710</v>
      </c>
      <c r="D3582" s="46">
        <f t="shared" si="110"/>
        <v>4.68</v>
      </c>
      <c r="F3582" s="46">
        <v>4.68</v>
      </c>
      <c r="G3582" s="46">
        <v>4.68</v>
      </c>
      <c r="H3582" s="1105" t="b">
        <f t="shared" si="111"/>
        <v>1</v>
      </c>
    </row>
    <row r="3583" spans="1:8">
      <c r="A3583" s="47">
        <v>20078</v>
      </c>
      <c r="B3583" s="48" t="s">
        <v>11612</v>
      </c>
      <c r="C3583" s="47" t="s">
        <v>4706</v>
      </c>
      <c r="D3583" s="49">
        <f t="shared" si="110"/>
        <v>23.81</v>
      </c>
      <c r="F3583" s="49">
        <v>23.81</v>
      </c>
      <c r="G3583" s="49">
        <v>23.81</v>
      </c>
      <c r="H3583" s="1105" t="b">
        <f t="shared" si="111"/>
        <v>1</v>
      </c>
    </row>
    <row r="3584" spans="1:8" ht="30">
      <c r="A3584" s="45">
        <v>20079</v>
      </c>
      <c r="B3584" s="1108" t="s">
        <v>11613</v>
      </c>
      <c r="C3584" s="45" t="s">
        <v>4706</v>
      </c>
      <c r="D3584" s="46">
        <f t="shared" si="110"/>
        <v>148.53</v>
      </c>
      <c r="F3584" s="46">
        <v>148.53</v>
      </c>
      <c r="G3584" s="46">
        <v>148.53</v>
      </c>
      <c r="H3584" s="1105" t="b">
        <f t="shared" si="111"/>
        <v>1</v>
      </c>
    </row>
    <row r="3585" spans="1:8">
      <c r="A3585" s="47">
        <v>39897</v>
      </c>
      <c r="B3585" s="48" t="s">
        <v>11614</v>
      </c>
      <c r="C3585" s="47" t="s">
        <v>4706</v>
      </c>
      <c r="D3585" s="49">
        <f t="shared" si="110"/>
        <v>30.33</v>
      </c>
      <c r="F3585" s="49">
        <v>30.33</v>
      </c>
      <c r="G3585" s="49">
        <v>30.33</v>
      </c>
      <c r="H3585" s="1105" t="b">
        <f t="shared" si="111"/>
        <v>1</v>
      </c>
    </row>
    <row r="3586" spans="1:8">
      <c r="A3586" s="45">
        <v>118</v>
      </c>
      <c r="B3586" s="1108" t="s">
        <v>11615</v>
      </c>
      <c r="C3586" s="45" t="s">
        <v>4706</v>
      </c>
      <c r="D3586" s="46">
        <f t="shared" si="110"/>
        <v>90.02</v>
      </c>
      <c r="F3586" s="46">
        <v>90.02</v>
      </c>
      <c r="G3586" s="46">
        <v>90.02</v>
      </c>
      <c r="H3586" s="1105" t="b">
        <f t="shared" si="111"/>
        <v>1</v>
      </c>
    </row>
    <row r="3587" spans="1:8">
      <c r="A3587" s="47">
        <v>4396</v>
      </c>
      <c r="B3587" s="48" t="s">
        <v>11616</v>
      </c>
      <c r="C3587" s="47" t="s">
        <v>4708</v>
      </c>
      <c r="D3587" s="49">
        <f t="shared" ref="D3587:D3650" si="112">IF($J$2=$F$1,F3587,G3587)</f>
        <v>145.30000000000001</v>
      </c>
      <c r="F3587" s="49">
        <v>145.30000000000001</v>
      </c>
      <c r="G3587" s="49">
        <v>145.30000000000001</v>
      </c>
      <c r="H3587" s="1105" t="b">
        <f t="shared" ref="H3587:H3650" si="113">F3587=G3587</f>
        <v>1</v>
      </c>
    </row>
    <row r="3588" spans="1:8">
      <c r="A3588" s="45">
        <v>36881</v>
      </c>
      <c r="B3588" s="1108" t="s">
        <v>11617</v>
      </c>
      <c r="C3588" s="45" t="s">
        <v>4708</v>
      </c>
      <c r="D3588" s="46">
        <f t="shared" si="112"/>
        <v>129.84</v>
      </c>
      <c r="F3588" s="46">
        <v>129.84</v>
      </c>
      <c r="G3588" s="46">
        <v>129.84</v>
      </c>
      <c r="H3588" s="1105" t="b">
        <f t="shared" si="113"/>
        <v>1</v>
      </c>
    </row>
    <row r="3589" spans="1:8">
      <c r="A3589" s="47">
        <v>36882</v>
      </c>
      <c r="B3589" s="48" t="s">
        <v>11618</v>
      </c>
      <c r="C3589" s="47" t="s">
        <v>4708</v>
      </c>
      <c r="D3589" s="49">
        <f t="shared" si="112"/>
        <v>151.47999999999999</v>
      </c>
      <c r="F3589" s="49">
        <v>151.47999999999999</v>
      </c>
      <c r="G3589" s="49">
        <v>151.47999999999999</v>
      </c>
      <c r="H3589" s="1105" t="b">
        <f t="shared" si="113"/>
        <v>1</v>
      </c>
    </row>
    <row r="3590" spans="1:8">
      <c r="A3590" s="45">
        <v>4397</v>
      </c>
      <c r="B3590" s="1108" t="s">
        <v>11619</v>
      </c>
      <c r="C3590" s="45" t="s">
        <v>4708</v>
      </c>
      <c r="D3590" s="46">
        <f t="shared" si="112"/>
        <v>235.62</v>
      </c>
      <c r="F3590" s="46">
        <v>235.62</v>
      </c>
      <c r="G3590" s="46">
        <v>235.62</v>
      </c>
      <c r="H3590" s="1105" t="b">
        <f t="shared" si="113"/>
        <v>1</v>
      </c>
    </row>
    <row r="3591" spans="1:8">
      <c r="A3591" s="47">
        <v>34754</v>
      </c>
      <c r="B3591" s="48" t="s">
        <v>11620</v>
      </c>
      <c r="C3591" s="47" t="s">
        <v>4708</v>
      </c>
      <c r="D3591" s="49">
        <f t="shared" si="112"/>
        <v>436.29</v>
      </c>
      <c r="F3591" s="49">
        <v>436.29</v>
      </c>
      <c r="G3591" s="49">
        <v>436.29</v>
      </c>
      <c r="H3591" s="1105" t="b">
        <f t="shared" si="113"/>
        <v>1</v>
      </c>
    </row>
    <row r="3592" spans="1:8" ht="30">
      <c r="A3592" s="45">
        <v>25962</v>
      </c>
      <c r="B3592" s="1108" t="s">
        <v>11621</v>
      </c>
      <c r="C3592" s="45" t="s">
        <v>4708</v>
      </c>
      <c r="D3592" s="46">
        <f t="shared" si="112"/>
        <v>276.33</v>
      </c>
      <c r="F3592" s="46">
        <v>276.33</v>
      </c>
      <c r="G3592" s="46">
        <v>276.33</v>
      </c>
      <c r="H3592" s="1105" t="b">
        <f t="shared" si="113"/>
        <v>1</v>
      </c>
    </row>
    <row r="3593" spans="1:8" ht="30">
      <c r="A3593" s="47">
        <v>34752</v>
      </c>
      <c r="B3593" s="48" t="s">
        <v>11622</v>
      </c>
      <c r="C3593" s="47" t="s">
        <v>4708</v>
      </c>
      <c r="D3593" s="49">
        <f t="shared" si="112"/>
        <v>486.61</v>
      </c>
      <c r="F3593" s="49">
        <v>486.61</v>
      </c>
      <c r="G3593" s="49">
        <v>486.61</v>
      </c>
      <c r="H3593" s="1105" t="b">
        <f t="shared" si="113"/>
        <v>1</v>
      </c>
    </row>
    <row r="3594" spans="1:8">
      <c r="A3594" s="45">
        <v>4751</v>
      </c>
      <c r="B3594" s="1108" t="s">
        <v>11623</v>
      </c>
      <c r="C3594" s="45" t="s">
        <v>4705</v>
      </c>
      <c r="D3594" s="46">
        <f t="shared" si="112"/>
        <v>14.98</v>
      </c>
      <c r="F3594" s="46">
        <v>14.98</v>
      </c>
      <c r="G3594" s="46">
        <v>17.34</v>
      </c>
      <c r="H3594" s="1105" t="b">
        <f t="shared" si="113"/>
        <v>0</v>
      </c>
    </row>
    <row r="3595" spans="1:8">
      <c r="A3595" s="47">
        <v>41066</v>
      </c>
      <c r="B3595" s="48" t="s">
        <v>11624</v>
      </c>
      <c r="C3595" s="47" t="s">
        <v>4714</v>
      </c>
      <c r="D3595" s="49">
        <f t="shared" si="112"/>
        <v>2655.97</v>
      </c>
      <c r="F3595" s="49">
        <v>2655.97</v>
      </c>
      <c r="G3595" s="49">
        <v>3075.92</v>
      </c>
      <c r="H3595" s="1105" t="b">
        <f t="shared" si="113"/>
        <v>0</v>
      </c>
    </row>
    <row r="3596" spans="1:8">
      <c r="A3596" s="45">
        <v>39604</v>
      </c>
      <c r="B3596" s="1108" t="s">
        <v>11625</v>
      </c>
      <c r="C3596" s="45" t="s">
        <v>4706</v>
      </c>
      <c r="D3596" s="46">
        <f t="shared" si="112"/>
        <v>8.83</v>
      </c>
      <c r="F3596" s="46">
        <v>8.83</v>
      </c>
      <c r="G3596" s="46">
        <v>8.83</v>
      </c>
      <c r="H3596" s="1105" t="b">
        <f t="shared" si="113"/>
        <v>1</v>
      </c>
    </row>
    <row r="3597" spans="1:8">
      <c r="A3597" s="47">
        <v>39605</v>
      </c>
      <c r="B3597" s="48" t="s">
        <v>11626</v>
      </c>
      <c r="C3597" s="47" t="s">
        <v>4706</v>
      </c>
      <c r="D3597" s="49">
        <f t="shared" si="112"/>
        <v>12.25</v>
      </c>
      <c r="F3597" s="49">
        <v>12.25</v>
      </c>
      <c r="G3597" s="49">
        <v>12.25</v>
      </c>
      <c r="H3597" s="1105" t="b">
        <f t="shared" si="113"/>
        <v>1</v>
      </c>
    </row>
    <row r="3598" spans="1:8">
      <c r="A3598" s="45">
        <v>39606</v>
      </c>
      <c r="B3598" s="1108" t="s">
        <v>11627</v>
      </c>
      <c r="C3598" s="45" t="s">
        <v>4706</v>
      </c>
      <c r="D3598" s="46">
        <f t="shared" si="112"/>
        <v>15.56</v>
      </c>
      <c r="F3598" s="46">
        <v>15.56</v>
      </c>
      <c r="G3598" s="46">
        <v>15.56</v>
      </c>
      <c r="H3598" s="1105" t="b">
        <f t="shared" si="113"/>
        <v>1</v>
      </c>
    </row>
    <row r="3599" spans="1:8">
      <c r="A3599" s="47">
        <v>39607</v>
      </c>
      <c r="B3599" s="48" t="s">
        <v>11628</v>
      </c>
      <c r="C3599" s="47" t="s">
        <v>4706</v>
      </c>
      <c r="D3599" s="49">
        <f t="shared" si="112"/>
        <v>17.850000000000001</v>
      </c>
      <c r="F3599" s="49">
        <v>17.850000000000001</v>
      </c>
      <c r="G3599" s="49">
        <v>17.850000000000001</v>
      </c>
      <c r="H3599" s="1105" t="b">
        <f t="shared" si="113"/>
        <v>1</v>
      </c>
    </row>
    <row r="3600" spans="1:8">
      <c r="A3600" s="45">
        <v>39594</v>
      </c>
      <c r="B3600" s="1108" t="s">
        <v>11629</v>
      </c>
      <c r="C3600" s="45" t="s">
        <v>4706</v>
      </c>
      <c r="D3600" s="46">
        <f t="shared" si="112"/>
        <v>169</v>
      </c>
      <c r="F3600" s="46">
        <v>169</v>
      </c>
      <c r="G3600" s="46">
        <v>169</v>
      </c>
      <c r="H3600" s="1105" t="b">
        <f t="shared" si="113"/>
        <v>1</v>
      </c>
    </row>
    <row r="3601" spans="1:8">
      <c r="A3601" s="47">
        <v>39596</v>
      </c>
      <c r="B3601" s="48" t="s">
        <v>11630</v>
      </c>
      <c r="C3601" s="47" t="s">
        <v>4706</v>
      </c>
      <c r="D3601" s="49">
        <f t="shared" si="112"/>
        <v>294.56</v>
      </c>
      <c r="F3601" s="49">
        <v>294.56</v>
      </c>
      <c r="G3601" s="49">
        <v>294.56</v>
      </c>
      <c r="H3601" s="1105" t="b">
        <f t="shared" si="113"/>
        <v>1</v>
      </c>
    </row>
    <row r="3602" spans="1:8">
      <c r="A3602" s="45">
        <v>39595</v>
      </c>
      <c r="B3602" s="1108" t="s">
        <v>11631</v>
      </c>
      <c r="C3602" s="45" t="s">
        <v>4706</v>
      </c>
      <c r="D3602" s="46">
        <f t="shared" si="112"/>
        <v>247.26</v>
      </c>
      <c r="F3602" s="46">
        <v>247.26</v>
      </c>
      <c r="G3602" s="46">
        <v>247.26</v>
      </c>
      <c r="H3602" s="1105" t="b">
        <f t="shared" si="113"/>
        <v>1</v>
      </c>
    </row>
    <row r="3603" spans="1:8">
      <c r="A3603" s="47">
        <v>39597</v>
      </c>
      <c r="B3603" s="48" t="s">
        <v>11632</v>
      </c>
      <c r="C3603" s="47" t="s">
        <v>4706</v>
      </c>
      <c r="D3603" s="49">
        <f t="shared" si="112"/>
        <v>397.22</v>
      </c>
      <c r="F3603" s="49">
        <v>397.22</v>
      </c>
      <c r="G3603" s="49">
        <v>397.22</v>
      </c>
      <c r="H3603" s="1105" t="b">
        <f t="shared" si="113"/>
        <v>1</v>
      </c>
    </row>
    <row r="3604" spans="1:8">
      <c r="A3604" s="45">
        <v>20209</v>
      </c>
      <c r="B3604" s="1108" t="s">
        <v>11633</v>
      </c>
      <c r="C3604" s="45" t="s">
        <v>4709</v>
      </c>
      <c r="D3604" s="46">
        <f t="shared" si="112"/>
        <v>9.14</v>
      </c>
      <c r="F3604" s="46">
        <v>9.14</v>
      </c>
      <c r="G3604" s="46">
        <v>9.14</v>
      </c>
      <c r="H3604" s="1105" t="b">
        <f t="shared" si="113"/>
        <v>1</v>
      </c>
    </row>
    <row r="3605" spans="1:8">
      <c r="A3605" s="47">
        <v>4433</v>
      </c>
      <c r="B3605" s="48" t="s">
        <v>11634</v>
      </c>
      <c r="C3605" s="47" t="s">
        <v>4709</v>
      </c>
      <c r="D3605" s="49">
        <f t="shared" si="112"/>
        <v>6.65</v>
      </c>
      <c r="F3605" s="49">
        <v>6.65</v>
      </c>
      <c r="G3605" s="49">
        <v>6.65</v>
      </c>
      <c r="H3605" s="1105" t="b">
        <f t="shared" si="113"/>
        <v>1</v>
      </c>
    </row>
    <row r="3606" spans="1:8">
      <c r="A3606" s="45">
        <v>10731</v>
      </c>
      <c r="B3606" s="1108" t="s">
        <v>11635</v>
      </c>
      <c r="C3606" s="45" t="s">
        <v>4708</v>
      </c>
      <c r="D3606" s="46">
        <f t="shared" si="112"/>
        <v>28.05</v>
      </c>
      <c r="F3606" s="46">
        <v>28.05</v>
      </c>
      <c r="G3606" s="46">
        <v>28.05</v>
      </c>
      <c r="H3606" s="1105" t="b">
        <f t="shared" si="113"/>
        <v>1</v>
      </c>
    </row>
    <row r="3607" spans="1:8">
      <c r="A3607" s="47">
        <v>4704</v>
      </c>
      <c r="B3607" s="48" t="s">
        <v>11636</v>
      </c>
      <c r="C3607" s="47" t="s">
        <v>4708</v>
      </c>
      <c r="D3607" s="49">
        <f t="shared" si="112"/>
        <v>25.31</v>
      </c>
      <c r="F3607" s="49">
        <v>25.31</v>
      </c>
      <c r="G3607" s="49">
        <v>25.31</v>
      </c>
      <c r="H3607" s="1105" t="b">
        <f t="shared" si="113"/>
        <v>1</v>
      </c>
    </row>
    <row r="3608" spans="1:8">
      <c r="A3608" s="45">
        <v>10730</v>
      </c>
      <c r="B3608" s="1108" t="s">
        <v>11637</v>
      </c>
      <c r="C3608" s="45" t="s">
        <v>4708</v>
      </c>
      <c r="D3608" s="46">
        <f t="shared" si="112"/>
        <v>27.12</v>
      </c>
      <c r="F3608" s="46">
        <v>27.12</v>
      </c>
      <c r="G3608" s="46">
        <v>27.12</v>
      </c>
      <c r="H3608" s="1105" t="b">
        <f t="shared" si="113"/>
        <v>1</v>
      </c>
    </row>
    <row r="3609" spans="1:8">
      <c r="A3609" s="47">
        <v>4729</v>
      </c>
      <c r="B3609" s="48" t="s">
        <v>11638</v>
      </c>
      <c r="C3609" s="47" t="s">
        <v>4707</v>
      </c>
      <c r="D3609" s="49">
        <f t="shared" si="112"/>
        <v>81.239999999999995</v>
      </c>
      <c r="F3609" s="49">
        <v>81.239999999999995</v>
      </c>
      <c r="G3609" s="49">
        <v>81.239999999999995</v>
      </c>
      <c r="H3609" s="1105" t="b">
        <f t="shared" si="113"/>
        <v>1</v>
      </c>
    </row>
    <row r="3610" spans="1:8">
      <c r="A3610" s="45">
        <v>4720</v>
      </c>
      <c r="B3610" s="1108" t="s">
        <v>11639</v>
      </c>
      <c r="C3610" s="45" t="s">
        <v>4707</v>
      </c>
      <c r="D3610" s="46">
        <f t="shared" si="112"/>
        <v>88.83</v>
      </c>
      <c r="F3610" s="46">
        <v>88.83</v>
      </c>
      <c r="G3610" s="46">
        <v>88.83</v>
      </c>
      <c r="H3610" s="1105" t="b">
        <f t="shared" si="113"/>
        <v>1</v>
      </c>
    </row>
    <row r="3611" spans="1:8">
      <c r="A3611" s="47">
        <v>4721</v>
      </c>
      <c r="B3611" s="48" t="s">
        <v>11640</v>
      </c>
      <c r="C3611" s="47" t="s">
        <v>4707</v>
      </c>
      <c r="D3611" s="49">
        <f t="shared" si="112"/>
        <v>69.569999999999993</v>
      </c>
      <c r="F3611" s="49">
        <v>69.569999999999993</v>
      </c>
      <c r="G3611" s="49">
        <v>69.569999999999993</v>
      </c>
      <c r="H3611" s="1105" t="b">
        <f t="shared" si="113"/>
        <v>1</v>
      </c>
    </row>
    <row r="3612" spans="1:8">
      <c r="A3612" s="45">
        <v>4718</v>
      </c>
      <c r="B3612" s="1108" t="s">
        <v>11641</v>
      </c>
      <c r="C3612" s="45" t="s">
        <v>4707</v>
      </c>
      <c r="D3612" s="46">
        <f t="shared" si="112"/>
        <v>69.569999999999993</v>
      </c>
      <c r="F3612" s="46">
        <v>69.569999999999993</v>
      </c>
      <c r="G3612" s="46">
        <v>69.569999999999993</v>
      </c>
      <c r="H3612" s="1105" t="b">
        <f t="shared" si="113"/>
        <v>1</v>
      </c>
    </row>
    <row r="3613" spans="1:8">
      <c r="A3613" s="47">
        <v>4722</v>
      </c>
      <c r="B3613" s="48" t="s">
        <v>11642</v>
      </c>
      <c r="C3613" s="47" t="s">
        <v>4707</v>
      </c>
      <c r="D3613" s="49">
        <f t="shared" si="112"/>
        <v>69.569999999999993</v>
      </c>
      <c r="F3613" s="49">
        <v>69.569999999999993</v>
      </c>
      <c r="G3613" s="49">
        <v>69.569999999999993</v>
      </c>
      <c r="H3613" s="1105" t="b">
        <f t="shared" si="113"/>
        <v>1</v>
      </c>
    </row>
    <row r="3614" spans="1:8">
      <c r="A3614" s="45">
        <v>4723</v>
      </c>
      <c r="B3614" s="1108" t="s">
        <v>11643</v>
      </c>
      <c r="C3614" s="45" t="s">
        <v>4707</v>
      </c>
      <c r="D3614" s="46">
        <f t="shared" si="112"/>
        <v>75.900000000000006</v>
      </c>
      <c r="F3614" s="46">
        <v>75.900000000000006</v>
      </c>
      <c r="G3614" s="46">
        <v>75.900000000000006</v>
      </c>
      <c r="H3614" s="1105" t="b">
        <f t="shared" si="113"/>
        <v>1</v>
      </c>
    </row>
    <row r="3615" spans="1:8">
      <c r="A3615" s="47">
        <v>4727</v>
      </c>
      <c r="B3615" s="48" t="s">
        <v>11644</v>
      </c>
      <c r="C3615" s="47" t="s">
        <v>4707</v>
      </c>
      <c r="D3615" s="49">
        <f t="shared" si="112"/>
        <v>78.010000000000005</v>
      </c>
      <c r="F3615" s="49">
        <v>78.010000000000005</v>
      </c>
      <c r="G3615" s="49">
        <v>78.010000000000005</v>
      </c>
      <c r="H3615" s="1105" t="b">
        <f t="shared" si="113"/>
        <v>1</v>
      </c>
    </row>
    <row r="3616" spans="1:8">
      <c r="A3616" s="45">
        <v>4748</v>
      </c>
      <c r="B3616" s="1108" t="s">
        <v>11645</v>
      </c>
      <c r="C3616" s="45" t="s">
        <v>4707</v>
      </c>
      <c r="D3616" s="46">
        <f t="shared" si="112"/>
        <v>75.260000000000005</v>
      </c>
      <c r="F3616" s="46">
        <v>75.260000000000005</v>
      </c>
      <c r="G3616" s="46">
        <v>75.260000000000005</v>
      </c>
      <c r="H3616" s="1105" t="b">
        <f t="shared" si="113"/>
        <v>1</v>
      </c>
    </row>
    <row r="3617" spans="1:8">
      <c r="A3617" s="47">
        <v>4730</v>
      </c>
      <c r="B3617" s="48" t="s">
        <v>11646</v>
      </c>
      <c r="C3617" s="47" t="s">
        <v>4707</v>
      </c>
      <c r="D3617" s="49">
        <f t="shared" si="112"/>
        <v>72.73</v>
      </c>
      <c r="F3617" s="49">
        <v>72.73</v>
      </c>
      <c r="G3617" s="49">
        <v>72.73</v>
      </c>
      <c r="H3617" s="1105" t="b">
        <f t="shared" si="113"/>
        <v>1</v>
      </c>
    </row>
    <row r="3618" spans="1:8" ht="30">
      <c r="A3618" s="45">
        <v>13186</v>
      </c>
      <c r="B3618" s="1108" t="s">
        <v>11647</v>
      </c>
      <c r="C3618" s="45" t="s">
        <v>4707</v>
      </c>
      <c r="D3618" s="46">
        <f t="shared" si="112"/>
        <v>76.459999999999994</v>
      </c>
      <c r="F3618" s="46">
        <v>76.459999999999994</v>
      </c>
      <c r="G3618" s="46">
        <v>76.459999999999994</v>
      </c>
      <c r="H3618" s="1105" t="b">
        <f t="shared" si="113"/>
        <v>1</v>
      </c>
    </row>
    <row r="3619" spans="1:8" ht="30">
      <c r="A3619" s="47">
        <v>10737</v>
      </c>
      <c r="B3619" s="48" t="s">
        <v>11648</v>
      </c>
      <c r="C3619" s="47" t="s">
        <v>4708</v>
      </c>
      <c r="D3619" s="49">
        <f t="shared" si="112"/>
        <v>88.15</v>
      </c>
      <c r="F3619" s="49">
        <v>88.15</v>
      </c>
      <c r="G3619" s="49">
        <v>88.15</v>
      </c>
      <c r="H3619" s="1105" t="b">
        <f t="shared" si="113"/>
        <v>1</v>
      </c>
    </row>
    <row r="3620" spans="1:8" ht="30">
      <c r="A3620" s="45">
        <v>10734</v>
      </c>
      <c r="B3620" s="1108" t="s">
        <v>11649</v>
      </c>
      <c r="C3620" s="45" t="s">
        <v>4708</v>
      </c>
      <c r="D3620" s="46">
        <f t="shared" si="112"/>
        <v>52.43</v>
      </c>
      <c r="F3620" s="46">
        <v>52.43</v>
      </c>
      <c r="G3620" s="46">
        <v>52.43</v>
      </c>
      <c r="H3620" s="1105" t="b">
        <f t="shared" si="113"/>
        <v>1</v>
      </c>
    </row>
    <row r="3621" spans="1:8">
      <c r="A3621" s="47">
        <v>4708</v>
      </c>
      <c r="B3621" s="48" t="s">
        <v>11650</v>
      </c>
      <c r="C3621" s="47" t="s">
        <v>4708</v>
      </c>
      <c r="D3621" s="49">
        <f t="shared" si="112"/>
        <v>101.71</v>
      </c>
      <c r="F3621" s="49">
        <v>101.71</v>
      </c>
      <c r="G3621" s="49">
        <v>101.71</v>
      </c>
      <c r="H3621" s="1105" t="b">
        <f t="shared" si="113"/>
        <v>1</v>
      </c>
    </row>
    <row r="3622" spans="1:8" ht="30">
      <c r="A3622" s="45">
        <v>4712</v>
      </c>
      <c r="B3622" s="1108" t="s">
        <v>11651</v>
      </c>
      <c r="C3622" s="45" t="s">
        <v>4708</v>
      </c>
      <c r="D3622" s="46">
        <f t="shared" si="112"/>
        <v>49.72</v>
      </c>
      <c r="F3622" s="46">
        <v>49.72</v>
      </c>
      <c r="G3622" s="46">
        <v>49.72</v>
      </c>
      <c r="H3622" s="1105" t="b">
        <f t="shared" si="113"/>
        <v>1</v>
      </c>
    </row>
    <row r="3623" spans="1:8" ht="30">
      <c r="A3623" s="47">
        <v>4710</v>
      </c>
      <c r="B3623" s="48" t="s">
        <v>11652</v>
      </c>
      <c r="C3623" s="47" t="s">
        <v>4708</v>
      </c>
      <c r="D3623" s="49">
        <f t="shared" si="112"/>
        <v>159.46</v>
      </c>
      <c r="F3623" s="49">
        <v>159.46</v>
      </c>
      <c r="G3623" s="49">
        <v>159.46</v>
      </c>
      <c r="H3623" s="1105" t="b">
        <f t="shared" si="113"/>
        <v>1</v>
      </c>
    </row>
    <row r="3624" spans="1:8">
      <c r="A3624" s="45">
        <v>4746</v>
      </c>
      <c r="B3624" s="1108" t="s">
        <v>11653</v>
      </c>
      <c r="C3624" s="45" t="s">
        <v>4707</v>
      </c>
      <c r="D3624" s="46">
        <f t="shared" si="112"/>
        <v>67.459999999999994</v>
      </c>
      <c r="F3624" s="46">
        <v>67.459999999999994</v>
      </c>
      <c r="G3624" s="46">
        <v>67.459999999999994</v>
      </c>
      <c r="H3624" s="1105" t="b">
        <f t="shared" si="113"/>
        <v>1</v>
      </c>
    </row>
    <row r="3625" spans="1:8">
      <c r="A3625" s="47">
        <v>4750</v>
      </c>
      <c r="B3625" s="48" t="s">
        <v>11654</v>
      </c>
      <c r="C3625" s="47" t="s">
        <v>4705</v>
      </c>
      <c r="D3625" s="49">
        <f t="shared" si="112"/>
        <v>12.85</v>
      </c>
      <c r="F3625" s="49">
        <v>12.85</v>
      </c>
      <c r="G3625" s="49">
        <v>14.88</v>
      </c>
      <c r="H3625" s="1105" t="b">
        <f t="shared" si="113"/>
        <v>0</v>
      </c>
    </row>
    <row r="3626" spans="1:8">
      <c r="A3626" s="45">
        <v>41065</v>
      </c>
      <c r="B3626" s="1108" t="s">
        <v>11655</v>
      </c>
      <c r="C3626" s="45" t="s">
        <v>4714</v>
      </c>
      <c r="D3626" s="46">
        <f t="shared" si="112"/>
        <v>2277.29</v>
      </c>
      <c r="F3626" s="46">
        <v>2277.29</v>
      </c>
      <c r="G3626" s="46">
        <v>2637.37</v>
      </c>
      <c r="H3626" s="1105" t="b">
        <f t="shared" si="113"/>
        <v>0</v>
      </c>
    </row>
    <row r="3627" spans="1:8">
      <c r="A3627" s="47">
        <v>34747</v>
      </c>
      <c r="B3627" s="48" t="s">
        <v>11656</v>
      </c>
      <c r="C3627" s="47" t="s">
        <v>4709</v>
      </c>
      <c r="D3627" s="49">
        <f t="shared" si="112"/>
        <v>63.76</v>
      </c>
      <c r="F3627" s="49">
        <v>63.76</v>
      </c>
      <c r="G3627" s="49">
        <v>63.76</v>
      </c>
      <c r="H3627" s="1105" t="b">
        <f t="shared" si="113"/>
        <v>1</v>
      </c>
    </row>
    <row r="3628" spans="1:8">
      <c r="A3628" s="45">
        <v>4826</v>
      </c>
      <c r="B3628" s="1108" t="s">
        <v>11657</v>
      </c>
      <c r="C3628" s="45" t="s">
        <v>4709</v>
      </c>
      <c r="D3628" s="46">
        <f t="shared" si="112"/>
        <v>68.56</v>
      </c>
      <c r="F3628" s="46">
        <v>68.56</v>
      </c>
      <c r="G3628" s="46">
        <v>68.56</v>
      </c>
      <c r="H3628" s="1105" t="b">
        <f t="shared" si="113"/>
        <v>1</v>
      </c>
    </row>
    <row r="3629" spans="1:8">
      <c r="A3629" s="47">
        <v>41975</v>
      </c>
      <c r="B3629" s="48" t="s">
        <v>11658</v>
      </c>
      <c r="C3629" s="47" t="s">
        <v>4708</v>
      </c>
      <c r="D3629" s="49">
        <f t="shared" si="112"/>
        <v>66.040000000000006</v>
      </c>
      <c r="F3629" s="49">
        <v>66.040000000000006</v>
      </c>
      <c r="G3629" s="49">
        <v>66.040000000000006</v>
      </c>
      <c r="H3629" s="1105" t="b">
        <f t="shared" si="113"/>
        <v>1</v>
      </c>
    </row>
    <row r="3630" spans="1:8">
      <c r="A3630" s="45">
        <v>4825</v>
      </c>
      <c r="B3630" s="1108" t="s">
        <v>11659</v>
      </c>
      <c r="C3630" s="45" t="s">
        <v>4709</v>
      </c>
      <c r="D3630" s="46">
        <f t="shared" si="112"/>
        <v>94.9</v>
      </c>
      <c r="F3630" s="46">
        <v>94.9</v>
      </c>
      <c r="G3630" s="46">
        <v>94.9</v>
      </c>
      <c r="H3630" s="1105" t="b">
        <f t="shared" si="113"/>
        <v>1</v>
      </c>
    </row>
    <row r="3631" spans="1:8">
      <c r="A3631" s="47">
        <v>34744</v>
      </c>
      <c r="B3631" s="48" t="s">
        <v>11660</v>
      </c>
      <c r="C3631" s="47" t="s">
        <v>4708</v>
      </c>
      <c r="D3631" s="49">
        <f t="shared" si="112"/>
        <v>27.9</v>
      </c>
      <c r="F3631" s="49">
        <v>27.9</v>
      </c>
      <c r="G3631" s="49">
        <v>27.9</v>
      </c>
      <c r="H3631" s="1105" t="b">
        <f t="shared" si="113"/>
        <v>1</v>
      </c>
    </row>
    <row r="3632" spans="1:8" ht="30">
      <c r="A3632" s="45">
        <v>39430</v>
      </c>
      <c r="B3632" s="1108" t="s">
        <v>11661</v>
      </c>
      <c r="C3632" s="45" t="s">
        <v>4706</v>
      </c>
      <c r="D3632" s="46">
        <f t="shared" si="112"/>
        <v>1.45</v>
      </c>
      <c r="F3632" s="46">
        <v>1.45</v>
      </c>
      <c r="G3632" s="46">
        <v>1.45</v>
      </c>
      <c r="H3632" s="1105" t="b">
        <f t="shared" si="113"/>
        <v>1</v>
      </c>
    </row>
    <row r="3633" spans="1:8">
      <c r="A3633" s="47">
        <v>39573</v>
      </c>
      <c r="B3633" s="48" t="s">
        <v>11662</v>
      </c>
      <c r="C3633" s="47" t="s">
        <v>4706</v>
      </c>
      <c r="D3633" s="49">
        <f t="shared" si="112"/>
        <v>1.43</v>
      </c>
      <c r="F3633" s="49">
        <v>1.43</v>
      </c>
      <c r="G3633" s="49">
        <v>1.43</v>
      </c>
      <c r="H3633" s="1105" t="b">
        <f t="shared" si="113"/>
        <v>1</v>
      </c>
    </row>
    <row r="3634" spans="1:8">
      <c r="A3634" s="45">
        <v>38410</v>
      </c>
      <c r="B3634" s="1108" t="s">
        <v>11663</v>
      </c>
      <c r="C3634" s="45" t="s">
        <v>4706</v>
      </c>
      <c r="D3634" s="46">
        <f t="shared" si="112"/>
        <v>11410.86</v>
      </c>
      <c r="F3634" s="46">
        <v>11410.86</v>
      </c>
      <c r="G3634" s="46">
        <v>11410.86</v>
      </c>
      <c r="H3634" s="1105" t="b">
        <f t="shared" si="113"/>
        <v>1</v>
      </c>
    </row>
    <row r="3635" spans="1:8">
      <c r="A3635" s="47">
        <v>4765</v>
      </c>
      <c r="B3635" s="48" t="s">
        <v>11664</v>
      </c>
      <c r="C3635" s="47" t="s">
        <v>4709</v>
      </c>
      <c r="D3635" s="49">
        <f t="shared" si="112"/>
        <v>78.94</v>
      </c>
      <c r="F3635" s="49">
        <v>78.94</v>
      </c>
      <c r="G3635" s="49">
        <v>78.94</v>
      </c>
      <c r="H3635" s="1105" t="b">
        <f t="shared" si="113"/>
        <v>1</v>
      </c>
    </row>
    <row r="3636" spans="1:8">
      <c r="A3636" s="45">
        <v>4766</v>
      </c>
      <c r="B3636" s="1108" t="s">
        <v>11665</v>
      </c>
      <c r="C3636" s="45" t="s">
        <v>4710</v>
      </c>
      <c r="D3636" s="46">
        <f t="shared" si="112"/>
        <v>6.29</v>
      </c>
      <c r="F3636" s="46">
        <v>6.29</v>
      </c>
      <c r="G3636" s="46">
        <v>6.29</v>
      </c>
      <c r="H3636" s="1105" t="b">
        <f t="shared" si="113"/>
        <v>1</v>
      </c>
    </row>
    <row r="3637" spans="1:8">
      <c r="A3637" s="47">
        <v>4767</v>
      </c>
      <c r="B3637" s="48" t="s">
        <v>11665</v>
      </c>
      <c r="C3637" s="47" t="s">
        <v>4709</v>
      </c>
      <c r="D3637" s="49">
        <f t="shared" si="112"/>
        <v>136.01</v>
      </c>
      <c r="F3637" s="49">
        <v>136.01</v>
      </c>
      <c r="G3637" s="49">
        <v>136.01</v>
      </c>
      <c r="H3637" s="1105" t="b">
        <f t="shared" si="113"/>
        <v>1</v>
      </c>
    </row>
    <row r="3638" spans="1:8">
      <c r="A3638" s="45">
        <v>10963</v>
      </c>
      <c r="B3638" s="1108" t="s">
        <v>11666</v>
      </c>
      <c r="C3638" s="45" t="s">
        <v>4709</v>
      </c>
      <c r="D3638" s="46">
        <f t="shared" si="112"/>
        <v>215.56</v>
      </c>
      <c r="F3638" s="46">
        <v>215.56</v>
      </c>
      <c r="G3638" s="46">
        <v>215.56</v>
      </c>
      <c r="H3638" s="1105" t="b">
        <f t="shared" si="113"/>
        <v>1</v>
      </c>
    </row>
    <row r="3639" spans="1:8">
      <c r="A3639" s="47">
        <v>10962</v>
      </c>
      <c r="B3639" s="48" t="s">
        <v>11667</v>
      </c>
      <c r="C3639" s="47" t="s">
        <v>4710</v>
      </c>
      <c r="D3639" s="49">
        <f t="shared" si="112"/>
        <v>6.69</v>
      </c>
      <c r="F3639" s="49">
        <v>6.69</v>
      </c>
      <c r="G3639" s="49">
        <v>6.69</v>
      </c>
      <c r="H3639" s="1105" t="b">
        <f t="shared" si="113"/>
        <v>1</v>
      </c>
    </row>
    <row r="3640" spans="1:8">
      <c r="A3640" s="45">
        <v>34742</v>
      </c>
      <c r="B3640" s="1108" t="s">
        <v>11668</v>
      </c>
      <c r="C3640" s="45" t="s">
        <v>4710</v>
      </c>
      <c r="D3640" s="46">
        <f t="shared" si="112"/>
        <v>6.27</v>
      </c>
      <c r="F3640" s="46">
        <v>6.27</v>
      </c>
      <c r="G3640" s="46">
        <v>6.27</v>
      </c>
      <c r="H3640" s="1105" t="b">
        <f t="shared" si="113"/>
        <v>1</v>
      </c>
    </row>
    <row r="3641" spans="1:8">
      <c r="A3641" s="47">
        <v>4773</v>
      </c>
      <c r="B3641" s="48" t="s">
        <v>11669</v>
      </c>
      <c r="C3641" s="47" t="s">
        <v>4709</v>
      </c>
      <c r="D3641" s="49">
        <f t="shared" si="112"/>
        <v>272.10000000000002</v>
      </c>
      <c r="F3641" s="49">
        <v>272.10000000000002</v>
      </c>
      <c r="G3641" s="49">
        <v>272.10000000000002</v>
      </c>
      <c r="H3641" s="1105" t="b">
        <f t="shared" si="113"/>
        <v>1</v>
      </c>
    </row>
    <row r="3642" spans="1:8">
      <c r="A3642" s="45">
        <v>34740</v>
      </c>
      <c r="B3642" s="1108" t="s">
        <v>11670</v>
      </c>
      <c r="C3642" s="45" t="s">
        <v>4710</v>
      </c>
      <c r="D3642" s="46">
        <f t="shared" si="112"/>
        <v>6.27</v>
      </c>
      <c r="F3642" s="46">
        <v>6.27</v>
      </c>
      <c r="G3642" s="46">
        <v>6.27</v>
      </c>
      <c r="H3642" s="1105" t="b">
        <f t="shared" si="113"/>
        <v>1</v>
      </c>
    </row>
    <row r="3643" spans="1:8">
      <c r="A3643" s="47">
        <v>4776</v>
      </c>
      <c r="B3643" s="48" t="s">
        <v>11671</v>
      </c>
      <c r="C3643" s="47" t="s">
        <v>4709</v>
      </c>
      <c r="D3643" s="49">
        <f t="shared" si="112"/>
        <v>421.86</v>
      </c>
      <c r="F3643" s="49">
        <v>421.86</v>
      </c>
      <c r="G3643" s="49">
        <v>421.86</v>
      </c>
      <c r="H3643" s="1105" t="b">
        <f t="shared" si="113"/>
        <v>1</v>
      </c>
    </row>
    <row r="3644" spans="1:8">
      <c r="A3644" s="45">
        <v>4774</v>
      </c>
      <c r="B3644" s="1108" t="s">
        <v>11671</v>
      </c>
      <c r="C3644" s="45" t="s">
        <v>4710</v>
      </c>
      <c r="D3644" s="46">
        <f t="shared" si="112"/>
        <v>6.29</v>
      </c>
      <c r="F3644" s="46">
        <v>6.29</v>
      </c>
      <c r="G3644" s="46">
        <v>6.29</v>
      </c>
      <c r="H3644" s="1105" t="b">
        <f t="shared" si="113"/>
        <v>1</v>
      </c>
    </row>
    <row r="3645" spans="1:8">
      <c r="A3645" s="47">
        <v>40313</v>
      </c>
      <c r="B3645" s="48" t="s">
        <v>11672</v>
      </c>
      <c r="C3645" s="47" t="s">
        <v>4710</v>
      </c>
      <c r="D3645" s="49">
        <f t="shared" si="112"/>
        <v>6.27</v>
      </c>
      <c r="F3645" s="49">
        <v>6.27</v>
      </c>
      <c r="G3645" s="49">
        <v>6.27</v>
      </c>
      <c r="H3645" s="1105" t="b">
        <f t="shared" si="113"/>
        <v>1</v>
      </c>
    </row>
    <row r="3646" spans="1:8">
      <c r="A3646" s="45">
        <v>13340</v>
      </c>
      <c r="B3646" s="1108" t="s">
        <v>11673</v>
      </c>
      <c r="C3646" s="45" t="s">
        <v>4709</v>
      </c>
      <c r="D3646" s="46">
        <f t="shared" si="112"/>
        <v>26.6</v>
      </c>
      <c r="F3646" s="46">
        <v>26.6</v>
      </c>
      <c r="G3646" s="46">
        <v>26.6</v>
      </c>
      <c r="H3646" s="1105" t="b">
        <f t="shared" si="113"/>
        <v>1</v>
      </c>
    </row>
    <row r="3647" spans="1:8">
      <c r="A3647" s="47">
        <v>10965</v>
      </c>
      <c r="B3647" s="48" t="s">
        <v>11674</v>
      </c>
      <c r="C3647" s="47" t="s">
        <v>4709</v>
      </c>
      <c r="D3647" s="49">
        <f t="shared" si="112"/>
        <v>56.74</v>
      </c>
      <c r="F3647" s="49">
        <v>56.74</v>
      </c>
      <c r="G3647" s="49">
        <v>56.74</v>
      </c>
      <c r="H3647" s="1105" t="b">
        <f t="shared" si="113"/>
        <v>1</v>
      </c>
    </row>
    <row r="3648" spans="1:8">
      <c r="A3648" s="45">
        <v>10966</v>
      </c>
      <c r="B3648" s="1108" t="s">
        <v>11675</v>
      </c>
      <c r="C3648" s="45" t="s">
        <v>4710</v>
      </c>
      <c r="D3648" s="46">
        <f t="shared" si="112"/>
        <v>6.34</v>
      </c>
      <c r="F3648" s="46">
        <v>6.34</v>
      </c>
      <c r="G3648" s="46">
        <v>6.34</v>
      </c>
      <c r="H3648" s="1105" t="b">
        <f t="shared" si="113"/>
        <v>1</v>
      </c>
    </row>
    <row r="3649" spans="1:8">
      <c r="A3649" s="47">
        <v>40537</v>
      </c>
      <c r="B3649" s="48" t="s">
        <v>11676</v>
      </c>
      <c r="C3649" s="47" t="s">
        <v>4710</v>
      </c>
      <c r="D3649" s="49">
        <f t="shared" si="112"/>
        <v>6.93</v>
      </c>
      <c r="F3649" s="49">
        <v>6.93</v>
      </c>
      <c r="G3649" s="49">
        <v>6.93</v>
      </c>
      <c r="H3649" s="1105" t="b">
        <f t="shared" si="113"/>
        <v>1</v>
      </c>
    </row>
    <row r="3650" spans="1:8">
      <c r="A3650" s="45">
        <v>40536</v>
      </c>
      <c r="B3650" s="1108" t="s">
        <v>11677</v>
      </c>
      <c r="C3650" s="45" t="s">
        <v>4710</v>
      </c>
      <c r="D3650" s="46">
        <f t="shared" si="112"/>
        <v>6.93</v>
      </c>
      <c r="F3650" s="46">
        <v>6.93</v>
      </c>
      <c r="G3650" s="46">
        <v>6.93</v>
      </c>
      <c r="H3650" s="1105" t="b">
        <f t="shared" si="113"/>
        <v>1</v>
      </c>
    </row>
    <row r="3651" spans="1:8">
      <c r="A3651" s="47">
        <v>40535</v>
      </c>
      <c r="B3651" s="48" t="s">
        <v>11678</v>
      </c>
      <c r="C3651" s="47" t="s">
        <v>4710</v>
      </c>
      <c r="D3651" s="49">
        <f t="shared" ref="D3651:D3714" si="114">IF($J$2=$F$1,F3651,G3651)</f>
        <v>6.93</v>
      </c>
      <c r="F3651" s="49">
        <v>6.93</v>
      </c>
      <c r="G3651" s="49">
        <v>6.93</v>
      </c>
      <c r="H3651" s="1105" t="b">
        <f t="shared" ref="H3651:H3714" si="115">F3651=G3651</f>
        <v>1</v>
      </c>
    </row>
    <row r="3652" spans="1:8" ht="30">
      <c r="A3652" s="45">
        <v>39427</v>
      </c>
      <c r="B3652" s="1108" t="s">
        <v>11679</v>
      </c>
      <c r="C3652" s="45" t="s">
        <v>4709</v>
      </c>
      <c r="D3652" s="46">
        <f t="shared" si="114"/>
        <v>3.86</v>
      </c>
      <c r="F3652" s="46">
        <v>3.86</v>
      </c>
      <c r="G3652" s="46">
        <v>3.86</v>
      </c>
      <c r="H3652" s="1105" t="b">
        <f t="shared" si="115"/>
        <v>1</v>
      </c>
    </row>
    <row r="3653" spans="1:8">
      <c r="A3653" s="47">
        <v>39424</v>
      </c>
      <c r="B3653" s="48" t="s">
        <v>11680</v>
      </c>
      <c r="C3653" s="47" t="s">
        <v>4709</v>
      </c>
      <c r="D3653" s="49">
        <f t="shared" si="114"/>
        <v>2.2999999999999998</v>
      </c>
      <c r="F3653" s="49">
        <v>2.2999999999999998</v>
      </c>
      <c r="G3653" s="49">
        <v>2.2999999999999998</v>
      </c>
      <c r="H3653" s="1105" t="b">
        <f t="shared" si="115"/>
        <v>1</v>
      </c>
    </row>
    <row r="3654" spans="1:8">
      <c r="A3654" s="45">
        <v>39425</v>
      </c>
      <c r="B3654" s="1108" t="s">
        <v>11681</v>
      </c>
      <c r="C3654" s="45" t="s">
        <v>4709</v>
      </c>
      <c r="D3654" s="46">
        <f t="shared" si="114"/>
        <v>2.27</v>
      </c>
      <c r="F3654" s="46">
        <v>2.27</v>
      </c>
      <c r="G3654" s="46">
        <v>2.27</v>
      </c>
      <c r="H3654" s="1105" t="b">
        <f t="shared" si="115"/>
        <v>1</v>
      </c>
    </row>
    <row r="3655" spans="1:8">
      <c r="A3655" s="47">
        <v>40664</v>
      </c>
      <c r="B3655" s="48" t="s">
        <v>11682</v>
      </c>
      <c r="C3655" s="47" t="s">
        <v>4710</v>
      </c>
      <c r="D3655" s="49">
        <f t="shared" si="114"/>
        <v>5.94</v>
      </c>
      <c r="F3655" s="49">
        <v>5.94</v>
      </c>
      <c r="G3655" s="49">
        <v>5.94</v>
      </c>
      <c r="H3655" s="1105" t="b">
        <f t="shared" si="115"/>
        <v>1</v>
      </c>
    </row>
    <row r="3656" spans="1:8">
      <c r="A3656" s="45">
        <v>34360</v>
      </c>
      <c r="B3656" s="1108" t="s">
        <v>11683</v>
      </c>
      <c r="C3656" s="45" t="s">
        <v>4710</v>
      </c>
      <c r="D3656" s="46">
        <f t="shared" si="114"/>
        <v>27.41</v>
      </c>
      <c r="F3656" s="46">
        <v>27.41</v>
      </c>
      <c r="G3656" s="46">
        <v>27.41</v>
      </c>
      <c r="H3656" s="1105" t="b">
        <f t="shared" si="115"/>
        <v>1</v>
      </c>
    </row>
    <row r="3657" spans="1:8">
      <c r="A3657" s="47">
        <v>20259</v>
      </c>
      <c r="B3657" s="48" t="s">
        <v>11684</v>
      </c>
      <c r="C3657" s="47" t="s">
        <v>4709</v>
      </c>
      <c r="D3657" s="49">
        <f t="shared" si="114"/>
        <v>8.8000000000000007</v>
      </c>
      <c r="F3657" s="49">
        <v>8.8000000000000007</v>
      </c>
      <c r="G3657" s="49">
        <v>8.8000000000000007</v>
      </c>
      <c r="H3657" s="1105" t="b">
        <f t="shared" si="115"/>
        <v>1</v>
      </c>
    </row>
    <row r="3658" spans="1:8" ht="30">
      <c r="A3658" s="45">
        <v>14077</v>
      </c>
      <c r="B3658" s="1108" t="s">
        <v>11685</v>
      </c>
      <c r="C3658" s="45" t="s">
        <v>4709</v>
      </c>
      <c r="D3658" s="46">
        <f t="shared" si="114"/>
        <v>134.69</v>
      </c>
      <c r="F3658" s="46">
        <v>134.69</v>
      </c>
      <c r="G3658" s="46">
        <v>134.69</v>
      </c>
      <c r="H3658" s="1105" t="b">
        <f t="shared" si="115"/>
        <v>1</v>
      </c>
    </row>
    <row r="3659" spans="1:8" ht="30">
      <c r="A3659" s="47">
        <v>3678</v>
      </c>
      <c r="B3659" s="48" t="s">
        <v>11686</v>
      </c>
      <c r="C3659" s="47" t="s">
        <v>4709</v>
      </c>
      <c r="D3659" s="49">
        <f t="shared" si="114"/>
        <v>60.88</v>
      </c>
      <c r="F3659" s="49">
        <v>60.88</v>
      </c>
      <c r="G3659" s="49">
        <v>60.88</v>
      </c>
      <c r="H3659" s="1105" t="b">
        <f t="shared" si="115"/>
        <v>1</v>
      </c>
    </row>
    <row r="3660" spans="1:8">
      <c r="A3660" s="45">
        <v>39418</v>
      </c>
      <c r="B3660" s="1108" t="s">
        <v>11687</v>
      </c>
      <c r="C3660" s="45" t="s">
        <v>4709</v>
      </c>
      <c r="D3660" s="46">
        <f t="shared" si="114"/>
        <v>4.3099999999999996</v>
      </c>
      <c r="F3660" s="46">
        <v>4.3099999999999996</v>
      </c>
      <c r="G3660" s="46">
        <v>4.3099999999999996</v>
      </c>
      <c r="H3660" s="1105" t="b">
        <f t="shared" si="115"/>
        <v>1</v>
      </c>
    </row>
    <row r="3661" spans="1:8">
      <c r="A3661" s="47">
        <v>39419</v>
      </c>
      <c r="B3661" s="48" t="s">
        <v>11688</v>
      </c>
      <c r="C3661" s="47" t="s">
        <v>4709</v>
      </c>
      <c r="D3661" s="49">
        <f t="shared" si="114"/>
        <v>5.25</v>
      </c>
      <c r="F3661" s="49">
        <v>5.25</v>
      </c>
      <c r="G3661" s="49">
        <v>5.25</v>
      </c>
      <c r="H3661" s="1105" t="b">
        <f t="shared" si="115"/>
        <v>1</v>
      </c>
    </row>
    <row r="3662" spans="1:8">
      <c r="A3662" s="45">
        <v>39420</v>
      </c>
      <c r="B3662" s="1108" t="s">
        <v>11689</v>
      </c>
      <c r="C3662" s="45" t="s">
        <v>4709</v>
      </c>
      <c r="D3662" s="46">
        <f t="shared" si="114"/>
        <v>5.8</v>
      </c>
      <c r="F3662" s="46">
        <v>5.8</v>
      </c>
      <c r="G3662" s="46">
        <v>5.8</v>
      </c>
      <c r="H3662" s="1105" t="b">
        <f t="shared" si="115"/>
        <v>1</v>
      </c>
    </row>
    <row r="3663" spans="1:8">
      <c r="A3663" s="47">
        <v>39571</v>
      </c>
      <c r="B3663" s="48" t="s">
        <v>11690</v>
      </c>
      <c r="C3663" s="47" t="s">
        <v>4709</v>
      </c>
      <c r="D3663" s="49">
        <f t="shared" si="114"/>
        <v>3.5</v>
      </c>
      <c r="F3663" s="49">
        <v>3.5</v>
      </c>
      <c r="G3663" s="49">
        <v>3.5</v>
      </c>
      <c r="H3663" s="1105" t="b">
        <f t="shared" si="115"/>
        <v>1</v>
      </c>
    </row>
    <row r="3664" spans="1:8">
      <c r="A3664" s="45">
        <v>39421</v>
      </c>
      <c r="B3664" s="1108" t="s">
        <v>11691</v>
      </c>
      <c r="C3664" s="45" t="s">
        <v>4709</v>
      </c>
      <c r="D3664" s="46">
        <f t="shared" si="114"/>
        <v>5.0999999999999996</v>
      </c>
      <c r="F3664" s="46">
        <v>5.0999999999999996</v>
      </c>
      <c r="G3664" s="46">
        <v>5.0999999999999996</v>
      </c>
      <c r="H3664" s="1105" t="b">
        <f t="shared" si="115"/>
        <v>1</v>
      </c>
    </row>
    <row r="3665" spans="1:8">
      <c r="A3665" s="47">
        <v>39422</v>
      </c>
      <c r="B3665" s="48" t="s">
        <v>11692</v>
      </c>
      <c r="C3665" s="47" t="s">
        <v>4709</v>
      </c>
      <c r="D3665" s="49">
        <f t="shared" si="114"/>
        <v>5.96</v>
      </c>
      <c r="F3665" s="49">
        <v>5.96</v>
      </c>
      <c r="G3665" s="49">
        <v>5.96</v>
      </c>
      <c r="H3665" s="1105" t="b">
        <f t="shared" si="115"/>
        <v>1</v>
      </c>
    </row>
    <row r="3666" spans="1:8">
      <c r="A3666" s="45">
        <v>39423</v>
      </c>
      <c r="B3666" s="1108" t="s">
        <v>11693</v>
      </c>
      <c r="C3666" s="45" t="s">
        <v>4709</v>
      </c>
      <c r="D3666" s="46">
        <f t="shared" si="114"/>
        <v>6.92</v>
      </c>
      <c r="F3666" s="46">
        <v>6.92</v>
      </c>
      <c r="G3666" s="46">
        <v>6.92</v>
      </c>
      <c r="H3666" s="1105" t="b">
        <f t="shared" si="115"/>
        <v>1</v>
      </c>
    </row>
    <row r="3667" spans="1:8" ht="30">
      <c r="A3667" s="47">
        <v>39426</v>
      </c>
      <c r="B3667" s="48" t="s">
        <v>11694</v>
      </c>
      <c r="C3667" s="47" t="s">
        <v>4709</v>
      </c>
      <c r="D3667" s="49">
        <f t="shared" si="114"/>
        <v>15.55</v>
      </c>
      <c r="F3667" s="49">
        <v>15.55</v>
      </c>
      <c r="G3667" s="49">
        <v>15.55</v>
      </c>
      <c r="H3667" s="1105" t="b">
        <f t="shared" si="115"/>
        <v>1</v>
      </c>
    </row>
    <row r="3668" spans="1:8" ht="30">
      <c r="A3668" s="45">
        <v>39429</v>
      </c>
      <c r="B3668" s="1108" t="s">
        <v>11695</v>
      </c>
      <c r="C3668" s="45" t="s">
        <v>4709</v>
      </c>
      <c r="D3668" s="46">
        <f t="shared" si="114"/>
        <v>4.9000000000000004</v>
      </c>
      <c r="F3668" s="46">
        <v>4.9000000000000004</v>
      </c>
      <c r="G3668" s="46">
        <v>4.9000000000000004</v>
      </c>
      <c r="H3668" s="1105" t="b">
        <f t="shared" si="115"/>
        <v>1</v>
      </c>
    </row>
    <row r="3669" spans="1:8" ht="30">
      <c r="A3669" s="47">
        <v>39428</v>
      </c>
      <c r="B3669" s="48" t="s">
        <v>11696</v>
      </c>
      <c r="C3669" s="47" t="s">
        <v>4709</v>
      </c>
      <c r="D3669" s="49">
        <f t="shared" si="114"/>
        <v>3.75</v>
      </c>
      <c r="F3669" s="49">
        <v>3.75</v>
      </c>
      <c r="G3669" s="49">
        <v>3.75</v>
      </c>
      <c r="H3669" s="1105" t="b">
        <f t="shared" si="115"/>
        <v>1</v>
      </c>
    </row>
    <row r="3670" spans="1:8">
      <c r="A3670" s="45">
        <v>39572</v>
      </c>
      <c r="B3670" s="1108" t="s">
        <v>11697</v>
      </c>
      <c r="C3670" s="45" t="s">
        <v>4709</v>
      </c>
      <c r="D3670" s="46">
        <f t="shared" si="114"/>
        <v>3.24</v>
      </c>
      <c r="F3670" s="46">
        <v>3.24</v>
      </c>
      <c r="G3670" s="46">
        <v>3.24</v>
      </c>
      <c r="H3670" s="1105" t="b">
        <f t="shared" si="115"/>
        <v>1</v>
      </c>
    </row>
    <row r="3671" spans="1:8">
      <c r="A3671" s="47">
        <v>39570</v>
      </c>
      <c r="B3671" s="48" t="s">
        <v>11698</v>
      </c>
      <c r="C3671" s="47" t="s">
        <v>4709</v>
      </c>
      <c r="D3671" s="49">
        <f t="shared" si="114"/>
        <v>3.44</v>
      </c>
      <c r="F3671" s="49">
        <v>3.44</v>
      </c>
      <c r="G3671" s="49">
        <v>3.44</v>
      </c>
      <c r="H3671" s="1105" t="b">
        <f t="shared" si="115"/>
        <v>1</v>
      </c>
    </row>
    <row r="3672" spans="1:8">
      <c r="A3672" s="45">
        <v>39569</v>
      </c>
      <c r="B3672" s="1108" t="s">
        <v>11699</v>
      </c>
      <c r="C3672" s="45" t="s">
        <v>4709</v>
      </c>
      <c r="D3672" s="46">
        <f t="shared" si="114"/>
        <v>3.4</v>
      </c>
      <c r="F3672" s="46">
        <v>3.4</v>
      </c>
      <c r="G3672" s="46">
        <v>3.4</v>
      </c>
      <c r="H3672" s="1105" t="b">
        <f t="shared" si="115"/>
        <v>1</v>
      </c>
    </row>
    <row r="3673" spans="1:8">
      <c r="A3673" s="47">
        <v>11552</v>
      </c>
      <c r="B3673" s="48" t="s">
        <v>11700</v>
      </c>
      <c r="C3673" s="47" t="s">
        <v>4709</v>
      </c>
      <c r="D3673" s="49">
        <f t="shared" si="114"/>
        <v>8.75</v>
      </c>
      <c r="F3673" s="49">
        <v>8.75</v>
      </c>
      <c r="G3673" s="49">
        <v>8.75</v>
      </c>
      <c r="H3673" s="1105" t="b">
        <f t="shared" si="115"/>
        <v>1</v>
      </c>
    </row>
    <row r="3674" spans="1:8">
      <c r="A3674" s="45">
        <v>40598</v>
      </c>
      <c r="B3674" s="1108" t="s">
        <v>11701</v>
      </c>
      <c r="C3674" s="45" t="s">
        <v>4710</v>
      </c>
      <c r="D3674" s="46">
        <f t="shared" si="114"/>
        <v>6.93</v>
      </c>
      <c r="F3674" s="46">
        <v>6.93</v>
      </c>
      <c r="G3674" s="46">
        <v>6.93</v>
      </c>
      <c r="H3674" s="1105" t="b">
        <f t="shared" si="115"/>
        <v>1</v>
      </c>
    </row>
    <row r="3675" spans="1:8">
      <c r="A3675" s="47">
        <v>39029</v>
      </c>
      <c r="B3675" s="48" t="s">
        <v>11702</v>
      </c>
      <c r="C3675" s="47" t="s">
        <v>4709</v>
      </c>
      <c r="D3675" s="49">
        <f t="shared" si="114"/>
        <v>10.98</v>
      </c>
      <c r="F3675" s="49">
        <v>10.98</v>
      </c>
      <c r="G3675" s="49">
        <v>10.98</v>
      </c>
      <c r="H3675" s="1105" t="b">
        <f t="shared" si="115"/>
        <v>1</v>
      </c>
    </row>
    <row r="3676" spans="1:8">
      <c r="A3676" s="45">
        <v>39028</v>
      </c>
      <c r="B3676" s="1108" t="s">
        <v>11703</v>
      </c>
      <c r="C3676" s="45" t="s">
        <v>4709</v>
      </c>
      <c r="D3676" s="46">
        <f t="shared" si="114"/>
        <v>6.39</v>
      </c>
      <c r="F3676" s="46">
        <v>6.39</v>
      </c>
      <c r="G3676" s="46">
        <v>6.39</v>
      </c>
      <c r="H3676" s="1105" t="b">
        <f t="shared" si="115"/>
        <v>1</v>
      </c>
    </row>
    <row r="3677" spans="1:8">
      <c r="A3677" s="47">
        <v>39328</v>
      </c>
      <c r="B3677" s="48" t="s">
        <v>11704</v>
      </c>
      <c r="C3677" s="47" t="s">
        <v>4709</v>
      </c>
      <c r="D3677" s="49">
        <f t="shared" si="114"/>
        <v>3.51</v>
      </c>
      <c r="F3677" s="49">
        <v>3.51</v>
      </c>
      <c r="G3677" s="49">
        <v>3.51</v>
      </c>
      <c r="H3677" s="1105" t="b">
        <f t="shared" si="115"/>
        <v>1</v>
      </c>
    </row>
    <row r="3678" spans="1:8" ht="30">
      <c r="A3678" s="45">
        <v>38541</v>
      </c>
      <c r="B3678" s="1108" t="s">
        <v>11705</v>
      </c>
      <c r="C3678" s="45" t="s">
        <v>4706</v>
      </c>
      <c r="D3678" s="46">
        <f t="shared" si="114"/>
        <v>2030106.47</v>
      </c>
      <c r="F3678" s="46">
        <v>2030106.47</v>
      </c>
      <c r="G3678" s="46">
        <v>2030106.47</v>
      </c>
      <c r="H3678" s="1105" t="b">
        <f t="shared" si="115"/>
        <v>1</v>
      </c>
    </row>
    <row r="3679" spans="1:8" ht="30">
      <c r="A3679" s="47">
        <v>38542</v>
      </c>
      <c r="B3679" s="48" t="s">
        <v>11706</v>
      </c>
      <c r="C3679" s="47" t="s">
        <v>4706</v>
      </c>
      <c r="D3679" s="49">
        <f t="shared" si="114"/>
        <v>3156733.92</v>
      </c>
      <c r="F3679" s="49">
        <v>3156733.92</v>
      </c>
      <c r="G3679" s="49">
        <v>3156733.92</v>
      </c>
      <c r="H3679" s="1105" t="b">
        <f t="shared" si="115"/>
        <v>1</v>
      </c>
    </row>
    <row r="3680" spans="1:8" ht="30">
      <c r="A3680" s="45">
        <v>38543</v>
      </c>
      <c r="B3680" s="1108" t="s">
        <v>11707</v>
      </c>
      <c r="C3680" s="45" t="s">
        <v>4706</v>
      </c>
      <c r="D3680" s="46">
        <f t="shared" si="114"/>
        <v>772855.57</v>
      </c>
      <c r="F3680" s="46">
        <v>772855.57</v>
      </c>
      <c r="G3680" s="46">
        <v>772855.57</v>
      </c>
      <c r="H3680" s="1105" t="b">
        <f t="shared" si="115"/>
        <v>1</v>
      </c>
    </row>
    <row r="3681" spans="1:8" ht="30">
      <c r="A3681" s="47">
        <v>40406</v>
      </c>
      <c r="B3681" s="48" t="s">
        <v>11708</v>
      </c>
      <c r="C3681" s="47" t="s">
        <v>4706</v>
      </c>
      <c r="D3681" s="49">
        <f t="shared" si="114"/>
        <v>52059.13</v>
      </c>
      <c r="F3681" s="49">
        <v>52059.13</v>
      </c>
      <c r="G3681" s="49">
        <v>52059.13</v>
      </c>
      <c r="H3681" s="1105" t="b">
        <f t="shared" si="115"/>
        <v>1</v>
      </c>
    </row>
    <row r="3682" spans="1:8">
      <c r="A3682" s="45">
        <v>40789</v>
      </c>
      <c r="B3682" s="1108" t="s">
        <v>11709</v>
      </c>
      <c r="C3682" s="45" t="s">
        <v>4706</v>
      </c>
      <c r="D3682" s="46">
        <f t="shared" si="114"/>
        <v>7502.25</v>
      </c>
      <c r="F3682" s="46">
        <v>7502.25</v>
      </c>
      <c r="G3682" s="46">
        <v>7502.25</v>
      </c>
      <c r="H3682" s="1105" t="b">
        <f t="shared" si="115"/>
        <v>1</v>
      </c>
    </row>
    <row r="3683" spans="1:8" ht="30">
      <c r="A3683" s="47">
        <v>40791</v>
      </c>
      <c r="B3683" s="48" t="s">
        <v>11710</v>
      </c>
      <c r="C3683" s="47" t="s">
        <v>4706</v>
      </c>
      <c r="D3683" s="49">
        <f t="shared" si="114"/>
        <v>23485.32</v>
      </c>
      <c r="F3683" s="49">
        <v>23485.32</v>
      </c>
      <c r="G3683" s="49">
        <v>23485.32</v>
      </c>
      <c r="H3683" s="1105" t="b">
        <f t="shared" si="115"/>
        <v>1</v>
      </c>
    </row>
    <row r="3684" spans="1:8">
      <c r="A3684" s="45">
        <v>11651</v>
      </c>
      <c r="B3684" s="1108" t="s">
        <v>11711</v>
      </c>
      <c r="C3684" s="45" t="s">
        <v>4706</v>
      </c>
      <c r="D3684" s="46">
        <f t="shared" si="114"/>
        <v>12844.45</v>
      </c>
      <c r="F3684" s="46">
        <v>12844.45</v>
      </c>
      <c r="G3684" s="46">
        <v>12844.45</v>
      </c>
      <c r="H3684" s="1105" t="b">
        <f t="shared" si="115"/>
        <v>1</v>
      </c>
    </row>
    <row r="3685" spans="1:8">
      <c r="A3685" s="47">
        <v>42002</v>
      </c>
      <c r="B3685" s="48" t="s">
        <v>11712</v>
      </c>
      <c r="C3685" s="47" t="s">
        <v>4706</v>
      </c>
      <c r="D3685" s="49">
        <f t="shared" si="114"/>
        <v>661931.74</v>
      </c>
      <c r="F3685" s="49">
        <v>661931.74</v>
      </c>
      <c r="G3685" s="49">
        <v>661931.74</v>
      </c>
      <c r="H3685" s="1105" t="b">
        <f t="shared" si="115"/>
        <v>1</v>
      </c>
    </row>
    <row r="3686" spans="1:8">
      <c r="A3686" s="45">
        <v>40435</v>
      </c>
      <c r="B3686" s="1108" t="s">
        <v>11713</v>
      </c>
      <c r="C3686" s="45" t="s">
        <v>4706</v>
      </c>
      <c r="D3686" s="46">
        <f t="shared" si="114"/>
        <v>423982.02</v>
      </c>
      <c r="F3686" s="46">
        <v>423982.02</v>
      </c>
      <c r="G3686" s="46">
        <v>423982.02</v>
      </c>
      <c r="H3686" s="1105" t="b">
        <f t="shared" si="115"/>
        <v>1</v>
      </c>
    </row>
    <row r="3687" spans="1:8">
      <c r="A3687" s="47">
        <v>39012</v>
      </c>
      <c r="B3687" s="48" t="s">
        <v>11714</v>
      </c>
      <c r="C3687" s="47" t="s">
        <v>4706</v>
      </c>
      <c r="D3687" s="49">
        <f t="shared" si="114"/>
        <v>442366.63</v>
      </c>
      <c r="F3687" s="49">
        <v>442366.63</v>
      </c>
      <c r="G3687" s="49">
        <v>442366.63</v>
      </c>
      <c r="H3687" s="1105" t="b">
        <f t="shared" si="115"/>
        <v>1</v>
      </c>
    </row>
    <row r="3688" spans="1:8">
      <c r="A3688" s="45">
        <v>13617</v>
      </c>
      <c r="B3688" s="1108" t="s">
        <v>11715</v>
      </c>
      <c r="C3688" s="45" t="s">
        <v>4706</v>
      </c>
      <c r="D3688" s="46">
        <f t="shared" si="114"/>
        <v>50492.12</v>
      </c>
      <c r="F3688" s="46">
        <v>50492.12</v>
      </c>
      <c r="G3688" s="46">
        <v>50492.12</v>
      </c>
      <c r="H3688" s="1105" t="b">
        <f t="shared" si="115"/>
        <v>1</v>
      </c>
    </row>
    <row r="3689" spans="1:8">
      <c r="A3689" s="47">
        <v>5327</v>
      </c>
      <c r="B3689" s="48" t="s">
        <v>11716</v>
      </c>
      <c r="C3689" s="47" t="s">
        <v>4710</v>
      </c>
      <c r="D3689" s="49">
        <f t="shared" si="114"/>
        <v>27.72</v>
      </c>
      <c r="F3689" s="49">
        <v>27.72</v>
      </c>
      <c r="G3689" s="49">
        <v>27.72</v>
      </c>
      <c r="H3689" s="1105" t="b">
        <f t="shared" si="115"/>
        <v>1</v>
      </c>
    </row>
    <row r="3690" spans="1:8">
      <c r="A3690" s="45">
        <v>35274</v>
      </c>
      <c r="B3690" s="1108" t="s">
        <v>11717</v>
      </c>
      <c r="C3690" s="45" t="s">
        <v>4709</v>
      </c>
      <c r="D3690" s="46">
        <f t="shared" si="114"/>
        <v>20.46</v>
      </c>
      <c r="F3690" s="46">
        <v>20.46</v>
      </c>
      <c r="G3690" s="46">
        <v>20.46</v>
      </c>
      <c r="H3690" s="1105" t="b">
        <f t="shared" si="115"/>
        <v>1</v>
      </c>
    </row>
    <row r="3691" spans="1:8">
      <c r="A3691" s="47">
        <v>35275</v>
      </c>
      <c r="B3691" s="48" t="s">
        <v>11718</v>
      </c>
      <c r="C3691" s="47" t="s">
        <v>4709</v>
      </c>
      <c r="D3691" s="49">
        <f t="shared" si="114"/>
        <v>43.71</v>
      </c>
      <c r="F3691" s="49">
        <v>43.71</v>
      </c>
      <c r="G3691" s="49">
        <v>43.71</v>
      </c>
      <c r="H3691" s="1105" t="b">
        <f t="shared" si="115"/>
        <v>1</v>
      </c>
    </row>
    <row r="3692" spans="1:8">
      <c r="A3692" s="45">
        <v>35276</v>
      </c>
      <c r="B3692" s="1108" t="s">
        <v>11719</v>
      </c>
      <c r="C3692" s="45" t="s">
        <v>4709</v>
      </c>
      <c r="D3692" s="46">
        <f t="shared" si="114"/>
        <v>71.47</v>
      </c>
      <c r="F3692" s="46">
        <v>71.47</v>
      </c>
      <c r="G3692" s="46">
        <v>71.47</v>
      </c>
      <c r="H3692" s="1105" t="b">
        <f t="shared" si="115"/>
        <v>1</v>
      </c>
    </row>
    <row r="3693" spans="1:8">
      <c r="A3693" s="47">
        <v>38386</v>
      </c>
      <c r="B3693" s="48" t="s">
        <v>11720</v>
      </c>
      <c r="C3693" s="47" t="s">
        <v>4706</v>
      </c>
      <c r="D3693" s="49">
        <f t="shared" si="114"/>
        <v>4.0999999999999996</v>
      </c>
      <c r="F3693" s="49">
        <v>4.0999999999999996</v>
      </c>
      <c r="G3693" s="49">
        <v>4.0999999999999996</v>
      </c>
      <c r="H3693" s="1105" t="b">
        <f t="shared" si="115"/>
        <v>1</v>
      </c>
    </row>
    <row r="3694" spans="1:8">
      <c r="A3694" s="45">
        <v>11091</v>
      </c>
      <c r="B3694" s="1108" t="s">
        <v>11721</v>
      </c>
      <c r="C3694" s="45" t="s">
        <v>4706</v>
      </c>
      <c r="D3694" s="46">
        <f t="shared" si="114"/>
        <v>1.01</v>
      </c>
      <c r="F3694" s="46">
        <v>1.01</v>
      </c>
      <c r="G3694" s="46">
        <v>1.01</v>
      </c>
      <c r="H3694" s="1105" t="b">
        <f t="shared" si="115"/>
        <v>1</v>
      </c>
    </row>
    <row r="3695" spans="1:8">
      <c r="A3695" s="47">
        <v>37586</v>
      </c>
      <c r="B3695" s="48" t="s">
        <v>11722</v>
      </c>
      <c r="C3695" s="47" t="s">
        <v>4724</v>
      </c>
      <c r="D3695" s="49">
        <f t="shared" si="114"/>
        <v>31.66</v>
      </c>
      <c r="F3695" s="49">
        <v>31.66</v>
      </c>
      <c r="G3695" s="49">
        <v>31.66</v>
      </c>
      <c r="H3695" s="1105" t="b">
        <f t="shared" si="115"/>
        <v>1</v>
      </c>
    </row>
    <row r="3696" spans="1:8">
      <c r="A3696" s="45">
        <v>37395</v>
      </c>
      <c r="B3696" s="1108" t="s">
        <v>11723</v>
      </c>
      <c r="C3696" s="45" t="s">
        <v>4724</v>
      </c>
      <c r="D3696" s="46">
        <f t="shared" si="114"/>
        <v>27.22</v>
      </c>
      <c r="F3696" s="46">
        <v>27.22</v>
      </c>
      <c r="G3696" s="46">
        <v>27.22</v>
      </c>
      <c r="H3696" s="1105" t="b">
        <f t="shared" si="115"/>
        <v>1</v>
      </c>
    </row>
    <row r="3697" spans="1:8">
      <c r="A3697" s="47">
        <v>14147</v>
      </c>
      <c r="B3697" s="48" t="s">
        <v>11724</v>
      </c>
      <c r="C3697" s="47" t="s">
        <v>4724</v>
      </c>
      <c r="D3697" s="49">
        <f t="shared" si="114"/>
        <v>36.11</v>
      </c>
      <c r="F3697" s="49">
        <v>36.11</v>
      </c>
      <c r="G3697" s="49">
        <v>36.11</v>
      </c>
      <c r="H3697" s="1105" t="b">
        <f t="shared" si="115"/>
        <v>1</v>
      </c>
    </row>
    <row r="3698" spans="1:8">
      <c r="A3698" s="45">
        <v>37396</v>
      </c>
      <c r="B3698" s="1108" t="s">
        <v>11725</v>
      </c>
      <c r="C3698" s="45" t="s">
        <v>4724</v>
      </c>
      <c r="D3698" s="46">
        <f t="shared" si="114"/>
        <v>22.27</v>
      </c>
      <c r="F3698" s="46">
        <v>22.27</v>
      </c>
      <c r="G3698" s="46">
        <v>22.27</v>
      </c>
      <c r="H3698" s="1105" t="b">
        <f t="shared" si="115"/>
        <v>1</v>
      </c>
    </row>
    <row r="3699" spans="1:8">
      <c r="A3699" s="47">
        <v>37397</v>
      </c>
      <c r="B3699" s="48" t="s">
        <v>11726</v>
      </c>
      <c r="C3699" s="47" t="s">
        <v>4724</v>
      </c>
      <c r="D3699" s="49">
        <f t="shared" si="114"/>
        <v>23.33</v>
      </c>
      <c r="F3699" s="49">
        <v>23.33</v>
      </c>
      <c r="G3699" s="49">
        <v>23.33</v>
      </c>
      <c r="H3699" s="1105" t="b">
        <f t="shared" si="115"/>
        <v>1</v>
      </c>
    </row>
    <row r="3700" spans="1:8">
      <c r="A3700" s="45">
        <v>11559</v>
      </c>
      <c r="B3700" s="1108" t="s">
        <v>11727</v>
      </c>
      <c r="C3700" s="45" t="s">
        <v>4706</v>
      </c>
      <c r="D3700" s="46">
        <f t="shared" si="114"/>
        <v>4.0199999999999996</v>
      </c>
      <c r="F3700" s="46">
        <v>4.0199999999999996</v>
      </c>
      <c r="G3700" s="46">
        <v>4.0199999999999996</v>
      </c>
      <c r="H3700" s="1105" t="b">
        <f t="shared" si="115"/>
        <v>1</v>
      </c>
    </row>
    <row r="3701" spans="1:8">
      <c r="A3701" s="47">
        <v>444</v>
      </c>
      <c r="B3701" s="48" t="s">
        <v>11728</v>
      </c>
      <c r="C3701" s="47" t="s">
        <v>4706</v>
      </c>
      <c r="D3701" s="49">
        <f t="shared" si="114"/>
        <v>19.170000000000002</v>
      </c>
      <c r="F3701" s="49">
        <v>19.170000000000002</v>
      </c>
      <c r="G3701" s="49">
        <v>19.170000000000002</v>
      </c>
      <c r="H3701" s="1105" t="b">
        <f t="shared" si="115"/>
        <v>1</v>
      </c>
    </row>
    <row r="3702" spans="1:8">
      <c r="A3702" s="45">
        <v>445</v>
      </c>
      <c r="B3702" s="1108" t="s">
        <v>11729</v>
      </c>
      <c r="C3702" s="45" t="s">
        <v>4706</v>
      </c>
      <c r="D3702" s="46">
        <f t="shared" si="114"/>
        <v>26.24</v>
      </c>
      <c r="F3702" s="46">
        <v>26.24</v>
      </c>
      <c r="G3702" s="46">
        <v>26.24</v>
      </c>
      <c r="H3702" s="1105" t="b">
        <f t="shared" si="115"/>
        <v>1</v>
      </c>
    </row>
    <row r="3703" spans="1:8">
      <c r="A3703" s="47">
        <v>4783</v>
      </c>
      <c r="B3703" s="48" t="s">
        <v>11730</v>
      </c>
      <c r="C3703" s="47" t="s">
        <v>4705</v>
      </c>
      <c r="D3703" s="49">
        <f t="shared" si="114"/>
        <v>12.85</v>
      </c>
      <c r="F3703" s="49">
        <v>12.85</v>
      </c>
      <c r="G3703" s="49">
        <v>14.88</v>
      </c>
      <c r="H3703" s="1105" t="b">
        <f t="shared" si="115"/>
        <v>0</v>
      </c>
    </row>
    <row r="3704" spans="1:8">
      <c r="A3704" s="45">
        <v>41079</v>
      </c>
      <c r="B3704" s="1108" t="s">
        <v>11731</v>
      </c>
      <c r="C3704" s="45" t="s">
        <v>4714</v>
      </c>
      <c r="D3704" s="46">
        <f t="shared" si="114"/>
        <v>2277.29</v>
      </c>
      <c r="F3704" s="46">
        <v>2277.29</v>
      </c>
      <c r="G3704" s="46">
        <v>2637.37</v>
      </c>
      <c r="H3704" s="1105" t="b">
        <f t="shared" si="115"/>
        <v>0</v>
      </c>
    </row>
    <row r="3705" spans="1:8">
      <c r="A3705" s="47">
        <v>12874</v>
      </c>
      <c r="B3705" s="48" t="s">
        <v>11732</v>
      </c>
      <c r="C3705" s="47" t="s">
        <v>4705</v>
      </c>
      <c r="D3705" s="49">
        <f t="shared" si="114"/>
        <v>14.81</v>
      </c>
      <c r="F3705" s="49">
        <v>14.81</v>
      </c>
      <c r="G3705" s="49">
        <v>17.149999999999999</v>
      </c>
      <c r="H3705" s="1105" t="b">
        <f t="shared" si="115"/>
        <v>0</v>
      </c>
    </row>
    <row r="3706" spans="1:8">
      <c r="A3706" s="45">
        <v>41082</v>
      </c>
      <c r="B3706" s="1108" t="s">
        <v>11733</v>
      </c>
      <c r="C3706" s="45" t="s">
        <v>4714</v>
      </c>
      <c r="D3706" s="46">
        <f t="shared" si="114"/>
        <v>2625.2</v>
      </c>
      <c r="F3706" s="46">
        <v>2625.2</v>
      </c>
      <c r="G3706" s="46">
        <v>3040.29</v>
      </c>
      <c r="H3706" s="1105" t="b">
        <f t="shared" si="115"/>
        <v>0</v>
      </c>
    </row>
    <row r="3707" spans="1:8">
      <c r="A3707" s="47">
        <v>4785</v>
      </c>
      <c r="B3707" s="48" t="s">
        <v>11734</v>
      </c>
      <c r="C3707" s="47" t="s">
        <v>4705</v>
      </c>
      <c r="D3707" s="49">
        <f t="shared" si="114"/>
        <v>13.81</v>
      </c>
      <c r="F3707" s="49">
        <v>13.81</v>
      </c>
      <c r="G3707" s="49">
        <v>15.99</v>
      </c>
      <c r="H3707" s="1105" t="b">
        <f t="shared" si="115"/>
        <v>0</v>
      </c>
    </row>
    <row r="3708" spans="1:8">
      <c r="A3708" s="45">
        <v>41081</v>
      </c>
      <c r="B3708" s="1108" t="s">
        <v>11735</v>
      </c>
      <c r="C3708" s="45" t="s">
        <v>4714</v>
      </c>
      <c r="D3708" s="46">
        <f t="shared" si="114"/>
        <v>2449.46</v>
      </c>
      <c r="F3708" s="46">
        <v>2449.46</v>
      </c>
      <c r="G3708" s="46">
        <v>2836.77</v>
      </c>
      <c r="H3708" s="1105" t="b">
        <f t="shared" si="115"/>
        <v>0</v>
      </c>
    </row>
    <row r="3709" spans="1:8">
      <c r="A3709" s="47">
        <v>4801</v>
      </c>
      <c r="B3709" s="48" t="s">
        <v>11736</v>
      </c>
      <c r="C3709" s="47" t="s">
        <v>4708</v>
      </c>
      <c r="D3709" s="49">
        <f t="shared" si="114"/>
        <v>50.1</v>
      </c>
      <c r="F3709" s="49">
        <v>50.1</v>
      </c>
      <c r="G3709" s="49">
        <v>50.1</v>
      </c>
      <c r="H3709" s="1105" t="b">
        <f t="shared" si="115"/>
        <v>1</v>
      </c>
    </row>
    <row r="3710" spans="1:8">
      <c r="A3710" s="45">
        <v>4794</v>
      </c>
      <c r="B3710" s="1108" t="s">
        <v>11737</v>
      </c>
      <c r="C3710" s="45" t="s">
        <v>4708</v>
      </c>
      <c r="D3710" s="46">
        <f t="shared" si="114"/>
        <v>228.17</v>
      </c>
      <c r="F3710" s="46">
        <v>228.17</v>
      </c>
      <c r="G3710" s="46">
        <v>228.17</v>
      </c>
      <c r="H3710" s="1105" t="b">
        <f t="shared" si="115"/>
        <v>1</v>
      </c>
    </row>
    <row r="3711" spans="1:8">
      <c r="A3711" s="47">
        <v>4796</v>
      </c>
      <c r="B3711" s="48" t="s">
        <v>11738</v>
      </c>
      <c r="C3711" s="47" t="s">
        <v>4708</v>
      </c>
      <c r="D3711" s="49">
        <f t="shared" si="114"/>
        <v>138.59</v>
      </c>
      <c r="F3711" s="49">
        <v>138.59</v>
      </c>
      <c r="G3711" s="49">
        <v>138.59</v>
      </c>
      <c r="H3711" s="1105" t="b">
        <f t="shared" si="115"/>
        <v>1</v>
      </c>
    </row>
    <row r="3712" spans="1:8">
      <c r="A3712" s="45">
        <v>4800</v>
      </c>
      <c r="B3712" s="1108" t="s">
        <v>11739</v>
      </c>
      <c r="C3712" s="45" t="s">
        <v>4708</v>
      </c>
      <c r="D3712" s="46">
        <f t="shared" si="114"/>
        <v>38.11</v>
      </c>
      <c r="F3712" s="46">
        <v>38.11</v>
      </c>
      <c r="G3712" s="46">
        <v>38.11</v>
      </c>
      <c r="H3712" s="1105" t="b">
        <f t="shared" si="115"/>
        <v>1</v>
      </c>
    </row>
    <row r="3713" spans="1:8">
      <c r="A3713" s="47">
        <v>4795</v>
      </c>
      <c r="B3713" s="48" t="s">
        <v>11740</v>
      </c>
      <c r="C3713" s="47" t="s">
        <v>4708</v>
      </c>
      <c r="D3713" s="49">
        <f t="shared" si="114"/>
        <v>222.11</v>
      </c>
      <c r="F3713" s="49">
        <v>222.11</v>
      </c>
      <c r="G3713" s="49">
        <v>222.11</v>
      </c>
      <c r="H3713" s="1105" t="b">
        <f t="shared" si="115"/>
        <v>1</v>
      </c>
    </row>
    <row r="3714" spans="1:8" ht="30">
      <c r="A3714" s="45">
        <v>39694</v>
      </c>
      <c r="B3714" s="1108" t="s">
        <v>11741</v>
      </c>
      <c r="C3714" s="45" t="s">
        <v>4708</v>
      </c>
      <c r="D3714" s="46">
        <f t="shared" si="114"/>
        <v>191.62</v>
      </c>
      <c r="F3714" s="46">
        <v>191.62</v>
      </c>
      <c r="G3714" s="46">
        <v>191.62</v>
      </c>
      <c r="H3714" s="1105" t="b">
        <f t="shared" si="115"/>
        <v>1</v>
      </c>
    </row>
    <row r="3715" spans="1:8">
      <c r="A3715" s="47">
        <v>1292</v>
      </c>
      <c r="B3715" s="48" t="s">
        <v>11742</v>
      </c>
      <c r="C3715" s="47" t="s">
        <v>4708</v>
      </c>
      <c r="D3715" s="49">
        <f t="shared" ref="D3715:D3778" si="116">IF($J$2=$F$1,F3715,G3715)</f>
        <v>30.98</v>
      </c>
      <c r="F3715" s="49">
        <v>30.98</v>
      </c>
      <c r="G3715" s="49">
        <v>30.98</v>
      </c>
      <c r="H3715" s="1105" t="b">
        <f t="shared" ref="H3715:H3778" si="117">F3715=G3715</f>
        <v>1</v>
      </c>
    </row>
    <row r="3716" spans="1:8">
      <c r="A3716" s="45">
        <v>1287</v>
      </c>
      <c r="B3716" s="1108" t="s">
        <v>11743</v>
      </c>
      <c r="C3716" s="45" t="s">
        <v>4708</v>
      </c>
      <c r="D3716" s="46">
        <f t="shared" si="116"/>
        <v>15.2</v>
      </c>
      <c r="F3716" s="46">
        <v>15.2</v>
      </c>
      <c r="G3716" s="46">
        <v>15.2</v>
      </c>
      <c r="H3716" s="1105" t="b">
        <f t="shared" si="117"/>
        <v>1</v>
      </c>
    </row>
    <row r="3717" spans="1:8" ht="30">
      <c r="A3717" s="47">
        <v>1297</v>
      </c>
      <c r="B3717" s="48" t="s">
        <v>11744</v>
      </c>
      <c r="C3717" s="47" t="s">
        <v>4708</v>
      </c>
      <c r="D3717" s="49">
        <f t="shared" si="116"/>
        <v>12.6</v>
      </c>
      <c r="F3717" s="49">
        <v>12.6</v>
      </c>
      <c r="G3717" s="49">
        <v>12.6</v>
      </c>
      <c r="H3717" s="1105" t="b">
        <f t="shared" si="117"/>
        <v>1</v>
      </c>
    </row>
    <row r="3718" spans="1:8" ht="30">
      <c r="A3718" s="45">
        <v>4786</v>
      </c>
      <c r="B3718" s="1108" t="s">
        <v>11745</v>
      </c>
      <c r="C3718" s="45" t="s">
        <v>4708</v>
      </c>
      <c r="D3718" s="46">
        <f t="shared" si="116"/>
        <v>75.95</v>
      </c>
      <c r="F3718" s="46">
        <v>75.95</v>
      </c>
      <c r="G3718" s="46">
        <v>75.95</v>
      </c>
      <c r="H3718" s="1105" t="b">
        <f t="shared" si="117"/>
        <v>1</v>
      </c>
    </row>
    <row r="3719" spans="1:8" ht="30">
      <c r="A3719" s="47">
        <v>10840</v>
      </c>
      <c r="B3719" s="48" t="s">
        <v>11746</v>
      </c>
      <c r="C3719" s="47" t="s">
        <v>4708</v>
      </c>
      <c r="D3719" s="49">
        <f t="shared" si="116"/>
        <v>295</v>
      </c>
      <c r="F3719" s="49">
        <v>295</v>
      </c>
      <c r="G3719" s="49">
        <v>295</v>
      </c>
      <c r="H3719" s="1105" t="b">
        <f t="shared" si="117"/>
        <v>1</v>
      </c>
    </row>
    <row r="3720" spans="1:8" ht="30">
      <c r="A3720" s="45">
        <v>10841</v>
      </c>
      <c r="B3720" s="1108" t="s">
        <v>11747</v>
      </c>
      <c r="C3720" s="45" t="s">
        <v>4708</v>
      </c>
      <c r="D3720" s="46">
        <f t="shared" si="116"/>
        <v>222.64</v>
      </c>
      <c r="F3720" s="46">
        <v>222.64</v>
      </c>
      <c r="G3720" s="46">
        <v>222.64</v>
      </c>
      <c r="H3720" s="1105" t="b">
        <f t="shared" si="117"/>
        <v>1</v>
      </c>
    </row>
    <row r="3721" spans="1:8" ht="30">
      <c r="A3721" s="47">
        <v>25980</v>
      </c>
      <c r="B3721" s="48" t="s">
        <v>11748</v>
      </c>
      <c r="C3721" s="47" t="s">
        <v>4708</v>
      </c>
      <c r="D3721" s="49">
        <f t="shared" si="116"/>
        <v>284.48</v>
      </c>
      <c r="F3721" s="49">
        <v>284.48</v>
      </c>
      <c r="G3721" s="49">
        <v>284.48</v>
      </c>
      <c r="H3721" s="1105" t="b">
        <f t="shared" si="117"/>
        <v>1</v>
      </c>
    </row>
    <row r="3722" spans="1:8" ht="30">
      <c r="A3722" s="45">
        <v>10842</v>
      </c>
      <c r="B3722" s="1108" t="s">
        <v>11749</v>
      </c>
      <c r="C3722" s="45" t="s">
        <v>4708</v>
      </c>
      <c r="D3722" s="46">
        <f t="shared" si="116"/>
        <v>321.58999999999997</v>
      </c>
      <c r="F3722" s="46">
        <v>321.58999999999997</v>
      </c>
      <c r="G3722" s="46">
        <v>321.58999999999997</v>
      </c>
      <c r="H3722" s="1105" t="b">
        <f t="shared" si="117"/>
        <v>1</v>
      </c>
    </row>
    <row r="3723" spans="1:8">
      <c r="A3723" s="47">
        <v>21108</v>
      </c>
      <c r="B3723" s="48" t="s">
        <v>11750</v>
      </c>
      <c r="C3723" s="47" t="s">
        <v>4708</v>
      </c>
      <c r="D3723" s="49">
        <f t="shared" si="116"/>
        <v>41.29</v>
      </c>
      <c r="F3723" s="49">
        <v>41.29</v>
      </c>
      <c r="G3723" s="49">
        <v>41.29</v>
      </c>
      <c r="H3723" s="1105" t="b">
        <f t="shared" si="117"/>
        <v>1</v>
      </c>
    </row>
    <row r="3724" spans="1:8">
      <c r="A3724" s="45">
        <v>38180</v>
      </c>
      <c r="B3724" s="1108" t="s">
        <v>11751</v>
      </c>
      <c r="C3724" s="45" t="s">
        <v>4708</v>
      </c>
      <c r="D3724" s="46">
        <f t="shared" si="116"/>
        <v>111.58</v>
      </c>
      <c r="F3724" s="46">
        <v>111.58</v>
      </c>
      <c r="G3724" s="46">
        <v>111.58</v>
      </c>
      <c r="H3724" s="1105" t="b">
        <f t="shared" si="117"/>
        <v>1</v>
      </c>
    </row>
    <row r="3725" spans="1:8">
      <c r="A3725" s="47">
        <v>40648</v>
      </c>
      <c r="B3725" s="48" t="s">
        <v>11752</v>
      </c>
      <c r="C3725" s="47" t="s">
        <v>4708</v>
      </c>
      <c r="D3725" s="49">
        <f t="shared" si="116"/>
        <v>145.82</v>
      </c>
      <c r="F3725" s="49">
        <v>145.82</v>
      </c>
      <c r="G3725" s="49">
        <v>145.82</v>
      </c>
      <c r="H3725" s="1105" t="b">
        <f t="shared" si="117"/>
        <v>1</v>
      </c>
    </row>
    <row r="3726" spans="1:8">
      <c r="A3726" s="45">
        <v>40649</v>
      </c>
      <c r="B3726" s="1108" t="s">
        <v>11753</v>
      </c>
      <c r="C3726" s="45" t="s">
        <v>4708</v>
      </c>
      <c r="D3726" s="46">
        <f t="shared" si="116"/>
        <v>84.94</v>
      </c>
      <c r="F3726" s="46">
        <v>84.94</v>
      </c>
      <c r="G3726" s="46">
        <v>84.94</v>
      </c>
      <c r="H3726" s="1105" t="b">
        <f t="shared" si="117"/>
        <v>1</v>
      </c>
    </row>
    <row r="3727" spans="1:8">
      <c r="A3727" s="47">
        <v>40650</v>
      </c>
      <c r="B3727" s="48" t="s">
        <v>11754</v>
      </c>
      <c r="C3727" s="47" t="s">
        <v>4708</v>
      </c>
      <c r="D3727" s="49">
        <f t="shared" si="116"/>
        <v>109.36</v>
      </c>
      <c r="F3727" s="49">
        <v>109.36</v>
      </c>
      <c r="G3727" s="49">
        <v>109.36</v>
      </c>
      <c r="H3727" s="1105" t="b">
        <f t="shared" si="117"/>
        <v>1</v>
      </c>
    </row>
    <row r="3728" spans="1:8">
      <c r="A3728" s="45">
        <v>40651</v>
      </c>
      <c r="B3728" s="1108" t="s">
        <v>11755</v>
      </c>
      <c r="C3728" s="45" t="s">
        <v>4708</v>
      </c>
      <c r="D3728" s="46">
        <f t="shared" si="116"/>
        <v>201.72</v>
      </c>
      <c r="F3728" s="46">
        <v>201.72</v>
      </c>
      <c r="G3728" s="46">
        <v>201.72</v>
      </c>
      <c r="H3728" s="1105" t="b">
        <f t="shared" si="117"/>
        <v>1</v>
      </c>
    </row>
    <row r="3729" spans="1:8">
      <c r="A3729" s="47">
        <v>40652</v>
      </c>
      <c r="B3729" s="48" t="s">
        <v>11756</v>
      </c>
      <c r="C3729" s="47" t="s">
        <v>4708</v>
      </c>
      <c r="D3729" s="49">
        <f t="shared" si="116"/>
        <v>108.15</v>
      </c>
      <c r="F3729" s="49">
        <v>108.15</v>
      </c>
      <c r="G3729" s="49">
        <v>108.15</v>
      </c>
      <c r="H3729" s="1105" t="b">
        <f t="shared" si="117"/>
        <v>1</v>
      </c>
    </row>
    <row r="3730" spans="1:8" ht="30">
      <c r="A3730" s="45">
        <v>40647</v>
      </c>
      <c r="B3730" s="1108" t="s">
        <v>11757</v>
      </c>
      <c r="C3730" s="45" t="s">
        <v>4708</v>
      </c>
      <c r="D3730" s="46">
        <f t="shared" si="116"/>
        <v>119.08</v>
      </c>
      <c r="F3730" s="46">
        <v>119.08</v>
      </c>
      <c r="G3730" s="46">
        <v>119.08</v>
      </c>
      <c r="H3730" s="1105" t="b">
        <f t="shared" si="117"/>
        <v>1</v>
      </c>
    </row>
    <row r="3731" spans="1:8">
      <c r="A3731" s="47">
        <v>40653</v>
      </c>
      <c r="B3731" s="48" t="s">
        <v>11758</v>
      </c>
      <c r="C3731" s="47" t="s">
        <v>4708</v>
      </c>
      <c r="D3731" s="49">
        <f t="shared" si="116"/>
        <v>91.14</v>
      </c>
      <c r="F3731" s="49">
        <v>91.14</v>
      </c>
      <c r="G3731" s="49">
        <v>91.14</v>
      </c>
      <c r="H3731" s="1105" t="b">
        <f t="shared" si="117"/>
        <v>1</v>
      </c>
    </row>
    <row r="3732" spans="1:8">
      <c r="A3732" s="45">
        <v>36178</v>
      </c>
      <c r="B3732" s="1108" t="s">
        <v>11759</v>
      </c>
      <c r="C3732" s="45" t="s">
        <v>4706</v>
      </c>
      <c r="D3732" s="46">
        <f t="shared" si="116"/>
        <v>8.8000000000000007</v>
      </c>
      <c r="F3732" s="46">
        <v>8.8000000000000007</v>
      </c>
      <c r="G3732" s="46">
        <v>8.8000000000000007</v>
      </c>
      <c r="H3732" s="1105" t="b">
        <f t="shared" si="117"/>
        <v>1</v>
      </c>
    </row>
    <row r="3733" spans="1:8">
      <c r="A3733" s="47">
        <v>38195</v>
      </c>
      <c r="B3733" s="48" t="s">
        <v>11760</v>
      </c>
      <c r="C3733" s="47" t="s">
        <v>4708</v>
      </c>
      <c r="D3733" s="49">
        <f t="shared" si="116"/>
        <v>48.77</v>
      </c>
      <c r="F3733" s="49">
        <v>48.77</v>
      </c>
      <c r="G3733" s="49">
        <v>48.77</v>
      </c>
      <c r="H3733" s="1105" t="b">
        <f t="shared" si="117"/>
        <v>1</v>
      </c>
    </row>
    <row r="3734" spans="1:8">
      <c r="A3734" s="45">
        <v>38181</v>
      </c>
      <c r="B3734" s="1108" t="s">
        <v>11761</v>
      </c>
      <c r="C3734" s="45" t="s">
        <v>4708</v>
      </c>
      <c r="D3734" s="46">
        <f t="shared" si="116"/>
        <v>152.32</v>
      </c>
      <c r="F3734" s="46">
        <v>152.32</v>
      </c>
      <c r="G3734" s="46">
        <v>152.32</v>
      </c>
      <c r="H3734" s="1105" t="b">
        <f t="shared" si="117"/>
        <v>1</v>
      </c>
    </row>
    <row r="3735" spans="1:8">
      <c r="A3735" s="47">
        <v>38182</v>
      </c>
      <c r="B3735" s="48" t="s">
        <v>11762</v>
      </c>
      <c r="C3735" s="47" t="s">
        <v>4708</v>
      </c>
      <c r="D3735" s="49">
        <f t="shared" si="116"/>
        <v>145.09</v>
      </c>
      <c r="F3735" s="49">
        <v>145.09</v>
      </c>
      <c r="G3735" s="49">
        <v>145.09</v>
      </c>
      <c r="H3735" s="1105" t="b">
        <f t="shared" si="117"/>
        <v>1</v>
      </c>
    </row>
    <row r="3736" spans="1:8">
      <c r="A3736" s="45">
        <v>38186</v>
      </c>
      <c r="B3736" s="1108" t="s">
        <v>11763</v>
      </c>
      <c r="C3736" s="45" t="s">
        <v>4708</v>
      </c>
      <c r="D3736" s="46">
        <f t="shared" si="116"/>
        <v>377.15</v>
      </c>
      <c r="F3736" s="46">
        <v>377.15</v>
      </c>
      <c r="G3736" s="46">
        <v>377.15</v>
      </c>
      <c r="H3736" s="1105" t="b">
        <f t="shared" si="117"/>
        <v>1</v>
      </c>
    </row>
    <row r="3737" spans="1:8">
      <c r="A3737" s="47">
        <v>38185</v>
      </c>
      <c r="B3737" s="48" t="s">
        <v>11764</v>
      </c>
      <c r="C3737" s="47" t="s">
        <v>4708</v>
      </c>
      <c r="D3737" s="49">
        <f t="shared" si="116"/>
        <v>335.79</v>
      </c>
      <c r="F3737" s="49">
        <v>335.79</v>
      </c>
      <c r="G3737" s="49">
        <v>335.79</v>
      </c>
      <c r="H3737" s="1105" t="b">
        <f t="shared" si="117"/>
        <v>1</v>
      </c>
    </row>
    <row r="3738" spans="1:8">
      <c r="A3738" s="45">
        <v>40654</v>
      </c>
      <c r="B3738" s="1108" t="s">
        <v>11765</v>
      </c>
      <c r="C3738" s="45" t="s">
        <v>4708</v>
      </c>
      <c r="D3738" s="46">
        <f t="shared" si="116"/>
        <v>141.57</v>
      </c>
      <c r="F3738" s="46">
        <v>141.57</v>
      </c>
      <c r="G3738" s="46">
        <v>141.57</v>
      </c>
      <c r="H3738" s="1105" t="b">
        <f t="shared" si="117"/>
        <v>1</v>
      </c>
    </row>
    <row r="3739" spans="1:8" ht="30">
      <c r="A3739" s="47">
        <v>25981</v>
      </c>
      <c r="B3739" s="48" t="s">
        <v>11766</v>
      </c>
      <c r="C3739" s="47" t="s">
        <v>4708</v>
      </c>
      <c r="D3739" s="49">
        <f t="shared" si="116"/>
        <v>235.01</v>
      </c>
      <c r="F3739" s="49">
        <v>235.01</v>
      </c>
      <c r="G3739" s="49">
        <v>235.01</v>
      </c>
      <c r="H3739" s="1105" t="b">
        <f t="shared" si="117"/>
        <v>1</v>
      </c>
    </row>
    <row r="3740" spans="1:8">
      <c r="A3740" s="45">
        <v>4822</v>
      </c>
      <c r="B3740" s="1108" t="s">
        <v>11767</v>
      </c>
      <c r="C3740" s="45" t="s">
        <v>4708</v>
      </c>
      <c r="D3740" s="46">
        <f t="shared" si="116"/>
        <v>262.68</v>
      </c>
      <c r="F3740" s="46">
        <v>262.68</v>
      </c>
      <c r="G3740" s="46">
        <v>262.68</v>
      </c>
      <c r="H3740" s="1105" t="b">
        <f t="shared" si="117"/>
        <v>1</v>
      </c>
    </row>
    <row r="3741" spans="1:8">
      <c r="A3741" s="47">
        <v>4818</v>
      </c>
      <c r="B3741" s="48" t="s">
        <v>11768</v>
      </c>
      <c r="C3741" s="47" t="s">
        <v>4708</v>
      </c>
      <c r="D3741" s="49">
        <f t="shared" si="116"/>
        <v>270</v>
      </c>
      <c r="F3741" s="49">
        <v>270</v>
      </c>
      <c r="G3741" s="49">
        <v>270</v>
      </c>
      <c r="H3741" s="1105" t="b">
        <f t="shared" si="117"/>
        <v>1</v>
      </c>
    </row>
    <row r="3742" spans="1:8" ht="30">
      <c r="A3742" s="45">
        <v>39567</v>
      </c>
      <c r="B3742" s="1108" t="s">
        <v>11769</v>
      </c>
      <c r="C3742" s="45" t="s">
        <v>4708</v>
      </c>
      <c r="D3742" s="46">
        <f t="shared" si="116"/>
        <v>48.75</v>
      </c>
      <c r="F3742" s="46">
        <v>48.75</v>
      </c>
      <c r="G3742" s="46">
        <v>48.75</v>
      </c>
      <c r="H3742" s="1105" t="b">
        <f t="shared" si="117"/>
        <v>1</v>
      </c>
    </row>
    <row r="3743" spans="1:8" ht="30">
      <c r="A3743" s="47">
        <v>39566</v>
      </c>
      <c r="B3743" s="48" t="s">
        <v>11770</v>
      </c>
      <c r="C3743" s="47" t="s">
        <v>4708</v>
      </c>
      <c r="D3743" s="49">
        <f t="shared" si="116"/>
        <v>56.31</v>
      </c>
      <c r="F3743" s="49">
        <v>56.31</v>
      </c>
      <c r="G3743" s="49">
        <v>56.31</v>
      </c>
      <c r="H3743" s="1105" t="b">
        <f t="shared" si="117"/>
        <v>1</v>
      </c>
    </row>
    <row r="3744" spans="1:8">
      <c r="A3744" s="45">
        <v>11062</v>
      </c>
      <c r="B3744" s="1108" t="s">
        <v>11771</v>
      </c>
      <c r="C3744" s="45" t="s">
        <v>4708</v>
      </c>
      <c r="D3744" s="46">
        <f t="shared" si="116"/>
        <v>45.3</v>
      </c>
      <c r="F3744" s="46">
        <v>45.3</v>
      </c>
      <c r="G3744" s="46">
        <v>45.3</v>
      </c>
      <c r="H3744" s="1105" t="b">
        <f t="shared" si="117"/>
        <v>1</v>
      </c>
    </row>
    <row r="3745" spans="1:8">
      <c r="A3745" s="47">
        <v>11063</v>
      </c>
      <c r="B3745" s="48" t="s">
        <v>11772</v>
      </c>
      <c r="C3745" s="47" t="s">
        <v>4708</v>
      </c>
      <c r="D3745" s="49">
        <f t="shared" si="116"/>
        <v>43.85</v>
      </c>
      <c r="F3745" s="49">
        <v>43.85</v>
      </c>
      <c r="G3745" s="49">
        <v>43.85</v>
      </c>
      <c r="H3745" s="1105" t="b">
        <f t="shared" si="117"/>
        <v>1</v>
      </c>
    </row>
    <row r="3746" spans="1:8">
      <c r="A3746" s="45">
        <v>13521</v>
      </c>
      <c r="B3746" s="1108" t="s">
        <v>11773</v>
      </c>
      <c r="C3746" s="45" t="s">
        <v>4706</v>
      </c>
      <c r="D3746" s="46">
        <f t="shared" si="116"/>
        <v>99</v>
      </c>
      <c r="F3746" s="46">
        <v>99</v>
      </c>
      <c r="G3746" s="46">
        <v>99</v>
      </c>
      <c r="H3746" s="1105" t="b">
        <f t="shared" si="117"/>
        <v>1</v>
      </c>
    </row>
    <row r="3747" spans="1:8" ht="30">
      <c r="A3747" s="47">
        <v>10851</v>
      </c>
      <c r="B3747" s="48" t="s">
        <v>11774</v>
      </c>
      <c r="C3747" s="47" t="s">
        <v>4706</v>
      </c>
      <c r="D3747" s="49">
        <f t="shared" si="116"/>
        <v>43.26</v>
      </c>
      <c r="F3747" s="49">
        <v>43.26</v>
      </c>
      <c r="G3747" s="49">
        <v>43.26</v>
      </c>
      <c r="H3747" s="1105" t="b">
        <f t="shared" si="117"/>
        <v>1</v>
      </c>
    </row>
    <row r="3748" spans="1:8">
      <c r="A3748" s="45">
        <v>39515</v>
      </c>
      <c r="B3748" s="1108" t="s">
        <v>11775</v>
      </c>
      <c r="C3748" s="45" t="s">
        <v>4706</v>
      </c>
      <c r="D3748" s="46">
        <f t="shared" si="116"/>
        <v>32.46</v>
      </c>
      <c r="F3748" s="46">
        <v>32.46</v>
      </c>
      <c r="G3748" s="46">
        <v>32.46</v>
      </c>
      <c r="H3748" s="1105" t="b">
        <f t="shared" si="117"/>
        <v>1</v>
      </c>
    </row>
    <row r="3749" spans="1:8" ht="30">
      <c r="A3749" s="47">
        <v>39516</v>
      </c>
      <c r="B3749" s="48" t="s">
        <v>11776</v>
      </c>
      <c r="C3749" s="47" t="s">
        <v>4706</v>
      </c>
      <c r="D3749" s="49">
        <f t="shared" si="116"/>
        <v>27.37</v>
      </c>
      <c r="F3749" s="49">
        <v>27.37</v>
      </c>
      <c r="G3749" s="49">
        <v>27.37</v>
      </c>
      <c r="H3749" s="1105" t="b">
        <f t="shared" si="117"/>
        <v>1</v>
      </c>
    </row>
    <row r="3750" spans="1:8">
      <c r="A3750" s="45">
        <v>39514</v>
      </c>
      <c r="B3750" s="1108" t="s">
        <v>11777</v>
      </c>
      <c r="C3750" s="45" t="s">
        <v>4706</v>
      </c>
      <c r="D3750" s="46">
        <f t="shared" si="116"/>
        <v>17.03</v>
      </c>
      <c r="F3750" s="46">
        <v>17.03</v>
      </c>
      <c r="G3750" s="46">
        <v>17.03</v>
      </c>
      <c r="H3750" s="1105" t="b">
        <f t="shared" si="117"/>
        <v>1</v>
      </c>
    </row>
    <row r="3751" spans="1:8">
      <c r="A3751" s="47">
        <v>4812</v>
      </c>
      <c r="B3751" s="48" t="s">
        <v>11778</v>
      </c>
      <c r="C3751" s="47" t="s">
        <v>4708</v>
      </c>
      <c r="D3751" s="49">
        <f t="shared" si="116"/>
        <v>13.47</v>
      </c>
      <c r="F3751" s="49">
        <v>13.47</v>
      </c>
      <c r="G3751" s="49">
        <v>13.47</v>
      </c>
      <c r="H3751" s="1105" t="b">
        <f t="shared" si="117"/>
        <v>1</v>
      </c>
    </row>
    <row r="3752" spans="1:8">
      <c r="A3752" s="45">
        <v>10849</v>
      </c>
      <c r="B3752" s="1108" t="s">
        <v>11779</v>
      </c>
      <c r="C3752" s="45" t="s">
        <v>4706</v>
      </c>
      <c r="D3752" s="46">
        <f t="shared" si="116"/>
        <v>1440.01</v>
      </c>
      <c r="F3752" s="46">
        <v>1440.01</v>
      </c>
      <c r="G3752" s="46">
        <v>1440.01</v>
      </c>
      <c r="H3752" s="1105" t="b">
        <f t="shared" si="117"/>
        <v>1</v>
      </c>
    </row>
    <row r="3753" spans="1:8">
      <c r="A3753" s="47">
        <v>10848</v>
      </c>
      <c r="B3753" s="48" t="s">
        <v>11780</v>
      </c>
      <c r="C3753" s="47" t="s">
        <v>4706</v>
      </c>
      <c r="D3753" s="49">
        <f t="shared" si="116"/>
        <v>904.5</v>
      </c>
      <c r="F3753" s="49">
        <v>904.5</v>
      </c>
      <c r="G3753" s="49">
        <v>904.5</v>
      </c>
      <c r="H3753" s="1105" t="b">
        <f t="shared" si="117"/>
        <v>1</v>
      </c>
    </row>
    <row r="3754" spans="1:8">
      <c r="A3754" s="45">
        <v>4813</v>
      </c>
      <c r="B3754" s="1108" t="s">
        <v>11781</v>
      </c>
      <c r="C3754" s="45" t="s">
        <v>4708</v>
      </c>
      <c r="D3754" s="46">
        <f t="shared" si="116"/>
        <v>300</v>
      </c>
      <c r="F3754" s="46">
        <v>300</v>
      </c>
      <c r="G3754" s="46">
        <v>300</v>
      </c>
      <c r="H3754" s="1105" t="b">
        <f t="shared" si="117"/>
        <v>1</v>
      </c>
    </row>
    <row r="3755" spans="1:8" ht="30">
      <c r="A3755" s="47">
        <v>37560</v>
      </c>
      <c r="B3755" s="48" t="s">
        <v>11782</v>
      </c>
      <c r="C3755" s="47" t="s">
        <v>4706</v>
      </c>
      <c r="D3755" s="49">
        <f t="shared" si="116"/>
        <v>23.42</v>
      </c>
      <c r="F3755" s="49">
        <v>23.42</v>
      </c>
      <c r="G3755" s="49">
        <v>23.42</v>
      </c>
      <c r="H3755" s="1105" t="b">
        <f t="shared" si="117"/>
        <v>1</v>
      </c>
    </row>
    <row r="3756" spans="1:8" ht="30">
      <c r="A3756" s="45">
        <v>37557</v>
      </c>
      <c r="B3756" s="1108" t="s">
        <v>11783</v>
      </c>
      <c r="C3756" s="45" t="s">
        <v>4706</v>
      </c>
      <c r="D3756" s="46">
        <f t="shared" si="116"/>
        <v>7.11</v>
      </c>
      <c r="F3756" s="46">
        <v>7.11</v>
      </c>
      <c r="G3756" s="46">
        <v>7.11</v>
      </c>
      <c r="H3756" s="1105" t="b">
        <f t="shared" si="117"/>
        <v>1</v>
      </c>
    </row>
    <row r="3757" spans="1:8" ht="30">
      <c r="A3757" s="47">
        <v>37556</v>
      </c>
      <c r="B3757" s="48" t="s">
        <v>11784</v>
      </c>
      <c r="C3757" s="47" t="s">
        <v>4706</v>
      </c>
      <c r="D3757" s="49">
        <f t="shared" si="116"/>
        <v>13.76</v>
      </c>
      <c r="F3757" s="49">
        <v>13.76</v>
      </c>
      <c r="G3757" s="49">
        <v>13.76</v>
      </c>
      <c r="H3757" s="1105" t="b">
        <f t="shared" si="117"/>
        <v>1</v>
      </c>
    </row>
    <row r="3758" spans="1:8" ht="30">
      <c r="A3758" s="45">
        <v>37559</v>
      </c>
      <c r="B3758" s="1108" t="s">
        <v>11785</v>
      </c>
      <c r="C3758" s="45" t="s">
        <v>4706</v>
      </c>
      <c r="D3758" s="46">
        <f t="shared" si="116"/>
        <v>16.88</v>
      </c>
      <c r="F3758" s="46">
        <v>16.88</v>
      </c>
      <c r="G3758" s="46">
        <v>16.88</v>
      </c>
      <c r="H3758" s="1105" t="b">
        <f t="shared" si="117"/>
        <v>1</v>
      </c>
    </row>
    <row r="3759" spans="1:8" ht="30">
      <c r="A3759" s="47">
        <v>37539</v>
      </c>
      <c r="B3759" s="48" t="s">
        <v>11786</v>
      </c>
      <c r="C3759" s="47" t="s">
        <v>4706</v>
      </c>
      <c r="D3759" s="49">
        <f t="shared" si="116"/>
        <v>11.9</v>
      </c>
      <c r="F3759" s="49">
        <v>11.9</v>
      </c>
      <c r="G3759" s="49">
        <v>11.9</v>
      </c>
      <c r="H3759" s="1105" t="b">
        <f t="shared" si="117"/>
        <v>1</v>
      </c>
    </row>
    <row r="3760" spans="1:8" ht="30">
      <c r="A3760" s="45">
        <v>37558</v>
      </c>
      <c r="B3760" s="1108" t="s">
        <v>11787</v>
      </c>
      <c r="C3760" s="45" t="s">
        <v>4706</v>
      </c>
      <c r="D3760" s="46">
        <f t="shared" si="116"/>
        <v>22.18</v>
      </c>
      <c r="F3760" s="46">
        <v>22.18</v>
      </c>
      <c r="G3760" s="46">
        <v>22.18</v>
      </c>
      <c r="H3760" s="1105" t="b">
        <f t="shared" si="117"/>
        <v>1</v>
      </c>
    </row>
    <row r="3761" spans="1:8">
      <c r="A3761" s="47">
        <v>34723</v>
      </c>
      <c r="B3761" s="48" t="s">
        <v>11788</v>
      </c>
      <c r="C3761" s="47" t="s">
        <v>4708</v>
      </c>
      <c r="D3761" s="49">
        <f t="shared" si="116"/>
        <v>693</v>
      </c>
      <c r="F3761" s="49">
        <v>693</v>
      </c>
      <c r="G3761" s="49">
        <v>693</v>
      </c>
      <c r="H3761" s="1105" t="b">
        <f t="shared" si="117"/>
        <v>1</v>
      </c>
    </row>
    <row r="3762" spans="1:8">
      <c r="A3762" s="45">
        <v>34721</v>
      </c>
      <c r="B3762" s="1108" t="s">
        <v>11789</v>
      </c>
      <c r="C3762" s="45" t="s">
        <v>4708</v>
      </c>
      <c r="D3762" s="46">
        <f t="shared" si="116"/>
        <v>864</v>
      </c>
      <c r="F3762" s="46">
        <v>864</v>
      </c>
      <c r="G3762" s="46">
        <v>864</v>
      </c>
      <c r="H3762" s="1105" t="b">
        <f t="shared" si="117"/>
        <v>1</v>
      </c>
    </row>
    <row r="3763" spans="1:8">
      <c r="A3763" s="47">
        <v>4309</v>
      </c>
      <c r="B3763" s="48" t="s">
        <v>11790</v>
      </c>
      <c r="C3763" s="47" t="s">
        <v>4706</v>
      </c>
      <c r="D3763" s="49">
        <f t="shared" si="116"/>
        <v>4.54</v>
      </c>
      <c r="F3763" s="49">
        <v>4.54</v>
      </c>
      <c r="G3763" s="49">
        <v>4.54</v>
      </c>
      <c r="H3763" s="1105" t="b">
        <f t="shared" si="117"/>
        <v>1</v>
      </c>
    </row>
    <row r="3764" spans="1:8">
      <c r="A3764" s="45">
        <v>4307</v>
      </c>
      <c r="B3764" s="1108" t="s">
        <v>11791</v>
      </c>
      <c r="C3764" s="45" t="s">
        <v>4706</v>
      </c>
      <c r="D3764" s="46">
        <f t="shared" si="116"/>
        <v>7.77</v>
      </c>
      <c r="F3764" s="46">
        <v>7.77</v>
      </c>
      <c r="G3764" s="46">
        <v>7.77</v>
      </c>
      <c r="H3764" s="1105" t="b">
        <f t="shared" si="117"/>
        <v>1</v>
      </c>
    </row>
    <row r="3765" spans="1:8">
      <c r="A3765" s="47">
        <v>10850</v>
      </c>
      <c r="B3765" s="48" t="s">
        <v>11792</v>
      </c>
      <c r="C3765" s="47" t="s">
        <v>4706</v>
      </c>
      <c r="D3765" s="49">
        <f t="shared" si="116"/>
        <v>45</v>
      </c>
      <c r="F3765" s="49">
        <v>45</v>
      </c>
      <c r="G3765" s="49">
        <v>45</v>
      </c>
      <c r="H3765" s="1105" t="b">
        <f t="shared" si="117"/>
        <v>1</v>
      </c>
    </row>
    <row r="3766" spans="1:8" ht="30">
      <c r="A3766" s="45">
        <v>42438</v>
      </c>
      <c r="B3766" s="1108" t="s">
        <v>11793</v>
      </c>
      <c r="C3766" s="45" t="s">
        <v>4706</v>
      </c>
      <c r="D3766" s="46">
        <f t="shared" si="116"/>
        <v>1187.6099999999999</v>
      </c>
      <c r="F3766" s="46">
        <v>1187.6099999999999</v>
      </c>
      <c r="G3766" s="46">
        <v>1187.6099999999999</v>
      </c>
      <c r="H3766" s="1105" t="b">
        <f t="shared" si="117"/>
        <v>1</v>
      </c>
    </row>
    <row r="3767" spans="1:8">
      <c r="A3767" s="47">
        <v>4792</v>
      </c>
      <c r="B3767" s="48" t="s">
        <v>11794</v>
      </c>
      <c r="C3767" s="47" t="s">
        <v>4708</v>
      </c>
      <c r="D3767" s="49">
        <f t="shared" si="116"/>
        <v>107.11</v>
      </c>
      <c r="F3767" s="49">
        <v>107.11</v>
      </c>
      <c r="G3767" s="49">
        <v>107.11</v>
      </c>
      <c r="H3767" s="1105" t="b">
        <f t="shared" si="117"/>
        <v>1</v>
      </c>
    </row>
    <row r="3768" spans="1:8">
      <c r="A3768" s="45">
        <v>4790</v>
      </c>
      <c r="B3768" s="1108" t="s">
        <v>11795</v>
      </c>
      <c r="C3768" s="45" t="s">
        <v>4708</v>
      </c>
      <c r="D3768" s="46">
        <f t="shared" si="116"/>
        <v>64.400000000000006</v>
      </c>
      <c r="F3768" s="46">
        <v>64.400000000000006</v>
      </c>
      <c r="G3768" s="46">
        <v>64.400000000000006</v>
      </c>
      <c r="H3768" s="1105" t="b">
        <f t="shared" si="117"/>
        <v>1</v>
      </c>
    </row>
    <row r="3769" spans="1:8" ht="30">
      <c r="A3769" s="47">
        <v>40671</v>
      </c>
      <c r="B3769" s="48" t="s">
        <v>11796</v>
      </c>
      <c r="C3769" s="47" t="s">
        <v>4708</v>
      </c>
      <c r="D3769" s="49">
        <f t="shared" si="116"/>
        <v>50.2</v>
      </c>
      <c r="F3769" s="49">
        <v>50.2</v>
      </c>
      <c r="G3769" s="49">
        <v>50.2</v>
      </c>
      <c r="H3769" s="1105" t="b">
        <f t="shared" si="117"/>
        <v>1</v>
      </c>
    </row>
    <row r="3770" spans="1:8">
      <c r="A3770" s="45">
        <v>7552</v>
      </c>
      <c r="B3770" s="1108" t="s">
        <v>11797</v>
      </c>
      <c r="C3770" s="45" t="s">
        <v>4706</v>
      </c>
      <c r="D3770" s="46">
        <f t="shared" si="116"/>
        <v>22.9</v>
      </c>
      <c r="F3770" s="46">
        <v>22.9</v>
      </c>
      <c r="G3770" s="46">
        <v>22.9</v>
      </c>
      <c r="H3770" s="1105" t="b">
        <f t="shared" si="117"/>
        <v>1</v>
      </c>
    </row>
    <row r="3771" spans="1:8">
      <c r="A3771" s="47">
        <v>4893</v>
      </c>
      <c r="B3771" s="48" t="s">
        <v>11798</v>
      </c>
      <c r="C3771" s="47" t="s">
        <v>4706</v>
      </c>
      <c r="D3771" s="49">
        <f t="shared" si="116"/>
        <v>6.48</v>
      </c>
      <c r="F3771" s="49">
        <v>6.48</v>
      </c>
      <c r="G3771" s="49">
        <v>6.48</v>
      </c>
      <c r="H3771" s="1105" t="b">
        <f t="shared" si="117"/>
        <v>1</v>
      </c>
    </row>
    <row r="3772" spans="1:8">
      <c r="A3772" s="45">
        <v>4894</v>
      </c>
      <c r="B3772" s="1108" t="s">
        <v>11799</v>
      </c>
      <c r="C3772" s="45" t="s">
        <v>4706</v>
      </c>
      <c r="D3772" s="46">
        <f t="shared" si="116"/>
        <v>5.56</v>
      </c>
      <c r="F3772" s="46">
        <v>5.56</v>
      </c>
      <c r="G3772" s="46">
        <v>5.56</v>
      </c>
      <c r="H3772" s="1105" t="b">
        <f t="shared" si="117"/>
        <v>1</v>
      </c>
    </row>
    <row r="3773" spans="1:8">
      <c r="A3773" s="47">
        <v>4888</v>
      </c>
      <c r="B3773" s="48" t="s">
        <v>11800</v>
      </c>
      <c r="C3773" s="47" t="s">
        <v>4706</v>
      </c>
      <c r="D3773" s="49">
        <f t="shared" si="116"/>
        <v>1.89</v>
      </c>
      <c r="F3773" s="49">
        <v>1.89</v>
      </c>
      <c r="G3773" s="49">
        <v>1.89</v>
      </c>
      <c r="H3773" s="1105" t="b">
        <f t="shared" si="117"/>
        <v>1</v>
      </c>
    </row>
    <row r="3774" spans="1:8">
      <c r="A3774" s="45">
        <v>4890</v>
      </c>
      <c r="B3774" s="1108" t="s">
        <v>11801</v>
      </c>
      <c r="C3774" s="45" t="s">
        <v>4706</v>
      </c>
      <c r="D3774" s="46">
        <f t="shared" si="116"/>
        <v>3.56</v>
      </c>
      <c r="F3774" s="46">
        <v>3.56</v>
      </c>
      <c r="G3774" s="46">
        <v>3.56</v>
      </c>
      <c r="H3774" s="1105" t="b">
        <f t="shared" si="117"/>
        <v>1</v>
      </c>
    </row>
    <row r="3775" spans="1:8">
      <c r="A3775" s="47">
        <v>12411</v>
      </c>
      <c r="B3775" s="48" t="s">
        <v>11802</v>
      </c>
      <c r="C3775" s="47" t="s">
        <v>4706</v>
      </c>
      <c r="D3775" s="49">
        <f t="shared" si="116"/>
        <v>19.16</v>
      </c>
      <c r="F3775" s="49">
        <v>19.16</v>
      </c>
      <c r="G3775" s="49">
        <v>19.16</v>
      </c>
      <c r="H3775" s="1105" t="b">
        <f t="shared" si="117"/>
        <v>1</v>
      </c>
    </row>
    <row r="3776" spans="1:8">
      <c r="A3776" s="45">
        <v>4891</v>
      </c>
      <c r="B3776" s="1108" t="s">
        <v>11803</v>
      </c>
      <c r="C3776" s="45" t="s">
        <v>4706</v>
      </c>
      <c r="D3776" s="46">
        <f t="shared" si="116"/>
        <v>9.58</v>
      </c>
      <c r="F3776" s="46">
        <v>9.58</v>
      </c>
      <c r="G3776" s="46">
        <v>9.58</v>
      </c>
      <c r="H3776" s="1105" t="b">
        <f t="shared" si="117"/>
        <v>1</v>
      </c>
    </row>
    <row r="3777" spans="1:8">
      <c r="A3777" s="47">
        <v>4889</v>
      </c>
      <c r="B3777" s="48" t="s">
        <v>11804</v>
      </c>
      <c r="C3777" s="47" t="s">
        <v>4706</v>
      </c>
      <c r="D3777" s="49">
        <f t="shared" si="116"/>
        <v>2.56</v>
      </c>
      <c r="F3777" s="49">
        <v>2.56</v>
      </c>
      <c r="G3777" s="49">
        <v>2.56</v>
      </c>
      <c r="H3777" s="1105" t="b">
        <f t="shared" si="117"/>
        <v>1</v>
      </c>
    </row>
    <row r="3778" spans="1:8">
      <c r="A3778" s="45">
        <v>4892</v>
      </c>
      <c r="B3778" s="1108" t="s">
        <v>11805</v>
      </c>
      <c r="C3778" s="45" t="s">
        <v>4706</v>
      </c>
      <c r="D3778" s="46">
        <f t="shared" si="116"/>
        <v>26.83</v>
      </c>
      <c r="F3778" s="46">
        <v>26.83</v>
      </c>
      <c r="G3778" s="46">
        <v>26.83</v>
      </c>
      <c r="H3778" s="1105" t="b">
        <f t="shared" si="117"/>
        <v>1</v>
      </c>
    </row>
    <row r="3779" spans="1:8">
      <c r="A3779" s="47">
        <v>12412</v>
      </c>
      <c r="B3779" s="48" t="s">
        <v>11806</v>
      </c>
      <c r="C3779" s="47" t="s">
        <v>4706</v>
      </c>
      <c r="D3779" s="49">
        <f t="shared" ref="D3779:D3842" si="118">IF($J$2=$F$1,F3779,G3779)</f>
        <v>49.87</v>
      </c>
      <c r="F3779" s="49">
        <v>49.87</v>
      </c>
      <c r="G3779" s="49">
        <v>49.87</v>
      </c>
      <c r="H3779" s="1105" t="b">
        <f t="shared" ref="H3779:H3842" si="119">F3779=G3779</f>
        <v>1</v>
      </c>
    </row>
    <row r="3780" spans="1:8">
      <c r="A3780" s="45">
        <v>11073</v>
      </c>
      <c r="B3780" s="1108" t="s">
        <v>11807</v>
      </c>
      <c r="C3780" s="45" t="s">
        <v>4706</v>
      </c>
      <c r="D3780" s="46">
        <f t="shared" si="118"/>
        <v>3.29</v>
      </c>
      <c r="F3780" s="46">
        <v>3.29</v>
      </c>
      <c r="G3780" s="46">
        <v>3.29</v>
      </c>
      <c r="H3780" s="1105" t="b">
        <f t="shared" si="119"/>
        <v>1</v>
      </c>
    </row>
    <row r="3781" spans="1:8">
      <c r="A3781" s="47">
        <v>11071</v>
      </c>
      <c r="B3781" s="48" t="s">
        <v>11808</v>
      </c>
      <c r="C3781" s="47" t="s">
        <v>4706</v>
      </c>
      <c r="D3781" s="49">
        <f t="shared" si="118"/>
        <v>5.33</v>
      </c>
      <c r="F3781" s="49">
        <v>5.33</v>
      </c>
      <c r="G3781" s="49">
        <v>5.33</v>
      </c>
      <c r="H3781" s="1105" t="b">
        <f t="shared" si="119"/>
        <v>1</v>
      </c>
    </row>
    <row r="3782" spans="1:8">
      <c r="A3782" s="45">
        <v>11072</v>
      </c>
      <c r="B3782" s="1108" t="s">
        <v>11809</v>
      </c>
      <c r="C3782" s="45" t="s">
        <v>4706</v>
      </c>
      <c r="D3782" s="46">
        <f t="shared" si="118"/>
        <v>1.86</v>
      </c>
      <c r="F3782" s="46">
        <v>1.86</v>
      </c>
      <c r="G3782" s="46">
        <v>1.86</v>
      </c>
      <c r="H3782" s="1105" t="b">
        <f t="shared" si="119"/>
        <v>1</v>
      </c>
    </row>
    <row r="3783" spans="1:8">
      <c r="A3783" s="47">
        <v>4895</v>
      </c>
      <c r="B3783" s="48" t="s">
        <v>11810</v>
      </c>
      <c r="C3783" s="47" t="s">
        <v>4706</v>
      </c>
      <c r="D3783" s="49">
        <f t="shared" si="118"/>
        <v>0.37</v>
      </c>
      <c r="F3783" s="49">
        <v>0.37</v>
      </c>
      <c r="G3783" s="49">
        <v>0.37</v>
      </c>
      <c r="H3783" s="1105" t="b">
        <f t="shared" si="119"/>
        <v>1</v>
      </c>
    </row>
    <row r="3784" spans="1:8">
      <c r="A3784" s="45">
        <v>4907</v>
      </c>
      <c r="B3784" s="1108" t="s">
        <v>11811</v>
      </c>
      <c r="C3784" s="45" t="s">
        <v>4706</v>
      </c>
      <c r="D3784" s="46">
        <f t="shared" si="118"/>
        <v>19.04</v>
      </c>
      <c r="F3784" s="46">
        <v>19.04</v>
      </c>
      <c r="G3784" s="46">
        <v>19.04</v>
      </c>
      <c r="H3784" s="1105" t="b">
        <f t="shared" si="119"/>
        <v>1</v>
      </c>
    </row>
    <row r="3785" spans="1:8">
      <c r="A3785" s="47">
        <v>4902</v>
      </c>
      <c r="B3785" s="48" t="s">
        <v>11812</v>
      </c>
      <c r="C3785" s="47" t="s">
        <v>4706</v>
      </c>
      <c r="D3785" s="49">
        <f t="shared" si="118"/>
        <v>43.09</v>
      </c>
      <c r="F3785" s="49">
        <v>43.09</v>
      </c>
      <c r="G3785" s="49">
        <v>43.09</v>
      </c>
      <c r="H3785" s="1105" t="b">
        <f t="shared" si="119"/>
        <v>1</v>
      </c>
    </row>
    <row r="3786" spans="1:8">
      <c r="A3786" s="45">
        <v>4908</v>
      </c>
      <c r="B3786" s="1108" t="s">
        <v>11813</v>
      </c>
      <c r="C3786" s="45" t="s">
        <v>4706</v>
      </c>
      <c r="D3786" s="46">
        <f t="shared" si="118"/>
        <v>87.5</v>
      </c>
      <c r="F3786" s="46">
        <v>87.5</v>
      </c>
      <c r="G3786" s="46">
        <v>87.5</v>
      </c>
      <c r="H3786" s="1105" t="b">
        <f t="shared" si="119"/>
        <v>1</v>
      </c>
    </row>
    <row r="3787" spans="1:8">
      <c r="A3787" s="47">
        <v>4909</v>
      </c>
      <c r="B3787" s="48" t="s">
        <v>11814</v>
      </c>
      <c r="C3787" s="47" t="s">
        <v>4706</v>
      </c>
      <c r="D3787" s="49">
        <f t="shared" si="118"/>
        <v>169</v>
      </c>
      <c r="F3787" s="49">
        <v>169</v>
      </c>
      <c r="G3787" s="49">
        <v>169</v>
      </c>
      <c r="H3787" s="1105" t="b">
        <f t="shared" si="119"/>
        <v>1</v>
      </c>
    </row>
    <row r="3788" spans="1:8">
      <c r="A3788" s="45">
        <v>4903</v>
      </c>
      <c r="B3788" s="1108" t="s">
        <v>11815</v>
      </c>
      <c r="C3788" s="45" t="s">
        <v>4706</v>
      </c>
      <c r="D3788" s="46">
        <f t="shared" si="118"/>
        <v>496.91</v>
      </c>
      <c r="F3788" s="46">
        <v>496.91</v>
      </c>
      <c r="G3788" s="46">
        <v>496.91</v>
      </c>
      <c r="H3788" s="1105" t="b">
        <f t="shared" si="119"/>
        <v>1</v>
      </c>
    </row>
    <row r="3789" spans="1:8">
      <c r="A3789" s="47">
        <v>4897</v>
      </c>
      <c r="B3789" s="48" t="s">
        <v>11816</v>
      </c>
      <c r="C3789" s="47" t="s">
        <v>4706</v>
      </c>
      <c r="D3789" s="49">
        <f t="shared" si="118"/>
        <v>1.56</v>
      </c>
      <c r="F3789" s="49">
        <v>1.56</v>
      </c>
      <c r="G3789" s="49">
        <v>1.56</v>
      </c>
      <c r="H3789" s="1105" t="b">
        <f t="shared" si="119"/>
        <v>1</v>
      </c>
    </row>
    <row r="3790" spans="1:8">
      <c r="A3790" s="45">
        <v>4896</v>
      </c>
      <c r="B3790" s="1108" t="s">
        <v>11817</v>
      </c>
      <c r="C3790" s="45" t="s">
        <v>4706</v>
      </c>
      <c r="D3790" s="46">
        <f t="shared" si="118"/>
        <v>0.55000000000000004</v>
      </c>
      <c r="F3790" s="46">
        <v>0.55000000000000004</v>
      </c>
      <c r="G3790" s="46">
        <v>0.55000000000000004</v>
      </c>
      <c r="H3790" s="1105" t="b">
        <f t="shared" si="119"/>
        <v>1</v>
      </c>
    </row>
    <row r="3791" spans="1:8">
      <c r="A3791" s="47">
        <v>4900</v>
      </c>
      <c r="B3791" s="48" t="s">
        <v>11818</v>
      </c>
      <c r="C3791" s="47" t="s">
        <v>4706</v>
      </c>
      <c r="D3791" s="49">
        <f t="shared" si="118"/>
        <v>4.6500000000000004</v>
      </c>
      <c r="F3791" s="49">
        <v>4.6500000000000004</v>
      </c>
      <c r="G3791" s="49">
        <v>4.6500000000000004</v>
      </c>
      <c r="H3791" s="1105" t="b">
        <f t="shared" si="119"/>
        <v>1</v>
      </c>
    </row>
    <row r="3792" spans="1:8">
      <c r="A3792" s="45">
        <v>4898</v>
      </c>
      <c r="B3792" s="1108" t="s">
        <v>11819</v>
      </c>
      <c r="C3792" s="45" t="s">
        <v>4706</v>
      </c>
      <c r="D3792" s="46">
        <f t="shared" si="118"/>
        <v>1.74</v>
      </c>
      <c r="F3792" s="46">
        <v>1.74</v>
      </c>
      <c r="G3792" s="46">
        <v>1.74</v>
      </c>
      <c r="H3792" s="1105" t="b">
        <f t="shared" si="119"/>
        <v>1</v>
      </c>
    </row>
    <row r="3793" spans="1:8">
      <c r="A3793" s="47">
        <v>4899</v>
      </c>
      <c r="B3793" s="48" t="s">
        <v>11820</v>
      </c>
      <c r="C3793" s="47" t="s">
        <v>4706</v>
      </c>
      <c r="D3793" s="49">
        <f t="shared" si="118"/>
        <v>6.38</v>
      </c>
      <c r="F3793" s="49">
        <v>6.38</v>
      </c>
      <c r="G3793" s="49">
        <v>6.38</v>
      </c>
      <c r="H3793" s="1105" t="b">
        <f t="shared" si="119"/>
        <v>1</v>
      </c>
    </row>
    <row r="3794" spans="1:8">
      <c r="A3794" s="45">
        <v>11096</v>
      </c>
      <c r="B3794" s="1108" t="s">
        <v>11821</v>
      </c>
      <c r="C3794" s="45" t="s">
        <v>4710</v>
      </c>
      <c r="D3794" s="46">
        <f t="shared" si="118"/>
        <v>0.35</v>
      </c>
      <c r="F3794" s="46">
        <v>0.35</v>
      </c>
      <c r="G3794" s="46">
        <v>0.35</v>
      </c>
      <c r="H3794" s="1105" t="b">
        <f t="shared" si="119"/>
        <v>1</v>
      </c>
    </row>
    <row r="3795" spans="1:8">
      <c r="A3795" s="47">
        <v>4741</v>
      </c>
      <c r="B3795" s="48" t="s">
        <v>11822</v>
      </c>
      <c r="C3795" s="47" t="s">
        <v>4707</v>
      </c>
      <c r="D3795" s="49">
        <f t="shared" si="118"/>
        <v>66.41</v>
      </c>
      <c r="F3795" s="49">
        <v>66.41</v>
      </c>
      <c r="G3795" s="49">
        <v>66.41</v>
      </c>
      <c r="H3795" s="1105" t="b">
        <f t="shared" si="119"/>
        <v>1</v>
      </c>
    </row>
    <row r="3796" spans="1:8">
      <c r="A3796" s="45">
        <v>4752</v>
      </c>
      <c r="B3796" s="1108" t="s">
        <v>11823</v>
      </c>
      <c r="C3796" s="45" t="s">
        <v>4705</v>
      </c>
      <c r="D3796" s="46">
        <f t="shared" si="118"/>
        <v>8.93</v>
      </c>
      <c r="F3796" s="46">
        <v>8.93</v>
      </c>
      <c r="G3796" s="46">
        <v>10.34</v>
      </c>
      <c r="H3796" s="1105" t="b">
        <f t="shared" si="119"/>
        <v>0</v>
      </c>
    </row>
    <row r="3797" spans="1:8">
      <c r="A3797" s="47">
        <v>41091</v>
      </c>
      <c r="B3797" s="48" t="s">
        <v>11824</v>
      </c>
      <c r="C3797" s="47" t="s">
        <v>4714</v>
      </c>
      <c r="D3797" s="49">
        <f t="shared" si="118"/>
        <v>1583.85</v>
      </c>
      <c r="F3797" s="49">
        <v>1583.85</v>
      </c>
      <c r="G3797" s="49">
        <v>1834.29</v>
      </c>
      <c r="H3797" s="1105" t="b">
        <f t="shared" si="119"/>
        <v>0</v>
      </c>
    </row>
    <row r="3798" spans="1:8">
      <c r="A3798" s="45">
        <v>13954</v>
      </c>
      <c r="B3798" s="1108" t="s">
        <v>11825</v>
      </c>
      <c r="C3798" s="45" t="s">
        <v>4706</v>
      </c>
      <c r="D3798" s="46">
        <f t="shared" si="118"/>
        <v>4690.9399999999996</v>
      </c>
      <c r="F3798" s="46">
        <v>4690.9399999999996</v>
      </c>
      <c r="G3798" s="46">
        <v>4690.9399999999996</v>
      </c>
      <c r="H3798" s="1105" t="b">
        <f t="shared" si="119"/>
        <v>1</v>
      </c>
    </row>
    <row r="3799" spans="1:8">
      <c r="A3799" s="47">
        <v>3411</v>
      </c>
      <c r="B3799" s="48" t="s">
        <v>11826</v>
      </c>
      <c r="C3799" s="47" t="s">
        <v>4710</v>
      </c>
      <c r="D3799" s="49">
        <f t="shared" si="118"/>
        <v>45.99</v>
      </c>
      <c r="F3799" s="49">
        <v>45.99</v>
      </c>
      <c r="G3799" s="49">
        <v>45.99</v>
      </c>
      <c r="H3799" s="1105" t="b">
        <f t="shared" si="119"/>
        <v>1</v>
      </c>
    </row>
    <row r="3800" spans="1:8">
      <c r="A3800" s="45">
        <v>39995</v>
      </c>
      <c r="B3800" s="1108" t="s">
        <v>11827</v>
      </c>
      <c r="C3800" s="45" t="s">
        <v>4707</v>
      </c>
      <c r="D3800" s="46">
        <f t="shared" si="118"/>
        <v>353.8</v>
      </c>
      <c r="F3800" s="46">
        <v>353.8</v>
      </c>
      <c r="G3800" s="46">
        <v>353.8</v>
      </c>
      <c r="H3800" s="1105" t="b">
        <f t="shared" si="119"/>
        <v>1</v>
      </c>
    </row>
    <row r="3801" spans="1:8">
      <c r="A3801" s="47">
        <v>11615</v>
      </c>
      <c r="B3801" s="48" t="s">
        <v>11828</v>
      </c>
      <c r="C3801" s="47" t="s">
        <v>4708</v>
      </c>
      <c r="D3801" s="49">
        <f t="shared" si="118"/>
        <v>3</v>
      </c>
      <c r="F3801" s="49">
        <v>3</v>
      </c>
      <c r="G3801" s="49">
        <v>3</v>
      </c>
      <c r="H3801" s="1105" t="b">
        <f t="shared" si="119"/>
        <v>1</v>
      </c>
    </row>
    <row r="3802" spans="1:8">
      <c r="A3802" s="45">
        <v>3408</v>
      </c>
      <c r="B3802" s="1108" t="s">
        <v>11829</v>
      </c>
      <c r="C3802" s="45" t="s">
        <v>4708</v>
      </c>
      <c r="D3802" s="46">
        <f t="shared" si="118"/>
        <v>7.97</v>
      </c>
      <c r="F3802" s="46">
        <v>7.97</v>
      </c>
      <c r="G3802" s="46">
        <v>7.97</v>
      </c>
      <c r="H3802" s="1105" t="b">
        <f t="shared" si="119"/>
        <v>1</v>
      </c>
    </row>
    <row r="3803" spans="1:8">
      <c r="A3803" s="47">
        <v>3409</v>
      </c>
      <c r="B3803" s="48" t="s">
        <v>11830</v>
      </c>
      <c r="C3803" s="47" t="s">
        <v>4708</v>
      </c>
      <c r="D3803" s="49">
        <f t="shared" si="118"/>
        <v>19.920000000000002</v>
      </c>
      <c r="F3803" s="49">
        <v>19.920000000000002</v>
      </c>
      <c r="G3803" s="49">
        <v>19.920000000000002</v>
      </c>
      <c r="H3803" s="1105" t="b">
        <f t="shared" si="119"/>
        <v>1</v>
      </c>
    </row>
    <row r="3804" spans="1:8">
      <c r="A3804" s="45">
        <v>11427</v>
      </c>
      <c r="B3804" s="1108" t="s">
        <v>11831</v>
      </c>
      <c r="C3804" s="45" t="s">
        <v>4710</v>
      </c>
      <c r="D3804" s="46">
        <f t="shared" si="118"/>
        <v>76.66</v>
      </c>
      <c r="F3804" s="46">
        <v>76.66</v>
      </c>
      <c r="G3804" s="46">
        <v>76.66</v>
      </c>
      <c r="H3804" s="1105" t="b">
        <f t="shared" si="119"/>
        <v>1</v>
      </c>
    </row>
    <row r="3805" spans="1:8">
      <c r="A3805" s="47">
        <v>4491</v>
      </c>
      <c r="B3805" s="48" t="s">
        <v>11832</v>
      </c>
      <c r="C3805" s="47" t="s">
        <v>4709</v>
      </c>
      <c r="D3805" s="49">
        <f t="shared" si="118"/>
        <v>5.19</v>
      </c>
      <c r="F3805" s="49">
        <v>5.19</v>
      </c>
      <c r="G3805" s="49">
        <v>5.19</v>
      </c>
      <c r="H3805" s="1105" t="b">
        <f t="shared" si="119"/>
        <v>1</v>
      </c>
    </row>
    <row r="3806" spans="1:8">
      <c r="A3806" s="45">
        <v>26022</v>
      </c>
      <c r="B3806" s="1108" t="s">
        <v>11833</v>
      </c>
      <c r="C3806" s="45" t="s">
        <v>4706</v>
      </c>
      <c r="D3806" s="46">
        <f t="shared" si="118"/>
        <v>175.65</v>
      </c>
      <c r="F3806" s="46">
        <v>175.65</v>
      </c>
      <c r="G3806" s="46">
        <v>175.65</v>
      </c>
      <c r="H3806" s="1105" t="b">
        <f t="shared" si="119"/>
        <v>1</v>
      </c>
    </row>
    <row r="3807" spans="1:8">
      <c r="A3807" s="47">
        <v>421</v>
      </c>
      <c r="B3807" s="48" t="s">
        <v>11834</v>
      </c>
      <c r="C3807" s="47" t="s">
        <v>4706</v>
      </c>
      <c r="D3807" s="49">
        <f t="shared" si="118"/>
        <v>6.83</v>
      </c>
      <c r="F3807" s="49">
        <v>6.83</v>
      </c>
      <c r="G3807" s="49">
        <v>6.83</v>
      </c>
      <c r="H3807" s="1105" t="b">
        <f t="shared" si="119"/>
        <v>1</v>
      </c>
    </row>
    <row r="3808" spans="1:8">
      <c r="A3808" s="45">
        <v>12362</v>
      </c>
      <c r="B3808" s="1108" t="s">
        <v>11835</v>
      </c>
      <c r="C3808" s="45" t="s">
        <v>4706</v>
      </c>
      <c r="D3808" s="46">
        <f t="shared" si="118"/>
        <v>10.42</v>
      </c>
      <c r="F3808" s="46">
        <v>10.42</v>
      </c>
      <c r="G3808" s="46">
        <v>10.42</v>
      </c>
      <c r="H3808" s="1105" t="b">
        <f t="shared" si="119"/>
        <v>1</v>
      </c>
    </row>
    <row r="3809" spans="1:8">
      <c r="A3809" s="47">
        <v>14148</v>
      </c>
      <c r="B3809" s="48" t="s">
        <v>11836</v>
      </c>
      <c r="C3809" s="47" t="s">
        <v>4706</v>
      </c>
      <c r="D3809" s="49">
        <f t="shared" si="118"/>
        <v>0.61</v>
      </c>
      <c r="F3809" s="49">
        <v>0.61</v>
      </c>
      <c r="G3809" s="49">
        <v>0.61</v>
      </c>
      <c r="H3809" s="1105" t="b">
        <f t="shared" si="119"/>
        <v>1</v>
      </c>
    </row>
    <row r="3810" spans="1:8">
      <c r="A3810" s="45">
        <v>4341</v>
      </c>
      <c r="B3810" s="1108" t="s">
        <v>11837</v>
      </c>
      <c r="C3810" s="45" t="s">
        <v>4706</v>
      </c>
      <c r="D3810" s="46">
        <f t="shared" si="118"/>
        <v>0.69</v>
      </c>
      <c r="F3810" s="46">
        <v>0.69</v>
      </c>
      <c r="G3810" s="46">
        <v>0.69</v>
      </c>
      <c r="H3810" s="1105" t="b">
        <f t="shared" si="119"/>
        <v>1</v>
      </c>
    </row>
    <row r="3811" spans="1:8">
      <c r="A3811" s="47">
        <v>4337</v>
      </c>
      <c r="B3811" s="48" t="s">
        <v>11838</v>
      </c>
      <c r="C3811" s="47" t="s">
        <v>4706</v>
      </c>
      <c r="D3811" s="49">
        <f t="shared" si="118"/>
        <v>1.76</v>
      </c>
      <c r="F3811" s="49">
        <v>1.76</v>
      </c>
      <c r="G3811" s="49">
        <v>1.76</v>
      </c>
      <c r="H3811" s="1105" t="b">
        <f t="shared" si="119"/>
        <v>1</v>
      </c>
    </row>
    <row r="3812" spans="1:8">
      <c r="A3812" s="45">
        <v>4339</v>
      </c>
      <c r="B3812" s="1108" t="s">
        <v>11839</v>
      </c>
      <c r="C3812" s="45" t="s">
        <v>4706</v>
      </c>
      <c r="D3812" s="46">
        <f t="shared" si="118"/>
        <v>0.37</v>
      </c>
      <c r="F3812" s="46">
        <v>0.37</v>
      </c>
      <c r="G3812" s="46">
        <v>0.37</v>
      </c>
      <c r="H3812" s="1105" t="b">
        <f t="shared" si="119"/>
        <v>1</v>
      </c>
    </row>
    <row r="3813" spans="1:8">
      <c r="A3813" s="47">
        <v>39997</v>
      </c>
      <c r="B3813" s="48" t="s">
        <v>11840</v>
      </c>
      <c r="C3813" s="47" t="s">
        <v>4706</v>
      </c>
      <c r="D3813" s="49">
        <f t="shared" si="118"/>
        <v>0.21</v>
      </c>
      <c r="F3813" s="49">
        <v>0.21</v>
      </c>
      <c r="G3813" s="49">
        <v>0.21</v>
      </c>
      <c r="H3813" s="1105" t="b">
        <f t="shared" si="119"/>
        <v>1</v>
      </c>
    </row>
    <row r="3814" spans="1:8">
      <c r="A3814" s="45">
        <v>11971</v>
      </c>
      <c r="B3814" s="1108" t="s">
        <v>11841</v>
      </c>
      <c r="C3814" s="45" t="s">
        <v>4706</v>
      </c>
      <c r="D3814" s="46">
        <f t="shared" si="118"/>
        <v>2.91</v>
      </c>
      <c r="F3814" s="46">
        <v>2.91</v>
      </c>
      <c r="G3814" s="46">
        <v>2.91</v>
      </c>
      <c r="H3814" s="1105" t="b">
        <f t="shared" si="119"/>
        <v>1</v>
      </c>
    </row>
    <row r="3815" spans="1:8">
      <c r="A3815" s="47">
        <v>4342</v>
      </c>
      <c r="B3815" s="48" t="s">
        <v>11842</v>
      </c>
      <c r="C3815" s="47" t="s">
        <v>4706</v>
      </c>
      <c r="D3815" s="49">
        <f t="shared" si="118"/>
        <v>0.15</v>
      </c>
      <c r="F3815" s="49">
        <v>0.15</v>
      </c>
      <c r="G3815" s="49">
        <v>0.15</v>
      </c>
      <c r="H3815" s="1105" t="b">
        <f t="shared" si="119"/>
        <v>1</v>
      </c>
    </row>
    <row r="3816" spans="1:8">
      <c r="A3816" s="45">
        <v>4330</v>
      </c>
      <c r="B3816" s="1108" t="s">
        <v>11843</v>
      </c>
      <c r="C3816" s="45" t="s">
        <v>4706</v>
      </c>
      <c r="D3816" s="46">
        <f t="shared" si="118"/>
        <v>0.1</v>
      </c>
      <c r="F3816" s="46">
        <v>0.1</v>
      </c>
      <c r="G3816" s="46">
        <v>0.1</v>
      </c>
      <c r="H3816" s="1105" t="b">
        <f t="shared" si="119"/>
        <v>1</v>
      </c>
    </row>
    <row r="3817" spans="1:8">
      <c r="A3817" s="47">
        <v>4340</v>
      </c>
      <c r="B3817" s="48" t="s">
        <v>11844</v>
      </c>
      <c r="C3817" s="47" t="s">
        <v>4706</v>
      </c>
      <c r="D3817" s="49">
        <f t="shared" si="118"/>
        <v>0.81</v>
      </c>
      <c r="F3817" s="49">
        <v>0.81</v>
      </c>
      <c r="G3817" s="49">
        <v>0.81</v>
      </c>
      <c r="H3817" s="1105" t="b">
        <f t="shared" si="119"/>
        <v>1</v>
      </c>
    </row>
    <row r="3818" spans="1:8">
      <c r="A3818" s="45">
        <v>5088</v>
      </c>
      <c r="B3818" s="1108" t="s">
        <v>11845</v>
      </c>
      <c r="C3818" s="45" t="s">
        <v>4706</v>
      </c>
      <c r="D3818" s="46">
        <f t="shared" si="118"/>
        <v>2.57</v>
      </c>
      <c r="F3818" s="46">
        <v>2.57</v>
      </c>
      <c r="G3818" s="46">
        <v>2.57</v>
      </c>
      <c r="H3818" s="1105" t="b">
        <f t="shared" si="119"/>
        <v>1</v>
      </c>
    </row>
    <row r="3819" spans="1:8">
      <c r="A3819" s="47">
        <v>11154</v>
      </c>
      <c r="B3819" s="48" t="s">
        <v>11846</v>
      </c>
      <c r="C3819" s="47" t="s">
        <v>4706</v>
      </c>
      <c r="D3819" s="49">
        <f t="shared" si="118"/>
        <v>828.29</v>
      </c>
      <c r="F3819" s="49">
        <v>828.29</v>
      </c>
      <c r="G3819" s="49">
        <v>828.29</v>
      </c>
      <c r="H3819" s="1105" t="b">
        <f t="shared" si="119"/>
        <v>1</v>
      </c>
    </row>
    <row r="3820" spans="1:8" ht="30">
      <c r="A3820" s="45">
        <v>39021</v>
      </c>
      <c r="B3820" s="1108" t="s">
        <v>11847</v>
      </c>
      <c r="C3820" s="45" t="s">
        <v>4706</v>
      </c>
      <c r="D3820" s="46">
        <f t="shared" si="118"/>
        <v>372.56</v>
      </c>
      <c r="F3820" s="46">
        <v>372.56</v>
      </c>
      <c r="G3820" s="46">
        <v>372.56</v>
      </c>
      <c r="H3820" s="1105" t="b">
        <f t="shared" si="119"/>
        <v>1</v>
      </c>
    </row>
    <row r="3821" spans="1:8" ht="30">
      <c r="A3821" s="47">
        <v>39022</v>
      </c>
      <c r="B3821" s="48" t="s">
        <v>11848</v>
      </c>
      <c r="C3821" s="47" t="s">
        <v>4706</v>
      </c>
      <c r="D3821" s="49">
        <f t="shared" si="118"/>
        <v>460.75</v>
      </c>
      <c r="F3821" s="49">
        <v>460.75</v>
      </c>
      <c r="G3821" s="49">
        <v>460.75</v>
      </c>
      <c r="H3821" s="1105" t="b">
        <f t="shared" si="119"/>
        <v>1</v>
      </c>
    </row>
    <row r="3822" spans="1:8" ht="30">
      <c r="A3822" s="45">
        <v>39024</v>
      </c>
      <c r="B3822" s="1108" t="s">
        <v>11849</v>
      </c>
      <c r="C3822" s="45" t="s">
        <v>4706</v>
      </c>
      <c r="D3822" s="46">
        <f t="shared" si="118"/>
        <v>862.09</v>
      </c>
      <c r="F3822" s="46">
        <v>862.09</v>
      </c>
      <c r="G3822" s="46">
        <v>862.09</v>
      </c>
      <c r="H3822" s="1105" t="b">
        <f t="shared" si="119"/>
        <v>1</v>
      </c>
    </row>
    <row r="3823" spans="1:8" ht="30">
      <c r="A3823" s="47">
        <v>4914</v>
      </c>
      <c r="B3823" s="48" t="s">
        <v>11850</v>
      </c>
      <c r="C3823" s="47" t="s">
        <v>4708</v>
      </c>
      <c r="D3823" s="49">
        <f t="shared" si="118"/>
        <v>699.01</v>
      </c>
      <c r="F3823" s="49">
        <v>699.01</v>
      </c>
      <c r="G3823" s="49">
        <v>699.01</v>
      </c>
      <c r="H3823" s="1105" t="b">
        <f t="shared" si="119"/>
        <v>1</v>
      </c>
    </row>
    <row r="3824" spans="1:8">
      <c r="A3824" s="45">
        <v>4917</v>
      </c>
      <c r="B3824" s="1108" t="s">
        <v>11851</v>
      </c>
      <c r="C3824" s="45" t="s">
        <v>4708</v>
      </c>
      <c r="D3824" s="46">
        <f t="shared" si="118"/>
        <v>482.74</v>
      </c>
      <c r="F3824" s="46">
        <v>482.74</v>
      </c>
      <c r="G3824" s="46">
        <v>482.74</v>
      </c>
      <c r="H3824" s="1105" t="b">
        <f t="shared" si="119"/>
        <v>1</v>
      </c>
    </row>
    <row r="3825" spans="1:8" ht="30">
      <c r="A3825" s="47">
        <v>39025</v>
      </c>
      <c r="B3825" s="48" t="s">
        <v>11852</v>
      </c>
      <c r="C3825" s="47" t="s">
        <v>4706</v>
      </c>
      <c r="D3825" s="49">
        <f t="shared" si="118"/>
        <v>883.99</v>
      </c>
      <c r="F3825" s="49">
        <v>883.99</v>
      </c>
      <c r="G3825" s="49">
        <v>883.99</v>
      </c>
      <c r="H3825" s="1105" t="b">
        <f t="shared" si="119"/>
        <v>1</v>
      </c>
    </row>
    <row r="3826" spans="1:8">
      <c r="A3826" s="45">
        <v>4930</v>
      </c>
      <c r="B3826" s="1108" t="s">
        <v>11853</v>
      </c>
      <c r="C3826" s="45" t="s">
        <v>4708</v>
      </c>
      <c r="D3826" s="46">
        <f t="shared" si="118"/>
        <v>400.4</v>
      </c>
      <c r="F3826" s="46">
        <v>400.4</v>
      </c>
      <c r="G3826" s="46">
        <v>400.4</v>
      </c>
      <c r="H3826" s="1105" t="b">
        <f t="shared" si="119"/>
        <v>1</v>
      </c>
    </row>
    <row r="3827" spans="1:8" ht="30">
      <c r="A3827" s="47">
        <v>4922</v>
      </c>
      <c r="B3827" s="48" t="s">
        <v>11854</v>
      </c>
      <c r="C3827" s="47" t="s">
        <v>4708</v>
      </c>
      <c r="D3827" s="49">
        <f t="shared" si="118"/>
        <v>447.78</v>
      </c>
      <c r="F3827" s="49">
        <v>447.78</v>
      </c>
      <c r="G3827" s="49">
        <v>447.78</v>
      </c>
      <c r="H3827" s="1105" t="b">
        <f t="shared" si="119"/>
        <v>1</v>
      </c>
    </row>
    <row r="3828" spans="1:8" ht="30">
      <c r="A3828" s="45">
        <v>4911</v>
      </c>
      <c r="B3828" s="1108" t="s">
        <v>11855</v>
      </c>
      <c r="C3828" s="45" t="s">
        <v>4708</v>
      </c>
      <c r="D3828" s="46">
        <f t="shared" si="118"/>
        <v>166.17</v>
      </c>
      <c r="F3828" s="46">
        <v>166.17</v>
      </c>
      <c r="G3828" s="46">
        <v>166.17</v>
      </c>
      <c r="H3828" s="1105" t="b">
        <f t="shared" si="119"/>
        <v>1</v>
      </c>
    </row>
    <row r="3829" spans="1:8" ht="30">
      <c r="A3829" s="47">
        <v>37518</v>
      </c>
      <c r="B3829" s="48" t="s">
        <v>11856</v>
      </c>
      <c r="C3829" s="47" t="s">
        <v>4708</v>
      </c>
      <c r="D3829" s="49">
        <f t="shared" si="118"/>
        <v>212.13</v>
      </c>
      <c r="F3829" s="49">
        <v>212.13</v>
      </c>
      <c r="G3829" s="49">
        <v>212.13</v>
      </c>
      <c r="H3829" s="1105" t="b">
        <f t="shared" si="119"/>
        <v>1</v>
      </c>
    </row>
    <row r="3830" spans="1:8" ht="30">
      <c r="A3830" s="45">
        <v>4910</v>
      </c>
      <c r="B3830" s="1108" t="s">
        <v>11857</v>
      </c>
      <c r="C3830" s="45" t="s">
        <v>4708</v>
      </c>
      <c r="D3830" s="46">
        <f t="shared" si="118"/>
        <v>166.17</v>
      </c>
      <c r="F3830" s="46">
        <v>166.17</v>
      </c>
      <c r="G3830" s="46">
        <v>166.17</v>
      </c>
      <c r="H3830" s="1105" t="b">
        <f t="shared" si="119"/>
        <v>1</v>
      </c>
    </row>
    <row r="3831" spans="1:8" ht="30">
      <c r="A3831" s="47">
        <v>4943</v>
      </c>
      <c r="B3831" s="48" t="s">
        <v>11858</v>
      </c>
      <c r="C3831" s="47" t="s">
        <v>4708</v>
      </c>
      <c r="D3831" s="49">
        <f t="shared" si="118"/>
        <v>263.75</v>
      </c>
      <c r="F3831" s="49">
        <v>263.75</v>
      </c>
      <c r="G3831" s="49">
        <v>263.75</v>
      </c>
      <c r="H3831" s="1105" t="b">
        <f t="shared" si="119"/>
        <v>1</v>
      </c>
    </row>
    <row r="3832" spans="1:8">
      <c r="A3832" s="45">
        <v>5002</v>
      </c>
      <c r="B3832" s="1108" t="s">
        <v>11859</v>
      </c>
      <c r="C3832" s="45" t="s">
        <v>4708</v>
      </c>
      <c r="D3832" s="46">
        <f t="shared" si="118"/>
        <v>305.64999999999998</v>
      </c>
      <c r="F3832" s="46">
        <v>305.64999999999998</v>
      </c>
      <c r="G3832" s="46">
        <v>305.64999999999998</v>
      </c>
      <c r="H3832" s="1105" t="b">
        <f t="shared" si="119"/>
        <v>1</v>
      </c>
    </row>
    <row r="3833" spans="1:8">
      <c r="A3833" s="47">
        <v>4977</v>
      </c>
      <c r="B3833" s="48" t="s">
        <v>11860</v>
      </c>
      <c r="C3833" s="47" t="s">
        <v>4708</v>
      </c>
      <c r="D3833" s="49">
        <f t="shared" si="118"/>
        <v>206.33</v>
      </c>
      <c r="F3833" s="49">
        <v>206.33</v>
      </c>
      <c r="G3833" s="49">
        <v>206.33</v>
      </c>
      <c r="H3833" s="1105" t="b">
        <f t="shared" si="119"/>
        <v>1</v>
      </c>
    </row>
    <row r="3834" spans="1:8">
      <c r="A3834" s="45">
        <v>5028</v>
      </c>
      <c r="B3834" s="1108" t="s">
        <v>11861</v>
      </c>
      <c r="C3834" s="45" t="s">
        <v>4708</v>
      </c>
      <c r="D3834" s="46">
        <f t="shared" si="118"/>
        <v>504.85</v>
      </c>
      <c r="F3834" s="46">
        <v>504.85</v>
      </c>
      <c r="G3834" s="46">
        <v>504.85</v>
      </c>
      <c r="H3834" s="1105" t="b">
        <f t="shared" si="119"/>
        <v>1</v>
      </c>
    </row>
    <row r="3835" spans="1:8">
      <c r="A3835" s="47">
        <v>4998</v>
      </c>
      <c r="B3835" s="48" t="s">
        <v>11862</v>
      </c>
      <c r="C3835" s="47" t="s">
        <v>4708</v>
      </c>
      <c r="D3835" s="49">
        <f t="shared" si="118"/>
        <v>419.29</v>
      </c>
      <c r="F3835" s="49">
        <v>419.29</v>
      </c>
      <c r="G3835" s="49">
        <v>419.29</v>
      </c>
      <c r="H3835" s="1105" t="b">
        <f t="shared" si="119"/>
        <v>1</v>
      </c>
    </row>
    <row r="3836" spans="1:8">
      <c r="A3836" s="45">
        <v>4969</v>
      </c>
      <c r="B3836" s="1108" t="s">
        <v>11863</v>
      </c>
      <c r="C3836" s="45" t="s">
        <v>4708</v>
      </c>
      <c r="D3836" s="46">
        <f t="shared" si="118"/>
        <v>291.81</v>
      </c>
      <c r="F3836" s="46">
        <v>291.81</v>
      </c>
      <c r="G3836" s="46">
        <v>291.81</v>
      </c>
      <c r="H3836" s="1105" t="b">
        <f t="shared" si="119"/>
        <v>1</v>
      </c>
    </row>
    <row r="3837" spans="1:8" ht="30">
      <c r="A3837" s="47">
        <v>11364</v>
      </c>
      <c r="B3837" s="48" t="s">
        <v>11864</v>
      </c>
      <c r="C3837" s="47" t="s">
        <v>4706</v>
      </c>
      <c r="D3837" s="49">
        <f t="shared" si="118"/>
        <v>120.05</v>
      </c>
      <c r="F3837" s="49">
        <v>120.05</v>
      </c>
      <c r="G3837" s="49">
        <v>120.05</v>
      </c>
      <c r="H3837" s="1105" t="b">
        <f t="shared" si="119"/>
        <v>1</v>
      </c>
    </row>
    <row r="3838" spans="1:8" ht="30">
      <c r="A3838" s="45">
        <v>11365</v>
      </c>
      <c r="B3838" s="1108" t="s">
        <v>11865</v>
      </c>
      <c r="C3838" s="45" t="s">
        <v>4706</v>
      </c>
      <c r="D3838" s="46">
        <f t="shared" si="118"/>
        <v>129.29</v>
      </c>
      <c r="F3838" s="46">
        <v>129.29</v>
      </c>
      <c r="G3838" s="46">
        <v>129.29</v>
      </c>
      <c r="H3838" s="1105" t="b">
        <f t="shared" si="119"/>
        <v>1</v>
      </c>
    </row>
    <row r="3839" spans="1:8" ht="30">
      <c r="A3839" s="47">
        <v>11366</v>
      </c>
      <c r="B3839" s="48" t="s">
        <v>11866</v>
      </c>
      <c r="C3839" s="47" t="s">
        <v>4706</v>
      </c>
      <c r="D3839" s="49">
        <f t="shared" si="118"/>
        <v>136.82</v>
      </c>
      <c r="F3839" s="49">
        <v>136.82</v>
      </c>
      <c r="G3839" s="49">
        <v>136.82</v>
      </c>
      <c r="H3839" s="1105" t="b">
        <f t="shared" si="119"/>
        <v>1</v>
      </c>
    </row>
    <row r="3840" spans="1:8" ht="30">
      <c r="A3840" s="45">
        <v>11367</v>
      </c>
      <c r="B3840" s="1108" t="s">
        <v>11867</v>
      </c>
      <c r="C3840" s="45" t="s">
        <v>4708</v>
      </c>
      <c r="D3840" s="46">
        <f t="shared" si="118"/>
        <v>105.39</v>
      </c>
      <c r="F3840" s="46">
        <v>105.39</v>
      </c>
      <c r="G3840" s="46">
        <v>105.39</v>
      </c>
      <c r="H3840" s="1105" t="b">
        <f t="shared" si="119"/>
        <v>1</v>
      </c>
    </row>
    <row r="3841" spans="1:8" ht="30">
      <c r="A3841" s="47">
        <v>4989</v>
      </c>
      <c r="B3841" s="48" t="s">
        <v>11868</v>
      </c>
      <c r="C3841" s="47" t="s">
        <v>4706</v>
      </c>
      <c r="D3841" s="49">
        <f t="shared" si="118"/>
        <v>273.48</v>
      </c>
      <c r="F3841" s="49">
        <v>273.48</v>
      </c>
      <c r="G3841" s="49">
        <v>273.48</v>
      </c>
      <c r="H3841" s="1105" t="b">
        <f t="shared" si="119"/>
        <v>1</v>
      </c>
    </row>
    <row r="3842" spans="1:8" ht="30">
      <c r="A3842" s="45">
        <v>4982</v>
      </c>
      <c r="B3842" s="1108" t="s">
        <v>11869</v>
      </c>
      <c r="C3842" s="45" t="s">
        <v>4706</v>
      </c>
      <c r="D3842" s="46">
        <f t="shared" si="118"/>
        <v>237.43</v>
      </c>
      <c r="F3842" s="46">
        <v>237.43</v>
      </c>
      <c r="G3842" s="46">
        <v>237.43</v>
      </c>
      <c r="H3842" s="1105" t="b">
        <f t="shared" si="119"/>
        <v>1</v>
      </c>
    </row>
    <row r="3843" spans="1:8" ht="30">
      <c r="A3843" s="47">
        <v>20322</v>
      </c>
      <c r="B3843" s="48" t="s">
        <v>11870</v>
      </c>
      <c r="C3843" s="47" t="s">
        <v>4706</v>
      </c>
      <c r="D3843" s="49">
        <f t="shared" ref="D3843:D3906" si="120">IF($J$2=$F$1,F3843,G3843)</f>
        <v>209.26</v>
      </c>
      <c r="F3843" s="49">
        <v>209.26</v>
      </c>
      <c r="G3843" s="49">
        <v>209.26</v>
      </c>
      <c r="H3843" s="1105" t="b">
        <f t="shared" ref="H3843:H3906" si="121">F3843=G3843</f>
        <v>1</v>
      </c>
    </row>
    <row r="3844" spans="1:8" ht="30">
      <c r="A3844" s="45">
        <v>10553</v>
      </c>
      <c r="B3844" s="1108" t="s">
        <v>11871</v>
      </c>
      <c r="C3844" s="45" t="s">
        <v>4706</v>
      </c>
      <c r="D3844" s="46">
        <f t="shared" si="120"/>
        <v>223.1</v>
      </c>
      <c r="F3844" s="46">
        <v>223.1</v>
      </c>
      <c r="G3844" s="46">
        <v>223.1</v>
      </c>
      <c r="H3844" s="1105" t="b">
        <f t="shared" si="121"/>
        <v>1</v>
      </c>
    </row>
    <row r="3845" spans="1:8" ht="30">
      <c r="A3845" s="47">
        <v>5020</v>
      </c>
      <c r="B3845" s="48" t="s">
        <v>11872</v>
      </c>
      <c r="C3845" s="47" t="s">
        <v>4706</v>
      </c>
      <c r="D3845" s="49">
        <f t="shared" si="120"/>
        <v>231.31</v>
      </c>
      <c r="F3845" s="49">
        <v>231.31</v>
      </c>
      <c r="G3845" s="49">
        <v>231.31</v>
      </c>
      <c r="H3845" s="1105" t="b">
        <f t="shared" si="121"/>
        <v>1</v>
      </c>
    </row>
    <row r="3846" spans="1:8" ht="30">
      <c r="A3846" s="45">
        <v>4962</v>
      </c>
      <c r="B3846" s="1108" t="s">
        <v>11873</v>
      </c>
      <c r="C3846" s="45" t="s">
        <v>4706</v>
      </c>
      <c r="D3846" s="46">
        <f t="shared" si="120"/>
        <v>225.35</v>
      </c>
      <c r="F3846" s="46">
        <v>225.35</v>
      </c>
      <c r="G3846" s="46">
        <v>225.35</v>
      </c>
      <c r="H3846" s="1105" t="b">
        <f t="shared" si="121"/>
        <v>1</v>
      </c>
    </row>
    <row r="3847" spans="1:8" ht="30">
      <c r="A3847" s="47">
        <v>4981</v>
      </c>
      <c r="B3847" s="48" t="s">
        <v>11874</v>
      </c>
      <c r="C3847" s="47" t="s">
        <v>4706</v>
      </c>
      <c r="D3847" s="49">
        <f t="shared" si="120"/>
        <v>159.36000000000001</v>
      </c>
      <c r="F3847" s="49">
        <v>159.36000000000001</v>
      </c>
      <c r="G3847" s="49">
        <v>159.36000000000001</v>
      </c>
      <c r="H3847" s="1105" t="b">
        <f t="shared" si="121"/>
        <v>1</v>
      </c>
    </row>
    <row r="3848" spans="1:8" ht="30">
      <c r="A3848" s="45">
        <v>10554</v>
      </c>
      <c r="B3848" s="1108" t="s">
        <v>11875</v>
      </c>
      <c r="C3848" s="45" t="s">
        <v>4706</v>
      </c>
      <c r="D3848" s="46">
        <f t="shared" si="120"/>
        <v>249.34</v>
      </c>
      <c r="F3848" s="46">
        <v>249.34</v>
      </c>
      <c r="G3848" s="46">
        <v>249.34</v>
      </c>
      <c r="H3848" s="1105" t="b">
        <f t="shared" si="121"/>
        <v>1</v>
      </c>
    </row>
    <row r="3849" spans="1:8" ht="30">
      <c r="A3849" s="47">
        <v>4964</v>
      </c>
      <c r="B3849" s="48" t="s">
        <v>11876</v>
      </c>
      <c r="C3849" s="47" t="s">
        <v>4706</v>
      </c>
      <c r="D3849" s="49">
        <f t="shared" si="120"/>
        <v>273.64</v>
      </c>
      <c r="F3849" s="49">
        <v>273.64</v>
      </c>
      <c r="G3849" s="49">
        <v>273.64</v>
      </c>
      <c r="H3849" s="1105" t="b">
        <f t="shared" si="121"/>
        <v>1</v>
      </c>
    </row>
    <row r="3850" spans="1:8" ht="30">
      <c r="A3850" s="45">
        <v>4992</v>
      </c>
      <c r="B3850" s="1108" t="s">
        <v>11877</v>
      </c>
      <c r="C3850" s="45" t="s">
        <v>4706</v>
      </c>
      <c r="D3850" s="46">
        <f t="shared" si="120"/>
        <v>271.39</v>
      </c>
      <c r="F3850" s="46">
        <v>271.39</v>
      </c>
      <c r="G3850" s="46">
        <v>271.39</v>
      </c>
      <c r="H3850" s="1105" t="b">
        <f t="shared" si="121"/>
        <v>1</v>
      </c>
    </row>
    <row r="3851" spans="1:8" ht="30">
      <c r="A3851" s="47">
        <v>10555</v>
      </c>
      <c r="B3851" s="48" t="s">
        <v>11878</v>
      </c>
      <c r="C3851" s="47" t="s">
        <v>4706</v>
      </c>
      <c r="D3851" s="49">
        <f t="shared" si="120"/>
        <v>240.64</v>
      </c>
      <c r="F3851" s="49">
        <v>240.64</v>
      </c>
      <c r="G3851" s="49">
        <v>240.64</v>
      </c>
      <c r="H3851" s="1105" t="b">
        <f t="shared" si="121"/>
        <v>1</v>
      </c>
    </row>
    <row r="3852" spans="1:8" ht="30">
      <c r="A3852" s="45">
        <v>4987</v>
      </c>
      <c r="B3852" s="1108" t="s">
        <v>11879</v>
      </c>
      <c r="C3852" s="45" t="s">
        <v>4706</v>
      </c>
      <c r="D3852" s="46">
        <f t="shared" si="120"/>
        <v>249.34</v>
      </c>
      <c r="F3852" s="46">
        <v>249.34</v>
      </c>
      <c r="G3852" s="46">
        <v>249.34</v>
      </c>
      <c r="H3852" s="1105" t="b">
        <f t="shared" si="121"/>
        <v>1</v>
      </c>
    </row>
    <row r="3853" spans="1:8" ht="30">
      <c r="A3853" s="47">
        <v>10556</v>
      </c>
      <c r="B3853" s="48" t="s">
        <v>11880</v>
      </c>
      <c r="C3853" s="47" t="s">
        <v>4706</v>
      </c>
      <c r="D3853" s="49">
        <f t="shared" si="120"/>
        <v>255.65</v>
      </c>
      <c r="F3853" s="49">
        <v>255.65</v>
      </c>
      <c r="G3853" s="49">
        <v>255.65</v>
      </c>
      <c r="H3853" s="1105" t="b">
        <f t="shared" si="121"/>
        <v>1</v>
      </c>
    </row>
    <row r="3854" spans="1:8" ht="30">
      <c r="A3854" s="45">
        <v>4958</v>
      </c>
      <c r="B3854" s="1108" t="s">
        <v>11881</v>
      </c>
      <c r="C3854" s="45" t="s">
        <v>4708</v>
      </c>
      <c r="D3854" s="46">
        <f t="shared" si="120"/>
        <v>146.11000000000001</v>
      </c>
      <c r="F3854" s="46">
        <v>146.11000000000001</v>
      </c>
      <c r="G3854" s="46">
        <v>146.11000000000001</v>
      </c>
      <c r="H3854" s="1105" t="b">
        <f t="shared" si="121"/>
        <v>1</v>
      </c>
    </row>
    <row r="3855" spans="1:8" ht="30">
      <c r="A3855" s="47">
        <v>39502</v>
      </c>
      <c r="B3855" s="48" t="s">
        <v>11882</v>
      </c>
      <c r="C3855" s="47" t="s">
        <v>4706</v>
      </c>
      <c r="D3855" s="49">
        <f t="shared" si="120"/>
        <v>354.13</v>
      </c>
      <c r="F3855" s="49">
        <v>354.13</v>
      </c>
      <c r="G3855" s="49">
        <v>354.13</v>
      </c>
      <c r="H3855" s="1105" t="b">
        <f t="shared" si="121"/>
        <v>1</v>
      </c>
    </row>
    <row r="3856" spans="1:8" ht="30">
      <c r="A3856" s="45">
        <v>39504</v>
      </c>
      <c r="B3856" s="1108" t="s">
        <v>11883</v>
      </c>
      <c r="C3856" s="45" t="s">
        <v>4706</v>
      </c>
      <c r="D3856" s="46">
        <f t="shared" si="120"/>
        <v>251.11</v>
      </c>
      <c r="F3856" s="46">
        <v>251.11</v>
      </c>
      <c r="G3856" s="46">
        <v>251.11</v>
      </c>
      <c r="H3856" s="1105" t="b">
        <f t="shared" si="121"/>
        <v>1</v>
      </c>
    </row>
    <row r="3857" spans="1:8" ht="30">
      <c r="A3857" s="47">
        <v>39503</v>
      </c>
      <c r="B3857" s="48" t="s">
        <v>11884</v>
      </c>
      <c r="C3857" s="47" t="s">
        <v>4706</v>
      </c>
      <c r="D3857" s="49">
        <f t="shared" si="120"/>
        <v>384.71</v>
      </c>
      <c r="F3857" s="49">
        <v>384.71</v>
      </c>
      <c r="G3857" s="49">
        <v>384.71</v>
      </c>
      <c r="H3857" s="1105" t="b">
        <f t="shared" si="121"/>
        <v>1</v>
      </c>
    </row>
    <row r="3858" spans="1:8" ht="30">
      <c r="A3858" s="45">
        <v>39505</v>
      </c>
      <c r="B3858" s="1108" t="s">
        <v>11885</v>
      </c>
      <c r="C3858" s="45" t="s">
        <v>4706</v>
      </c>
      <c r="D3858" s="46">
        <f t="shared" si="120"/>
        <v>273.64</v>
      </c>
      <c r="F3858" s="46">
        <v>273.64</v>
      </c>
      <c r="G3858" s="46">
        <v>273.64</v>
      </c>
      <c r="H3858" s="1105" t="b">
        <f t="shared" si="121"/>
        <v>1</v>
      </c>
    </row>
    <row r="3859" spans="1:8">
      <c r="A3859" s="47">
        <v>25969</v>
      </c>
      <c r="B3859" s="48" t="s">
        <v>11886</v>
      </c>
      <c r="C3859" s="47" t="s">
        <v>4706</v>
      </c>
      <c r="D3859" s="49">
        <f t="shared" si="120"/>
        <v>386.26</v>
      </c>
      <c r="F3859" s="49">
        <v>386.26</v>
      </c>
      <c r="G3859" s="49">
        <v>386.26</v>
      </c>
      <c r="H3859" s="1105" t="b">
        <f t="shared" si="121"/>
        <v>1</v>
      </c>
    </row>
    <row r="3860" spans="1:8" ht="30">
      <c r="A3860" s="45">
        <v>4944</v>
      </c>
      <c r="B3860" s="1108" t="s">
        <v>11887</v>
      </c>
      <c r="C3860" s="45" t="s">
        <v>4708</v>
      </c>
      <c r="D3860" s="46">
        <f t="shared" si="120"/>
        <v>323.45</v>
      </c>
      <c r="F3860" s="46">
        <v>323.45</v>
      </c>
      <c r="G3860" s="46">
        <v>323.45</v>
      </c>
      <c r="H3860" s="1105" t="b">
        <f t="shared" si="121"/>
        <v>1</v>
      </c>
    </row>
    <row r="3861" spans="1:8">
      <c r="A3861" s="47">
        <v>21102</v>
      </c>
      <c r="B3861" s="48" t="s">
        <v>11888</v>
      </c>
      <c r="C3861" s="47" t="s">
        <v>4706</v>
      </c>
      <c r="D3861" s="49">
        <f t="shared" si="120"/>
        <v>34.04</v>
      </c>
      <c r="F3861" s="49">
        <v>34.04</v>
      </c>
      <c r="G3861" s="49">
        <v>34.04</v>
      </c>
      <c r="H3861" s="1105" t="b">
        <f t="shared" si="121"/>
        <v>1</v>
      </c>
    </row>
    <row r="3862" spans="1:8">
      <c r="A3862" s="45">
        <v>21101</v>
      </c>
      <c r="B3862" s="1108" t="s">
        <v>11889</v>
      </c>
      <c r="C3862" s="45" t="s">
        <v>4706</v>
      </c>
      <c r="D3862" s="46">
        <f t="shared" si="120"/>
        <v>21.86</v>
      </c>
      <c r="F3862" s="46">
        <v>21.86</v>
      </c>
      <c r="G3862" s="46">
        <v>21.86</v>
      </c>
      <c r="H3862" s="1105" t="b">
        <f t="shared" si="121"/>
        <v>1</v>
      </c>
    </row>
    <row r="3863" spans="1:8">
      <c r="A3863" s="47">
        <v>34713</v>
      </c>
      <c r="B3863" s="48" t="s">
        <v>11890</v>
      </c>
      <c r="C3863" s="47" t="s">
        <v>4708</v>
      </c>
      <c r="D3863" s="49">
        <f t="shared" si="120"/>
        <v>280.98</v>
      </c>
      <c r="F3863" s="49">
        <v>280.98</v>
      </c>
      <c r="G3863" s="49">
        <v>280.98</v>
      </c>
      <c r="H3863" s="1105" t="b">
        <f t="shared" si="121"/>
        <v>1</v>
      </c>
    </row>
    <row r="3864" spans="1:8" ht="30">
      <c r="A3864" s="45">
        <v>4947</v>
      </c>
      <c r="B3864" s="1108" t="s">
        <v>11891</v>
      </c>
      <c r="C3864" s="45" t="s">
        <v>4708</v>
      </c>
      <c r="D3864" s="46">
        <f t="shared" si="120"/>
        <v>514.54</v>
      </c>
      <c r="F3864" s="46">
        <v>514.54</v>
      </c>
      <c r="G3864" s="46">
        <v>514.54</v>
      </c>
      <c r="H3864" s="1105" t="b">
        <f t="shared" si="121"/>
        <v>1</v>
      </c>
    </row>
    <row r="3865" spans="1:8">
      <c r="A3865" s="47">
        <v>37563</v>
      </c>
      <c r="B3865" s="48" t="s">
        <v>11892</v>
      </c>
      <c r="C3865" s="47" t="s">
        <v>4708</v>
      </c>
      <c r="D3865" s="49">
        <f t="shared" si="120"/>
        <v>395.08</v>
      </c>
      <c r="F3865" s="49">
        <v>395.08</v>
      </c>
      <c r="G3865" s="49">
        <v>395.08</v>
      </c>
      <c r="H3865" s="1105" t="b">
        <f t="shared" si="121"/>
        <v>1</v>
      </c>
    </row>
    <row r="3866" spans="1:8">
      <c r="A3866" s="45">
        <v>4948</v>
      </c>
      <c r="B3866" s="1108" t="s">
        <v>11893</v>
      </c>
      <c r="C3866" s="45" t="s">
        <v>4708</v>
      </c>
      <c r="D3866" s="46">
        <f t="shared" si="120"/>
        <v>358.56</v>
      </c>
      <c r="F3866" s="46">
        <v>358.56</v>
      </c>
      <c r="G3866" s="46">
        <v>358.56</v>
      </c>
      <c r="H3866" s="1105" t="b">
        <f t="shared" si="121"/>
        <v>1</v>
      </c>
    </row>
    <row r="3867" spans="1:8" ht="30">
      <c r="A3867" s="47">
        <v>37561</v>
      </c>
      <c r="B3867" s="48" t="s">
        <v>11894</v>
      </c>
      <c r="C3867" s="47" t="s">
        <v>4708</v>
      </c>
      <c r="D3867" s="49">
        <f t="shared" si="120"/>
        <v>737.52</v>
      </c>
      <c r="F3867" s="49">
        <v>737.52</v>
      </c>
      <c r="G3867" s="49">
        <v>737.52</v>
      </c>
      <c r="H3867" s="1105" t="b">
        <f t="shared" si="121"/>
        <v>1</v>
      </c>
    </row>
    <row r="3868" spans="1:8" ht="30">
      <c r="A3868" s="45">
        <v>37562</v>
      </c>
      <c r="B3868" s="1108" t="s">
        <v>11895</v>
      </c>
      <c r="C3868" s="45" t="s">
        <v>4708</v>
      </c>
      <c r="D3868" s="46">
        <f t="shared" si="120"/>
        <v>473.04</v>
      </c>
      <c r="F3868" s="46">
        <v>473.04</v>
      </c>
      <c r="G3868" s="46">
        <v>473.04</v>
      </c>
      <c r="H3868" s="1105" t="b">
        <f t="shared" si="121"/>
        <v>1</v>
      </c>
    </row>
    <row r="3869" spans="1:8">
      <c r="A3869" s="47">
        <v>37585</v>
      </c>
      <c r="B3869" s="48" t="s">
        <v>11896</v>
      </c>
      <c r="C3869" s="47" t="s">
        <v>4706</v>
      </c>
      <c r="D3869" s="49">
        <f t="shared" si="120"/>
        <v>240.69</v>
      </c>
      <c r="F3869" s="49">
        <v>240.69</v>
      </c>
      <c r="G3869" s="49">
        <v>240.69</v>
      </c>
      <c r="H3869" s="1105" t="b">
        <f t="shared" si="121"/>
        <v>1</v>
      </c>
    </row>
    <row r="3870" spans="1:8">
      <c r="A3870" s="45">
        <v>14164</v>
      </c>
      <c r="B3870" s="1108" t="s">
        <v>11897</v>
      </c>
      <c r="C3870" s="45" t="s">
        <v>4706</v>
      </c>
      <c r="D3870" s="46">
        <f t="shared" si="120"/>
        <v>1041.3800000000001</v>
      </c>
      <c r="F3870" s="46">
        <v>1041.3800000000001</v>
      </c>
      <c r="G3870" s="46">
        <v>1041.3800000000001</v>
      </c>
      <c r="H3870" s="1105" t="b">
        <f t="shared" si="121"/>
        <v>1</v>
      </c>
    </row>
    <row r="3871" spans="1:8">
      <c r="A3871" s="47">
        <v>14163</v>
      </c>
      <c r="B3871" s="48" t="s">
        <v>11898</v>
      </c>
      <c r="C3871" s="47" t="s">
        <v>4706</v>
      </c>
      <c r="D3871" s="49">
        <f t="shared" si="120"/>
        <v>1183.5899999999999</v>
      </c>
      <c r="F3871" s="49">
        <v>1183.5899999999999</v>
      </c>
      <c r="G3871" s="49">
        <v>1183.5899999999999</v>
      </c>
      <c r="H3871" s="1105" t="b">
        <f t="shared" si="121"/>
        <v>1</v>
      </c>
    </row>
    <row r="3872" spans="1:8">
      <c r="A3872" s="45">
        <v>5051</v>
      </c>
      <c r="B3872" s="1108" t="s">
        <v>11899</v>
      </c>
      <c r="C3872" s="45" t="s">
        <v>4706</v>
      </c>
      <c r="D3872" s="46">
        <f t="shared" si="120"/>
        <v>1006.63</v>
      </c>
      <c r="F3872" s="46">
        <v>1006.63</v>
      </c>
      <c r="G3872" s="46">
        <v>1006.63</v>
      </c>
      <c r="H3872" s="1105" t="b">
        <f t="shared" si="121"/>
        <v>1</v>
      </c>
    </row>
    <row r="3873" spans="1:8">
      <c r="A3873" s="47">
        <v>14162</v>
      </c>
      <c r="B3873" s="48" t="s">
        <v>11900</v>
      </c>
      <c r="C3873" s="47" t="s">
        <v>4706</v>
      </c>
      <c r="D3873" s="49">
        <f t="shared" si="120"/>
        <v>1005.17</v>
      </c>
      <c r="F3873" s="49">
        <v>1005.17</v>
      </c>
      <c r="G3873" s="49">
        <v>1005.17</v>
      </c>
      <c r="H3873" s="1105" t="b">
        <f t="shared" si="121"/>
        <v>1</v>
      </c>
    </row>
    <row r="3874" spans="1:8">
      <c r="A3874" s="45">
        <v>5052</v>
      </c>
      <c r="B3874" s="1108" t="s">
        <v>11901</v>
      </c>
      <c r="C3874" s="45" t="s">
        <v>4706</v>
      </c>
      <c r="D3874" s="46">
        <f t="shared" si="120"/>
        <v>750</v>
      </c>
      <c r="F3874" s="46">
        <v>750</v>
      </c>
      <c r="G3874" s="46">
        <v>750</v>
      </c>
      <c r="H3874" s="1105" t="b">
        <f t="shared" si="121"/>
        <v>1</v>
      </c>
    </row>
    <row r="3875" spans="1:8">
      <c r="A3875" s="47">
        <v>14166</v>
      </c>
      <c r="B3875" s="48" t="s">
        <v>11902</v>
      </c>
      <c r="C3875" s="47" t="s">
        <v>4706</v>
      </c>
      <c r="D3875" s="49">
        <f t="shared" si="120"/>
        <v>759.52</v>
      </c>
      <c r="F3875" s="49">
        <v>759.52</v>
      </c>
      <c r="G3875" s="49">
        <v>759.52</v>
      </c>
      <c r="H3875" s="1105" t="b">
        <f t="shared" si="121"/>
        <v>1</v>
      </c>
    </row>
    <row r="3876" spans="1:8">
      <c r="A3876" s="45">
        <v>14165</v>
      </c>
      <c r="B3876" s="1108" t="s">
        <v>11903</v>
      </c>
      <c r="C3876" s="45" t="s">
        <v>4706</v>
      </c>
      <c r="D3876" s="46">
        <f t="shared" si="120"/>
        <v>1052.21</v>
      </c>
      <c r="F3876" s="46">
        <v>1052.21</v>
      </c>
      <c r="G3876" s="46">
        <v>1052.21</v>
      </c>
      <c r="H3876" s="1105" t="b">
        <f t="shared" si="121"/>
        <v>1</v>
      </c>
    </row>
    <row r="3877" spans="1:8">
      <c r="A3877" s="47">
        <v>5050</v>
      </c>
      <c r="B3877" s="48" t="s">
        <v>11904</v>
      </c>
      <c r="C3877" s="47" t="s">
        <v>4706</v>
      </c>
      <c r="D3877" s="49">
        <f t="shared" si="120"/>
        <v>258.97000000000003</v>
      </c>
      <c r="F3877" s="49">
        <v>258.97000000000003</v>
      </c>
      <c r="G3877" s="49">
        <v>258.97000000000003</v>
      </c>
      <c r="H3877" s="1105" t="b">
        <f t="shared" si="121"/>
        <v>1</v>
      </c>
    </row>
    <row r="3878" spans="1:8">
      <c r="A3878" s="45">
        <v>12378</v>
      </c>
      <c r="B3878" s="1108" t="s">
        <v>11905</v>
      </c>
      <c r="C3878" s="45" t="s">
        <v>4706</v>
      </c>
      <c r="D3878" s="46">
        <f t="shared" si="120"/>
        <v>615.57000000000005</v>
      </c>
      <c r="F3878" s="46">
        <v>615.57000000000005</v>
      </c>
      <c r="G3878" s="46">
        <v>615.57000000000005</v>
      </c>
      <c r="H3878" s="1105" t="b">
        <f t="shared" si="121"/>
        <v>1</v>
      </c>
    </row>
    <row r="3879" spans="1:8">
      <c r="A3879" s="47">
        <v>12366</v>
      </c>
      <c r="B3879" s="48" t="s">
        <v>11906</v>
      </c>
      <c r="C3879" s="47" t="s">
        <v>4706</v>
      </c>
      <c r="D3879" s="49">
        <f t="shared" si="120"/>
        <v>540.11</v>
      </c>
      <c r="F3879" s="49">
        <v>540.11</v>
      </c>
      <c r="G3879" s="49">
        <v>540.11</v>
      </c>
      <c r="H3879" s="1105" t="b">
        <f t="shared" si="121"/>
        <v>1</v>
      </c>
    </row>
    <row r="3880" spans="1:8">
      <c r="A3880" s="45">
        <v>5045</v>
      </c>
      <c r="B3880" s="1108" t="s">
        <v>11907</v>
      </c>
      <c r="C3880" s="45" t="s">
        <v>4706</v>
      </c>
      <c r="D3880" s="46">
        <f t="shared" si="120"/>
        <v>752.13</v>
      </c>
      <c r="F3880" s="46">
        <v>752.13</v>
      </c>
      <c r="G3880" s="46">
        <v>752.13</v>
      </c>
      <c r="H3880" s="1105" t="b">
        <f t="shared" si="121"/>
        <v>1</v>
      </c>
    </row>
    <row r="3881" spans="1:8">
      <c r="A3881" s="47">
        <v>5044</v>
      </c>
      <c r="B3881" s="48" t="s">
        <v>11908</v>
      </c>
      <c r="C3881" s="47" t="s">
        <v>4706</v>
      </c>
      <c r="D3881" s="49">
        <f t="shared" si="120"/>
        <v>530.64</v>
      </c>
      <c r="F3881" s="49">
        <v>530.64</v>
      </c>
      <c r="G3881" s="49">
        <v>530.64</v>
      </c>
      <c r="H3881" s="1105" t="b">
        <f t="shared" si="121"/>
        <v>1</v>
      </c>
    </row>
    <row r="3882" spans="1:8">
      <c r="A3882" s="45">
        <v>5055</v>
      </c>
      <c r="B3882" s="1108" t="s">
        <v>11909</v>
      </c>
      <c r="C3882" s="45" t="s">
        <v>4706</v>
      </c>
      <c r="D3882" s="46">
        <f t="shared" si="120"/>
        <v>754.43</v>
      </c>
      <c r="F3882" s="46">
        <v>754.43</v>
      </c>
      <c r="G3882" s="46">
        <v>754.43</v>
      </c>
      <c r="H3882" s="1105" t="b">
        <f t="shared" si="121"/>
        <v>1</v>
      </c>
    </row>
    <row r="3883" spans="1:8">
      <c r="A3883" s="47">
        <v>5053</v>
      </c>
      <c r="B3883" s="48" t="s">
        <v>11910</v>
      </c>
      <c r="C3883" s="47" t="s">
        <v>4706</v>
      </c>
      <c r="D3883" s="49">
        <f t="shared" si="120"/>
        <v>587.19000000000005</v>
      </c>
      <c r="F3883" s="49">
        <v>587.19000000000005</v>
      </c>
      <c r="G3883" s="49">
        <v>587.19000000000005</v>
      </c>
      <c r="H3883" s="1105" t="b">
        <f t="shared" si="121"/>
        <v>1</v>
      </c>
    </row>
    <row r="3884" spans="1:8">
      <c r="A3884" s="45">
        <v>5035</v>
      </c>
      <c r="B3884" s="1108" t="s">
        <v>11911</v>
      </c>
      <c r="C3884" s="45" t="s">
        <v>4706</v>
      </c>
      <c r="D3884" s="46">
        <f t="shared" si="120"/>
        <v>960.05</v>
      </c>
      <c r="F3884" s="46">
        <v>960.05</v>
      </c>
      <c r="G3884" s="46">
        <v>960.05</v>
      </c>
      <c r="H3884" s="1105" t="b">
        <f t="shared" si="121"/>
        <v>1</v>
      </c>
    </row>
    <row r="3885" spans="1:8">
      <c r="A3885" s="47">
        <v>5036</v>
      </c>
      <c r="B3885" s="48" t="s">
        <v>11912</v>
      </c>
      <c r="C3885" s="47" t="s">
        <v>4706</v>
      </c>
      <c r="D3885" s="49">
        <f t="shared" si="120"/>
        <v>1602.64</v>
      </c>
      <c r="F3885" s="49">
        <v>1602.64</v>
      </c>
      <c r="G3885" s="49">
        <v>1602.64</v>
      </c>
      <c r="H3885" s="1105" t="b">
        <f t="shared" si="121"/>
        <v>1</v>
      </c>
    </row>
    <row r="3886" spans="1:8">
      <c r="A3886" s="45">
        <v>5059</v>
      </c>
      <c r="B3886" s="1108" t="s">
        <v>11913</v>
      </c>
      <c r="C3886" s="45" t="s">
        <v>4706</v>
      </c>
      <c r="D3886" s="46">
        <f t="shared" si="120"/>
        <v>750.85</v>
      </c>
      <c r="F3886" s="46">
        <v>750.85</v>
      </c>
      <c r="G3886" s="46">
        <v>750.85</v>
      </c>
      <c r="H3886" s="1105" t="b">
        <f t="shared" si="121"/>
        <v>1</v>
      </c>
    </row>
    <row r="3887" spans="1:8">
      <c r="A3887" s="47">
        <v>5034</v>
      </c>
      <c r="B3887" s="48" t="s">
        <v>11914</v>
      </c>
      <c r="C3887" s="47" t="s">
        <v>4706</v>
      </c>
      <c r="D3887" s="49">
        <f t="shared" si="120"/>
        <v>1036.0999999999999</v>
      </c>
      <c r="F3887" s="49">
        <v>1036.0999999999999</v>
      </c>
      <c r="G3887" s="49">
        <v>1036.0999999999999</v>
      </c>
      <c r="H3887" s="1105" t="b">
        <f t="shared" si="121"/>
        <v>1</v>
      </c>
    </row>
    <row r="3888" spans="1:8">
      <c r="A3888" s="45">
        <v>5056</v>
      </c>
      <c r="B3888" s="1108" t="s">
        <v>11915</v>
      </c>
      <c r="C3888" s="45" t="s">
        <v>4706</v>
      </c>
      <c r="D3888" s="46">
        <f t="shared" si="120"/>
        <v>805.07</v>
      </c>
      <c r="F3888" s="46">
        <v>805.07</v>
      </c>
      <c r="G3888" s="46">
        <v>805.07</v>
      </c>
      <c r="H3888" s="1105" t="b">
        <f t="shared" si="121"/>
        <v>1</v>
      </c>
    </row>
    <row r="3889" spans="1:8">
      <c r="A3889" s="47">
        <v>5057</v>
      </c>
      <c r="B3889" s="48" t="s">
        <v>11916</v>
      </c>
      <c r="C3889" s="47" t="s">
        <v>4706</v>
      </c>
      <c r="D3889" s="49">
        <f t="shared" si="120"/>
        <v>645.66</v>
      </c>
      <c r="F3889" s="49">
        <v>645.66</v>
      </c>
      <c r="G3889" s="49">
        <v>645.66</v>
      </c>
      <c r="H3889" s="1105" t="b">
        <f t="shared" si="121"/>
        <v>1</v>
      </c>
    </row>
    <row r="3890" spans="1:8">
      <c r="A3890" s="45">
        <v>5033</v>
      </c>
      <c r="B3890" s="1108" t="s">
        <v>11917</v>
      </c>
      <c r="C3890" s="45" t="s">
        <v>4706</v>
      </c>
      <c r="D3890" s="46">
        <f t="shared" si="120"/>
        <v>536</v>
      </c>
      <c r="F3890" s="46">
        <v>536</v>
      </c>
      <c r="G3890" s="46">
        <v>536</v>
      </c>
      <c r="H3890" s="1105" t="b">
        <f t="shared" si="121"/>
        <v>1</v>
      </c>
    </row>
    <row r="3891" spans="1:8">
      <c r="A3891" s="47">
        <v>5038</v>
      </c>
      <c r="B3891" s="48" t="s">
        <v>11918</v>
      </c>
      <c r="C3891" s="47" t="s">
        <v>4706</v>
      </c>
      <c r="D3891" s="49">
        <f t="shared" si="120"/>
        <v>436.84</v>
      </c>
      <c r="F3891" s="49">
        <v>436.84</v>
      </c>
      <c r="G3891" s="49">
        <v>436.84</v>
      </c>
      <c r="H3891" s="1105" t="b">
        <f t="shared" si="121"/>
        <v>1</v>
      </c>
    </row>
    <row r="3892" spans="1:8">
      <c r="A3892" s="45">
        <v>12372</v>
      </c>
      <c r="B3892" s="1108" t="s">
        <v>11919</v>
      </c>
      <c r="C3892" s="45" t="s">
        <v>4706</v>
      </c>
      <c r="D3892" s="46">
        <f t="shared" si="120"/>
        <v>575.66</v>
      </c>
      <c r="F3892" s="46">
        <v>575.66</v>
      </c>
      <c r="G3892" s="46">
        <v>575.66</v>
      </c>
      <c r="H3892" s="1105" t="b">
        <f t="shared" si="121"/>
        <v>1</v>
      </c>
    </row>
    <row r="3893" spans="1:8">
      <c r="A3893" s="47">
        <v>13339</v>
      </c>
      <c r="B3893" s="48" t="s">
        <v>11920</v>
      </c>
      <c r="C3893" s="47" t="s">
        <v>4706</v>
      </c>
      <c r="D3893" s="49">
        <f t="shared" si="120"/>
        <v>855.78</v>
      </c>
      <c r="F3893" s="49">
        <v>855.78</v>
      </c>
      <c r="G3893" s="49">
        <v>855.78</v>
      </c>
      <c r="H3893" s="1105" t="b">
        <f t="shared" si="121"/>
        <v>1</v>
      </c>
    </row>
    <row r="3894" spans="1:8">
      <c r="A3894" s="45">
        <v>12373</v>
      </c>
      <c r="B3894" s="1108" t="s">
        <v>11921</v>
      </c>
      <c r="C3894" s="45" t="s">
        <v>4706</v>
      </c>
      <c r="D3894" s="46">
        <f t="shared" si="120"/>
        <v>896.19</v>
      </c>
      <c r="F3894" s="46">
        <v>896.19</v>
      </c>
      <c r="G3894" s="46">
        <v>896.19</v>
      </c>
      <c r="H3894" s="1105" t="b">
        <f t="shared" si="121"/>
        <v>1</v>
      </c>
    </row>
    <row r="3895" spans="1:8">
      <c r="A3895" s="47">
        <v>12388</v>
      </c>
      <c r="B3895" s="48" t="s">
        <v>11922</v>
      </c>
      <c r="C3895" s="47" t="s">
        <v>4706</v>
      </c>
      <c r="D3895" s="49">
        <f t="shared" si="120"/>
        <v>153.29</v>
      </c>
      <c r="F3895" s="49">
        <v>153.29</v>
      </c>
      <c r="G3895" s="49">
        <v>153.29</v>
      </c>
      <c r="H3895" s="1105" t="b">
        <f t="shared" si="121"/>
        <v>1</v>
      </c>
    </row>
    <row r="3896" spans="1:8">
      <c r="A3896" s="45">
        <v>34695</v>
      </c>
      <c r="B3896" s="1108" t="s">
        <v>11923</v>
      </c>
      <c r="C3896" s="45" t="s">
        <v>4706</v>
      </c>
      <c r="D3896" s="46">
        <f t="shared" si="120"/>
        <v>616.4</v>
      </c>
      <c r="F3896" s="46">
        <v>616.4</v>
      </c>
      <c r="G3896" s="46">
        <v>616.4</v>
      </c>
      <c r="H3896" s="1105" t="b">
        <f t="shared" si="121"/>
        <v>1</v>
      </c>
    </row>
    <row r="3897" spans="1:8">
      <c r="A3897" s="47">
        <v>34692</v>
      </c>
      <c r="B3897" s="48" t="s">
        <v>11924</v>
      </c>
      <c r="C3897" s="47" t="s">
        <v>4706</v>
      </c>
      <c r="D3897" s="49">
        <f t="shared" si="120"/>
        <v>1479.36</v>
      </c>
      <c r="F3897" s="49">
        <v>1479.36</v>
      </c>
      <c r="G3897" s="49">
        <v>1479.36</v>
      </c>
      <c r="H3897" s="1105" t="b">
        <f t="shared" si="121"/>
        <v>1</v>
      </c>
    </row>
    <row r="3898" spans="1:8">
      <c r="A3898" s="45">
        <v>26028</v>
      </c>
      <c r="B3898" s="1108" t="s">
        <v>11925</v>
      </c>
      <c r="C3898" s="45" t="s">
        <v>4719</v>
      </c>
      <c r="D3898" s="46">
        <f t="shared" si="120"/>
        <v>245.24</v>
      </c>
      <c r="F3898" s="46">
        <v>245.24</v>
      </c>
      <c r="G3898" s="46">
        <v>245.24</v>
      </c>
      <c r="H3898" s="1105" t="b">
        <f t="shared" si="121"/>
        <v>1</v>
      </c>
    </row>
    <row r="3899" spans="1:8">
      <c r="A3899" s="47">
        <v>11844</v>
      </c>
      <c r="B3899" s="48" t="s">
        <v>11926</v>
      </c>
      <c r="C3899" s="47" t="s">
        <v>4709</v>
      </c>
      <c r="D3899" s="49">
        <f t="shared" si="120"/>
        <v>27.78</v>
      </c>
      <c r="F3899" s="49">
        <v>27.78</v>
      </c>
      <c r="G3899" s="49">
        <v>27.78</v>
      </c>
      <c r="H3899" s="1105" t="b">
        <f t="shared" si="121"/>
        <v>1</v>
      </c>
    </row>
    <row r="3900" spans="1:8">
      <c r="A3900" s="45">
        <v>4465</v>
      </c>
      <c r="B3900" s="1108" t="s">
        <v>11927</v>
      </c>
      <c r="C3900" s="45" t="s">
        <v>4709</v>
      </c>
      <c r="D3900" s="46">
        <f t="shared" si="120"/>
        <v>26.63</v>
      </c>
      <c r="F3900" s="46">
        <v>26.63</v>
      </c>
      <c r="G3900" s="46">
        <v>26.63</v>
      </c>
      <c r="H3900" s="1105" t="b">
        <f t="shared" si="121"/>
        <v>1</v>
      </c>
    </row>
    <row r="3901" spans="1:8">
      <c r="A3901" s="47">
        <v>35273</v>
      </c>
      <c r="B3901" s="48" t="s">
        <v>11928</v>
      </c>
      <c r="C3901" s="47" t="s">
        <v>4709</v>
      </c>
      <c r="D3901" s="49">
        <f t="shared" si="120"/>
        <v>29.42</v>
      </c>
      <c r="F3901" s="49">
        <v>29.42</v>
      </c>
      <c r="G3901" s="49">
        <v>29.42</v>
      </c>
      <c r="H3901" s="1105" t="b">
        <f t="shared" si="121"/>
        <v>1</v>
      </c>
    </row>
    <row r="3902" spans="1:8">
      <c r="A3902" s="45">
        <v>4470</v>
      </c>
      <c r="B3902" s="1108" t="s">
        <v>11929</v>
      </c>
      <c r="C3902" s="45" t="s">
        <v>4709</v>
      </c>
      <c r="D3902" s="46">
        <f t="shared" si="120"/>
        <v>43.97</v>
      </c>
      <c r="F3902" s="46">
        <v>43.97</v>
      </c>
      <c r="G3902" s="46">
        <v>43.97</v>
      </c>
      <c r="H3902" s="1105" t="b">
        <f t="shared" si="121"/>
        <v>1</v>
      </c>
    </row>
    <row r="3903" spans="1:8">
      <c r="A3903" s="47">
        <v>20204</v>
      </c>
      <c r="B3903" s="48" t="s">
        <v>11930</v>
      </c>
      <c r="C3903" s="47" t="s">
        <v>4709</v>
      </c>
      <c r="D3903" s="49">
        <f t="shared" si="120"/>
        <v>39.24</v>
      </c>
      <c r="F3903" s="49">
        <v>39.24</v>
      </c>
      <c r="G3903" s="49">
        <v>39.24</v>
      </c>
      <c r="H3903" s="1105" t="b">
        <f t="shared" si="121"/>
        <v>1</v>
      </c>
    </row>
    <row r="3904" spans="1:8">
      <c r="A3904" s="45">
        <v>20208</v>
      </c>
      <c r="B3904" s="1108" t="s">
        <v>11931</v>
      </c>
      <c r="C3904" s="45" t="s">
        <v>4709</v>
      </c>
      <c r="D3904" s="46">
        <f t="shared" si="120"/>
        <v>46.07</v>
      </c>
      <c r="F3904" s="46">
        <v>46.07</v>
      </c>
      <c r="G3904" s="46">
        <v>46.07</v>
      </c>
      <c r="H3904" s="1105" t="b">
        <f t="shared" si="121"/>
        <v>1</v>
      </c>
    </row>
    <row r="3905" spans="1:8">
      <c r="A3905" s="47">
        <v>4437</v>
      </c>
      <c r="B3905" s="48" t="s">
        <v>11932</v>
      </c>
      <c r="C3905" s="47" t="s">
        <v>4709</v>
      </c>
      <c r="D3905" s="49">
        <f t="shared" si="120"/>
        <v>31.84</v>
      </c>
      <c r="F3905" s="49">
        <v>31.84</v>
      </c>
      <c r="G3905" s="49">
        <v>31.84</v>
      </c>
      <c r="H3905" s="1105" t="b">
        <f t="shared" si="121"/>
        <v>1</v>
      </c>
    </row>
    <row r="3906" spans="1:8">
      <c r="A3906" s="45">
        <v>14580</v>
      </c>
      <c r="B3906" s="1108" t="s">
        <v>11933</v>
      </c>
      <c r="C3906" s="45" t="s">
        <v>4709</v>
      </c>
      <c r="D3906" s="46">
        <f t="shared" si="120"/>
        <v>34.67</v>
      </c>
      <c r="F3906" s="46">
        <v>34.67</v>
      </c>
      <c r="G3906" s="46">
        <v>34.67</v>
      </c>
      <c r="H3906" s="1105" t="b">
        <f t="shared" si="121"/>
        <v>1</v>
      </c>
    </row>
    <row r="3907" spans="1:8">
      <c r="A3907" s="47">
        <v>40304</v>
      </c>
      <c r="B3907" s="48" t="s">
        <v>11934</v>
      </c>
      <c r="C3907" s="47" t="s">
        <v>4710</v>
      </c>
      <c r="D3907" s="49">
        <f t="shared" ref="D3907:D3970" si="122">IF($J$2=$F$1,F3907,G3907)</f>
        <v>12.93</v>
      </c>
      <c r="F3907" s="49">
        <v>12.93</v>
      </c>
      <c r="G3907" s="49">
        <v>12.93</v>
      </c>
      <c r="H3907" s="1105" t="b">
        <f t="shared" ref="H3907:H3970" si="123">F3907=G3907</f>
        <v>1</v>
      </c>
    </row>
    <row r="3908" spans="1:8">
      <c r="A3908" s="45">
        <v>5065</v>
      </c>
      <c r="B3908" s="1108" t="s">
        <v>11935</v>
      </c>
      <c r="C3908" s="45" t="s">
        <v>4710</v>
      </c>
      <c r="D3908" s="46">
        <f t="shared" si="122"/>
        <v>19.93</v>
      </c>
      <c r="F3908" s="46">
        <v>19.93</v>
      </c>
      <c r="G3908" s="46">
        <v>19.93</v>
      </c>
      <c r="H3908" s="1105" t="b">
        <f t="shared" si="123"/>
        <v>1</v>
      </c>
    </row>
    <row r="3909" spans="1:8">
      <c r="A3909" s="47">
        <v>5072</v>
      </c>
      <c r="B3909" s="48" t="s">
        <v>11936</v>
      </c>
      <c r="C3909" s="47" t="s">
        <v>4710</v>
      </c>
      <c r="D3909" s="49">
        <f t="shared" si="122"/>
        <v>18.43</v>
      </c>
      <c r="F3909" s="49">
        <v>18.43</v>
      </c>
      <c r="G3909" s="49">
        <v>18.43</v>
      </c>
      <c r="H3909" s="1105" t="b">
        <f t="shared" si="123"/>
        <v>1</v>
      </c>
    </row>
    <row r="3910" spans="1:8">
      <c r="A3910" s="45">
        <v>5066</v>
      </c>
      <c r="B3910" s="1108" t="s">
        <v>11937</v>
      </c>
      <c r="C3910" s="45" t="s">
        <v>4710</v>
      </c>
      <c r="D3910" s="46">
        <f t="shared" si="122"/>
        <v>13.8</v>
      </c>
      <c r="F3910" s="46">
        <v>13.8</v>
      </c>
      <c r="G3910" s="46">
        <v>13.8</v>
      </c>
      <c r="H3910" s="1105" t="b">
        <f t="shared" si="123"/>
        <v>1</v>
      </c>
    </row>
    <row r="3911" spans="1:8">
      <c r="A3911" s="47">
        <v>5063</v>
      </c>
      <c r="B3911" s="48" t="s">
        <v>11938</v>
      </c>
      <c r="C3911" s="47" t="s">
        <v>4710</v>
      </c>
      <c r="D3911" s="49">
        <f t="shared" si="122"/>
        <v>12.5</v>
      </c>
      <c r="F3911" s="49">
        <v>12.5</v>
      </c>
      <c r="G3911" s="49">
        <v>12.5</v>
      </c>
      <c r="H3911" s="1105" t="b">
        <f t="shared" si="123"/>
        <v>1</v>
      </c>
    </row>
    <row r="3912" spans="1:8">
      <c r="A3912" s="45">
        <v>20247</v>
      </c>
      <c r="B3912" s="1108" t="s">
        <v>11939</v>
      </c>
      <c r="C3912" s="45" t="s">
        <v>4710</v>
      </c>
      <c r="D3912" s="46">
        <f t="shared" si="122"/>
        <v>11.6</v>
      </c>
      <c r="F3912" s="46">
        <v>11.6</v>
      </c>
      <c r="G3912" s="46">
        <v>11.6</v>
      </c>
      <c r="H3912" s="1105" t="b">
        <f t="shared" si="123"/>
        <v>1</v>
      </c>
    </row>
    <row r="3913" spans="1:8">
      <c r="A3913" s="47">
        <v>5074</v>
      </c>
      <c r="B3913" s="48" t="s">
        <v>11940</v>
      </c>
      <c r="C3913" s="47" t="s">
        <v>4710</v>
      </c>
      <c r="D3913" s="49">
        <f t="shared" si="122"/>
        <v>11.74</v>
      </c>
      <c r="F3913" s="49">
        <v>11.74</v>
      </c>
      <c r="G3913" s="49">
        <v>11.74</v>
      </c>
      <c r="H3913" s="1105" t="b">
        <f t="shared" si="123"/>
        <v>1</v>
      </c>
    </row>
    <row r="3914" spans="1:8">
      <c r="A3914" s="45">
        <v>5067</v>
      </c>
      <c r="B3914" s="1108" t="s">
        <v>11941</v>
      </c>
      <c r="C3914" s="45" t="s">
        <v>4710</v>
      </c>
      <c r="D3914" s="46">
        <f t="shared" si="122"/>
        <v>11.16</v>
      </c>
      <c r="F3914" s="46">
        <v>11.16</v>
      </c>
      <c r="G3914" s="46">
        <v>11.16</v>
      </c>
      <c r="H3914" s="1105" t="b">
        <f t="shared" si="123"/>
        <v>1</v>
      </c>
    </row>
    <row r="3915" spans="1:8">
      <c r="A3915" s="47">
        <v>5078</v>
      </c>
      <c r="B3915" s="48" t="s">
        <v>11942</v>
      </c>
      <c r="C3915" s="47" t="s">
        <v>4710</v>
      </c>
      <c r="D3915" s="49">
        <f t="shared" si="122"/>
        <v>11.04</v>
      </c>
      <c r="F3915" s="49">
        <v>11.04</v>
      </c>
      <c r="G3915" s="49">
        <v>11.04</v>
      </c>
      <c r="H3915" s="1105" t="b">
        <f t="shared" si="123"/>
        <v>1</v>
      </c>
    </row>
    <row r="3916" spans="1:8">
      <c r="A3916" s="45">
        <v>5068</v>
      </c>
      <c r="B3916" s="1108" t="s">
        <v>11943</v>
      </c>
      <c r="C3916" s="45" t="s">
        <v>4710</v>
      </c>
      <c r="D3916" s="46">
        <f t="shared" si="122"/>
        <v>10.48</v>
      </c>
      <c r="F3916" s="46">
        <v>10.48</v>
      </c>
      <c r="G3916" s="46">
        <v>10.48</v>
      </c>
      <c r="H3916" s="1105" t="b">
        <f t="shared" si="123"/>
        <v>1</v>
      </c>
    </row>
    <row r="3917" spans="1:8">
      <c r="A3917" s="47">
        <v>5073</v>
      </c>
      <c r="B3917" s="48" t="s">
        <v>11944</v>
      </c>
      <c r="C3917" s="47" t="s">
        <v>4710</v>
      </c>
      <c r="D3917" s="49">
        <f t="shared" si="122"/>
        <v>10.68</v>
      </c>
      <c r="F3917" s="49">
        <v>10.68</v>
      </c>
      <c r="G3917" s="49">
        <v>10.68</v>
      </c>
      <c r="H3917" s="1105" t="b">
        <f t="shared" si="123"/>
        <v>1</v>
      </c>
    </row>
    <row r="3918" spans="1:8">
      <c r="A3918" s="45">
        <v>5069</v>
      </c>
      <c r="B3918" s="1108" t="s">
        <v>11945</v>
      </c>
      <c r="C3918" s="45" t="s">
        <v>4710</v>
      </c>
      <c r="D3918" s="46">
        <f t="shared" si="122"/>
        <v>10.68</v>
      </c>
      <c r="F3918" s="46">
        <v>10.68</v>
      </c>
      <c r="G3918" s="46">
        <v>10.68</v>
      </c>
      <c r="H3918" s="1105" t="b">
        <f t="shared" si="123"/>
        <v>1</v>
      </c>
    </row>
    <row r="3919" spans="1:8">
      <c r="A3919" s="47">
        <v>5070</v>
      </c>
      <c r="B3919" s="48" t="s">
        <v>11946</v>
      </c>
      <c r="C3919" s="47" t="s">
        <v>4710</v>
      </c>
      <c r="D3919" s="49">
        <f t="shared" si="122"/>
        <v>10.79</v>
      </c>
      <c r="F3919" s="49">
        <v>10.79</v>
      </c>
      <c r="G3919" s="49">
        <v>10.79</v>
      </c>
      <c r="H3919" s="1105" t="b">
        <f t="shared" si="123"/>
        <v>1</v>
      </c>
    </row>
    <row r="3920" spans="1:8">
      <c r="A3920" s="45">
        <v>5071</v>
      </c>
      <c r="B3920" s="1108" t="s">
        <v>11947</v>
      </c>
      <c r="C3920" s="45" t="s">
        <v>4710</v>
      </c>
      <c r="D3920" s="46">
        <f t="shared" si="122"/>
        <v>10.48</v>
      </c>
      <c r="F3920" s="46">
        <v>10.48</v>
      </c>
      <c r="G3920" s="46">
        <v>10.48</v>
      </c>
      <c r="H3920" s="1105" t="b">
        <f t="shared" si="123"/>
        <v>1</v>
      </c>
    </row>
    <row r="3921" spans="1:8">
      <c r="A3921" s="47">
        <v>5061</v>
      </c>
      <c r="B3921" s="48" t="s">
        <v>11948</v>
      </c>
      <c r="C3921" s="47" t="s">
        <v>4710</v>
      </c>
      <c r="D3921" s="49">
        <f t="shared" si="122"/>
        <v>10.3</v>
      </c>
      <c r="F3921" s="49">
        <v>10.3</v>
      </c>
      <c r="G3921" s="49">
        <v>10.3</v>
      </c>
      <c r="H3921" s="1105" t="b">
        <f t="shared" si="123"/>
        <v>1</v>
      </c>
    </row>
    <row r="3922" spans="1:8">
      <c r="A3922" s="45">
        <v>5075</v>
      </c>
      <c r="B3922" s="1108" t="s">
        <v>11949</v>
      </c>
      <c r="C3922" s="45" t="s">
        <v>4710</v>
      </c>
      <c r="D3922" s="46">
        <f t="shared" si="122"/>
        <v>10.48</v>
      </c>
      <c r="F3922" s="46">
        <v>10.48</v>
      </c>
      <c r="G3922" s="46">
        <v>10.48</v>
      </c>
      <c r="H3922" s="1105" t="b">
        <f t="shared" si="123"/>
        <v>1</v>
      </c>
    </row>
    <row r="3923" spans="1:8">
      <c r="A3923" s="47">
        <v>39027</v>
      </c>
      <c r="B3923" s="48" t="s">
        <v>11950</v>
      </c>
      <c r="C3923" s="47" t="s">
        <v>4710</v>
      </c>
      <c r="D3923" s="49">
        <f t="shared" si="122"/>
        <v>10.46</v>
      </c>
      <c r="F3923" s="49">
        <v>10.46</v>
      </c>
      <c r="G3923" s="49">
        <v>10.46</v>
      </c>
      <c r="H3923" s="1105" t="b">
        <f t="shared" si="123"/>
        <v>1</v>
      </c>
    </row>
    <row r="3924" spans="1:8">
      <c r="A3924" s="45">
        <v>5062</v>
      </c>
      <c r="B3924" s="1108" t="s">
        <v>11951</v>
      </c>
      <c r="C3924" s="45" t="s">
        <v>4710</v>
      </c>
      <c r="D3924" s="46">
        <f t="shared" si="122"/>
        <v>10.61</v>
      </c>
      <c r="F3924" s="46">
        <v>10.61</v>
      </c>
      <c r="G3924" s="46">
        <v>10.61</v>
      </c>
      <c r="H3924" s="1105" t="b">
        <f t="shared" si="123"/>
        <v>1</v>
      </c>
    </row>
    <row r="3925" spans="1:8">
      <c r="A3925" s="47">
        <v>40568</v>
      </c>
      <c r="B3925" s="48" t="s">
        <v>11952</v>
      </c>
      <c r="C3925" s="47" t="s">
        <v>4710</v>
      </c>
      <c r="D3925" s="49">
        <f t="shared" si="122"/>
        <v>10.55</v>
      </c>
      <c r="F3925" s="49">
        <v>10.55</v>
      </c>
      <c r="G3925" s="49">
        <v>10.55</v>
      </c>
      <c r="H3925" s="1105" t="b">
        <f t="shared" si="123"/>
        <v>1</v>
      </c>
    </row>
    <row r="3926" spans="1:8">
      <c r="A3926" s="45">
        <v>39026</v>
      </c>
      <c r="B3926" s="1108" t="s">
        <v>11953</v>
      </c>
      <c r="C3926" s="45" t="s">
        <v>4710</v>
      </c>
      <c r="D3926" s="46">
        <f t="shared" si="122"/>
        <v>11.78</v>
      </c>
      <c r="F3926" s="46">
        <v>11.78</v>
      </c>
      <c r="G3926" s="46">
        <v>11.78</v>
      </c>
      <c r="H3926" s="1105" t="b">
        <f t="shared" si="123"/>
        <v>1</v>
      </c>
    </row>
    <row r="3927" spans="1:8">
      <c r="A3927" s="47">
        <v>11572</v>
      </c>
      <c r="B3927" s="48" t="s">
        <v>11954</v>
      </c>
      <c r="C3927" s="47" t="s">
        <v>4706</v>
      </c>
      <c r="D3927" s="49">
        <f t="shared" si="122"/>
        <v>16.13</v>
      </c>
      <c r="F3927" s="49">
        <v>16.13</v>
      </c>
      <c r="G3927" s="49">
        <v>16.13</v>
      </c>
      <c r="H3927" s="1105" t="b">
        <f t="shared" si="123"/>
        <v>1</v>
      </c>
    </row>
    <row r="3928" spans="1:8" ht="30">
      <c r="A3928" s="45">
        <v>42431</v>
      </c>
      <c r="B3928" s="1108" t="s">
        <v>11955</v>
      </c>
      <c r="C3928" s="45" t="s">
        <v>4706</v>
      </c>
      <c r="D3928" s="46">
        <f t="shared" si="122"/>
        <v>2248.1799999999998</v>
      </c>
      <c r="F3928" s="46">
        <v>2248.1799999999998</v>
      </c>
      <c r="G3928" s="46">
        <v>2248.1799999999998</v>
      </c>
      <c r="H3928" s="1105" t="b">
        <f t="shared" si="123"/>
        <v>1</v>
      </c>
    </row>
    <row r="3929" spans="1:8">
      <c r="A3929" s="47">
        <v>11149</v>
      </c>
      <c r="B3929" s="48" t="s">
        <v>11956</v>
      </c>
      <c r="C3929" s="47" t="s">
        <v>4725</v>
      </c>
      <c r="D3929" s="49">
        <f t="shared" si="122"/>
        <v>162.69</v>
      </c>
      <c r="F3929" s="49">
        <v>162.69</v>
      </c>
      <c r="G3929" s="49">
        <v>162.69</v>
      </c>
      <c r="H3929" s="1105" t="b">
        <f t="shared" si="123"/>
        <v>1</v>
      </c>
    </row>
    <row r="3930" spans="1:8">
      <c r="A3930" s="45">
        <v>511</v>
      </c>
      <c r="B3930" s="1108" t="s">
        <v>11957</v>
      </c>
      <c r="C3930" s="45" t="s">
        <v>4711</v>
      </c>
      <c r="D3930" s="46">
        <f t="shared" si="122"/>
        <v>15.81</v>
      </c>
      <c r="F3930" s="46">
        <v>15.81</v>
      </c>
      <c r="G3930" s="46">
        <v>15.81</v>
      </c>
      <c r="H3930" s="1105" t="b">
        <f t="shared" si="123"/>
        <v>1</v>
      </c>
    </row>
    <row r="3931" spans="1:8">
      <c r="A3931" s="47">
        <v>11174</v>
      </c>
      <c r="B3931" s="48" t="s">
        <v>11958</v>
      </c>
      <c r="C3931" s="47" t="s">
        <v>4712</v>
      </c>
      <c r="D3931" s="49">
        <f t="shared" si="122"/>
        <v>461.92</v>
      </c>
      <c r="F3931" s="49">
        <v>461.92</v>
      </c>
      <c r="G3931" s="49">
        <v>461.92</v>
      </c>
      <c r="H3931" s="1105" t="b">
        <f t="shared" si="123"/>
        <v>1</v>
      </c>
    </row>
    <row r="3932" spans="1:8">
      <c r="A3932" s="45">
        <v>37540</v>
      </c>
      <c r="B3932" s="1108" t="s">
        <v>11959</v>
      </c>
      <c r="C3932" s="45" t="s">
        <v>4706</v>
      </c>
      <c r="D3932" s="46">
        <f t="shared" si="122"/>
        <v>63404.61</v>
      </c>
      <c r="F3932" s="46">
        <v>63404.61</v>
      </c>
      <c r="G3932" s="46">
        <v>63404.61</v>
      </c>
      <c r="H3932" s="1105" t="b">
        <f t="shared" si="123"/>
        <v>1</v>
      </c>
    </row>
    <row r="3933" spans="1:8">
      <c r="A3933" s="47">
        <v>37548</v>
      </c>
      <c r="B3933" s="48" t="s">
        <v>11960</v>
      </c>
      <c r="C3933" s="47" t="s">
        <v>4706</v>
      </c>
      <c r="D3933" s="49">
        <f t="shared" si="122"/>
        <v>84042.5</v>
      </c>
      <c r="F3933" s="49">
        <v>84042.5</v>
      </c>
      <c r="G3933" s="49">
        <v>84042.5</v>
      </c>
      <c r="H3933" s="1105" t="b">
        <f t="shared" si="123"/>
        <v>1</v>
      </c>
    </row>
    <row r="3934" spans="1:8" ht="30">
      <c r="A3934" s="45">
        <v>39828</v>
      </c>
      <c r="B3934" s="1108" t="s">
        <v>11961</v>
      </c>
      <c r="C3934" s="45" t="s">
        <v>4706</v>
      </c>
      <c r="D3934" s="46">
        <f t="shared" si="122"/>
        <v>504.17</v>
      </c>
      <c r="F3934" s="46">
        <v>504.17</v>
      </c>
      <c r="G3934" s="46">
        <v>504.17</v>
      </c>
      <c r="H3934" s="1105" t="b">
        <f t="shared" si="123"/>
        <v>1</v>
      </c>
    </row>
    <row r="3935" spans="1:8" ht="30">
      <c r="A3935" s="47">
        <v>12273</v>
      </c>
      <c r="B3935" s="48" t="s">
        <v>11962</v>
      </c>
      <c r="C3935" s="47" t="s">
        <v>4706</v>
      </c>
      <c r="D3935" s="49">
        <f t="shared" si="122"/>
        <v>52.55</v>
      </c>
      <c r="F3935" s="49">
        <v>52.55</v>
      </c>
      <c r="G3935" s="49">
        <v>52.55</v>
      </c>
      <c r="H3935" s="1105" t="b">
        <f t="shared" si="123"/>
        <v>1</v>
      </c>
    </row>
    <row r="3936" spans="1:8">
      <c r="A3936" s="45">
        <v>38392</v>
      </c>
      <c r="B3936" s="1108" t="s">
        <v>11963</v>
      </c>
      <c r="C3936" s="45" t="s">
        <v>4706</v>
      </c>
      <c r="D3936" s="46">
        <f t="shared" si="122"/>
        <v>45.3</v>
      </c>
      <c r="F3936" s="46">
        <v>45.3</v>
      </c>
      <c r="G3936" s="46">
        <v>45.3</v>
      </c>
      <c r="H3936" s="1105" t="b">
        <f t="shared" si="123"/>
        <v>1</v>
      </c>
    </row>
    <row r="3937" spans="1:8">
      <c r="A3937" s="47">
        <v>11735</v>
      </c>
      <c r="B3937" s="48" t="s">
        <v>11964</v>
      </c>
      <c r="C3937" s="47" t="s">
        <v>4706</v>
      </c>
      <c r="D3937" s="49">
        <f t="shared" si="122"/>
        <v>3.98</v>
      </c>
      <c r="F3937" s="49">
        <v>3.98</v>
      </c>
      <c r="G3937" s="49">
        <v>3.98</v>
      </c>
      <c r="H3937" s="1105" t="b">
        <f t="shared" si="123"/>
        <v>1</v>
      </c>
    </row>
    <row r="3938" spans="1:8">
      <c r="A3938" s="45">
        <v>11733</v>
      </c>
      <c r="B3938" s="1108" t="s">
        <v>11965</v>
      </c>
      <c r="C3938" s="45" t="s">
        <v>4706</v>
      </c>
      <c r="D3938" s="46">
        <f t="shared" si="122"/>
        <v>1.95</v>
      </c>
      <c r="F3938" s="46">
        <v>1.95</v>
      </c>
      <c r="G3938" s="46">
        <v>1.95</v>
      </c>
      <c r="H3938" s="1105" t="b">
        <f t="shared" si="123"/>
        <v>1</v>
      </c>
    </row>
    <row r="3939" spans="1:8">
      <c r="A3939" s="47">
        <v>11734</v>
      </c>
      <c r="B3939" s="48" t="s">
        <v>11966</v>
      </c>
      <c r="C3939" s="47" t="s">
        <v>4706</v>
      </c>
      <c r="D3939" s="49">
        <f t="shared" si="122"/>
        <v>3</v>
      </c>
      <c r="F3939" s="49">
        <v>3</v>
      </c>
      <c r="G3939" s="49">
        <v>3</v>
      </c>
      <c r="H3939" s="1105" t="b">
        <f t="shared" si="123"/>
        <v>1</v>
      </c>
    </row>
    <row r="3940" spans="1:8">
      <c r="A3940" s="45">
        <v>11737</v>
      </c>
      <c r="B3940" s="1108" t="s">
        <v>11967</v>
      </c>
      <c r="C3940" s="45" t="s">
        <v>4706</v>
      </c>
      <c r="D3940" s="46">
        <f t="shared" si="122"/>
        <v>5.32</v>
      </c>
      <c r="F3940" s="46">
        <v>5.32</v>
      </c>
      <c r="G3940" s="46">
        <v>5.32</v>
      </c>
      <c r="H3940" s="1105" t="b">
        <f t="shared" si="123"/>
        <v>1</v>
      </c>
    </row>
    <row r="3941" spans="1:8">
      <c r="A3941" s="47">
        <v>11738</v>
      </c>
      <c r="B3941" s="48" t="s">
        <v>11968</v>
      </c>
      <c r="C3941" s="47" t="s">
        <v>4706</v>
      </c>
      <c r="D3941" s="49">
        <f t="shared" si="122"/>
        <v>8.64</v>
      </c>
      <c r="F3941" s="49">
        <v>8.64</v>
      </c>
      <c r="G3941" s="49">
        <v>8.64</v>
      </c>
      <c r="H3941" s="1105" t="b">
        <f t="shared" si="123"/>
        <v>1</v>
      </c>
    </row>
    <row r="3942" spans="1:8">
      <c r="A3942" s="45">
        <v>36143</v>
      </c>
      <c r="B3942" s="1108" t="s">
        <v>11969</v>
      </c>
      <c r="C3942" s="45" t="s">
        <v>4706</v>
      </c>
      <c r="D3942" s="46">
        <f t="shared" si="122"/>
        <v>23.88</v>
      </c>
      <c r="F3942" s="46">
        <v>23.88</v>
      </c>
      <c r="G3942" s="46">
        <v>23.88</v>
      </c>
      <c r="H3942" s="1105" t="b">
        <f t="shared" si="123"/>
        <v>1</v>
      </c>
    </row>
    <row r="3943" spans="1:8">
      <c r="A3943" s="47">
        <v>36142</v>
      </c>
      <c r="B3943" s="48" t="s">
        <v>11970</v>
      </c>
      <c r="C3943" s="47" t="s">
        <v>4706</v>
      </c>
      <c r="D3943" s="49">
        <f t="shared" si="122"/>
        <v>1.74</v>
      </c>
      <c r="F3943" s="49">
        <v>1.74</v>
      </c>
      <c r="G3943" s="49">
        <v>1.74</v>
      </c>
      <c r="H3943" s="1105" t="b">
        <f t="shared" si="123"/>
        <v>1</v>
      </c>
    </row>
    <row r="3944" spans="1:8">
      <c r="A3944" s="45">
        <v>36146</v>
      </c>
      <c r="B3944" s="1108" t="s">
        <v>11971</v>
      </c>
      <c r="C3944" s="45" t="s">
        <v>4706</v>
      </c>
      <c r="D3944" s="46">
        <f t="shared" si="122"/>
        <v>198.05</v>
      </c>
      <c r="F3944" s="46">
        <v>198.05</v>
      </c>
      <c r="G3944" s="46">
        <v>198.05</v>
      </c>
      <c r="H3944" s="1105" t="b">
        <f t="shared" si="123"/>
        <v>1</v>
      </c>
    </row>
    <row r="3945" spans="1:8">
      <c r="A3945" s="47">
        <v>39015</v>
      </c>
      <c r="B3945" s="48" t="s">
        <v>11972</v>
      </c>
      <c r="C3945" s="47" t="s">
        <v>4706</v>
      </c>
      <c r="D3945" s="49">
        <f t="shared" si="122"/>
        <v>0.67</v>
      </c>
      <c r="F3945" s="49">
        <v>0.67</v>
      </c>
      <c r="G3945" s="49">
        <v>0.67</v>
      </c>
      <c r="H3945" s="1105" t="b">
        <f t="shared" si="123"/>
        <v>1</v>
      </c>
    </row>
    <row r="3946" spans="1:8">
      <c r="A3946" s="45">
        <v>38377</v>
      </c>
      <c r="B3946" s="1108" t="s">
        <v>11973</v>
      </c>
      <c r="C3946" s="45" t="s">
        <v>4706</v>
      </c>
      <c r="D3946" s="46">
        <f t="shared" si="122"/>
        <v>24.1</v>
      </c>
      <c r="F3946" s="46">
        <v>24.1</v>
      </c>
      <c r="G3946" s="46">
        <v>24.1</v>
      </c>
      <c r="H3946" s="1105" t="b">
        <f t="shared" si="123"/>
        <v>1</v>
      </c>
    </row>
    <row r="3947" spans="1:8">
      <c r="A3947" s="47">
        <v>38376</v>
      </c>
      <c r="B3947" s="48" t="s">
        <v>11974</v>
      </c>
      <c r="C3947" s="47" t="s">
        <v>4706</v>
      </c>
      <c r="D3947" s="49">
        <f t="shared" si="122"/>
        <v>27.48</v>
      </c>
      <c r="F3947" s="49">
        <v>27.48</v>
      </c>
      <c r="G3947" s="49">
        <v>27.48</v>
      </c>
      <c r="H3947" s="1105" t="b">
        <f t="shared" si="123"/>
        <v>1</v>
      </c>
    </row>
    <row r="3948" spans="1:8">
      <c r="A3948" s="45">
        <v>38116</v>
      </c>
      <c r="B3948" s="1108" t="s">
        <v>11975</v>
      </c>
      <c r="C3948" s="45" t="s">
        <v>4706</v>
      </c>
      <c r="D3948" s="46">
        <f t="shared" si="122"/>
        <v>4.2300000000000004</v>
      </c>
      <c r="F3948" s="46">
        <v>4.2300000000000004</v>
      </c>
      <c r="G3948" s="46">
        <v>4.2300000000000004</v>
      </c>
      <c r="H3948" s="1105" t="b">
        <f t="shared" si="123"/>
        <v>1</v>
      </c>
    </row>
    <row r="3949" spans="1:8">
      <c r="A3949" s="47">
        <v>38066</v>
      </c>
      <c r="B3949" s="48" t="s">
        <v>11976</v>
      </c>
      <c r="C3949" s="47" t="s">
        <v>4706</v>
      </c>
      <c r="D3949" s="49">
        <f t="shared" si="122"/>
        <v>6.98</v>
      </c>
      <c r="F3949" s="49">
        <v>6.98</v>
      </c>
      <c r="G3949" s="49">
        <v>6.98</v>
      </c>
      <c r="H3949" s="1105" t="b">
        <f t="shared" si="123"/>
        <v>1</v>
      </c>
    </row>
    <row r="3950" spans="1:8">
      <c r="A3950" s="45">
        <v>38117</v>
      </c>
      <c r="B3950" s="1108" t="s">
        <v>11977</v>
      </c>
      <c r="C3950" s="45" t="s">
        <v>4706</v>
      </c>
      <c r="D3950" s="46">
        <f t="shared" si="122"/>
        <v>7.2</v>
      </c>
      <c r="F3950" s="46">
        <v>7.2</v>
      </c>
      <c r="G3950" s="46">
        <v>7.2</v>
      </c>
      <c r="H3950" s="1105" t="b">
        <f t="shared" si="123"/>
        <v>1</v>
      </c>
    </row>
    <row r="3951" spans="1:8">
      <c r="A3951" s="47">
        <v>38067</v>
      </c>
      <c r="B3951" s="48" t="s">
        <v>11978</v>
      </c>
      <c r="C3951" s="47" t="s">
        <v>4706</v>
      </c>
      <c r="D3951" s="49">
        <f t="shared" si="122"/>
        <v>9.83</v>
      </c>
      <c r="F3951" s="49">
        <v>9.83</v>
      </c>
      <c r="G3951" s="49">
        <v>9.83</v>
      </c>
      <c r="H3951" s="1105" t="b">
        <f t="shared" si="123"/>
        <v>1</v>
      </c>
    </row>
    <row r="3952" spans="1:8">
      <c r="A3952" s="45">
        <v>41757</v>
      </c>
      <c r="B3952" s="1108" t="s">
        <v>11979</v>
      </c>
      <c r="C3952" s="45" t="s">
        <v>4706</v>
      </c>
      <c r="D3952" s="46">
        <f t="shared" si="122"/>
        <v>6707.31</v>
      </c>
      <c r="F3952" s="46">
        <v>6707.31</v>
      </c>
      <c r="G3952" s="46">
        <v>6707.31</v>
      </c>
      <c r="H3952" s="1105" t="b">
        <f t="shared" si="123"/>
        <v>1</v>
      </c>
    </row>
    <row r="3953" spans="1:8" ht="30">
      <c r="A3953" s="47">
        <v>5080</v>
      </c>
      <c r="B3953" s="48" t="s">
        <v>11980</v>
      </c>
      <c r="C3953" s="47" t="s">
        <v>4706</v>
      </c>
      <c r="D3953" s="49">
        <f t="shared" si="122"/>
        <v>11.43</v>
      </c>
      <c r="F3953" s="49">
        <v>11.43</v>
      </c>
      <c r="G3953" s="49">
        <v>11.43</v>
      </c>
      <c r="H3953" s="1105" t="b">
        <f t="shared" si="123"/>
        <v>1</v>
      </c>
    </row>
    <row r="3954" spans="1:8" ht="30">
      <c r="A3954" s="45">
        <v>11522</v>
      </c>
      <c r="B3954" s="1108" t="s">
        <v>11981</v>
      </c>
      <c r="C3954" s="45" t="s">
        <v>4706</v>
      </c>
      <c r="D3954" s="46">
        <f t="shared" si="122"/>
        <v>14.29</v>
      </c>
      <c r="F3954" s="46">
        <v>14.29</v>
      </c>
      <c r="G3954" s="46">
        <v>14.29</v>
      </c>
      <c r="H3954" s="1105" t="b">
        <f t="shared" si="123"/>
        <v>1</v>
      </c>
    </row>
    <row r="3955" spans="1:8" ht="30">
      <c r="A3955" s="47">
        <v>11523</v>
      </c>
      <c r="B3955" s="48" t="s">
        <v>11982</v>
      </c>
      <c r="C3955" s="47" t="s">
        <v>4706</v>
      </c>
      <c r="D3955" s="49">
        <f t="shared" si="122"/>
        <v>13.37</v>
      </c>
      <c r="F3955" s="49">
        <v>13.37</v>
      </c>
      <c r="G3955" s="49">
        <v>13.37</v>
      </c>
      <c r="H3955" s="1105" t="b">
        <f t="shared" si="123"/>
        <v>1</v>
      </c>
    </row>
    <row r="3956" spans="1:8" ht="30">
      <c r="A3956" s="45">
        <v>11524</v>
      </c>
      <c r="B3956" s="1108" t="s">
        <v>11983</v>
      </c>
      <c r="C3956" s="45" t="s">
        <v>4706</v>
      </c>
      <c r="D3956" s="46">
        <f t="shared" si="122"/>
        <v>27.54</v>
      </c>
      <c r="F3956" s="46">
        <v>27.54</v>
      </c>
      <c r="G3956" s="46">
        <v>27.54</v>
      </c>
      <c r="H3956" s="1105" t="b">
        <f t="shared" si="123"/>
        <v>1</v>
      </c>
    </row>
    <row r="3957" spans="1:8" ht="30">
      <c r="A3957" s="47">
        <v>38168</v>
      </c>
      <c r="B3957" s="48" t="s">
        <v>11984</v>
      </c>
      <c r="C3957" s="47" t="s">
        <v>4706</v>
      </c>
      <c r="D3957" s="49">
        <f t="shared" si="122"/>
        <v>132.91999999999999</v>
      </c>
      <c r="F3957" s="49">
        <v>132.91999999999999</v>
      </c>
      <c r="G3957" s="49">
        <v>132.91999999999999</v>
      </c>
      <c r="H3957" s="1105" t="b">
        <f t="shared" si="123"/>
        <v>1</v>
      </c>
    </row>
    <row r="3958" spans="1:8" ht="30">
      <c r="A3958" s="45">
        <v>13393</v>
      </c>
      <c r="B3958" s="1108" t="s">
        <v>11985</v>
      </c>
      <c r="C3958" s="45" t="s">
        <v>4706</v>
      </c>
      <c r="D3958" s="46">
        <f t="shared" si="122"/>
        <v>193.2</v>
      </c>
      <c r="F3958" s="46">
        <v>193.2</v>
      </c>
      <c r="G3958" s="46">
        <v>193.2</v>
      </c>
      <c r="H3958" s="1105" t="b">
        <f t="shared" si="123"/>
        <v>1</v>
      </c>
    </row>
    <row r="3959" spans="1:8" ht="30">
      <c r="A3959" s="47">
        <v>13395</v>
      </c>
      <c r="B3959" s="48" t="s">
        <v>11986</v>
      </c>
      <c r="C3959" s="47" t="s">
        <v>4706</v>
      </c>
      <c r="D3959" s="49">
        <f t="shared" si="122"/>
        <v>231.66</v>
      </c>
      <c r="F3959" s="49">
        <v>231.66</v>
      </c>
      <c r="G3959" s="49">
        <v>231.66</v>
      </c>
      <c r="H3959" s="1105" t="b">
        <f t="shared" si="123"/>
        <v>1</v>
      </c>
    </row>
    <row r="3960" spans="1:8" ht="30">
      <c r="A3960" s="45">
        <v>12039</v>
      </c>
      <c r="B3960" s="1108" t="s">
        <v>11987</v>
      </c>
      <c r="C3960" s="45" t="s">
        <v>4706</v>
      </c>
      <c r="D3960" s="46">
        <f t="shared" si="122"/>
        <v>309.99</v>
      </c>
      <c r="F3960" s="46">
        <v>309.99</v>
      </c>
      <c r="G3960" s="46">
        <v>309.99</v>
      </c>
      <c r="H3960" s="1105" t="b">
        <f t="shared" si="123"/>
        <v>1</v>
      </c>
    </row>
    <row r="3961" spans="1:8" ht="30">
      <c r="A3961" s="47">
        <v>13396</v>
      </c>
      <c r="B3961" s="48" t="s">
        <v>11988</v>
      </c>
      <c r="C3961" s="47" t="s">
        <v>4706</v>
      </c>
      <c r="D3961" s="49">
        <f t="shared" si="122"/>
        <v>495.81</v>
      </c>
      <c r="F3961" s="49">
        <v>495.81</v>
      </c>
      <c r="G3961" s="49">
        <v>495.81</v>
      </c>
      <c r="H3961" s="1105" t="b">
        <f t="shared" si="123"/>
        <v>1</v>
      </c>
    </row>
    <row r="3962" spans="1:8" ht="30">
      <c r="A3962" s="45">
        <v>13397</v>
      </c>
      <c r="B3962" s="1108" t="s">
        <v>11989</v>
      </c>
      <c r="C3962" s="45" t="s">
        <v>4706</v>
      </c>
      <c r="D3962" s="46">
        <f t="shared" si="122"/>
        <v>501.13</v>
      </c>
      <c r="F3962" s="46">
        <v>501.13</v>
      </c>
      <c r="G3962" s="46">
        <v>501.13</v>
      </c>
      <c r="H3962" s="1105" t="b">
        <f t="shared" si="123"/>
        <v>1</v>
      </c>
    </row>
    <row r="3963" spans="1:8" ht="30">
      <c r="A3963" s="47">
        <v>12041</v>
      </c>
      <c r="B3963" s="48" t="s">
        <v>11990</v>
      </c>
      <c r="C3963" s="47" t="s">
        <v>4706</v>
      </c>
      <c r="D3963" s="49">
        <f t="shared" si="122"/>
        <v>678.18</v>
      </c>
      <c r="F3963" s="49">
        <v>678.18</v>
      </c>
      <c r="G3963" s="49">
        <v>678.18</v>
      </c>
      <c r="H3963" s="1105" t="b">
        <f t="shared" si="123"/>
        <v>1</v>
      </c>
    </row>
    <row r="3964" spans="1:8" ht="30">
      <c r="A3964" s="45">
        <v>12043</v>
      </c>
      <c r="B3964" s="1108" t="s">
        <v>11991</v>
      </c>
      <c r="C3964" s="45" t="s">
        <v>4706</v>
      </c>
      <c r="D3964" s="46">
        <f t="shared" si="122"/>
        <v>782</v>
      </c>
      <c r="F3964" s="46">
        <v>782</v>
      </c>
      <c r="G3964" s="46">
        <v>782</v>
      </c>
      <c r="H3964" s="1105" t="b">
        <f t="shared" si="123"/>
        <v>1</v>
      </c>
    </row>
    <row r="3965" spans="1:8" ht="30">
      <c r="A3965" s="47">
        <v>39762</v>
      </c>
      <c r="B3965" s="48" t="s">
        <v>11992</v>
      </c>
      <c r="C3965" s="47" t="s">
        <v>4706</v>
      </c>
      <c r="D3965" s="49">
        <f t="shared" si="122"/>
        <v>528.33000000000004</v>
      </c>
      <c r="F3965" s="49">
        <v>528.33000000000004</v>
      </c>
      <c r="G3965" s="49">
        <v>528.33000000000004</v>
      </c>
      <c r="H3965" s="1105" t="b">
        <f t="shared" si="123"/>
        <v>1</v>
      </c>
    </row>
    <row r="3966" spans="1:8" ht="30">
      <c r="A3966" s="45">
        <v>12042</v>
      </c>
      <c r="B3966" s="1108" t="s">
        <v>11993</v>
      </c>
      <c r="C3966" s="45" t="s">
        <v>4706</v>
      </c>
      <c r="D3966" s="46">
        <f t="shared" si="122"/>
        <v>528.46</v>
      </c>
      <c r="F3966" s="46">
        <v>528.46</v>
      </c>
      <c r="G3966" s="46">
        <v>528.46</v>
      </c>
      <c r="H3966" s="1105" t="b">
        <f t="shared" si="123"/>
        <v>1</v>
      </c>
    </row>
    <row r="3967" spans="1:8" ht="30">
      <c r="A3967" s="47">
        <v>39763</v>
      </c>
      <c r="B3967" s="48" t="s">
        <v>11994</v>
      </c>
      <c r="C3967" s="47" t="s">
        <v>4706</v>
      </c>
      <c r="D3967" s="49">
        <f t="shared" si="122"/>
        <v>797.36</v>
      </c>
      <c r="F3967" s="49">
        <v>797.36</v>
      </c>
      <c r="G3967" s="49">
        <v>797.36</v>
      </c>
      <c r="H3967" s="1105" t="b">
        <f t="shared" si="123"/>
        <v>1</v>
      </c>
    </row>
    <row r="3968" spans="1:8" ht="30">
      <c r="A3968" s="45">
        <v>39756</v>
      </c>
      <c r="B3968" s="1108" t="s">
        <v>11995</v>
      </c>
      <c r="C3968" s="45" t="s">
        <v>4706</v>
      </c>
      <c r="D3968" s="46">
        <f t="shared" si="122"/>
        <v>241.74</v>
      </c>
      <c r="F3968" s="46">
        <v>241.74</v>
      </c>
      <c r="G3968" s="46">
        <v>241.74</v>
      </c>
      <c r="H3968" s="1105" t="b">
        <f t="shared" si="123"/>
        <v>1</v>
      </c>
    </row>
    <row r="3969" spans="1:8" ht="30">
      <c r="A3969" s="47">
        <v>12038</v>
      </c>
      <c r="B3969" s="48" t="s">
        <v>11996</v>
      </c>
      <c r="C3969" s="47" t="s">
        <v>4706</v>
      </c>
      <c r="D3969" s="49">
        <f t="shared" si="122"/>
        <v>269.88</v>
      </c>
      <c r="F3969" s="49">
        <v>269.88</v>
      </c>
      <c r="G3969" s="49">
        <v>269.88</v>
      </c>
      <c r="H3969" s="1105" t="b">
        <f t="shared" si="123"/>
        <v>1</v>
      </c>
    </row>
    <row r="3970" spans="1:8" ht="30">
      <c r="A3970" s="45">
        <v>12040</v>
      </c>
      <c r="B3970" s="1108" t="s">
        <v>11997</v>
      </c>
      <c r="C3970" s="45" t="s">
        <v>4706</v>
      </c>
      <c r="D3970" s="46">
        <f t="shared" si="122"/>
        <v>344.84</v>
      </c>
      <c r="F3970" s="46">
        <v>344.84</v>
      </c>
      <c r="G3970" s="46">
        <v>344.84</v>
      </c>
      <c r="H3970" s="1105" t="b">
        <f t="shared" si="123"/>
        <v>1</v>
      </c>
    </row>
    <row r="3971" spans="1:8" ht="30">
      <c r="A3971" s="47">
        <v>39757</v>
      </c>
      <c r="B3971" s="48" t="s">
        <v>11998</v>
      </c>
      <c r="C3971" s="47" t="s">
        <v>4706</v>
      </c>
      <c r="D3971" s="49">
        <f t="shared" ref="D3971:D4034" si="124">IF($J$2=$F$1,F3971,G3971)</f>
        <v>368.73</v>
      </c>
      <c r="F3971" s="49">
        <v>368.73</v>
      </c>
      <c r="G3971" s="49">
        <v>368.73</v>
      </c>
      <c r="H3971" s="1105" t="b">
        <f t="shared" ref="H3971:H4034" si="125">F3971=G3971</f>
        <v>1</v>
      </c>
    </row>
    <row r="3972" spans="1:8" ht="30">
      <c r="A3972" s="45">
        <v>39758</v>
      </c>
      <c r="B3972" s="1108" t="s">
        <v>11999</v>
      </c>
      <c r="C3972" s="45" t="s">
        <v>4706</v>
      </c>
      <c r="D3972" s="46">
        <f t="shared" si="124"/>
        <v>478.63</v>
      </c>
      <c r="F3972" s="46">
        <v>478.63</v>
      </c>
      <c r="G3972" s="46">
        <v>478.63</v>
      </c>
      <c r="H3972" s="1105" t="b">
        <f t="shared" si="125"/>
        <v>1</v>
      </c>
    </row>
    <row r="3973" spans="1:8" ht="30">
      <c r="A3973" s="47">
        <v>39759</v>
      </c>
      <c r="B3973" s="48" t="s">
        <v>12000</v>
      </c>
      <c r="C3973" s="47" t="s">
        <v>4706</v>
      </c>
      <c r="D3973" s="49">
        <f t="shared" si="124"/>
        <v>653.95000000000005</v>
      </c>
      <c r="F3973" s="49">
        <v>653.95000000000005</v>
      </c>
      <c r="G3973" s="49">
        <v>653.95000000000005</v>
      </c>
      <c r="H3973" s="1105" t="b">
        <f t="shared" si="125"/>
        <v>1</v>
      </c>
    </row>
    <row r="3974" spans="1:8" ht="30">
      <c r="A3974" s="45">
        <v>39760</v>
      </c>
      <c r="B3974" s="1108" t="s">
        <v>12001</v>
      </c>
      <c r="C3974" s="45" t="s">
        <v>4706</v>
      </c>
      <c r="D3974" s="46">
        <f t="shared" si="124"/>
        <v>656.95</v>
      </c>
      <c r="F3974" s="46">
        <v>656.95</v>
      </c>
      <c r="G3974" s="46">
        <v>656.95</v>
      </c>
      <c r="H3974" s="1105" t="b">
        <f t="shared" si="125"/>
        <v>1</v>
      </c>
    </row>
    <row r="3975" spans="1:8" ht="30">
      <c r="A3975" s="47">
        <v>39761</v>
      </c>
      <c r="B3975" s="48" t="s">
        <v>12002</v>
      </c>
      <c r="C3975" s="47" t="s">
        <v>4706</v>
      </c>
      <c r="D3975" s="49">
        <f t="shared" si="124"/>
        <v>840.8</v>
      </c>
      <c r="F3975" s="49">
        <v>840.8</v>
      </c>
      <c r="G3975" s="49">
        <v>840.8</v>
      </c>
      <c r="H3975" s="1105" t="b">
        <f t="shared" si="125"/>
        <v>1</v>
      </c>
    </row>
    <row r="3976" spans="1:8" ht="30">
      <c r="A3976" s="45">
        <v>39765</v>
      </c>
      <c r="B3976" s="1108" t="s">
        <v>12003</v>
      </c>
      <c r="C3976" s="45" t="s">
        <v>4706</v>
      </c>
      <c r="D3976" s="46">
        <f t="shared" si="124"/>
        <v>37.33</v>
      </c>
      <c r="F3976" s="46">
        <v>37.33</v>
      </c>
      <c r="G3976" s="46">
        <v>37.33</v>
      </c>
      <c r="H3976" s="1105" t="b">
        <f t="shared" si="125"/>
        <v>1</v>
      </c>
    </row>
    <row r="3977" spans="1:8" ht="30">
      <c r="A3977" s="47">
        <v>13399</v>
      </c>
      <c r="B3977" s="48" t="s">
        <v>12004</v>
      </c>
      <c r="C3977" s="47" t="s">
        <v>4706</v>
      </c>
      <c r="D3977" s="49">
        <f t="shared" si="124"/>
        <v>21.23</v>
      </c>
      <c r="F3977" s="49">
        <v>21.23</v>
      </c>
      <c r="G3977" s="49">
        <v>21.23</v>
      </c>
      <c r="H3977" s="1105" t="b">
        <f t="shared" si="125"/>
        <v>1</v>
      </c>
    </row>
    <row r="3978" spans="1:8" ht="30">
      <c r="A3978" s="45">
        <v>39764</v>
      </c>
      <c r="B3978" s="1108" t="s">
        <v>12005</v>
      </c>
      <c r="C3978" s="45" t="s">
        <v>4706</v>
      </c>
      <c r="D3978" s="46">
        <f t="shared" si="124"/>
        <v>29.19</v>
      </c>
      <c r="F3978" s="46">
        <v>29.19</v>
      </c>
      <c r="G3978" s="46">
        <v>29.19</v>
      </c>
      <c r="H3978" s="1105" t="b">
        <f t="shared" si="125"/>
        <v>1</v>
      </c>
    </row>
    <row r="3979" spans="1:8">
      <c r="A3979" s="47">
        <v>39805</v>
      </c>
      <c r="B3979" s="48" t="s">
        <v>12006</v>
      </c>
      <c r="C3979" s="47" t="s">
        <v>4706</v>
      </c>
      <c r="D3979" s="49">
        <f t="shared" si="124"/>
        <v>127.48</v>
      </c>
      <c r="F3979" s="49">
        <v>127.48</v>
      </c>
      <c r="G3979" s="49">
        <v>127.48</v>
      </c>
      <c r="H3979" s="1105" t="b">
        <f t="shared" si="125"/>
        <v>1</v>
      </c>
    </row>
    <row r="3980" spans="1:8">
      <c r="A3980" s="45">
        <v>39806</v>
      </c>
      <c r="B3980" s="1108" t="s">
        <v>12007</v>
      </c>
      <c r="C3980" s="45" t="s">
        <v>4706</v>
      </c>
      <c r="D3980" s="46">
        <f t="shared" si="124"/>
        <v>240.73</v>
      </c>
      <c r="F3980" s="46">
        <v>240.73</v>
      </c>
      <c r="G3980" s="46">
        <v>240.73</v>
      </c>
      <c r="H3980" s="1105" t="b">
        <f t="shared" si="125"/>
        <v>1</v>
      </c>
    </row>
    <row r="3981" spans="1:8">
      <c r="A3981" s="47">
        <v>39807</v>
      </c>
      <c r="B3981" s="48" t="s">
        <v>12008</v>
      </c>
      <c r="C3981" s="47" t="s">
        <v>4706</v>
      </c>
      <c r="D3981" s="49">
        <f t="shared" si="124"/>
        <v>339.37</v>
      </c>
      <c r="F3981" s="49">
        <v>339.37</v>
      </c>
      <c r="G3981" s="49">
        <v>339.37</v>
      </c>
      <c r="H3981" s="1105" t="b">
        <f t="shared" si="125"/>
        <v>1</v>
      </c>
    </row>
    <row r="3982" spans="1:8">
      <c r="A3982" s="45">
        <v>39804</v>
      </c>
      <c r="B3982" s="1108" t="s">
        <v>12009</v>
      </c>
      <c r="C3982" s="45" t="s">
        <v>4706</v>
      </c>
      <c r="D3982" s="46">
        <f t="shared" si="124"/>
        <v>71.58</v>
      </c>
      <c r="F3982" s="46">
        <v>71.58</v>
      </c>
      <c r="G3982" s="46">
        <v>71.58</v>
      </c>
      <c r="H3982" s="1105" t="b">
        <f t="shared" si="125"/>
        <v>1</v>
      </c>
    </row>
    <row r="3983" spans="1:8">
      <c r="A3983" s="47">
        <v>39796</v>
      </c>
      <c r="B3983" s="48" t="s">
        <v>12010</v>
      </c>
      <c r="C3983" s="47" t="s">
        <v>4706</v>
      </c>
      <c r="D3983" s="49">
        <f t="shared" si="124"/>
        <v>72.95</v>
      </c>
      <c r="F3983" s="49">
        <v>72.95</v>
      </c>
      <c r="G3983" s="49">
        <v>72.95</v>
      </c>
      <c r="H3983" s="1105" t="b">
        <f t="shared" si="125"/>
        <v>1</v>
      </c>
    </row>
    <row r="3984" spans="1:8">
      <c r="A3984" s="45">
        <v>39797</v>
      </c>
      <c r="B3984" s="1108" t="s">
        <v>12011</v>
      </c>
      <c r="C3984" s="45" t="s">
        <v>4706</v>
      </c>
      <c r="D3984" s="46">
        <f t="shared" si="124"/>
        <v>96.86</v>
      </c>
      <c r="F3984" s="46">
        <v>96.86</v>
      </c>
      <c r="G3984" s="46">
        <v>96.86</v>
      </c>
      <c r="H3984" s="1105" t="b">
        <f t="shared" si="125"/>
        <v>1</v>
      </c>
    </row>
    <row r="3985" spans="1:8">
      <c r="A3985" s="47">
        <v>39798</v>
      </c>
      <c r="B3985" s="48" t="s">
        <v>12012</v>
      </c>
      <c r="C3985" s="47" t="s">
        <v>4706</v>
      </c>
      <c r="D3985" s="49">
        <f t="shared" si="124"/>
        <v>161.47999999999999</v>
      </c>
      <c r="F3985" s="49">
        <v>161.47999999999999</v>
      </c>
      <c r="G3985" s="49">
        <v>161.47999999999999</v>
      </c>
      <c r="H3985" s="1105" t="b">
        <f t="shared" si="125"/>
        <v>1</v>
      </c>
    </row>
    <row r="3986" spans="1:8">
      <c r="A3986" s="45">
        <v>39794</v>
      </c>
      <c r="B3986" s="1108" t="s">
        <v>12013</v>
      </c>
      <c r="C3986" s="45" t="s">
        <v>4706</v>
      </c>
      <c r="D3986" s="46">
        <f t="shared" si="124"/>
        <v>22.95</v>
      </c>
      <c r="F3986" s="46">
        <v>22.95</v>
      </c>
      <c r="G3986" s="46">
        <v>22.95</v>
      </c>
      <c r="H3986" s="1105" t="b">
        <f t="shared" si="125"/>
        <v>1</v>
      </c>
    </row>
    <row r="3987" spans="1:8">
      <c r="A3987" s="47">
        <v>39795</v>
      </c>
      <c r="B3987" s="48" t="s">
        <v>12014</v>
      </c>
      <c r="C3987" s="47" t="s">
        <v>4706</v>
      </c>
      <c r="D3987" s="49">
        <f t="shared" si="124"/>
        <v>32.14</v>
      </c>
      <c r="F3987" s="49">
        <v>32.14</v>
      </c>
      <c r="G3987" s="49">
        <v>32.14</v>
      </c>
      <c r="H3987" s="1105" t="b">
        <f t="shared" si="125"/>
        <v>1</v>
      </c>
    </row>
    <row r="3988" spans="1:8">
      <c r="A3988" s="45">
        <v>39801</v>
      </c>
      <c r="B3988" s="1108" t="s">
        <v>12015</v>
      </c>
      <c r="C3988" s="45" t="s">
        <v>4706</v>
      </c>
      <c r="D3988" s="46">
        <f t="shared" si="124"/>
        <v>82.23</v>
      </c>
      <c r="F3988" s="46">
        <v>82.23</v>
      </c>
      <c r="G3988" s="46">
        <v>82.23</v>
      </c>
      <c r="H3988" s="1105" t="b">
        <f t="shared" si="125"/>
        <v>1</v>
      </c>
    </row>
    <row r="3989" spans="1:8">
      <c r="A3989" s="47">
        <v>39802</v>
      </c>
      <c r="B3989" s="48" t="s">
        <v>12016</v>
      </c>
      <c r="C3989" s="47" t="s">
        <v>4706</v>
      </c>
      <c r="D3989" s="49">
        <f t="shared" si="124"/>
        <v>136.56</v>
      </c>
      <c r="F3989" s="49">
        <v>136.56</v>
      </c>
      <c r="G3989" s="49">
        <v>136.56</v>
      </c>
      <c r="H3989" s="1105" t="b">
        <f t="shared" si="125"/>
        <v>1</v>
      </c>
    </row>
    <row r="3990" spans="1:8">
      <c r="A3990" s="45">
        <v>39803</v>
      </c>
      <c r="B3990" s="1108" t="s">
        <v>12017</v>
      </c>
      <c r="C3990" s="45" t="s">
        <v>4706</v>
      </c>
      <c r="D3990" s="46">
        <f t="shared" si="124"/>
        <v>189.24</v>
      </c>
      <c r="F3990" s="46">
        <v>189.24</v>
      </c>
      <c r="G3990" s="46">
        <v>189.24</v>
      </c>
      <c r="H3990" s="1105" t="b">
        <f t="shared" si="125"/>
        <v>1</v>
      </c>
    </row>
    <row r="3991" spans="1:8">
      <c r="A3991" s="47">
        <v>39799</v>
      </c>
      <c r="B3991" s="48" t="s">
        <v>12018</v>
      </c>
      <c r="C3991" s="47" t="s">
        <v>4706</v>
      </c>
      <c r="D3991" s="49">
        <f t="shared" si="124"/>
        <v>31.09</v>
      </c>
      <c r="F3991" s="49">
        <v>31.09</v>
      </c>
      <c r="G3991" s="49">
        <v>31.09</v>
      </c>
      <c r="H3991" s="1105" t="b">
        <f t="shared" si="125"/>
        <v>1</v>
      </c>
    </row>
    <row r="3992" spans="1:8">
      <c r="A3992" s="45">
        <v>39800</v>
      </c>
      <c r="B3992" s="1108" t="s">
        <v>12019</v>
      </c>
      <c r="C3992" s="45" t="s">
        <v>4706</v>
      </c>
      <c r="D3992" s="46">
        <f t="shared" si="124"/>
        <v>52.32</v>
      </c>
      <c r="F3992" s="46">
        <v>52.32</v>
      </c>
      <c r="G3992" s="46">
        <v>52.32</v>
      </c>
      <c r="H3992" s="1105" t="b">
        <f t="shared" si="125"/>
        <v>1</v>
      </c>
    </row>
    <row r="3993" spans="1:8">
      <c r="A3993" s="47">
        <v>4224</v>
      </c>
      <c r="B3993" s="48" t="s">
        <v>12020</v>
      </c>
      <c r="C3993" s="47" t="s">
        <v>4711</v>
      </c>
      <c r="D3993" s="49">
        <f t="shared" si="124"/>
        <v>12.1</v>
      </c>
      <c r="F3993" s="49">
        <v>12.1</v>
      </c>
      <c r="G3993" s="49">
        <v>12.1</v>
      </c>
      <c r="H3993" s="1105" t="b">
        <f t="shared" si="125"/>
        <v>1</v>
      </c>
    </row>
    <row r="3994" spans="1:8">
      <c r="A3994" s="45">
        <v>21059</v>
      </c>
      <c r="B3994" s="1108" t="s">
        <v>12021</v>
      </c>
      <c r="C3994" s="45" t="s">
        <v>4706</v>
      </c>
      <c r="D3994" s="46">
        <f t="shared" si="124"/>
        <v>30.66</v>
      </c>
      <c r="F3994" s="46">
        <v>30.66</v>
      </c>
      <c r="G3994" s="46">
        <v>30.66</v>
      </c>
      <c r="H3994" s="1105" t="b">
        <f t="shared" si="125"/>
        <v>1</v>
      </c>
    </row>
    <row r="3995" spans="1:8">
      <c r="A3995" s="47">
        <v>11234</v>
      </c>
      <c r="B3995" s="48" t="s">
        <v>12022</v>
      </c>
      <c r="C3995" s="47" t="s">
        <v>4706</v>
      </c>
      <c r="D3995" s="49">
        <f t="shared" si="124"/>
        <v>46.22</v>
      </c>
      <c r="F3995" s="49">
        <v>46.22</v>
      </c>
      <c r="G3995" s="49">
        <v>46.22</v>
      </c>
      <c r="H3995" s="1105" t="b">
        <f t="shared" si="125"/>
        <v>1</v>
      </c>
    </row>
    <row r="3996" spans="1:8">
      <c r="A3996" s="45">
        <v>21060</v>
      </c>
      <c r="B3996" s="1108" t="s">
        <v>12023</v>
      </c>
      <c r="C3996" s="45" t="s">
        <v>4706</v>
      </c>
      <c r="D3996" s="46">
        <f t="shared" si="124"/>
        <v>56.88</v>
      </c>
      <c r="F3996" s="46">
        <v>56.88</v>
      </c>
      <c r="G3996" s="46">
        <v>56.88</v>
      </c>
      <c r="H3996" s="1105" t="b">
        <f t="shared" si="125"/>
        <v>1</v>
      </c>
    </row>
    <row r="3997" spans="1:8">
      <c r="A3997" s="47">
        <v>21061</v>
      </c>
      <c r="B3997" s="48" t="s">
        <v>12024</v>
      </c>
      <c r="C3997" s="47" t="s">
        <v>4706</v>
      </c>
      <c r="D3997" s="49">
        <f t="shared" si="124"/>
        <v>71.11</v>
      </c>
      <c r="F3997" s="49">
        <v>71.11</v>
      </c>
      <c r="G3997" s="49">
        <v>71.11</v>
      </c>
      <c r="H3997" s="1105" t="b">
        <f t="shared" si="125"/>
        <v>1</v>
      </c>
    </row>
    <row r="3998" spans="1:8">
      <c r="A3998" s="45">
        <v>21062</v>
      </c>
      <c r="B3998" s="1108" t="s">
        <v>12025</v>
      </c>
      <c r="C3998" s="45" t="s">
        <v>4706</v>
      </c>
      <c r="D3998" s="46">
        <f t="shared" si="124"/>
        <v>112</v>
      </c>
      <c r="F3998" s="46">
        <v>112</v>
      </c>
      <c r="G3998" s="46">
        <v>112</v>
      </c>
      <c r="H3998" s="1105" t="b">
        <f t="shared" si="125"/>
        <v>1</v>
      </c>
    </row>
    <row r="3999" spans="1:8">
      <c r="A3999" s="47">
        <v>11708</v>
      </c>
      <c r="B3999" s="48" t="s">
        <v>12026</v>
      </c>
      <c r="C3999" s="47" t="s">
        <v>4706</v>
      </c>
      <c r="D3999" s="49">
        <f t="shared" si="124"/>
        <v>12.22</v>
      </c>
      <c r="F3999" s="49">
        <v>12.22</v>
      </c>
      <c r="G3999" s="49">
        <v>12.22</v>
      </c>
      <c r="H3999" s="1105" t="b">
        <f t="shared" si="125"/>
        <v>1</v>
      </c>
    </row>
    <row r="4000" spans="1:8">
      <c r="A4000" s="45">
        <v>11709</v>
      </c>
      <c r="B4000" s="1108" t="s">
        <v>12027</v>
      </c>
      <c r="C4000" s="45" t="s">
        <v>4706</v>
      </c>
      <c r="D4000" s="46">
        <f t="shared" si="124"/>
        <v>28.71</v>
      </c>
      <c r="F4000" s="46">
        <v>28.71</v>
      </c>
      <c r="G4000" s="46">
        <v>28.71</v>
      </c>
      <c r="H4000" s="1105" t="b">
        <f t="shared" si="125"/>
        <v>1</v>
      </c>
    </row>
    <row r="4001" spans="1:8">
      <c r="A4001" s="47">
        <v>11710</v>
      </c>
      <c r="B4001" s="48" t="s">
        <v>12028</v>
      </c>
      <c r="C4001" s="47" t="s">
        <v>4706</v>
      </c>
      <c r="D4001" s="49">
        <f t="shared" si="124"/>
        <v>66</v>
      </c>
      <c r="F4001" s="49">
        <v>66</v>
      </c>
      <c r="G4001" s="49">
        <v>66</v>
      </c>
      <c r="H4001" s="1105" t="b">
        <f t="shared" si="125"/>
        <v>1</v>
      </c>
    </row>
    <row r="4002" spans="1:8">
      <c r="A4002" s="45">
        <v>11707</v>
      </c>
      <c r="B4002" s="1108" t="s">
        <v>12029</v>
      </c>
      <c r="C4002" s="45" t="s">
        <v>4706</v>
      </c>
      <c r="D4002" s="46">
        <f t="shared" si="124"/>
        <v>9.15</v>
      </c>
      <c r="F4002" s="46">
        <v>9.15</v>
      </c>
      <c r="G4002" s="46">
        <v>9.15</v>
      </c>
      <c r="H4002" s="1105" t="b">
        <f t="shared" si="125"/>
        <v>1</v>
      </c>
    </row>
    <row r="4003" spans="1:8">
      <c r="A4003" s="47">
        <v>11739</v>
      </c>
      <c r="B4003" s="48" t="s">
        <v>12030</v>
      </c>
      <c r="C4003" s="47" t="s">
        <v>4706</v>
      </c>
      <c r="D4003" s="49">
        <f t="shared" si="124"/>
        <v>5.79</v>
      </c>
      <c r="F4003" s="49">
        <v>5.79</v>
      </c>
      <c r="G4003" s="49">
        <v>5.79</v>
      </c>
      <c r="H4003" s="1105" t="b">
        <f t="shared" si="125"/>
        <v>1</v>
      </c>
    </row>
    <row r="4004" spans="1:8">
      <c r="A4004" s="45">
        <v>11711</v>
      </c>
      <c r="B4004" s="1108" t="s">
        <v>12031</v>
      </c>
      <c r="C4004" s="45" t="s">
        <v>4706</v>
      </c>
      <c r="D4004" s="46">
        <f t="shared" si="124"/>
        <v>8.48</v>
      </c>
      <c r="F4004" s="46">
        <v>8.48</v>
      </c>
      <c r="G4004" s="46">
        <v>8.48</v>
      </c>
      <c r="H4004" s="1105" t="b">
        <f t="shared" si="125"/>
        <v>1</v>
      </c>
    </row>
    <row r="4005" spans="1:8">
      <c r="A4005" s="47">
        <v>5102</v>
      </c>
      <c r="B4005" s="48" t="s">
        <v>12032</v>
      </c>
      <c r="C4005" s="47" t="s">
        <v>4706</v>
      </c>
      <c r="D4005" s="49">
        <f t="shared" si="124"/>
        <v>8.1999999999999993</v>
      </c>
      <c r="F4005" s="49">
        <v>8.1999999999999993</v>
      </c>
      <c r="G4005" s="49">
        <v>8.1999999999999993</v>
      </c>
      <c r="H4005" s="1105" t="b">
        <f t="shared" si="125"/>
        <v>1</v>
      </c>
    </row>
    <row r="4006" spans="1:8">
      <c r="A4006" s="45">
        <v>11741</v>
      </c>
      <c r="B4006" s="1108" t="s">
        <v>12033</v>
      </c>
      <c r="C4006" s="45" t="s">
        <v>4706</v>
      </c>
      <c r="D4006" s="46">
        <f t="shared" si="124"/>
        <v>5.97</v>
      </c>
      <c r="F4006" s="46">
        <v>5.97</v>
      </c>
      <c r="G4006" s="46">
        <v>5.97</v>
      </c>
      <c r="H4006" s="1105" t="b">
        <f t="shared" si="125"/>
        <v>1</v>
      </c>
    </row>
    <row r="4007" spans="1:8">
      <c r="A4007" s="47">
        <v>11743</v>
      </c>
      <c r="B4007" s="48" t="s">
        <v>12034</v>
      </c>
      <c r="C4007" s="47" t="s">
        <v>4706</v>
      </c>
      <c r="D4007" s="49">
        <f t="shared" si="124"/>
        <v>5.42</v>
      </c>
      <c r="F4007" s="49">
        <v>5.42</v>
      </c>
      <c r="G4007" s="49">
        <v>5.42</v>
      </c>
      <c r="H4007" s="1105" t="b">
        <f t="shared" si="125"/>
        <v>1</v>
      </c>
    </row>
    <row r="4008" spans="1:8">
      <c r="A4008" s="45">
        <v>11745</v>
      </c>
      <c r="B4008" s="1108" t="s">
        <v>12035</v>
      </c>
      <c r="C4008" s="45" t="s">
        <v>4706</v>
      </c>
      <c r="D4008" s="46">
        <f t="shared" si="124"/>
        <v>7.71</v>
      </c>
      <c r="F4008" s="46">
        <v>7.71</v>
      </c>
      <c r="G4008" s="46">
        <v>7.71</v>
      </c>
      <c r="H4008" s="1105" t="b">
        <f t="shared" si="125"/>
        <v>1</v>
      </c>
    </row>
    <row r="4009" spans="1:8">
      <c r="A4009" s="47">
        <v>25961</v>
      </c>
      <c r="B4009" s="48" t="s">
        <v>12036</v>
      </c>
      <c r="C4009" s="47" t="s">
        <v>4705</v>
      </c>
      <c r="D4009" s="49">
        <f t="shared" si="124"/>
        <v>8.0399999999999991</v>
      </c>
      <c r="F4009" s="49">
        <v>8.0399999999999991</v>
      </c>
      <c r="G4009" s="49">
        <v>9.31</v>
      </c>
      <c r="H4009" s="1105" t="b">
        <f t="shared" si="125"/>
        <v>0</v>
      </c>
    </row>
    <row r="4010" spans="1:8">
      <c r="A4010" s="45">
        <v>40985</v>
      </c>
      <c r="B4010" s="1108" t="s">
        <v>12037</v>
      </c>
      <c r="C4010" s="45" t="s">
        <v>4714</v>
      </c>
      <c r="D4010" s="46">
        <f t="shared" si="124"/>
        <v>1427.58</v>
      </c>
      <c r="F4010" s="46">
        <v>1427.58</v>
      </c>
      <c r="G4010" s="46">
        <v>1653.31</v>
      </c>
      <c r="H4010" s="1105" t="b">
        <f t="shared" si="125"/>
        <v>0</v>
      </c>
    </row>
    <row r="4011" spans="1:8">
      <c r="A4011" s="47">
        <v>1088</v>
      </c>
      <c r="B4011" s="48" t="s">
        <v>12038</v>
      </c>
      <c r="C4011" s="47" t="s">
        <v>4706</v>
      </c>
      <c r="D4011" s="49">
        <f t="shared" si="124"/>
        <v>13.96</v>
      </c>
      <c r="F4011" s="49">
        <v>13.96</v>
      </c>
      <c r="G4011" s="49">
        <v>13.96</v>
      </c>
      <c r="H4011" s="1105" t="b">
        <f t="shared" si="125"/>
        <v>1</v>
      </c>
    </row>
    <row r="4012" spans="1:8">
      <c r="A4012" s="45">
        <v>1087</v>
      </c>
      <c r="B4012" s="1108" t="s">
        <v>12039</v>
      </c>
      <c r="C4012" s="45" t="s">
        <v>4706</v>
      </c>
      <c r="D4012" s="46">
        <f t="shared" si="124"/>
        <v>17.440000000000001</v>
      </c>
      <c r="F4012" s="46">
        <v>17.440000000000001</v>
      </c>
      <c r="G4012" s="46">
        <v>17.440000000000001</v>
      </c>
      <c r="H4012" s="1105" t="b">
        <f t="shared" si="125"/>
        <v>1</v>
      </c>
    </row>
    <row r="4013" spans="1:8">
      <c r="A4013" s="47">
        <v>38777</v>
      </c>
      <c r="B4013" s="48" t="s">
        <v>12040</v>
      </c>
      <c r="C4013" s="47" t="s">
        <v>4706</v>
      </c>
      <c r="D4013" s="49">
        <f t="shared" si="124"/>
        <v>34.729999999999997</v>
      </c>
      <c r="F4013" s="49">
        <v>34.729999999999997</v>
      </c>
      <c r="G4013" s="49">
        <v>34.729999999999997</v>
      </c>
      <c r="H4013" s="1105" t="b">
        <f t="shared" si="125"/>
        <v>1</v>
      </c>
    </row>
    <row r="4014" spans="1:8">
      <c r="A4014" s="45">
        <v>1086</v>
      </c>
      <c r="B4014" s="1108" t="s">
        <v>12041</v>
      </c>
      <c r="C4014" s="45" t="s">
        <v>4706</v>
      </c>
      <c r="D4014" s="46">
        <f t="shared" si="124"/>
        <v>18.329999999999998</v>
      </c>
      <c r="F4014" s="46">
        <v>18.329999999999998</v>
      </c>
      <c r="G4014" s="46">
        <v>18.329999999999998</v>
      </c>
      <c r="H4014" s="1105" t="b">
        <f t="shared" si="125"/>
        <v>1</v>
      </c>
    </row>
    <row r="4015" spans="1:8">
      <c r="A4015" s="47">
        <v>1079</v>
      </c>
      <c r="B4015" s="48" t="s">
        <v>12042</v>
      </c>
      <c r="C4015" s="47" t="s">
        <v>4706</v>
      </c>
      <c r="D4015" s="49">
        <f t="shared" si="124"/>
        <v>18.940000000000001</v>
      </c>
      <c r="F4015" s="49">
        <v>18.940000000000001</v>
      </c>
      <c r="G4015" s="49">
        <v>18.940000000000001</v>
      </c>
      <c r="H4015" s="1105" t="b">
        <f t="shared" si="125"/>
        <v>1</v>
      </c>
    </row>
    <row r="4016" spans="1:8">
      <c r="A4016" s="45">
        <v>39374</v>
      </c>
      <c r="B4016" s="1108" t="s">
        <v>12043</v>
      </c>
      <c r="C4016" s="45" t="s">
        <v>4706</v>
      </c>
      <c r="D4016" s="46">
        <f t="shared" si="124"/>
        <v>96.66</v>
      </c>
      <c r="F4016" s="46">
        <v>96.66</v>
      </c>
      <c r="G4016" s="46">
        <v>96.66</v>
      </c>
      <c r="H4016" s="1105" t="b">
        <f t="shared" si="125"/>
        <v>1</v>
      </c>
    </row>
    <row r="4017" spans="1:8">
      <c r="A4017" s="47">
        <v>1082</v>
      </c>
      <c r="B4017" s="48" t="s">
        <v>12044</v>
      </c>
      <c r="C4017" s="47" t="s">
        <v>4706</v>
      </c>
      <c r="D4017" s="49">
        <f t="shared" si="124"/>
        <v>119.11</v>
      </c>
      <c r="F4017" s="49">
        <v>119.11</v>
      </c>
      <c r="G4017" s="49">
        <v>119.11</v>
      </c>
      <c r="H4017" s="1105" t="b">
        <f t="shared" si="125"/>
        <v>1</v>
      </c>
    </row>
    <row r="4018" spans="1:8">
      <c r="A4018" s="45">
        <v>12316</v>
      </c>
      <c r="B4018" s="1108" t="s">
        <v>12045</v>
      </c>
      <c r="C4018" s="45" t="s">
        <v>4706</v>
      </c>
      <c r="D4018" s="46">
        <f t="shared" si="124"/>
        <v>54.59</v>
      </c>
      <c r="F4018" s="46">
        <v>54.59</v>
      </c>
      <c r="G4018" s="46">
        <v>54.59</v>
      </c>
      <c r="H4018" s="1105" t="b">
        <f t="shared" si="125"/>
        <v>1</v>
      </c>
    </row>
    <row r="4019" spans="1:8">
      <c r="A4019" s="47">
        <v>12317</v>
      </c>
      <c r="B4019" s="48" t="s">
        <v>12046</v>
      </c>
      <c r="C4019" s="47" t="s">
        <v>4706</v>
      </c>
      <c r="D4019" s="49">
        <f t="shared" si="124"/>
        <v>65.099999999999994</v>
      </c>
      <c r="F4019" s="49">
        <v>65.099999999999994</v>
      </c>
      <c r="G4019" s="49">
        <v>65.099999999999994</v>
      </c>
      <c r="H4019" s="1105" t="b">
        <f t="shared" si="125"/>
        <v>1</v>
      </c>
    </row>
    <row r="4020" spans="1:8">
      <c r="A4020" s="45">
        <v>12318</v>
      </c>
      <c r="B4020" s="1108" t="s">
        <v>12047</v>
      </c>
      <c r="C4020" s="45" t="s">
        <v>4706</v>
      </c>
      <c r="D4020" s="46">
        <f t="shared" si="124"/>
        <v>75</v>
      </c>
      <c r="F4020" s="46">
        <v>75</v>
      </c>
      <c r="G4020" s="46">
        <v>75</v>
      </c>
      <c r="H4020" s="1105" t="b">
        <f t="shared" si="125"/>
        <v>1</v>
      </c>
    </row>
    <row r="4021" spans="1:8">
      <c r="A4021" s="47">
        <v>5104</v>
      </c>
      <c r="B4021" s="48" t="s">
        <v>12048</v>
      </c>
      <c r="C4021" s="47" t="s">
        <v>4710</v>
      </c>
      <c r="D4021" s="49">
        <f t="shared" si="124"/>
        <v>44.69</v>
      </c>
      <c r="F4021" s="49">
        <v>44.69</v>
      </c>
      <c r="G4021" s="49">
        <v>44.69</v>
      </c>
      <c r="H4021" s="1105" t="b">
        <f t="shared" si="125"/>
        <v>1</v>
      </c>
    </row>
    <row r="4022" spans="1:8">
      <c r="A4022" s="45">
        <v>26023</v>
      </c>
      <c r="B4022" s="1108" t="s">
        <v>12049</v>
      </c>
      <c r="C4022" s="45" t="s">
        <v>4706</v>
      </c>
      <c r="D4022" s="46">
        <f t="shared" si="124"/>
        <v>62.4</v>
      </c>
      <c r="F4022" s="46">
        <v>62.4</v>
      </c>
      <c r="G4022" s="46">
        <v>62.4</v>
      </c>
      <c r="H4022" s="1105" t="b">
        <f t="shared" si="125"/>
        <v>1</v>
      </c>
    </row>
    <row r="4023" spans="1:8">
      <c r="A4023" s="47">
        <v>2710</v>
      </c>
      <c r="B4023" s="48" t="s">
        <v>12050</v>
      </c>
      <c r="C4023" s="47" t="s">
        <v>4706</v>
      </c>
      <c r="D4023" s="49">
        <f t="shared" si="124"/>
        <v>49.83</v>
      </c>
      <c r="F4023" s="49">
        <v>49.83</v>
      </c>
      <c r="G4023" s="49">
        <v>49.83</v>
      </c>
      <c r="H4023" s="1105" t="b">
        <f t="shared" si="125"/>
        <v>1</v>
      </c>
    </row>
    <row r="4024" spans="1:8">
      <c r="A4024" s="45">
        <v>14575</v>
      </c>
      <c r="B4024" s="1108" t="s">
        <v>12051</v>
      </c>
      <c r="C4024" s="45" t="s">
        <v>4706</v>
      </c>
      <c r="D4024" s="46">
        <f t="shared" si="124"/>
        <v>3901578.26</v>
      </c>
      <c r="F4024" s="46">
        <v>3901578.26</v>
      </c>
      <c r="G4024" s="46">
        <v>3901578.26</v>
      </c>
      <c r="H4024" s="1105" t="b">
        <f t="shared" si="125"/>
        <v>1</v>
      </c>
    </row>
    <row r="4025" spans="1:8">
      <c r="A4025" s="47">
        <v>20034</v>
      </c>
      <c r="B4025" s="48" t="s">
        <v>12052</v>
      </c>
      <c r="C4025" s="47" t="s">
        <v>4706</v>
      </c>
      <c r="D4025" s="49">
        <f t="shared" si="124"/>
        <v>62.25</v>
      </c>
      <c r="F4025" s="49">
        <v>62.25</v>
      </c>
      <c r="G4025" s="49">
        <v>62.25</v>
      </c>
      <c r="H4025" s="1105" t="b">
        <f t="shared" si="125"/>
        <v>1</v>
      </c>
    </row>
    <row r="4026" spans="1:8">
      <c r="A4026" s="45">
        <v>20036</v>
      </c>
      <c r="B4026" s="1108" t="s">
        <v>12053</v>
      </c>
      <c r="C4026" s="45" t="s">
        <v>4706</v>
      </c>
      <c r="D4026" s="46">
        <f t="shared" si="124"/>
        <v>119.75</v>
      </c>
      <c r="F4026" s="46">
        <v>119.75</v>
      </c>
      <c r="G4026" s="46">
        <v>119.75</v>
      </c>
      <c r="H4026" s="1105" t="b">
        <f t="shared" si="125"/>
        <v>1</v>
      </c>
    </row>
    <row r="4027" spans="1:8">
      <c r="A4027" s="47">
        <v>20037</v>
      </c>
      <c r="B4027" s="48" t="s">
        <v>12054</v>
      </c>
      <c r="C4027" s="47" t="s">
        <v>4706</v>
      </c>
      <c r="D4027" s="49">
        <f t="shared" si="124"/>
        <v>225.88</v>
      </c>
      <c r="F4027" s="49">
        <v>225.88</v>
      </c>
      <c r="G4027" s="49">
        <v>225.88</v>
      </c>
      <c r="H4027" s="1105" t="b">
        <f t="shared" si="125"/>
        <v>1</v>
      </c>
    </row>
    <row r="4028" spans="1:8">
      <c r="A4028" s="45">
        <v>20043</v>
      </c>
      <c r="B4028" s="1108" t="s">
        <v>12055</v>
      </c>
      <c r="C4028" s="45" t="s">
        <v>4706</v>
      </c>
      <c r="D4028" s="46">
        <f t="shared" si="124"/>
        <v>4.47</v>
      </c>
      <c r="F4028" s="46">
        <v>4.47</v>
      </c>
      <c r="G4028" s="46">
        <v>4.47</v>
      </c>
      <c r="H4028" s="1105" t="b">
        <f t="shared" si="125"/>
        <v>1</v>
      </c>
    </row>
    <row r="4029" spans="1:8">
      <c r="A4029" s="47">
        <v>20044</v>
      </c>
      <c r="B4029" s="48" t="s">
        <v>12056</v>
      </c>
      <c r="C4029" s="47" t="s">
        <v>4706</v>
      </c>
      <c r="D4029" s="49">
        <f t="shared" si="124"/>
        <v>5.22</v>
      </c>
      <c r="F4029" s="49">
        <v>5.22</v>
      </c>
      <c r="G4029" s="49">
        <v>5.22</v>
      </c>
      <c r="H4029" s="1105" t="b">
        <f t="shared" si="125"/>
        <v>1</v>
      </c>
    </row>
    <row r="4030" spans="1:8">
      <c r="A4030" s="45">
        <v>20042</v>
      </c>
      <c r="B4030" s="1108" t="s">
        <v>12057</v>
      </c>
      <c r="C4030" s="45" t="s">
        <v>4706</v>
      </c>
      <c r="D4030" s="46">
        <f t="shared" si="124"/>
        <v>3.78</v>
      </c>
      <c r="F4030" s="46">
        <v>3.78</v>
      </c>
      <c r="G4030" s="46">
        <v>3.78</v>
      </c>
      <c r="H4030" s="1105" t="b">
        <f t="shared" si="125"/>
        <v>1</v>
      </c>
    </row>
    <row r="4031" spans="1:8">
      <c r="A4031" s="47">
        <v>20046</v>
      </c>
      <c r="B4031" s="48" t="s">
        <v>12058</v>
      </c>
      <c r="C4031" s="47" t="s">
        <v>4706</v>
      </c>
      <c r="D4031" s="49">
        <f t="shared" si="124"/>
        <v>11.08</v>
      </c>
      <c r="F4031" s="49">
        <v>11.08</v>
      </c>
      <c r="G4031" s="49">
        <v>11.08</v>
      </c>
      <c r="H4031" s="1105" t="b">
        <f t="shared" si="125"/>
        <v>1</v>
      </c>
    </row>
    <row r="4032" spans="1:8">
      <c r="A4032" s="45">
        <v>20047</v>
      </c>
      <c r="B4032" s="1108" t="s">
        <v>12059</v>
      </c>
      <c r="C4032" s="45" t="s">
        <v>4706</v>
      </c>
      <c r="D4032" s="46">
        <f t="shared" si="124"/>
        <v>30.3</v>
      </c>
      <c r="F4032" s="46">
        <v>30.3</v>
      </c>
      <c r="G4032" s="46">
        <v>30.3</v>
      </c>
      <c r="H4032" s="1105" t="b">
        <f t="shared" si="125"/>
        <v>1</v>
      </c>
    </row>
    <row r="4033" spans="1:8">
      <c r="A4033" s="47">
        <v>20045</v>
      </c>
      <c r="B4033" s="48" t="s">
        <v>12060</v>
      </c>
      <c r="C4033" s="47" t="s">
        <v>4706</v>
      </c>
      <c r="D4033" s="49">
        <f t="shared" si="124"/>
        <v>4.5599999999999996</v>
      </c>
      <c r="F4033" s="49">
        <v>4.5599999999999996</v>
      </c>
      <c r="G4033" s="49">
        <v>4.5599999999999996</v>
      </c>
      <c r="H4033" s="1105" t="b">
        <f t="shared" si="125"/>
        <v>1</v>
      </c>
    </row>
    <row r="4034" spans="1:8">
      <c r="A4034" s="45">
        <v>20972</v>
      </c>
      <c r="B4034" s="1108" t="s">
        <v>12061</v>
      </c>
      <c r="C4034" s="45" t="s">
        <v>4706</v>
      </c>
      <c r="D4034" s="46">
        <f t="shared" si="124"/>
        <v>72.849999999999994</v>
      </c>
      <c r="F4034" s="46">
        <v>72.849999999999994</v>
      </c>
      <c r="G4034" s="46">
        <v>72.849999999999994</v>
      </c>
      <c r="H4034" s="1105" t="b">
        <f t="shared" si="125"/>
        <v>1</v>
      </c>
    </row>
    <row r="4035" spans="1:8">
      <c r="A4035" s="47">
        <v>20032</v>
      </c>
      <c r="B4035" s="48" t="s">
        <v>12062</v>
      </c>
      <c r="C4035" s="47" t="s">
        <v>4706</v>
      </c>
      <c r="D4035" s="49">
        <f t="shared" ref="D4035:D4098" si="126">IF($J$2=$F$1,F4035,G4035)</f>
        <v>49.1</v>
      </c>
      <c r="F4035" s="49">
        <v>49.1</v>
      </c>
      <c r="G4035" s="49">
        <v>49.1</v>
      </c>
      <c r="H4035" s="1105" t="b">
        <f t="shared" ref="H4035:H4098" si="127">F4035=G4035</f>
        <v>1</v>
      </c>
    </row>
    <row r="4036" spans="1:8">
      <c r="A4036" s="45">
        <v>11321</v>
      </c>
      <c r="B4036" s="1108" t="s">
        <v>12063</v>
      </c>
      <c r="C4036" s="45" t="s">
        <v>4706</v>
      </c>
      <c r="D4036" s="46">
        <f t="shared" si="126"/>
        <v>22.38</v>
      </c>
      <c r="F4036" s="46">
        <v>22.38</v>
      </c>
      <c r="G4036" s="46">
        <v>22.38</v>
      </c>
      <c r="H4036" s="1105" t="b">
        <f t="shared" si="127"/>
        <v>1</v>
      </c>
    </row>
    <row r="4037" spans="1:8">
      <c r="A4037" s="47">
        <v>11323</v>
      </c>
      <c r="B4037" s="48" t="s">
        <v>12064</v>
      </c>
      <c r="C4037" s="47" t="s">
        <v>4706</v>
      </c>
      <c r="D4037" s="49">
        <f t="shared" si="126"/>
        <v>25.74</v>
      </c>
      <c r="F4037" s="49">
        <v>25.74</v>
      </c>
      <c r="G4037" s="49">
        <v>25.74</v>
      </c>
      <c r="H4037" s="1105" t="b">
        <f t="shared" si="127"/>
        <v>1</v>
      </c>
    </row>
    <row r="4038" spans="1:8">
      <c r="A4038" s="45">
        <v>20327</v>
      </c>
      <c r="B4038" s="1108" t="s">
        <v>12065</v>
      </c>
      <c r="C4038" s="45" t="s">
        <v>4706</v>
      </c>
      <c r="D4038" s="46">
        <f t="shared" si="126"/>
        <v>14.61</v>
      </c>
      <c r="F4038" s="46">
        <v>14.61</v>
      </c>
      <c r="G4038" s="46">
        <v>14.61</v>
      </c>
      <c r="H4038" s="1105" t="b">
        <f t="shared" si="127"/>
        <v>1</v>
      </c>
    </row>
    <row r="4039" spans="1:8">
      <c r="A4039" s="47">
        <v>25966</v>
      </c>
      <c r="B4039" s="48" t="s">
        <v>12066</v>
      </c>
      <c r="C4039" s="47" t="s">
        <v>4711</v>
      </c>
      <c r="D4039" s="49">
        <f t="shared" si="126"/>
        <v>15.46</v>
      </c>
      <c r="F4039" s="49">
        <v>15.46</v>
      </c>
      <c r="G4039" s="49">
        <v>15.46</v>
      </c>
      <c r="H4039" s="1105" t="b">
        <f t="shared" si="127"/>
        <v>1</v>
      </c>
    </row>
    <row r="4040" spans="1:8" ht="30">
      <c r="A4040" s="45">
        <v>13390</v>
      </c>
      <c r="B4040" s="1108" t="s">
        <v>12067</v>
      </c>
      <c r="C4040" s="45" t="s">
        <v>4706</v>
      </c>
      <c r="D4040" s="46">
        <f t="shared" si="126"/>
        <v>68.900000000000006</v>
      </c>
      <c r="F4040" s="46">
        <v>68.900000000000006</v>
      </c>
      <c r="G4040" s="46">
        <v>68.900000000000006</v>
      </c>
      <c r="H4040" s="1105" t="b">
        <f t="shared" si="127"/>
        <v>1</v>
      </c>
    </row>
    <row r="4041" spans="1:8">
      <c r="A4041" s="47">
        <v>6034</v>
      </c>
      <c r="B4041" s="48" t="s">
        <v>12068</v>
      </c>
      <c r="C4041" s="47" t="s">
        <v>4706</v>
      </c>
      <c r="D4041" s="49">
        <f t="shared" si="126"/>
        <v>4.3099999999999996</v>
      </c>
      <c r="F4041" s="49">
        <v>4.3099999999999996</v>
      </c>
      <c r="G4041" s="49">
        <v>4.3099999999999996</v>
      </c>
      <c r="H4041" s="1105" t="b">
        <f t="shared" si="127"/>
        <v>1</v>
      </c>
    </row>
    <row r="4042" spans="1:8">
      <c r="A4042" s="45">
        <v>6036</v>
      </c>
      <c r="B4042" s="1108" t="s">
        <v>12069</v>
      </c>
      <c r="C4042" s="45" t="s">
        <v>4706</v>
      </c>
      <c r="D4042" s="46">
        <f t="shared" si="126"/>
        <v>5.88</v>
      </c>
      <c r="F4042" s="46">
        <v>5.88</v>
      </c>
      <c r="G4042" s="46">
        <v>5.88</v>
      </c>
      <c r="H4042" s="1105" t="b">
        <f t="shared" si="127"/>
        <v>1</v>
      </c>
    </row>
    <row r="4043" spans="1:8">
      <c r="A4043" s="47">
        <v>6031</v>
      </c>
      <c r="B4043" s="48" t="s">
        <v>12070</v>
      </c>
      <c r="C4043" s="47" t="s">
        <v>4706</v>
      </c>
      <c r="D4043" s="49">
        <f t="shared" si="126"/>
        <v>6.91</v>
      </c>
      <c r="F4043" s="49">
        <v>6.91</v>
      </c>
      <c r="G4043" s="49">
        <v>6.91</v>
      </c>
      <c r="H4043" s="1105" t="b">
        <f t="shared" si="127"/>
        <v>1</v>
      </c>
    </row>
    <row r="4044" spans="1:8">
      <c r="A4044" s="45">
        <v>6029</v>
      </c>
      <c r="B4044" s="1108" t="s">
        <v>12071</v>
      </c>
      <c r="C4044" s="45" t="s">
        <v>4706</v>
      </c>
      <c r="D4044" s="46">
        <f t="shared" si="126"/>
        <v>6.98</v>
      </c>
      <c r="F4044" s="46">
        <v>6.98</v>
      </c>
      <c r="G4044" s="46">
        <v>6.98</v>
      </c>
      <c r="H4044" s="1105" t="b">
        <f t="shared" si="127"/>
        <v>1</v>
      </c>
    </row>
    <row r="4045" spans="1:8">
      <c r="A4045" s="47">
        <v>6033</v>
      </c>
      <c r="B4045" s="48" t="s">
        <v>12072</v>
      </c>
      <c r="C4045" s="47" t="s">
        <v>4706</v>
      </c>
      <c r="D4045" s="49">
        <f t="shared" si="126"/>
        <v>9.1999999999999993</v>
      </c>
      <c r="F4045" s="49">
        <v>9.1999999999999993</v>
      </c>
      <c r="G4045" s="49">
        <v>9.1999999999999993</v>
      </c>
      <c r="H4045" s="1105" t="b">
        <f t="shared" si="127"/>
        <v>1</v>
      </c>
    </row>
    <row r="4046" spans="1:8">
      <c r="A4046" s="45">
        <v>11672</v>
      </c>
      <c r="B4046" s="1108" t="s">
        <v>12073</v>
      </c>
      <c r="C4046" s="45" t="s">
        <v>4706</v>
      </c>
      <c r="D4046" s="46">
        <f t="shared" si="126"/>
        <v>20.02</v>
      </c>
      <c r="F4046" s="46">
        <v>20.02</v>
      </c>
      <c r="G4046" s="46">
        <v>20.02</v>
      </c>
      <c r="H4046" s="1105" t="b">
        <f t="shared" si="127"/>
        <v>1</v>
      </c>
    </row>
    <row r="4047" spans="1:8">
      <c r="A4047" s="47">
        <v>11669</v>
      </c>
      <c r="B4047" s="48" t="s">
        <v>12074</v>
      </c>
      <c r="C4047" s="47" t="s">
        <v>4706</v>
      </c>
      <c r="D4047" s="49">
        <f t="shared" si="126"/>
        <v>19.059999999999999</v>
      </c>
      <c r="F4047" s="49">
        <v>19.059999999999999</v>
      </c>
      <c r="G4047" s="49">
        <v>19.059999999999999</v>
      </c>
      <c r="H4047" s="1105" t="b">
        <f t="shared" si="127"/>
        <v>1</v>
      </c>
    </row>
    <row r="4048" spans="1:8">
      <c r="A4048" s="45">
        <v>11670</v>
      </c>
      <c r="B4048" s="1108" t="s">
        <v>12075</v>
      </c>
      <c r="C4048" s="45" t="s">
        <v>4706</v>
      </c>
      <c r="D4048" s="46">
        <f t="shared" si="126"/>
        <v>7.3</v>
      </c>
      <c r="F4048" s="46">
        <v>7.3</v>
      </c>
      <c r="G4048" s="46">
        <v>7.3</v>
      </c>
      <c r="H4048" s="1105" t="b">
        <f t="shared" si="127"/>
        <v>1</v>
      </c>
    </row>
    <row r="4049" spans="1:8">
      <c r="A4049" s="47">
        <v>20055</v>
      </c>
      <c r="B4049" s="48" t="s">
        <v>12076</v>
      </c>
      <c r="C4049" s="47" t="s">
        <v>4706</v>
      </c>
      <c r="D4049" s="49">
        <f t="shared" si="126"/>
        <v>14.28</v>
      </c>
      <c r="F4049" s="49">
        <v>14.28</v>
      </c>
      <c r="G4049" s="49">
        <v>14.28</v>
      </c>
      <c r="H4049" s="1105" t="b">
        <f t="shared" si="127"/>
        <v>1</v>
      </c>
    </row>
    <row r="4050" spans="1:8">
      <c r="A4050" s="45">
        <v>11671</v>
      </c>
      <c r="B4050" s="1108" t="s">
        <v>12077</v>
      </c>
      <c r="C4050" s="45" t="s">
        <v>4706</v>
      </c>
      <c r="D4050" s="46">
        <f t="shared" si="126"/>
        <v>30.64</v>
      </c>
      <c r="F4050" s="46">
        <v>30.64</v>
      </c>
      <c r="G4050" s="46">
        <v>30.64</v>
      </c>
      <c r="H4050" s="1105" t="b">
        <f t="shared" si="127"/>
        <v>1</v>
      </c>
    </row>
    <row r="4051" spans="1:8">
      <c r="A4051" s="47">
        <v>6032</v>
      </c>
      <c r="B4051" s="48" t="s">
        <v>12078</v>
      </c>
      <c r="C4051" s="47" t="s">
        <v>4706</v>
      </c>
      <c r="D4051" s="49">
        <f t="shared" si="126"/>
        <v>8.75</v>
      </c>
      <c r="F4051" s="49">
        <v>8.75</v>
      </c>
      <c r="G4051" s="49">
        <v>8.75</v>
      </c>
      <c r="H4051" s="1105" t="b">
        <f t="shared" si="127"/>
        <v>1</v>
      </c>
    </row>
    <row r="4052" spans="1:8">
      <c r="A4052" s="45">
        <v>11673</v>
      </c>
      <c r="B4052" s="1108" t="s">
        <v>12079</v>
      </c>
      <c r="C4052" s="45" t="s">
        <v>4706</v>
      </c>
      <c r="D4052" s="46">
        <f t="shared" si="126"/>
        <v>6.89</v>
      </c>
      <c r="F4052" s="46">
        <v>6.89</v>
      </c>
      <c r="G4052" s="46">
        <v>6.89</v>
      </c>
      <c r="H4052" s="1105" t="b">
        <f t="shared" si="127"/>
        <v>1</v>
      </c>
    </row>
    <row r="4053" spans="1:8">
      <c r="A4053" s="47">
        <v>11674</v>
      </c>
      <c r="B4053" s="48" t="s">
        <v>12080</v>
      </c>
      <c r="C4053" s="47" t="s">
        <v>4706</v>
      </c>
      <c r="D4053" s="49">
        <f t="shared" si="126"/>
        <v>8.8699999999999992</v>
      </c>
      <c r="F4053" s="49">
        <v>8.8699999999999992</v>
      </c>
      <c r="G4053" s="49">
        <v>8.8699999999999992</v>
      </c>
      <c r="H4053" s="1105" t="b">
        <f t="shared" si="127"/>
        <v>1</v>
      </c>
    </row>
    <row r="4054" spans="1:8">
      <c r="A4054" s="45">
        <v>11675</v>
      </c>
      <c r="B4054" s="1108" t="s">
        <v>12081</v>
      </c>
      <c r="C4054" s="45" t="s">
        <v>4706</v>
      </c>
      <c r="D4054" s="46">
        <f t="shared" si="126"/>
        <v>14.09</v>
      </c>
      <c r="F4054" s="46">
        <v>14.09</v>
      </c>
      <c r="G4054" s="46">
        <v>14.09</v>
      </c>
      <c r="H4054" s="1105" t="b">
        <f t="shared" si="127"/>
        <v>1</v>
      </c>
    </row>
    <row r="4055" spans="1:8">
      <c r="A4055" s="47">
        <v>11676</v>
      </c>
      <c r="B4055" s="48" t="s">
        <v>12082</v>
      </c>
      <c r="C4055" s="47" t="s">
        <v>4706</v>
      </c>
      <c r="D4055" s="49">
        <f t="shared" si="126"/>
        <v>18.84</v>
      </c>
      <c r="F4055" s="49">
        <v>18.84</v>
      </c>
      <c r="G4055" s="49">
        <v>18.84</v>
      </c>
      <c r="H4055" s="1105" t="b">
        <f t="shared" si="127"/>
        <v>1</v>
      </c>
    </row>
    <row r="4056" spans="1:8">
      <c r="A4056" s="45">
        <v>11677</v>
      </c>
      <c r="B4056" s="1108" t="s">
        <v>12083</v>
      </c>
      <c r="C4056" s="45" t="s">
        <v>4706</v>
      </c>
      <c r="D4056" s="46">
        <f t="shared" si="126"/>
        <v>19.46</v>
      </c>
      <c r="F4056" s="46">
        <v>19.46</v>
      </c>
      <c r="G4056" s="46">
        <v>19.46</v>
      </c>
      <c r="H4056" s="1105" t="b">
        <f t="shared" si="127"/>
        <v>1</v>
      </c>
    </row>
    <row r="4057" spans="1:8">
      <c r="A4057" s="47">
        <v>11678</v>
      </c>
      <c r="B4057" s="48" t="s">
        <v>12084</v>
      </c>
      <c r="C4057" s="47" t="s">
        <v>4706</v>
      </c>
      <c r="D4057" s="49">
        <f t="shared" si="126"/>
        <v>35.64</v>
      </c>
      <c r="F4057" s="49">
        <v>35.64</v>
      </c>
      <c r="G4057" s="49">
        <v>35.64</v>
      </c>
      <c r="H4057" s="1105" t="b">
        <f t="shared" si="127"/>
        <v>1</v>
      </c>
    </row>
    <row r="4058" spans="1:8">
      <c r="A4058" s="45">
        <v>6038</v>
      </c>
      <c r="B4058" s="1108" t="s">
        <v>12085</v>
      </c>
      <c r="C4058" s="45" t="s">
        <v>4706</v>
      </c>
      <c r="D4058" s="46">
        <f t="shared" si="126"/>
        <v>2.2599999999999998</v>
      </c>
      <c r="F4058" s="46">
        <v>2.2599999999999998</v>
      </c>
      <c r="G4058" s="46">
        <v>2.2599999999999998</v>
      </c>
      <c r="H4058" s="1105" t="b">
        <f t="shared" si="127"/>
        <v>1</v>
      </c>
    </row>
    <row r="4059" spans="1:8">
      <c r="A4059" s="47">
        <v>11718</v>
      </c>
      <c r="B4059" s="48" t="s">
        <v>12086</v>
      </c>
      <c r="C4059" s="47" t="s">
        <v>4706</v>
      </c>
      <c r="D4059" s="49">
        <f t="shared" si="126"/>
        <v>6.44</v>
      </c>
      <c r="F4059" s="49">
        <v>6.44</v>
      </c>
      <c r="G4059" s="49">
        <v>6.44</v>
      </c>
      <c r="H4059" s="1105" t="b">
        <f t="shared" si="127"/>
        <v>1</v>
      </c>
    </row>
    <row r="4060" spans="1:8">
      <c r="A4060" s="45">
        <v>6037</v>
      </c>
      <c r="B4060" s="1108" t="s">
        <v>12087</v>
      </c>
      <c r="C4060" s="45" t="s">
        <v>4706</v>
      </c>
      <c r="D4060" s="46">
        <f t="shared" si="126"/>
        <v>4.7</v>
      </c>
      <c r="F4060" s="46">
        <v>4.7</v>
      </c>
      <c r="G4060" s="46">
        <v>4.7</v>
      </c>
      <c r="H4060" s="1105" t="b">
        <f t="shared" si="127"/>
        <v>1</v>
      </c>
    </row>
    <row r="4061" spans="1:8">
      <c r="A4061" s="47">
        <v>11719</v>
      </c>
      <c r="B4061" s="48" t="s">
        <v>12088</v>
      </c>
      <c r="C4061" s="47" t="s">
        <v>4706</v>
      </c>
      <c r="D4061" s="49">
        <f t="shared" si="126"/>
        <v>5.23</v>
      </c>
      <c r="F4061" s="49">
        <v>5.23</v>
      </c>
      <c r="G4061" s="49">
        <v>5.23</v>
      </c>
      <c r="H4061" s="1105" t="b">
        <f t="shared" si="127"/>
        <v>1</v>
      </c>
    </row>
    <row r="4062" spans="1:8">
      <c r="A4062" s="45">
        <v>6019</v>
      </c>
      <c r="B4062" s="1108" t="s">
        <v>12089</v>
      </c>
      <c r="C4062" s="45" t="s">
        <v>4706</v>
      </c>
      <c r="D4062" s="46">
        <f t="shared" si="126"/>
        <v>34.25</v>
      </c>
      <c r="F4062" s="46">
        <v>34.25</v>
      </c>
      <c r="G4062" s="46">
        <v>34.25</v>
      </c>
      <c r="H4062" s="1105" t="b">
        <f t="shared" si="127"/>
        <v>1</v>
      </c>
    </row>
    <row r="4063" spans="1:8">
      <c r="A4063" s="47">
        <v>6010</v>
      </c>
      <c r="B4063" s="48" t="s">
        <v>12090</v>
      </c>
      <c r="C4063" s="47" t="s">
        <v>4706</v>
      </c>
      <c r="D4063" s="49">
        <f t="shared" si="126"/>
        <v>58.93</v>
      </c>
      <c r="F4063" s="49">
        <v>58.93</v>
      </c>
      <c r="G4063" s="49">
        <v>58.93</v>
      </c>
      <c r="H4063" s="1105" t="b">
        <f t="shared" si="127"/>
        <v>1</v>
      </c>
    </row>
    <row r="4064" spans="1:8">
      <c r="A4064" s="45">
        <v>6017</v>
      </c>
      <c r="B4064" s="1108" t="s">
        <v>12091</v>
      </c>
      <c r="C4064" s="45" t="s">
        <v>4706</v>
      </c>
      <c r="D4064" s="46">
        <f t="shared" si="126"/>
        <v>46.68</v>
      </c>
      <c r="F4064" s="46">
        <v>46.68</v>
      </c>
      <c r="G4064" s="46">
        <v>46.68</v>
      </c>
      <c r="H4064" s="1105" t="b">
        <f t="shared" si="127"/>
        <v>1</v>
      </c>
    </row>
    <row r="4065" spans="1:8">
      <c r="A4065" s="47">
        <v>6020</v>
      </c>
      <c r="B4065" s="48" t="s">
        <v>12092</v>
      </c>
      <c r="C4065" s="47" t="s">
        <v>4706</v>
      </c>
      <c r="D4065" s="49">
        <f t="shared" si="126"/>
        <v>20.57</v>
      </c>
      <c r="F4065" s="49">
        <v>20.57</v>
      </c>
      <c r="G4065" s="49">
        <v>20.57</v>
      </c>
      <c r="H4065" s="1105" t="b">
        <f t="shared" si="127"/>
        <v>1</v>
      </c>
    </row>
    <row r="4066" spans="1:8">
      <c r="A4066" s="45">
        <v>6028</v>
      </c>
      <c r="B4066" s="1108" t="s">
        <v>12093</v>
      </c>
      <c r="C4066" s="45" t="s">
        <v>4706</v>
      </c>
      <c r="D4066" s="46">
        <f t="shared" si="126"/>
        <v>82.09</v>
      </c>
      <c r="F4066" s="46">
        <v>82.09</v>
      </c>
      <c r="G4066" s="46">
        <v>82.09</v>
      </c>
      <c r="H4066" s="1105" t="b">
        <f t="shared" si="127"/>
        <v>1</v>
      </c>
    </row>
    <row r="4067" spans="1:8">
      <c r="A4067" s="47">
        <v>6011</v>
      </c>
      <c r="B4067" s="48" t="s">
        <v>12094</v>
      </c>
      <c r="C4067" s="47" t="s">
        <v>4706</v>
      </c>
      <c r="D4067" s="49">
        <f t="shared" si="126"/>
        <v>170.25</v>
      </c>
      <c r="F4067" s="49">
        <v>170.25</v>
      </c>
      <c r="G4067" s="49">
        <v>170.25</v>
      </c>
      <c r="H4067" s="1105" t="b">
        <f t="shared" si="127"/>
        <v>1</v>
      </c>
    </row>
    <row r="4068" spans="1:8">
      <c r="A4068" s="45">
        <v>6012</v>
      </c>
      <c r="B4068" s="1108" t="s">
        <v>12095</v>
      </c>
      <c r="C4068" s="45" t="s">
        <v>4706</v>
      </c>
      <c r="D4068" s="46">
        <f t="shared" si="126"/>
        <v>206.11</v>
      </c>
      <c r="F4068" s="46">
        <v>206.11</v>
      </c>
      <c r="G4068" s="46">
        <v>206.11</v>
      </c>
      <c r="H4068" s="1105" t="b">
        <f t="shared" si="127"/>
        <v>1</v>
      </c>
    </row>
    <row r="4069" spans="1:8">
      <c r="A4069" s="47">
        <v>6016</v>
      </c>
      <c r="B4069" s="48" t="s">
        <v>12096</v>
      </c>
      <c r="C4069" s="47" t="s">
        <v>4706</v>
      </c>
      <c r="D4069" s="49">
        <f t="shared" si="126"/>
        <v>21.7</v>
      </c>
      <c r="F4069" s="49">
        <v>21.7</v>
      </c>
      <c r="G4069" s="49">
        <v>21.7</v>
      </c>
      <c r="H4069" s="1105" t="b">
        <f t="shared" si="127"/>
        <v>1</v>
      </c>
    </row>
    <row r="4070" spans="1:8">
      <c r="A4070" s="45">
        <v>6027</v>
      </c>
      <c r="B4070" s="1108" t="s">
        <v>12097</v>
      </c>
      <c r="C4070" s="45" t="s">
        <v>4706</v>
      </c>
      <c r="D4070" s="46">
        <f t="shared" si="126"/>
        <v>429.47</v>
      </c>
      <c r="F4070" s="46">
        <v>429.47</v>
      </c>
      <c r="G4070" s="46">
        <v>429.47</v>
      </c>
      <c r="H4070" s="1105" t="b">
        <f t="shared" si="127"/>
        <v>1</v>
      </c>
    </row>
    <row r="4071" spans="1:8">
      <c r="A4071" s="47">
        <v>6013</v>
      </c>
      <c r="B4071" s="48" t="s">
        <v>12098</v>
      </c>
      <c r="C4071" s="47" t="s">
        <v>4706</v>
      </c>
      <c r="D4071" s="49">
        <f t="shared" si="126"/>
        <v>64.8</v>
      </c>
      <c r="F4071" s="49">
        <v>64.8</v>
      </c>
      <c r="G4071" s="49">
        <v>64.8</v>
      </c>
      <c r="H4071" s="1105" t="b">
        <f t="shared" si="127"/>
        <v>1</v>
      </c>
    </row>
    <row r="4072" spans="1:8">
      <c r="A4072" s="45">
        <v>6015</v>
      </c>
      <c r="B4072" s="1108" t="s">
        <v>12099</v>
      </c>
      <c r="C4072" s="45" t="s">
        <v>4706</v>
      </c>
      <c r="D4072" s="46">
        <f t="shared" si="126"/>
        <v>94.24</v>
      </c>
      <c r="F4072" s="46">
        <v>94.24</v>
      </c>
      <c r="G4072" s="46">
        <v>94.24</v>
      </c>
      <c r="H4072" s="1105" t="b">
        <f t="shared" si="127"/>
        <v>1</v>
      </c>
    </row>
    <row r="4073" spans="1:8">
      <c r="A4073" s="47">
        <v>6014</v>
      </c>
      <c r="B4073" s="48" t="s">
        <v>12100</v>
      </c>
      <c r="C4073" s="47" t="s">
        <v>4706</v>
      </c>
      <c r="D4073" s="49">
        <f t="shared" si="126"/>
        <v>90.1</v>
      </c>
      <c r="F4073" s="49">
        <v>90.1</v>
      </c>
      <c r="G4073" s="49">
        <v>90.1</v>
      </c>
      <c r="H4073" s="1105" t="b">
        <f t="shared" si="127"/>
        <v>1</v>
      </c>
    </row>
    <row r="4074" spans="1:8">
      <c r="A4074" s="45">
        <v>6006</v>
      </c>
      <c r="B4074" s="1108" t="s">
        <v>12101</v>
      </c>
      <c r="C4074" s="45" t="s">
        <v>4706</v>
      </c>
      <c r="D4074" s="46">
        <f t="shared" si="126"/>
        <v>46.93</v>
      </c>
      <c r="F4074" s="46">
        <v>46.93</v>
      </c>
      <c r="G4074" s="46">
        <v>46.93</v>
      </c>
      <c r="H4074" s="1105" t="b">
        <f t="shared" si="127"/>
        <v>1</v>
      </c>
    </row>
    <row r="4075" spans="1:8">
      <c r="A4075" s="47">
        <v>6005</v>
      </c>
      <c r="B4075" s="48" t="s">
        <v>12102</v>
      </c>
      <c r="C4075" s="47" t="s">
        <v>4706</v>
      </c>
      <c r="D4075" s="49">
        <f t="shared" si="126"/>
        <v>52.94</v>
      </c>
      <c r="F4075" s="49">
        <v>52.94</v>
      </c>
      <c r="G4075" s="49">
        <v>52.94</v>
      </c>
      <c r="H4075" s="1105" t="b">
        <f t="shared" si="127"/>
        <v>1</v>
      </c>
    </row>
    <row r="4076" spans="1:8">
      <c r="A4076" s="45">
        <v>11756</v>
      </c>
      <c r="B4076" s="1108" t="s">
        <v>12103</v>
      </c>
      <c r="C4076" s="45" t="s">
        <v>4706</v>
      </c>
      <c r="D4076" s="46">
        <f t="shared" si="126"/>
        <v>25.28</v>
      </c>
      <c r="F4076" s="46">
        <v>25.28</v>
      </c>
      <c r="G4076" s="46">
        <v>25.28</v>
      </c>
      <c r="H4076" s="1105" t="b">
        <f t="shared" si="127"/>
        <v>1</v>
      </c>
    </row>
    <row r="4077" spans="1:8" ht="30">
      <c r="A4077" s="47">
        <v>10904</v>
      </c>
      <c r="B4077" s="48" t="s">
        <v>12104</v>
      </c>
      <c r="C4077" s="47" t="s">
        <v>4706</v>
      </c>
      <c r="D4077" s="49">
        <f t="shared" si="126"/>
        <v>102</v>
      </c>
      <c r="F4077" s="49">
        <v>102</v>
      </c>
      <c r="G4077" s="49">
        <v>102</v>
      </c>
      <c r="H4077" s="1105" t="b">
        <f t="shared" si="127"/>
        <v>1</v>
      </c>
    </row>
    <row r="4078" spans="1:8">
      <c r="A4078" s="45">
        <v>11752</v>
      </c>
      <c r="B4078" s="1108" t="s">
        <v>12105</v>
      </c>
      <c r="C4078" s="45" t="s">
        <v>4706</v>
      </c>
      <c r="D4078" s="46">
        <f t="shared" si="126"/>
        <v>14.58</v>
      </c>
      <c r="F4078" s="46">
        <v>14.58</v>
      </c>
      <c r="G4078" s="46">
        <v>14.58</v>
      </c>
      <c r="H4078" s="1105" t="b">
        <f t="shared" si="127"/>
        <v>1</v>
      </c>
    </row>
    <row r="4079" spans="1:8">
      <c r="A4079" s="47">
        <v>11753</v>
      </c>
      <c r="B4079" s="48" t="s">
        <v>12106</v>
      </c>
      <c r="C4079" s="47" t="s">
        <v>4706</v>
      </c>
      <c r="D4079" s="49">
        <f t="shared" si="126"/>
        <v>17.399999999999999</v>
      </c>
      <c r="F4079" s="49">
        <v>17.399999999999999</v>
      </c>
      <c r="G4079" s="49">
        <v>17.399999999999999</v>
      </c>
      <c r="H4079" s="1105" t="b">
        <f t="shared" si="127"/>
        <v>1</v>
      </c>
    </row>
    <row r="4080" spans="1:8">
      <c r="A4080" s="45">
        <v>6021</v>
      </c>
      <c r="B4080" s="1108" t="s">
        <v>12107</v>
      </c>
      <c r="C4080" s="45" t="s">
        <v>4706</v>
      </c>
      <c r="D4080" s="46">
        <f t="shared" si="126"/>
        <v>48.3</v>
      </c>
      <c r="F4080" s="46">
        <v>48.3</v>
      </c>
      <c r="G4080" s="46">
        <v>48.3</v>
      </c>
      <c r="H4080" s="1105" t="b">
        <f t="shared" si="127"/>
        <v>1</v>
      </c>
    </row>
    <row r="4081" spans="1:8">
      <c r="A4081" s="47">
        <v>6024</v>
      </c>
      <c r="B4081" s="48" t="s">
        <v>12108</v>
      </c>
      <c r="C4081" s="47" t="s">
        <v>4706</v>
      </c>
      <c r="D4081" s="49">
        <f t="shared" si="126"/>
        <v>49.93</v>
      </c>
      <c r="F4081" s="49">
        <v>49.93</v>
      </c>
      <c r="G4081" s="49">
        <v>49.93</v>
      </c>
      <c r="H4081" s="1105" t="b">
        <f t="shared" si="127"/>
        <v>1</v>
      </c>
    </row>
    <row r="4082" spans="1:8">
      <c r="A4082" s="45">
        <v>38379</v>
      </c>
      <c r="B4082" s="1108" t="s">
        <v>12109</v>
      </c>
      <c r="C4082" s="45" t="s">
        <v>4709</v>
      </c>
      <c r="D4082" s="46">
        <f t="shared" si="126"/>
        <v>32.24</v>
      </c>
      <c r="F4082" s="46">
        <v>32.24</v>
      </c>
      <c r="G4082" s="46">
        <v>32.24</v>
      </c>
      <c r="H4082" s="1105" t="b">
        <f t="shared" si="127"/>
        <v>1</v>
      </c>
    </row>
    <row r="4083" spans="1:8">
      <c r="A4083" s="47">
        <v>13897</v>
      </c>
      <c r="B4083" s="48" t="s">
        <v>12110</v>
      </c>
      <c r="C4083" s="47" t="s">
        <v>4706</v>
      </c>
      <c r="D4083" s="49">
        <f t="shared" si="126"/>
        <v>4278.1400000000003</v>
      </c>
      <c r="F4083" s="49">
        <v>4278.1400000000003</v>
      </c>
      <c r="G4083" s="49">
        <v>4278.1400000000003</v>
      </c>
      <c r="H4083" s="1105" t="b">
        <f t="shared" si="127"/>
        <v>1</v>
      </c>
    </row>
    <row r="4084" spans="1:8">
      <c r="A4084" s="45">
        <v>10640</v>
      </c>
      <c r="B4084" s="1108" t="s">
        <v>12111</v>
      </c>
      <c r="C4084" s="45" t="s">
        <v>4706</v>
      </c>
      <c r="D4084" s="46">
        <f t="shared" si="126"/>
        <v>9265.56</v>
      </c>
      <c r="F4084" s="46">
        <v>9265.56</v>
      </c>
      <c r="G4084" s="46">
        <v>9265.56</v>
      </c>
      <c r="H4084" s="1105" t="b">
        <f t="shared" si="127"/>
        <v>1</v>
      </c>
    </row>
    <row r="4085" spans="1:8">
      <c r="A4085" s="47">
        <v>11086</v>
      </c>
      <c r="B4085" s="48" t="s">
        <v>12112</v>
      </c>
      <c r="C4085" s="47" t="s">
        <v>4707</v>
      </c>
      <c r="D4085" s="49">
        <f t="shared" si="126"/>
        <v>62.54</v>
      </c>
      <c r="F4085" s="49">
        <v>62.54</v>
      </c>
      <c r="G4085" s="49">
        <v>62.54</v>
      </c>
      <c r="H4085" s="1105" t="b">
        <f t="shared" si="127"/>
        <v>1</v>
      </c>
    </row>
    <row r="4086" spans="1:8">
      <c r="A4086" s="45">
        <v>34356</v>
      </c>
      <c r="B4086" s="1108" t="s">
        <v>12113</v>
      </c>
      <c r="C4086" s="45" t="s">
        <v>4710</v>
      </c>
      <c r="D4086" s="46">
        <f t="shared" si="126"/>
        <v>3.43</v>
      </c>
      <c r="F4086" s="46">
        <v>3.43</v>
      </c>
      <c r="G4086" s="46">
        <v>3.43</v>
      </c>
      <c r="H4086" s="1105" t="b">
        <f t="shared" si="127"/>
        <v>1</v>
      </c>
    </row>
    <row r="4087" spans="1:8">
      <c r="A4087" s="47">
        <v>34357</v>
      </c>
      <c r="B4087" s="48" t="s">
        <v>12114</v>
      </c>
      <c r="C4087" s="47" t="s">
        <v>4710</v>
      </c>
      <c r="D4087" s="49">
        <f t="shared" si="126"/>
        <v>3.82</v>
      </c>
      <c r="F4087" s="49">
        <v>3.82</v>
      </c>
      <c r="G4087" s="49">
        <v>3.82</v>
      </c>
      <c r="H4087" s="1105" t="b">
        <f t="shared" si="127"/>
        <v>1</v>
      </c>
    </row>
    <row r="4088" spans="1:8">
      <c r="A4088" s="45">
        <v>37329</v>
      </c>
      <c r="B4088" s="1108" t="s">
        <v>12115</v>
      </c>
      <c r="C4088" s="45" t="s">
        <v>4710</v>
      </c>
      <c r="D4088" s="46">
        <f t="shared" si="126"/>
        <v>53.16</v>
      </c>
      <c r="F4088" s="46">
        <v>53.16</v>
      </c>
      <c r="G4088" s="46">
        <v>53.16</v>
      </c>
      <c r="H4088" s="1105" t="b">
        <f t="shared" si="127"/>
        <v>1</v>
      </c>
    </row>
    <row r="4089" spans="1:8">
      <c r="A4089" s="47">
        <v>37398</v>
      </c>
      <c r="B4089" s="48" t="s">
        <v>12116</v>
      </c>
      <c r="C4089" s="47" t="s">
        <v>4710</v>
      </c>
      <c r="D4089" s="49">
        <f t="shared" si="126"/>
        <v>68.040000000000006</v>
      </c>
      <c r="F4089" s="49">
        <v>68.040000000000006</v>
      </c>
      <c r="G4089" s="49">
        <v>68.040000000000006</v>
      </c>
      <c r="H4089" s="1105" t="b">
        <f t="shared" si="127"/>
        <v>1</v>
      </c>
    </row>
    <row r="4090" spans="1:8">
      <c r="A4090" s="45">
        <v>2510</v>
      </c>
      <c r="B4090" s="1108" t="s">
        <v>12117</v>
      </c>
      <c r="C4090" s="45" t="s">
        <v>4706</v>
      </c>
      <c r="D4090" s="46">
        <f t="shared" si="126"/>
        <v>17.25</v>
      </c>
      <c r="F4090" s="46">
        <v>17.25</v>
      </c>
      <c r="G4090" s="46">
        <v>17.25</v>
      </c>
      <c r="H4090" s="1105" t="b">
        <f t="shared" si="127"/>
        <v>1</v>
      </c>
    </row>
    <row r="4091" spans="1:8" ht="30">
      <c r="A4091" s="47">
        <v>12359</v>
      </c>
      <c r="B4091" s="48" t="s">
        <v>12118</v>
      </c>
      <c r="C4091" s="47" t="s">
        <v>4706</v>
      </c>
      <c r="D4091" s="49">
        <f t="shared" si="126"/>
        <v>105.38</v>
      </c>
      <c r="F4091" s="49">
        <v>105.38</v>
      </c>
      <c r="G4091" s="49">
        <v>105.38</v>
      </c>
      <c r="H4091" s="1105" t="b">
        <f t="shared" si="127"/>
        <v>1</v>
      </c>
    </row>
    <row r="4092" spans="1:8">
      <c r="A4092" s="45">
        <v>5320</v>
      </c>
      <c r="B4092" s="1108" t="s">
        <v>12119</v>
      </c>
      <c r="C4092" s="45" t="s">
        <v>4711</v>
      </c>
      <c r="D4092" s="46">
        <f t="shared" si="126"/>
        <v>30.92</v>
      </c>
      <c r="F4092" s="46">
        <v>30.92</v>
      </c>
      <c r="G4092" s="46">
        <v>30.92</v>
      </c>
      <c r="H4092" s="1105" t="b">
        <f t="shared" si="127"/>
        <v>1</v>
      </c>
    </row>
    <row r="4093" spans="1:8">
      <c r="A4093" s="47">
        <v>7353</v>
      </c>
      <c r="B4093" s="48" t="s">
        <v>12120</v>
      </c>
      <c r="C4093" s="47" t="s">
        <v>4711</v>
      </c>
      <c r="D4093" s="49">
        <f t="shared" si="126"/>
        <v>22.32</v>
      </c>
      <c r="F4093" s="49">
        <v>22.32</v>
      </c>
      <c r="G4093" s="49">
        <v>22.32</v>
      </c>
      <c r="H4093" s="1105" t="b">
        <f t="shared" si="127"/>
        <v>1</v>
      </c>
    </row>
    <row r="4094" spans="1:8">
      <c r="A4094" s="45">
        <v>36144</v>
      </c>
      <c r="B4094" s="1108" t="s">
        <v>12121</v>
      </c>
      <c r="C4094" s="45" t="s">
        <v>4706</v>
      </c>
      <c r="D4094" s="46">
        <f t="shared" si="126"/>
        <v>1.3</v>
      </c>
      <c r="F4094" s="46">
        <v>1.3</v>
      </c>
      <c r="G4094" s="46">
        <v>1.3</v>
      </c>
      <c r="H4094" s="1105" t="b">
        <f t="shared" si="127"/>
        <v>1</v>
      </c>
    </row>
    <row r="4095" spans="1:8">
      <c r="A4095" s="47">
        <v>10518</v>
      </c>
      <c r="B4095" s="48" t="s">
        <v>12122</v>
      </c>
      <c r="C4095" s="47" t="s">
        <v>4706</v>
      </c>
      <c r="D4095" s="49">
        <f t="shared" si="126"/>
        <v>57.99</v>
      </c>
      <c r="F4095" s="49">
        <v>57.99</v>
      </c>
      <c r="G4095" s="49">
        <v>57.99</v>
      </c>
      <c r="H4095" s="1105" t="b">
        <f t="shared" si="127"/>
        <v>1</v>
      </c>
    </row>
    <row r="4096" spans="1:8" ht="45">
      <c r="A4096" s="45">
        <v>36530</v>
      </c>
      <c r="B4096" s="1108" t="s">
        <v>12123</v>
      </c>
      <c r="C4096" s="45" t="s">
        <v>4706</v>
      </c>
      <c r="D4096" s="46">
        <f t="shared" si="126"/>
        <v>216658.53</v>
      </c>
      <c r="F4096" s="46">
        <v>216658.53</v>
      </c>
      <c r="G4096" s="46">
        <v>216658.53</v>
      </c>
      <c r="H4096" s="1105" t="b">
        <f t="shared" si="127"/>
        <v>1</v>
      </c>
    </row>
    <row r="4097" spans="1:8" ht="45">
      <c r="A4097" s="47">
        <v>6046</v>
      </c>
      <c r="B4097" s="48" t="s">
        <v>12124</v>
      </c>
      <c r="C4097" s="47" t="s">
        <v>4706</v>
      </c>
      <c r="D4097" s="49">
        <f t="shared" si="126"/>
        <v>235000</v>
      </c>
      <c r="F4097" s="49">
        <v>235000</v>
      </c>
      <c r="G4097" s="49">
        <v>235000</v>
      </c>
      <c r="H4097" s="1105" t="b">
        <f t="shared" si="127"/>
        <v>1</v>
      </c>
    </row>
    <row r="4098" spans="1:8" ht="45">
      <c r="A4098" s="45">
        <v>36531</v>
      </c>
      <c r="B4098" s="1108" t="s">
        <v>12125</v>
      </c>
      <c r="C4098" s="45" t="s">
        <v>4706</v>
      </c>
      <c r="D4098" s="46">
        <f t="shared" si="126"/>
        <v>243597.54</v>
      </c>
      <c r="F4098" s="46">
        <v>243597.54</v>
      </c>
      <c r="G4098" s="46">
        <v>243597.54</v>
      </c>
      <c r="H4098" s="1105" t="b">
        <f t="shared" si="127"/>
        <v>1</v>
      </c>
    </row>
    <row r="4099" spans="1:8">
      <c r="A4099" s="47">
        <v>34684</v>
      </c>
      <c r="B4099" s="48" t="s">
        <v>12126</v>
      </c>
      <c r="C4099" s="47" t="s">
        <v>4708</v>
      </c>
      <c r="D4099" s="49">
        <f t="shared" ref="D4099:D4162" si="128">IF($J$2=$F$1,F4099,G4099)</f>
        <v>179.63</v>
      </c>
      <c r="F4099" s="49">
        <v>179.63</v>
      </c>
      <c r="G4099" s="49">
        <v>179.63</v>
      </c>
      <c r="H4099" s="1105" t="b">
        <f t="shared" ref="H4099:H4162" si="129">F4099=G4099</f>
        <v>1</v>
      </c>
    </row>
    <row r="4100" spans="1:8">
      <c r="A4100" s="45">
        <v>34683</v>
      </c>
      <c r="B4100" s="1108" t="s">
        <v>12127</v>
      </c>
      <c r="C4100" s="45" t="s">
        <v>4708</v>
      </c>
      <c r="D4100" s="46">
        <f t="shared" si="128"/>
        <v>112.27</v>
      </c>
      <c r="F4100" s="46">
        <v>112.27</v>
      </c>
      <c r="G4100" s="46">
        <v>112.27</v>
      </c>
      <c r="H4100" s="1105" t="b">
        <f t="shared" si="129"/>
        <v>1</v>
      </c>
    </row>
    <row r="4101" spans="1:8">
      <c r="A4101" s="47">
        <v>533</v>
      </c>
      <c r="B4101" s="48" t="s">
        <v>12128</v>
      </c>
      <c r="C4101" s="47" t="s">
        <v>4708</v>
      </c>
      <c r="D4101" s="49">
        <f t="shared" si="128"/>
        <v>10.32</v>
      </c>
      <c r="F4101" s="49">
        <v>10.32</v>
      </c>
      <c r="G4101" s="49">
        <v>10.32</v>
      </c>
      <c r="H4101" s="1105" t="b">
        <f t="shared" si="129"/>
        <v>1</v>
      </c>
    </row>
    <row r="4102" spans="1:8">
      <c r="A4102" s="45">
        <v>10515</v>
      </c>
      <c r="B4102" s="1108" t="s">
        <v>12129</v>
      </c>
      <c r="C4102" s="45" t="s">
        <v>4708</v>
      </c>
      <c r="D4102" s="46">
        <f t="shared" si="128"/>
        <v>26.63</v>
      </c>
      <c r="F4102" s="46">
        <v>26.63</v>
      </c>
      <c r="G4102" s="46">
        <v>26.63</v>
      </c>
      <c r="H4102" s="1105" t="b">
        <f t="shared" si="129"/>
        <v>1</v>
      </c>
    </row>
    <row r="4103" spans="1:8">
      <c r="A4103" s="47">
        <v>536</v>
      </c>
      <c r="B4103" s="48" t="s">
        <v>12130</v>
      </c>
      <c r="C4103" s="47" t="s">
        <v>4708</v>
      </c>
      <c r="D4103" s="49">
        <f t="shared" si="128"/>
        <v>17.5</v>
      </c>
      <c r="F4103" s="49">
        <v>17.5</v>
      </c>
      <c r="G4103" s="49">
        <v>17.5</v>
      </c>
      <c r="H4103" s="1105" t="b">
        <f t="shared" si="129"/>
        <v>1</v>
      </c>
    </row>
    <row r="4104" spans="1:8">
      <c r="A4104" s="45">
        <v>153</v>
      </c>
      <c r="B4104" s="1108" t="s">
        <v>12131</v>
      </c>
      <c r="C4104" s="45" t="s">
        <v>4711</v>
      </c>
      <c r="D4104" s="46">
        <f t="shared" si="128"/>
        <v>83.18</v>
      </c>
      <c r="F4104" s="46">
        <v>83.18</v>
      </c>
      <c r="G4104" s="46">
        <v>83.18</v>
      </c>
      <c r="H4104" s="1105" t="b">
        <f t="shared" si="129"/>
        <v>1</v>
      </c>
    </row>
    <row r="4105" spans="1:8">
      <c r="A4105" s="47">
        <v>34682</v>
      </c>
      <c r="B4105" s="48" t="s">
        <v>12132</v>
      </c>
      <c r="C4105" s="47" t="s">
        <v>4708</v>
      </c>
      <c r="D4105" s="49">
        <f t="shared" si="128"/>
        <v>85.85</v>
      </c>
      <c r="F4105" s="49">
        <v>85.85</v>
      </c>
      <c r="G4105" s="49">
        <v>85.85</v>
      </c>
      <c r="H4105" s="1105" t="b">
        <f t="shared" si="129"/>
        <v>1</v>
      </c>
    </row>
    <row r="4106" spans="1:8">
      <c r="A4106" s="45">
        <v>20205</v>
      </c>
      <c r="B4106" s="1108" t="s">
        <v>12133</v>
      </c>
      <c r="C4106" s="45" t="s">
        <v>4709</v>
      </c>
      <c r="D4106" s="46">
        <f t="shared" si="128"/>
        <v>1.41</v>
      </c>
      <c r="F4106" s="46">
        <v>1.41</v>
      </c>
      <c r="G4106" s="46">
        <v>1.41</v>
      </c>
      <c r="H4106" s="1105" t="b">
        <f t="shared" si="129"/>
        <v>1</v>
      </c>
    </row>
    <row r="4107" spans="1:8">
      <c r="A4107" s="47">
        <v>4412</v>
      </c>
      <c r="B4107" s="48" t="s">
        <v>12134</v>
      </c>
      <c r="C4107" s="47" t="s">
        <v>4709</v>
      </c>
      <c r="D4107" s="49">
        <f t="shared" si="128"/>
        <v>0.89</v>
      </c>
      <c r="F4107" s="49">
        <v>0.89</v>
      </c>
      <c r="G4107" s="49">
        <v>0.89</v>
      </c>
      <c r="H4107" s="1105" t="b">
        <f t="shared" si="129"/>
        <v>1</v>
      </c>
    </row>
    <row r="4108" spans="1:8">
      <c r="A4108" s="45">
        <v>4408</v>
      </c>
      <c r="B4108" s="1108" t="s">
        <v>12135</v>
      </c>
      <c r="C4108" s="45" t="s">
        <v>4709</v>
      </c>
      <c r="D4108" s="46">
        <f t="shared" si="128"/>
        <v>1.21</v>
      </c>
      <c r="F4108" s="46">
        <v>1.21</v>
      </c>
      <c r="G4108" s="46">
        <v>1.21</v>
      </c>
      <c r="H4108" s="1105" t="b">
        <f t="shared" si="129"/>
        <v>1</v>
      </c>
    </row>
    <row r="4109" spans="1:8">
      <c r="A4109" s="47">
        <v>4505</v>
      </c>
      <c r="B4109" s="48" t="s">
        <v>12136</v>
      </c>
      <c r="C4109" s="47" t="s">
        <v>4709</v>
      </c>
      <c r="D4109" s="49">
        <f t="shared" si="128"/>
        <v>2.3199999999999998</v>
      </c>
      <c r="F4109" s="49">
        <v>2.3199999999999998</v>
      </c>
      <c r="G4109" s="49">
        <v>2.3199999999999998</v>
      </c>
      <c r="H4109" s="1105" t="b">
        <f t="shared" si="129"/>
        <v>1</v>
      </c>
    </row>
    <row r="4110" spans="1:8">
      <c r="A4110" s="45">
        <v>10559</v>
      </c>
      <c r="B4110" s="1108" t="s">
        <v>12137</v>
      </c>
      <c r="C4110" s="45" t="s">
        <v>4706</v>
      </c>
      <c r="D4110" s="46">
        <f t="shared" si="128"/>
        <v>2073</v>
      </c>
      <c r="F4110" s="46">
        <v>2073</v>
      </c>
      <c r="G4110" s="46">
        <v>2073</v>
      </c>
      <c r="H4110" s="1105" t="b">
        <f t="shared" si="129"/>
        <v>1</v>
      </c>
    </row>
    <row r="4111" spans="1:8">
      <c r="A4111" s="47">
        <v>10664</v>
      </c>
      <c r="B4111" s="48" t="s">
        <v>12138</v>
      </c>
      <c r="C4111" s="47" t="s">
        <v>4706</v>
      </c>
      <c r="D4111" s="49">
        <f t="shared" si="128"/>
        <v>5633.97</v>
      </c>
      <c r="F4111" s="49">
        <v>5633.97</v>
      </c>
      <c r="G4111" s="49">
        <v>5633.97</v>
      </c>
      <c r="H4111" s="1105" t="b">
        <f t="shared" si="129"/>
        <v>1</v>
      </c>
    </row>
    <row r="4112" spans="1:8">
      <c r="A4112" s="45">
        <v>36250</v>
      </c>
      <c r="B4112" s="1108" t="s">
        <v>12139</v>
      </c>
      <c r="C4112" s="45" t="s">
        <v>4709</v>
      </c>
      <c r="D4112" s="46">
        <f t="shared" si="128"/>
        <v>2.27</v>
      </c>
      <c r="F4112" s="46">
        <v>2.27</v>
      </c>
      <c r="G4112" s="46">
        <v>2.27</v>
      </c>
      <c r="H4112" s="1105" t="b">
        <f t="shared" si="129"/>
        <v>1</v>
      </c>
    </row>
    <row r="4113" spans="1:8">
      <c r="A4113" s="47">
        <v>10857</v>
      </c>
      <c r="B4113" s="48" t="s">
        <v>12140</v>
      </c>
      <c r="C4113" s="47" t="s">
        <v>4709</v>
      </c>
      <c r="D4113" s="49">
        <f t="shared" si="128"/>
        <v>10.92</v>
      </c>
      <c r="F4113" s="49">
        <v>10.92</v>
      </c>
      <c r="G4113" s="49">
        <v>10.92</v>
      </c>
      <c r="H4113" s="1105" t="b">
        <f t="shared" si="129"/>
        <v>1</v>
      </c>
    </row>
    <row r="4114" spans="1:8">
      <c r="A4114" s="45">
        <v>4803</v>
      </c>
      <c r="B4114" s="1108" t="s">
        <v>12141</v>
      </c>
      <c r="C4114" s="45" t="s">
        <v>4709</v>
      </c>
      <c r="D4114" s="46">
        <f t="shared" si="128"/>
        <v>20.37</v>
      </c>
      <c r="F4114" s="46">
        <v>20.37</v>
      </c>
      <c r="G4114" s="46">
        <v>20.37</v>
      </c>
      <c r="H4114" s="1105" t="b">
        <f t="shared" si="129"/>
        <v>1</v>
      </c>
    </row>
    <row r="4115" spans="1:8">
      <c r="A4115" s="47">
        <v>6186</v>
      </c>
      <c r="B4115" s="48" t="s">
        <v>12142</v>
      </c>
      <c r="C4115" s="47" t="s">
        <v>4709</v>
      </c>
      <c r="D4115" s="49">
        <f t="shared" si="128"/>
        <v>9.8000000000000007</v>
      </c>
      <c r="F4115" s="49">
        <v>9.8000000000000007</v>
      </c>
      <c r="G4115" s="49">
        <v>9.8000000000000007</v>
      </c>
      <c r="H4115" s="1105" t="b">
        <f t="shared" si="129"/>
        <v>1</v>
      </c>
    </row>
    <row r="4116" spans="1:8">
      <c r="A4116" s="45">
        <v>4829</v>
      </c>
      <c r="B4116" s="1108" t="s">
        <v>12143</v>
      </c>
      <c r="C4116" s="45" t="s">
        <v>4709</v>
      </c>
      <c r="D4116" s="46">
        <f t="shared" si="128"/>
        <v>32.14</v>
      </c>
      <c r="F4116" s="46">
        <v>32.14</v>
      </c>
      <c r="G4116" s="46">
        <v>32.14</v>
      </c>
      <c r="H4116" s="1105" t="b">
        <f t="shared" si="129"/>
        <v>1</v>
      </c>
    </row>
    <row r="4117" spans="1:8">
      <c r="A4117" s="47">
        <v>39829</v>
      </c>
      <c r="B4117" s="48" t="s">
        <v>12144</v>
      </c>
      <c r="C4117" s="47" t="s">
        <v>4709</v>
      </c>
      <c r="D4117" s="49">
        <f t="shared" si="128"/>
        <v>20.56</v>
      </c>
      <c r="F4117" s="49">
        <v>20.56</v>
      </c>
      <c r="G4117" s="49">
        <v>20.56</v>
      </c>
      <c r="H4117" s="1105" t="b">
        <f t="shared" si="129"/>
        <v>1</v>
      </c>
    </row>
    <row r="4118" spans="1:8" ht="30">
      <c r="A4118" s="45">
        <v>20231</v>
      </c>
      <c r="B4118" s="1108" t="s">
        <v>12145</v>
      </c>
      <c r="C4118" s="45" t="s">
        <v>4709</v>
      </c>
      <c r="D4118" s="46">
        <f t="shared" si="128"/>
        <v>43.9</v>
      </c>
      <c r="F4118" s="46">
        <v>43.9</v>
      </c>
      <c r="G4118" s="46">
        <v>43.9</v>
      </c>
      <c r="H4118" s="1105" t="b">
        <f t="shared" si="129"/>
        <v>1</v>
      </c>
    </row>
    <row r="4119" spans="1:8">
      <c r="A4119" s="47">
        <v>4804</v>
      </c>
      <c r="B4119" s="48" t="s">
        <v>12146</v>
      </c>
      <c r="C4119" s="47" t="s">
        <v>4709</v>
      </c>
      <c r="D4119" s="49">
        <f t="shared" si="128"/>
        <v>15.63</v>
      </c>
      <c r="F4119" s="49">
        <v>15.63</v>
      </c>
      <c r="G4119" s="49">
        <v>15.63</v>
      </c>
      <c r="H4119" s="1105" t="b">
        <f t="shared" si="129"/>
        <v>1</v>
      </c>
    </row>
    <row r="4120" spans="1:8">
      <c r="A4120" s="45">
        <v>34680</v>
      </c>
      <c r="B4120" s="1108" t="s">
        <v>12147</v>
      </c>
      <c r="C4120" s="45" t="s">
        <v>4709</v>
      </c>
      <c r="D4120" s="46">
        <f t="shared" si="128"/>
        <v>26.41</v>
      </c>
      <c r="F4120" s="46">
        <v>26.41</v>
      </c>
      <c r="G4120" s="46">
        <v>26.41</v>
      </c>
      <c r="H4120" s="1105" t="b">
        <f t="shared" si="129"/>
        <v>1</v>
      </c>
    </row>
    <row r="4121" spans="1:8">
      <c r="A4121" s="47">
        <v>11573</v>
      </c>
      <c r="B4121" s="48" t="s">
        <v>12148</v>
      </c>
      <c r="C4121" s="47" t="s">
        <v>4706</v>
      </c>
      <c r="D4121" s="49">
        <f t="shared" si="128"/>
        <v>6.46</v>
      </c>
      <c r="F4121" s="49">
        <v>6.46</v>
      </c>
      <c r="G4121" s="49">
        <v>6.46</v>
      </c>
      <c r="H4121" s="1105" t="b">
        <f t="shared" si="129"/>
        <v>1</v>
      </c>
    </row>
    <row r="4122" spans="1:8">
      <c r="A4122" s="45">
        <v>38401</v>
      </c>
      <c r="B4122" s="1108" t="s">
        <v>12149</v>
      </c>
      <c r="C4122" s="45" t="s">
        <v>4706</v>
      </c>
      <c r="D4122" s="46">
        <f t="shared" si="128"/>
        <v>10.210000000000001</v>
      </c>
      <c r="F4122" s="46">
        <v>10.210000000000001</v>
      </c>
      <c r="G4122" s="46">
        <v>10.210000000000001</v>
      </c>
      <c r="H4122" s="1105" t="b">
        <f t="shared" si="129"/>
        <v>1</v>
      </c>
    </row>
    <row r="4123" spans="1:8" ht="30">
      <c r="A4123" s="47">
        <v>38179</v>
      </c>
      <c r="B4123" s="48" t="s">
        <v>12150</v>
      </c>
      <c r="C4123" s="47" t="s">
        <v>4706</v>
      </c>
      <c r="D4123" s="49">
        <f t="shared" si="128"/>
        <v>28.35</v>
      </c>
      <c r="F4123" s="49">
        <v>28.35</v>
      </c>
      <c r="G4123" s="49">
        <v>28.35</v>
      </c>
      <c r="H4123" s="1105" t="b">
        <f t="shared" si="129"/>
        <v>1</v>
      </c>
    </row>
    <row r="4124" spans="1:8">
      <c r="A4124" s="45">
        <v>11575</v>
      </c>
      <c r="B4124" s="1108" t="s">
        <v>12151</v>
      </c>
      <c r="C4124" s="45" t="s">
        <v>4706</v>
      </c>
      <c r="D4124" s="46">
        <f t="shared" si="128"/>
        <v>30.59</v>
      </c>
      <c r="F4124" s="46">
        <v>30.59</v>
      </c>
      <c r="G4124" s="46">
        <v>30.59</v>
      </c>
      <c r="H4124" s="1105" t="b">
        <f t="shared" si="129"/>
        <v>1</v>
      </c>
    </row>
    <row r="4125" spans="1:8">
      <c r="A4125" s="47">
        <v>20256</v>
      </c>
      <c r="B4125" s="48" t="s">
        <v>12152</v>
      </c>
      <c r="C4125" s="47" t="s">
        <v>4706</v>
      </c>
      <c r="D4125" s="49">
        <f t="shared" si="128"/>
        <v>0.31</v>
      </c>
      <c r="F4125" s="49">
        <v>0.31</v>
      </c>
      <c r="G4125" s="49">
        <v>0.31</v>
      </c>
      <c r="H4125" s="1105" t="b">
        <f t="shared" si="129"/>
        <v>1</v>
      </c>
    </row>
    <row r="4126" spans="1:8" ht="30">
      <c r="A4126" s="45">
        <v>14511</v>
      </c>
      <c r="B4126" s="1108" t="s">
        <v>12153</v>
      </c>
      <c r="C4126" s="45" t="s">
        <v>4706</v>
      </c>
      <c r="D4126" s="46">
        <f t="shared" si="128"/>
        <v>492543.6</v>
      </c>
      <c r="F4126" s="46">
        <v>492543.6</v>
      </c>
      <c r="G4126" s="46">
        <v>492543.6</v>
      </c>
      <c r="H4126" s="1105" t="b">
        <f t="shared" si="129"/>
        <v>1</v>
      </c>
    </row>
    <row r="4127" spans="1:8" ht="30">
      <c r="A4127" s="47">
        <v>10642</v>
      </c>
      <c r="B4127" s="48" t="s">
        <v>12154</v>
      </c>
      <c r="C4127" s="47" t="s">
        <v>4706</v>
      </c>
      <c r="D4127" s="49">
        <f t="shared" si="128"/>
        <v>464000</v>
      </c>
      <c r="F4127" s="49">
        <v>464000</v>
      </c>
      <c r="G4127" s="49">
        <v>464000</v>
      </c>
      <c r="H4127" s="1105" t="b">
        <f t="shared" si="129"/>
        <v>1</v>
      </c>
    </row>
    <row r="4128" spans="1:8" ht="30">
      <c r="A4128" s="45">
        <v>14489</v>
      </c>
      <c r="B4128" s="1108" t="s">
        <v>12155</v>
      </c>
      <c r="C4128" s="45" t="s">
        <v>4706</v>
      </c>
      <c r="D4128" s="46">
        <f t="shared" si="128"/>
        <v>411559.36</v>
      </c>
      <c r="F4128" s="46">
        <v>411559.36</v>
      </c>
      <c r="G4128" s="46">
        <v>411559.36</v>
      </c>
      <c r="H4128" s="1105" t="b">
        <f t="shared" si="129"/>
        <v>1</v>
      </c>
    </row>
    <row r="4129" spans="1:8" ht="30">
      <c r="A4129" s="47">
        <v>14513</v>
      </c>
      <c r="B4129" s="48" t="s">
        <v>12156</v>
      </c>
      <c r="C4129" s="47" t="s">
        <v>4706</v>
      </c>
      <c r="D4129" s="49">
        <f t="shared" si="128"/>
        <v>308679.28999999998</v>
      </c>
      <c r="F4129" s="49">
        <v>308679.28999999998</v>
      </c>
      <c r="G4129" s="49">
        <v>308679.28999999998</v>
      </c>
      <c r="H4129" s="1105" t="b">
        <f t="shared" si="129"/>
        <v>1</v>
      </c>
    </row>
    <row r="4130" spans="1:8" ht="30">
      <c r="A4130" s="45">
        <v>13600</v>
      </c>
      <c r="B4130" s="1108" t="s">
        <v>12157</v>
      </c>
      <c r="C4130" s="45" t="s">
        <v>4706</v>
      </c>
      <c r="D4130" s="46">
        <f t="shared" si="128"/>
        <v>398283.21</v>
      </c>
      <c r="F4130" s="46">
        <v>398283.21</v>
      </c>
      <c r="G4130" s="46">
        <v>398283.21</v>
      </c>
      <c r="H4130" s="1105" t="b">
        <f t="shared" si="129"/>
        <v>1</v>
      </c>
    </row>
    <row r="4131" spans="1:8" ht="30">
      <c r="A4131" s="47">
        <v>10646</v>
      </c>
      <c r="B4131" s="48" t="s">
        <v>12158</v>
      </c>
      <c r="C4131" s="47" t="s">
        <v>4706</v>
      </c>
      <c r="D4131" s="49">
        <f t="shared" si="128"/>
        <v>296893.59999999998</v>
      </c>
      <c r="F4131" s="49">
        <v>296893.59999999998</v>
      </c>
      <c r="G4131" s="49">
        <v>296893.59999999998</v>
      </c>
      <c r="H4131" s="1105" t="b">
        <f t="shared" si="129"/>
        <v>1</v>
      </c>
    </row>
    <row r="4132" spans="1:8" ht="30">
      <c r="A4132" s="45">
        <v>6070</v>
      </c>
      <c r="B4132" s="1108" t="s">
        <v>12159</v>
      </c>
      <c r="C4132" s="45" t="s">
        <v>4706</v>
      </c>
      <c r="D4132" s="46">
        <f t="shared" si="128"/>
        <v>405668.56</v>
      </c>
      <c r="F4132" s="46">
        <v>405668.56</v>
      </c>
      <c r="G4132" s="46">
        <v>405668.56</v>
      </c>
      <c r="H4132" s="1105" t="b">
        <f t="shared" si="129"/>
        <v>1</v>
      </c>
    </row>
    <row r="4133" spans="1:8" ht="30">
      <c r="A4133" s="47">
        <v>6069</v>
      </c>
      <c r="B4133" s="48" t="s">
        <v>12160</v>
      </c>
      <c r="C4133" s="47" t="s">
        <v>4706</v>
      </c>
      <c r="D4133" s="49">
        <f t="shared" si="128"/>
        <v>89618.3</v>
      </c>
      <c r="F4133" s="49">
        <v>89618.3</v>
      </c>
      <c r="G4133" s="49">
        <v>89618.3</v>
      </c>
      <c r="H4133" s="1105" t="b">
        <f t="shared" si="129"/>
        <v>1</v>
      </c>
    </row>
    <row r="4134" spans="1:8" ht="30">
      <c r="A4134" s="45">
        <v>14626</v>
      </c>
      <c r="B4134" s="1108" t="s">
        <v>12161</v>
      </c>
      <c r="C4134" s="45" t="s">
        <v>4706</v>
      </c>
      <c r="D4134" s="46">
        <f t="shared" si="128"/>
        <v>444114.3</v>
      </c>
      <c r="F4134" s="46">
        <v>444114.3</v>
      </c>
      <c r="G4134" s="46">
        <v>444114.3</v>
      </c>
      <c r="H4134" s="1105" t="b">
        <f t="shared" si="129"/>
        <v>1</v>
      </c>
    </row>
    <row r="4135" spans="1:8" ht="30">
      <c r="A4135" s="47">
        <v>6067</v>
      </c>
      <c r="B4135" s="48" t="s">
        <v>12162</v>
      </c>
      <c r="C4135" s="47" t="s">
        <v>4706</v>
      </c>
      <c r="D4135" s="49">
        <f t="shared" si="128"/>
        <v>364571.43</v>
      </c>
      <c r="F4135" s="49">
        <v>364571.43</v>
      </c>
      <c r="G4135" s="49">
        <v>364571.43</v>
      </c>
      <c r="H4135" s="1105" t="b">
        <f t="shared" si="129"/>
        <v>1</v>
      </c>
    </row>
    <row r="4136" spans="1:8">
      <c r="A4136" s="45">
        <v>38393</v>
      </c>
      <c r="B4136" s="1108" t="s">
        <v>12163</v>
      </c>
      <c r="C4136" s="45" t="s">
        <v>4706</v>
      </c>
      <c r="D4136" s="46">
        <f t="shared" si="128"/>
        <v>12.69</v>
      </c>
      <c r="F4136" s="46">
        <v>12.69</v>
      </c>
      <c r="G4136" s="46">
        <v>12.69</v>
      </c>
      <c r="H4136" s="1105" t="b">
        <f t="shared" si="129"/>
        <v>1</v>
      </c>
    </row>
    <row r="4137" spans="1:8">
      <c r="A4137" s="47">
        <v>38390</v>
      </c>
      <c r="B4137" s="48" t="s">
        <v>12164</v>
      </c>
      <c r="C4137" s="47" t="s">
        <v>4706</v>
      </c>
      <c r="D4137" s="49">
        <f t="shared" si="128"/>
        <v>28.14</v>
      </c>
      <c r="F4137" s="49">
        <v>28.14</v>
      </c>
      <c r="G4137" s="49">
        <v>28.14</v>
      </c>
      <c r="H4137" s="1105" t="b">
        <f t="shared" si="129"/>
        <v>1</v>
      </c>
    </row>
    <row r="4138" spans="1:8">
      <c r="A4138" s="45">
        <v>36532</v>
      </c>
      <c r="B4138" s="1108" t="s">
        <v>12165</v>
      </c>
      <c r="C4138" s="45" t="s">
        <v>4706</v>
      </c>
      <c r="D4138" s="46">
        <f t="shared" si="128"/>
        <v>20086.71</v>
      </c>
      <c r="F4138" s="46">
        <v>20086.71</v>
      </c>
      <c r="G4138" s="46">
        <v>20086.71</v>
      </c>
      <c r="H4138" s="1105" t="b">
        <f t="shared" si="129"/>
        <v>1</v>
      </c>
    </row>
    <row r="4139" spans="1:8" ht="30">
      <c r="A4139" s="47">
        <v>11578</v>
      </c>
      <c r="B4139" s="48" t="s">
        <v>12166</v>
      </c>
      <c r="C4139" s="47" t="s">
        <v>4706</v>
      </c>
      <c r="D4139" s="49">
        <f t="shared" si="128"/>
        <v>9.82</v>
      </c>
      <c r="F4139" s="49">
        <v>9.82</v>
      </c>
      <c r="G4139" s="49">
        <v>9.82</v>
      </c>
      <c r="H4139" s="1105" t="b">
        <f t="shared" si="129"/>
        <v>1</v>
      </c>
    </row>
    <row r="4140" spans="1:8" ht="30">
      <c r="A4140" s="45">
        <v>11577</v>
      </c>
      <c r="B4140" s="1108" t="s">
        <v>12167</v>
      </c>
      <c r="C4140" s="45" t="s">
        <v>4706</v>
      </c>
      <c r="D4140" s="46">
        <f t="shared" si="128"/>
        <v>9.3800000000000008</v>
      </c>
      <c r="F4140" s="46">
        <v>9.3800000000000008</v>
      </c>
      <c r="G4140" s="46">
        <v>9.3800000000000008</v>
      </c>
      <c r="H4140" s="1105" t="b">
        <f t="shared" si="129"/>
        <v>1</v>
      </c>
    </row>
    <row r="4141" spans="1:8" ht="30">
      <c r="A4141" s="47">
        <v>42432</v>
      </c>
      <c r="B4141" s="48" t="s">
        <v>12168</v>
      </c>
      <c r="C4141" s="47" t="s">
        <v>4706</v>
      </c>
      <c r="D4141" s="49">
        <f t="shared" si="128"/>
        <v>1377.27</v>
      </c>
      <c r="F4141" s="49">
        <v>1377.27</v>
      </c>
      <c r="G4141" s="49">
        <v>1377.27</v>
      </c>
      <c r="H4141" s="1105" t="b">
        <f t="shared" si="129"/>
        <v>1</v>
      </c>
    </row>
    <row r="4142" spans="1:8" ht="30">
      <c r="A4142" s="45">
        <v>42437</v>
      </c>
      <c r="B4142" s="1108" t="s">
        <v>12169</v>
      </c>
      <c r="C4142" s="45" t="s">
        <v>4706</v>
      </c>
      <c r="D4142" s="46">
        <f t="shared" si="128"/>
        <v>1047.0899999999999</v>
      </c>
      <c r="F4142" s="46">
        <v>1047.0899999999999</v>
      </c>
      <c r="G4142" s="46">
        <v>1047.0899999999999</v>
      </c>
      <c r="H4142" s="1105" t="b">
        <f t="shared" si="129"/>
        <v>1</v>
      </c>
    </row>
    <row r="4143" spans="1:8">
      <c r="A4143" s="47">
        <v>1116</v>
      </c>
      <c r="B4143" s="48" t="s">
        <v>12170</v>
      </c>
      <c r="C4143" s="47" t="s">
        <v>4709</v>
      </c>
      <c r="D4143" s="49">
        <f t="shared" si="128"/>
        <v>17.989999999999998</v>
      </c>
      <c r="F4143" s="49">
        <v>17.989999999999998</v>
      </c>
      <c r="G4143" s="49">
        <v>17.989999999999998</v>
      </c>
      <c r="H4143" s="1105" t="b">
        <f t="shared" si="129"/>
        <v>1</v>
      </c>
    </row>
    <row r="4144" spans="1:8">
      <c r="A4144" s="45">
        <v>1115</v>
      </c>
      <c r="B4144" s="1108" t="s">
        <v>12171</v>
      </c>
      <c r="C4144" s="45" t="s">
        <v>4709</v>
      </c>
      <c r="D4144" s="46">
        <f t="shared" si="128"/>
        <v>21.87</v>
      </c>
      <c r="F4144" s="46">
        <v>21.87</v>
      </c>
      <c r="G4144" s="46">
        <v>21.87</v>
      </c>
      <c r="H4144" s="1105" t="b">
        <f t="shared" si="129"/>
        <v>1</v>
      </c>
    </row>
    <row r="4145" spans="1:8">
      <c r="A4145" s="47">
        <v>1113</v>
      </c>
      <c r="B4145" s="48" t="s">
        <v>12172</v>
      </c>
      <c r="C4145" s="47" t="s">
        <v>4709</v>
      </c>
      <c r="D4145" s="49">
        <f t="shared" si="128"/>
        <v>23.99</v>
      </c>
      <c r="F4145" s="49">
        <v>23.99</v>
      </c>
      <c r="G4145" s="49">
        <v>23.99</v>
      </c>
      <c r="H4145" s="1105" t="b">
        <f t="shared" si="129"/>
        <v>1</v>
      </c>
    </row>
    <row r="4146" spans="1:8">
      <c r="A4146" s="45">
        <v>1114</v>
      </c>
      <c r="B4146" s="1108" t="s">
        <v>12173</v>
      </c>
      <c r="C4146" s="45" t="s">
        <v>4709</v>
      </c>
      <c r="D4146" s="46">
        <f t="shared" si="128"/>
        <v>35.979999999999997</v>
      </c>
      <c r="F4146" s="46">
        <v>35.979999999999997</v>
      </c>
      <c r="G4146" s="46">
        <v>35.979999999999997</v>
      </c>
      <c r="H4146" s="1105" t="b">
        <f t="shared" si="129"/>
        <v>1</v>
      </c>
    </row>
    <row r="4147" spans="1:8">
      <c r="A4147" s="47">
        <v>40872</v>
      </c>
      <c r="B4147" s="48" t="s">
        <v>12174</v>
      </c>
      <c r="C4147" s="47" t="s">
        <v>4709</v>
      </c>
      <c r="D4147" s="49">
        <f t="shared" si="128"/>
        <v>20.5</v>
      </c>
      <c r="F4147" s="49">
        <v>20.5</v>
      </c>
      <c r="G4147" s="49">
        <v>20.5</v>
      </c>
      <c r="H4147" s="1105" t="b">
        <f t="shared" si="129"/>
        <v>1</v>
      </c>
    </row>
    <row r="4148" spans="1:8">
      <c r="A4148" s="45">
        <v>20214</v>
      </c>
      <c r="B4148" s="1108" t="s">
        <v>12175</v>
      </c>
      <c r="C4148" s="45" t="s">
        <v>4706</v>
      </c>
      <c r="D4148" s="46">
        <f t="shared" si="128"/>
        <v>29.77</v>
      </c>
      <c r="F4148" s="46">
        <v>29.77</v>
      </c>
      <c r="G4148" s="46">
        <v>29.77</v>
      </c>
      <c r="H4148" s="1105" t="b">
        <f t="shared" si="129"/>
        <v>1</v>
      </c>
    </row>
    <row r="4149" spans="1:8">
      <c r="A4149" s="47">
        <v>11064</v>
      </c>
      <c r="B4149" s="48" t="s">
        <v>12176</v>
      </c>
      <c r="C4149" s="47" t="s">
        <v>4706</v>
      </c>
      <c r="D4149" s="49">
        <f t="shared" si="128"/>
        <v>12.62</v>
      </c>
      <c r="F4149" s="49">
        <v>12.62</v>
      </c>
      <c r="G4149" s="49">
        <v>12.62</v>
      </c>
      <c r="H4149" s="1105" t="b">
        <f t="shared" si="129"/>
        <v>1</v>
      </c>
    </row>
    <row r="4150" spans="1:8">
      <c r="A4150" s="45">
        <v>7237</v>
      </c>
      <c r="B4150" s="1108" t="s">
        <v>12177</v>
      </c>
      <c r="C4150" s="45" t="s">
        <v>4706</v>
      </c>
      <c r="D4150" s="46">
        <f t="shared" si="128"/>
        <v>17.22</v>
      </c>
      <c r="F4150" s="46">
        <v>17.22</v>
      </c>
      <c r="G4150" s="46">
        <v>17.22</v>
      </c>
      <c r="H4150" s="1105" t="b">
        <f t="shared" si="129"/>
        <v>1</v>
      </c>
    </row>
    <row r="4151" spans="1:8">
      <c r="A4151" s="47">
        <v>16</v>
      </c>
      <c r="B4151" s="48" t="s">
        <v>12178</v>
      </c>
      <c r="C4151" s="47" t="s">
        <v>4710</v>
      </c>
      <c r="D4151" s="49">
        <f t="shared" si="128"/>
        <v>6.45</v>
      </c>
      <c r="F4151" s="49">
        <v>6.45</v>
      </c>
      <c r="G4151" s="49">
        <v>6.45</v>
      </c>
      <c r="H4151" s="1105" t="b">
        <f t="shared" si="129"/>
        <v>1</v>
      </c>
    </row>
    <row r="4152" spans="1:8">
      <c r="A4152" s="45">
        <v>11757</v>
      </c>
      <c r="B4152" s="1108" t="s">
        <v>12179</v>
      </c>
      <c r="C4152" s="45" t="s">
        <v>4706</v>
      </c>
      <c r="D4152" s="46">
        <f t="shared" si="128"/>
        <v>27.9</v>
      </c>
      <c r="F4152" s="46">
        <v>27.9</v>
      </c>
      <c r="G4152" s="46">
        <v>27.9</v>
      </c>
      <c r="H4152" s="1105" t="b">
        <f t="shared" si="129"/>
        <v>1</v>
      </c>
    </row>
    <row r="4153" spans="1:8">
      <c r="A4153" s="47">
        <v>11758</v>
      </c>
      <c r="B4153" s="48" t="s">
        <v>12180</v>
      </c>
      <c r="C4153" s="47" t="s">
        <v>4706</v>
      </c>
      <c r="D4153" s="49">
        <f t="shared" si="128"/>
        <v>38.36</v>
      </c>
      <c r="F4153" s="49">
        <v>38.36</v>
      </c>
      <c r="G4153" s="49">
        <v>38.36</v>
      </c>
      <c r="H4153" s="1105" t="b">
        <f t="shared" si="129"/>
        <v>1</v>
      </c>
    </row>
    <row r="4154" spans="1:8">
      <c r="A4154" s="45">
        <v>37526</v>
      </c>
      <c r="B4154" s="1108" t="s">
        <v>12181</v>
      </c>
      <c r="C4154" s="45" t="s">
        <v>4706</v>
      </c>
      <c r="D4154" s="46">
        <f t="shared" si="128"/>
        <v>2.4</v>
      </c>
      <c r="F4154" s="46">
        <v>2.4</v>
      </c>
      <c r="G4154" s="46">
        <v>2.4</v>
      </c>
      <c r="H4154" s="1105" t="b">
        <f t="shared" si="129"/>
        <v>1</v>
      </c>
    </row>
    <row r="4155" spans="1:8">
      <c r="A4155" s="47">
        <v>6076</v>
      </c>
      <c r="B4155" s="48" t="s">
        <v>12182</v>
      </c>
      <c r="C4155" s="47" t="s">
        <v>4707</v>
      </c>
      <c r="D4155" s="49">
        <f t="shared" si="128"/>
        <v>52.91</v>
      </c>
      <c r="F4155" s="49">
        <v>52.91</v>
      </c>
      <c r="G4155" s="49">
        <v>52.91</v>
      </c>
      <c r="H4155" s="1105" t="b">
        <f t="shared" si="129"/>
        <v>1</v>
      </c>
    </row>
    <row r="4156" spans="1:8">
      <c r="A4156" s="45">
        <v>13109</v>
      </c>
      <c r="B4156" s="1108" t="s">
        <v>12183</v>
      </c>
      <c r="C4156" s="45" t="s">
        <v>4706</v>
      </c>
      <c r="D4156" s="46">
        <f t="shared" si="128"/>
        <v>176.02</v>
      </c>
      <c r="F4156" s="46">
        <v>176.02</v>
      </c>
      <c r="G4156" s="46">
        <v>176.02</v>
      </c>
      <c r="H4156" s="1105" t="b">
        <f t="shared" si="129"/>
        <v>1</v>
      </c>
    </row>
    <row r="4157" spans="1:8">
      <c r="A4157" s="47">
        <v>13110</v>
      </c>
      <c r="B4157" s="48" t="s">
        <v>12184</v>
      </c>
      <c r="C4157" s="47" t="s">
        <v>4706</v>
      </c>
      <c r="D4157" s="49">
        <f t="shared" si="128"/>
        <v>231.65</v>
      </c>
      <c r="F4157" s="49">
        <v>231.65</v>
      </c>
      <c r="G4157" s="49">
        <v>231.65</v>
      </c>
      <c r="H4157" s="1105" t="b">
        <f t="shared" si="129"/>
        <v>1</v>
      </c>
    </row>
    <row r="4158" spans="1:8">
      <c r="A4158" s="45">
        <v>7581</v>
      </c>
      <c r="B4158" s="1108" t="s">
        <v>12185</v>
      </c>
      <c r="C4158" s="45" t="s">
        <v>4706</v>
      </c>
      <c r="D4158" s="46">
        <f t="shared" si="128"/>
        <v>2.75</v>
      </c>
      <c r="F4158" s="46">
        <v>2.75</v>
      </c>
      <c r="G4158" s="46">
        <v>2.75</v>
      </c>
      <c r="H4158" s="1105" t="b">
        <f t="shared" si="129"/>
        <v>1</v>
      </c>
    </row>
    <row r="4159" spans="1:8">
      <c r="A4159" s="47">
        <v>20206</v>
      </c>
      <c r="B4159" s="48" t="s">
        <v>12186</v>
      </c>
      <c r="C4159" s="47" t="s">
        <v>4709</v>
      </c>
      <c r="D4159" s="49">
        <f t="shared" si="128"/>
        <v>4.1900000000000004</v>
      </c>
      <c r="F4159" s="49">
        <v>4.1900000000000004</v>
      </c>
      <c r="G4159" s="49">
        <v>4.1900000000000004</v>
      </c>
      <c r="H4159" s="1105" t="b">
        <f t="shared" si="129"/>
        <v>1</v>
      </c>
    </row>
    <row r="4160" spans="1:8">
      <c r="A4160" s="45">
        <v>4460</v>
      </c>
      <c r="B4160" s="1108" t="s">
        <v>12187</v>
      </c>
      <c r="C4160" s="45" t="s">
        <v>4709</v>
      </c>
      <c r="D4160" s="46">
        <f t="shared" si="128"/>
        <v>5.03</v>
      </c>
      <c r="F4160" s="46">
        <v>5.03</v>
      </c>
      <c r="G4160" s="46">
        <v>5.03</v>
      </c>
      <c r="H4160" s="1105" t="b">
        <f t="shared" si="129"/>
        <v>1</v>
      </c>
    </row>
    <row r="4161" spans="1:8">
      <c r="A4161" s="47">
        <v>6204</v>
      </c>
      <c r="B4161" s="48" t="s">
        <v>12188</v>
      </c>
      <c r="C4161" s="47" t="s">
        <v>4709</v>
      </c>
      <c r="D4161" s="49">
        <f t="shared" si="128"/>
        <v>7.52</v>
      </c>
      <c r="F4161" s="49">
        <v>7.52</v>
      </c>
      <c r="G4161" s="49">
        <v>7.52</v>
      </c>
      <c r="H4161" s="1105" t="b">
        <f t="shared" si="129"/>
        <v>1</v>
      </c>
    </row>
    <row r="4162" spans="1:8">
      <c r="A4162" s="45">
        <v>4417</v>
      </c>
      <c r="B4162" s="1108" t="s">
        <v>12189</v>
      </c>
      <c r="C4162" s="45" t="s">
        <v>4709</v>
      </c>
      <c r="D4162" s="46">
        <f t="shared" si="128"/>
        <v>2.89</v>
      </c>
      <c r="F4162" s="46">
        <v>2.89</v>
      </c>
      <c r="G4162" s="46">
        <v>2.89</v>
      </c>
      <c r="H4162" s="1105" t="b">
        <f t="shared" si="129"/>
        <v>1</v>
      </c>
    </row>
    <row r="4163" spans="1:8">
      <c r="A4163" s="47">
        <v>4517</v>
      </c>
      <c r="B4163" s="48" t="s">
        <v>12190</v>
      </c>
      <c r="C4163" s="47" t="s">
        <v>4709</v>
      </c>
      <c r="D4163" s="49">
        <f t="shared" ref="D4163:D4226" si="130">IF($J$2=$F$1,F4163,G4163)</f>
        <v>1.86</v>
      </c>
      <c r="F4163" s="49">
        <v>1.86</v>
      </c>
      <c r="G4163" s="49">
        <v>1.86</v>
      </c>
      <c r="H4163" s="1105" t="b">
        <f t="shared" ref="H4163:H4226" si="131">F4163=G4163</f>
        <v>1</v>
      </c>
    </row>
    <row r="4164" spans="1:8">
      <c r="A4164" s="45">
        <v>4512</v>
      </c>
      <c r="B4164" s="1108" t="s">
        <v>12191</v>
      </c>
      <c r="C4164" s="45" t="s">
        <v>4709</v>
      </c>
      <c r="D4164" s="46">
        <f t="shared" si="130"/>
        <v>1.35</v>
      </c>
      <c r="F4164" s="46">
        <v>1.35</v>
      </c>
      <c r="G4164" s="46">
        <v>1.35</v>
      </c>
      <c r="H4164" s="1105" t="b">
        <f t="shared" si="131"/>
        <v>1</v>
      </c>
    </row>
    <row r="4165" spans="1:8">
      <c r="A4165" s="47">
        <v>4415</v>
      </c>
      <c r="B4165" s="48" t="s">
        <v>12192</v>
      </c>
      <c r="C4165" s="47" t="s">
        <v>4709</v>
      </c>
      <c r="D4165" s="49">
        <f t="shared" si="130"/>
        <v>2.4300000000000002</v>
      </c>
      <c r="F4165" s="49">
        <v>2.4300000000000002</v>
      </c>
      <c r="G4165" s="49">
        <v>2.4300000000000002</v>
      </c>
      <c r="H4165" s="1105" t="b">
        <f t="shared" si="131"/>
        <v>1</v>
      </c>
    </row>
    <row r="4166" spans="1:8">
      <c r="A4166" s="45">
        <v>37373</v>
      </c>
      <c r="B4166" s="1108" t="s">
        <v>12193</v>
      </c>
      <c r="C4166" s="45" t="s">
        <v>4705</v>
      </c>
      <c r="D4166" s="46">
        <f t="shared" si="130"/>
        <v>7.0000000000000007E-2</v>
      </c>
      <c r="F4166" s="46">
        <v>7.0000000000000007E-2</v>
      </c>
      <c r="G4166" s="46">
        <v>7.0000000000000007E-2</v>
      </c>
      <c r="H4166" s="1105" t="b">
        <f t="shared" si="131"/>
        <v>1</v>
      </c>
    </row>
    <row r="4167" spans="1:8">
      <c r="A4167" s="47">
        <v>40864</v>
      </c>
      <c r="B4167" s="48" t="s">
        <v>12194</v>
      </c>
      <c r="C4167" s="47" t="s">
        <v>4714</v>
      </c>
      <c r="D4167" s="49">
        <f t="shared" si="130"/>
        <v>13.07</v>
      </c>
      <c r="F4167" s="49">
        <v>13.07</v>
      </c>
      <c r="G4167" s="49">
        <v>13.07</v>
      </c>
      <c r="H4167" s="1105" t="b">
        <f t="shared" si="131"/>
        <v>1</v>
      </c>
    </row>
    <row r="4168" spans="1:8">
      <c r="A4168" s="45">
        <v>4734</v>
      </c>
      <c r="B4168" s="1108" t="s">
        <v>12195</v>
      </c>
      <c r="C4168" s="45" t="s">
        <v>4707</v>
      </c>
      <c r="D4168" s="46">
        <f t="shared" si="130"/>
        <v>89.01</v>
      </c>
      <c r="F4168" s="46">
        <v>89.01</v>
      </c>
      <c r="G4168" s="46">
        <v>89.01</v>
      </c>
      <c r="H4168" s="1105" t="b">
        <f t="shared" si="131"/>
        <v>1</v>
      </c>
    </row>
    <row r="4169" spans="1:8">
      <c r="A4169" s="47">
        <v>6085</v>
      </c>
      <c r="B4169" s="48" t="s">
        <v>12196</v>
      </c>
      <c r="C4169" s="47" t="s">
        <v>4711</v>
      </c>
      <c r="D4169" s="49">
        <f t="shared" si="130"/>
        <v>4.03</v>
      </c>
      <c r="F4169" s="49">
        <v>4.03</v>
      </c>
      <c r="G4169" s="49">
        <v>4.03</v>
      </c>
      <c r="H4169" s="1105" t="b">
        <f t="shared" si="131"/>
        <v>1</v>
      </c>
    </row>
    <row r="4170" spans="1:8">
      <c r="A4170" s="45">
        <v>38396</v>
      </c>
      <c r="B4170" s="1108" t="s">
        <v>12197</v>
      </c>
      <c r="C4170" s="45" t="s">
        <v>4706</v>
      </c>
      <c r="D4170" s="46">
        <f t="shared" si="130"/>
        <v>476.09</v>
      </c>
      <c r="F4170" s="46">
        <v>476.09</v>
      </c>
      <c r="G4170" s="46">
        <v>476.09</v>
      </c>
      <c r="H4170" s="1105" t="b">
        <f t="shared" si="131"/>
        <v>1</v>
      </c>
    </row>
    <row r="4171" spans="1:8">
      <c r="A4171" s="47">
        <v>6090</v>
      </c>
      <c r="B4171" s="48" t="s">
        <v>12198</v>
      </c>
      <c r="C4171" s="47" t="s">
        <v>4711</v>
      </c>
      <c r="D4171" s="49">
        <f t="shared" si="130"/>
        <v>7.65</v>
      </c>
      <c r="F4171" s="49">
        <v>7.65</v>
      </c>
      <c r="G4171" s="49">
        <v>7.65</v>
      </c>
      <c r="H4171" s="1105" t="b">
        <f t="shared" si="131"/>
        <v>1</v>
      </c>
    </row>
    <row r="4172" spans="1:8">
      <c r="A4172" s="45">
        <v>11622</v>
      </c>
      <c r="B4172" s="1108" t="s">
        <v>12199</v>
      </c>
      <c r="C4172" s="45" t="s">
        <v>4710</v>
      </c>
      <c r="D4172" s="46">
        <f t="shared" si="130"/>
        <v>53.8</v>
      </c>
      <c r="F4172" s="46">
        <v>53.8</v>
      </c>
      <c r="G4172" s="46">
        <v>53.8</v>
      </c>
      <c r="H4172" s="1105" t="b">
        <f t="shared" si="131"/>
        <v>1</v>
      </c>
    </row>
    <row r="4173" spans="1:8">
      <c r="A4173" s="47">
        <v>6094</v>
      </c>
      <c r="B4173" s="48" t="s">
        <v>12200</v>
      </c>
      <c r="C4173" s="47" t="s">
        <v>4710</v>
      </c>
      <c r="D4173" s="49">
        <f t="shared" si="130"/>
        <v>12.94</v>
      </c>
      <c r="F4173" s="49">
        <v>12.94</v>
      </c>
      <c r="G4173" s="49">
        <v>12.94</v>
      </c>
      <c r="H4173" s="1105" t="b">
        <f t="shared" si="131"/>
        <v>1</v>
      </c>
    </row>
    <row r="4174" spans="1:8">
      <c r="A4174" s="45">
        <v>7317</v>
      </c>
      <c r="B4174" s="1108" t="s">
        <v>12201</v>
      </c>
      <c r="C4174" s="45" t="s">
        <v>4710</v>
      </c>
      <c r="D4174" s="46">
        <f t="shared" si="130"/>
        <v>27.27</v>
      </c>
      <c r="F4174" s="46">
        <v>27.27</v>
      </c>
      <c r="G4174" s="46">
        <v>27.27</v>
      </c>
      <c r="H4174" s="1105" t="b">
        <f t="shared" si="131"/>
        <v>1</v>
      </c>
    </row>
    <row r="4175" spans="1:8">
      <c r="A4175" s="47">
        <v>142</v>
      </c>
      <c r="B4175" s="48" t="s">
        <v>12202</v>
      </c>
      <c r="C4175" s="47" t="s">
        <v>4727</v>
      </c>
      <c r="D4175" s="49">
        <f t="shared" si="130"/>
        <v>28.24</v>
      </c>
      <c r="F4175" s="49">
        <v>28.24</v>
      </c>
      <c r="G4175" s="49">
        <v>28.24</v>
      </c>
      <c r="H4175" s="1105" t="b">
        <f t="shared" si="131"/>
        <v>1</v>
      </c>
    </row>
    <row r="4176" spans="1:8">
      <c r="A4176" s="45">
        <v>38123</v>
      </c>
      <c r="B4176" s="1108" t="s">
        <v>12203</v>
      </c>
      <c r="C4176" s="45" t="s">
        <v>4710</v>
      </c>
      <c r="D4176" s="46">
        <f t="shared" si="130"/>
        <v>55.23</v>
      </c>
      <c r="F4176" s="46">
        <v>55.23</v>
      </c>
      <c r="G4176" s="46">
        <v>55.23</v>
      </c>
      <c r="H4176" s="1105" t="b">
        <f t="shared" si="131"/>
        <v>1</v>
      </c>
    </row>
    <row r="4177" spans="1:8">
      <c r="A4177" s="47">
        <v>42701</v>
      </c>
      <c r="B4177" s="48" t="s">
        <v>12204</v>
      </c>
      <c r="C4177" s="47" t="s">
        <v>4706</v>
      </c>
      <c r="D4177" s="49">
        <f t="shared" si="130"/>
        <v>28.95</v>
      </c>
      <c r="F4177" s="49">
        <v>28.95</v>
      </c>
      <c r="G4177" s="49">
        <v>28.95</v>
      </c>
      <c r="H4177" s="1105" t="b">
        <f t="shared" si="131"/>
        <v>1</v>
      </c>
    </row>
    <row r="4178" spans="1:8">
      <c r="A4178" s="45">
        <v>42702</v>
      </c>
      <c r="B4178" s="1108" t="s">
        <v>12205</v>
      </c>
      <c r="C4178" s="45" t="s">
        <v>4706</v>
      </c>
      <c r="D4178" s="46">
        <f t="shared" si="130"/>
        <v>51.44</v>
      </c>
      <c r="F4178" s="46">
        <v>51.44</v>
      </c>
      <c r="G4178" s="46">
        <v>51.44</v>
      </c>
      <c r="H4178" s="1105" t="b">
        <f t="shared" si="131"/>
        <v>1</v>
      </c>
    </row>
    <row r="4179" spans="1:8">
      <c r="A4179" s="47">
        <v>37955</v>
      </c>
      <c r="B4179" s="48" t="s">
        <v>12206</v>
      </c>
      <c r="C4179" s="47" t="s">
        <v>4706</v>
      </c>
      <c r="D4179" s="49">
        <f t="shared" si="130"/>
        <v>66.67</v>
      </c>
      <c r="F4179" s="49">
        <v>66.67</v>
      </c>
      <c r="G4179" s="49">
        <v>66.67</v>
      </c>
      <c r="H4179" s="1105" t="b">
        <f t="shared" si="131"/>
        <v>1</v>
      </c>
    </row>
    <row r="4180" spans="1:8">
      <c r="A4180" s="45">
        <v>42699</v>
      </c>
      <c r="B4180" s="1108" t="s">
        <v>12207</v>
      </c>
      <c r="C4180" s="45" t="s">
        <v>4706</v>
      </c>
      <c r="D4180" s="46">
        <f t="shared" si="130"/>
        <v>17.68</v>
      </c>
      <c r="F4180" s="46">
        <v>17.68</v>
      </c>
      <c r="G4180" s="46">
        <v>17.68</v>
      </c>
      <c r="H4180" s="1105" t="b">
        <f t="shared" si="131"/>
        <v>1</v>
      </c>
    </row>
    <row r="4181" spans="1:8">
      <c r="A4181" s="47">
        <v>42700</v>
      </c>
      <c r="B4181" s="48" t="s">
        <v>12208</v>
      </c>
      <c r="C4181" s="47" t="s">
        <v>4706</v>
      </c>
      <c r="D4181" s="49">
        <f t="shared" si="130"/>
        <v>50.42</v>
      </c>
      <c r="F4181" s="49">
        <v>50.42</v>
      </c>
      <c r="G4181" s="49">
        <v>50.42</v>
      </c>
      <c r="H4181" s="1105" t="b">
        <f t="shared" si="131"/>
        <v>1</v>
      </c>
    </row>
    <row r="4182" spans="1:8" ht="30">
      <c r="A4182" s="45">
        <v>37743</v>
      </c>
      <c r="B4182" s="1108" t="s">
        <v>12209</v>
      </c>
      <c r="C4182" s="45" t="s">
        <v>4706</v>
      </c>
      <c r="D4182" s="46">
        <f t="shared" si="130"/>
        <v>118650.34</v>
      </c>
      <c r="F4182" s="46">
        <v>118650.34</v>
      </c>
      <c r="G4182" s="46">
        <v>118650.34</v>
      </c>
      <c r="H4182" s="1105" t="b">
        <f t="shared" si="131"/>
        <v>1</v>
      </c>
    </row>
    <row r="4183" spans="1:8" ht="30">
      <c r="A4183" s="47">
        <v>37744</v>
      </c>
      <c r="B4183" s="48" t="s">
        <v>12210</v>
      </c>
      <c r="C4183" s="47" t="s">
        <v>4706</v>
      </c>
      <c r="D4183" s="49">
        <f t="shared" si="130"/>
        <v>139510.48000000001</v>
      </c>
      <c r="F4183" s="49">
        <v>139510.48000000001</v>
      </c>
      <c r="G4183" s="49">
        <v>139510.48000000001</v>
      </c>
      <c r="H4183" s="1105" t="b">
        <f t="shared" si="131"/>
        <v>1</v>
      </c>
    </row>
    <row r="4184" spans="1:8" ht="30">
      <c r="A4184" s="45">
        <v>37741</v>
      </c>
      <c r="B4184" s="1108" t="s">
        <v>12211</v>
      </c>
      <c r="C4184" s="45" t="s">
        <v>4706</v>
      </c>
      <c r="D4184" s="46">
        <f t="shared" si="130"/>
        <v>107888.11</v>
      </c>
      <c r="F4184" s="46">
        <v>107888.11</v>
      </c>
      <c r="G4184" s="46">
        <v>107888.11</v>
      </c>
      <c r="H4184" s="1105" t="b">
        <f t="shared" si="131"/>
        <v>1</v>
      </c>
    </row>
    <row r="4185" spans="1:8">
      <c r="A4185" s="47">
        <v>39396</v>
      </c>
      <c r="B4185" s="48" t="s">
        <v>12212</v>
      </c>
      <c r="C4185" s="47" t="s">
        <v>4706</v>
      </c>
      <c r="D4185" s="49">
        <f t="shared" si="130"/>
        <v>33.79</v>
      </c>
      <c r="F4185" s="49">
        <v>33.79</v>
      </c>
      <c r="G4185" s="49">
        <v>33.79</v>
      </c>
      <c r="H4185" s="1105" t="b">
        <f t="shared" si="131"/>
        <v>1</v>
      </c>
    </row>
    <row r="4186" spans="1:8" ht="30">
      <c r="A4186" s="45">
        <v>39392</v>
      </c>
      <c r="B4186" s="1108" t="s">
        <v>12213</v>
      </c>
      <c r="C4186" s="45" t="s">
        <v>4706</v>
      </c>
      <c r="D4186" s="46">
        <f t="shared" si="130"/>
        <v>38.11</v>
      </c>
      <c r="F4186" s="46">
        <v>38.11</v>
      </c>
      <c r="G4186" s="46">
        <v>38.11</v>
      </c>
      <c r="H4186" s="1105" t="b">
        <f t="shared" si="131"/>
        <v>1</v>
      </c>
    </row>
    <row r="4187" spans="1:8" ht="30">
      <c r="A4187" s="47">
        <v>39393</v>
      </c>
      <c r="B4187" s="48" t="s">
        <v>12214</v>
      </c>
      <c r="C4187" s="47" t="s">
        <v>4706</v>
      </c>
      <c r="D4187" s="49">
        <f t="shared" si="130"/>
        <v>23.57</v>
      </c>
      <c r="F4187" s="49">
        <v>23.57</v>
      </c>
      <c r="G4187" s="49">
        <v>23.57</v>
      </c>
      <c r="H4187" s="1105" t="b">
        <f t="shared" si="131"/>
        <v>1</v>
      </c>
    </row>
    <row r="4188" spans="1:8" ht="30">
      <c r="A4188" s="45">
        <v>39394</v>
      </c>
      <c r="B4188" s="1108" t="s">
        <v>12215</v>
      </c>
      <c r="C4188" s="45" t="s">
        <v>4706</v>
      </c>
      <c r="D4188" s="46">
        <f t="shared" si="130"/>
        <v>26.53</v>
      </c>
      <c r="F4188" s="46">
        <v>26.53</v>
      </c>
      <c r="G4188" s="46">
        <v>26.53</v>
      </c>
      <c r="H4188" s="1105" t="b">
        <f t="shared" si="131"/>
        <v>1</v>
      </c>
    </row>
    <row r="4189" spans="1:8" ht="30">
      <c r="A4189" s="47">
        <v>39395</v>
      </c>
      <c r="B4189" s="48" t="s">
        <v>12216</v>
      </c>
      <c r="C4189" s="47" t="s">
        <v>4706</v>
      </c>
      <c r="D4189" s="49">
        <f t="shared" si="130"/>
        <v>24.67</v>
      </c>
      <c r="F4189" s="49">
        <v>24.67</v>
      </c>
      <c r="G4189" s="49">
        <v>24.67</v>
      </c>
      <c r="H4189" s="1105" t="b">
        <f t="shared" si="131"/>
        <v>1</v>
      </c>
    </row>
    <row r="4190" spans="1:8">
      <c r="A4190" s="45">
        <v>14618</v>
      </c>
      <c r="B4190" s="1108" t="s">
        <v>12217</v>
      </c>
      <c r="C4190" s="45" t="s">
        <v>4706</v>
      </c>
      <c r="D4190" s="46">
        <f t="shared" si="130"/>
        <v>1391.55</v>
      </c>
      <c r="F4190" s="46">
        <v>1391.55</v>
      </c>
      <c r="G4190" s="46">
        <v>1391.55</v>
      </c>
      <c r="H4190" s="1105" t="b">
        <f t="shared" si="131"/>
        <v>1</v>
      </c>
    </row>
    <row r="4191" spans="1:8" ht="30">
      <c r="A4191" s="47">
        <v>40269</v>
      </c>
      <c r="B4191" s="48" t="s">
        <v>12218</v>
      </c>
      <c r="C4191" s="47" t="s">
        <v>4706</v>
      </c>
      <c r="D4191" s="49">
        <f t="shared" si="130"/>
        <v>5606.48</v>
      </c>
      <c r="F4191" s="49">
        <v>5606.48</v>
      </c>
      <c r="G4191" s="49">
        <v>5606.48</v>
      </c>
      <c r="H4191" s="1105" t="b">
        <f t="shared" si="131"/>
        <v>1</v>
      </c>
    </row>
    <row r="4192" spans="1:8">
      <c r="A4192" s="45">
        <v>6110</v>
      </c>
      <c r="B4192" s="1108" t="s">
        <v>12219</v>
      </c>
      <c r="C4192" s="45" t="s">
        <v>4705</v>
      </c>
      <c r="D4192" s="46">
        <f t="shared" si="130"/>
        <v>12.85</v>
      </c>
      <c r="F4192" s="46">
        <v>12.85</v>
      </c>
      <c r="G4192" s="46">
        <v>14.88</v>
      </c>
      <c r="H4192" s="1105" t="b">
        <f t="shared" si="131"/>
        <v>0</v>
      </c>
    </row>
    <row r="4193" spans="1:8">
      <c r="A4193" s="47">
        <v>40910</v>
      </c>
      <c r="B4193" s="48" t="s">
        <v>12220</v>
      </c>
      <c r="C4193" s="47" t="s">
        <v>4714</v>
      </c>
      <c r="D4193" s="49">
        <f t="shared" si="130"/>
        <v>2277.29</v>
      </c>
      <c r="F4193" s="49">
        <v>2277.29</v>
      </c>
      <c r="G4193" s="49">
        <v>2637.37</v>
      </c>
      <c r="H4193" s="1105" t="b">
        <f t="shared" si="131"/>
        <v>0</v>
      </c>
    </row>
    <row r="4194" spans="1:8">
      <c r="A4194" s="45">
        <v>6111</v>
      </c>
      <c r="B4194" s="1108" t="s">
        <v>12221</v>
      </c>
      <c r="C4194" s="45" t="s">
        <v>4705</v>
      </c>
      <c r="D4194" s="46">
        <f t="shared" si="130"/>
        <v>9.56</v>
      </c>
      <c r="F4194" s="46">
        <v>9.56</v>
      </c>
      <c r="G4194" s="46">
        <v>11.06</v>
      </c>
      <c r="H4194" s="1105" t="b">
        <f t="shared" si="131"/>
        <v>0</v>
      </c>
    </row>
    <row r="4195" spans="1:8">
      <c r="A4195" s="47">
        <v>41084</v>
      </c>
      <c r="B4195" s="48" t="s">
        <v>12222</v>
      </c>
      <c r="C4195" s="47" t="s">
        <v>4714</v>
      </c>
      <c r="D4195" s="49">
        <f t="shared" si="130"/>
        <v>1694.04</v>
      </c>
      <c r="F4195" s="49">
        <v>1694.04</v>
      </c>
      <c r="G4195" s="49">
        <v>1961.9</v>
      </c>
      <c r="H4195" s="1105" t="b">
        <f t="shared" si="131"/>
        <v>0</v>
      </c>
    </row>
    <row r="4196" spans="1:8">
      <c r="A4196" s="45">
        <v>25950</v>
      </c>
      <c r="B4196" s="1108" t="s">
        <v>12223</v>
      </c>
      <c r="C4196" s="45" t="s">
        <v>4707</v>
      </c>
      <c r="D4196" s="46">
        <f t="shared" si="130"/>
        <v>40.1</v>
      </c>
      <c r="F4196" s="46">
        <v>40.1</v>
      </c>
      <c r="G4196" s="46">
        <v>40.1</v>
      </c>
      <c r="H4196" s="1105" t="b">
        <f t="shared" si="131"/>
        <v>1</v>
      </c>
    </row>
    <row r="4197" spans="1:8">
      <c r="A4197" s="47">
        <v>38637</v>
      </c>
      <c r="B4197" s="48" t="s">
        <v>12224</v>
      </c>
      <c r="C4197" s="47" t="s">
        <v>4706</v>
      </c>
      <c r="D4197" s="49">
        <f t="shared" si="130"/>
        <v>184.37</v>
      </c>
      <c r="F4197" s="49">
        <v>184.37</v>
      </c>
      <c r="G4197" s="49">
        <v>184.37</v>
      </c>
      <c r="H4197" s="1105" t="b">
        <f t="shared" si="131"/>
        <v>1</v>
      </c>
    </row>
    <row r="4198" spans="1:8">
      <c r="A4198" s="45">
        <v>6150</v>
      </c>
      <c r="B4198" s="1108" t="s">
        <v>12225</v>
      </c>
      <c r="C4198" s="45" t="s">
        <v>4706</v>
      </c>
      <c r="D4198" s="46">
        <f t="shared" si="130"/>
        <v>186.63</v>
      </c>
      <c r="F4198" s="46">
        <v>186.63</v>
      </c>
      <c r="G4198" s="46">
        <v>186.63</v>
      </c>
      <c r="H4198" s="1105" t="b">
        <f t="shared" si="131"/>
        <v>1</v>
      </c>
    </row>
    <row r="4199" spans="1:8">
      <c r="A4199" s="47">
        <v>6136</v>
      </c>
      <c r="B4199" s="48" t="s">
        <v>12226</v>
      </c>
      <c r="C4199" s="47" t="s">
        <v>4706</v>
      </c>
      <c r="D4199" s="49">
        <f t="shared" si="130"/>
        <v>146.69999999999999</v>
      </c>
      <c r="F4199" s="49">
        <v>146.69999999999999</v>
      </c>
      <c r="G4199" s="49">
        <v>146.69999999999999</v>
      </c>
      <c r="H4199" s="1105" t="b">
        <f t="shared" si="131"/>
        <v>1</v>
      </c>
    </row>
    <row r="4200" spans="1:8">
      <c r="A4200" s="45">
        <v>38638</v>
      </c>
      <c r="B4200" s="1108" t="s">
        <v>12227</v>
      </c>
      <c r="C4200" s="45" t="s">
        <v>4706</v>
      </c>
      <c r="D4200" s="46">
        <f t="shared" si="130"/>
        <v>155.36000000000001</v>
      </c>
      <c r="F4200" s="46">
        <v>155.36000000000001</v>
      </c>
      <c r="G4200" s="46">
        <v>155.36000000000001</v>
      </c>
      <c r="H4200" s="1105" t="b">
        <f t="shared" si="131"/>
        <v>1</v>
      </c>
    </row>
    <row r="4201" spans="1:8">
      <c r="A4201" s="47">
        <v>20262</v>
      </c>
      <c r="B4201" s="48" t="s">
        <v>12228</v>
      </c>
      <c r="C4201" s="47" t="s">
        <v>4706</v>
      </c>
      <c r="D4201" s="49">
        <f t="shared" si="130"/>
        <v>13.65</v>
      </c>
      <c r="F4201" s="49">
        <v>13.65</v>
      </c>
      <c r="G4201" s="49">
        <v>13.65</v>
      </c>
      <c r="H4201" s="1105" t="b">
        <f t="shared" si="131"/>
        <v>1</v>
      </c>
    </row>
    <row r="4202" spans="1:8">
      <c r="A4202" s="45">
        <v>6148</v>
      </c>
      <c r="B4202" s="1108" t="s">
        <v>12229</v>
      </c>
      <c r="C4202" s="45" t="s">
        <v>4706</v>
      </c>
      <c r="D4202" s="46">
        <f t="shared" si="130"/>
        <v>8.4499999999999993</v>
      </c>
      <c r="F4202" s="46">
        <v>8.4499999999999993</v>
      </c>
      <c r="G4202" s="46">
        <v>8.4499999999999993</v>
      </c>
      <c r="H4202" s="1105" t="b">
        <f t="shared" si="131"/>
        <v>1</v>
      </c>
    </row>
    <row r="4203" spans="1:8">
      <c r="A4203" s="47">
        <v>6145</v>
      </c>
      <c r="B4203" s="48" t="s">
        <v>12230</v>
      </c>
      <c r="C4203" s="47" t="s">
        <v>4706</v>
      </c>
      <c r="D4203" s="49">
        <f t="shared" si="130"/>
        <v>15.15</v>
      </c>
      <c r="F4203" s="49">
        <v>15.15</v>
      </c>
      <c r="G4203" s="49">
        <v>15.15</v>
      </c>
      <c r="H4203" s="1105" t="b">
        <f t="shared" si="131"/>
        <v>1</v>
      </c>
    </row>
    <row r="4204" spans="1:8">
      <c r="A4204" s="45">
        <v>6149</v>
      </c>
      <c r="B4204" s="1108" t="s">
        <v>12231</v>
      </c>
      <c r="C4204" s="45" t="s">
        <v>4706</v>
      </c>
      <c r="D4204" s="46">
        <f t="shared" si="130"/>
        <v>14.28</v>
      </c>
      <c r="F4204" s="46">
        <v>14.28</v>
      </c>
      <c r="G4204" s="46">
        <v>14.28</v>
      </c>
      <c r="H4204" s="1105" t="b">
        <f t="shared" si="131"/>
        <v>1</v>
      </c>
    </row>
    <row r="4205" spans="1:8">
      <c r="A4205" s="47">
        <v>6146</v>
      </c>
      <c r="B4205" s="48" t="s">
        <v>12232</v>
      </c>
      <c r="C4205" s="47" t="s">
        <v>4706</v>
      </c>
      <c r="D4205" s="49">
        <f t="shared" si="130"/>
        <v>15.16</v>
      </c>
      <c r="F4205" s="49">
        <v>15.16</v>
      </c>
      <c r="G4205" s="49">
        <v>15.16</v>
      </c>
      <c r="H4205" s="1105" t="b">
        <f t="shared" si="131"/>
        <v>1</v>
      </c>
    </row>
    <row r="4206" spans="1:8">
      <c r="A4206" s="45">
        <v>26026</v>
      </c>
      <c r="B4206" s="1108" t="s">
        <v>12233</v>
      </c>
      <c r="C4206" s="45" t="s">
        <v>4710</v>
      </c>
      <c r="D4206" s="46">
        <f t="shared" si="130"/>
        <v>2.31</v>
      </c>
      <c r="F4206" s="46">
        <v>2.31</v>
      </c>
      <c r="G4206" s="46">
        <v>2.31</v>
      </c>
      <c r="H4206" s="1105" t="b">
        <f t="shared" si="131"/>
        <v>1</v>
      </c>
    </row>
    <row r="4207" spans="1:8">
      <c r="A4207" s="47">
        <v>39961</v>
      </c>
      <c r="B4207" s="48" t="s">
        <v>12234</v>
      </c>
      <c r="C4207" s="47" t="s">
        <v>4706</v>
      </c>
      <c r="D4207" s="49">
        <f t="shared" si="130"/>
        <v>10.11</v>
      </c>
      <c r="F4207" s="49">
        <v>10.11</v>
      </c>
      <c r="G4207" s="49">
        <v>10.11</v>
      </c>
      <c r="H4207" s="1105" t="b">
        <f t="shared" si="131"/>
        <v>1</v>
      </c>
    </row>
    <row r="4208" spans="1:8" ht="30">
      <c r="A4208" s="45">
        <v>42433</v>
      </c>
      <c r="B4208" s="1108" t="s">
        <v>12235</v>
      </c>
      <c r="C4208" s="45" t="s">
        <v>4706</v>
      </c>
      <c r="D4208" s="46">
        <f t="shared" si="130"/>
        <v>2720.4</v>
      </c>
      <c r="F4208" s="46">
        <v>2720.4</v>
      </c>
      <c r="G4208" s="46">
        <v>2720.4</v>
      </c>
      <c r="H4208" s="1105" t="b">
        <f t="shared" si="131"/>
        <v>1</v>
      </c>
    </row>
    <row r="4209" spans="1:8" ht="30">
      <c r="A4209" s="47">
        <v>42434</v>
      </c>
      <c r="B4209" s="48" t="s">
        <v>12236</v>
      </c>
      <c r="C4209" s="47" t="s">
        <v>4706</v>
      </c>
      <c r="D4209" s="49">
        <f t="shared" si="130"/>
        <v>2939.79</v>
      </c>
      <c r="F4209" s="49">
        <v>2939.79</v>
      </c>
      <c r="G4209" s="49">
        <v>2939.79</v>
      </c>
      <c r="H4209" s="1105" t="b">
        <f t="shared" si="131"/>
        <v>1</v>
      </c>
    </row>
    <row r="4210" spans="1:8" ht="30">
      <c r="A4210" s="45">
        <v>42435</v>
      </c>
      <c r="B4210" s="1108" t="s">
        <v>12237</v>
      </c>
      <c r="C4210" s="45" t="s">
        <v>4706</v>
      </c>
      <c r="D4210" s="46">
        <f t="shared" si="130"/>
        <v>1465.96</v>
      </c>
      <c r="F4210" s="46">
        <v>1465.96</v>
      </c>
      <c r="G4210" s="46">
        <v>1465.96</v>
      </c>
      <c r="H4210" s="1105" t="b">
        <f t="shared" si="131"/>
        <v>1</v>
      </c>
    </row>
    <row r="4211" spans="1:8">
      <c r="A4211" s="47">
        <v>38061</v>
      </c>
      <c r="B4211" s="48" t="s">
        <v>12238</v>
      </c>
      <c r="C4211" s="47" t="s">
        <v>4706</v>
      </c>
      <c r="D4211" s="49">
        <f t="shared" si="130"/>
        <v>53.63</v>
      </c>
      <c r="F4211" s="49">
        <v>53.63</v>
      </c>
      <c r="G4211" s="49">
        <v>53.63</v>
      </c>
      <c r="H4211" s="1105" t="b">
        <f t="shared" si="131"/>
        <v>1</v>
      </c>
    </row>
    <row r="4212" spans="1:8">
      <c r="A4212" s="45">
        <v>20250</v>
      </c>
      <c r="B4212" s="1108" t="s">
        <v>12239</v>
      </c>
      <c r="C4212" s="45" t="s">
        <v>4710</v>
      </c>
      <c r="D4212" s="46">
        <f t="shared" si="130"/>
        <v>10.84</v>
      </c>
      <c r="F4212" s="46">
        <v>10.84</v>
      </c>
      <c r="G4212" s="46">
        <v>10.84</v>
      </c>
      <c r="H4212" s="1105" t="b">
        <f t="shared" si="131"/>
        <v>1</v>
      </c>
    </row>
    <row r="4213" spans="1:8" ht="45">
      <c r="A4213" s="47">
        <v>39965</v>
      </c>
      <c r="B4213" s="48" t="s">
        <v>12240</v>
      </c>
      <c r="C4213" s="47" t="s">
        <v>4708</v>
      </c>
      <c r="D4213" s="49">
        <f t="shared" si="130"/>
        <v>1325.85</v>
      </c>
      <c r="F4213" s="49">
        <v>1325.85</v>
      </c>
      <c r="G4213" s="49">
        <v>1325.85</v>
      </c>
      <c r="H4213" s="1105" t="b">
        <f t="shared" si="131"/>
        <v>1</v>
      </c>
    </row>
    <row r="4214" spans="1:8" ht="45">
      <c r="A4214" s="45">
        <v>39964</v>
      </c>
      <c r="B4214" s="1108" t="s">
        <v>12241</v>
      </c>
      <c r="C4214" s="45" t="s">
        <v>4708</v>
      </c>
      <c r="D4214" s="46">
        <f t="shared" si="130"/>
        <v>1126.1600000000001</v>
      </c>
      <c r="F4214" s="46">
        <v>1126.1600000000001</v>
      </c>
      <c r="G4214" s="46">
        <v>1126.1600000000001</v>
      </c>
      <c r="H4214" s="1105" t="b">
        <f t="shared" si="131"/>
        <v>1</v>
      </c>
    </row>
    <row r="4215" spans="1:8">
      <c r="A4215" s="47">
        <v>7</v>
      </c>
      <c r="B4215" s="48" t="s">
        <v>12242</v>
      </c>
      <c r="C4215" s="47" t="s">
        <v>4710</v>
      </c>
      <c r="D4215" s="49">
        <f t="shared" si="130"/>
        <v>10.71</v>
      </c>
      <c r="F4215" s="49">
        <v>10.71</v>
      </c>
      <c r="G4215" s="49">
        <v>10.71</v>
      </c>
      <c r="H4215" s="1105" t="b">
        <f t="shared" si="131"/>
        <v>1</v>
      </c>
    </row>
    <row r="4216" spans="1:8">
      <c r="A4216" s="45">
        <v>13388</v>
      </c>
      <c r="B4216" s="1108" t="s">
        <v>12243</v>
      </c>
      <c r="C4216" s="45" t="s">
        <v>4710</v>
      </c>
      <c r="D4216" s="46">
        <f t="shared" si="130"/>
        <v>62.43</v>
      </c>
      <c r="F4216" s="46">
        <v>62.43</v>
      </c>
      <c r="G4216" s="46">
        <v>62.43</v>
      </c>
      <c r="H4216" s="1105" t="b">
        <f t="shared" si="131"/>
        <v>1</v>
      </c>
    </row>
    <row r="4217" spans="1:8">
      <c r="A4217" s="47">
        <v>39914</v>
      </c>
      <c r="B4217" s="48" t="s">
        <v>12244</v>
      </c>
      <c r="C4217" s="47" t="s">
        <v>4710</v>
      </c>
      <c r="D4217" s="49">
        <f t="shared" si="130"/>
        <v>143.38999999999999</v>
      </c>
      <c r="F4217" s="49">
        <v>143.38999999999999</v>
      </c>
      <c r="G4217" s="49">
        <v>143.38999999999999</v>
      </c>
      <c r="H4217" s="1105" t="b">
        <f t="shared" si="131"/>
        <v>1</v>
      </c>
    </row>
    <row r="4218" spans="1:8">
      <c r="A4218" s="45">
        <v>12732</v>
      </c>
      <c r="B4218" s="1108" t="s">
        <v>12245</v>
      </c>
      <c r="C4218" s="45" t="s">
        <v>4706</v>
      </c>
      <c r="D4218" s="46">
        <f t="shared" si="130"/>
        <v>165.45</v>
      </c>
      <c r="F4218" s="46">
        <v>165.45</v>
      </c>
      <c r="G4218" s="46">
        <v>165.45</v>
      </c>
      <c r="H4218" s="1105" t="b">
        <f t="shared" si="131"/>
        <v>1</v>
      </c>
    </row>
    <row r="4219" spans="1:8">
      <c r="A4219" s="47">
        <v>6160</v>
      </c>
      <c r="B4219" s="48" t="s">
        <v>12246</v>
      </c>
      <c r="C4219" s="47" t="s">
        <v>4705</v>
      </c>
      <c r="D4219" s="49">
        <f t="shared" si="130"/>
        <v>12.43</v>
      </c>
      <c r="F4219" s="49">
        <v>12.43</v>
      </c>
      <c r="G4219" s="49">
        <v>14.38</v>
      </c>
      <c r="H4219" s="1105" t="b">
        <f t="shared" si="131"/>
        <v>0</v>
      </c>
    </row>
    <row r="4220" spans="1:8">
      <c r="A4220" s="45">
        <v>41087</v>
      </c>
      <c r="B4220" s="1108" t="s">
        <v>12247</v>
      </c>
      <c r="C4220" s="45" t="s">
        <v>4714</v>
      </c>
      <c r="D4220" s="46">
        <f t="shared" si="130"/>
        <v>2201.92</v>
      </c>
      <c r="F4220" s="46">
        <v>2201.92</v>
      </c>
      <c r="G4220" s="46">
        <v>2550.09</v>
      </c>
      <c r="H4220" s="1105" t="b">
        <f t="shared" si="131"/>
        <v>0</v>
      </c>
    </row>
    <row r="4221" spans="1:8">
      <c r="A4221" s="47">
        <v>6166</v>
      </c>
      <c r="B4221" s="48" t="s">
        <v>12248</v>
      </c>
      <c r="C4221" s="47" t="s">
        <v>4705</v>
      </c>
      <c r="D4221" s="49">
        <f t="shared" si="130"/>
        <v>16.64</v>
      </c>
      <c r="F4221" s="49">
        <v>16.64</v>
      </c>
      <c r="G4221" s="49">
        <v>19.260000000000002</v>
      </c>
      <c r="H4221" s="1105" t="b">
        <f t="shared" si="131"/>
        <v>0</v>
      </c>
    </row>
    <row r="4222" spans="1:8">
      <c r="A4222" s="45">
        <v>41088</v>
      </c>
      <c r="B4222" s="1108" t="s">
        <v>12249</v>
      </c>
      <c r="C4222" s="45" t="s">
        <v>4714</v>
      </c>
      <c r="D4222" s="46">
        <f t="shared" si="130"/>
        <v>2951.9</v>
      </c>
      <c r="F4222" s="46">
        <v>2951.9</v>
      </c>
      <c r="G4222" s="46">
        <v>3418.64</v>
      </c>
      <c r="H4222" s="1105" t="b">
        <f t="shared" si="131"/>
        <v>0</v>
      </c>
    </row>
    <row r="4223" spans="1:8" ht="30">
      <c r="A4223" s="47">
        <v>20232</v>
      </c>
      <c r="B4223" s="48" t="s">
        <v>12250</v>
      </c>
      <c r="C4223" s="47" t="s">
        <v>4709</v>
      </c>
      <c r="D4223" s="49">
        <f t="shared" si="130"/>
        <v>62.15</v>
      </c>
      <c r="F4223" s="49">
        <v>62.15</v>
      </c>
      <c r="G4223" s="49">
        <v>62.15</v>
      </c>
      <c r="H4223" s="1105" t="b">
        <f t="shared" si="131"/>
        <v>1</v>
      </c>
    </row>
    <row r="4224" spans="1:8">
      <c r="A4224" s="45">
        <v>10856</v>
      </c>
      <c r="B4224" s="1108" t="s">
        <v>12251</v>
      </c>
      <c r="C4224" s="45" t="s">
        <v>4709</v>
      </c>
      <c r="D4224" s="46">
        <f t="shared" si="130"/>
        <v>72.64</v>
      </c>
      <c r="F4224" s="46">
        <v>72.64</v>
      </c>
      <c r="G4224" s="46">
        <v>72.64</v>
      </c>
      <c r="H4224" s="1105" t="b">
        <f t="shared" si="131"/>
        <v>1</v>
      </c>
    </row>
    <row r="4225" spans="1:8">
      <c r="A4225" s="47">
        <v>4828</v>
      </c>
      <c r="B4225" s="48" t="s">
        <v>12252</v>
      </c>
      <c r="C4225" s="47" t="s">
        <v>4709</v>
      </c>
      <c r="D4225" s="49">
        <f t="shared" si="130"/>
        <v>47.97</v>
      </c>
      <c r="F4225" s="49">
        <v>47.97</v>
      </c>
      <c r="G4225" s="49">
        <v>47.97</v>
      </c>
      <c r="H4225" s="1105" t="b">
        <f t="shared" si="131"/>
        <v>1</v>
      </c>
    </row>
    <row r="4226" spans="1:8">
      <c r="A4226" s="45">
        <v>20249</v>
      </c>
      <c r="B4226" s="1108" t="s">
        <v>12253</v>
      </c>
      <c r="C4226" s="45" t="s">
        <v>4709</v>
      </c>
      <c r="D4226" s="46">
        <f t="shared" si="130"/>
        <v>26.27</v>
      </c>
      <c r="F4226" s="46">
        <v>26.27</v>
      </c>
      <c r="G4226" s="46">
        <v>26.27</v>
      </c>
      <c r="H4226" s="1105" t="b">
        <f t="shared" si="131"/>
        <v>1</v>
      </c>
    </row>
    <row r="4227" spans="1:8">
      <c r="A4227" s="47">
        <v>11609</v>
      </c>
      <c r="B4227" s="48" t="s">
        <v>12254</v>
      </c>
      <c r="C4227" s="47" t="s">
        <v>4711</v>
      </c>
      <c r="D4227" s="49">
        <f t="shared" ref="D4227:D4290" si="132">IF($J$2=$F$1,F4227,G4227)</f>
        <v>9.32</v>
      </c>
      <c r="F4227" s="49">
        <v>9.32</v>
      </c>
      <c r="G4227" s="49">
        <v>9.32</v>
      </c>
      <c r="H4227" s="1105" t="b">
        <f t="shared" ref="H4227:H4290" si="133">F4227=G4227</f>
        <v>1</v>
      </c>
    </row>
    <row r="4228" spans="1:8">
      <c r="A4228" s="45">
        <v>20083</v>
      </c>
      <c r="B4228" s="1108" t="s">
        <v>12255</v>
      </c>
      <c r="C4228" s="45" t="s">
        <v>4706</v>
      </c>
      <c r="D4228" s="46">
        <f t="shared" si="132"/>
        <v>56.48</v>
      </c>
      <c r="F4228" s="46">
        <v>56.48</v>
      </c>
      <c r="G4228" s="46">
        <v>56.48</v>
      </c>
      <c r="H4228" s="1105" t="b">
        <f t="shared" si="133"/>
        <v>1</v>
      </c>
    </row>
    <row r="4229" spans="1:8">
      <c r="A4229" s="47">
        <v>20082</v>
      </c>
      <c r="B4229" s="48" t="s">
        <v>12256</v>
      </c>
      <c r="C4229" s="47" t="s">
        <v>4706</v>
      </c>
      <c r="D4229" s="49">
        <f t="shared" si="132"/>
        <v>22</v>
      </c>
      <c r="F4229" s="49">
        <v>22</v>
      </c>
      <c r="G4229" s="49">
        <v>22</v>
      </c>
      <c r="H4229" s="1105" t="b">
        <f t="shared" si="133"/>
        <v>1</v>
      </c>
    </row>
    <row r="4230" spans="1:8">
      <c r="A4230" s="45">
        <v>5318</v>
      </c>
      <c r="B4230" s="1108" t="s">
        <v>12257</v>
      </c>
      <c r="C4230" s="45" t="s">
        <v>4711</v>
      </c>
      <c r="D4230" s="46">
        <f t="shared" si="132"/>
        <v>11.5</v>
      </c>
      <c r="F4230" s="46">
        <v>11.5</v>
      </c>
      <c r="G4230" s="46">
        <v>11.5</v>
      </c>
      <c r="H4230" s="1105" t="b">
        <f t="shared" si="133"/>
        <v>1</v>
      </c>
    </row>
    <row r="4231" spans="1:8">
      <c r="A4231" s="47">
        <v>10691</v>
      </c>
      <c r="B4231" s="48" t="s">
        <v>12258</v>
      </c>
      <c r="C4231" s="47" t="s">
        <v>4711</v>
      </c>
      <c r="D4231" s="49">
        <f t="shared" si="132"/>
        <v>37.049999999999997</v>
      </c>
      <c r="F4231" s="49">
        <v>37.049999999999997</v>
      </c>
      <c r="G4231" s="49">
        <v>37.049999999999997</v>
      </c>
      <c r="H4231" s="1105" t="b">
        <f t="shared" si="133"/>
        <v>1</v>
      </c>
    </row>
    <row r="4232" spans="1:8">
      <c r="A4232" s="45">
        <v>12295</v>
      </c>
      <c r="B4232" s="1108" t="s">
        <v>12259</v>
      </c>
      <c r="C4232" s="45" t="s">
        <v>4706</v>
      </c>
      <c r="D4232" s="46">
        <f t="shared" si="132"/>
        <v>2.64</v>
      </c>
      <c r="F4232" s="46">
        <v>2.64</v>
      </c>
      <c r="G4232" s="46">
        <v>2.64</v>
      </c>
      <c r="H4232" s="1105" t="b">
        <f t="shared" si="133"/>
        <v>1</v>
      </c>
    </row>
    <row r="4233" spans="1:8">
      <c r="A4233" s="47">
        <v>12296</v>
      </c>
      <c r="B4233" s="48" t="s">
        <v>12260</v>
      </c>
      <c r="C4233" s="47" t="s">
        <v>4706</v>
      </c>
      <c r="D4233" s="49">
        <f t="shared" si="132"/>
        <v>3.42</v>
      </c>
      <c r="F4233" s="49">
        <v>3.42</v>
      </c>
      <c r="G4233" s="49">
        <v>3.42</v>
      </c>
      <c r="H4233" s="1105" t="b">
        <f t="shared" si="133"/>
        <v>1</v>
      </c>
    </row>
    <row r="4234" spans="1:8">
      <c r="A4234" s="45">
        <v>12294</v>
      </c>
      <c r="B4234" s="1108" t="s">
        <v>12261</v>
      </c>
      <c r="C4234" s="45" t="s">
        <v>4706</v>
      </c>
      <c r="D4234" s="46">
        <f t="shared" si="132"/>
        <v>8.2100000000000009</v>
      </c>
      <c r="F4234" s="46">
        <v>8.2100000000000009</v>
      </c>
      <c r="G4234" s="46">
        <v>8.2100000000000009</v>
      </c>
      <c r="H4234" s="1105" t="b">
        <f t="shared" si="133"/>
        <v>1</v>
      </c>
    </row>
    <row r="4235" spans="1:8">
      <c r="A4235" s="47">
        <v>14543</v>
      </c>
      <c r="B4235" s="48" t="s">
        <v>12262</v>
      </c>
      <c r="C4235" s="47" t="s">
        <v>4706</v>
      </c>
      <c r="D4235" s="49">
        <f t="shared" si="132"/>
        <v>5.86</v>
      </c>
      <c r="F4235" s="49">
        <v>5.86</v>
      </c>
      <c r="G4235" s="49">
        <v>5.86</v>
      </c>
      <c r="H4235" s="1105" t="b">
        <f t="shared" si="133"/>
        <v>1</v>
      </c>
    </row>
    <row r="4236" spans="1:8">
      <c r="A4236" s="45">
        <v>13329</v>
      </c>
      <c r="B4236" s="1108" t="s">
        <v>12263</v>
      </c>
      <c r="C4236" s="45" t="s">
        <v>4706</v>
      </c>
      <c r="D4236" s="46">
        <f t="shared" si="132"/>
        <v>3.44</v>
      </c>
      <c r="F4236" s="46">
        <v>3.44</v>
      </c>
      <c r="G4236" s="46">
        <v>3.44</v>
      </c>
      <c r="H4236" s="1105" t="b">
        <f t="shared" si="133"/>
        <v>1</v>
      </c>
    </row>
    <row r="4237" spans="1:8">
      <c r="A4237" s="47">
        <v>21044</v>
      </c>
      <c r="B4237" s="48" t="s">
        <v>12264</v>
      </c>
      <c r="C4237" s="47" t="s">
        <v>4706</v>
      </c>
      <c r="D4237" s="49">
        <f t="shared" si="132"/>
        <v>22.33</v>
      </c>
      <c r="F4237" s="49">
        <v>22.33</v>
      </c>
      <c r="G4237" s="49">
        <v>22.33</v>
      </c>
      <c r="H4237" s="1105" t="b">
        <f t="shared" si="133"/>
        <v>1</v>
      </c>
    </row>
    <row r="4238" spans="1:8">
      <c r="A4238" s="45">
        <v>21045</v>
      </c>
      <c r="B4238" s="1108" t="s">
        <v>12265</v>
      </c>
      <c r="C4238" s="45" t="s">
        <v>4706</v>
      </c>
      <c r="D4238" s="46">
        <f t="shared" si="132"/>
        <v>30.58</v>
      </c>
      <c r="F4238" s="46">
        <v>30.58</v>
      </c>
      <c r="G4238" s="46">
        <v>30.58</v>
      </c>
      <c r="H4238" s="1105" t="b">
        <f t="shared" si="133"/>
        <v>1</v>
      </c>
    </row>
    <row r="4239" spans="1:8">
      <c r="A4239" s="47">
        <v>21040</v>
      </c>
      <c r="B4239" s="48" t="s">
        <v>12266</v>
      </c>
      <c r="C4239" s="47" t="s">
        <v>4706</v>
      </c>
      <c r="D4239" s="49">
        <f t="shared" si="132"/>
        <v>21.85</v>
      </c>
      <c r="F4239" s="49">
        <v>21.85</v>
      </c>
      <c r="G4239" s="49">
        <v>21.85</v>
      </c>
      <c r="H4239" s="1105" t="b">
        <f t="shared" si="133"/>
        <v>1</v>
      </c>
    </row>
    <row r="4240" spans="1:8">
      <c r="A4240" s="45">
        <v>21041</v>
      </c>
      <c r="B4240" s="1108" t="s">
        <v>12267</v>
      </c>
      <c r="C4240" s="45" t="s">
        <v>4706</v>
      </c>
      <c r="D4240" s="46">
        <f t="shared" si="132"/>
        <v>26.37</v>
      </c>
      <c r="F4240" s="46">
        <v>26.37</v>
      </c>
      <c r="G4240" s="46">
        <v>26.37</v>
      </c>
      <c r="H4240" s="1105" t="b">
        <f t="shared" si="133"/>
        <v>1</v>
      </c>
    </row>
    <row r="4241" spans="1:8">
      <c r="A4241" s="47">
        <v>21047</v>
      </c>
      <c r="B4241" s="48" t="s">
        <v>12268</v>
      </c>
      <c r="C4241" s="47" t="s">
        <v>4706</v>
      </c>
      <c r="D4241" s="49">
        <f t="shared" si="132"/>
        <v>32.92</v>
      </c>
      <c r="F4241" s="49">
        <v>32.92</v>
      </c>
      <c r="G4241" s="49">
        <v>32.92</v>
      </c>
      <c r="H4241" s="1105" t="b">
        <f t="shared" si="133"/>
        <v>1</v>
      </c>
    </row>
    <row r="4242" spans="1:8">
      <c r="A4242" s="45">
        <v>21043</v>
      </c>
      <c r="B4242" s="1108" t="s">
        <v>12269</v>
      </c>
      <c r="C4242" s="45" t="s">
        <v>4706</v>
      </c>
      <c r="D4242" s="46">
        <f t="shared" si="132"/>
        <v>32.049999999999997</v>
      </c>
      <c r="F4242" s="46">
        <v>32.049999999999997</v>
      </c>
      <c r="G4242" s="46">
        <v>32.049999999999997</v>
      </c>
      <c r="H4242" s="1105" t="b">
        <f t="shared" si="133"/>
        <v>1</v>
      </c>
    </row>
    <row r="4243" spans="1:8">
      <c r="A4243" s="47">
        <v>21042</v>
      </c>
      <c r="B4243" s="48" t="s">
        <v>12270</v>
      </c>
      <c r="C4243" s="47" t="s">
        <v>4706</v>
      </c>
      <c r="D4243" s="49">
        <f t="shared" si="132"/>
        <v>25.37</v>
      </c>
      <c r="F4243" s="49">
        <v>25.37</v>
      </c>
      <c r="G4243" s="49">
        <v>25.37</v>
      </c>
      <c r="H4243" s="1105" t="b">
        <f t="shared" si="133"/>
        <v>1</v>
      </c>
    </row>
    <row r="4244" spans="1:8">
      <c r="A4244" s="45">
        <v>11895</v>
      </c>
      <c r="B4244" s="1108" t="s">
        <v>12271</v>
      </c>
      <c r="C4244" s="45" t="s">
        <v>4706</v>
      </c>
      <c r="D4244" s="46">
        <f t="shared" si="132"/>
        <v>976.95</v>
      </c>
      <c r="F4244" s="46">
        <v>976.95</v>
      </c>
      <c r="G4244" s="46">
        <v>976.95</v>
      </c>
      <c r="H4244" s="1105" t="b">
        <f t="shared" si="133"/>
        <v>1</v>
      </c>
    </row>
    <row r="4245" spans="1:8">
      <c r="A4245" s="47">
        <v>11896</v>
      </c>
      <c r="B4245" s="48" t="s">
        <v>12272</v>
      </c>
      <c r="C4245" s="47" t="s">
        <v>4706</v>
      </c>
      <c r="D4245" s="49">
        <f t="shared" si="132"/>
        <v>5120.58</v>
      </c>
      <c r="F4245" s="49">
        <v>5120.58</v>
      </c>
      <c r="G4245" s="49">
        <v>5120.58</v>
      </c>
      <c r="H4245" s="1105" t="b">
        <f t="shared" si="133"/>
        <v>1</v>
      </c>
    </row>
    <row r="4246" spans="1:8">
      <c r="A4246" s="45">
        <v>11897</v>
      </c>
      <c r="B4246" s="1108" t="s">
        <v>12273</v>
      </c>
      <c r="C4246" s="45" t="s">
        <v>4706</v>
      </c>
      <c r="D4246" s="46">
        <f t="shared" si="132"/>
        <v>6681.46</v>
      </c>
      <c r="F4246" s="46">
        <v>6681.46</v>
      </c>
      <c r="G4246" s="46">
        <v>6681.46</v>
      </c>
      <c r="H4246" s="1105" t="b">
        <f t="shared" si="133"/>
        <v>1</v>
      </c>
    </row>
    <row r="4247" spans="1:8">
      <c r="A4247" s="47">
        <v>11898</v>
      </c>
      <c r="B4247" s="48" t="s">
        <v>12274</v>
      </c>
      <c r="C4247" s="47" t="s">
        <v>4706</v>
      </c>
      <c r="D4247" s="49">
        <f t="shared" si="132"/>
        <v>7018.34</v>
      </c>
      <c r="F4247" s="49">
        <v>7018.34</v>
      </c>
      <c r="G4247" s="49">
        <v>7018.34</v>
      </c>
      <c r="H4247" s="1105" t="b">
        <f t="shared" si="133"/>
        <v>1</v>
      </c>
    </row>
    <row r="4248" spans="1:8">
      <c r="A4248" s="45">
        <v>3282</v>
      </c>
      <c r="B4248" s="1108" t="s">
        <v>12275</v>
      </c>
      <c r="C4248" s="45" t="s">
        <v>4706</v>
      </c>
      <c r="D4248" s="46">
        <f t="shared" si="132"/>
        <v>710.25</v>
      </c>
      <c r="F4248" s="46">
        <v>710.25</v>
      </c>
      <c r="G4248" s="46">
        <v>710.25</v>
      </c>
      <c r="H4248" s="1105" t="b">
        <f t="shared" si="133"/>
        <v>1</v>
      </c>
    </row>
    <row r="4249" spans="1:8">
      <c r="A4249" s="47">
        <v>11899</v>
      </c>
      <c r="B4249" s="48" t="s">
        <v>12276</v>
      </c>
      <c r="C4249" s="47" t="s">
        <v>4706</v>
      </c>
      <c r="D4249" s="49">
        <f t="shared" si="132"/>
        <v>3464.25</v>
      </c>
      <c r="F4249" s="49">
        <v>3464.25</v>
      </c>
      <c r="G4249" s="49">
        <v>3464.25</v>
      </c>
      <c r="H4249" s="1105" t="b">
        <f t="shared" si="133"/>
        <v>1</v>
      </c>
    </row>
    <row r="4250" spans="1:8">
      <c r="A4250" s="45">
        <v>11900</v>
      </c>
      <c r="B4250" s="1108" t="s">
        <v>12277</v>
      </c>
      <c r="C4250" s="45" t="s">
        <v>4706</v>
      </c>
      <c r="D4250" s="46">
        <f t="shared" si="132"/>
        <v>4750.01</v>
      </c>
      <c r="F4250" s="46">
        <v>4750.01</v>
      </c>
      <c r="G4250" s="46">
        <v>4750.01</v>
      </c>
      <c r="H4250" s="1105" t="b">
        <f t="shared" si="133"/>
        <v>1</v>
      </c>
    </row>
    <row r="4251" spans="1:8">
      <c r="A4251" s="47">
        <v>14149</v>
      </c>
      <c r="B4251" s="48" t="s">
        <v>12278</v>
      </c>
      <c r="C4251" s="47" t="s">
        <v>4724</v>
      </c>
      <c r="D4251" s="49">
        <f t="shared" si="132"/>
        <v>128.51</v>
      </c>
      <c r="F4251" s="49">
        <v>128.51</v>
      </c>
      <c r="G4251" s="49">
        <v>128.51</v>
      </c>
      <c r="H4251" s="1105" t="b">
        <f t="shared" si="133"/>
        <v>1</v>
      </c>
    </row>
    <row r="4252" spans="1:8" ht="30">
      <c r="A4252" s="45">
        <v>38099</v>
      </c>
      <c r="B4252" s="1108" t="s">
        <v>12279</v>
      </c>
      <c r="C4252" s="45" t="s">
        <v>4706</v>
      </c>
      <c r="D4252" s="46">
        <f t="shared" si="132"/>
        <v>1.1100000000000001</v>
      </c>
      <c r="F4252" s="46">
        <v>1.1100000000000001</v>
      </c>
      <c r="G4252" s="46">
        <v>1.1100000000000001</v>
      </c>
      <c r="H4252" s="1105" t="b">
        <f t="shared" si="133"/>
        <v>1</v>
      </c>
    </row>
    <row r="4253" spans="1:8" ht="30">
      <c r="A4253" s="47">
        <v>38100</v>
      </c>
      <c r="B4253" s="48" t="s">
        <v>12280</v>
      </c>
      <c r="C4253" s="47" t="s">
        <v>4706</v>
      </c>
      <c r="D4253" s="49">
        <f t="shared" si="132"/>
        <v>1.81</v>
      </c>
      <c r="F4253" s="49">
        <v>1.81</v>
      </c>
      <c r="G4253" s="49">
        <v>1.81</v>
      </c>
      <c r="H4253" s="1105" t="b">
        <f t="shared" si="133"/>
        <v>1</v>
      </c>
    </row>
    <row r="4254" spans="1:8">
      <c r="A4254" s="45">
        <v>20061</v>
      </c>
      <c r="B4254" s="1108" t="s">
        <v>12281</v>
      </c>
      <c r="C4254" s="45" t="s">
        <v>4706</v>
      </c>
      <c r="D4254" s="46">
        <f t="shared" si="132"/>
        <v>2.84</v>
      </c>
      <c r="F4254" s="46">
        <v>2.84</v>
      </c>
      <c r="G4254" s="46">
        <v>2.84</v>
      </c>
      <c r="H4254" s="1105" t="b">
        <f t="shared" si="133"/>
        <v>1</v>
      </c>
    </row>
    <row r="4255" spans="1:8">
      <c r="A4255" s="47">
        <v>7576</v>
      </c>
      <c r="B4255" s="48" t="s">
        <v>12282</v>
      </c>
      <c r="C4255" s="47" t="s">
        <v>4706</v>
      </c>
      <c r="D4255" s="49">
        <f t="shared" si="132"/>
        <v>112.9</v>
      </c>
      <c r="F4255" s="49">
        <v>112.9</v>
      </c>
      <c r="G4255" s="49">
        <v>112.9</v>
      </c>
      <c r="H4255" s="1105" t="b">
        <f t="shared" si="133"/>
        <v>1</v>
      </c>
    </row>
    <row r="4256" spans="1:8">
      <c r="A4256" s="45">
        <v>3384</v>
      </c>
      <c r="B4256" s="1108" t="s">
        <v>12283</v>
      </c>
      <c r="C4256" s="45" t="s">
        <v>4706</v>
      </c>
      <c r="D4256" s="46">
        <f t="shared" si="132"/>
        <v>3.85</v>
      </c>
      <c r="F4256" s="46">
        <v>3.85</v>
      </c>
      <c r="G4256" s="46">
        <v>3.85</v>
      </c>
      <c r="H4256" s="1105" t="b">
        <f t="shared" si="133"/>
        <v>1</v>
      </c>
    </row>
    <row r="4257" spans="1:8">
      <c r="A4257" s="47">
        <v>7572</v>
      </c>
      <c r="B4257" s="48" t="s">
        <v>12284</v>
      </c>
      <c r="C4257" s="47" t="s">
        <v>4706</v>
      </c>
      <c r="D4257" s="49">
        <f t="shared" si="132"/>
        <v>8.57</v>
      </c>
      <c r="F4257" s="49">
        <v>8.57</v>
      </c>
      <c r="G4257" s="49">
        <v>8.57</v>
      </c>
      <c r="H4257" s="1105" t="b">
        <f t="shared" si="133"/>
        <v>1</v>
      </c>
    </row>
    <row r="4258" spans="1:8">
      <c r="A4258" s="45">
        <v>3396</v>
      </c>
      <c r="B4258" s="1108" t="s">
        <v>12285</v>
      </c>
      <c r="C4258" s="45" t="s">
        <v>4706</v>
      </c>
      <c r="D4258" s="46">
        <f t="shared" si="132"/>
        <v>6.07</v>
      </c>
      <c r="F4258" s="46">
        <v>6.07</v>
      </c>
      <c r="G4258" s="46">
        <v>6.07</v>
      </c>
      <c r="H4258" s="1105" t="b">
        <f t="shared" si="133"/>
        <v>1</v>
      </c>
    </row>
    <row r="4259" spans="1:8">
      <c r="A4259" s="47">
        <v>37590</v>
      </c>
      <c r="B4259" s="48" t="s">
        <v>12286</v>
      </c>
      <c r="C4259" s="47" t="s">
        <v>4706</v>
      </c>
      <c r="D4259" s="49">
        <f t="shared" si="132"/>
        <v>25.45</v>
      </c>
      <c r="F4259" s="49">
        <v>25.45</v>
      </c>
      <c r="G4259" s="49">
        <v>25.45</v>
      </c>
      <c r="H4259" s="1105" t="b">
        <f t="shared" si="133"/>
        <v>1</v>
      </c>
    </row>
    <row r="4260" spans="1:8">
      <c r="A4260" s="45">
        <v>37591</v>
      </c>
      <c r="B4260" s="1108" t="s">
        <v>12287</v>
      </c>
      <c r="C4260" s="45" t="s">
        <v>4706</v>
      </c>
      <c r="D4260" s="46">
        <f t="shared" si="132"/>
        <v>35.42</v>
      </c>
      <c r="F4260" s="46">
        <v>35.42</v>
      </c>
      <c r="G4260" s="46">
        <v>35.42</v>
      </c>
      <c r="H4260" s="1105" t="b">
        <f t="shared" si="133"/>
        <v>1</v>
      </c>
    </row>
    <row r="4261" spans="1:8">
      <c r="A4261" s="47">
        <v>12626</v>
      </c>
      <c r="B4261" s="48" t="s">
        <v>12288</v>
      </c>
      <c r="C4261" s="47" t="s">
        <v>4706</v>
      </c>
      <c r="D4261" s="49">
        <f t="shared" si="132"/>
        <v>13.65</v>
      </c>
      <c r="F4261" s="49">
        <v>13.65</v>
      </c>
      <c r="G4261" s="49">
        <v>13.65</v>
      </c>
      <c r="H4261" s="1105" t="b">
        <f t="shared" si="133"/>
        <v>1</v>
      </c>
    </row>
    <row r="4262" spans="1:8">
      <c r="A4262" s="45">
        <v>11033</v>
      </c>
      <c r="B4262" s="1108" t="s">
        <v>12289</v>
      </c>
      <c r="C4262" s="45" t="s">
        <v>4706</v>
      </c>
      <c r="D4262" s="46">
        <f t="shared" si="132"/>
        <v>4.34</v>
      </c>
      <c r="F4262" s="46">
        <v>4.34</v>
      </c>
      <c r="G4262" s="46">
        <v>4.34</v>
      </c>
      <c r="H4262" s="1105" t="b">
        <f t="shared" si="133"/>
        <v>1</v>
      </c>
    </row>
    <row r="4263" spans="1:8">
      <c r="A4263" s="47">
        <v>390</v>
      </c>
      <c r="B4263" s="48" t="s">
        <v>12290</v>
      </c>
      <c r="C4263" s="47" t="s">
        <v>4706</v>
      </c>
      <c r="D4263" s="49">
        <f t="shared" si="132"/>
        <v>12.2</v>
      </c>
      <c r="F4263" s="49">
        <v>12.2</v>
      </c>
      <c r="G4263" s="49">
        <v>12.2</v>
      </c>
      <c r="H4263" s="1105" t="b">
        <f t="shared" si="133"/>
        <v>1</v>
      </c>
    </row>
    <row r="4264" spans="1:8" ht="30">
      <c r="A4264" s="45">
        <v>42436</v>
      </c>
      <c r="B4264" s="1108" t="s">
        <v>12291</v>
      </c>
      <c r="C4264" s="45" t="s">
        <v>4706</v>
      </c>
      <c r="D4264" s="46">
        <f t="shared" si="132"/>
        <v>1534.45</v>
      </c>
      <c r="F4264" s="46">
        <v>1534.45</v>
      </c>
      <c r="G4264" s="46">
        <v>1534.45</v>
      </c>
      <c r="H4264" s="1105" t="b">
        <f t="shared" si="133"/>
        <v>1</v>
      </c>
    </row>
    <row r="4265" spans="1:8">
      <c r="A4265" s="47">
        <v>6178</v>
      </c>
      <c r="B4265" s="48" t="s">
        <v>12292</v>
      </c>
      <c r="C4265" s="47" t="s">
        <v>4708</v>
      </c>
      <c r="D4265" s="49">
        <f t="shared" si="132"/>
        <v>163.54</v>
      </c>
      <c r="F4265" s="49">
        <v>163.54</v>
      </c>
      <c r="G4265" s="49">
        <v>163.54</v>
      </c>
      <c r="H4265" s="1105" t="b">
        <f t="shared" si="133"/>
        <v>1</v>
      </c>
    </row>
    <row r="4266" spans="1:8">
      <c r="A4266" s="45">
        <v>6180</v>
      </c>
      <c r="B4266" s="1108" t="s">
        <v>12293</v>
      </c>
      <c r="C4266" s="45" t="s">
        <v>4708</v>
      </c>
      <c r="D4266" s="46">
        <f t="shared" si="132"/>
        <v>176.5</v>
      </c>
      <c r="F4266" s="46">
        <v>176.5</v>
      </c>
      <c r="G4266" s="46">
        <v>176.5</v>
      </c>
      <c r="H4266" s="1105" t="b">
        <f t="shared" si="133"/>
        <v>1</v>
      </c>
    </row>
    <row r="4267" spans="1:8">
      <c r="A4267" s="47">
        <v>6182</v>
      </c>
      <c r="B4267" s="48" t="s">
        <v>12294</v>
      </c>
      <c r="C4267" s="47" t="s">
        <v>4708</v>
      </c>
      <c r="D4267" s="49">
        <f t="shared" si="132"/>
        <v>219.08</v>
      </c>
      <c r="F4267" s="49">
        <v>219.08</v>
      </c>
      <c r="G4267" s="49">
        <v>219.08</v>
      </c>
      <c r="H4267" s="1105" t="b">
        <f t="shared" si="133"/>
        <v>1</v>
      </c>
    </row>
    <row r="4268" spans="1:8">
      <c r="A4268" s="45">
        <v>3993</v>
      </c>
      <c r="B4268" s="1108" t="s">
        <v>12295</v>
      </c>
      <c r="C4268" s="45" t="s">
        <v>4708</v>
      </c>
      <c r="D4268" s="46">
        <f t="shared" si="132"/>
        <v>54.4</v>
      </c>
      <c r="F4268" s="46">
        <v>54.4</v>
      </c>
      <c r="G4268" s="46">
        <v>54.4</v>
      </c>
      <c r="H4268" s="1105" t="b">
        <f t="shared" si="133"/>
        <v>1</v>
      </c>
    </row>
    <row r="4269" spans="1:8">
      <c r="A4269" s="47">
        <v>3990</v>
      </c>
      <c r="B4269" s="48" t="s">
        <v>12296</v>
      </c>
      <c r="C4269" s="47" t="s">
        <v>4709</v>
      </c>
      <c r="D4269" s="49">
        <f t="shared" si="132"/>
        <v>12.02</v>
      </c>
      <c r="F4269" s="49">
        <v>12.02</v>
      </c>
      <c r="G4269" s="49">
        <v>12.02</v>
      </c>
      <c r="H4269" s="1105" t="b">
        <f t="shared" si="133"/>
        <v>1</v>
      </c>
    </row>
    <row r="4270" spans="1:8">
      <c r="A4270" s="45">
        <v>3992</v>
      </c>
      <c r="B4270" s="1108" t="s">
        <v>12297</v>
      </c>
      <c r="C4270" s="45" t="s">
        <v>4709</v>
      </c>
      <c r="D4270" s="46">
        <f t="shared" si="132"/>
        <v>14.76</v>
      </c>
      <c r="F4270" s="46">
        <v>14.76</v>
      </c>
      <c r="G4270" s="46">
        <v>14.76</v>
      </c>
      <c r="H4270" s="1105" t="b">
        <f t="shared" si="133"/>
        <v>1</v>
      </c>
    </row>
    <row r="4271" spans="1:8">
      <c r="A4271" s="47">
        <v>4509</v>
      </c>
      <c r="B4271" s="48" t="s">
        <v>12298</v>
      </c>
      <c r="C4271" s="47" t="s">
        <v>4709</v>
      </c>
      <c r="D4271" s="49">
        <f t="shared" si="132"/>
        <v>2.84</v>
      </c>
      <c r="F4271" s="49">
        <v>2.84</v>
      </c>
      <c r="G4271" s="49">
        <v>2.84</v>
      </c>
      <c r="H4271" s="1105" t="b">
        <f t="shared" si="133"/>
        <v>1</v>
      </c>
    </row>
    <row r="4272" spans="1:8">
      <c r="A4272" s="45">
        <v>6194</v>
      </c>
      <c r="B4272" s="1108" t="s">
        <v>12299</v>
      </c>
      <c r="C4272" s="45" t="s">
        <v>4709</v>
      </c>
      <c r="D4272" s="46">
        <f t="shared" si="132"/>
        <v>3.86</v>
      </c>
      <c r="F4272" s="46">
        <v>3.86</v>
      </c>
      <c r="G4272" s="46">
        <v>3.86</v>
      </c>
      <c r="H4272" s="1105" t="b">
        <f t="shared" si="133"/>
        <v>1</v>
      </c>
    </row>
    <row r="4273" spans="1:8">
      <c r="A4273" s="47">
        <v>6193</v>
      </c>
      <c r="B4273" s="48" t="s">
        <v>12300</v>
      </c>
      <c r="C4273" s="47" t="s">
        <v>4709</v>
      </c>
      <c r="D4273" s="49">
        <f t="shared" si="132"/>
        <v>5.73</v>
      </c>
      <c r="F4273" s="49">
        <v>5.73</v>
      </c>
      <c r="G4273" s="49">
        <v>5.73</v>
      </c>
      <c r="H4273" s="1105" t="b">
        <f t="shared" si="133"/>
        <v>1</v>
      </c>
    </row>
    <row r="4274" spans="1:8">
      <c r="A4274" s="45">
        <v>10567</v>
      </c>
      <c r="B4274" s="1108" t="s">
        <v>12301</v>
      </c>
      <c r="C4274" s="45" t="s">
        <v>4709</v>
      </c>
      <c r="D4274" s="46">
        <f t="shared" si="132"/>
        <v>6.4</v>
      </c>
      <c r="F4274" s="46">
        <v>6.4</v>
      </c>
      <c r="G4274" s="46">
        <v>6.4</v>
      </c>
      <c r="H4274" s="1105" t="b">
        <f t="shared" si="133"/>
        <v>1</v>
      </c>
    </row>
    <row r="4275" spans="1:8">
      <c r="A4275" s="47">
        <v>6212</v>
      </c>
      <c r="B4275" s="48" t="s">
        <v>12302</v>
      </c>
      <c r="C4275" s="47" t="s">
        <v>4709</v>
      </c>
      <c r="D4275" s="49">
        <f t="shared" si="132"/>
        <v>10.49</v>
      </c>
      <c r="F4275" s="49">
        <v>10.49</v>
      </c>
      <c r="G4275" s="49">
        <v>10.49</v>
      </c>
      <c r="H4275" s="1105" t="b">
        <f t="shared" si="133"/>
        <v>1</v>
      </c>
    </row>
    <row r="4276" spans="1:8">
      <c r="A4276" s="45">
        <v>6188</v>
      </c>
      <c r="B4276" s="1108" t="s">
        <v>12302</v>
      </c>
      <c r="C4276" s="45" t="s">
        <v>4708</v>
      </c>
      <c r="D4276" s="46">
        <f t="shared" si="132"/>
        <v>34.96</v>
      </c>
      <c r="F4276" s="46">
        <v>34.96</v>
      </c>
      <c r="G4276" s="46">
        <v>34.96</v>
      </c>
      <c r="H4276" s="1105" t="b">
        <f t="shared" si="133"/>
        <v>1</v>
      </c>
    </row>
    <row r="4277" spans="1:8">
      <c r="A4277" s="47">
        <v>6189</v>
      </c>
      <c r="B4277" s="48" t="s">
        <v>12303</v>
      </c>
      <c r="C4277" s="47" t="s">
        <v>4709</v>
      </c>
      <c r="D4277" s="49">
        <f t="shared" si="132"/>
        <v>8.3800000000000008</v>
      </c>
      <c r="F4277" s="49">
        <v>8.3800000000000008</v>
      </c>
      <c r="G4277" s="49">
        <v>8.3800000000000008</v>
      </c>
      <c r="H4277" s="1105" t="b">
        <f t="shared" si="133"/>
        <v>1</v>
      </c>
    </row>
    <row r="4278" spans="1:8">
      <c r="A4278" s="45">
        <v>6214</v>
      </c>
      <c r="B4278" s="1108" t="s">
        <v>12304</v>
      </c>
      <c r="C4278" s="45" t="s">
        <v>4708</v>
      </c>
      <c r="D4278" s="46">
        <f t="shared" si="132"/>
        <v>102.44</v>
      </c>
      <c r="F4278" s="46">
        <v>102.44</v>
      </c>
      <c r="G4278" s="46">
        <v>102.44</v>
      </c>
      <c r="H4278" s="1105" t="b">
        <f t="shared" si="133"/>
        <v>1</v>
      </c>
    </row>
    <row r="4279" spans="1:8">
      <c r="A4279" s="47">
        <v>36153</v>
      </c>
      <c r="B4279" s="48" t="s">
        <v>12305</v>
      </c>
      <c r="C4279" s="47" t="s">
        <v>4706</v>
      </c>
      <c r="D4279" s="49">
        <f t="shared" si="132"/>
        <v>155.81</v>
      </c>
      <c r="F4279" s="49">
        <v>155.81</v>
      </c>
      <c r="G4279" s="49">
        <v>155.81</v>
      </c>
      <c r="H4279" s="1105" t="b">
        <f t="shared" si="133"/>
        <v>1</v>
      </c>
    </row>
    <row r="4280" spans="1:8">
      <c r="A4280" s="45">
        <v>10740</v>
      </c>
      <c r="B4280" s="1108" t="s">
        <v>12306</v>
      </c>
      <c r="C4280" s="45" t="s">
        <v>4706</v>
      </c>
      <c r="D4280" s="46">
        <f t="shared" si="132"/>
        <v>9754.19</v>
      </c>
      <c r="F4280" s="46">
        <v>9754.19</v>
      </c>
      <c r="G4280" s="46">
        <v>9754.19</v>
      </c>
      <c r="H4280" s="1105" t="b">
        <f t="shared" si="133"/>
        <v>1</v>
      </c>
    </row>
    <row r="4281" spans="1:8">
      <c r="A4281" s="47">
        <v>13914</v>
      </c>
      <c r="B4281" s="48" t="s">
        <v>12307</v>
      </c>
      <c r="C4281" s="47" t="s">
        <v>4706</v>
      </c>
      <c r="D4281" s="49">
        <f t="shared" si="132"/>
        <v>705.75</v>
      </c>
      <c r="F4281" s="49">
        <v>705.75</v>
      </c>
      <c r="G4281" s="49">
        <v>705.75</v>
      </c>
      <c r="H4281" s="1105" t="b">
        <f t="shared" si="133"/>
        <v>1</v>
      </c>
    </row>
    <row r="4282" spans="1:8">
      <c r="A4282" s="45">
        <v>10742</v>
      </c>
      <c r="B4282" s="1108" t="s">
        <v>12308</v>
      </c>
      <c r="C4282" s="45" t="s">
        <v>4706</v>
      </c>
      <c r="D4282" s="46">
        <f t="shared" si="132"/>
        <v>1029.3499999999999</v>
      </c>
      <c r="F4282" s="46">
        <v>1029.3499999999999</v>
      </c>
      <c r="G4282" s="46">
        <v>1029.3499999999999</v>
      </c>
      <c r="H4282" s="1105" t="b">
        <f t="shared" si="133"/>
        <v>1</v>
      </c>
    </row>
    <row r="4283" spans="1:8">
      <c r="A4283" s="47">
        <v>38465</v>
      </c>
      <c r="B4283" s="48" t="s">
        <v>12309</v>
      </c>
      <c r="C4283" s="47" t="s">
        <v>4706</v>
      </c>
      <c r="D4283" s="49">
        <f t="shared" si="132"/>
        <v>28.75</v>
      </c>
      <c r="F4283" s="49">
        <v>28.75</v>
      </c>
      <c r="G4283" s="49">
        <v>28.75</v>
      </c>
      <c r="H4283" s="1105" t="b">
        <f t="shared" si="133"/>
        <v>1</v>
      </c>
    </row>
    <row r="4284" spans="1:8">
      <c r="A4284" s="45">
        <v>7543</v>
      </c>
      <c r="B4284" s="1108" t="s">
        <v>12310</v>
      </c>
      <c r="C4284" s="45" t="s">
        <v>4706</v>
      </c>
      <c r="D4284" s="46">
        <f t="shared" si="132"/>
        <v>3.52</v>
      </c>
      <c r="F4284" s="46">
        <v>3.52</v>
      </c>
      <c r="G4284" s="46">
        <v>3.52</v>
      </c>
      <c r="H4284" s="1105" t="b">
        <f t="shared" si="133"/>
        <v>1</v>
      </c>
    </row>
    <row r="4285" spans="1:8">
      <c r="A4285" s="47">
        <v>13255</v>
      </c>
      <c r="B4285" s="48" t="s">
        <v>12311</v>
      </c>
      <c r="C4285" s="47" t="s">
        <v>4706</v>
      </c>
      <c r="D4285" s="49">
        <f t="shared" si="132"/>
        <v>60.36</v>
      </c>
      <c r="F4285" s="49">
        <v>60.36</v>
      </c>
      <c r="G4285" s="49">
        <v>60.36</v>
      </c>
      <c r="H4285" s="1105" t="b">
        <f t="shared" si="133"/>
        <v>1</v>
      </c>
    </row>
    <row r="4286" spans="1:8">
      <c r="A4286" s="45">
        <v>39352</v>
      </c>
      <c r="B4286" s="1108" t="s">
        <v>12312</v>
      </c>
      <c r="C4286" s="45" t="s">
        <v>4706</v>
      </c>
      <c r="D4286" s="46">
        <f t="shared" si="132"/>
        <v>2.17</v>
      </c>
      <c r="F4286" s="46">
        <v>2.17</v>
      </c>
      <c r="G4286" s="46">
        <v>2.17</v>
      </c>
      <c r="H4286" s="1105" t="b">
        <f t="shared" si="133"/>
        <v>1</v>
      </c>
    </row>
    <row r="4287" spans="1:8">
      <c r="A4287" s="47">
        <v>39346</v>
      </c>
      <c r="B4287" s="48" t="s">
        <v>12313</v>
      </c>
      <c r="C4287" s="47" t="s">
        <v>4706</v>
      </c>
      <c r="D4287" s="49">
        <f t="shared" si="132"/>
        <v>2.17</v>
      </c>
      <c r="F4287" s="49">
        <v>2.17</v>
      </c>
      <c r="G4287" s="49">
        <v>2.17</v>
      </c>
      <c r="H4287" s="1105" t="b">
        <f t="shared" si="133"/>
        <v>1</v>
      </c>
    </row>
    <row r="4288" spans="1:8">
      <c r="A4288" s="45">
        <v>39350</v>
      </c>
      <c r="B4288" s="1108" t="s">
        <v>12314</v>
      </c>
      <c r="C4288" s="45" t="s">
        <v>4706</v>
      </c>
      <c r="D4288" s="46">
        <f t="shared" si="132"/>
        <v>2.34</v>
      </c>
      <c r="F4288" s="46">
        <v>2.34</v>
      </c>
      <c r="G4288" s="46">
        <v>2.34</v>
      </c>
      <c r="H4288" s="1105" t="b">
        <f t="shared" si="133"/>
        <v>1</v>
      </c>
    </row>
    <row r="4289" spans="1:8">
      <c r="A4289" s="47">
        <v>39351</v>
      </c>
      <c r="B4289" s="48" t="s">
        <v>12315</v>
      </c>
      <c r="C4289" s="47" t="s">
        <v>4706</v>
      </c>
      <c r="D4289" s="49">
        <f t="shared" si="132"/>
        <v>2.71</v>
      </c>
      <c r="F4289" s="49">
        <v>2.71</v>
      </c>
      <c r="G4289" s="49">
        <v>2.71</v>
      </c>
      <c r="H4289" s="1105" t="b">
        <f t="shared" si="133"/>
        <v>1</v>
      </c>
    </row>
    <row r="4290" spans="1:8">
      <c r="A4290" s="45">
        <v>38952</v>
      </c>
      <c r="B4290" s="1108" t="s">
        <v>12316</v>
      </c>
      <c r="C4290" s="45" t="s">
        <v>4706</v>
      </c>
      <c r="D4290" s="46">
        <f t="shared" si="132"/>
        <v>2.52</v>
      </c>
      <c r="F4290" s="46">
        <v>2.52</v>
      </c>
      <c r="G4290" s="46">
        <v>2.52</v>
      </c>
      <c r="H4290" s="1105" t="b">
        <f t="shared" si="133"/>
        <v>1</v>
      </c>
    </row>
    <row r="4291" spans="1:8">
      <c r="A4291" s="47">
        <v>38953</v>
      </c>
      <c r="B4291" s="48" t="s">
        <v>12317</v>
      </c>
      <c r="C4291" s="47" t="s">
        <v>4706</v>
      </c>
      <c r="D4291" s="49">
        <f t="shared" ref="D4291:D4354" si="134">IF($J$2=$F$1,F4291,G4291)</f>
        <v>3.98</v>
      </c>
      <c r="F4291" s="49">
        <v>3.98</v>
      </c>
      <c r="G4291" s="49">
        <v>3.98</v>
      </c>
      <c r="H4291" s="1105" t="b">
        <f t="shared" ref="H4291:H4354" si="135">F4291=G4291</f>
        <v>1</v>
      </c>
    </row>
    <row r="4292" spans="1:8">
      <c r="A4292" s="45">
        <v>38835</v>
      </c>
      <c r="B4292" s="1108" t="s">
        <v>12318</v>
      </c>
      <c r="C4292" s="45" t="s">
        <v>4706</v>
      </c>
      <c r="D4292" s="46">
        <f t="shared" si="134"/>
        <v>3.57</v>
      </c>
      <c r="F4292" s="46">
        <v>3.57</v>
      </c>
      <c r="G4292" s="46">
        <v>3.57</v>
      </c>
      <c r="H4292" s="1105" t="b">
        <f t="shared" si="135"/>
        <v>1</v>
      </c>
    </row>
    <row r="4293" spans="1:8">
      <c r="A4293" s="47">
        <v>38837</v>
      </c>
      <c r="B4293" s="48" t="s">
        <v>12319</v>
      </c>
      <c r="C4293" s="47" t="s">
        <v>4706</v>
      </c>
      <c r="D4293" s="49">
        <f t="shared" si="134"/>
        <v>9.2899999999999991</v>
      </c>
      <c r="F4293" s="49">
        <v>9.2899999999999991</v>
      </c>
      <c r="G4293" s="49">
        <v>9.2899999999999991</v>
      </c>
      <c r="H4293" s="1105" t="b">
        <f t="shared" si="135"/>
        <v>1</v>
      </c>
    </row>
    <row r="4294" spans="1:8">
      <c r="A4294" s="45">
        <v>38836</v>
      </c>
      <c r="B4294" s="1108" t="s">
        <v>12320</v>
      </c>
      <c r="C4294" s="45" t="s">
        <v>4706</v>
      </c>
      <c r="D4294" s="46">
        <f t="shared" si="134"/>
        <v>5.14</v>
      </c>
      <c r="F4294" s="46">
        <v>5.14</v>
      </c>
      <c r="G4294" s="46">
        <v>5.14</v>
      </c>
      <c r="H4294" s="1105" t="b">
        <f t="shared" si="135"/>
        <v>1</v>
      </c>
    </row>
    <row r="4295" spans="1:8">
      <c r="A4295" s="47">
        <v>2666</v>
      </c>
      <c r="B4295" s="48" t="s">
        <v>12321</v>
      </c>
      <c r="C4295" s="47" t="s">
        <v>4706</v>
      </c>
      <c r="D4295" s="49">
        <f t="shared" si="134"/>
        <v>5.24</v>
      </c>
      <c r="F4295" s="49">
        <v>5.24</v>
      </c>
      <c r="G4295" s="49">
        <v>5.24</v>
      </c>
      <c r="H4295" s="1105" t="b">
        <f t="shared" si="135"/>
        <v>1</v>
      </c>
    </row>
    <row r="4296" spans="1:8">
      <c r="A4296" s="45">
        <v>2668</v>
      </c>
      <c r="B4296" s="1108" t="s">
        <v>12322</v>
      </c>
      <c r="C4296" s="45" t="s">
        <v>4706</v>
      </c>
      <c r="D4296" s="46">
        <f t="shared" si="134"/>
        <v>5.98</v>
      </c>
      <c r="F4296" s="46">
        <v>5.98</v>
      </c>
      <c r="G4296" s="46">
        <v>5.98</v>
      </c>
      <c r="H4296" s="1105" t="b">
        <f t="shared" si="135"/>
        <v>1</v>
      </c>
    </row>
    <row r="4297" spans="1:8">
      <c r="A4297" s="47">
        <v>2664</v>
      </c>
      <c r="B4297" s="48" t="s">
        <v>12323</v>
      </c>
      <c r="C4297" s="47" t="s">
        <v>4706</v>
      </c>
      <c r="D4297" s="49">
        <f t="shared" si="134"/>
        <v>8.82</v>
      </c>
      <c r="F4297" s="49">
        <v>8.82</v>
      </c>
      <c r="G4297" s="49">
        <v>8.82</v>
      </c>
      <c r="H4297" s="1105" t="b">
        <f t="shared" si="135"/>
        <v>1</v>
      </c>
    </row>
    <row r="4298" spans="1:8">
      <c r="A4298" s="45">
        <v>2662</v>
      </c>
      <c r="B4298" s="1108" t="s">
        <v>12324</v>
      </c>
      <c r="C4298" s="45" t="s">
        <v>4706</v>
      </c>
      <c r="D4298" s="46">
        <f t="shared" si="134"/>
        <v>10.82</v>
      </c>
      <c r="F4298" s="46">
        <v>10.82</v>
      </c>
      <c r="G4298" s="46">
        <v>10.82</v>
      </c>
      <c r="H4298" s="1105" t="b">
        <f t="shared" si="135"/>
        <v>1</v>
      </c>
    </row>
    <row r="4299" spans="1:8">
      <c r="A4299" s="47">
        <v>20964</v>
      </c>
      <c r="B4299" s="48" t="s">
        <v>12325</v>
      </c>
      <c r="C4299" s="47" t="s">
        <v>4706</v>
      </c>
      <c r="D4299" s="49">
        <f t="shared" si="134"/>
        <v>39.82</v>
      </c>
      <c r="F4299" s="49">
        <v>39.82</v>
      </c>
      <c r="G4299" s="49">
        <v>39.82</v>
      </c>
      <c r="H4299" s="1105" t="b">
        <f t="shared" si="135"/>
        <v>1</v>
      </c>
    </row>
    <row r="4300" spans="1:8">
      <c r="A4300" s="45">
        <v>10905</v>
      </c>
      <c r="B4300" s="1108" t="s">
        <v>12326</v>
      </c>
      <c r="C4300" s="45" t="s">
        <v>4706</v>
      </c>
      <c r="D4300" s="46">
        <f t="shared" si="134"/>
        <v>53.42</v>
      </c>
      <c r="F4300" s="46">
        <v>53.42</v>
      </c>
      <c r="G4300" s="46">
        <v>53.42</v>
      </c>
      <c r="H4300" s="1105" t="b">
        <f t="shared" si="135"/>
        <v>1</v>
      </c>
    </row>
    <row r="4301" spans="1:8">
      <c r="A4301" s="47">
        <v>42703</v>
      </c>
      <c r="B4301" s="48" t="s">
        <v>12327</v>
      </c>
      <c r="C4301" s="47" t="s">
        <v>4706</v>
      </c>
      <c r="D4301" s="49">
        <f t="shared" si="134"/>
        <v>56.65</v>
      </c>
      <c r="F4301" s="49">
        <v>56.65</v>
      </c>
      <c r="G4301" s="49">
        <v>56.65</v>
      </c>
      <c r="H4301" s="1105" t="b">
        <f t="shared" si="135"/>
        <v>1</v>
      </c>
    </row>
    <row r="4302" spans="1:8">
      <c r="A4302" s="45">
        <v>42704</v>
      </c>
      <c r="B4302" s="1108" t="s">
        <v>12328</v>
      </c>
      <c r="C4302" s="45" t="s">
        <v>4706</v>
      </c>
      <c r="D4302" s="46">
        <f t="shared" si="134"/>
        <v>86.97</v>
      </c>
      <c r="F4302" s="46">
        <v>86.97</v>
      </c>
      <c r="G4302" s="46">
        <v>86.97</v>
      </c>
      <c r="H4302" s="1105" t="b">
        <f t="shared" si="135"/>
        <v>1</v>
      </c>
    </row>
    <row r="4303" spans="1:8">
      <c r="A4303" s="47">
        <v>42705</v>
      </c>
      <c r="B4303" s="48" t="s">
        <v>12329</v>
      </c>
      <c r="C4303" s="47" t="s">
        <v>4706</v>
      </c>
      <c r="D4303" s="49">
        <f t="shared" si="134"/>
        <v>110.97</v>
      </c>
      <c r="F4303" s="49">
        <v>110.97</v>
      </c>
      <c r="G4303" s="49">
        <v>110.97</v>
      </c>
      <c r="H4303" s="1105" t="b">
        <f t="shared" si="135"/>
        <v>1</v>
      </c>
    </row>
    <row r="4304" spans="1:8">
      <c r="A4304" s="45">
        <v>42706</v>
      </c>
      <c r="B4304" s="1108" t="s">
        <v>12330</v>
      </c>
      <c r="C4304" s="45" t="s">
        <v>4706</v>
      </c>
      <c r="D4304" s="46">
        <f t="shared" si="134"/>
        <v>137.43</v>
      </c>
      <c r="F4304" s="46">
        <v>137.43</v>
      </c>
      <c r="G4304" s="46">
        <v>137.43</v>
      </c>
      <c r="H4304" s="1105" t="b">
        <f t="shared" si="135"/>
        <v>1</v>
      </c>
    </row>
    <row r="4305" spans="1:8">
      <c r="A4305" s="47">
        <v>11289</v>
      </c>
      <c r="B4305" s="48" t="s">
        <v>12331</v>
      </c>
      <c r="C4305" s="47" t="s">
        <v>4706</v>
      </c>
      <c r="D4305" s="49">
        <f t="shared" si="134"/>
        <v>49.77</v>
      </c>
      <c r="F4305" s="49">
        <v>49.77</v>
      </c>
      <c r="G4305" s="49">
        <v>49.77</v>
      </c>
      <c r="H4305" s="1105" t="b">
        <f t="shared" si="135"/>
        <v>1</v>
      </c>
    </row>
    <row r="4306" spans="1:8">
      <c r="A4306" s="45">
        <v>11241</v>
      </c>
      <c r="B4306" s="1108" t="s">
        <v>12332</v>
      </c>
      <c r="C4306" s="45" t="s">
        <v>4706</v>
      </c>
      <c r="D4306" s="46">
        <f t="shared" si="134"/>
        <v>124.44</v>
      </c>
      <c r="F4306" s="46">
        <v>124.44</v>
      </c>
      <c r="G4306" s="46">
        <v>124.44</v>
      </c>
      <c r="H4306" s="1105" t="b">
        <f t="shared" si="135"/>
        <v>1</v>
      </c>
    </row>
    <row r="4307" spans="1:8">
      <c r="A4307" s="47">
        <v>11301</v>
      </c>
      <c r="B4307" s="48" t="s">
        <v>12333</v>
      </c>
      <c r="C4307" s="47" t="s">
        <v>4706</v>
      </c>
      <c r="D4307" s="49">
        <f t="shared" si="134"/>
        <v>315.55</v>
      </c>
      <c r="F4307" s="49">
        <v>315.55</v>
      </c>
      <c r="G4307" s="49">
        <v>315.55</v>
      </c>
      <c r="H4307" s="1105" t="b">
        <f t="shared" si="135"/>
        <v>1</v>
      </c>
    </row>
    <row r="4308" spans="1:8">
      <c r="A4308" s="45">
        <v>21090</v>
      </c>
      <c r="B4308" s="1108" t="s">
        <v>12334</v>
      </c>
      <c r="C4308" s="45" t="s">
        <v>4706</v>
      </c>
      <c r="D4308" s="46">
        <f t="shared" si="134"/>
        <v>386.67</v>
      </c>
      <c r="F4308" s="46">
        <v>386.67</v>
      </c>
      <c r="G4308" s="46">
        <v>386.67</v>
      </c>
      <c r="H4308" s="1105" t="b">
        <f t="shared" si="135"/>
        <v>1</v>
      </c>
    </row>
    <row r="4309" spans="1:8">
      <c r="A4309" s="47">
        <v>14112</v>
      </c>
      <c r="B4309" s="48" t="s">
        <v>12335</v>
      </c>
      <c r="C4309" s="47" t="s">
        <v>4706</v>
      </c>
      <c r="D4309" s="49">
        <f t="shared" si="134"/>
        <v>161.33000000000001</v>
      </c>
      <c r="F4309" s="49">
        <v>161.33000000000001</v>
      </c>
      <c r="G4309" s="49">
        <v>161.33000000000001</v>
      </c>
      <c r="H4309" s="1105" t="b">
        <f t="shared" si="135"/>
        <v>1</v>
      </c>
    </row>
    <row r="4310" spans="1:8">
      <c r="A4310" s="45">
        <v>11315</v>
      </c>
      <c r="B4310" s="1108" t="s">
        <v>12336</v>
      </c>
      <c r="C4310" s="45" t="s">
        <v>4706</v>
      </c>
      <c r="D4310" s="46">
        <f t="shared" si="134"/>
        <v>75.55</v>
      </c>
      <c r="F4310" s="46">
        <v>75.55</v>
      </c>
      <c r="G4310" s="46">
        <v>75.55</v>
      </c>
      <c r="H4310" s="1105" t="b">
        <f t="shared" si="135"/>
        <v>1</v>
      </c>
    </row>
    <row r="4311" spans="1:8">
      <c r="A4311" s="47">
        <v>11292</v>
      </c>
      <c r="B4311" s="48" t="s">
        <v>12337</v>
      </c>
      <c r="C4311" s="47" t="s">
        <v>4706</v>
      </c>
      <c r="D4311" s="49">
        <f t="shared" si="134"/>
        <v>176.89</v>
      </c>
      <c r="F4311" s="49">
        <v>176.89</v>
      </c>
      <c r="G4311" s="49">
        <v>176.89</v>
      </c>
      <c r="H4311" s="1105" t="b">
        <f t="shared" si="135"/>
        <v>1</v>
      </c>
    </row>
    <row r="4312" spans="1:8">
      <c r="A4312" s="45">
        <v>21071</v>
      </c>
      <c r="B4312" s="1108" t="s">
        <v>12338</v>
      </c>
      <c r="C4312" s="45" t="s">
        <v>4706</v>
      </c>
      <c r="D4312" s="46">
        <f t="shared" si="134"/>
        <v>115.55</v>
      </c>
      <c r="F4312" s="46">
        <v>115.55</v>
      </c>
      <c r="G4312" s="46">
        <v>115.55</v>
      </c>
      <c r="H4312" s="1105" t="b">
        <f t="shared" si="135"/>
        <v>1</v>
      </c>
    </row>
    <row r="4313" spans="1:8">
      <c r="A4313" s="47">
        <v>11293</v>
      </c>
      <c r="B4313" s="48" t="s">
        <v>12339</v>
      </c>
      <c r="C4313" s="47" t="s">
        <v>4706</v>
      </c>
      <c r="D4313" s="49">
        <f t="shared" si="134"/>
        <v>195.55</v>
      </c>
      <c r="F4313" s="49">
        <v>195.55</v>
      </c>
      <c r="G4313" s="49">
        <v>195.55</v>
      </c>
      <c r="H4313" s="1105" t="b">
        <f t="shared" si="135"/>
        <v>1</v>
      </c>
    </row>
    <row r="4314" spans="1:8">
      <c r="A4314" s="45">
        <v>11316</v>
      </c>
      <c r="B4314" s="1108" t="s">
        <v>12340</v>
      </c>
      <c r="C4314" s="45" t="s">
        <v>4706</v>
      </c>
      <c r="D4314" s="46">
        <f t="shared" si="134"/>
        <v>248.89</v>
      </c>
      <c r="F4314" s="46">
        <v>248.89</v>
      </c>
      <c r="G4314" s="46">
        <v>248.89</v>
      </c>
      <c r="H4314" s="1105" t="b">
        <f t="shared" si="135"/>
        <v>1</v>
      </c>
    </row>
    <row r="4315" spans="1:8">
      <c r="A4315" s="47">
        <v>6243</v>
      </c>
      <c r="B4315" s="48" t="s">
        <v>12341</v>
      </c>
      <c r="C4315" s="47" t="s">
        <v>4706</v>
      </c>
      <c r="D4315" s="49">
        <f t="shared" si="134"/>
        <v>286.67</v>
      </c>
      <c r="F4315" s="49">
        <v>286.67</v>
      </c>
      <c r="G4315" s="49">
        <v>286.67</v>
      </c>
      <c r="H4315" s="1105" t="b">
        <f t="shared" si="135"/>
        <v>1</v>
      </c>
    </row>
    <row r="4316" spans="1:8">
      <c r="A4316" s="45">
        <v>21079</v>
      </c>
      <c r="B4316" s="1108" t="s">
        <v>12342</v>
      </c>
      <c r="C4316" s="45" t="s">
        <v>4706</v>
      </c>
      <c r="D4316" s="46">
        <f t="shared" si="134"/>
        <v>341.78</v>
      </c>
      <c r="F4316" s="46">
        <v>341.78</v>
      </c>
      <c r="G4316" s="46">
        <v>341.78</v>
      </c>
      <c r="H4316" s="1105" t="b">
        <f t="shared" si="135"/>
        <v>1</v>
      </c>
    </row>
    <row r="4317" spans="1:8">
      <c r="A4317" s="47">
        <v>6240</v>
      </c>
      <c r="B4317" s="48" t="s">
        <v>12343</v>
      </c>
      <c r="C4317" s="47" t="s">
        <v>4706</v>
      </c>
      <c r="D4317" s="49">
        <f t="shared" si="134"/>
        <v>379.55</v>
      </c>
      <c r="F4317" s="49">
        <v>379.55</v>
      </c>
      <c r="G4317" s="49">
        <v>379.55</v>
      </c>
      <c r="H4317" s="1105" t="b">
        <f t="shared" si="135"/>
        <v>1</v>
      </c>
    </row>
    <row r="4318" spans="1:8">
      <c r="A4318" s="45">
        <v>11296</v>
      </c>
      <c r="B4318" s="1108" t="s">
        <v>12344</v>
      </c>
      <c r="C4318" s="45" t="s">
        <v>4706</v>
      </c>
      <c r="D4318" s="46">
        <f t="shared" si="134"/>
        <v>1209.3399999999999</v>
      </c>
      <c r="F4318" s="46">
        <v>1209.3399999999999</v>
      </c>
      <c r="G4318" s="46">
        <v>1209.3399999999999</v>
      </c>
      <c r="H4318" s="1105" t="b">
        <f t="shared" si="135"/>
        <v>1</v>
      </c>
    </row>
    <row r="4319" spans="1:8">
      <c r="A4319" s="47">
        <v>11299</v>
      </c>
      <c r="B4319" s="48" t="s">
        <v>12345</v>
      </c>
      <c r="C4319" s="47" t="s">
        <v>4706</v>
      </c>
      <c r="D4319" s="49">
        <f t="shared" si="134"/>
        <v>409.33</v>
      </c>
      <c r="F4319" s="49">
        <v>409.33</v>
      </c>
      <c r="G4319" s="49">
        <v>409.33</v>
      </c>
      <c r="H4319" s="1105" t="b">
        <f t="shared" si="135"/>
        <v>1</v>
      </c>
    </row>
    <row r="4320" spans="1:8">
      <c r="A4320" s="45">
        <v>11066</v>
      </c>
      <c r="B4320" s="1108" t="s">
        <v>12346</v>
      </c>
      <c r="C4320" s="45" t="s">
        <v>4706</v>
      </c>
      <c r="D4320" s="46">
        <f t="shared" si="134"/>
        <v>10.47</v>
      </c>
      <c r="F4320" s="46">
        <v>10.47</v>
      </c>
      <c r="G4320" s="46">
        <v>10.47</v>
      </c>
      <c r="H4320" s="1105" t="b">
        <f t="shared" si="135"/>
        <v>1</v>
      </c>
    </row>
    <row r="4321" spans="1:8">
      <c r="A4321" s="47">
        <v>11065</v>
      </c>
      <c r="B4321" s="48" t="s">
        <v>12347</v>
      </c>
      <c r="C4321" s="47" t="s">
        <v>4706</v>
      </c>
      <c r="D4321" s="49">
        <f t="shared" si="134"/>
        <v>12.01</v>
      </c>
      <c r="F4321" s="49">
        <v>12.01</v>
      </c>
      <c r="G4321" s="49">
        <v>12.01</v>
      </c>
      <c r="H4321" s="1105" t="b">
        <f t="shared" si="135"/>
        <v>1</v>
      </c>
    </row>
    <row r="4322" spans="1:8">
      <c r="A4322" s="45">
        <v>11688</v>
      </c>
      <c r="B4322" s="1108" t="s">
        <v>12348</v>
      </c>
      <c r="C4322" s="45" t="s">
        <v>4706</v>
      </c>
      <c r="D4322" s="46">
        <f t="shared" si="134"/>
        <v>348.63</v>
      </c>
      <c r="F4322" s="46">
        <v>348.63</v>
      </c>
      <c r="G4322" s="46">
        <v>348.63</v>
      </c>
      <c r="H4322" s="1105" t="b">
        <f t="shared" si="135"/>
        <v>1</v>
      </c>
    </row>
    <row r="4323" spans="1:8" ht="30">
      <c r="A4323" s="47">
        <v>37736</v>
      </c>
      <c r="B4323" s="48" t="s">
        <v>12349</v>
      </c>
      <c r="C4323" s="47" t="s">
        <v>4706</v>
      </c>
      <c r="D4323" s="49">
        <f t="shared" si="134"/>
        <v>48000</v>
      </c>
      <c r="F4323" s="49">
        <v>48000</v>
      </c>
      <c r="G4323" s="49">
        <v>48000</v>
      </c>
      <c r="H4323" s="1105" t="b">
        <f t="shared" si="135"/>
        <v>1</v>
      </c>
    </row>
    <row r="4324" spans="1:8">
      <c r="A4324" s="45">
        <v>37739</v>
      </c>
      <c r="B4324" s="1108" t="s">
        <v>12350</v>
      </c>
      <c r="C4324" s="45" t="s">
        <v>4706</v>
      </c>
      <c r="D4324" s="46">
        <f t="shared" si="134"/>
        <v>59076.92</v>
      </c>
      <c r="F4324" s="46">
        <v>59076.92</v>
      </c>
      <c r="G4324" s="46">
        <v>59076.92</v>
      </c>
      <c r="H4324" s="1105" t="b">
        <f t="shared" si="135"/>
        <v>1</v>
      </c>
    </row>
    <row r="4325" spans="1:8">
      <c r="A4325" s="47">
        <v>37740</v>
      </c>
      <c r="B4325" s="48" t="s">
        <v>12351</v>
      </c>
      <c r="C4325" s="47" t="s">
        <v>4706</v>
      </c>
      <c r="D4325" s="49">
        <f t="shared" si="134"/>
        <v>33712.370000000003</v>
      </c>
      <c r="F4325" s="49">
        <v>33712.370000000003</v>
      </c>
      <c r="G4325" s="49">
        <v>33712.370000000003</v>
      </c>
      <c r="H4325" s="1105" t="b">
        <f t="shared" si="135"/>
        <v>1</v>
      </c>
    </row>
    <row r="4326" spans="1:8">
      <c r="A4326" s="45">
        <v>37738</v>
      </c>
      <c r="B4326" s="1108" t="s">
        <v>12352</v>
      </c>
      <c r="C4326" s="45" t="s">
        <v>4706</v>
      </c>
      <c r="D4326" s="46">
        <f t="shared" si="134"/>
        <v>40053.51</v>
      </c>
      <c r="F4326" s="46">
        <v>40053.51</v>
      </c>
      <c r="G4326" s="46">
        <v>40053.51</v>
      </c>
      <c r="H4326" s="1105" t="b">
        <f t="shared" si="135"/>
        <v>1</v>
      </c>
    </row>
    <row r="4327" spans="1:8">
      <c r="A4327" s="47">
        <v>37737</v>
      </c>
      <c r="B4327" s="48" t="s">
        <v>12353</v>
      </c>
      <c r="C4327" s="47" t="s">
        <v>4706</v>
      </c>
      <c r="D4327" s="49">
        <f t="shared" si="134"/>
        <v>31866.22</v>
      </c>
      <c r="F4327" s="49">
        <v>31866.22</v>
      </c>
      <c r="G4327" s="49">
        <v>31866.22</v>
      </c>
      <c r="H4327" s="1105" t="b">
        <f t="shared" si="135"/>
        <v>1</v>
      </c>
    </row>
    <row r="4328" spans="1:8">
      <c r="A4328" s="45">
        <v>25014</v>
      </c>
      <c r="B4328" s="1108" t="s">
        <v>12354</v>
      </c>
      <c r="C4328" s="45" t="s">
        <v>4706</v>
      </c>
      <c r="D4328" s="46">
        <f t="shared" si="134"/>
        <v>66742.47</v>
      </c>
      <c r="F4328" s="46">
        <v>66742.47</v>
      </c>
      <c r="G4328" s="46">
        <v>66742.47</v>
      </c>
      <c r="H4328" s="1105" t="b">
        <f t="shared" si="135"/>
        <v>1</v>
      </c>
    </row>
    <row r="4329" spans="1:8">
      <c r="A4329" s="47">
        <v>25013</v>
      </c>
      <c r="B4329" s="48" t="s">
        <v>12355</v>
      </c>
      <c r="C4329" s="47" t="s">
        <v>4706</v>
      </c>
      <c r="D4329" s="49">
        <f t="shared" si="134"/>
        <v>69953.17</v>
      </c>
      <c r="F4329" s="49">
        <v>69953.17</v>
      </c>
      <c r="G4329" s="49">
        <v>69953.17</v>
      </c>
      <c r="H4329" s="1105" t="b">
        <f t="shared" si="135"/>
        <v>1</v>
      </c>
    </row>
    <row r="4330" spans="1:8">
      <c r="A4330" s="45">
        <v>14405</v>
      </c>
      <c r="B4330" s="1108" t="s">
        <v>12356</v>
      </c>
      <c r="C4330" s="45" t="s">
        <v>4706</v>
      </c>
      <c r="D4330" s="46">
        <f t="shared" si="134"/>
        <v>82113.710000000006</v>
      </c>
      <c r="F4330" s="46">
        <v>82113.710000000006</v>
      </c>
      <c r="G4330" s="46">
        <v>82113.710000000006</v>
      </c>
      <c r="H4330" s="1105" t="b">
        <f t="shared" si="135"/>
        <v>1</v>
      </c>
    </row>
    <row r="4331" spans="1:8">
      <c r="A4331" s="47">
        <v>36790</v>
      </c>
      <c r="B4331" s="48" t="s">
        <v>12357</v>
      </c>
      <c r="C4331" s="47" t="s">
        <v>4706</v>
      </c>
      <c r="D4331" s="49">
        <f t="shared" si="134"/>
        <v>187.01</v>
      </c>
      <c r="F4331" s="49">
        <v>187.01</v>
      </c>
      <c r="G4331" s="49">
        <v>187.01</v>
      </c>
      <c r="H4331" s="1105" t="b">
        <f t="shared" si="135"/>
        <v>1</v>
      </c>
    </row>
    <row r="4332" spans="1:8">
      <c r="A4332" s="45">
        <v>20271</v>
      </c>
      <c r="B4332" s="1108" t="s">
        <v>12358</v>
      </c>
      <c r="C4332" s="45" t="s">
        <v>4706</v>
      </c>
      <c r="D4332" s="46">
        <f t="shared" si="134"/>
        <v>451.46</v>
      </c>
      <c r="F4332" s="46">
        <v>451.46</v>
      </c>
      <c r="G4332" s="46">
        <v>451.46</v>
      </c>
      <c r="H4332" s="1105" t="b">
        <f t="shared" si="135"/>
        <v>1</v>
      </c>
    </row>
    <row r="4333" spans="1:8">
      <c r="A4333" s="47">
        <v>10423</v>
      </c>
      <c r="B4333" s="48" t="s">
        <v>12359</v>
      </c>
      <c r="C4333" s="47" t="s">
        <v>4706</v>
      </c>
      <c r="D4333" s="49">
        <f t="shared" si="134"/>
        <v>280.01</v>
      </c>
      <c r="F4333" s="49">
        <v>280.01</v>
      </c>
      <c r="G4333" s="49">
        <v>280.01</v>
      </c>
      <c r="H4333" s="1105" t="b">
        <f t="shared" si="135"/>
        <v>1</v>
      </c>
    </row>
    <row r="4334" spans="1:8">
      <c r="A4334" s="45">
        <v>37589</v>
      </c>
      <c r="B4334" s="1108" t="s">
        <v>12360</v>
      </c>
      <c r="C4334" s="45" t="s">
        <v>4706</v>
      </c>
      <c r="D4334" s="46">
        <f t="shared" si="134"/>
        <v>229.14</v>
      </c>
      <c r="F4334" s="46">
        <v>229.14</v>
      </c>
      <c r="G4334" s="46">
        <v>229.14</v>
      </c>
      <c r="H4334" s="1105" t="b">
        <f t="shared" si="135"/>
        <v>1</v>
      </c>
    </row>
    <row r="4335" spans="1:8">
      <c r="A4335" s="47">
        <v>11690</v>
      </c>
      <c r="B4335" s="48" t="s">
        <v>12361</v>
      </c>
      <c r="C4335" s="47" t="s">
        <v>4706</v>
      </c>
      <c r="D4335" s="49">
        <f t="shared" si="134"/>
        <v>121.72</v>
      </c>
      <c r="F4335" s="49">
        <v>121.72</v>
      </c>
      <c r="G4335" s="49">
        <v>121.72</v>
      </c>
      <c r="H4335" s="1105" t="b">
        <f t="shared" si="135"/>
        <v>1</v>
      </c>
    </row>
    <row r="4336" spans="1:8">
      <c r="A4336" s="45">
        <v>20234</v>
      </c>
      <c r="B4336" s="1108" t="s">
        <v>12362</v>
      </c>
      <c r="C4336" s="45" t="s">
        <v>4706</v>
      </c>
      <c r="D4336" s="46">
        <f t="shared" si="134"/>
        <v>154.04</v>
      </c>
      <c r="F4336" s="46">
        <v>154.04</v>
      </c>
      <c r="G4336" s="46">
        <v>154.04</v>
      </c>
      <c r="H4336" s="1105" t="b">
        <f t="shared" si="135"/>
        <v>1</v>
      </c>
    </row>
    <row r="4337" spans="1:8">
      <c r="A4337" s="47">
        <v>4763</v>
      </c>
      <c r="B4337" s="48" t="s">
        <v>12363</v>
      </c>
      <c r="C4337" s="47" t="s">
        <v>4705</v>
      </c>
      <c r="D4337" s="49">
        <f t="shared" si="134"/>
        <v>15.76</v>
      </c>
      <c r="F4337" s="49">
        <v>15.76</v>
      </c>
      <c r="G4337" s="49">
        <v>18.239999999999998</v>
      </c>
      <c r="H4337" s="1105" t="b">
        <f t="shared" si="135"/>
        <v>0</v>
      </c>
    </row>
    <row r="4338" spans="1:8">
      <c r="A4338" s="45">
        <v>41070</v>
      </c>
      <c r="B4338" s="1108" t="s">
        <v>12364</v>
      </c>
      <c r="C4338" s="45" t="s">
        <v>4714</v>
      </c>
      <c r="D4338" s="46">
        <f t="shared" si="134"/>
        <v>2794.56</v>
      </c>
      <c r="F4338" s="46">
        <v>2794.56</v>
      </c>
      <c r="G4338" s="46">
        <v>3236.42</v>
      </c>
      <c r="H4338" s="1105" t="b">
        <f t="shared" si="135"/>
        <v>0</v>
      </c>
    </row>
    <row r="4339" spans="1:8">
      <c r="A4339" s="47">
        <v>14583</v>
      </c>
      <c r="B4339" s="48" t="s">
        <v>12365</v>
      </c>
      <c r="C4339" s="47" t="s">
        <v>4707</v>
      </c>
      <c r="D4339" s="49">
        <f t="shared" si="134"/>
        <v>11.35</v>
      </c>
      <c r="F4339" s="49">
        <v>11.35</v>
      </c>
      <c r="G4339" s="49">
        <v>11.35</v>
      </c>
      <c r="H4339" s="1105" t="b">
        <f t="shared" si="135"/>
        <v>1</v>
      </c>
    </row>
    <row r="4340" spans="1:8">
      <c r="A4340" s="45">
        <v>11457</v>
      </c>
      <c r="B4340" s="1108" t="s">
        <v>12366</v>
      </c>
      <c r="C4340" s="45" t="s">
        <v>4706</v>
      </c>
      <c r="D4340" s="46">
        <f t="shared" si="134"/>
        <v>26.14</v>
      </c>
      <c r="F4340" s="46">
        <v>26.14</v>
      </c>
      <c r="G4340" s="46">
        <v>26.14</v>
      </c>
      <c r="H4340" s="1105" t="b">
        <f t="shared" si="135"/>
        <v>1</v>
      </c>
    </row>
    <row r="4341" spans="1:8">
      <c r="A4341" s="47">
        <v>21121</v>
      </c>
      <c r="B4341" s="48" t="s">
        <v>12367</v>
      </c>
      <c r="C4341" s="47" t="s">
        <v>4706</v>
      </c>
      <c r="D4341" s="49">
        <f t="shared" si="134"/>
        <v>3.65</v>
      </c>
      <c r="F4341" s="49">
        <v>3.65</v>
      </c>
      <c r="G4341" s="49">
        <v>3.65</v>
      </c>
      <c r="H4341" s="1105" t="b">
        <f t="shared" si="135"/>
        <v>1</v>
      </c>
    </row>
    <row r="4342" spans="1:8">
      <c r="A4342" s="45">
        <v>38010</v>
      </c>
      <c r="B4342" s="1108" t="s">
        <v>12368</v>
      </c>
      <c r="C4342" s="45" t="s">
        <v>4706</v>
      </c>
      <c r="D4342" s="46">
        <f t="shared" si="134"/>
        <v>5.97</v>
      </c>
      <c r="F4342" s="46">
        <v>5.97</v>
      </c>
      <c r="G4342" s="46">
        <v>5.97</v>
      </c>
      <c r="H4342" s="1105" t="b">
        <f t="shared" si="135"/>
        <v>1</v>
      </c>
    </row>
    <row r="4343" spans="1:8">
      <c r="A4343" s="47">
        <v>38011</v>
      </c>
      <c r="B4343" s="48" t="s">
        <v>12369</v>
      </c>
      <c r="C4343" s="47" t="s">
        <v>4706</v>
      </c>
      <c r="D4343" s="49">
        <f t="shared" si="134"/>
        <v>11.02</v>
      </c>
      <c r="F4343" s="49">
        <v>11.02</v>
      </c>
      <c r="G4343" s="49">
        <v>11.02</v>
      </c>
      <c r="H4343" s="1105" t="b">
        <f t="shared" si="135"/>
        <v>1</v>
      </c>
    </row>
    <row r="4344" spans="1:8">
      <c r="A4344" s="45">
        <v>38012</v>
      </c>
      <c r="B4344" s="1108" t="s">
        <v>12370</v>
      </c>
      <c r="C4344" s="45" t="s">
        <v>4706</v>
      </c>
      <c r="D4344" s="46">
        <f t="shared" si="134"/>
        <v>37.65</v>
      </c>
      <c r="F4344" s="46">
        <v>37.65</v>
      </c>
      <c r="G4344" s="46">
        <v>37.65</v>
      </c>
      <c r="H4344" s="1105" t="b">
        <f t="shared" si="135"/>
        <v>1</v>
      </c>
    </row>
    <row r="4345" spans="1:8">
      <c r="A4345" s="47">
        <v>38013</v>
      </c>
      <c r="B4345" s="48" t="s">
        <v>12371</v>
      </c>
      <c r="C4345" s="47" t="s">
        <v>4706</v>
      </c>
      <c r="D4345" s="49">
        <f t="shared" si="134"/>
        <v>48.88</v>
      </c>
      <c r="F4345" s="49">
        <v>48.88</v>
      </c>
      <c r="G4345" s="49">
        <v>48.88</v>
      </c>
      <c r="H4345" s="1105" t="b">
        <f t="shared" si="135"/>
        <v>1</v>
      </c>
    </row>
    <row r="4346" spans="1:8">
      <c r="A4346" s="45">
        <v>38014</v>
      </c>
      <c r="B4346" s="1108" t="s">
        <v>12372</v>
      </c>
      <c r="C4346" s="45" t="s">
        <v>4706</v>
      </c>
      <c r="D4346" s="46">
        <f t="shared" si="134"/>
        <v>79.540000000000006</v>
      </c>
      <c r="F4346" s="46">
        <v>79.540000000000006</v>
      </c>
      <c r="G4346" s="46">
        <v>79.540000000000006</v>
      </c>
      <c r="H4346" s="1105" t="b">
        <f t="shared" si="135"/>
        <v>1</v>
      </c>
    </row>
    <row r="4347" spans="1:8">
      <c r="A4347" s="47">
        <v>38015</v>
      </c>
      <c r="B4347" s="48" t="s">
        <v>12373</v>
      </c>
      <c r="C4347" s="47" t="s">
        <v>4706</v>
      </c>
      <c r="D4347" s="49">
        <f t="shared" si="134"/>
        <v>192.06</v>
      </c>
      <c r="F4347" s="49">
        <v>192.06</v>
      </c>
      <c r="G4347" s="49">
        <v>192.06</v>
      </c>
      <c r="H4347" s="1105" t="b">
        <f t="shared" si="135"/>
        <v>1</v>
      </c>
    </row>
    <row r="4348" spans="1:8">
      <c r="A4348" s="45">
        <v>38016</v>
      </c>
      <c r="B4348" s="1108" t="s">
        <v>12374</v>
      </c>
      <c r="C4348" s="45" t="s">
        <v>4706</v>
      </c>
      <c r="D4348" s="46">
        <f t="shared" si="134"/>
        <v>233.69</v>
      </c>
      <c r="F4348" s="46">
        <v>233.69</v>
      </c>
      <c r="G4348" s="46">
        <v>233.69</v>
      </c>
      <c r="H4348" s="1105" t="b">
        <f t="shared" si="135"/>
        <v>1</v>
      </c>
    </row>
    <row r="4349" spans="1:8">
      <c r="A4349" s="47">
        <v>12741</v>
      </c>
      <c r="B4349" s="48" t="s">
        <v>12375</v>
      </c>
      <c r="C4349" s="47" t="s">
        <v>4706</v>
      </c>
      <c r="D4349" s="49">
        <f t="shared" si="134"/>
        <v>794.47</v>
      </c>
      <c r="F4349" s="49">
        <v>794.47</v>
      </c>
      <c r="G4349" s="49">
        <v>794.47</v>
      </c>
      <c r="H4349" s="1105" t="b">
        <f t="shared" si="135"/>
        <v>1</v>
      </c>
    </row>
    <row r="4350" spans="1:8">
      <c r="A4350" s="45">
        <v>12733</v>
      </c>
      <c r="B4350" s="1108" t="s">
        <v>12376</v>
      </c>
      <c r="C4350" s="45" t="s">
        <v>4706</v>
      </c>
      <c r="D4350" s="46">
        <f t="shared" si="134"/>
        <v>3.99</v>
      </c>
      <c r="F4350" s="46">
        <v>3.99</v>
      </c>
      <c r="G4350" s="46">
        <v>3.99</v>
      </c>
      <c r="H4350" s="1105" t="b">
        <f t="shared" si="135"/>
        <v>1</v>
      </c>
    </row>
    <row r="4351" spans="1:8">
      <c r="A4351" s="47">
        <v>12734</v>
      </c>
      <c r="B4351" s="48" t="s">
        <v>12377</v>
      </c>
      <c r="C4351" s="47" t="s">
        <v>4706</v>
      </c>
      <c r="D4351" s="49">
        <f t="shared" si="134"/>
        <v>8.52</v>
      </c>
      <c r="F4351" s="49">
        <v>8.52</v>
      </c>
      <c r="G4351" s="49">
        <v>8.52</v>
      </c>
      <c r="H4351" s="1105" t="b">
        <f t="shared" si="135"/>
        <v>1</v>
      </c>
    </row>
    <row r="4352" spans="1:8">
      <c r="A4352" s="45">
        <v>12735</v>
      </c>
      <c r="B4352" s="1108" t="s">
        <v>12378</v>
      </c>
      <c r="C4352" s="45" t="s">
        <v>4706</v>
      </c>
      <c r="D4352" s="46">
        <f t="shared" si="134"/>
        <v>14.01</v>
      </c>
      <c r="F4352" s="46">
        <v>14.01</v>
      </c>
      <c r="G4352" s="46">
        <v>14.01</v>
      </c>
      <c r="H4352" s="1105" t="b">
        <f t="shared" si="135"/>
        <v>1</v>
      </c>
    </row>
    <row r="4353" spans="1:8">
      <c r="A4353" s="47">
        <v>12736</v>
      </c>
      <c r="B4353" s="48" t="s">
        <v>12379</v>
      </c>
      <c r="C4353" s="47" t="s">
        <v>4706</v>
      </c>
      <c r="D4353" s="49">
        <f t="shared" si="134"/>
        <v>32.04</v>
      </c>
      <c r="F4353" s="49">
        <v>32.04</v>
      </c>
      <c r="G4353" s="49">
        <v>32.04</v>
      </c>
      <c r="H4353" s="1105" t="b">
        <f t="shared" si="135"/>
        <v>1</v>
      </c>
    </row>
    <row r="4354" spans="1:8">
      <c r="A4354" s="45">
        <v>12737</v>
      </c>
      <c r="B4354" s="1108" t="s">
        <v>12380</v>
      </c>
      <c r="C4354" s="45" t="s">
        <v>4706</v>
      </c>
      <c r="D4354" s="46">
        <f t="shared" si="134"/>
        <v>41.28</v>
      </c>
      <c r="F4354" s="46">
        <v>41.28</v>
      </c>
      <c r="G4354" s="46">
        <v>41.28</v>
      </c>
      <c r="H4354" s="1105" t="b">
        <f t="shared" si="135"/>
        <v>1</v>
      </c>
    </row>
    <row r="4355" spans="1:8">
      <c r="A4355" s="47">
        <v>12738</v>
      </c>
      <c r="B4355" s="48" t="s">
        <v>12381</v>
      </c>
      <c r="C4355" s="47" t="s">
        <v>4706</v>
      </c>
      <c r="D4355" s="49">
        <f t="shared" ref="D4355:D4418" si="136">IF($J$2=$F$1,F4355,G4355)</f>
        <v>81.58</v>
      </c>
      <c r="F4355" s="49">
        <v>81.58</v>
      </c>
      <c r="G4355" s="49">
        <v>81.58</v>
      </c>
      <c r="H4355" s="1105" t="b">
        <f t="shared" ref="H4355:H4418" si="137">F4355=G4355</f>
        <v>1</v>
      </c>
    </row>
    <row r="4356" spans="1:8">
      <c r="A4356" s="45">
        <v>12739</v>
      </c>
      <c r="B4356" s="1108" t="s">
        <v>12382</v>
      </c>
      <c r="C4356" s="45" t="s">
        <v>4706</v>
      </c>
      <c r="D4356" s="46">
        <f t="shared" si="136"/>
        <v>232.24</v>
      </c>
      <c r="F4356" s="46">
        <v>232.24</v>
      </c>
      <c r="G4356" s="46">
        <v>232.24</v>
      </c>
      <c r="H4356" s="1105" t="b">
        <f t="shared" si="137"/>
        <v>1</v>
      </c>
    </row>
    <row r="4357" spans="1:8">
      <c r="A4357" s="47">
        <v>12740</v>
      </c>
      <c r="B4357" s="48" t="s">
        <v>12383</v>
      </c>
      <c r="C4357" s="47" t="s">
        <v>4706</v>
      </c>
      <c r="D4357" s="49">
        <f t="shared" si="136"/>
        <v>363.36</v>
      </c>
      <c r="F4357" s="49">
        <v>363.36</v>
      </c>
      <c r="G4357" s="49">
        <v>363.36</v>
      </c>
      <c r="H4357" s="1105" t="b">
        <f t="shared" si="137"/>
        <v>1</v>
      </c>
    </row>
    <row r="4358" spans="1:8">
      <c r="A4358" s="45">
        <v>6297</v>
      </c>
      <c r="B4358" s="1108" t="s">
        <v>12384</v>
      </c>
      <c r="C4358" s="45" t="s">
        <v>4706</v>
      </c>
      <c r="D4358" s="46">
        <f t="shared" si="136"/>
        <v>19.25</v>
      </c>
      <c r="F4358" s="46">
        <v>19.25</v>
      </c>
      <c r="G4358" s="46">
        <v>19.25</v>
      </c>
      <c r="H4358" s="1105" t="b">
        <f t="shared" si="137"/>
        <v>1</v>
      </c>
    </row>
    <row r="4359" spans="1:8">
      <c r="A4359" s="47">
        <v>6296</v>
      </c>
      <c r="B4359" s="48" t="s">
        <v>12385</v>
      </c>
      <c r="C4359" s="47" t="s">
        <v>4706</v>
      </c>
      <c r="D4359" s="49">
        <f t="shared" si="136"/>
        <v>15.19</v>
      </c>
      <c r="F4359" s="49">
        <v>15.19</v>
      </c>
      <c r="G4359" s="49">
        <v>15.19</v>
      </c>
      <c r="H4359" s="1105" t="b">
        <f t="shared" si="137"/>
        <v>1</v>
      </c>
    </row>
    <row r="4360" spans="1:8">
      <c r="A4360" s="45">
        <v>6294</v>
      </c>
      <c r="B4360" s="1108" t="s">
        <v>12386</v>
      </c>
      <c r="C4360" s="45" t="s">
        <v>4706</v>
      </c>
      <c r="D4360" s="46">
        <f t="shared" si="136"/>
        <v>4.33</v>
      </c>
      <c r="F4360" s="46">
        <v>4.33</v>
      </c>
      <c r="G4360" s="46">
        <v>4.33</v>
      </c>
      <c r="H4360" s="1105" t="b">
        <f t="shared" si="137"/>
        <v>1</v>
      </c>
    </row>
    <row r="4361" spans="1:8">
      <c r="A4361" s="47">
        <v>6323</v>
      </c>
      <c r="B4361" s="48" t="s">
        <v>12387</v>
      </c>
      <c r="C4361" s="47" t="s">
        <v>4706</v>
      </c>
      <c r="D4361" s="49">
        <f t="shared" si="136"/>
        <v>9.93</v>
      </c>
      <c r="F4361" s="49">
        <v>9.93</v>
      </c>
      <c r="G4361" s="49">
        <v>9.93</v>
      </c>
      <c r="H4361" s="1105" t="b">
        <f t="shared" si="137"/>
        <v>1</v>
      </c>
    </row>
    <row r="4362" spans="1:8">
      <c r="A4362" s="45">
        <v>6299</v>
      </c>
      <c r="B4362" s="1108" t="s">
        <v>12388</v>
      </c>
      <c r="C4362" s="45" t="s">
        <v>4706</v>
      </c>
      <c r="D4362" s="46">
        <f t="shared" si="136"/>
        <v>57.91</v>
      </c>
      <c r="F4362" s="46">
        <v>57.91</v>
      </c>
      <c r="G4362" s="46">
        <v>57.91</v>
      </c>
      <c r="H4362" s="1105" t="b">
        <f t="shared" si="137"/>
        <v>1</v>
      </c>
    </row>
    <row r="4363" spans="1:8">
      <c r="A4363" s="47">
        <v>6298</v>
      </c>
      <c r="B4363" s="48" t="s">
        <v>12389</v>
      </c>
      <c r="C4363" s="47" t="s">
        <v>4706</v>
      </c>
      <c r="D4363" s="49">
        <f t="shared" si="136"/>
        <v>30.49</v>
      </c>
      <c r="F4363" s="49">
        <v>30.49</v>
      </c>
      <c r="G4363" s="49">
        <v>30.49</v>
      </c>
      <c r="H4363" s="1105" t="b">
        <f t="shared" si="137"/>
        <v>1</v>
      </c>
    </row>
    <row r="4364" spans="1:8">
      <c r="A4364" s="45">
        <v>6295</v>
      </c>
      <c r="B4364" s="1108" t="s">
        <v>12390</v>
      </c>
      <c r="C4364" s="45" t="s">
        <v>4706</v>
      </c>
      <c r="D4364" s="46">
        <f t="shared" si="136"/>
        <v>6.17</v>
      </c>
      <c r="F4364" s="46">
        <v>6.17</v>
      </c>
      <c r="G4364" s="46">
        <v>6.17</v>
      </c>
      <c r="H4364" s="1105" t="b">
        <f t="shared" si="137"/>
        <v>1</v>
      </c>
    </row>
    <row r="4365" spans="1:8">
      <c r="A4365" s="47">
        <v>6322</v>
      </c>
      <c r="B4365" s="48" t="s">
        <v>12391</v>
      </c>
      <c r="C4365" s="47" t="s">
        <v>4706</v>
      </c>
      <c r="D4365" s="49">
        <f t="shared" si="136"/>
        <v>77.56</v>
      </c>
      <c r="F4365" s="49">
        <v>77.56</v>
      </c>
      <c r="G4365" s="49">
        <v>77.56</v>
      </c>
      <c r="H4365" s="1105" t="b">
        <f t="shared" si="137"/>
        <v>1</v>
      </c>
    </row>
    <row r="4366" spans="1:8">
      <c r="A4366" s="45">
        <v>6300</v>
      </c>
      <c r="B4366" s="1108" t="s">
        <v>12392</v>
      </c>
      <c r="C4366" s="45" t="s">
        <v>4706</v>
      </c>
      <c r="D4366" s="46">
        <f t="shared" si="136"/>
        <v>142.99</v>
      </c>
      <c r="F4366" s="46">
        <v>142.99</v>
      </c>
      <c r="G4366" s="46">
        <v>142.99</v>
      </c>
      <c r="H4366" s="1105" t="b">
        <f t="shared" si="137"/>
        <v>1</v>
      </c>
    </row>
    <row r="4367" spans="1:8">
      <c r="A4367" s="47">
        <v>6321</v>
      </c>
      <c r="B4367" s="48" t="s">
        <v>12393</v>
      </c>
      <c r="C4367" s="47" t="s">
        <v>4706</v>
      </c>
      <c r="D4367" s="49">
        <f t="shared" si="136"/>
        <v>204.26</v>
      </c>
      <c r="F4367" s="49">
        <v>204.26</v>
      </c>
      <c r="G4367" s="49">
        <v>204.26</v>
      </c>
      <c r="H4367" s="1105" t="b">
        <f t="shared" si="137"/>
        <v>1</v>
      </c>
    </row>
    <row r="4368" spans="1:8">
      <c r="A4368" s="45">
        <v>6301</v>
      </c>
      <c r="B4368" s="1108" t="s">
        <v>12394</v>
      </c>
      <c r="C4368" s="45" t="s">
        <v>4706</v>
      </c>
      <c r="D4368" s="46">
        <f t="shared" si="136"/>
        <v>478.76</v>
      </c>
      <c r="F4368" s="46">
        <v>478.76</v>
      </c>
      <c r="G4368" s="46">
        <v>478.76</v>
      </c>
      <c r="H4368" s="1105" t="b">
        <f t="shared" si="137"/>
        <v>1</v>
      </c>
    </row>
    <row r="4369" spans="1:8">
      <c r="A4369" s="47">
        <v>7105</v>
      </c>
      <c r="B4369" s="48" t="s">
        <v>12395</v>
      </c>
      <c r="C4369" s="47" t="s">
        <v>4706</v>
      </c>
      <c r="D4369" s="49">
        <f t="shared" si="136"/>
        <v>24.11</v>
      </c>
      <c r="F4369" s="49">
        <v>24.11</v>
      </c>
      <c r="G4369" s="49">
        <v>24.11</v>
      </c>
      <c r="H4369" s="1105" t="b">
        <f t="shared" si="137"/>
        <v>1</v>
      </c>
    </row>
    <row r="4370" spans="1:8">
      <c r="A4370" s="45">
        <v>20183</v>
      </c>
      <c r="B4370" s="1108" t="s">
        <v>12396</v>
      </c>
      <c r="C4370" s="45" t="s">
        <v>4706</v>
      </c>
      <c r="D4370" s="46">
        <f t="shared" si="136"/>
        <v>31.75</v>
      </c>
      <c r="F4370" s="46">
        <v>31.75</v>
      </c>
      <c r="G4370" s="46">
        <v>31.75</v>
      </c>
      <c r="H4370" s="1105" t="b">
        <f t="shared" si="137"/>
        <v>1</v>
      </c>
    </row>
    <row r="4371" spans="1:8">
      <c r="A4371" s="47">
        <v>38448</v>
      </c>
      <c r="B4371" s="48" t="s">
        <v>12397</v>
      </c>
      <c r="C4371" s="47" t="s">
        <v>4706</v>
      </c>
      <c r="D4371" s="49">
        <f t="shared" si="136"/>
        <v>149.18</v>
      </c>
      <c r="F4371" s="49">
        <v>149.18</v>
      </c>
      <c r="G4371" s="49">
        <v>149.18</v>
      </c>
      <c r="H4371" s="1105" t="b">
        <f t="shared" si="137"/>
        <v>1</v>
      </c>
    </row>
    <row r="4372" spans="1:8">
      <c r="A4372" s="45">
        <v>20182</v>
      </c>
      <c r="B4372" s="1108" t="s">
        <v>12398</v>
      </c>
      <c r="C4372" s="45" t="s">
        <v>4706</v>
      </c>
      <c r="D4372" s="46">
        <f t="shared" si="136"/>
        <v>18.12</v>
      </c>
      <c r="F4372" s="46">
        <v>18.12</v>
      </c>
      <c r="G4372" s="46">
        <v>18.12</v>
      </c>
      <c r="H4372" s="1105" t="b">
        <f t="shared" si="137"/>
        <v>1</v>
      </c>
    </row>
    <row r="4373" spans="1:8">
      <c r="A4373" s="47">
        <v>7119</v>
      </c>
      <c r="B4373" s="48" t="s">
        <v>12399</v>
      </c>
      <c r="C4373" s="47" t="s">
        <v>4706</v>
      </c>
      <c r="D4373" s="49">
        <f t="shared" si="136"/>
        <v>6.5</v>
      </c>
      <c r="F4373" s="49">
        <v>6.5</v>
      </c>
      <c r="G4373" s="49">
        <v>6.5</v>
      </c>
      <c r="H4373" s="1105" t="b">
        <f t="shared" si="137"/>
        <v>1</v>
      </c>
    </row>
    <row r="4374" spans="1:8">
      <c r="A4374" s="45">
        <v>7120</v>
      </c>
      <c r="B4374" s="1108" t="s">
        <v>12400</v>
      </c>
      <c r="C4374" s="45" t="s">
        <v>4706</v>
      </c>
      <c r="D4374" s="46">
        <f t="shared" si="136"/>
        <v>4.46</v>
      </c>
      <c r="F4374" s="46">
        <v>4.46</v>
      </c>
      <c r="G4374" s="46">
        <v>4.46</v>
      </c>
      <c r="H4374" s="1105" t="b">
        <f t="shared" si="137"/>
        <v>1</v>
      </c>
    </row>
    <row r="4375" spans="1:8">
      <c r="A4375" s="47">
        <v>6319</v>
      </c>
      <c r="B4375" s="48" t="s">
        <v>12401</v>
      </c>
      <c r="C4375" s="47" t="s">
        <v>4706</v>
      </c>
      <c r="D4375" s="49">
        <f t="shared" si="136"/>
        <v>22.62</v>
      </c>
      <c r="F4375" s="49">
        <v>22.62</v>
      </c>
      <c r="G4375" s="49">
        <v>22.62</v>
      </c>
      <c r="H4375" s="1105" t="b">
        <f t="shared" si="137"/>
        <v>1</v>
      </c>
    </row>
    <row r="4376" spans="1:8">
      <c r="A4376" s="45">
        <v>6304</v>
      </c>
      <c r="B4376" s="1108" t="s">
        <v>12402</v>
      </c>
      <c r="C4376" s="45" t="s">
        <v>4706</v>
      </c>
      <c r="D4376" s="46">
        <f t="shared" si="136"/>
        <v>22.62</v>
      </c>
      <c r="F4376" s="46">
        <v>22.62</v>
      </c>
      <c r="G4376" s="46">
        <v>22.62</v>
      </c>
      <c r="H4376" s="1105" t="b">
        <f t="shared" si="137"/>
        <v>1</v>
      </c>
    </row>
    <row r="4377" spans="1:8">
      <c r="A4377" s="47">
        <v>21116</v>
      </c>
      <c r="B4377" s="48" t="s">
        <v>12403</v>
      </c>
      <c r="C4377" s="47" t="s">
        <v>4706</v>
      </c>
      <c r="D4377" s="49">
        <f t="shared" si="136"/>
        <v>17.13</v>
      </c>
      <c r="F4377" s="49">
        <v>17.13</v>
      </c>
      <c r="G4377" s="49">
        <v>17.13</v>
      </c>
      <c r="H4377" s="1105" t="b">
        <f t="shared" si="137"/>
        <v>1</v>
      </c>
    </row>
    <row r="4378" spans="1:8">
      <c r="A4378" s="45">
        <v>6320</v>
      </c>
      <c r="B4378" s="1108" t="s">
        <v>12404</v>
      </c>
      <c r="C4378" s="45" t="s">
        <v>4706</v>
      </c>
      <c r="D4378" s="46">
        <f t="shared" si="136"/>
        <v>11.65</v>
      </c>
      <c r="F4378" s="46">
        <v>11.65</v>
      </c>
      <c r="G4378" s="46">
        <v>11.65</v>
      </c>
      <c r="H4378" s="1105" t="b">
        <f t="shared" si="137"/>
        <v>1</v>
      </c>
    </row>
    <row r="4379" spans="1:8">
      <c r="A4379" s="47">
        <v>6303</v>
      </c>
      <c r="B4379" s="48" t="s">
        <v>12405</v>
      </c>
      <c r="C4379" s="47" t="s">
        <v>4706</v>
      </c>
      <c r="D4379" s="49">
        <f t="shared" si="136"/>
        <v>11.65</v>
      </c>
      <c r="F4379" s="49">
        <v>11.65</v>
      </c>
      <c r="G4379" s="49">
        <v>11.65</v>
      </c>
      <c r="H4379" s="1105" t="b">
        <f t="shared" si="137"/>
        <v>1</v>
      </c>
    </row>
    <row r="4380" spans="1:8">
      <c r="A4380" s="45">
        <v>6308</v>
      </c>
      <c r="B4380" s="1108" t="s">
        <v>12406</v>
      </c>
      <c r="C4380" s="45" t="s">
        <v>4706</v>
      </c>
      <c r="D4380" s="46">
        <f t="shared" si="136"/>
        <v>62.59</v>
      </c>
      <c r="F4380" s="46">
        <v>62.59</v>
      </c>
      <c r="G4380" s="46">
        <v>62.59</v>
      </c>
      <c r="H4380" s="1105" t="b">
        <f t="shared" si="137"/>
        <v>1</v>
      </c>
    </row>
    <row r="4381" spans="1:8">
      <c r="A4381" s="47">
        <v>6317</v>
      </c>
      <c r="B4381" s="48" t="s">
        <v>12407</v>
      </c>
      <c r="C4381" s="47" t="s">
        <v>4706</v>
      </c>
      <c r="D4381" s="49">
        <f t="shared" si="136"/>
        <v>62.59</v>
      </c>
      <c r="F4381" s="49">
        <v>62.59</v>
      </c>
      <c r="G4381" s="49">
        <v>62.59</v>
      </c>
      <c r="H4381" s="1105" t="b">
        <f t="shared" si="137"/>
        <v>1</v>
      </c>
    </row>
    <row r="4382" spans="1:8">
      <c r="A4382" s="45">
        <v>6307</v>
      </c>
      <c r="B4382" s="1108" t="s">
        <v>12408</v>
      </c>
      <c r="C4382" s="45" t="s">
        <v>4706</v>
      </c>
      <c r="D4382" s="46">
        <f t="shared" si="136"/>
        <v>62.59</v>
      </c>
      <c r="F4382" s="46">
        <v>62.59</v>
      </c>
      <c r="G4382" s="46">
        <v>62.59</v>
      </c>
      <c r="H4382" s="1105" t="b">
        <f t="shared" si="137"/>
        <v>1</v>
      </c>
    </row>
    <row r="4383" spans="1:8">
      <c r="A4383" s="47">
        <v>6309</v>
      </c>
      <c r="B4383" s="48" t="s">
        <v>12409</v>
      </c>
      <c r="C4383" s="47" t="s">
        <v>4706</v>
      </c>
      <c r="D4383" s="49">
        <f t="shared" si="136"/>
        <v>64.41</v>
      </c>
      <c r="F4383" s="49">
        <v>64.41</v>
      </c>
      <c r="G4383" s="49">
        <v>64.41</v>
      </c>
      <c r="H4383" s="1105" t="b">
        <f t="shared" si="137"/>
        <v>1</v>
      </c>
    </row>
    <row r="4384" spans="1:8">
      <c r="A4384" s="45">
        <v>6318</v>
      </c>
      <c r="B4384" s="1108" t="s">
        <v>12410</v>
      </c>
      <c r="C4384" s="45" t="s">
        <v>4706</v>
      </c>
      <c r="D4384" s="46">
        <f t="shared" si="136"/>
        <v>33.76</v>
      </c>
      <c r="F4384" s="46">
        <v>33.76</v>
      </c>
      <c r="G4384" s="46">
        <v>33.76</v>
      </c>
      <c r="H4384" s="1105" t="b">
        <f t="shared" si="137"/>
        <v>1</v>
      </c>
    </row>
    <row r="4385" spans="1:8">
      <c r="A4385" s="47">
        <v>6306</v>
      </c>
      <c r="B4385" s="48" t="s">
        <v>12411</v>
      </c>
      <c r="C4385" s="47" t="s">
        <v>4706</v>
      </c>
      <c r="D4385" s="49">
        <f t="shared" si="136"/>
        <v>33.76</v>
      </c>
      <c r="F4385" s="49">
        <v>33.76</v>
      </c>
      <c r="G4385" s="49">
        <v>33.76</v>
      </c>
      <c r="H4385" s="1105" t="b">
        <f t="shared" si="137"/>
        <v>1</v>
      </c>
    </row>
    <row r="4386" spans="1:8">
      <c r="A4386" s="45">
        <v>6305</v>
      </c>
      <c r="B4386" s="1108" t="s">
        <v>12412</v>
      </c>
      <c r="C4386" s="45" t="s">
        <v>4706</v>
      </c>
      <c r="D4386" s="46">
        <f t="shared" si="136"/>
        <v>33.76</v>
      </c>
      <c r="F4386" s="46">
        <v>33.76</v>
      </c>
      <c r="G4386" s="46">
        <v>33.76</v>
      </c>
      <c r="H4386" s="1105" t="b">
        <f t="shared" si="137"/>
        <v>1</v>
      </c>
    </row>
    <row r="4387" spans="1:8">
      <c r="A4387" s="47">
        <v>6302</v>
      </c>
      <c r="B4387" s="48" t="s">
        <v>12413</v>
      </c>
      <c r="C4387" s="47" t="s">
        <v>4706</v>
      </c>
      <c r="D4387" s="49">
        <f t="shared" si="136"/>
        <v>7.16</v>
      </c>
      <c r="F4387" s="49">
        <v>7.16</v>
      </c>
      <c r="G4387" s="49">
        <v>7.16</v>
      </c>
      <c r="H4387" s="1105" t="b">
        <f t="shared" si="137"/>
        <v>1</v>
      </c>
    </row>
    <row r="4388" spans="1:8">
      <c r="A4388" s="45">
        <v>6312</v>
      </c>
      <c r="B4388" s="1108" t="s">
        <v>12414</v>
      </c>
      <c r="C4388" s="45" t="s">
        <v>4706</v>
      </c>
      <c r="D4388" s="46">
        <f t="shared" si="136"/>
        <v>90.03</v>
      </c>
      <c r="F4388" s="46">
        <v>90.03</v>
      </c>
      <c r="G4388" s="46">
        <v>90.03</v>
      </c>
      <c r="H4388" s="1105" t="b">
        <f t="shared" si="137"/>
        <v>1</v>
      </c>
    </row>
    <row r="4389" spans="1:8">
      <c r="A4389" s="47">
        <v>6311</v>
      </c>
      <c r="B4389" s="48" t="s">
        <v>12415</v>
      </c>
      <c r="C4389" s="47" t="s">
        <v>4706</v>
      </c>
      <c r="D4389" s="49">
        <f t="shared" si="136"/>
        <v>90.03</v>
      </c>
      <c r="F4389" s="49">
        <v>90.03</v>
      </c>
      <c r="G4389" s="49">
        <v>90.03</v>
      </c>
      <c r="H4389" s="1105" t="b">
        <f t="shared" si="137"/>
        <v>1</v>
      </c>
    </row>
    <row r="4390" spans="1:8">
      <c r="A4390" s="45">
        <v>6310</v>
      </c>
      <c r="B4390" s="1108" t="s">
        <v>12416</v>
      </c>
      <c r="C4390" s="45" t="s">
        <v>4706</v>
      </c>
      <c r="D4390" s="46">
        <f t="shared" si="136"/>
        <v>90.03</v>
      </c>
      <c r="F4390" s="46">
        <v>90.03</v>
      </c>
      <c r="G4390" s="46">
        <v>90.03</v>
      </c>
      <c r="H4390" s="1105" t="b">
        <f t="shared" si="137"/>
        <v>1</v>
      </c>
    </row>
    <row r="4391" spans="1:8">
      <c r="A4391" s="47">
        <v>6314</v>
      </c>
      <c r="B4391" s="48" t="s">
        <v>12417</v>
      </c>
      <c r="C4391" s="47" t="s">
        <v>4706</v>
      </c>
      <c r="D4391" s="49">
        <f t="shared" si="136"/>
        <v>90.03</v>
      </c>
      <c r="F4391" s="49">
        <v>90.03</v>
      </c>
      <c r="G4391" s="49">
        <v>90.03</v>
      </c>
      <c r="H4391" s="1105" t="b">
        <f t="shared" si="137"/>
        <v>1</v>
      </c>
    </row>
    <row r="4392" spans="1:8">
      <c r="A4392" s="45">
        <v>6313</v>
      </c>
      <c r="B4392" s="1108" t="s">
        <v>12418</v>
      </c>
      <c r="C4392" s="45" t="s">
        <v>4706</v>
      </c>
      <c r="D4392" s="46">
        <f t="shared" si="136"/>
        <v>90.03</v>
      </c>
      <c r="F4392" s="46">
        <v>90.03</v>
      </c>
      <c r="G4392" s="46">
        <v>90.03</v>
      </c>
      <c r="H4392" s="1105" t="b">
        <f t="shared" si="137"/>
        <v>1</v>
      </c>
    </row>
    <row r="4393" spans="1:8">
      <c r="A4393" s="47">
        <v>6315</v>
      </c>
      <c r="B4393" s="48" t="s">
        <v>12419</v>
      </c>
      <c r="C4393" s="47" t="s">
        <v>4706</v>
      </c>
      <c r="D4393" s="49">
        <f t="shared" si="136"/>
        <v>170.47</v>
      </c>
      <c r="F4393" s="49">
        <v>170.47</v>
      </c>
      <c r="G4393" s="49">
        <v>170.47</v>
      </c>
      <c r="H4393" s="1105" t="b">
        <f t="shared" si="137"/>
        <v>1</v>
      </c>
    </row>
    <row r="4394" spans="1:8">
      <c r="A4394" s="45">
        <v>6316</v>
      </c>
      <c r="B4394" s="1108" t="s">
        <v>12420</v>
      </c>
      <c r="C4394" s="45" t="s">
        <v>4706</v>
      </c>
      <c r="D4394" s="46">
        <f t="shared" si="136"/>
        <v>170.47</v>
      </c>
      <c r="F4394" s="46">
        <v>170.47</v>
      </c>
      <c r="G4394" s="46">
        <v>170.47</v>
      </c>
      <c r="H4394" s="1105" t="b">
        <f t="shared" si="137"/>
        <v>1</v>
      </c>
    </row>
    <row r="4395" spans="1:8">
      <c r="A4395" s="47">
        <v>38878</v>
      </c>
      <c r="B4395" s="48" t="s">
        <v>12421</v>
      </c>
      <c r="C4395" s="47" t="s">
        <v>4706</v>
      </c>
      <c r="D4395" s="49">
        <f t="shared" si="136"/>
        <v>13.07</v>
      </c>
      <c r="F4395" s="49">
        <v>13.07</v>
      </c>
      <c r="G4395" s="49">
        <v>13.07</v>
      </c>
      <c r="H4395" s="1105" t="b">
        <f t="shared" si="137"/>
        <v>1</v>
      </c>
    </row>
    <row r="4396" spans="1:8">
      <c r="A4396" s="45">
        <v>38879</v>
      </c>
      <c r="B4396" s="1108" t="s">
        <v>12422</v>
      </c>
      <c r="C4396" s="45" t="s">
        <v>4706</v>
      </c>
      <c r="D4396" s="46">
        <f t="shared" si="136"/>
        <v>24.51</v>
      </c>
      <c r="F4396" s="46">
        <v>24.51</v>
      </c>
      <c r="G4396" s="46">
        <v>24.51</v>
      </c>
      <c r="H4396" s="1105" t="b">
        <f t="shared" si="137"/>
        <v>1</v>
      </c>
    </row>
    <row r="4397" spans="1:8">
      <c r="A4397" s="47">
        <v>38881</v>
      </c>
      <c r="B4397" s="48" t="s">
        <v>12423</v>
      </c>
      <c r="C4397" s="47" t="s">
        <v>4706</v>
      </c>
      <c r="D4397" s="49">
        <f t="shared" si="136"/>
        <v>12.82</v>
      </c>
      <c r="F4397" s="49">
        <v>12.82</v>
      </c>
      <c r="G4397" s="49">
        <v>12.82</v>
      </c>
      <c r="H4397" s="1105" t="b">
        <f t="shared" si="137"/>
        <v>1</v>
      </c>
    </row>
    <row r="4398" spans="1:8">
      <c r="A4398" s="45">
        <v>38880</v>
      </c>
      <c r="B4398" s="1108" t="s">
        <v>12424</v>
      </c>
      <c r="C4398" s="45" t="s">
        <v>4706</v>
      </c>
      <c r="D4398" s="46">
        <f t="shared" si="136"/>
        <v>13.44</v>
      </c>
      <c r="F4398" s="46">
        <v>13.44</v>
      </c>
      <c r="G4398" s="46">
        <v>13.44</v>
      </c>
      <c r="H4398" s="1105" t="b">
        <f t="shared" si="137"/>
        <v>1</v>
      </c>
    </row>
    <row r="4399" spans="1:8">
      <c r="A4399" s="47">
        <v>38882</v>
      </c>
      <c r="B4399" s="48" t="s">
        <v>12425</v>
      </c>
      <c r="C4399" s="47" t="s">
        <v>4706</v>
      </c>
      <c r="D4399" s="49">
        <f t="shared" si="136"/>
        <v>13.92</v>
      </c>
      <c r="F4399" s="49">
        <v>13.92</v>
      </c>
      <c r="G4399" s="49">
        <v>13.92</v>
      </c>
      <c r="H4399" s="1105" t="b">
        <f t="shared" si="137"/>
        <v>1</v>
      </c>
    </row>
    <row r="4400" spans="1:8">
      <c r="A4400" s="45">
        <v>38883</v>
      </c>
      <c r="B4400" s="1108" t="s">
        <v>12426</v>
      </c>
      <c r="C4400" s="45" t="s">
        <v>4706</v>
      </c>
      <c r="D4400" s="46">
        <f t="shared" si="136"/>
        <v>20.58</v>
      </c>
      <c r="F4400" s="46">
        <v>20.58</v>
      </c>
      <c r="G4400" s="46">
        <v>20.58</v>
      </c>
      <c r="H4400" s="1105" t="b">
        <f t="shared" si="137"/>
        <v>1</v>
      </c>
    </row>
    <row r="4401" spans="1:8">
      <c r="A4401" s="47">
        <v>38884</v>
      </c>
      <c r="B4401" s="48" t="s">
        <v>12427</v>
      </c>
      <c r="C4401" s="47" t="s">
        <v>4706</v>
      </c>
      <c r="D4401" s="49">
        <f t="shared" si="136"/>
        <v>22.35</v>
      </c>
      <c r="F4401" s="49">
        <v>22.35</v>
      </c>
      <c r="G4401" s="49">
        <v>22.35</v>
      </c>
      <c r="H4401" s="1105" t="b">
        <f t="shared" si="137"/>
        <v>1</v>
      </c>
    </row>
    <row r="4402" spans="1:8">
      <c r="A4402" s="45">
        <v>38885</v>
      </c>
      <c r="B4402" s="1108" t="s">
        <v>12428</v>
      </c>
      <c r="C4402" s="45" t="s">
        <v>4706</v>
      </c>
      <c r="D4402" s="46">
        <f t="shared" si="136"/>
        <v>21.62</v>
      </c>
      <c r="F4402" s="46">
        <v>21.62</v>
      </c>
      <c r="G4402" s="46">
        <v>21.62</v>
      </c>
      <c r="H4402" s="1105" t="b">
        <f t="shared" si="137"/>
        <v>1</v>
      </c>
    </row>
    <row r="4403" spans="1:8">
      <c r="A4403" s="47">
        <v>38886</v>
      </c>
      <c r="B4403" s="48" t="s">
        <v>12429</v>
      </c>
      <c r="C4403" s="47" t="s">
        <v>4706</v>
      </c>
      <c r="D4403" s="49">
        <f t="shared" si="136"/>
        <v>23.33</v>
      </c>
      <c r="F4403" s="49">
        <v>23.33</v>
      </c>
      <c r="G4403" s="49">
        <v>23.33</v>
      </c>
      <c r="H4403" s="1105" t="b">
        <f t="shared" si="137"/>
        <v>1</v>
      </c>
    </row>
    <row r="4404" spans="1:8">
      <c r="A4404" s="45">
        <v>38887</v>
      </c>
      <c r="B4404" s="1108" t="s">
        <v>12430</v>
      </c>
      <c r="C4404" s="45" t="s">
        <v>4706</v>
      </c>
      <c r="D4404" s="46">
        <f t="shared" si="136"/>
        <v>20.95</v>
      </c>
      <c r="F4404" s="46">
        <v>20.95</v>
      </c>
      <c r="G4404" s="46">
        <v>20.95</v>
      </c>
      <c r="H4404" s="1105" t="b">
        <f t="shared" si="137"/>
        <v>1</v>
      </c>
    </row>
    <row r="4405" spans="1:8">
      <c r="A4405" s="47">
        <v>38888</v>
      </c>
      <c r="B4405" s="48" t="s">
        <v>12431</v>
      </c>
      <c r="C4405" s="47" t="s">
        <v>4706</v>
      </c>
      <c r="D4405" s="49">
        <f t="shared" si="136"/>
        <v>24.91</v>
      </c>
      <c r="F4405" s="49">
        <v>24.91</v>
      </c>
      <c r="G4405" s="49">
        <v>24.91</v>
      </c>
      <c r="H4405" s="1105" t="b">
        <f t="shared" si="137"/>
        <v>1</v>
      </c>
    </row>
    <row r="4406" spans="1:8">
      <c r="A4406" s="45">
        <v>38890</v>
      </c>
      <c r="B4406" s="1108" t="s">
        <v>12432</v>
      </c>
      <c r="C4406" s="45" t="s">
        <v>4706</v>
      </c>
      <c r="D4406" s="46">
        <f t="shared" si="136"/>
        <v>37.03</v>
      </c>
      <c r="F4406" s="46">
        <v>37.03</v>
      </c>
      <c r="G4406" s="46">
        <v>37.03</v>
      </c>
      <c r="H4406" s="1105" t="b">
        <f t="shared" si="137"/>
        <v>1</v>
      </c>
    </row>
    <row r="4407" spans="1:8">
      <c r="A4407" s="47">
        <v>38893</v>
      </c>
      <c r="B4407" s="48" t="s">
        <v>12433</v>
      </c>
      <c r="C4407" s="47" t="s">
        <v>4706</v>
      </c>
      <c r="D4407" s="49">
        <f t="shared" si="136"/>
        <v>29.78</v>
      </c>
      <c r="F4407" s="49">
        <v>29.78</v>
      </c>
      <c r="G4407" s="49">
        <v>29.78</v>
      </c>
      <c r="H4407" s="1105" t="b">
        <f t="shared" si="137"/>
        <v>1</v>
      </c>
    </row>
    <row r="4408" spans="1:8">
      <c r="A4408" s="45">
        <v>38894</v>
      </c>
      <c r="B4408" s="1108" t="s">
        <v>12434</v>
      </c>
      <c r="C4408" s="45" t="s">
        <v>4706</v>
      </c>
      <c r="D4408" s="46">
        <f t="shared" si="136"/>
        <v>37.82</v>
      </c>
      <c r="F4408" s="46">
        <v>37.82</v>
      </c>
      <c r="G4408" s="46">
        <v>37.82</v>
      </c>
      <c r="H4408" s="1105" t="b">
        <f t="shared" si="137"/>
        <v>1</v>
      </c>
    </row>
    <row r="4409" spans="1:8">
      <c r="A4409" s="47">
        <v>38896</v>
      </c>
      <c r="B4409" s="48" t="s">
        <v>12435</v>
      </c>
      <c r="C4409" s="47" t="s">
        <v>4706</v>
      </c>
      <c r="D4409" s="49">
        <f t="shared" si="136"/>
        <v>38.56</v>
      </c>
      <c r="F4409" s="49">
        <v>38.56</v>
      </c>
      <c r="G4409" s="49">
        <v>38.56</v>
      </c>
      <c r="H4409" s="1105" t="b">
        <f t="shared" si="137"/>
        <v>1</v>
      </c>
    </row>
    <row r="4410" spans="1:8">
      <c r="A4410" s="45">
        <v>39324</v>
      </c>
      <c r="B4410" s="1108" t="s">
        <v>12436</v>
      </c>
      <c r="C4410" s="45" t="s">
        <v>4706</v>
      </c>
      <c r="D4410" s="46">
        <f t="shared" si="136"/>
        <v>8.09</v>
      </c>
      <c r="F4410" s="46">
        <v>8.09</v>
      </c>
      <c r="G4410" s="46">
        <v>8.09</v>
      </c>
      <c r="H4410" s="1105" t="b">
        <f t="shared" si="137"/>
        <v>1</v>
      </c>
    </row>
    <row r="4411" spans="1:8">
      <c r="A4411" s="47">
        <v>39325</v>
      </c>
      <c r="B4411" s="48" t="s">
        <v>12437</v>
      </c>
      <c r="C4411" s="47" t="s">
        <v>4706</v>
      </c>
      <c r="D4411" s="49">
        <f t="shared" si="136"/>
        <v>12.25</v>
      </c>
      <c r="F4411" s="49">
        <v>12.25</v>
      </c>
      <c r="G4411" s="49">
        <v>12.25</v>
      </c>
      <c r="H4411" s="1105" t="b">
        <f t="shared" si="137"/>
        <v>1</v>
      </c>
    </row>
    <row r="4412" spans="1:8">
      <c r="A4412" s="45">
        <v>39326</v>
      </c>
      <c r="B4412" s="1108" t="s">
        <v>12438</v>
      </c>
      <c r="C4412" s="45" t="s">
        <v>4706</v>
      </c>
      <c r="D4412" s="46">
        <f t="shared" si="136"/>
        <v>31.55</v>
      </c>
      <c r="F4412" s="46">
        <v>31.55</v>
      </c>
      <c r="G4412" s="46">
        <v>31.55</v>
      </c>
      <c r="H4412" s="1105" t="b">
        <f t="shared" si="137"/>
        <v>1</v>
      </c>
    </row>
    <row r="4413" spans="1:8">
      <c r="A4413" s="47">
        <v>39327</v>
      </c>
      <c r="B4413" s="48" t="s">
        <v>12439</v>
      </c>
      <c r="C4413" s="47" t="s">
        <v>4706</v>
      </c>
      <c r="D4413" s="49">
        <f t="shared" si="136"/>
        <v>47.79</v>
      </c>
      <c r="F4413" s="49">
        <v>47.79</v>
      </c>
      <c r="G4413" s="49">
        <v>47.79</v>
      </c>
      <c r="H4413" s="1105" t="b">
        <f t="shared" si="137"/>
        <v>1</v>
      </c>
    </row>
    <row r="4414" spans="1:8">
      <c r="A4414" s="45">
        <v>20176</v>
      </c>
      <c r="B4414" s="1108" t="s">
        <v>12440</v>
      </c>
      <c r="C4414" s="45" t="s">
        <v>4706</v>
      </c>
      <c r="D4414" s="46">
        <f t="shared" si="136"/>
        <v>27.36</v>
      </c>
      <c r="F4414" s="46">
        <v>27.36</v>
      </c>
      <c r="G4414" s="46">
        <v>27.36</v>
      </c>
      <c r="H4414" s="1105" t="b">
        <f t="shared" si="137"/>
        <v>1</v>
      </c>
    </row>
    <row r="4415" spans="1:8">
      <c r="A4415" s="47">
        <v>11378</v>
      </c>
      <c r="B4415" s="48" t="s">
        <v>12441</v>
      </c>
      <c r="C4415" s="47" t="s">
        <v>4706</v>
      </c>
      <c r="D4415" s="49">
        <f t="shared" si="136"/>
        <v>70.02</v>
      </c>
      <c r="F4415" s="49">
        <v>70.02</v>
      </c>
      <c r="G4415" s="49">
        <v>70.02</v>
      </c>
      <c r="H4415" s="1105" t="b">
        <f t="shared" si="137"/>
        <v>1</v>
      </c>
    </row>
    <row r="4416" spans="1:8">
      <c r="A4416" s="45">
        <v>11379</v>
      </c>
      <c r="B4416" s="1108" t="s">
        <v>12442</v>
      </c>
      <c r="C4416" s="45" t="s">
        <v>4706</v>
      </c>
      <c r="D4416" s="46">
        <f t="shared" si="136"/>
        <v>59.17</v>
      </c>
      <c r="F4416" s="46">
        <v>59.17</v>
      </c>
      <c r="G4416" s="46">
        <v>59.17</v>
      </c>
      <c r="H4416" s="1105" t="b">
        <f t="shared" si="137"/>
        <v>1</v>
      </c>
    </row>
    <row r="4417" spans="1:8">
      <c r="A4417" s="47">
        <v>11493</v>
      </c>
      <c r="B4417" s="48" t="s">
        <v>12443</v>
      </c>
      <c r="C4417" s="47" t="s">
        <v>4706</v>
      </c>
      <c r="D4417" s="49">
        <f t="shared" si="136"/>
        <v>34.130000000000003</v>
      </c>
      <c r="F4417" s="49">
        <v>34.130000000000003</v>
      </c>
      <c r="G4417" s="49">
        <v>34.130000000000003</v>
      </c>
      <c r="H4417" s="1105" t="b">
        <f t="shared" si="137"/>
        <v>1</v>
      </c>
    </row>
    <row r="4418" spans="1:8" ht="30">
      <c r="A4418" s="45">
        <v>42717</v>
      </c>
      <c r="B4418" s="1108" t="s">
        <v>12444</v>
      </c>
      <c r="C4418" s="45" t="s">
        <v>4706</v>
      </c>
      <c r="D4418" s="46">
        <f t="shared" si="136"/>
        <v>337.17</v>
      </c>
      <c r="F4418" s="46">
        <v>337.17</v>
      </c>
      <c r="G4418" s="46">
        <v>337.17</v>
      </c>
      <c r="H4418" s="1105" t="b">
        <f t="shared" si="137"/>
        <v>1</v>
      </c>
    </row>
    <row r="4419" spans="1:8" ht="30">
      <c r="A4419" s="47">
        <v>42718</v>
      </c>
      <c r="B4419" s="48" t="s">
        <v>12445</v>
      </c>
      <c r="C4419" s="47" t="s">
        <v>4706</v>
      </c>
      <c r="D4419" s="49">
        <f t="shared" ref="D4419:D4482" si="138">IF($J$2=$F$1,F4419,G4419)</f>
        <v>374.32</v>
      </c>
      <c r="F4419" s="49">
        <v>374.32</v>
      </c>
      <c r="G4419" s="49">
        <v>374.32</v>
      </c>
      <c r="H4419" s="1105" t="b">
        <f t="shared" ref="H4419:H4482" si="139">F4419=G4419</f>
        <v>1</v>
      </c>
    </row>
    <row r="4420" spans="1:8">
      <c r="A4420" s="45">
        <v>7106</v>
      </c>
      <c r="B4420" s="1108" t="s">
        <v>12446</v>
      </c>
      <c r="C4420" s="45" t="s">
        <v>4706</v>
      </c>
      <c r="D4420" s="46">
        <f t="shared" si="138"/>
        <v>105.74</v>
      </c>
      <c r="F4420" s="46">
        <v>105.74</v>
      </c>
      <c r="G4420" s="46">
        <v>105.74</v>
      </c>
      <c r="H4420" s="1105" t="b">
        <f t="shared" si="139"/>
        <v>1</v>
      </c>
    </row>
    <row r="4421" spans="1:8">
      <c r="A4421" s="47">
        <v>7104</v>
      </c>
      <c r="B4421" s="48" t="s">
        <v>12447</v>
      </c>
      <c r="C4421" s="47" t="s">
        <v>4706</v>
      </c>
      <c r="D4421" s="49">
        <f t="shared" si="138"/>
        <v>2.2000000000000002</v>
      </c>
      <c r="F4421" s="49">
        <v>2.2000000000000002</v>
      </c>
      <c r="G4421" s="49">
        <v>2.2000000000000002</v>
      </c>
      <c r="H4421" s="1105" t="b">
        <f t="shared" si="139"/>
        <v>1</v>
      </c>
    </row>
    <row r="4422" spans="1:8">
      <c r="A4422" s="45">
        <v>7136</v>
      </c>
      <c r="B4422" s="1108" t="s">
        <v>12448</v>
      </c>
      <c r="C4422" s="45" t="s">
        <v>4706</v>
      </c>
      <c r="D4422" s="46">
        <f t="shared" si="138"/>
        <v>4.1399999999999997</v>
      </c>
      <c r="F4422" s="46">
        <v>4.1399999999999997</v>
      </c>
      <c r="G4422" s="46">
        <v>4.1399999999999997</v>
      </c>
      <c r="H4422" s="1105" t="b">
        <f t="shared" si="139"/>
        <v>1</v>
      </c>
    </row>
    <row r="4423" spans="1:8">
      <c r="A4423" s="47">
        <v>7128</v>
      </c>
      <c r="B4423" s="48" t="s">
        <v>12449</v>
      </c>
      <c r="C4423" s="47" t="s">
        <v>4706</v>
      </c>
      <c r="D4423" s="49">
        <f t="shared" si="138"/>
        <v>6.79</v>
      </c>
      <c r="F4423" s="49">
        <v>6.79</v>
      </c>
      <c r="G4423" s="49">
        <v>6.79</v>
      </c>
      <c r="H4423" s="1105" t="b">
        <f t="shared" si="139"/>
        <v>1</v>
      </c>
    </row>
    <row r="4424" spans="1:8">
      <c r="A4424" s="45">
        <v>7108</v>
      </c>
      <c r="B4424" s="1108" t="s">
        <v>12450</v>
      </c>
      <c r="C4424" s="45" t="s">
        <v>4706</v>
      </c>
      <c r="D4424" s="46">
        <f t="shared" si="138"/>
        <v>7.26</v>
      </c>
      <c r="F4424" s="46">
        <v>7.26</v>
      </c>
      <c r="G4424" s="46">
        <v>7.26</v>
      </c>
      <c r="H4424" s="1105" t="b">
        <f t="shared" si="139"/>
        <v>1</v>
      </c>
    </row>
    <row r="4425" spans="1:8">
      <c r="A4425" s="47">
        <v>7129</v>
      </c>
      <c r="B4425" s="48" t="s">
        <v>12451</v>
      </c>
      <c r="C4425" s="47" t="s">
        <v>4706</v>
      </c>
      <c r="D4425" s="49">
        <f t="shared" si="138"/>
        <v>6.04</v>
      </c>
      <c r="F4425" s="49">
        <v>6.04</v>
      </c>
      <c r="G4425" s="49">
        <v>6.04</v>
      </c>
      <c r="H4425" s="1105" t="b">
        <f t="shared" si="139"/>
        <v>1</v>
      </c>
    </row>
    <row r="4426" spans="1:8">
      <c r="A4426" s="45">
        <v>7130</v>
      </c>
      <c r="B4426" s="1108" t="s">
        <v>12452</v>
      </c>
      <c r="C4426" s="45" t="s">
        <v>4706</v>
      </c>
      <c r="D4426" s="46">
        <f t="shared" si="138"/>
        <v>9.85</v>
      </c>
      <c r="F4426" s="46">
        <v>9.85</v>
      </c>
      <c r="G4426" s="46">
        <v>9.85</v>
      </c>
      <c r="H4426" s="1105" t="b">
        <f t="shared" si="139"/>
        <v>1</v>
      </c>
    </row>
    <row r="4427" spans="1:8">
      <c r="A4427" s="47">
        <v>7131</v>
      </c>
      <c r="B4427" s="48" t="s">
        <v>12453</v>
      </c>
      <c r="C4427" s="47" t="s">
        <v>4706</v>
      </c>
      <c r="D4427" s="49">
        <f t="shared" si="138"/>
        <v>12.08</v>
      </c>
      <c r="F4427" s="49">
        <v>12.08</v>
      </c>
      <c r="G4427" s="49">
        <v>12.08</v>
      </c>
      <c r="H4427" s="1105" t="b">
        <f t="shared" si="139"/>
        <v>1</v>
      </c>
    </row>
    <row r="4428" spans="1:8">
      <c r="A4428" s="45">
        <v>7132</v>
      </c>
      <c r="B4428" s="1108" t="s">
        <v>12454</v>
      </c>
      <c r="C4428" s="45" t="s">
        <v>4706</v>
      </c>
      <c r="D4428" s="46">
        <f t="shared" si="138"/>
        <v>33.549999999999997</v>
      </c>
      <c r="F4428" s="46">
        <v>33.549999999999997</v>
      </c>
      <c r="G4428" s="46">
        <v>33.549999999999997</v>
      </c>
      <c r="H4428" s="1105" t="b">
        <f t="shared" si="139"/>
        <v>1</v>
      </c>
    </row>
    <row r="4429" spans="1:8">
      <c r="A4429" s="47">
        <v>7133</v>
      </c>
      <c r="B4429" s="48" t="s">
        <v>12455</v>
      </c>
      <c r="C4429" s="47" t="s">
        <v>4706</v>
      </c>
      <c r="D4429" s="49">
        <f t="shared" si="138"/>
        <v>52.11</v>
      </c>
      <c r="F4429" s="49">
        <v>52.11</v>
      </c>
      <c r="G4429" s="49">
        <v>52.11</v>
      </c>
      <c r="H4429" s="1105" t="b">
        <f t="shared" si="139"/>
        <v>1</v>
      </c>
    </row>
    <row r="4430" spans="1:8">
      <c r="A4430" s="45">
        <v>37420</v>
      </c>
      <c r="B4430" s="1108" t="s">
        <v>12456</v>
      </c>
      <c r="C4430" s="45" t="s">
        <v>4706</v>
      </c>
      <c r="D4430" s="46">
        <f t="shared" si="138"/>
        <v>30.73</v>
      </c>
      <c r="F4430" s="46">
        <v>30.73</v>
      </c>
      <c r="G4430" s="46">
        <v>30.73</v>
      </c>
      <c r="H4430" s="1105" t="b">
        <f t="shared" si="139"/>
        <v>1</v>
      </c>
    </row>
    <row r="4431" spans="1:8">
      <c r="A4431" s="47">
        <v>37421</v>
      </c>
      <c r="B4431" s="48" t="s">
        <v>12457</v>
      </c>
      <c r="C4431" s="47" t="s">
        <v>4706</v>
      </c>
      <c r="D4431" s="49">
        <f t="shared" si="138"/>
        <v>42</v>
      </c>
      <c r="F4431" s="49">
        <v>42</v>
      </c>
      <c r="G4431" s="49">
        <v>42</v>
      </c>
      <c r="H4431" s="1105" t="b">
        <f t="shared" si="139"/>
        <v>1</v>
      </c>
    </row>
    <row r="4432" spans="1:8">
      <c r="A4432" s="45">
        <v>37422</v>
      </c>
      <c r="B4432" s="1108" t="s">
        <v>12458</v>
      </c>
      <c r="C4432" s="45" t="s">
        <v>4706</v>
      </c>
      <c r="D4432" s="46">
        <f t="shared" si="138"/>
        <v>39.31</v>
      </c>
      <c r="F4432" s="46">
        <v>39.31</v>
      </c>
      <c r="G4432" s="46">
        <v>39.31</v>
      </c>
      <c r="H4432" s="1105" t="b">
        <f t="shared" si="139"/>
        <v>1</v>
      </c>
    </row>
    <row r="4433" spans="1:8">
      <c r="A4433" s="47">
        <v>37443</v>
      </c>
      <c r="B4433" s="48" t="s">
        <v>12459</v>
      </c>
      <c r="C4433" s="47" t="s">
        <v>4706</v>
      </c>
      <c r="D4433" s="49">
        <f t="shared" si="138"/>
        <v>125.15</v>
      </c>
      <c r="F4433" s="49">
        <v>125.15</v>
      </c>
      <c r="G4433" s="49">
        <v>125.15</v>
      </c>
      <c r="H4433" s="1105" t="b">
        <f t="shared" si="139"/>
        <v>1</v>
      </c>
    </row>
    <row r="4434" spans="1:8">
      <c r="A4434" s="45">
        <v>37444</v>
      </c>
      <c r="B4434" s="1108" t="s">
        <v>12460</v>
      </c>
      <c r="C4434" s="45" t="s">
        <v>4706</v>
      </c>
      <c r="D4434" s="46">
        <f t="shared" si="138"/>
        <v>127.27</v>
      </c>
      <c r="F4434" s="46">
        <v>127.27</v>
      </c>
      <c r="G4434" s="46">
        <v>127.27</v>
      </c>
      <c r="H4434" s="1105" t="b">
        <f t="shared" si="139"/>
        <v>1</v>
      </c>
    </row>
    <row r="4435" spans="1:8">
      <c r="A4435" s="47">
        <v>37445</v>
      </c>
      <c r="B4435" s="48" t="s">
        <v>12461</v>
      </c>
      <c r="C4435" s="47" t="s">
        <v>4706</v>
      </c>
      <c r="D4435" s="49">
        <f t="shared" si="138"/>
        <v>192.91</v>
      </c>
      <c r="F4435" s="49">
        <v>192.91</v>
      </c>
      <c r="G4435" s="49">
        <v>192.91</v>
      </c>
      <c r="H4435" s="1105" t="b">
        <f t="shared" si="139"/>
        <v>1</v>
      </c>
    </row>
    <row r="4436" spans="1:8">
      <c r="A4436" s="45">
        <v>37446</v>
      </c>
      <c r="B4436" s="1108" t="s">
        <v>12462</v>
      </c>
      <c r="C4436" s="45" t="s">
        <v>4706</v>
      </c>
      <c r="D4436" s="46">
        <f t="shared" si="138"/>
        <v>210.3</v>
      </c>
      <c r="F4436" s="46">
        <v>210.3</v>
      </c>
      <c r="G4436" s="46">
        <v>210.3</v>
      </c>
      <c r="H4436" s="1105" t="b">
        <f t="shared" si="139"/>
        <v>1</v>
      </c>
    </row>
    <row r="4437" spans="1:8">
      <c r="A4437" s="47">
        <v>37447</v>
      </c>
      <c r="B4437" s="48" t="s">
        <v>12463</v>
      </c>
      <c r="C4437" s="47" t="s">
        <v>4706</v>
      </c>
      <c r="D4437" s="49">
        <f t="shared" si="138"/>
        <v>213.59</v>
      </c>
      <c r="F4437" s="49">
        <v>213.59</v>
      </c>
      <c r="G4437" s="49">
        <v>213.59</v>
      </c>
      <c r="H4437" s="1105" t="b">
        <f t="shared" si="139"/>
        <v>1</v>
      </c>
    </row>
    <row r="4438" spans="1:8">
      <c r="A4438" s="45">
        <v>37448</v>
      </c>
      <c r="B4438" s="1108" t="s">
        <v>12464</v>
      </c>
      <c r="C4438" s="45" t="s">
        <v>4706</v>
      </c>
      <c r="D4438" s="46">
        <f t="shared" si="138"/>
        <v>292.98</v>
      </c>
      <c r="F4438" s="46">
        <v>292.98</v>
      </c>
      <c r="G4438" s="46">
        <v>292.98</v>
      </c>
      <c r="H4438" s="1105" t="b">
        <f t="shared" si="139"/>
        <v>1</v>
      </c>
    </row>
    <row r="4439" spans="1:8">
      <c r="A4439" s="47">
        <v>37440</v>
      </c>
      <c r="B4439" s="48" t="s">
        <v>12465</v>
      </c>
      <c r="C4439" s="47" t="s">
        <v>4706</v>
      </c>
      <c r="D4439" s="49">
        <f t="shared" si="138"/>
        <v>99.33</v>
      </c>
      <c r="F4439" s="49">
        <v>99.33</v>
      </c>
      <c r="G4439" s="49">
        <v>99.33</v>
      </c>
      <c r="H4439" s="1105" t="b">
        <f t="shared" si="139"/>
        <v>1</v>
      </c>
    </row>
    <row r="4440" spans="1:8">
      <c r="A4440" s="45">
        <v>37441</v>
      </c>
      <c r="B4440" s="1108" t="s">
        <v>12466</v>
      </c>
      <c r="C4440" s="45" t="s">
        <v>4706</v>
      </c>
      <c r="D4440" s="46">
        <f t="shared" si="138"/>
        <v>99.33</v>
      </c>
      <c r="F4440" s="46">
        <v>99.33</v>
      </c>
      <c r="G4440" s="46">
        <v>99.33</v>
      </c>
      <c r="H4440" s="1105" t="b">
        <f t="shared" si="139"/>
        <v>1</v>
      </c>
    </row>
    <row r="4441" spans="1:8">
      <c r="A4441" s="47">
        <v>37442</v>
      </c>
      <c r="B4441" s="48" t="s">
        <v>12467</v>
      </c>
      <c r="C4441" s="47" t="s">
        <v>4706</v>
      </c>
      <c r="D4441" s="49">
        <f t="shared" si="138"/>
        <v>119.64</v>
      </c>
      <c r="F4441" s="49">
        <v>119.64</v>
      </c>
      <c r="G4441" s="49">
        <v>119.64</v>
      </c>
      <c r="H4441" s="1105" t="b">
        <f t="shared" si="139"/>
        <v>1</v>
      </c>
    </row>
    <row r="4442" spans="1:8">
      <c r="A4442" s="45">
        <v>38017</v>
      </c>
      <c r="B4442" s="1108" t="s">
        <v>12468</v>
      </c>
      <c r="C4442" s="45" t="s">
        <v>4706</v>
      </c>
      <c r="D4442" s="46">
        <f t="shared" si="138"/>
        <v>11.51</v>
      </c>
      <c r="F4442" s="46">
        <v>11.51</v>
      </c>
      <c r="G4442" s="46">
        <v>11.51</v>
      </c>
      <c r="H4442" s="1105" t="b">
        <f t="shared" si="139"/>
        <v>1</v>
      </c>
    </row>
    <row r="4443" spans="1:8">
      <c r="A4443" s="47">
        <v>38018</v>
      </c>
      <c r="B4443" s="48" t="s">
        <v>12469</v>
      </c>
      <c r="C4443" s="47" t="s">
        <v>4706</v>
      </c>
      <c r="D4443" s="49">
        <f t="shared" si="138"/>
        <v>12.7</v>
      </c>
      <c r="F4443" s="49">
        <v>12.7</v>
      </c>
      <c r="G4443" s="49">
        <v>12.7</v>
      </c>
      <c r="H4443" s="1105" t="b">
        <f t="shared" si="139"/>
        <v>1</v>
      </c>
    </row>
    <row r="4444" spans="1:8">
      <c r="A4444" s="45">
        <v>39895</v>
      </c>
      <c r="B4444" s="1108" t="s">
        <v>12470</v>
      </c>
      <c r="C4444" s="45" t="s">
        <v>4706</v>
      </c>
      <c r="D4444" s="46">
        <f t="shared" si="138"/>
        <v>28.86</v>
      </c>
      <c r="F4444" s="46">
        <v>28.86</v>
      </c>
      <c r="G4444" s="46">
        <v>28.86</v>
      </c>
      <c r="H4444" s="1105" t="b">
        <f t="shared" si="139"/>
        <v>1</v>
      </c>
    </row>
    <row r="4445" spans="1:8">
      <c r="A4445" s="47">
        <v>39896</v>
      </c>
      <c r="B4445" s="48" t="s">
        <v>12471</v>
      </c>
      <c r="C4445" s="47" t="s">
        <v>4706</v>
      </c>
      <c r="D4445" s="49">
        <f t="shared" si="138"/>
        <v>42.3</v>
      </c>
      <c r="F4445" s="49">
        <v>42.3</v>
      </c>
      <c r="G4445" s="49">
        <v>42.3</v>
      </c>
      <c r="H4445" s="1105" t="b">
        <f t="shared" si="139"/>
        <v>1</v>
      </c>
    </row>
    <row r="4446" spans="1:8">
      <c r="A4446" s="45">
        <v>38873</v>
      </c>
      <c r="B4446" s="1108" t="s">
        <v>12472</v>
      </c>
      <c r="C4446" s="45" t="s">
        <v>4706</v>
      </c>
      <c r="D4446" s="46">
        <f t="shared" si="138"/>
        <v>11.6</v>
      </c>
      <c r="F4446" s="46">
        <v>11.6</v>
      </c>
      <c r="G4446" s="46">
        <v>11.6</v>
      </c>
      <c r="H4446" s="1105" t="b">
        <f t="shared" si="139"/>
        <v>1</v>
      </c>
    </row>
    <row r="4447" spans="1:8">
      <c r="A4447" s="47">
        <v>38874</v>
      </c>
      <c r="B4447" s="48" t="s">
        <v>12473</v>
      </c>
      <c r="C4447" s="47" t="s">
        <v>4706</v>
      </c>
      <c r="D4447" s="49">
        <f t="shared" si="138"/>
        <v>14.1</v>
      </c>
      <c r="F4447" s="49">
        <v>14.1</v>
      </c>
      <c r="G4447" s="49">
        <v>14.1</v>
      </c>
      <c r="H4447" s="1105" t="b">
        <f t="shared" si="139"/>
        <v>1</v>
      </c>
    </row>
    <row r="4448" spans="1:8">
      <c r="A4448" s="45">
        <v>38875</v>
      </c>
      <c r="B4448" s="1108" t="s">
        <v>12474</v>
      </c>
      <c r="C4448" s="45" t="s">
        <v>4706</v>
      </c>
      <c r="D4448" s="46">
        <f t="shared" si="138"/>
        <v>24.92</v>
      </c>
      <c r="F4448" s="46">
        <v>24.92</v>
      </c>
      <c r="G4448" s="46">
        <v>24.92</v>
      </c>
      <c r="H4448" s="1105" t="b">
        <f t="shared" si="139"/>
        <v>1</v>
      </c>
    </row>
    <row r="4449" spans="1:8">
      <c r="A4449" s="47">
        <v>38876</v>
      </c>
      <c r="B4449" s="48" t="s">
        <v>12475</v>
      </c>
      <c r="C4449" s="47" t="s">
        <v>4706</v>
      </c>
      <c r="D4449" s="49">
        <f t="shared" si="138"/>
        <v>33.53</v>
      </c>
      <c r="F4449" s="49">
        <v>33.53</v>
      </c>
      <c r="G4449" s="49">
        <v>33.53</v>
      </c>
      <c r="H4449" s="1105" t="b">
        <f t="shared" si="139"/>
        <v>1</v>
      </c>
    </row>
    <row r="4450" spans="1:8">
      <c r="A4450" s="45">
        <v>39000</v>
      </c>
      <c r="B4450" s="1108" t="s">
        <v>12476</v>
      </c>
      <c r="C4450" s="45" t="s">
        <v>4706</v>
      </c>
      <c r="D4450" s="46">
        <f t="shared" si="138"/>
        <v>21.91</v>
      </c>
      <c r="F4450" s="46">
        <v>21.91</v>
      </c>
      <c r="G4450" s="46">
        <v>21.91</v>
      </c>
      <c r="H4450" s="1105" t="b">
        <f t="shared" si="139"/>
        <v>1</v>
      </c>
    </row>
    <row r="4451" spans="1:8">
      <c r="A4451" s="47">
        <v>38674</v>
      </c>
      <c r="B4451" s="48" t="s">
        <v>12477</v>
      </c>
      <c r="C4451" s="47" t="s">
        <v>4706</v>
      </c>
      <c r="D4451" s="49">
        <f t="shared" si="138"/>
        <v>40.03</v>
      </c>
      <c r="F4451" s="49">
        <v>40.03</v>
      </c>
      <c r="G4451" s="49">
        <v>40.03</v>
      </c>
      <c r="H4451" s="1105" t="b">
        <f t="shared" si="139"/>
        <v>1</v>
      </c>
    </row>
    <row r="4452" spans="1:8">
      <c r="A4452" s="45">
        <v>38911</v>
      </c>
      <c r="B4452" s="1108" t="s">
        <v>12478</v>
      </c>
      <c r="C4452" s="45" t="s">
        <v>4706</v>
      </c>
      <c r="D4452" s="46">
        <f t="shared" si="138"/>
        <v>41.58</v>
      </c>
      <c r="F4452" s="46">
        <v>41.58</v>
      </c>
      <c r="G4452" s="46">
        <v>41.58</v>
      </c>
      <c r="H4452" s="1105" t="b">
        <f t="shared" si="139"/>
        <v>1</v>
      </c>
    </row>
    <row r="4453" spans="1:8">
      <c r="A4453" s="47">
        <v>38912</v>
      </c>
      <c r="B4453" s="48" t="s">
        <v>12479</v>
      </c>
      <c r="C4453" s="47" t="s">
        <v>4706</v>
      </c>
      <c r="D4453" s="49">
        <f t="shared" si="138"/>
        <v>52.85</v>
      </c>
      <c r="F4453" s="49">
        <v>52.85</v>
      </c>
      <c r="G4453" s="49">
        <v>52.85</v>
      </c>
      <c r="H4453" s="1105" t="b">
        <f t="shared" si="139"/>
        <v>1</v>
      </c>
    </row>
    <row r="4454" spans="1:8">
      <c r="A4454" s="45">
        <v>38019</v>
      </c>
      <c r="B4454" s="1108" t="s">
        <v>12480</v>
      </c>
      <c r="C4454" s="45" t="s">
        <v>4706</v>
      </c>
      <c r="D4454" s="46">
        <f t="shared" si="138"/>
        <v>10.029999999999999</v>
      </c>
      <c r="F4454" s="46">
        <v>10.029999999999999</v>
      </c>
      <c r="G4454" s="46">
        <v>10.029999999999999</v>
      </c>
      <c r="H4454" s="1105" t="b">
        <f t="shared" si="139"/>
        <v>1</v>
      </c>
    </row>
    <row r="4455" spans="1:8">
      <c r="A4455" s="47">
        <v>38020</v>
      </c>
      <c r="B4455" s="48" t="s">
        <v>12481</v>
      </c>
      <c r="C4455" s="47" t="s">
        <v>4706</v>
      </c>
      <c r="D4455" s="49">
        <f t="shared" si="138"/>
        <v>12.7</v>
      </c>
      <c r="F4455" s="49">
        <v>12.7</v>
      </c>
      <c r="G4455" s="49">
        <v>12.7</v>
      </c>
      <c r="H4455" s="1105" t="b">
        <f t="shared" si="139"/>
        <v>1</v>
      </c>
    </row>
    <row r="4456" spans="1:8">
      <c r="A4456" s="45">
        <v>38454</v>
      </c>
      <c r="B4456" s="1108" t="s">
        <v>12482</v>
      </c>
      <c r="C4456" s="45" t="s">
        <v>4706</v>
      </c>
      <c r="D4456" s="46">
        <f t="shared" si="138"/>
        <v>3.99</v>
      </c>
      <c r="F4456" s="46">
        <v>3.99</v>
      </c>
      <c r="G4456" s="46">
        <v>3.99</v>
      </c>
      <c r="H4456" s="1105" t="b">
        <f t="shared" si="139"/>
        <v>1</v>
      </c>
    </row>
    <row r="4457" spans="1:8">
      <c r="A4457" s="47">
        <v>38455</v>
      </c>
      <c r="B4457" s="48" t="s">
        <v>12483</v>
      </c>
      <c r="C4457" s="47" t="s">
        <v>4706</v>
      </c>
      <c r="D4457" s="49">
        <f t="shared" si="138"/>
        <v>3.66</v>
      </c>
      <c r="F4457" s="49">
        <v>3.66</v>
      </c>
      <c r="G4457" s="49">
        <v>3.66</v>
      </c>
      <c r="H4457" s="1105" t="b">
        <f t="shared" si="139"/>
        <v>1</v>
      </c>
    </row>
    <row r="4458" spans="1:8">
      <c r="A4458" s="45">
        <v>38462</v>
      </c>
      <c r="B4458" s="1108" t="s">
        <v>12484</v>
      </c>
      <c r="C4458" s="45" t="s">
        <v>4706</v>
      </c>
      <c r="D4458" s="46">
        <f t="shared" si="138"/>
        <v>103.32</v>
      </c>
      <c r="F4458" s="46">
        <v>103.32</v>
      </c>
      <c r="G4458" s="46">
        <v>103.32</v>
      </c>
      <c r="H4458" s="1105" t="b">
        <f t="shared" si="139"/>
        <v>1</v>
      </c>
    </row>
    <row r="4459" spans="1:8">
      <c r="A4459" s="47">
        <v>36362</v>
      </c>
      <c r="B4459" s="48" t="s">
        <v>12485</v>
      </c>
      <c r="C4459" s="47" t="s">
        <v>4706</v>
      </c>
      <c r="D4459" s="49">
        <f t="shared" si="138"/>
        <v>1.57</v>
      </c>
      <c r="F4459" s="49">
        <v>1.57</v>
      </c>
      <c r="G4459" s="49">
        <v>1.57</v>
      </c>
      <c r="H4459" s="1105" t="b">
        <f t="shared" si="139"/>
        <v>1</v>
      </c>
    </row>
    <row r="4460" spans="1:8">
      <c r="A4460" s="45">
        <v>36298</v>
      </c>
      <c r="B4460" s="1108" t="s">
        <v>12486</v>
      </c>
      <c r="C4460" s="45" t="s">
        <v>4706</v>
      </c>
      <c r="D4460" s="46">
        <f t="shared" si="138"/>
        <v>2.33</v>
      </c>
      <c r="F4460" s="46">
        <v>2.33</v>
      </c>
      <c r="G4460" s="46">
        <v>2.33</v>
      </c>
      <c r="H4460" s="1105" t="b">
        <f t="shared" si="139"/>
        <v>1</v>
      </c>
    </row>
    <row r="4461" spans="1:8">
      <c r="A4461" s="47">
        <v>38456</v>
      </c>
      <c r="B4461" s="48" t="s">
        <v>12487</v>
      </c>
      <c r="C4461" s="47" t="s">
        <v>4706</v>
      </c>
      <c r="D4461" s="49">
        <f t="shared" si="138"/>
        <v>3.8</v>
      </c>
      <c r="F4461" s="49">
        <v>3.8</v>
      </c>
      <c r="G4461" s="49">
        <v>3.8</v>
      </c>
      <c r="H4461" s="1105" t="b">
        <f t="shared" si="139"/>
        <v>1</v>
      </c>
    </row>
    <row r="4462" spans="1:8">
      <c r="A4462" s="45">
        <v>38457</v>
      </c>
      <c r="B4462" s="1108" t="s">
        <v>12488</v>
      </c>
      <c r="C4462" s="45" t="s">
        <v>4706</v>
      </c>
      <c r="D4462" s="46">
        <f t="shared" si="138"/>
        <v>8.56</v>
      </c>
      <c r="F4462" s="46">
        <v>8.56</v>
      </c>
      <c r="G4462" s="46">
        <v>8.56</v>
      </c>
      <c r="H4462" s="1105" t="b">
        <f t="shared" si="139"/>
        <v>1</v>
      </c>
    </row>
    <row r="4463" spans="1:8">
      <c r="A4463" s="47">
        <v>38458</v>
      </c>
      <c r="B4463" s="48" t="s">
        <v>12489</v>
      </c>
      <c r="C4463" s="47" t="s">
        <v>4706</v>
      </c>
      <c r="D4463" s="49">
        <f t="shared" si="138"/>
        <v>11.48</v>
      </c>
      <c r="F4463" s="49">
        <v>11.48</v>
      </c>
      <c r="G4463" s="49">
        <v>11.48</v>
      </c>
      <c r="H4463" s="1105" t="b">
        <f t="shared" si="139"/>
        <v>1</v>
      </c>
    </row>
    <row r="4464" spans="1:8">
      <c r="A4464" s="45">
        <v>38459</v>
      </c>
      <c r="B4464" s="1108" t="s">
        <v>12490</v>
      </c>
      <c r="C4464" s="45" t="s">
        <v>4706</v>
      </c>
      <c r="D4464" s="46">
        <f t="shared" si="138"/>
        <v>20.260000000000002</v>
      </c>
      <c r="F4464" s="46">
        <v>20.260000000000002</v>
      </c>
      <c r="G4464" s="46">
        <v>20.260000000000002</v>
      </c>
      <c r="H4464" s="1105" t="b">
        <f t="shared" si="139"/>
        <v>1</v>
      </c>
    </row>
    <row r="4465" spans="1:8">
      <c r="A4465" s="47">
        <v>38460</v>
      </c>
      <c r="B4465" s="48" t="s">
        <v>12491</v>
      </c>
      <c r="C4465" s="47" t="s">
        <v>4706</v>
      </c>
      <c r="D4465" s="49">
        <f t="shared" si="138"/>
        <v>42.32</v>
      </c>
      <c r="F4465" s="49">
        <v>42.32</v>
      </c>
      <c r="G4465" s="49">
        <v>42.32</v>
      </c>
      <c r="H4465" s="1105" t="b">
        <f t="shared" si="139"/>
        <v>1</v>
      </c>
    </row>
    <row r="4466" spans="1:8">
      <c r="A4466" s="45">
        <v>38461</v>
      </c>
      <c r="B4466" s="1108" t="s">
        <v>12492</v>
      </c>
      <c r="C4466" s="45" t="s">
        <v>4706</v>
      </c>
      <c r="D4466" s="46">
        <f t="shared" si="138"/>
        <v>64.56</v>
      </c>
      <c r="F4466" s="46">
        <v>64.56</v>
      </c>
      <c r="G4466" s="46">
        <v>64.56</v>
      </c>
      <c r="H4466" s="1105" t="b">
        <f t="shared" si="139"/>
        <v>1</v>
      </c>
    </row>
    <row r="4467" spans="1:8">
      <c r="A4467" s="47">
        <v>7094</v>
      </c>
      <c r="B4467" s="48" t="s">
        <v>12493</v>
      </c>
      <c r="C4467" s="47" t="s">
        <v>4706</v>
      </c>
      <c r="D4467" s="49">
        <f t="shared" si="138"/>
        <v>7.62</v>
      </c>
      <c r="F4467" s="49">
        <v>7.62</v>
      </c>
      <c r="G4467" s="49">
        <v>7.62</v>
      </c>
      <c r="H4467" s="1105" t="b">
        <f t="shared" si="139"/>
        <v>1</v>
      </c>
    </row>
    <row r="4468" spans="1:8">
      <c r="A4468" s="45">
        <v>7116</v>
      </c>
      <c r="B4468" s="1108" t="s">
        <v>12494</v>
      </c>
      <c r="C4468" s="45" t="s">
        <v>4706</v>
      </c>
      <c r="D4468" s="46">
        <f t="shared" si="138"/>
        <v>2.04</v>
      </c>
      <c r="F4468" s="46">
        <v>2.04</v>
      </c>
      <c r="G4468" s="46">
        <v>2.04</v>
      </c>
      <c r="H4468" s="1105" t="b">
        <f t="shared" si="139"/>
        <v>1</v>
      </c>
    </row>
    <row r="4469" spans="1:8">
      <c r="A4469" s="47">
        <v>7118</v>
      </c>
      <c r="B4469" s="48" t="s">
        <v>12495</v>
      </c>
      <c r="C4469" s="47" t="s">
        <v>4706</v>
      </c>
      <c r="D4469" s="49">
        <f t="shared" si="138"/>
        <v>16.809999999999999</v>
      </c>
      <c r="F4469" s="49">
        <v>16.809999999999999</v>
      </c>
      <c r="G4469" s="49">
        <v>16.809999999999999</v>
      </c>
      <c r="H4469" s="1105" t="b">
        <f t="shared" si="139"/>
        <v>1</v>
      </c>
    </row>
    <row r="4470" spans="1:8">
      <c r="A4470" s="45">
        <v>7117</v>
      </c>
      <c r="B4470" s="1108" t="s">
        <v>12496</v>
      </c>
      <c r="C4470" s="45" t="s">
        <v>4706</v>
      </c>
      <c r="D4470" s="46">
        <f t="shared" si="138"/>
        <v>14.95</v>
      </c>
      <c r="F4470" s="46">
        <v>14.95</v>
      </c>
      <c r="G4470" s="46">
        <v>14.95</v>
      </c>
      <c r="H4470" s="1105" t="b">
        <f t="shared" si="139"/>
        <v>1</v>
      </c>
    </row>
    <row r="4471" spans="1:8">
      <c r="A4471" s="47">
        <v>7098</v>
      </c>
      <c r="B4471" s="48" t="s">
        <v>12497</v>
      </c>
      <c r="C4471" s="47" t="s">
        <v>4706</v>
      </c>
      <c r="D4471" s="49">
        <f t="shared" si="138"/>
        <v>2.08</v>
      </c>
      <c r="F4471" s="49">
        <v>2.08</v>
      </c>
      <c r="G4471" s="49">
        <v>2.08</v>
      </c>
      <c r="H4471" s="1105" t="b">
        <f t="shared" si="139"/>
        <v>1</v>
      </c>
    </row>
    <row r="4472" spans="1:8">
      <c r="A4472" s="45">
        <v>7110</v>
      </c>
      <c r="B4472" s="1108" t="s">
        <v>12498</v>
      </c>
      <c r="C4472" s="45" t="s">
        <v>4706</v>
      </c>
      <c r="D4472" s="46">
        <f t="shared" si="138"/>
        <v>36.56</v>
      </c>
      <c r="F4472" s="46">
        <v>36.56</v>
      </c>
      <c r="G4472" s="46">
        <v>36.56</v>
      </c>
      <c r="H4472" s="1105" t="b">
        <f t="shared" si="139"/>
        <v>1</v>
      </c>
    </row>
    <row r="4473" spans="1:8">
      <c r="A4473" s="47">
        <v>7123</v>
      </c>
      <c r="B4473" s="48" t="s">
        <v>12499</v>
      </c>
      <c r="C4473" s="47" t="s">
        <v>4706</v>
      </c>
      <c r="D4473" s="49">
        <f t="shared" si="138"/>
        <v>2.68</v>
      </c>
      <c r="F4473" s="49">
        <v>2.68</v>
      </c>
      <c r="G4473" s="49">
        <v>2.68</v>
      </c>
      <c r="H4473" s="1105" t="b">
        <f t="shared" si="139"/>
        <v>1</v>
      </c>
    </row>
    <row r="4474" spans="1:8">
      <c r="A4474" s="45">
        <v>7121</v>
      </c>
      <c r="B4474" s="1108" t="s">
        <v>12500</v>
      </c>
      <c r="C4474" s="45" t="s">
        <v>4706</v>
      </c>
      <c r="D4474" s="46">
        <f t="shared" si="138"/>
        <v>6.6</v>
      </c>
      <c r="F4474" s="46">
        <v>6.6</v>
      </c>
      <c r="G4474" s="46">
        <v>6.6</v>
      </c>
      <c r="H4474" s="1105" t="b">
        <f t="shared" si="139"/>
        <v>1</v>
      </c>
    </row>
    <row r="4475" spans="1:8">
      <c r="A4475" s="47">
        <v>7137</v>
      </c>
      <c r="B4475" s="48" t="s">
        <v>12501</v>
      </c>
      <c r="C4475" s="47" t="s">
        <v>4706</v>
      </c>
      <c r="D4475" s="49">
        <f t="shared" si="138"/>
        <v>5.94</v>
      </c>
      <c r="F4475" s="49">
        <v>5.94</v>
      </c>
      <c r="G4475" s="49">
        <v>5.94</v>
      </c>
      <c r="H4475" s="1105" t="b">
        <f t="shared" si="139"/>
        <v>1</v>
      </c>
    </row>
    <row r="4476" spans="1:8">
      <c r="A4476" s="45">
        <v>7122</v>
      </c>
      <c r="B4476" s="1108" t="s">
        <v>12502</v>
      </c>
      <c r="C4476" s="45" t="s">
        <v>4706</v>
      </c>
      <c r="D4476" s="46">
        <f t="shared" si="138"/>
        <v>7.43</v>
      </c>
      <c r="F4476" s="46">
        <v>7.43</v>
      </c>
      <c r="G4476" s="46">
        <v>7.43</v>
      </c>
      <c r="H4476" s="1105" t="b">
        <f t="shared" si="139"/>
        <v>1</v>
      </c>
    </row>
    <row r="4477" spans="1:8">
      <c r="A4477" s="47">
        <v>7114</v>
      </c>
      <c r="B4477" s="48" t="s">
        <v>12503</v>
      </c>
      <c r="C4477" s="47" t="s">
        <v>4706</v>
      </c>
      <c r="D4477" s="49">
        <f t="shared" si="138"/>
        <v>11.46</v>
      </c>
      <c r="F4477" s="49">
        <v>11.46</v>
      </c>
      <c r="G4477" s="49">
        <v>11.46</v>
      </c>
      <c r="H4477" s="1105" t="b">
        <f t="shared" si="139"/>
        <v>1</v>
      </c>
    </row>
    <row r="4478" spans="1:8">
      <c r="A4478" s="45">
        <v>7109</v>
      </c>
      <c r="B4478" s="1108" t="s">
        <v>12504</v>
      </c>
      <c r="C4478" s="45" t="s">
        <v>4706</v>
      </c>
      <c r="D4478" s="46">
        <f t="shared" si="138"/>
        <v>2</v>
      </c>
      <c r="F4478" s="46">
        <v>2</v>
      </c>
      <c r="G4478" s="46">
        <v>2</v>
      </c>
      <c r="H4478" s="1105" t="b">
        <f t="shared" si="139"/>
        <v>1</v>
      </c>
    </row>
    <row r="4479" spans="1:8">
      <c r="A4479" s="47">
        <v>7135</v>
      </c>
      <c r="B4479" s="48" t="s">
        <v>12505</v>
      </c>
      <c r="C4479" s="47" t="s">
        <v>4706</v>
      </c>
      <c r="D4479" s="49">
        <f t="shared" si="138"/>
        <v>3.13</v>
      </c>
      <c r="F4479" s="49">
        <v>3.13</v>
      </c>
      <c r="G4479" s="49">
        <v>3.13</v>
      </c>
      <c r="H4479" s="1105" t="b">
        <f t="shared" si="139"/>
        <v>1</v>
      </c>
    </row>
    <row r="4480" spans="1:8">
      <c r="A4480" s="45">
        <v>37947</v>
      </c>
      <c r="B4480" s="1108" t="s">
        <v>12506</v>
      </c>
      <c r="C4480" s="45" t="s">
        <v>4706</v>
      </c>
      <c r="D4480" s="46">
        <f t="shared" si="138"/>
        <v>3.17</v>
      </c>
      <c r="F4480" s="46">
        <v>3.17</v>
      </c>
      <c r="G4480" s="46">
        <v>3.17</v>
      </c>
      <c r="H4480" s="1105" t="b">
        <f t="shared" si="139"/>
        <v>1</v>
      </c>
    </row>
    <row r="4481" spans="1:8">
      <c r="A4481" s="47">
        <v>7103</v>
      </c>
      <c r="B4481" s="48" t="s">
        <v>12507</v>
      </c>
      <c r="C4481" s="47" t="s">
        <v>4706</v>
      </c>
      <c r="D4481" s="49">
        <f t="shared" si="138"/>
        <v>7.27</v>
      </c>
      <c r="F4481" s="49">
        <v>7.27</v>
      </c>
      <c r="G4481" s="49">
        <v>7.27</v>
      </c>
      <c r="H4481" s="1105" t="b">
        <f t="shared" si="139"/>
        <v>1</v>
      </c>
    </row>
    <row r="4482" spans="1:8">
      <c r="A4482" s="45">
        <v>40419</v>
      </c>
      <c r="B4482" s="1108" t="s">
        <v>12508</v>
      </c>
      <c r="C4482" s="45" t="s">
        <v>4706</v>
      </c>
      <c r="D4482" s="46">
        <f t="shared" si="138"/>
        <v>21.26</v>
      </c>
      <c r="F4482" s="46">
        <v>21.26</v>
      </c>
      <c r="G4482" s="46">
        <v>21.26</v>
      </c>
      <c r="H4482" s="1105" t="b">
        <f t="shared" si="139"/>
        <v>1</v>
      </c>
    </row>
    <row r="4483" spans="1:8">
      <c r="A4483" s="47">
        <v>40420</v>
      </c>
      <c r="B4483" s="48" t="s">
        <v>12509</v>
      </c>
      <c r="C4483" s="47" t="s">
        <v>4706</v>
      </c>
      <c r="D4483" s="49">
        <f t="shared" ref="D4483:D4546" si="140">IF($J$2=$F$1,F4483,G4483)</f>
        <v>31.02</v>
      </c>
      <c r="F4483" s="49">
        <v>31.02</v>
      </c>
      <c r="G4483" s="49">
        <v>31.02</v>
      </c>
      <c r="H4483" s="1105" t="b">
        <f t="shared" ref="H4483:H4546" si="141">F4483=G4483</f>
        <v>1</v>
      </c>
    </row>
    <row r="4484" spans="1:8">
      <c r="A4484" s="45">
        <v>40421</v>
      </c>
      <c r="B4484" s="1108" t="s">
        <v>12510</v>
      </c>
      <c r="C4484" s="45" t="s">
        <v>4706</v>
      </c>
      <c r="D4484" s="46">
        <f t="shared" si="140"/>
        <v>33.020000000000003</v>
      </c>
      <c r="F4484" s="46">
        <v>33.020000000000003</v>
      </c>
      <c r="G4484" s="46">
        <v>33.020000000000003</v>
      </c>
      <c r="H4484" s="1105" t="b">
        <f t="shared" si="141"/>
        <v>1</v>
      </c>
    </row>
    <row r="4485" spans="1:8">
      <c r="A4485" s="47">
        <v>7126</v>
      </c>
      <c r="B4485" s="48" t="s">
        <v>12511</v>
      </c>
      <c r="C4485" s="47" t="s">
        <v>4706</v>
      </c>
      <c r="D4485" s="49">
        <f t="shared" si="140"/>
        <v>15.25</v>
      </c>
      <c r="F4485" s="49">
        <v>15.25</v>
      </c>
      <c r="G4485" s="49">
        <v>15.25</v>
      </c>
      <c r="H4485" s="1105" t="b">
        <f t="shared" si="141"/>
        <v>1</v>
      </c>
    </row>
    <row r="4486" spans="1:8">
      <c r="A4486" s="45">
        <v>38905</v>
      </c>
      <c r="B4486" s="1108" t="s">
        <v>12512</v>
      </c>
      <c r="C4486" s="45" t="s">
        <v>4706</v>
      </c>
      <c r="D4486" s="46">
        <f t="shared" si="140"/>
        <v>13.03</v>
      </c>
      <c r="F4486" s="46">
        <v>13.03</v>
      </c>
      <c r="G4486" s="46">
        <v>13.03</v>
      </c>
      <c r="H4486" s="1105" t="b">
        <f t="shared" si="141"/>
        <v>1</v>
      </c>
    </row>
    <row r="4487" spans="1:8">
      <c r="A4487" s="47">
        <v>38907</v>
      </c>
      <c r="B4487" s="48" t="s">
        <v>12513</v>
      </c>
      <c r="C4487" s="47" t="s">
        <v>4706</v>
      </c>
      <c r="D4487" s="49">
        <f t="shared" si="140"/>
        <v>13.86</v>
      </c>
      <c r="F4487" s="49">
        <v>13.86</v>
      </c>
      <c r="G4487" s="49">
        <v>13.86</v>
      </c>
      <c r="H4487" s="1105" t="b">
        <f t="shared" si="141"/>
        <v>1</v>
      </c>
    </row>
    <row r="4488" spans="1:8">
      <c r="A4488" s="45">
        <v>38908</v>
      </c>
      <c r="B4488" s="1108" t="s">
        <v>12514</v>
      </c>
      <c r="C4488" s="45" t="s">
        <v>4706</v>
      </c>
      <c r="D4488" s="46">
        <f t="shared" si="140"/>
        <v>15.6</v>
      </c>
      <c r="F4488" s="46">
        <v>15.6</v>
      </c>
      <c r="G4488" s="46">
        <v>15.6</v>
      </c>
      <c r="H4488" s="1105" t="b">
        <f t="shared" si="141"/>
        <v>1</v>
      </c>
    </row>
    <row r="4489" spans="1:8">
      <c r="A4489" s="47">
        <v>38909</v>
      </c>
      <c r="B4489" s="48" t="s">
        <v>12515</v>
      </c>
      <c r="C4489" s="47" t="s">
        <v>4706</v>
      </c>
      <c r="D4489" s="49">
        <f t="shared" si="140"/>
        <v>22.43</v>
      </c>
      <c r="F4489" s="49">
        <v>22.43</v>
      </c>
      <c r="G4489" s="49">
        <v>22.43</v>
      </c>
      <c r="H4489" s="1105" t="b">
        <f t="shared" si="141"/>
        <v>1</v>
      </c>
    </row>
    <row r="4490" spans="1:8">
      <c r="A4490" s="45">
        <v>38910</v>
      </c>
      <c r="B4490" s="1108" t="s">
        <v>12516</v>
      </c>
      <c r="C4490" s="45" t="s">
        <v>4706</v>
      </c>
      <c r="D4490" s="46">
        <f t="shared" si="140"/>
        <v>24.22</v>
      </c>
      <c r="F4490" s="46">
        <v>24.22</v>
      </c>
      <c r="G4490" s="46">
        <v>24.22</v>
      </c>
      <c r="H4490" s="1105" t="b">
        <f t="shared" si="141"/>
        <v>1</v>
      </c>
    </row>
    <row r="4491" spans="1:8">
      <c r="A4491" s="47">
        <v>38897</v>
      </c>
      <c r="B4491" s="48" t="s">
        <v>12517</v>
      </c>
      <c r="C4491" s="47" t="s">
        <v>4706</v>
      </c>
      <c r="D4491" s="49">
        <f t="shared" si="140"/>
        <v>13.08</v>
      </c>
      <c r="F4491" s="49">
        <v>13.08</v>
      </c>
      <c r="G4491" s="49">
        <v>13.08</v>
      </c>
      <c r="H4491" s="1105" t="b">
        <f t="shared" si="141"/>
        <v>1</v>
      </c>
    </row>
    <row r="4492" spans="1:8">
      <c r="A4492" s="45">
        <v>38899</v>
      </c>
      <c r="B4492" s="1108" t="s">
        <v>12518</v>
      </c>
      <c r="C4492" s="45" t="s">
        <v>4706</v>
      </c>
      <c r="D4492" s="46">
        <f t="shared" si="140"/>
        <v>14.72</v>
      </c>
      <c r="F4492" s="46">
        <v>14.72</v>
      </c>
      <c r="G4492" s="46">
        <v>14.72</v>
      </c>
      <c r="H4492" s="1105" t="b">
        <f t="shared" si="141"/>
        <v>1</v>
      </c>
    </row>
    <row r="4493" spans="1:8">
      <c r="A4493" s="47">
        <v>38900</v>
      </c>
      <c r="B4493" s="48" t="s">
        <v>12519</v>
      </c>
      <c r="C4493" s="47" t="s">
        <v>4706</v>
      </c>
      <c r="D4493" s="49">
        <f t="shared" si="140"/>
        <v>15.34</v>
      </c>
      <c r="F4493" s="49">
        <v>15.34</v>
      </c>
      <c r="G4493" s="49">
        <v>15.34</v>
      </c>
      <c r="H4493" s="1105" t="b">
        <f t="shared" si="141"/>
        <v>1</v>
      </c>
    </row>
    <row r="4494" spans="1:8">
      <c r="A4494" s="45">
        <v>38901</v>
      </c>
      <c r="B4494" s="1108" t="s">
        <v>12520</v>
      </c>
      <c r="C4494" s="45" t="s">
        <v>4706</v>
      </c>
      <c r="D4494" s="46">
        <f t="shared" si="140"/>
        <v>25.1</v>
      </c>
      <c r="F4494" s="46">
        <v>25.1</v>
      </c>
      <c r="G4494" s="46">
        <v>25.1</v>
      </c>
      <c r="H4494" s="1105" t="b">
        <f t="shared" si="141"/>
        <v>1</v>
      </c>
    </row>
    <row r="4495" spans="1:8">
      <c r="A4495" s="47">
        <v>38904</v>
      </c>
      <c r="B4495" s="48" t="s">
        <v>12521</v>
      </c>
      <c r="C4495" s="47" t="s">
        <v>4706</v>
      </c>
      <c r="D4495" s="49">
        <f t="shared" si="140"/>
        <v>40.78</v>
      </c>
      <c r="F4495" s="49">
        <v>40.78</v>
      </c>
      <c r="G4495" s="49">
        <v>40.78</v>
      </c>
      <c r="H4495" s="1105" t="b">
        <f t="shared" si="141"/>
        <v>1</v>
      </c>
    </row>
    <row r="4496" spans="1:8">
      <c r="A4496" s="45">
        <v>38903</v>
      </c>
      <c r="B4496" s="1108" t="s">
        <v>12522</v>
      </c>
      <c r="C4496" s="45" t="s">
        <v>4706</v>
      </c>
      <c r="D4496" s="46">
        <f t="shared" si="140"/>
        <v>40.53</v>
      </c>
      <c r="F4496" s="46">
        <v>40.53</v>
      </c>
      <c r="G4496" s="46">
        <v>40.53</v>
      </c>
      <c r="H4496" s="1105" t="b">
        <f t="shared" si="141"/>
        <v>1</v>
      </c>
    </row>
    <row r="4497" spans="1:8">
      <c r="A4497" s="47">
        <v>7091</v>
      </c>
      <c r="B4497" s="48" t="s">
        <v>12523</v>
      </c>
      <c r="C4497" s="47" t="s">
        <v>4706</v>
      </c>
      <c r="D4497" s="49">
        <f t="shared" si="140"/>
        <v>9.6300000000000008</v>
      </c>
      <c r="F4497" s="49">
        <v>9.6300000000000008</v>
      </c>
      <c r="G4497" s="49">
        <v>9.6300000000000008</v>
      </c>
      <c r="H4497" s="1105" t="b">
        <f t="shared" si="141"/>
        <v>1</v>
      </c>
    </row>
    <row r="4498" spans="1:8">
      <c r="A4498" s="45">
        <v>11655</v>
      </c>
      <c r="B4498" s="1108" t="s">
        <v>12524</v>
      </c>
      <c r="C4498" s="45" t="s">
        <v>4706</v>
      </c>
      <c r="D4498" s="46">
        <f t="shared" si="140"/>
        <v>9.1999999999999993</v>
      </c>
      <c r="F4498" s="46">
        <v>9.1999999999999993</v>
      </c>
      <c r="G4498" s="46">
        <v>9.1999999999999993</v>
      </c>
      <c r="H4498" s="1105" t="b">
        <f t="shared" si="141"/>
        <v>1</v>
      </c>
    </row>
    <row r="4499" spans="1:8">
      <c r="A4499" s="47">
        <v>11656</v>
      </c>
      <c r="B4499" s="48" t="s">
        <v>12525</v>
      </c>
      <c r="C4499" s="47" t="s">
        <v>4706</v>
      </c>
      <c r="D4499" s="49">
        <f t="shared" si="140"/>
        <v>9.6199999999999992</v>
      </c>
      <c r="F4499" s="49">
        <v>9.6199999999999992</v>
      </c>
      <c r="G4499" s="49">
        <v>9.6199999999999992</v>
      </c>
      <c r="H4499" s="1105" t="b">
        <f t="shared" si="141"/>
        <v>1</v>
      </c>
    </row>
    <row r="4500" spans="1:8">
      <c r="A4500" s="45">
        <v>37948</v>
      </c>
      <c r="B4500" s="1108" t="s">
        <v>12526</v>
      </c>
      <c r="C4500" s="45" t="s">
        <v>4706</v>
      </c>
      <c r="D4500" s="46">
        <f t="shared" si="140"/>
        <v>1.95</v>
      </c>
      <c r="F4500" s="46">
        <v>1.95</v>
      </c>
      <c r="G4500" s="46">
        <v>1.95</v>
      </c>
      <c r="H4500" s="1105" t="b">
        <f t="shared" si="141"/>
        <v>1</v>
      </c>
    </row>
    <row r="4501" spans="1:8">
      <c r="A4501" s="47">
        <v>7097</v>
      </c>
      <c r="B4501" s="48" t="s">
        <v>12527</v>
      </c>
      <c r="C4501" s="47" t="s">
        <v>4706</v>
      </c>
      <c r="D4501" s="49">
        <f t="shared" si="140"/>
        <v>4.2699999999999996</v>
      </c>
      <c r="F4501" s="49">
        <v>4.2699999999999996</v>
      </c>
      <c r="G4501" s="49">
        <v>4.2699999999999996</v>
      </c>
      <c r="H4501" s="1105" t="b">
        <f t="shared" si="141"/>
        <v>1</v>
      </c>
    </row>
    <row r="4502" spans="1:8">
      <c r="A4502" s="45">
        <v>11657</v>
      </c>
      <c r="B4502" s="1108" t="s">
        <v>12528</v>
      </c>
      <c r="C4502" s="45" t="s">
        <v>4706</v>
      </c>
      <c r="D4502" s="46">
        <f t="shared" si="140"/>
        <v>8.3800000000000008</v>
      </c>
      <c r="F4502" s="46">
        <v>8.3800000000000008</v>
      </c>
      <c r="G4502" s="46">
        <v>8.3800000000000008</v>
      </c>
      <c r="H4502" s="1105" t="b">
        <f t="shared" si="141"/>
        <v>1</v>
      </c>
    </row>
    <row r="4503" spans="1:8">
      <c r="A4503" s="47">
        <v>11658</v>
      </c>
      <c r="B4503" s="48" t="s">
        <v>12529</v>
      </c>
      <c r="C4503" s="47" t="s">
        <v>4706</v>
      </c>
      <c r="D4503" s="49">
        <f t="shared" si="140"/>
        <v>8.5399999999999991</v>
      </c>
      <c r="F4503" s="49">
        <v>8.5399999999999991</v>
      </c>
      <c r="G4503" s="49">
        <v>8.5399999999999991</v>
      </c>
      <c r="H4503" s="1105" t="b">
        <f t="shared" si="141"/>
        <v>1</v>
      </c>
    </row>
    <row r="4504" spans="1:8">
      <c r="A4504" s="45">
        <v>7146</v>
      </c>
      <c r="B4504" s="1108" t="s">
        <v>12530</v>
      </c>
      <c r="C4504" s="45" t="s">
        <v>4706</v>
      </c>
      <c r="D4504" s="46">
        <f t="shared" si="140"/>
        <v>113.23</v>
      </c>
      <c r="F4504" s="46">
        <v>113.23</v>
      </c>
      <c r="G4504" s="46">
        <v>113.23</v>
      </c>
      <c r="H4504" s="1105" t="b">
        <f t="shared" si="141"/>
        <v>1</v>
      </c>
    </row>
    <row r="4505" spans="1:8">
      <c r="A4505" s="47">
        <v>7138</v>
      </c>
      <c r="B4505" s="48" t="s">
        <v>12531</v>
      </c>
      <c r="C4505" s="47" t="s">
        <v>4706</v>
      </c>
      <c r="D4505" s="49">
        <f t="shared" si="140"/>
        <v>0.64</v>
      </c>
      <c r="F4505" s="49">
        <v>0.64</v>
      </c>
      <c r="G4505" s="49">
        <v>0.64</v>
      </c>
      <c r="H4505" s="1105" t="b">
        <f t="shared" si="141"/>
        <v>1</v>
      </c>
    </row>
    <row r="4506" spans="1:8">
      <c r="A4506" s="45">
        <v>7139</v>
      </c>
      <c r="B4506" s="1108" t="s">
        <v>12532</v>
      </c>
      <c r="C4506" s="45" t="s">
        <v>4706</v>
      </c>
      <c r="D4506" s="46">
        <f t="shared" si="140"/>
        <v>0.84</v>
      </c>
      <c r="F4506" s="46">
        <v>0.84</v>
      </c>
      <c r="G4506" s="46">
        <v>0.84</v>
      </c>
      <c r="H4506" s="1105" t="b">
        <f t="shared" si="141"/>
        <v>1</v>
      </c>
    </row>
    <row r="4507" spans="1:8">
      <c r="A4507" s="47">
        <v>7140</v>
      </c>
      <c r="B4507" s="48" t="s">
        <v>12533</v>
      </c>
      <c r="C4507" s="47" t="s">
        <v>4706</v>
      </c>
      <c r="D4507" s="49">
        <f t="shared" si="140"/>
        <v>2.79</v>
      </c>
      <c r="F4507" s="49">
        <v>2.79</v>
      </c>
      <c r="G4507" s="49">
        <v>2.79</v>
      </c>
      <c r="H4507" s="1105" t="b">
        <f t="shared" si="141"/>
        <v>1</v>
      </c>
    </row>
    <row r="4508" spans="1:8">
      <c r="A4508" s="45">
        <v>7141</v>
      </c>
      <c r="B4508" s="1108" t="s">
        <v>12534</v>
      </c>
      <c r="C4508" s="45" t="s">
        <v>4706</v>
      </c>
      <c r="D4508" s="46">
        <f t="shared" si="140"/>
        <v>6.11</v>
      </c>
      <c r="F4508" s="46">
        <v>6.11</v>
      </c>
      <c r="G4508" s="46">
        <v>6.11</v>
      </c>
      <c r="H4508" s="1105" t="b">
        <f t="shared" si="141"/>
        <v>1</v>
      </c>
    </row>
    <row r="4509" spans="1:8">
      <c r="A4509" s="47">
        <v>7143</v>
      </c>
      <c r="B4509" s="48" t="s">
        <v>12535</v>
      </c>
      <c r="C4509" s="47" t="s">
        <v>4706</v>
      </c>
      <c r="D4509" s="49">
        <f t="shared" si="140"/>
        <v>20.350000000000001</v>
      </c>
      <c r="F4509" s="49">
        <v>20.350000000000001</v>
      </c>
      <c r="G4509" s="49">
        <v>20.350000000000001</v>
      </c>
      <c r="H4509" s="1105" t="b">
        <f t="shared" si="141"/>
        <v>1</v>
      </c>
    </row>
    <row r="4510" spans="1:8">
      <c r="A4510" s="45">
        <v>7144</v>
      </c>
      <c r="B4510" s="1108" t="s">
        <v>12536</v>
      </c>
      <c r="C4510" s="45" t="s">
        <v>4706</v>
      </c>
      <c r="D4510" s="46">
        <f t="shared" si="140"/>
        <v>40.71</v>
      </c>
      <c r="F4510" s="46">
        <v>40.71</v>
      </c>
      <c r="G4510" s="46">
        <v>40.71</v>
      </c>
      <c r="H4510" s="1105" t="b">
        <f t="shared" si="141"/>
        <v>1</v>
      </c>
    </row>
    <row r="4511" spans="1:8">
      <c r="A4511" s="47">
        <v>7145</v>
      </c>
      <c r="B4511" s="48" t="s">
        <v>12537</v>
      </c>
      <c r="C4511" s="47" t="s">
        <v>4706</v>
      </c>
      <c r="D4511" s="49">
        <f t="shared" si="140"/>
        <v>66.760000000000005</v>
      </c>
      <c r="F4511" s="49">
        <v>66.760000000000005</v>
      </c>
      <c r="G4511" s="49">
        <v>66.760000000000005</v>
      </c>
      <c r="H4511" s="1105" t="b">
        <f t="shared" si="141"/>
        <v>1</v>
      </c>
    </row>
    <row r="4512" spans="1:8">
      <c r="A4512" s="45">
        <v>7142</v>
      </c>
      <c r="B4512" s="1108" t="s">
        <v>12538</v>
      </c>
      <c r="C4512" s="45" t="s">
        <v>4706</v>
      </c>
      <c r="D4512" s="46">
        <f t="shared" si="140"/>
        <v>6.83</v>
      </c>
      <c r="F4512" s="46">
        <v>6.83</v>
      </c>
      <c r="G4512" s="46">
        <v>6.83</v>
      </c>
      <c r="H4512" s="1105" t="b">
        <f t="shared" si="141"/>
        <v>1</v>
      </c>
    </row>
    <row r="4513" spans="1:8">
      <c r="A4513" s="47">
        <v>3593</v>
      </c>
      <c r="B4513" s="48" t="s">
        <v>12539</v>
      </c>
      <c r="C4513" s="47" t="s">
        <v>4706</v>
      </c>
      <c r="D4513" s="49">
        <f t="shared" si="140"/>
        <v>41.78</v>
      </c>
      <c r="F4513" s="49">
        <v>41.78</v>
      </c>
      <c r="G4513" s="49">
        <v>41.78</v>
      </c>
      <c r="H4513" s="1105" t="b">
        <f t="shared" si="141"/>
        <v>1</v>
      </c>
    </row>
    <row r="4514" spans="1:8">
      <c r="A4514" s="45">
        <v>3588</v>
      </c>
      <c r="B4514" s="1108" t="s">
        <v>12540</v>
      </c>
      <c r="C4514" s="45" t="s">
        <v>4706</v>
      </c>
      <c r="D4514" s="46">
        <f t="shared" si="140"/>
        <v>32.21</v>
      </c>
      <c r="F4514" s="46">
        <v>32.21</v>
      </c>
      <c r="G4514" s="46">
        <v>32.21</v>
      </c>
      <c r="H4514" s="1105" t="b">
        <f t="shared" si="141"/>
        <v>1</v>
      </c>
    </row>
    <row r="4515" spans="1:8">
      <c r="A4515" s="47">
        <v>3585</v>
      </c>
      <c r="B4515" s="48" t="s">
        <v>12541</v>
      </c>
      <c r="C4515" s="47" t="s">
        <v>4706</v>
      </c>
      <c r="D4515" s="49">
        <f t="shared" si="140"/>
        <v>9.94</v>
      </c>
      <c r="F4515" s="49">
        <v>9.94</v>
      </c>
      <c r="G4515" s="49">
        <v>9.94</v>
      </c>
      <c r="H4515" s="1105" t="b">
        <f t="shared" si="141"/>
        <v>1</v>
      </c>
    </row>
    <row r="4516" spans="1:8">
      <c r="A4516" s="45">
        <v>3587</v>
      </c>
      <c r="B4516" s="1108" t="s">
        <v>12542</v>
      </c>
      <c r="C4516" s="45" t="s">
        <v>4706</v>
      </c>
      <c r="D4516" s="46">
        <f t="shared" si="140"/>
        <v>19.98</v>
      </c>
      <c r="F4516" s="46">
        <v>19.98</v>
      </c>
      <c r="G4516" s="46">
        <v>19.98</v>
      </c>
      <c r="H4516" s="1105" t="b">
        <f t="shared" si="141"/>
        <v>1</v>
      </c>
    </row>
    <row r="4517" spans="1:8">
      <c r="A4517" s="47">
        <v>3590</v>
      </c>
      <c r="B4517" s="48" t="s">
        <v>12543</v>
      </c>
      <c r="C4517" s="47" t="s">
        <v>4706</v>
      </c>
      <c r="D4517" s="49">
        <f t="shared" si="140"/>
        <v>118.64</v>
      </c>
      <c r="F4517" s="49">
        <v>118.64</v>
      </c>
      <c r="G4517" s="49">
        <v>118.64</v>
      </c>
      <c r="H4517" s="1105" t="b">
        <f t="shared" si="141"/>
        <v>1</v>
      </c>
    </row>
    <row r="4518" spans="1:8">
      <c r="A4518" s="45">
        <v>3589</v>
      </c>
      <c r="B4518" s="1108" t="s">
        <v>12544</v>
      </c>
      <c r="C4518" s="45" t="s">
        <v>4706</v>
      </c>
      <c r="D4518" s="46">
        <f t="shared" si="140"/>
        <v>63.68</v>
      </c>
      <c r="F4518" s="46">
        <v>63.68</v>
      </c>
      <c r="G4518" s="46">
        <v>63.68</v>
      </c>
      <c r="H4518" s="1105" t="b">
        <f t="shared" si="141"/>
        <v>1</v>
      </c>
    </row>
    <row r="4519" spans="1:8">
      <c r="A4519" s="47">
        <v>3586</v>
      </c>
      <c r="B4519" s="48" t="s">
        <v>12545</v>
      </c>
      <c r="C4519" s="47" t="s">
        <v>4706</v>
      </c>
      <c r="D4519" s="49">
        <f t="shared" si="140"/>
        <v>13.03</v>
      </c>
      <c r="F4519" s="49">
        <v>13.03</v>
      </c>
      <c r="G4519" s="49">
        <v>13.03</v>
      </c>
      <c r="H4519" s="1105" t="b">
        <f t="shared" si="141"/>
        <v>1</v>
      </c>
    </row>
    <row r="4520" spans="1:8">
      <c r="A4520" s="45">
        <v>3592</v>
      </c>
      <c r="B4520" s="1108" t="s">
        <v>12546</v>
      </c>
      <c r="C4520" s="45" t="s">
        <v>4706</v>
      </c>
      <c r="D4520" s="46">
        <f t="shared" si="140"/>
        <v>187.54</v>
      </c>
      <c r="F4520" s="46">
        <v>187.54</v>
      </c>
      <c r="G4520" s="46">
        <v>187.54</v>
      </c>
      <c r="H4520" s="1105" t="b">
        <f t="shared" si="141"/>
        <v>1</v>
      </c>
    </row>
    <row r="4521" spans="1:8">
      <c r="A4521" s="47">
        <v>3591</v>
      </c>
      <c r="B4521" s="48" t="s">
        <v>12547</v>
      </c>
      <c r="C4521" s="47" t="s">
        <v>4706</v>
      </c>
      <c r="D4521" s="49">
        <f t="shared" si="140"/>
        <v>300.64</v>
      </c>
      <c r="F4521" s="49">
        <v>300.64</v>
      </c>
      <c r="G4521" s="49">
        <v>300.64</v>
      </c>
      <c r="H4521" s="1105" t="b">
        <f t="shared" si="141"/>
        <v>1</v>
      </c>
    </row>
    <row r="4522" spans="1:8">
      <c r="A4522" s="45">
        <v>40396</v>
      </c>
      <c r="B4522" s="1108" t="s">
        <v>12548</v>
      </c>
      <c r="C4522" s="45" t="s">
        <v>4706</v>
      </c>
      <c r="D4522" s="46">
        <f t="shared" si="140"/>
        <v>63.42</v>
      </c>
      <c r="F4522" s="46">
        <v>63.42</v>
      </c>
      <c r="G4522" s="46">
        <v>63.42</v>
      </c>
      <c r="H4522" s="1105" t="b">
        <f t="shared" si="141"/>
        <v>1</v>
      </c>
    </row>
    <row r="4523" spans="1:8">
      <c r="A4523" s="47">
        <v>40395</v>
      </c>
      <c r="B4523" s="48" t="s">
        <v>12549</v>
      </c>
      <c r="C4523" s="47" t="s">
        <v>4706</v>
      </c>
      <c r="D4523" s="49">
        <f t="shared" si="140"/>
        <v>48.67</v>
      </c>
      <c r="F4523" s="49">
        <v>48.67</v>
      </c>
      <c r="G4523" s="49">
        <v>48.67</v>
      </c>
      <c r="H4523" s="1105" t="b">
        <f t="shared" si="141"/>
        <v>1</v>
      </c>
    </row>
    <row r="4524" spans="1:8">
      <c r="A4524" s="45">
        <v>40392</v>
      </c>
      <c r="B4524" s="1108" t="s">
        <v>12550</v>
      </c>
      <c r="C4524" s="45" t="s">
        <v>4706</v>
      </c>
      <c r="D4524" s="46">
        <f t="shared" si="140"/>
        <v>15.66</v>
      </c>
      <c r="F4524" s="46">
        <v>15.66</v>
      </c>
      <c r="G4524" s="46">
        <v>15.66</v>
      </c>
      <c r="H4524" s="1105" t="b">
        <f t="shared" si="141"/>
        <v>1</v>
      </c>
    </row>
    <row r="4525" spans="1:8">
      <c r="A4525" s="47">
        <v>40394</v>
      </c>
      <c r="B4525" s="48" t="s">
        <v>12551</v>
      </c>
      <c r="C4525" s="47" t="s">
        <v>4706</v>
      </c>
      <c r="D4525" s="49">
        <f t="shared" si="140"/>
        <v>31.69</v>
      </c>
      <c r="F4525" s="49">
        <v>31.69</v>
      </c>
      <c r="G4525" s="49">
        <v>31.69</v>
      </c>
      <c r="H4525" s="1105" t="b">
        <f t="shared" si="141"/>
        <v>1</v>
      </c>
    </row>
    <row r="4526" spans="1:8">
      <c r="A4526" s="45">
        <v>40398</v>
      </c>
      <c r="B4526" s="1108" t="s">
        <v>12552</v>
      </c>
      <c r="C4526" s="45" t="s">
        <v>4706</v>
      </c>
      <c r="D4526" s="46">
        <f t="shared" si="140"/>
        <v>203.48</v>
      </c>
      <c r="F4526" s="46">
        <v>203.48</v>
      </c>
      <c r="G4526" s="46">
        <v>203.48</v>
      </c>
      <c r="H4526" s="1105" t="b">
        <f t="shared" si="141"/>
        <v>1</v>
      </c>
    </row>
    <row r="4527" spans="1:8">
      <c r="A4527" s="47">
        <v>40397</v>
      </c>
      <c r="B4527" s="48" t="s">
        <v>12553</v>
      </c>
      <c r="C4527" s="47" t="s">
        <v>4706</v>
      </c>
      <c r="D4527" s="49">
        <f t="shared" si="140"/>
        <v>104.2</v>
      </c>
      <c r="F4527" s="49">
        <v>104.2</v>
      </c>
      <c r="G4527" s="49">
        <v>104.2</v>
      </c>
      <c r="H4527" s="1105" t="b">
        <f t="shared" si="141"/>
        <v>1</v>
      </c>
    </row>
    <row r="4528" spans="1:8">
      <c r="A4528" s="45">
        <v>40393</v>
      </c>
      <c r="B4528" s="1108" t="s">
        <v>12554</v>
      </c>
      <c r="C4528" s="45" t="s">
        <v>4706</v>
      </c>
      <c r="D4528" s="46">
        <f t="shared" si="140"/>
        <v>20.170000000000002</v>
      </c>
      <c r="F4528" s="46">
        <v>20.170000000000002</v>
      </c>
      <c r="G4528" s="46">
        <v>20.170000000000002</v>
      </c>
      <c r="H4528" s="1105" t="b">
        <f t="shared" si="141"/>
        <v>1</v>
      </c>
    </row>
    <row r="4529" spans="1:8">
      <c r="A4529" s="47">
        <v>40399</v>
      </c>
      <c r="B4529" s="48" t="s">
        <v>12555</v>
      </c>
      <c r="C4529" s="47" t="s">
        <v>4706</v>
      </c>
      <c r="D4529" s="49">
        <f t="shared" si="140"/>
        <v>332.89</v>
      </c>
      <c r="F4529" s="49">
        <v>332.89</v>
      </c>
      <c r="G4529" s="49">
        <v>332.89</v>
      </c>
      <c r="H4529" s="1105" t="b">
        <f t="shared" si="141"/>
        <v>1</v>
      </c>
    </row>
    <row r="4530" spans="1:8">
      <c r="A4530" s="45">
        <v>39322</v>
      </c>
      <c r="B4530" s="1108" t="s">
        <v>12556</v>
      </c>
      <c r="C4530" s="45" t="s">
        <v>4706</v>
      </c>
      <c r="D4530" s="46">
        <f t="shared" si="140"/>
        <v>15.81</v>
      </c>
      <c r="F4530" s="46">
        <v>15.81</v>
      </c>
      <c r="G4530" s="46">
        <v>15.81</v>
      </c>
      <c r="H4530" s="1105" t="b">
        <f t="shared" si="141"/>
        <v>1</v>
      </c>
    </row>
    <row r="4531" spans="1:8">
      <c r="A4531" s="47">
        <v>39289</v>
      </c>
      <c r="B4531" s="48" t="s">
        <v>12557</v>
      </c>
      <c r="C4531" s="47" t="s">
        <v>4706</v>
      </c>
      <c r="D4531" s="49">
        <f t="shared" si="140"/>
        <v>18.940000000000001</v>
      </c>
      <c r="F4531" s="49">
        <v>18.940000000000001</v>
      </c>
      <c r="G4531" s="49">
        <v>18.940000000000001</v>
      </c>
      <c r="H4531" s="1105" t="b">
        <f t="shared" si="141"/>
        <v>1</v>
      </c>
    </row>
    <row r="4532" spans="1:8">
      <c r="A4532" s="45">
        <v>39290</v>
      </c>
      <c r="B4532" s="1108" t="s">
        <v>12558</v>
      </c>
      <c r="C4532" s="45" t="s">
        <v>4706</v>
      </c>
      <c r="D4532" s="46">
        <f t="shared" si="140"/>
        <v>32.14</v>
      </c>
      <c r="F4532" s="46">
        <v>32.14</v>
      </c>
      <c r="G4532" s="46">
        <v>32.14</v>
      </c>
      <c r="H4532" s="1105" t="b">
        <f t="shared" si="141"/>
        <v>1</v>
      </c>
    </row>
    <row r="4533" spans="1:8">
      <c r="A4533" s="47">
        <v>39291</v>
      </c>
      <c r="B4533" s="48" t="s">
        <v>12559</v>
      </c>
      <c r="C4533" s="47" t="s">
        <v>4706</v>
      </c>
      <c r="D4533" s="49">
        <f t="shared" si="140"/>
        <v>48.12</v>
      </c>
      <c r="F4533" s="49">
        <v>48.12</v>
      </c>
      <c r="G4533" s="49">
        <v>48.12</v>
      </c>
      <c r="H4533" s="1105" t="b">
        <f t="shared" si="141"/>
        <v>1</v>
      </c>
    </row>
    <row r="4534" spans="1:8">
      <c r="A4534" s="45">
        <v>20174</v>
      </c>
      <c r="B4534" s="1108" t="s">
        <v>12560</v>
      </c>
      <c r="C4534" s="45" t="s">
        <v>4706</v>
      </c>
      <c r="D4534" s="46">
        <f t="shared" si="140"/>
        <v>23.46</v>
      </c>
      <c r="F4534" s="46">
        <v>23.46</v>
      </c>
      <c r="G4534" s="46">
        <v>23.46</v>
      </c>
      <c r="H4534" s="1105" t="b">
        <f t="shared" si="141"/>
        <v>1</v>
      </c>
    </row>
    <row r="4535" spans="1:8">
      <c r="A4535" s="47">
        <v>41892</v>
      </c>
      <c r="B4535" s="48" t="s">
        <v>12561</v>
      </c>
      <c r="C4535" s="47" t="s">
        <v>4706</v>
      </c>
      <c r="D4535" s="49">
        <f t="shared" si="140"/>
        <v>88.12</v>
      </c>
      <c r="F4535" s="49">
        <v>88.12</v>
      </c>
      <c r="G4535" s="49">
        <v>88.12</v>
      </c>
      <c r="H4535" s="1105" t="b">
        <f t="shared" si="141"/>
        <v>1</v>
      </c>
    </row>
    <row r="4536" spans="1:8">
      <c r="A4536" s="45">
        <v>7048</v>
      </c>
      <c r="B4536" s="1108" t="s">
        <v>12562</v>
      </c>
      <c r="C4536" s="45" t="s">
        <v>4706</v>
      </c>
      <c r="D4536" s="46">
        <f t="shared" si="140"/>
        <v>19.02</v>
      </c>
      <c r="F4536" s="46">
        <v>19.02</v>
      </c>
      <c r="G4536" s="46">
        <v>19.02</v>
      </c>
      <c r="H4536" s="1105" t="b">
        <f t="shared" si="141"/>
        <v>1</v>
      </c>
    </row>
    <row r="4537" spans="1:8">
      <c r="A4537" s="47">
        <v>7088</v>
      </c>
      <c r="B4537" s="48" t="s">
        <v>12563</v>
      </c>
      <c r="C4537" s="47" t="s">
        <v>4706</v>
      </c>
      <c r="D4537" s="49">
        <f t="shared" si="140"/>
        <v>41.59</v>
      </c>
      <c r="F4537" s="49">
        <v>41.59</v>
      </c>
      <c r="G4537" s="49">
        <v>41.59</v>
      </c>
      <c r="H4537" s="1105" t="b">
        <f t="shared" si="141"/>
        <v>1</v>
      </c>
    </row>
    <row r="4538" spans="1:8">
      <c r="A4538" s="45">
        <v>20179</v>
      </c>
      <c r="B4538" s="1108" t="s">
        <v>12564</v>
      </c>
      <c r="C4538" s="45" t="s">
        <v>4706</v>
      </c>
      <c r="D4538" s="46">
        <f t="shared" si="140"/>
        <v>31.59</v>
      </c>
      <c r="F4538" s="46">
        <v>31.59</v>
      </c>
      <c r="G4538" s="46">
        <v>31.59</v>
      </c>
      <c r="H4538" s="1105" t="b">
        <f t="shared" si="141"/>
        <v>1</v>
      </c>
    </row>
    <row r="4539" spans="1:8">
      <c r="A4539" s="47">
        <v>20178</v>
      </c>
      <c r="B4539" s="48" t="s">
        <v>12565</v>
      </c>
      <c r="C4539" s="47" t="s">
        <v>4706</v>
      </c>
      <c r="D4539" s="49">
        <f t="shared" si="140"/>
        <v>27.92</v>
      </c>
      <c r="F4539" s="49">
        <v>27.92</v>
      </c>
      <c r="G4539" s="49">
        <v>27.92</v>
      </c>
      <c r="H4539" s="1105" t="b">
        <f t="shared" si="141"/>
        <v>1</v>
      </c>
    </row>
    <row r="4540" spans="1:8">
      <c r="A4540" s="45">
        <v>20180</v>
      </c>
      <c r="B4540" s="1108" t="s">
        <v>12566</v>
      </c>
      <c r="C4540" s="45" t="s">
        <v>4706</v>
      </c>
      <c r="D4540" s="46">
        <f t="shared" si="140"/>
        <v>51.3</v>
      </c>
      <c r="F4540" s="46">
        <v>51.3</v>
      </c>
      <c r="G4540" s="46">
        <v>51.3</v>
      </c>
      <c r="H4540" s="1105" t="b">
        <f t="shared" si="141"/>
        <v>1</v>
      </c>
    </row>
    <row r="4541" spans="1:8">
      <c r="A4541" s="47">
        <v>20181</v>
      </c>
      <c r="B4541" s="48" t="s">
        <v>12567</v>
      </c>
      <c r="C4541" s="47" t="s">
        <v>4706</v>
      </c>
      <c r="D4541" s="49">
        <f t="shared" si="140"/>
        <v>76.099999999999994</v>
      </c>
      <c r="F4541" s="49">
        <v>76.099999999999994</v>
      </c>
      <c r="G4541" s="49">
        <v>76.099999999999994</v>
      </c>
      <c r="H4541" s="1105" t="b">
        <f t="shared" si="141"/>
        <v>1</v>
      </c>
    </row>
    <row r="4542" spans="1:8">
      <c r="A4542" s="45">
        <v>20177</v>
      </c>
      <c r="B4542" s="1108" t="s">
        <v>12568</v>
      </c>
      <c r="C4542" s="45" t="s">
        <v>4706</v>
      </c>
      <c r="D4542" s="46">
        <f t="shared" si="140"/>
        <v>18.29</v>
      </c>
      <c r="F4542" s="46">
        <v>18.29</v>
      </c>
      <c r="G4542" s="46">
        <v>18.29</v>
      </c>
      <c r="H4542" s="1105" t="b">
        <f t="shared" si="141"/>
        <v>1</v>
      </c>
    </row>
    <row r="4543" spans="1:8">
      <c r="A4543" s="47">
        <v>7082</v>
      </c>
      <c r="B4543" s="48" t="s">
        <v>12569</v>
      </c>
      <c r="C4543" s="47" t="s">
        <v>4706</v>
      </c>
      <c r="D4543" s="49">
        <f t="shared" si="140"/>
        <v>36.32</v>
      </c>
      <c r="F4543" s="49">
        <v>36.32</v>
      </c>
      <c r="G4543" s="49">
        <v>36.32</v>
      </c>
      <c r="H4543" s="1105" t="b">
        <f t="shared" si="141"/>
        <v>1</v>
      </c>
    </row>
    <row r="4544" spans="1:8">
      <c r="A4544" s="45">
        <v>42707</v>
      </c>
      <c r="B4544" s="1108" t="s">
        <v>12570</v>
      </c>
      <c r="C4544" s="45" t="s">
        <v>4706</v>
      </c>
      <c r="D4544" s="46">
        <f t="shared" si="140"/>
        <v>98.63</v>
      </c>
      <c r="F4544" s="46">
        <v>98.63</v>
      </c>
      <c r="G4544" s="46">
        <v>98.63</v>
      </c>
      <c r="H4544" s="1105" t="b">
        <f t="shared" si="141"/>
        <v>1</v>
      </c>
    </row>
    <row r="4545" spans="1:8">
      <c r="A4545" s="47">
        <v>7069</v>
      </c>
      <c r="B4545" s="48" t="s">
        <v>12571</v>
      </c>
      <c r="C4545" s="47" t="s">
        <v>4706</v>
      </c>
      <c r="D4545" s="49">
        <f t="shared" si="140"/>
        <v>80.61</v>
      </c>
      <c r="F4545" s="49">
        <v>80.61</v>
      </c>
      <c r="G4545" s="49">
        <v>80.61</v>
      </c>
      <c r="H4545" s="1105" t="b">
        <f t="shared" si="141"/>
        <v>1</v>
      </c>
    </row>
    <row r="4546" spans="1:8">
      <c r="A4546" s="45">
        <v>42708</v>
      </c>
      <c r="B4546" s="1108" t="s">
        <v>12572</v>
      </c>
      <c r="C4546" s="45" t="s">
        <v>4706</v>
      </c>
      <c r="D4546" s="46">
        <f t="shared" si="140"/>
        <v>258.89</v>
      </c>
      <c r="F4546" s="46">
        <v>258.89</v>
      </c>
      <c r="G4546" s="46">
        <v>258.89</v>
      </c>
      <c r="H4546" s="1105" t="b">
        <f t="shared" si="141"/>
        <v>1</v>
      </c>
    </row>
    <row r="4547" spans="1:8">
      <c r="A4547" s="47">
        <v>7070</v>
      </c>
      <c r="B4547" s="48" t="s">
        <v>12573</v>
      </c>
      <c r="C4547" s="47" t="s">
        <v>4706</v>
      </c>
      <c r="D4547" s="49">
        <f t="shared" ref="D4547:D4610" si="142">IF($J$2=$F$1,F4547,G4547)</f>
        <v>115.43</v>
      </c>
      <c r="F4547" s="49">
        <v>115.43</v>
      </c>
      <c r="G4547" s="49">
        <v>115.43</v>
      </c>
      <c r="H4547" s="1105" t="b">
        <f t="shared" ref="H4547:H4610" si="143">F4547=G4547</f>
        <v>1</v>
      </c>
    </row>
    <row r="4548" spans="1:8">
      <c r="A4548" s="45">
        <v>42709</v>
      </c>
      <c r="B4548" s="1108" t="s">
        <v>12574</v>
      </c>
      <c r="C4548" s="45" t="s">
        <v>4706</v>
      </c>
      <c r="D4548" s="46">
        <f t="shared" si="142"/>
        <v>387.18</v>
      </c>
      <c r="F4548" s="46">
        <v>387.18</v>
      </c>
      <c r="G4548" s="46">
        <v>387.18</v>
      </c>
      <c r="H4548" s="1105" t="b">
        <f t="shared" si="143"/>
        <v>1</v>
      </c>
    </row>
    <row r="4549" spans="1:8">
      <c r="A4549" s="47">
        <v>42710</v>
      </c>
      <c r="B4549" s="48" t="s">
        <v>12575</v>
      </c>
      <c r="C4549" s="47" t="s">
        <v>4706</v>
      </c>
      <c r="D4549" s="49">
        <f t="shared" si="142"/>
        <v>1112.97</v>
      </c>
      <c r="F4549" s="49">
        <v>1112.97</v>
      </c>
      <c r="G4549" s="49">
        <v>1112.97</v>
      </c>
      <c r="H4549" s="1105" t="b">
        <f t="shared" si="143"/>
        <v>1</v>
      </c>
    </row>
    <row r="4550" spans="1:8">
      <c r="A4550" s="45">
        <v>42716</v>
      </c>
      <c r="B4550" s="1108" t="s">
        <v>12576</v>
      </c>
      <c r="C4550" s="45" t="s">
        <v>4706</v>
      </c>
      <c r="D4550" s="46">
        <f t="shared" si="142"/>
        <v>1385.28</v>
      </c>
      <c r="F4550" s="46">
        <v>1385.28</v>
      </c>
      <c r="G4550" s="46">
        <v>1385.28</v>
      </c>
      <c r="H4550" s="1105" t="b">
        <f t="shared" si="143"/>
        <v>1</v>
      </c>
    </row>
    <row r="4551" spans="1:8">
      <c r="A4551" s="47">
        <v>20172</v>
      </c>
      <c r="B4551" s="48" t="s">
        <v>12577</v>
      </c>
      <c r="C4551" s="47" t="s">
        <v>4706</v>
      </c>
      <c r="D4551" s="49">
        <f t="shared" si="142"/>
        <v>26.64</v>
      </c>
      <c r="F4551" s="49">
        <v>26.64</v>
      </c>
      <c r="G4551" s="49">
        <v>26.64</v>
      </c>
      <c r="H4551" s="1105" t="b">
        <f t="shared" si="143"/>
        <v>1</v>
      </c>
    </row>
    <row r="4552" spans="1:8">
      <c r="A4552" s="45">
        <v>40945</v>
      </c>
      <c r="B4552" s="1108" t="s">
        <v>12578</v>
      </c>
      <c r="C4552" s="45" t="s">
        <v>4705</v>
      </c>
      <c r="D4552" s="46">
        <f t="shared" si="142"/>
        <v>15.81</v>
      </c>
      <c r="F4552" s="46">
        <v>15.81</v>
      </c>
      <c r="G4552" s="46">
        <v>18.3</v>
      </c>
      <c r="H4552" s="1105" t="b">
        <f t="shared" si="143"/>
        <v>0</v>
      </c>
    </row>
    <row r="4553" spans="1:8">
      <c r="A4553" s="47">
        <v>40946</v>
      </c>
      <c r="B4553" s="48" t="s">
        <v>12579</v>
      </c>
      <c r="C4553" s="47" t="s">
        <v>4714</v>
      </c>
      <c r="D4553" s="49">
        <f t="shared" si="142"/>
        <v>2201.92</v>
      </c>
      <c r="F4553" s="49">
        <v>2201.92</v>
      </c>
      <c r="G4553" s="49">
        <v>2550.09</v>
      </c>
      <c r="H4553" s="1105" t="b">
        <f t="shared" si="143"/>
        <v>0</v>
      </c>
    </row>
    <row r="4554" spans="1:8">
      <c r="A4554" s="45">
        <v>7153</v>
      </c>
      <c r="B4554" s="1108" t="s">
        <v>12580</v>
      </c>
      <c r="C4554" s="45" t="s">
        <v>4705</v>
      </c>
      <c r="D4554" s="46">
        <f t="shared" si="142"/>
        <v>18.489999999999998</v>
      </c>
      <c r="F4554" s="46">
        <v>18.489999999999998</v>
      </c>
      <c r="G4554" s="46">
        <v>21.41</v>
      </c>
      <c r="H4554" s="1105" t="b">
        <f t="shared" si="143"/>
        <v>0</v>
      </c>
    </row>
    <row r="4555" spans="1:8">
      <c r="A4555" s="47">
        <v>41089</v>
      </c>
      <c r="B4555" s="48" t="s">
        <v>12581</v>
      </c>
      <c r="C4555" s="47" t="s">
        <v>4714</v>
      </c>
      <c r="D4555" s="49">
        <f t="shared" si="142"/>
        <v>3278.66</v>
      </c>
      <c r="F4555" s="49">
        <v>3278.66</v>
      </c>
      <c r="G4555" s="49">
        <v>3797.07</v>
      </c>
      <c r="H4555" s="1105" t="b">
        <f t="shared" si="143"/>
        <v>0</v>
      </c>
    </row>
    <row r="4556" spans="1:8">
      <c r="A4556" s="45">
        <v>40943</v>
      </c>
      <c r="B4556" s="1108" t="s">
        <v>12582</v>
      </c>
      <c r="C4556" s="45" t="s">
        <v>4705</v>
      </c>
      <c r="D4556" s="46">
        <f t="shared" si="142"/>
        <v>19.47</v>
      </c>
      <c r="F4556" s="46">
        <v>19.47</v>
      </c>
      <c r="G4556" s="46">
        <v>22.54</v>
      </c>
      <c r="H4556" s="1105" t="b">
        <f t="shared" si="143"/>
        <v>0</v>
      </c>
    </row>
    <row r="4557" spans="1:8">
      <c r="A4557" s="47">
        <v>40944</v>
      </c>
      <c r="B4557" s="48" t="s">
        <v>12583</v>
      </c>
      <c r="C4557" s="47" t="s">
        <v>4714</v>
      </c>
      <c r="D4557" s="49">
        <f t="shared" si="142"/>
        <v>3452.86</v>
      </c>
      <c r="F4557" s="49">
        <v>3452.86</v>
      </c>
      <c r="G4557" s="49">
        <v>3998.81</v>
      </c>
      <c r="H4557" s="1105" t="b">
        <f t="shared" si="143"/>
        <v>0</v>
      </c>
    </row>
    <row r="4558" spans="1:8">
      <c r="A4558" s="45">
        <v>6175</v>
      </c>
      <c r="B4558" s="1108" t="s">
        <v>12584</v>
      </c>
      <c r="C4558" s="45" t="s">
        <v>4705</v>
      </c>
      <c r="D4558" s="46">
        <f t="shared" si="142"/>
        <v>16.48</v>
      </c>
      <c r="F4558" s="46">
        <v>16.48</v>
      </c>
      <c r="G4558" s="46">
        <v>19.07</v>
      </c>
      <c r="H4558" s="1105" t="b">
        <f t="shared" si="143"/>
        <v>0</v>
      </c>
    </row>
    <row r="4559" spans="1:8">
      <c r="A4559" s="47">
        <v>41092</v>
      </c>
      <c r="B4559" s="48" t="s">
        <v>12585</v>
      </c>
      <c r="C4559" s="47" t="s">
        <v>4714</v>
      </c>
      <c r="D4559" s="49">
        <f t="shared" si="142"/>
        <v>2920.35</v>
      </c>
      <c r="F4559" s="49">
        <v>2920.35</v>
      </c>
      <c r="G4559" s="49">
        <v>3382.11</v>
      </c>
      <c r="H4559" s="1105" t="b">
        <f t="shared" si="143"/>
        <v>0</v>
      </c>
    </row>
    <row r="4560" spans="1:8" ht="30">
      <c r="A4560" s="45">
        <v>37712</v>
      </c>
      <c r="B4560" s="1108" t="s">
        <v>12586</v>
      </c>
      <c r="C4560" s="45" t="s">
        <v>4708</v>
      </c>
      <c r="D4560" s="46">
        <f t="shared" si="142"/>
        <v>61.49</v>
      </c>
      <c r="F4560" s="46">
        <v>61.49</v>
      </c>
      <c r="G4560" s="46">
        <v>61.49</v>
      </c>
      <c r="H4560" s="1105" t="b">
        <f t="shared" si="143"/>
        <v>1</v>
      </c>
    </row>
    <row r="4561" spans="1:8" ht="30">
      <c r="A4561" s="47">
        <v>34547</v>
      </c>
      <c r="B4561" s="48" t="s">
        <v>12587</v>
      </c>
      <c r="C4561" s="47" t="s">
        <v>4709</v>
      </c>
      <c r="D4561" s="49">
        <f t="shared" si="142"/>
        <v>2.48</v>
      </c>
      <c r="F4561" s="49">
        <v>2.48</v>
      </c>
      <c r="G4561" s="49">
        <v>2.48</v>
      </c>
      <c r="H4561" s="1105" t="b">
        <f t="shared" si="143"/>
        <v>1</v>
      </c>
    </row>
    <row r="4562" spans="1:8" ht="30">
      <c r="A4562" s="45">
        <v>34548</v>
      </c>
      <c r="B4562" s="1108" t="s">
        <v>12588</v>
      </c>
      <c r="C4562" s="45" t="s">
        <v>4709</v>
      </c>
      <c r="D4562" s="46">
        <f t="shared" si="142"/>
        <v>2.42</v>
      </c>
      <c r="F4562" s="46">
        <v>2.42</v>
      </c>
      <c r="G4562" s="46">
        <v>2.42</v>
      </c>
      <c r="H4562" s="1105" t="b">
        <f t="shared" si="143"/>
        <v>1</v>
      </c>
    </row>
    <row r="4563" spans="1:8">
      <c r="A4563" s="47">
        <v>37411</v>
      </c>
      <c r="B4563" s="48" t="s">
        <v>12589</v>
      </c>
      <c r="C4563" s="47" t="s">
        <v>4708</v>
      </c>
      <c r="D4563" s="49">
        <f t="shared" si="142"/>
        <v>12.15</v>
      </c>
      <c r="F4563" s="49">
        <v>12.15</v>
      </c>
      <c r="G4563" s="49">
        <v>12.15</v>
      </c>
      <c r="H4563" s="1105" t="b">
        <f t="shared" si="143"/>
        <v>1</v>
      </c>
    </row>
    <row r="4564" spans="1:8" ht="30">
      <c r="A4564" s="45">
        <v>34558</v>
      </c>
      <c r="B4564" s="1108" t="s">
        <v>12590</v>
      </c>
      <c r="C4564" s="45" t="s">
        <v>4709</v>
      </c>
      <c r="D4564" s="46">
        <f t="shared" si="142"/>
        <v>1.62</v>
      </c>
      <c r="F4564" s="46">
        <v>1.62</v>
      </c>
      <c r="G4564" s="46">
        <v>1.62</v>
      </c>
      <c r="H4564" s="1105" t="b">
        <f t="shared" si="143"/>
        <v>1</v>
      </c>
    </row>
    <row r="4565" spans="1:8">
      <c r="A4565" s="47">
        <v>34550</v>
      </c>
      <c r="B4565" s="48" t="s">
        <v>12591</v>
      </c>
      <c r="C4565" s="47" t="s">
        <v>4709</v>
      </c>
      <c r="D4565" s="49">
        <f t="shared" si="142"/>
        <v>0.86</v>
      </c>
      <c r="F4565" s="49">
        <v>0.86</v>
      </c>
      <c r="G4565" s="49">
        <v>0.86</v>
      </c>
      <c r="H4565" s="1105" t="b">
        <f t="shared" si="143"/>
        <v>1</v>
      </c>
    </row>
    <row r="4566" spans="1:8" ht="30">
      <c r="A4566" s="45">
        <v>34557</v>
      </c>
      <c r="B4566" s="1108" t="s">
        <v>12592</v>
      </c>
      <c r="C4566" s="45" t="s">
        <v>4709</v>
      </c>
      <c r="D4566" s="46">
        <f t="shared" si="142"/>
        <v>1.52</v>
      </c>
      <c r="F4566" s="46">
        <v>1.52</v>
      </c>
      <c r="G4566" s="46">
        <v>1.52</v>
      </c>
      <c r="H4566" s="1105" t="b">
        <f t="shared" si="143"/>
        <v>1</v>
      </c>
    </row>
    <row r="4567" spans="1:8" ht="30">
      <c r="A4567" s="47">
        <v>7155</v>
      </c>
      <c r="B4567" s="48" t="s">
        <v>12593</v>
      </c>
      <c r="C4567" s="47" t="s">
        <v>4708</v>
      </c>
      <c r="D4567" s="49">
        <f t="shared" si="142"/>
        <v>14.01</v>
      </c>
      <c r="F4567" s="49">
        <v>14.01</v>
      </c>
      <c r="G4567" s="49">
        <v>14.01</v>
      </c>
      <c r="H4567" s="1105" t="b">
        <f t="shared" si="143"/>
        <v>1</v>
      </c>
    </row>
    <row r="4568" spans="1:8" ht="30">
      <c r="A4568" s="45">
        <v>7154</v>
      </c>
      <c r="B4568" s="1108" t="s">
        <v>12594</v>
      </c>
      <c r="C4568" s="45" t="s">
        <v>4710</v>
      </c>
      <c r="D4568" s="46">
        <f t="shared" si="142"/>
        <v>6.3</v>
      </c>
      <c r="F4568" s="46">
        <v>6.3</v>
      </c>
      <c r="G4568" s="46">
        <v>6.3</v>
      </c>
      <c r="H4568" s="1105" t="b">
        <f t="shared" si="143"/>
        <v>1</v>
      </c>
    </row>
    <row r="4569" spans="1:8" ht="30">
      <c r="A4569" s="47">
        <v>10915</v>
      </c>
      <c r="B4569" s="48" t="s">
        <v>12595</v>
      </c>
      <c r="C4569" s="47" t="s">
        <v>4710</v>
      </c>
      <c r="D4569" s="49">
        <f t="shared" si="142"/>
        <v>6.54</v>
      </c>
      <c r="F4569" s="49">
        <v>6.54</v>
      </c>
      <c r="G4569" s="49">
        <v>6.54</v>
      </c>
      <c r="H4569" s="1105" t="b">
        <f t="shared" si="143"/>
        <v>1</v>
      </c>
    </row>
    <row r="4570" spans="1:8" ht="30">
      <c r="A4570" s="45">
        <v>10917</v>
      </c>
      <c r="B4570" s="1108" t="s">
        <v>12596</v>
      </c>
      <c r="C4570" s="45" t="s">
        <v>4708</v>
      </c>
      <c r="D4570" s="46">
        <f t="shared" si="142"/>
        <v>6.35</v>
      </c>
      <c r="F4570" s="46">
        <v>6.35</v>
      </c>
      <c r="G4570" s="46">
        <v>6.35</v>
      </c>
      <c r="H4570" s="1105" t="b">
        <f t="shared" si="143"/>
        <v>1</v>
      </c>
    </row>
    <row r="4571" spans="1:8" ht="30">
      <c r="A4571" s="47">
        <v>21141</v>
      </c>
      <c r="B4571" s="48" t="s">
        <v>12597</v>
      </c>
      <c r="C4571" s="47" t="s">
        <v>4708</v>
      </c>
      <c r="D4571" s="49">
        <f t="shared" si="142"/>
        <v>9.41</v>
      </c>
      <c r="F4571" s="49">
        <v>9.41</v>
      </c>
      <c r="G4571" s="49">
        <v>9.41</v>
      </c>
      <c r="H4571" s="1105" t="b">
        <f t="shared" si="143"/>
        <v>1</v>
      </c>
    </row>
    <row r="4572" spans="1:8" ht="30">
      <c r="A4572" s="45">
        <v>10916</v>
      </c>
      <c r="B4572" s="1108" t="s">
        <v>12598</v>
      </c>
      <c r="C4572" s="45" t="s">
        <v>4710</v>
      </c>
      <c r="D4572" s="46">
        <f t="shared" si="142"/>
        <v>6.36</v>
      </c>
      <c r="F4572" s="46">
        <v>6.36</v>
      </c>
      <c r="G4572" s="46">
        <v>6.36</v>
      </c>
      <c r="H4572" s="1105" t="b">
        <f t="shared" si="143"/>
        <v>1</v>
      </c>
    </row>
    <row r="4573" spans="1:8" ht="30">
      <c r="A4573" s="47">
        <v>39508</v>
      </c>
      <c r="B4573" s="48" t="s">
        <v>12599</v>
      </c>
      <c r="C4573" s="47" t="s">
        <v>4708</v>
      </c>
      <c r="D4573" s="49">
        <f t="shared" si="142"/>
        <v>11.18</v>
      </c>
      <c r="F4573" s="49">
        <v>11.18</v>
      </c>
      <c r="G4573" s="49">
        <v>11.18</v>
      </c>
      <c r="H4573" s="1105" t="b">
        <f t="shared" si="143"/>
        <v>1</v>
      </c>
    </row>
    <row r="4574" spans="1:8" ht="30">
      <c r="A4574" s="45">
        <v>39507</v>
      </c>
      <c r="B4574" s="1108" t="s">
        <v>12600</v>
      </c>
      <c r="C4574" s="45" t="s">
        <v>4708</v>
      </c>
      <c r="D4574" s="46">
        <f t="shared" si="142"/>
        <v>10.95</v>
      </c>
      <c r="F4574" s="46">
        <v>10.95</v>
      </c>
      <c r="G4574" s="46">
        <v>10.95</v>
      </c>
      <c r="H4574" s="1105" t="b">
        <f t="shared" si="143"/>
        <v>1</v>
      </c>
    </row>
    <row r="4575" spans="1:8" ht="30">
      <c r="A4575" s="47">
        <v>7156</v>
      </c>
      <c r="B4575" s="48" t="s">
        <v>12601</v>
      </c>
      <c r="C4575" s="47" t="s">
        <v>4708</v>
      </c>
      <c r="D4575" s="49">
        <f t="shared" si="142"/>
        <v>18.93</v>
      </c>
      <c r="F4575" s="49">
        <v>18.93</v>
      </c>
      <c r="G4575" s="49">
        <v>18.93</v>
      </c>
      <c r="H4575" s="1105" t="b">
        <f t="shared" si="143"/>
        <v>1</v>
      </c>
    </row>
    <row r="4576" spans="1:8" ht="30">
      <c r="A4576" s="45">
        <v>39509</v>
      </c>
      <c r="B4576" s="1108" t="s">
        <v>12602</v>
      </c>
      <c r="C4576" s="45" t="s">
        <v>4708</v>
      </c>
      <c r="D4576" s="46">
        <f t="shared" si="142"/>
        <v>8.81</v>
      </c>
      <c r="F4576" s="46">
        <v>8.81</v>
      </c>
      <c r="G4576" s="46">
        <v>8.81</v>
      </c>
      <c r="H4576" s="1105" t="b">
        <f t="shared" si="143"/>
        <v>1</v>
      </c>
    </row>
    <row r="4577" spans="1:8">
      <c r="A4577" s="47">
        <v>25988</v>
      </c>
      <c r="B4577" s="48" t="s">
        <v>12603</v>
      </c>
      <c r="C4577" s="47" t="s">
        <v>4708</v>
      </c>
      <c r="D4577" s="49">
        <f t="shared" si="142"/>
        <v>9.73</v>
      </c>
      <c r="F4577" s="49">
        <v>9.73</v>
      </c>
      <c r="G4577" s="49">
        <v>9.73</v>
      </c>
      <c r="H4577" s="1105" t="b">
        <f t="shared" si="143"/>
        <v>1</v>
      </c>
    </row>
    <row r="4578" spans="1:8">
      <c r="A4578" s="45">
        <v>10928</v>
      </c>
      <c r="B4578" s="1108" t="s">
        <v>12604</v>
      </c>
      <c r="C4578" s="45" t="s">
        <v>4708</v>
      </c>
      <c r="D4578" s="46">
        <f t="shared" si="142"/>
        <v>12.14</v>
      </c>
      <c r="F4578" s="46">
        <v>12.14</v>
      </c>
      <c r="G4578" s="46">
        <v>12.14</v>
      </c>
      <c r="H4578" s="1105" t="b">
        <f t="shared" si="143"/>
        <v>1</v>
      </c>
    </row>
    <row r="4579" spans="1:8">
      <c r="A4579" s="47">
        <v>7167</v>
      </c>
      <c r="B4579" s="48" t="s">
        <v>12605</v>
      </c>
      <c r="C4579" s="47" t="s">
        <v>4708</v>
      </c>
      <c r="D4579" s="49">
        <f t="shared" si="142"/>
        <v>16.59</v>
      </c>
      <c r="F4579" s="49">
        <v>16.59</v>
      </c>
      <c r="G4579" s="49">
        <v>16.59</v>
      </c>
      <c r="H4579" s="1105" t="b">
        <f t="shared" si="143"/>
        <v>1</v>
      </c>
    </row>
    <row r="4580" spans="1:8">
      <c r="A4580" s="45">
        <v>10933</v>
      </c>
      <c r="B4580" s="1108" t="s">
        <v>12606</v>
      </c>
      <c r="C4580" s="45" t="s">
        <v>4708</v>
      </c>
      <c r="D4580" s="46">
        <f t="shared" si="142"/>
        <v>14.83</v>
      </c>
      <c r="F4580" s="46">
        <v>14.83</v>
      </c>
      <c r="G4580" s="46">
        <v>14.83</v>
      </c>
      <c r="H4580" s="1105" t="b">
        <f t="shared" si="143"/>
        <v>1</v>
      </c>
    </row>
    <row r="4581" spans="1:8">
      <c r="A4581" s="47">
        <v>10927</v>
      </c>
      <c r="B4581" s="48" t="s">
        <v>12607</v>
      </c>
      <c r="C4581" s="47" t="s">
        <v>4708</v>
      </c>
      <c r="D4581" s="49">
        <f t="shared" si="142"/>
        <v>17.91</v>
      </c>
      <c r="F4581" s="49">
        <v>17.91</v>
      </c>
      <c r="G4581" s="49">
        <v>17.91</v>
      </c>
      <c r="H4581" s="1105" t="b">
        <f t="shared" si="143"/>
        <v>1</v>
      </c>
    </row>
    <row r="4582" spans="1:8">
      <c r="A4582" s="45">
        <v>7158</v>
      </c>
      <c r="B4582" s="1108" t="s">
        <v>12608</v>
      </c>
      <c r="C4582" s="45" t="s">
        <v>4708</v>
      </c>
      <c r="D4582" s="46">
        <f t="shared" si="142"/>
        <v>25</v>
      </c>
      <c r="F4582" s="46">
        <v>25</v>
      </c>
      <c r="G4582" s="46">
        <v>25</v>
      </c>
      <c r="H4582" s="1105" t="b">
        <f t="shared" si="143"/>
        <v>1</v>
      </c>
    </row>
    <row r="4583" spans="1:8">
      <c r="A4583" s="47">
        <v>7162</v>
      </c>
      <c r="B4583" s="48" t="s">
        <v>12609</v>
      </c>
      <c r="C4583" s="47" t="s">
        <v>4708</v>
      </c>
      <c r="D4583" s="49">
        <f t="shared" si="142"/>
        <v>37.590000000000003</v>
      </c>
      <c r="F4583" s="49">
        <v>37.590000000000003</v>
      </c>
      <c r="G4583" s="49">
        <v>37.590000000000003</v>
      </c>
      <c r="H4583" s="1105" t="b">
        <f t="shared" si="143"/>
        <v>1</v>
      </c>
    </row>
    <row r="4584" spans="1:8">
      <c r="A4584" s="45">
        <v>10932</v>
      </c>
      <c r="B4584" s="1108" t="s">
        <v>12610</v>
      </c>
      <c r="C4584" s="45" t="s">
        <v>4708</v>
      </c>
      <c r="D4584" s="46">
        <f t="shared" si="142"/>
        <v>66.56</v>
      </c>
      <c r="F4584" s="46">
        <v>66.56</v>
      </c>
      <c r="G4584" s="46">
        <v>66.56</v>
      </c>
      <c r="H4584" s="1105" t="b">
        <f t="shared" si="143"/>
        <v>1</v>
      </c>
    </row>
    <row r="4585" spans="1:8" ht="30">
      <c r="A4585" s="47">
        <v>40706</v>
      </c>
      <c r="B4585" s="48" t="s">
        <v>12611</v>
      </c>
      <c r="C4585" s="47" t="s">
        <v>4708</v>
      </c>
      <c r="D4585" s="49">
        <f t="shared" si="142"/>
        <v>39.909999999999997</v>
      </c>
      <c r="F4585" s="49">
        <v>39.909999999999997</v>
      </c>
      <c r="G4585" s="49">
        <v>39.909999999999997</v>
      </c>
      <c r="H4585" s="1105" t="b">
        <f t="shared" si="143"/>
        <v>1</v>
      </c>
    </row>
    <row r="4586" spans="1:8" ht="30">
      <c r="A4586" s="45">
        <v>10937</v>
      </c>
      <c r="B4586" s="1108" t="s">
        <v>12612</v>
      </c>
      <c r="C4586" s="45" t="s">
        <v>4708</v>
      </c>
      <c r="D4586" s="46">
        <f t="shared" si="142"/>
        <v>26.16</v>
      </c>
      <c r="F4586" s="46">
        <v>26.16</v>
      </c>
      <c r="G4586" s="46">
        <v>26.16</v>
      </c>
      <c r="H4586" s="1105" t="b">
        <f t="shared" si="143"/>
        <v>1</v>
      </c>
    </row>
    <row r="4587" spans="1:8" ht="30">
      <c r="A4587" s="47">
        <v>10935</v>
      </c>
      <c r="B4587" s="48" t="s">
        <v>12613</v>
      </c>
      <c r="C4587" s="47" t="s">
        <v>4708</v>
      </c>
      <c r="D4587" s="49">
        <f t="shared" si="142"/>
        <v>34.450000000000003</v>
      </c>
      <c r="F4587" s="49">
        <v>34.450000000000003</v>
      </c>
      <c r="G4587" s="49">
        <v>34.450000000000003</v>
      </c>
      <c r="H4587" s="1105" t="b">
        <f t="shared" si="143"/>
        <v>1</v>
      </c>
    </row>
    <row r="4588" spans="1:8">
      <c r="A4588" s="45">
        <v>40707</v>
      </c>
      <c r="B4588" s="1108" t="s">
        <v>12614</v>
      </c>
      <c r="C4588" s="45" t="s">
        <v>4708</v>
      </c>
      <c r="D4588" s="46">
        <f t="shared" si="142"/>
        <v>79.319999999999993</v>
      </c>
      <c r="F4588" s="46">
        <v>79.319999999999993</v>
      </c>
      <c r="G4588" s="46">
        <v>79.319999999999993</v>
      </c>
      <c r="H4588" s="1105" t="b">
        <f t="shared" si="143"/>
        <v>1</v>
      </c>
    </row>
    <row r="4589" spans="1:8">
      <c r="A4589" s="47">
        <v>10931</v>
      </c>
      <c r="B4589" s="48" t="s">
        <v>12615</v>
      </c>
      <c r="C4589" s="47" t="s">
        <v>4708</v>
      </c>
      <c r="D4589" s="49">
        <f t="shared" si="142"/>
        <v>11.09</v>
      </c>
      <c r="F4589" s="49">
        <v>11.09</v>
      </c>
      <c r="G4589" s="49">
        <v>11.09</v>
      </c>
      <c r="H4589" s="1105" t="b">
        <f t="shared" si="143"/>
        <v>1</v>
      </c>
    </row>
    <row r="4590" spans="1:8">
      <c r="A4590" s="45">
        <v>7164</v>
      </c>
      <c r="B4590" s="1108" t="s">
        <v>12616</v>
      </c>
      <c r="C4590" s="45" t="s">
        <v>4708</v>
      </c>
      <c r="D4590" s="46">
        <f t="shared" si="142"/>
        <v>31.06</v>
      </c>
      <c r="F4590" s="46">
        <v>31.06</v>
      </c>
      <c r="G4590" s="46">
        <v>31.06</v>
      </c>
      <c r="H4590" s="1105" t="b">
        <f t="shared" si="143"/>
        <v>1</v>
      </c>
    </row>
    <row r="4591" spans="1:8">
      <c r="A4591" s="47">
        <v>36887</v>
      </c>
      <c r="B4591" s="48" t="s">
        <v>12617</v>
      </c>
      <c r="C4591" s="47" t="s">
        <v>4708</v>
      </c>
      <c r="D4591" s="49">
        <f t="shared" si="142"/>
        <v>14.07</v>
      </c>
      <c r="F4591" s="49">
        <v>14.07</v>
      </c>
      <c r="G4591" s="49">
        <v>14.07</v>
      </c>
      <c r="H4591" s="1105" t="b">
        <f t="shared" si="143"/>
        <v>1</v>
      </c>
    </row>
    <row r="4592" spans="1:8" ht="30">
      <c r="A4592" s="45">
        <v>34630</v>
      </c>
      <c r="B4592" s="1108" t="s">
        <v>12618</v>
      </c>
      <c r="C4592" s="45" t="s">
        <v>4706</v>
      </c>
      <c r="D4592" s="46">
        <f t="shared" si="142"/>
        <v>999.44</v>
      </c>
      <c r="F4592" s="46">
        <v>999.44</v>
      </c>
      <c r="G4592" s="46">
        <v>999.44</v>
      </c>
      <c r="H4592" s="1105" t="b">
        <f t="shared" si="143"/>
        <v>1</v>
      </c>
    </row>
    <row r="4593" spans="1:8">
      <c r="A4593" s="47">
        <v>7161</v>
      </c>
      <c r="B4593" s="48" t="s">
        <v>12619</v>
      </c>
      <c r="C4593" s="47" t="s">
        <v>4708</v>
      </c>
      <c r="D4593" s="49">
        <f t="shared" si="142"/>
        <v>4.71</v>
      </c>
      <c r="F4593" s="49">
        <v>4.71</v>
      </c>
      <c r="G4593" s="49">
        <v>4.71</v>
      </c>
      <c r="H4593" s="1105" t="b">
        <f t="shared" si="143"/>
        <v>1</v>
      </c>
    </row>
    <row r="4594" spans="1:8">
      <c r="A4594" s="45">
        <v>7170</v>
      </c>
      <c r="B4594" s="1108" t="s">
        <v>12620</v>
      </c>
      <c r="C4594" s="45" t="s">
        <v>4708</v>
      </c>
      <c r="D4594" s="46">
        <f t="shared" si="142"/>
        <v>2</v>
      </c>
      <c r="F4594" s="46">
        <v>2</v>
      </c>
      <c r="G4594" s="46">
        <v>2</v>
      </c>
      <c r="H4594" s="1105" t="b">
        <f t="shared" si="143"/>
        <v>1</v>
      </c>
    </row>
    <row r="4595" spans="1:8">
      <c r="A4595" s="47">
        <v>37524</v>
      </c>
      <c r="B4595" s="48" t="s">
        <v>12621</v>
      </c>
      <c r="C4595" s="47" t="s">
        <v>4709</v>
      </c>
      <c r="D4595" s="49">
        <f t="shared" si="142"/>
        <v>1.91</v>
      </c>
      <c r="F4595" s="49">
        <v>1.91</v>
      </c>
      <c r="G4595" s="49">
        <v>1.91</v>
      </c>
      <c r="H4595" s="1105" t="b">
        <f t="shared" si="143"/>
        <v>1</v>
      </c>
    </row>
    <row r="4596" spans="1:8" ht="30">
      <c r="A4596" s="45">
        <v>37525</v>
      </c>
      <c r="B4596" s="1108" t="s">
        <v>12622</v>
      </c>
      <c r="C4596" s="45" t="s">
        <v>4709</v>
      </c>
      <c r="D4596" s="46">
        <f t="shared" si="142"/>
        <v>2.2799999999999998</v>
      </c>
      <c r="F4596" s="46">
        <v>2.2799999999999998</v>
      </c>
      <c r="G4596" s="46">
        <v>2.2799999999999998</v>
      </c>
      <c r="H4596" s="1105" t="b">
        <f t="shared" si="143"/>
        <v>1</v>
      </c>
    </row>
    <row r="4597" spans="1:8">
      <c r="A4597" s="47">
        <v>10920</v>
      </c>
      <c r="B4597" s="48" t="s">
        <v>12623</v>
      </c>
      <c r="C4597" s="47" t="s">
        <v>4708</v>
      </c>
      <c r="D4597" s="49">
        <f t="shared" si="142"/>
        <v>12.62</v>
      </c>
      <c r="F4597" s="49">
        <v>12.62</v>
      </c>
      <c r="G4597" s="49">
        <v>12.62</v>
      </c>
      <c r="H4597" s="1105" t="b">
        <f t="shared" si="143"/>
        <v>1</v>
      </c>
    </row>
    <row r="4598" spans="1:8">
      <c r="A4598" s="45">
        <v>7238</v>
      </c>
      <c r="B4598" s="1108" t="s">
        <v>12624</v>
      </c>
      <c r="C4598" s="45" t="s">
        <v>4708</v>
      </c>
      <c r="D4598" s="46">
        <f t="shared" si="142"/>
        <v>40.6</v>
      </c>
      <c r="F4598" s="46">
        <v>40.6</v>
      </c>
      <c r="G4598" s="46">
        <v>40.6</v>
      </c>
      <c r="H4598" s="1105" t="b">
        <f t="shared" si="143"/>
        <v>1</v>
      </c>
    </row>
    <row r="4599" spans="1:8">
      <c r="A4599" s="47">
        <v>7239</v>
      </c>
      <c r="B4599" s="48" t="s">
        <v>12625</v>
      </c>
      <c r="C4599" s="47" t="s">
        <v>4708</v>
      </c>
      <c r="D4599" s="49">
        <f t="shared" si="142"/>
        <v>50.48</v>
      </c>
      <c r="F4599" s="49">
        <v>50.48</v>
      </c>
      <c r="G4599" s="49">
        <v>50.48</v>
      </c>
      <c r="H4599" s="1105" t="b">
        <f t="shared" si="143"/>
        <v>1</v>
      </c>
    </row>
    <row r="4600" spans="1:8">
      <c r="A4600" s="45">
        <v>7240</v>
      </c>
      <c r="B4600" s="1108" t="s">
        <v>12626</v>
      </c>
      <c r="C4600" s="45" t="s">
        <v>4708</v>
      </c>
      <c r="D4600" s="46">
        <f t="shared" si="142"/>
        <v>57.96</v>
      </c>
      <c r="F4600" s="46">
        <v>57.96</v>
      </c>
      <c r="G4600" s="46">
        <v>57.96</v>
      </c>
      <c r="H4600" s="1105" t="b">
        <f t="shared" si="143"/>
        <v>1</v>
      </c>
    </row>
    <row r="4601" spans="1:8">
      <c r="A4601" s="47">
        <v>36789</v>
      </c>
      <c r="B4601" s="48" t="s">
        <v>12627</v>
      </c>
      <c r="C4601" s="47" t="s">
        <v>4706</v>
      </c>
      <c r="D4601" s="49">
        <f t="shared" si="142"/>
        <v>2.4</v>
      </c>
      <c r="F4601" s="49">
        <v>2.4</v>
      </c>
      <c r="G4601" s="49">
        <v>2.4</v>
      </c>
      <c r="H4601" s="1105" t="b">
        <f t="shared" si="143"/>
        <v>1</v>
      </c>
    </row>
    <row r="4602" spans="1:8">
      <c r="A4602" s="45">
        <v>25007</v>
      </c>
      <c r="B4602" s="1108" t="s">
        <v>12628</v>
      </c>
      <c r="C4602" s="45" t="s">
        <v>4708</v>
      </c>
      <c r="D4602" s="46">
        <f t="shared" si="142"/>
        <v>27.5</v>
      </c>
      <c r="F4602" s="46">
        <v>27.5</v>
      </c>
      <c r="G4602" s="46">
        <v>27.5</v>
      </c>
      <c r="H4602" s="1105" t="b">
        <f t="shared" si="143"/>
        <v>1</v>
      </c>
    </row>
    <row r="4603" spans="1:8">
      <c r="A4603" s="47">
        <v>14171</v>
      </c>
      <c r="B4603" s="48" t="s">
        <v>12629</v>
      </c>
      <c r="C4603" s="47" t="s">
        <v>4708</v>
      </c>
      <c r="D4603" s="49">
        <f t="shared" si="142"/>
        <v>73.52</v>
      </c>
      <c r="F4603" s="49">
        <v>73.52</v>
      </c>
      <c r="G4603" s="49">
        <v>73.52</v>
      </c>
      <c r="H4603" s="1105" t="b">
        <f t="shared" si="143"/>
        <v>1</v>
      </c>
    </row>
    <row r="4604" spans="1:8">
      <c r="A4604" s="45">
        <v>14170</v>
      </c>
      <c r="B4604" s="1108" t="s">
        <v>12630</v>
      </c>
      <c r="C4604" s="45" t="s">
        <v>4708</v>
      </c>
      <c r="D4604" s="46">
        <f t="shared" si="142"/>
        <v>64.97</v>
      </c>
      <c r="F4604" s="46">
        <v>64.97</v>
      </c>
      <c r="G4604" s="46">
        <v>64.97</v>
      </c>
      <c r="H4604" s="1105" t="b">
        <f t="shared" si="143"/>
        <v>1</v>
      </c>
    </row>
    <row r="4605" spans="1:8">
      <c r="A4605" s="47">
        <v>14173</v>
      </c>
      <c r="B4605" s="48" t="s">
        <v>12631</v>
      </c>
      <c r="C4605" s="47" t="s">
        <v>4708</v>
      </c>
      <c r="D4605" s="49">
        <f t="shared" si="142"/>
        <v>85.66</v>
      </c>
      <c r="F4605" s="49">
        <v>85.66</v>
      </c>
      <c r="G4605" s="49">
        <v>85.66</v>
      </c>
      <c r="H4605" s="1105" t="b">
        <f t="shared" si="143"/>
        <v>1</v>
      </c>
    </row>
    <row r="4606" spans="1:8">
      <c r="A4606" s="45">
        <v>14172</v>
      </c>
      <c r="B4606" s="1108" t="s">
        <v>12632</v>
      </c>
      <c r="C4606" s="45" t="s">
        <v>4708</v>
      </c>
      <c r="D4606" s="46">
        <f t="shared" si="142"/>
        <v>69.33</v>
      </c>
      <c r="F4606" s="46">
        <v>69.33</v>
      </c>
      <c r="G4606" s="46">
        <v>69.33</v>
      </c>
      <c r="H4606" s="1105" t="b">
        <f t="shared" si="143"/>
        <v>1</v>
      </c>
    </row>
    <row r="4607" spans="1:8">
      <c r="A4607" s="47">
        <v>7243</v>
      </c>
      <c r="B4607" s="48" t="s">
        <v>12633</v>
      </c>
      <c r="C4607" s="47" t="s">
        <v>4708</v>
      </c>
      <c r="D4607" s="49">
        <f t="shared" si="142"/>
        <v>27.2</v>
      </c>
      <c r="F4607" s="49">
        <v>27.2</v>
      </c>
      <c r="G4607" s="49">
        <v>27.2</v>
      </c>
      <c r="H4607" s="1105" t="b">
        <f t="shared" si="143"/>
        <v>1</v>
      </c>
    </row>
    <row r="4608" spans="1:8">
      <c r="A4608" s="45">
        <v>11067</v>
      </c>
      <c r="B4608" s="1108" t="s">
        <v>12634</v>
      </c>
      <c r="C4608" s="45" t="s">
        <v>4706</v>
      </c>
      <c r="D4608" s="46">
        <f t="shared" si="142"/>
        <v>201.94</v>
      </c>
      <c r="F4608" s="46">
        <v>201.94</v>
      </c>
      <c r="G4608" s="46">
        <v>201.94</v>
      </c>
      <c r="H4608" s="1105" t="b">
        <f t="shared" si="143"/>
        <v>1</v>
      </c>
    </row>
    <row r="4609" spans="1:8">
      <c r="A4609" s="47">
        <v>11068</v>
      </c>
      <c r="B4609" s="48" t="s">
        <v>12635</v>
      </c>
      <c r="C4609" s="47" t="s">
        <v>4706</v>
      </c>
      <c r="D4609" s="49">
        <f t="shared" si="142"/>
        <v>285.20999999999998</v>
      </c>
      <c r="F4609" s="49">
        <v>285.20999999999998</v>
      </c>
      <c r="G4609" s="49">
        <v>285.20999999999998</v>
      </c>
      <c r="H4609" s="1105" t="b">
        <f t="shared" si="143"/>
        <v>1</v>
      </c>
    </row>
    <row r="4610" spans="1:8" ht="30">
      <c r="A4610" s="45">
        <v>7173</v>
      </c>
      <c r="B4610" s="1108" t="s">
        <v>12636</v>
      </c>
      <c r="C4610" s="45" t="s">
        <v>4718</v>
      </c>
      <c r="D4610" s="46">
        <f t="shared" si="142"/>
        <v>1550</v>
      </c>
      <c r="F4610" s="46">
        <v>1550</v>
      </c>
      <c r="G4610" s="46">
        <v>1550</v>
      </c>
      <c r="H4610" s="1105" t="b">
        <f t="shared" si="143"/>
        <v>1</v>
      </c>
    </row>
    <row r="4611" spans="1:8" ht="30">
      <c r="A4611" s="47">
        <v>7175</v>
      </c>
      <c r="B4611" s="48" t="s">
        <v>12637</v>
      </c>
      <c r="C4611" s="47" t="s">
        <v>4706</v>
      </c>
      <c r="D4611" s="49">
        <f t="shared" ref="D4611:D4674" si="144">IF($J$2=$F$1,F4611,G4611)</f>
        <v>1.75</v>
      </c>
      <c r="F4611" s="49">
        <v>1.75</v>
      </c>
      <c r="G4611" s="49">
        <v>1.75</v>
      </c>
      <c r="H4611" s="1105" t="b">
        <f t="shared" ref="H4611:H4674" si="145">F4611=G4611</f>
        <v>1</v>
      </c>
    </row>
    <row r="4612" spans="1:8">
      <c r="A4612" s="45">
        <v>40865</v>
      </c>
      <c r="B4612" s="1108" t="s">
        <v>12638</v>
      </c>
      <c r="C4612" s="45" t="s">
        <v>4706</v>
      </c>
      <c r="D4612" s="46">
        <f t="shared" si="144"/>
        <v>2.08</v>
      </c>
      <c r="F4612" s="46">
        <v>2.08</v>
      </c>
      <c r="G4612" s="46">
        <v>2.08</v>
      </c>
      <c r="H4612" s="1105" t="b">
        <f t="shared" si="145"/>
        <v>1</v>
      </c>
    </row>
    <row r="4613" spans="1:8">
      <c r="A4613" s="47">
        <v>7184</v>
      </c>
      <c r="B4613" s="48" t="s">
        <v>12639</v>
      </c>
      <c r="C4613" s="47" t="s">
        <v>4708</v>
      </c>
      <c r="D4613" s="49">
        <f t="shared" si="144"/>
        <v>27.53</v>
      </c>
      <c r="F4613" s="49">
        <v>27.53</v>
      </c>
      <c r="G4613" s="49">
        <v>27.53</v>
      </c>
      <c r="H4613" s="1105" t="b">
        <f t="shared" si="145"/>
        <v>1</v>
      </c>
    </row>
    <row r="4614" spans="1:8">
      <c r="A4614" s="45">
        <v>34458</v>
      </c>
      <c r="B4614" s="1108" t="s">
        <v>12640</v>
      </c>
      <c r="C4614" s="45" t="s">
        <v>4706</v>
      </c>
      <c r="D4614" s="46">
        <f t="shared" si="144"/>
        <v>101.14</v>
      </c>
      <c r="F4614" s="46">
        <v>101.14</v>
      </c>
      <c r="G4614" s="46">
        <v>101.14</v>
      </c>
      <c r="H4614" s="1105" t="b">
        <f t="shared" si="145"/>
        <v>1</v>
      </c>
    </row>
    <row r="4615" spans="1:8">
      <c r="A4615" s="47">
        <v>34464</v>
      </c>
      <c r="B4615" s="48" t="s">
        <v>12641</v>
      </c>
      <c r="C4615" s="47" t="s">
        <v>4706</v>
      </c>
      <c r="D4615" s="49">
        <f t="shared" si="144"/>
        <v>135.69</v>
      </c>
      <c r="F4615" s="49">
        <v>135.69</v>
      </c>
      <c r="G4615" s="49">
        <v>135.69</v>
      </c>
      <c r="H4615" s="1105" t="b">
        <f t="shared" si="145"/>
        <v>1</v>
      </c>
    </row>
    <row r="4616" spans="1:8">
      <c r="A4616" s="45">
        <v>34468</v>
      </c>
      <c r="B4616" s="1108" t="s">
        <v>12642</v>
      </c>
      <c r="C4616" s="45" t="s">
        <v>4706</v>
      </c>
      <c r="D4616" s="46">
        <f t="shared" si="144"/>
        <v>156.6</v>
      </c>
      <c r="F4616" s="46">
        <v>156.6</v>
      </c>
      <c r="G4616" s="46">
        <v>156.6</v>
      </c>
      <c r="H4616" s="1105" t="b">
        <f t="shared" si="145"/>
        <v>1</v>
      </c>
    </row>
    <row r="4617" spans="1:8">
      <c r="A4617" s="47">
        <v>34473</v>
      </c>
      <c r="B4617" s="48" t="s">
        <v>12643</v>
      </c>
      <c r="C4617" s="47" t="s">
        <v>4706</v>
      </c>
      <c r="D4617" s="49">
        <f t="shared" si="144"/>
        <v>128.07</v>
      </c>
      <c r="F4617" s="49">
        <v>128.07</v>
      </c>
      <c r="G4617" s="49">
        <v>128.07</v>
      </c>
      <c r="H4617" s="1105" t="b">
        <f t="shared" si="145"/>
        <v>1</v>
      </c>
    </row>
    <row r="4618" spans="1:8">
      <c r="A4618" s="45">
        <v>34480</v>
      </c>
      <c r="B4618" s="1108" t="s">
        <v>12644</v>
      </c>
      <c r="C4618" s="45" t="s">
        <v>4706</v>
      </c>
      <c r="D4618" s="46">
        <f t="shared" si="144"/>
        <v>174.65</v>
      </c>
      <c r="F4618" s="46">
        <v>174.65</v>
      </c>
      <c r="G4618" s="46">
        <v>174.65</v>
      </c>
      <c r="H4618" s="1105" t="b">
        <f t="shared" si="145"/>
        <v>1</v>
      </c>
    </row>
    <row r="4619" spans="1:8">
      <c r="A4619" s="47">
        <v>34486</v>
      </c>
      <c r="B4619" s="48" t="s">
        <v>12645</v>
      </c>
      <c r="C4619" s="47" t="s">
        <v>4706</v>
      </c>
      <c r="D4619" s="49">
        <f t="shared" si="144"/>
        <v>195.61</v>
      </c>
      <c r="F4619" s="49">
        <v>195.61</v>
      </c>
      <c r="G4619" s="49">
        <v>195.61</v>
      </c>
      <c r="H4619" s="1105" t="b">
        <f t="shared" si="145"/>
        <v>1</v>
      </c>
    </row>
    <row r="4620" spans="1:8">
      <c r="A4620" s="45">
        <v>7202</v>
      </c>
      <c r="B4620" s="1108" t="s">
        <v>12646</v>
      </c>
      <c r="C4620" s="45" t="s">
        <v>4708</v>
      </c>
      <c r="D4620" s="46">
        <f t="shared" si="144"/>
        <v>40.08</v>
      </c>
      <c r="F4620" s="46">
        <v>40.08</v>
      </c>
      <c r="G4620" s="46">
        <v>40.08</v>
      </c>
      <c r="H4620" s="1105" t="b">
        <f t="shared" si="145"/>
        <v>1</v>
      </c>
    </row>
    <row r="4621" spans="1:8">
      <c r="A4621" s="47">
        <v>7190</v>
      </c>
      <c r="B4621" s="48" t="s">
        <v>12647</v>
      </c>
      <c r="C4621" s="47" t="s">
        <v>4706</v>
      </c>
      <c r="D4621" s="49">
        <f t="shared" si="144"/>
        <v>6.87</v>
      </c>
      <c r="F4621" s="49">
        <v>6.87</v>
      </c>
      <c r="G4621" s="49">
        <v>6.87</v>
      </c>
      <c r="H4621" s="1105" t="b">
        <f t="shared" si="145"/>
        <v>1</v>
      </c>
    </row>
    <row r="4622" spans="1:8">
      <c r="A4622" s="45">
        <v>34417</v>
      </c>
      <c r="B4622" s="1108" t="s">
        <v>12648</v>
      </c>
      <c r="C4622" s="45" t="s">
        <v>4706</v>
      </c>
      <c r="D4622" s="46">
        <f t="shared" si="144"/>
        <v>11.95</v>
      </c>
      <c r="F4622" s="46">
        <v>11.95</v>
      </c>
      <c r="G4622" s="46">
        <v>11.95</v>
      </c>
      <c r="H4622" s="1105" t="b">
        <f t="shared" si="145"/>
        <v>1</v>
      </c>
    </row>
    <row r="4623" spans="1:8">
      <c r="A4623" s="47">
        <v>7191</v>
      </c>
      <c r="B4623" s="48" t="s">
        <v>12649</v>
      </c>
      <c r="C4623" s="47" t="s">
        <v>4706</v>
      </c>
      <c r="D4623" s="49">
        <f t="shared" si="144"/>
        <v>13.85</v>
      </c>
      <c r="F4623" s="49">
        <v>13.85</v>
      </c>
      <c r="G4623" s="49">
        <v>13.85</v>
      </c>
      <c r="H4623" s="1105" t="b">
        <f t="shared" si="145"/>
        <v>1</v>
      </c>
    </row>
    <row r="4624" spans="1:8">
      <c r="A4624" s="45">
        <v>7213</v>
      </c>
      <c r="B4624" s="1108" t="s">
        <v>12649</v>
      </c>
      <c r="C4624" s="45" t="s">
        <v>4708</v>
      </c>
      <c r="D4624" s="46">
        <f t="shared" si="144"/>
        <v>11.35</v>
      </c>
      <c r="F4624" s="46">
        <v>11.35</v>
      </c>
      <c r="G4624" s="46">
        <v>11.35</v>
      </c>
      <c r="H4624" s="1105" t="b">
        <f t="shared" si="145"/>
        <v>1</v>
      </c>
    </row>
    <row r="4625" spans="1:8">
      <c r="A4625" s="47">
        <v>7195</v>
      </c>
      <c r="B4625" s="48" t="s">
        <v>12650</v>
      </c>
      <c r="C4625" s="47" t="s">
        <v>4706</v>
      </c>
      <c r="D4625" s="49">
        <f t="shared" si="144"/>
        <v>33</v>
      </c>
      <c r="F4625" s="49">
        <v>33</v>
      </c>
      <c r="G4625" s="49">
        <v>33</v>
      </c>
      <c r="H4625" s="1105" t="b">
        <f t="shared" si="145"/>
        <v>1</v>
      </c>
    </row>
    <row r="4626" spans="1:8">
      <c r="A4626" s="45">
        <v>7186</v>
      </c>
      <c r="B4626" s="1108" t="s">
        <v>12651</v>
      </c>
      <c r="C4626" s="45" t="s">
        <v>4706</v>
      </c>
      <c r="D4626" s="46">
        <f t="shared" si="144"/>
        <v>39.49</v>
      </c>
      <c r="F4626" s="46">
        <v>39.49</v>
      </c>
      <c r="G4626" s="46">
        <v>39.49</v>
      </c>
      <c r="H4626" s="1105" t="b">
        <f t="shared" si="145"/>
        <v>1</v>
      </c>
    </row>
    <row r="4627" spans="1:8">
      <c r="A4627" s="47">
        <v>7194</v>
      </c>
      <c r="B4627" s="48" t="s">
        <v>12652</v>
      </c>
      <c r="C4627" s="47" t="s">
        <v>4708</v>
      </c>
      <c r="D4627" s="49">
        <f t="shared" si="144"/>
        <v>19.579999999999998</v>
      </c>
      <c r="F4627" s="49">
        <v>19.579999999999998</v>
      </c>
      <c r="G4627" s="49">
        <v>19.579999999999998</v>
      </c>
      <c r="H4627" s="1105" t="b">
        <f t="shared" si="145"/>
        <v>1</v>
      </c>
    </row>
    <row r="4628" spans="1:8">
      <c r="A4628" s="45">
        <v>7207</v>
      </c>
      <c r="B4628" s="1108" t="s">
        <v>12652</v>
      </c>
      <c r="C4628" s="45" t="s">
        <v>4706</v>
      </c>
      <c r="D4628" s="46">
        <f t="shared" si="144"/>
        <v>52.56</v>
      </c>
      <c r="F4628" s="46">
        <v>52.56</v>
      </c>
      <c r="G4628" s="46">
        <v>52.56</v>
      </c>
      <c r="H4628" s="1105" t="b">
        <f t="shared" si="145"/>
        <v>1</v>
      </c>
    </row>
    <row r="4629" spans="1:8">
      <c r="A4629" s="47">
        <v>7197</v>
      </c>
      <c r="B4629" s="48" t="s">
        <v>12653</v>
      </c>
      <c r="C4629" s="47" t="s">
        <v>4706</v>
      </c>
      <c r="D4629" s="49">
        <f t="shared" si="144"/>
        <v>78.959999999999994</v>
      </c>
      <c r="F4629" s="49">
        <v>78.959999999999994</v>
      </c>
      <c r="G4629" s="49">
        <v>78.959999999999994</v>
      </c>
      <c r="H4629" s="1105" t="b">
        <f t="shared" si="145"/>
        <v>1</v>
      </c>
    </row>
    <row r="4630" spans="1:8">
      <c r="A4630" s="45">
        <v>7192</v>
      </c>
      <c r="B4630" s="1108" t="s">
        <v>12654</v>
      </c>
      <c r="C4630" s="45" t="s">
        <v>4706</v>
      </c>
      <c r="D4630" s="46">
        <f t="shared" si="144"/>
        <v>43.43</v>
      </c>
      <c r="F4630" s="46">
        <v>43.43</v>
      </c>
      <c r="G4630" s="46">
        <v>43.43</v>
      </c>
      <c r="H4630" s="1105" t="b">
        <f t="shared" si="145"/>
        <v>1</v>
      </c>
    </row>
    <row r="4631" spans="1:8">
      <c r="A4631" s="47">
        <v>7193</v>
      </c>
      <c r="B4631" s="48" t="s">
        <v>12655</v>
      </c>
      <c r="C4631" s="47" t="s">
        <v>4706</v>
      </c>
      <c r="D4631" s="49">
        <f t="shared" si="144"/>
        <v>51.84</v>
      </c>
      <c r="F4631" s="49">
        <v>51.84</v>
      </c>
      <c r="G4631" s="49">
        <v>51.84</v>
      </c>
      <c r="H4631" s="1105" t="b">
        <f t="shared" si="145"/>
        <v>1</v>
      </c>
    </row>
    <row r="4632" spans="1:8">
      <c r="A4632" s="45">
        <v>7189</v>
      </c>
      <c r="B4632" s="1108" t="s">
        <v>12656</v>
      </c>
      <c r="C4632" s="45" t="s">
        <v>4706</v>
      </c>
      <c r="D4632" s="46">
        <f t="shared" si="144"/>
        <v>72.81</v>
      </c>
      <c r="F4632" s="46">
        <v>72.81</v>
      </c>
      <c r="G4632" s="46">
        <v>72.81</v>
      </c>
      <c r="H4632" s="1105" t="b">
        <f t="shared" si="145"/>
        <v>1</v>
      </c>
    </row>
    <row r="4633" spans="1:8">
      <c r="A4633" s="47">
        <v>7198</v>
      </c>
      <c r="B4633" s="48" t="s">
        <v>12657</v>
      </c>
      <c r="C4633" s="47" t="s">
        <v>4708</v>
      </c>
      <c r="D4633" s="49">
        <f t="shared" si="144"/>
        <v>27.11</v>
      </c>
      <c r="F4633" s="49">
        <v>27.11</v>
      </c>
      <c r="G4633" s="49">
        <v>27.11</v>
      </c>
      <c r="H4633" s="1105" t="b">
        <f t="shared" si="145"/>
        <v>1</v>
      </c>
    </row>
    <row r="4634" spans="1:8">
      <c r="A4634" s="45">
        <v>34402</v>
      </c>
      <c r="B4634" s="1108" t="s">
        <v>12657</v>
      </c>
      <c r="C4634" s="45" t="s">
        <v>4706</v>
      </c>
      <c r="D4634" s="46">
        <f t="shared" si="144"/>
        <v>109.14</v>
      </c>
      <c r="F4634" s="46">
        <v>109.14</v>
      </c>
      <c r="G4634" s="46">
        <v>109.14</v>
      </c>
      <c r="H4634" s="1105" t="b">
        <f t="shared" si="145"/>
        <v>1</v>
      </c>
    </row>
    <row r="4635" spans="1:8">
      <c r="A4635" s="47">
        <v>7245</v>
      </c>
      <c r="B4635" s="48" t="s">
        <v>12658</v>
      </c>
      <c r="C4635" s="47" t="s">
        <v>4706</v>
      </c>
      <c r="D4635" s="49">
        <f t="shared" si="144"/>
        <v>34.020000000000003</v>
      </c>
      <c r="F4635" s="49">
        <v>34.020000000000003</v>
      </c>
      <c r="G4635" s="49">
        <v>34.020000000000003</v>
      </c>
      <c r="H4635" s="1105" t="b">
        <f t="shared" si="145"/>
        <v>1</v>
      </c>
    </row>
    <row r="4636" spans="1:8">
      <c r="A4636" s="45">
        <v>34425</v>
      </c>
      <c r="B4636" s="1108" t="s">
        <v>12659</v>
      </c>
      <c r="C4636" s="45" t="s">
        <v>4706</v>
      </c>
      <c r="D4636" s="46">
        <f t="shared" si="144"/>
        <v>67.489999999999995</v>
      </c>
      <c r="F4636" s="46">
        <v>67.489999999999995</v>
      </c>
      <c r="G4636" s="46">
        <v>67.489999999999995</v>
      </c>
      <c r="H4636" s="1105" t="b">
        <f t="shared" si="145"/>
        <v>1</v>
      </c>
    </row>
    <row r="4637" spans="1:8">
      <c r="A4637" s="47">
        <v>7223</v>
      </c>
      <c r="B4637" s="48" t="s">
        <v>12660</v>
      </c>
      <c r="C4637" s="47" t="s">
        <v>4706</v>
      </c>
      <c r="D4637" s="49">
        <f t="shared" si="144"/>
        <v>78.66</v>
      </c>
      <c r="F4637" s="49">
        <v>78.66</v>
      </c>
      <c r="G4637" s="49">
        <v>78.66</v>
      </c>
      <c r="H4637" s="1105" t="b">
        <f t="shared" si="145"/>
        <v>1</v>
      </c>
    </row>
    <row r="4638" spans="1:8">
      <c r="A4638" s="45">
        <v>7234</v>
      </c>
      <c r="B4638" s="1108" t="s">
        <v>12661</v>
      </c>
      <c r="C4638" s="45" t="s">
        <v>4706</v>
      </c>
      <c r="D4638" s="46">
        <f t="shared" si="144"/>
        <v>113.45</v>
      </c>
      <c r="F4638" s="46">
        <v>113.45</v>
      </c>
      <c r="G4638" s="46">
        <v>113.45</v>
      </c>
      <c r="H4638" s="1105" t="b">
        <f t="shared" si="145"/>
        <v>1</v>
      </c>
    </row>
    <row r="4639" spans="1:8">
      <c r="A4639" s="47">
        <v>7224</v>
      </c>
      <c r="B4639" s="48" t="s">
        <v>12662</v>
      </c>
      <c r="C4639" s="47" t="s">
        <v>4706</v>
      </c>
      <c r="D4639" s="49">
        <f t="shared" si="144"/>
        <v>125.31</v>
      </c>
      <c r="F4639" s="49">
        <v>125.31</v>
      </c>
      <c r="G4639" s="49">
        <v>125.31</v>
      </c>
      <c r="H4639" s="1105" t="b">
        <f t="shared" si="145"/>
        <v>1</v>
      </c>
    </row>
    <row r="4640" spans="1:8">
      <c r="A4640" s="45">
        <v>7221</v>
      </c>
      <c r="B4640" s="1108" t="s">
        <v>12663</v>
      </c>
      <c r="C4640" s="45" t="s">
        <v>4708</v>
      </c>
      <c r="D4640" s="46">
        <f t="shared" si="144"/>
        <v>60.93</v>
      </c>
      <c r="F4640" s="46">
        <v>60.93</v>
      </c>
      <c r="G4640" s="46">
        <v>60.93</v>
      </c>
      <c r="H4640" s="1105" t="b">
        <f t="shared" si="145"/>
        <v>1</v>
      </c>
    </row>
    <row r="4641" spans="1:8">
      <c r="A4641" s="47">
        <v>7210</v>
      </c>
      <c r="B4641" s="48" t="s">
        <v>12663</v>
      </c>
      <c r="C4641" s="47" t="s">
        <v>4706</v>
      </c>
      <c r="D4641" s="49">
        <f t="shared" si="144"/>
        <v>142.58000000000001</v>
      </c>
      <c r="F4641" s="49">
        <v>142.58000000000001</v>
      </c>
      <c r="G4641" s="49">
        <v>142.58000000000001</v>
      </c>
      <c r="H4641" s="1105" t="b">
        <f t="shared" si="145"/>
        <v>1</v>
      </c>
    </row>
    <row r="4642" spans="1:8">
      <c r="A4642" s="45">
        <v>7225</v>
      </c>
      <c r="B4642" s="1108" t="s">
        <v>12664</v>
      </c>
      <c r="C4642" s="45" t="s">
        <v>4706</v>
      </c>
      <c r="D4642" s="46">
        <f t="shared" si="144"/>
        <v>158.43</v>
      </c>
      <c r="F4642" s="46">
        <v>158.43</v>
      </c>
      <c r="G4642" s="46">
        <v>158.43</v>
      </c>
      <c r="H4642" s="1105" t="b">
        <f t="shared" si="145"/>
        <v>1</v>
      </c>
    </row>
    <row r="4643" spans="1:8">
      <c r="A4643" s="47">
        <v>7226</v>
      </c>
      <c r="B4643" s="48" t="s">
        <v>12665</v>
      </c>
      <c r="C4643" s="47" t="s">
        <v>4706</v>
      </c>
      <c r="D4643" s="49">
        <f t="shared" si="144"/>
        <v>174.35</v>
      </c>
      <c r="F4643" s="49">
        <v>174.35</v>
      </c>
      <c r="G4643" s="49">
        <v>174.35</v>
      </c>
      <c r="H4643" s="1105" t="b">
        <f t="shared" si="145"/>
        <v>1</v>
      </c>
    </row>
    <row r="4644" spans="1:8">
      <c r="A4644" s="45">
        <v>7236</v>
      </c>
      <c r="B4644" s="1108" t="s">
        <v>12666</v>
      </c>
      <c r="C4644" s="45" t="s">
        <v>4706</v>
      </c>
      <c r="D4644" s="46">
        <f t="shared" si="144"/>
        <v>190.15</v>
      </c>
      <c r="F4644" s="46">
        <v>190.15</v>
      </c>
      <c r="G4644" s="46">
        <v>190.15</v>
      </c>
      <c r="H4644" s="1105" t="b">
        <f t="shared" si="145"/>
        <v>1</v>
      </c>
    </row>
    <row r="4645" spans="1:8">
      <c r="A4645" s="47">
        <v>7227</v>
      </c>
      <c r="B4645" s="48" t="s">
        <v>12667</v>
      </c>
      <c r="C4645" s="47" t="s">
        <v>4706</v>
      </c>
      <c r="D4645" s="49">
        <f t="shared" si="144"/>
        <v>206</v>
      </c>
      <c r="F4645" s="49">
        <v>206</v>
      </c>
      <c r="G4645" s="49">
        <v>206</v>
      </c>
      <c r="H4645" s="1105" t="b">
        <f t="shared" si="145"/>
        <v>1</v>
      </c>
    </row>
    <row r="4646" spans="1:8">
      <c r="A4646" s="45">
        <v>7212</v>
      </c>
      <c r="B4646" s="1108" t="s">
        <v>12668</v>
      </c>
      <c r="C4646" s="45" t="s">
        <v>4706</v>
      </c>
      <c r="D4646" s="46">
        <f t="shared" si="144"/>
        <v>228.09</v>
      </c>
      <c r="F4646" s="46">
        <v>228.09</v>
      </c>
      <c r="G4646" s="46">
        <v>228.09</v>
      </c>
      <c r="H4646" s="1105" t="b">
        <f t="shared" si="145"/>
        <v>1</v>
      </c>
    </row>
    <row r="4647" spans="1:8">
      <c r="A4647" s="47">
        <v>7229</v>
      </c>
      <c r="B4647" s="48" t="s">
        <v>12669</v>
      </c>
      <c r="C4647" s="47" t="s">
        <v>4706</v>
      </c>
      <c r="D4647" s="49">
        <f t="shared" si="144"/>
        <v>150.84</v>
      </c>
      <c r="F4647" s="49">
        <v>150.84</v>
      </c>
      <c r="G4647" s="49">
        <v>150.84</v>
      </c>
      <c r="H4647" s="1105" t="b">
        <f t="shared" si="145"/>
        <v>1</v>
      </c>
    </row>
    <row r="4648" spans="1:8">
      <c r="A4648" s="45">
        <v>7230</v>
      </c>
      <c r="B4648" s="1108" t="s">
        <v>12670</v>
      </c>
      <c r="C4648" s="45" t="s">
        <v>4706</v>
      </c>
      <c r="D4648" s="46">
        <f t="shared" si="144"/>
        <v>240.37</v>
      </c>
      <c r="F4648" s="46">
        <v>240.37</v>
      </c>
      <c r="G4648" s="46">
        <v>240.37</v>
      </c>
      <c r="H4648" s="1105" t="b">
        <f t="shared" si="145"/>
        <v>1</v>
      </c>
    </row>
    <row r="4649" spans="1:8">
      <c r="A4649" s="47">
        <v>7231</v>
      </c>
      <c r="B4649" s="48" t="s">
        <v>12671</v>
      </c>
      <c r="C4649" s="47" t="s">
        <v>4706</v>
      </c>
      <c r="D4649" s="49">
        <f t="shared" si="144"/>
        <v>315.68</v>
      </c>
      <c r="F4649" s="49">
        <v>315.68</v>
      </c>
      <c r="G4649" s="49">
        <v>315.68</v>
      </c>
      <c r="H4649" s="1105" t="b">
        <f t="shared" si="145"/>
        <v>1</v>
      </c>
    </row>
    <row r="4650" spans="1:8">
      <c r="A4650" s="45">
        <v>7220</v>
      </c>
      <c r="B4650" s="1108" t="s">
        <v>12672</v>
      </c>
      <c r="C4650" s="45" t="s">
        <v>4706</v>
      </c>
      <c r="D4650" s="46">
        <f t="shared" si="144"/>
        <v>388.1</v>
      </c>
      <c r="F4650" s="46">
        <v>388.1</v>
      </c>
      <c r="G4650" s="46">
        <v>388.1</v>
      </c>
      <c r="H4650" s="1105" t="b">
        <f t="shared" si="145"/>
        <v>1</v>
      </c>
    </row>
    <row r="4651" spans="1:8">
      <c r="A4651" s="47">
        <v>34447</v>
      </c>
      <c r="B4651" s="48" t="s">
        <v>12673</v>
      </c>
      <c r="C4651" s="47" t="s">
        <v>4706</v>
      </c>
      <c r="D4651" s="49">
        <f t="shared" si="144"/>
        <v>431.96</v>
      </c>
      <c r="F4651" s="49">
        <v>431.96</v>
      </c>
      <c r="G4651" s="49">
        <v>431.96</v>
      </c>
      <c r="H4651" s="1105" t="b">
        <f t="shared" si="145"/>
        <v>1</v>
      </c>
    </row>
    <row r="4652" spans="1:8">
      <c r="A4652" s="45">
        <v>7233</v>
      </c>
      <c r="B4652" s="1108" t="s">
        <v>12674</v>
      </c>
      <c r="C4652" s="45" t="s">
        <v>4706</v>
      </c>
      <c r="D4652" s="46">
        <f t="shared" si="144"/>
        <v>483.6</v>
      </c>
      <c r="F4652" s="46">
        <v>483.6</v>
      </c>
      <c r="G4652" s="46">
        <v>483.6</v>
      </c>
      <c r="H4652" s="1105" t="b">
        <f t="shared" si="145"/>
        <v>1</v>
      </c>
    </row>
    <row r="4653" spans="1:8" ht="45">
      <c r="A4653" s="47">
        <v>42172</v>
      </c>
      <c r="B4653" s="48" t="s">
        <v>12675</v>
      </c>
      <c r="C4653" s="47" t="s">
        <v>4708</v>
      </c>
      <c r="D4653" s="49">
        <f t="shared" si="144"/>
        <v>140.5</v>
      </c>
      <c r="F4653" s="49">
        <v>140.5</v>
      </c>
      <c r="G4653" s="49">
        <v>140.5</v>
      </c>
      <c r="H4653" s="1105" t="b">
        <f t="shared" si="145"/>
        <v>1</v>
      </c>
    </row>
    <row r="4654" spans="1:8" ht="30">
      <c r="A4654" s="45">
        <v>39520</v>
      </c>
      <c r="B4654" s="1108" t="s">
        <v>12676</v>
      </c>
      <c r="C4654" s="45" t="s">
        <v>4708</v>
      </c>
      <c r="D4654" s="46">
        <f t="shared" si="144"/>
        <v>109.78</v>
      </c>
      <c r="F4654" s="46">
        <v>109.78</v>
      </c>
      <c r="G4654" s="46">
        <v>109.78</v>
      </c>
      <c r="H4654" s="1105" t="b">
        <f t="shared" si="145"/>
        <v>1</v>
      </c>
    </row>
    <row r="4655" spans="1:8" ht="30">
      <c r="A4655" s="47">
        <v>39521</v>
      </c>
      <c r="B4655" s="48" t="s">
        <v>12677</v>
      </c>
      <c r="C4655" s="47" t="s">
        <v>4708</v>
      </c>
      <c r="D4655" s="49">
        <f t="shared" si="144"/>
        <v>117.59</v>
      </c>
      <c r="F4655" s="49">
        <v>117.59</v>
      </c>
      <c r="G4655" s="49">
        <v>117.59</v>
      </c>
      <c r="H4655" s="1105" t="b">
        <f t="shared" si="145"/>
        <v>1</v>
      </c>
    </row>
    <row r="4656" spans="1:8" ht="30">
      <c r="A4656" s="45">
        <v>39522</v>
      </c>
      <c r="B4656" s="1108" t="s">
        <v>12678</v>
      </c>
      <c r="C4656" s="45" t="s">
        <v>4708</v>
      </c>
      <c r="D4656" s="46">
        <f t="shared" si="144"/>
        <v>94.02</v>
      </c>
      <c r="F4656" s="46">
        <v>94.02</v>
      </c>
      <c r="G4656" s="46">
        <v>94.02</v>
      </c>
      <c r="H4656" s="1105" t="b">
        <f t="shared" si="145"/>
        <v>1</v>
      </c>
    </row>
    <row r="4657" spans="1:8">
      <c r="A4657" s="47">
        <v>7246</v>
      </c>
      <c r="B4657" s="48" t="s">
        <v>12679</v>
      </c>
      <c r="C4657" s="47" t="s">
        <v>4706</v>
      </c>
      <c r="D4657" s="49">
        <f t="shared" si="144"/>
        <v>31.66</v>
      </c>
      <c r="F4657" s="49">
        <v>31.66</v>
      </c>
      <c r="G4657" s="49">
        <v>31.66</v>
      </c>
      <c r="H4657" s="1105" t="b">
        <f t="shared" si="145"/>
        <v>1</v>
      </c>
    </row>
    <row r="4658" spans="1:8">
      <c r="A4658" s="45">
        <v>12869</v>
      </c>
      <c r="B4658" s="1108" t="s">
        <v>12680</v>
      </c>
      <c r="C4658" s="45" t="s">
        <v>4705</v>
      </c>
      <c r="D4658" s="46">
        <f t="shared" si="144"/>
        <v>14.02</v>
      </c>
      <c r="F4658" s="46">
        <v>14.02</v>
      </c>
      <c r="G4658" s="46">
        <v>16.22</v>
      </c>
      <c r="H4658" s="1105" t="b">
        <f t="shared" si="145"/>
        <v>0</v>
      </c>
    </row>
    <row r="4659" spans="1:8">
      <c r="A4659" s="47">
        <v>41097</v>
      </c>
      <c r="B4659" s="48" t="s">
        <v>12681</v>
      </c>
      <c r="C4659" s="47" t="s">
        <v>4714</v>
      </c>
      <c r="D4659" s="49">
        <f t="shared" si="144"/>
        <v>2486.61</v>
      </c>
      <c r="F4659" s="49">
        <v>2486.61</v>
      </c>
      <c r="G4659" s="49">
        <v>2879.78</v>
      </c>
      <c r="H4659" s="1105" t="b">
        <f t="shared" si="145"/>
        <v>0</v>
      </c>
    </row>
    <row r="4660" spans="1:8">
      <c r="A4660" s="45">
        <v>1574</v>
      </c>
      <c r="B4660" s="1108" t="s">
        <v>12682</v>
      </c>
      <c r="C4660" s="45" t="s">
        <v>4706</v>
      </c>
      <c r="D4660" s="46">
        <f t="shared" si="144"/>
        <v>1.07</v>
      </c>
      <c r="F4660" s="46">
        <v>1.07</v>
      </c>
      <c r="G4660" s="46">
        <v>1.07</v>
      </c>
      <c r="H4660" s="1105" t="b">
        <f t="shared" si="145"/>
        <v>1</v>
      </c>
    </row>
    <row r="4661" spans="1:8" ht="30">
      <c r="A4661" s="47">
        <v>1581</v>
      </c>
      <c r="B4661" s="48" t="s">
        <v>12683</v>
      </c>
      <c r="C4661" s="47" t="s">
        <v>4706</v>
      </c>
      <c r="D4661" s="49">
        <f t="shared" si="144"/>
        <v>7.43</v>
      </c>
      <c r="F4661" s="49">
        <v>7.43</v>
      </c>
      <c r="G4661" s="49">
        <v>7.43</v>
      </c>
      <c r="H4661" s="1105" t="b">
        <f t="shared" si="145"/>
        <v>1</v>
      </c>
    </row>
    <row r="4662" spans="1:8">
      <c r="A4662" s="45">
        <v>1575</v>
      </c>
      <c r="B4662" s="1108" t="s">
        <v>12684</v>
      </c>
      <c r="C4662" s="45" t="s">
        <v>4706</v>
      </c>
      <c r="D4662" s="46">
        <f t="shared" si="144"/>
        <v>1.27</v>
      </c>
      <c r="F4662" s="46">
        <v>1.27</v>
      </c>
      <c r="G4662" s="46">
        <v>1.27</v>
      </c>
      <c r="H4662" s="1105" t="b">
        <f t="shared" si="145"/>
        <v>1</v>
      </c>
    </row>
    <row r="4663" spans="1:8">
      <c r="A4663" s="47">
        <v>1570</v>
      </c>
      <c r="B4663" s="48" t="s">
        <v>12685</v>
      </c>
      <c r="C4663" s="47" t="s">
        <v>4706</v>
      </c>
      <c r="D4663" s="49">
        <f t="shared" si="144"/>
        <v>0.64</v>
      </c>
      <c r="F4663" s="49">
        <v>0.64</v>
      </c>
      <c r="G4663" s="49">
        <v>0.64</v>
      </c>
      <c r="H4663" s="1105" t="b">
        <f t="shared" si="145"/>
        <v>1</v>
      </c>
    </row>
    <row r="4664" spans="1:8">
      <c r="A4664" s="45">
        <v>1576</v>
      </c>
      <c r="B4664" s="1108" t="s">
        <v>12686</v>
      </c>
      <c r="C4664" s="45" t="s">
        <v>4706</v>
      </c>
      <c r="D4664" s="46">
        <f t="shared" si="144"/>
        <v>1.76</v>
      </c>
      <c r="F4664" s="46">
        <v>1.76</v>
      </c>
      <c r="G4664" s="46">
        <v>1.76</v>
      </c>
      <c r="H4664" s="1105" t="b">
        <f t="shared" si="145"/>
        <v>1</v>
      </c>
    </row>
    <row r="4665" spans="1:8">
      <c r="A4665" s="47">
        <v>1577</v>
      </c>
      <c r="B4665" s="48" t="s">
        <v>12687</v>
      </c>
      <c r="C4665" s="47" t="s">
        <v>4706</v>
      </c>
      <c r="D4665" s="49">
        <f t="shared" si="144"/>
        <v>1.98</v>
      </c>
      <c r="F4665" s="49">
        <v>1.98</v>
      </c>
      <c r="G4665" s="49">
        <v>1.98</v>
      </c>
      <c r="H4665" s="1105" t="b">
        <f t="shared" si="145"/>
        <v>1</v>
      </c>
    </row>
    <row r="4666" spans="1:8">
      <c r="A4666" s="45">
        <v>1571</v>
      </c>
      <c r="B4666" s="1108" t="s">
        <v>12688</v>
      </c>
      <c r="C4666" s="45" t="s">
        <v>4706</v>
      </c>
      <c r="D4666" s="46">
        <f t="shared" si="144"/>
        <v>0.83</v>
      </c>
      <c r="F4666" s="46">
        <v>0.83</v>
      </c>
      <c r="G4666" s="46">
        <v>0.83</v>
      </c>
      <c r="H4666" s="1105" t="b">
        <f t="shared" si="145"/>
        <v>1</v>
      </c>
    </row>
    <row r="4667" spans="1:8">
      <c r="A4667" s="47">
        <v>1578</v>
      </c>
      <c r="B4667" s="48" t="s">
        <v>12689</v>
      </c>
      <c r="C4667" s="47" t="s">
        <v>4706</v>
      </c>
      <c r="D4667" s="49">
        <f t="shared" si="144"/>
        <v>3.44</v>
      </c>
      <c r="F4667" s="49">
        <v>3.44</v>
      </c>
      <c r="G4667" s="49">
        <v>3.44</v>
      </c>
      <c r="H4667" s="1105" t="b">
        <f t="shared" si="145"/>
        <v>1</v>
      </c>
    </row>
    <row r="4668" spans="1:8">
      <c r="A4668" s="45">
        <v>1573</v>
      </c>
      <c r="B4668" s="1108" t="s">
        <v>12690</v>
      </c>
      <c r="C4668" s="45" t="s">
        <v>4706</v>
      </c>
      <c r="D4668" s="46">
        <f t="shared" si="144"/>
        <v>0.99</v>
      </c>
      <c r="F4668" s="46">
        <v>0.99</v>
      </c>
      <c r="G4668" s="46">
        <v>0.99</v>
      </c>
      <c r="H4668" s="1105" t="b">
        <f t="shared" si="145"/>
        <v>1</v>
      </c>
    </row>
    <row r="4669" spans="1:8" ht="30">
      <c r="A4669" s="47">
        <v>1579</v>
      </c>
      <c r="B4669" s="48" t="s">
        <v>12691</v>
      </c>
      <c r="C4669" s="47" t="s">
        <v>4706</v>
      </c>
      <c r="D4669" s="49">
        <f t="shared" si="144"/>
        <v>4.29</v>
      </c>
      <c r="F4669" s="49">
        <v>4.29</v>
      </c>
      <c r="G4669" s="49">
        <v>4.29</v>
      </c>
      <c r="H4669" s="1105" t="b">
        <f t="shared" si="145"/>
        <v>1</v>
      </c>
    </row>
    <row r="4670" spans="1:8" ht="30">
      <c r="A4670" s="45">
        <v>1580</v>
      </c>
      <c r="B4670" s="1108" t="s">
        <v>12692</v>
      </c>
      <c r="C4670" s="45" t="s">
        <v>4706</v>
      </c>
      <c r="D4670" s="46">
        <f t="shared" si="144"/>
        <v>5.29</v>
      </c>
      <c r="F4670" s="46">
        <v>5.29</v>
      </c>
      <c r="G4670" s="46">
        <v>5.29</v>
      </c>
      <c r="H4670" s="1105" t="b">
        <f t="shared" si="145"/>
        <v>1</v>
      </c>
    </row>
    <row r="4671" spans="1:8">
      <c r="A4671" s="47">
        <v>7571</v>
      </c>
      <c r="B4671" s="48" t="s">
        <v>12693</v>
      </c>
      <c r="C4671" s="47" t="s">
        <v>4706</v>
      </c>
      <c r="D4671" s="49">
        <f t="shared" si="144"/>
        <v>10.46</v>
      </c>
      <c r="F4671" s="49">
        <v>10.46</v>
      </c>
      <c r="G4671" s="49">
        <v>10.46</v>
      </c>
      <c r="H4671" s="1105" t="b">
        <f t="shared" si="145"/>
        <v>1</v>
      </c>
    </row>
    <row r="4672" spans="1:8">
      <c r="A4672" s="45">
        <v>39321</v>
      </c>
      <c r="B4672" s="1108" t="s">
        <v>12694</v>
      </c>
      <c r="C4672" s="45" t="s">
        <v>4706</v>
      </c>
      <c r="D4672" s="46">
        <f t="shared" si="144"/>
        <v>10.6</v>
      </c>
      <c r="F4672" s="46">
        <v>10.6</v>
      </c>
      <c r="G4672" s="46">
        <v>10.6</v>
      </c>
      <c r="H4672" s="1105" t="b">
        <f t="shared" si="145"/>
        <v>1</v>
      </c>
    </row>
    <row r="4673" spans="1:8">
      <c r="A4673" s="47">
        <v>39319</v>
      </c>
      <c r="B4673" s="48" t="s">
        <v>12695</v>
      </c>
      <c r="C4673" s="47" t="s">
        <v>4706</v>
      </c>
      <c r="D4673" s="49">
        <f t="shared" si="144"/>
        <v>4.1399999999999997</v>
      </c>
      <c r="F4673" s="49">
        <v>4.1399999999999997</v>
      </c>
      <c r="G4673" s="49">
        <v>4.1399999999999997</v>
      </c>
      <c r="H4673" s="1105" t="b">
        <f t="shared" si="145"/>
        <v>1</v>
      </c>
    </row>
    <row r="4674" spans="1:8">
      <c r="A4674" s="45">
        <v>39320</v>
      </c>
      <c r="B4674" s="1108" t="s">
        <v>12696</v>
      </c>
      <c r="C4674" s="45" t="s">
        <v>4706</v>
      </c>
      <c r="D4674" s="46">
        <f t="shared" si="144"/>
        <v>6.88</v>
      </c>
      <c r="F4674" s="46">
        <v>6.88</v>
      </c>
      <c r="G4674" s="46">
        <v>6.88</v>
      </c>
      <c r="H4674" s="1105" t="b">
        <f t="shared" si="145"/>
        <v>1</v>
      </c>
    </row>
    <row r="4675" spans="1:8">
      <c r="A4675" s="47">
        <v>1591</v>
      </c>
      <c r="B4675" s="48" t="s">
        <v>12697</v>
      </c>
      <c r="C4675" s="47" t="s">
        <v>4706</v>
      </c>
      <c r="D4675" s="49">
        <f t="shared" ref="D4675:D4738" si="146">IF($J$2=$F$1,F4675,G4675)</f>
        <v>16.39</v>
      </c>
      <c r="F4675" s="49">
        <v>16.39</v>
      </c>
      <c r="G4675" s="49">
        <v>16.39</v>
      </c>
      <c r="H4675" s="1105" t="b">
        <f t="shared" ref="H4675:H4738" si="147">F4675=G4675</f>
        <v>1</v>
      </c>
    </row>
    <row r="4676" spans="1:8">
      <c r="A4676" s="45">
        <v>1547</v>
      </c>
      <c r="B4676" s="1108" t="s">
        <v>12698</v>
      </c>
      <c r="C4676" s="45" t="s">
        <v>4706</v>
      </c>
      <c r="D4676" s="46">
        <f t="shared" si="146"/>
        <v>85.92</v>
      </c>
      <c r="F4676" s="46">
        <v>85.92</v>
      </c>
      <c r="G4676" s="46">
        <v>85.92</v>
      </c>
      <c r="H4676" s="1105" t="b">
        <f t="shared" si="147"/>
        <v>1</v>
      </c>
    </row>
    <row r="4677" spans="1:8">
      <c r="A4677" s="47">
        <v>38196</v>
      </c>
      <c r="B4677" s="48" t="s">
        <v>12699</v>
      </c>
      <c r="C4677" s="47" t="s">
        <v>4706</v>
      </c>
      <c r="D4677" s="49">
        <f t="shared" si="146"/>
        <v>16.73</v>
      </c>
      <c r="F4677" s="49">
        <v>16.73</v>
      </c>
      <c r="G4677" s="49">
        <v>16.73</v>
      </c>
      <c r="H4677" s="1105" t="b">
        <f t="shared" si="147"/>
        <v>1</v>
      </c>
    </row>
    <row r="4678" spans="1:8">
      <c r="A4678" s="45">
        <v>1543</v>
      </c>
      <c r="B4678" s="1108" t="s">
        <v>12700</v>
      </c>
      <c r="C4678" s="45" t="s">
        <v>4706</v>
      </c>
      <c r="D4678" s="46">
        <f t="shared" si="146"/>
        <v>17.78</v>
      </c>
      <c r="F4678" s="46">
        <v>17.78</v>
      </c>
      <c r="G4678" s="46">
        <v>17.78</v>
      </c>
      <c r="H4678" s="1105" t="b">
        <f t="shared" si="147"/>
        <v>1</v>
      </c>
    </row>
    <row r="4679" spans="1:8">
      <c r="A4679" s="47">
        <v>1585</v>
      </c>
      <c r="B4679" s="48" t="s">
        <v>12701</v>
      </c>
      <c r="C4679" s="47" t="s">
        <v>4706</v>
      </c>
      <c r="D4679" s="49">
        <f t="shared" si="146"/>
        <v>3.44</v>
      </c>
      <c r="F4679" s="49">
        <v>3.44</v>
      </c>
      <c r="G4679" s="49">
        <v>3.44</v>
      </c>
      <c r="H4679" s="1105" t="b">
        <f t="shared" si="147"/>
        <v>1</v>
      </c>
    </row>
    <row r="4680" spans="1:8">
      <c r="A4680" s="45">
        <v>1593</v>
      </c>
      <c r="B4680" s="1108" t="s">
        <v>12702</v>
      </c>
      <c r="C4680" s="45" t="s">
        <v>4706</v>
      </c>
      <c r="D4680" s="46">
        <f t="shared" si="146"/>
        <v>18.29</v>
      </c>
      <c r="F4680" s="46">
        <v>18.29</v>
      </c>
      <c r="G4680" s="46">
        <v>18.29</v>
      </c>
      <c r="H4680" s="1105" t="b">
        <f t="shared" si="147"/>
        <v>1</v>
      </c>
    </row>
    <row r="4681" spans="1:8">
      <c r="A4681" s="47">
        <v>11838</v>
      </c>
      <c r="B4681" s="48" t="s">
        <v>12703</v>
      </c>
      <c r="C4681" s="47" t="s">
        <v>4706</v>
      </c>
      <c r="D4681" s="49">
        <f t="shared" si="146"/>
        <v>24.13</v>
      </c>
      <c r="F4681" s="49">
        <v>24.13</v>
      </c>
      <c r="G4681" s="49">
        <v>24.13</v>
      </c>
      <c r="H4681" s="1105" t="b">
        <f t="shared" si="147"/>
        <v>1</v>
      </c>
    </row>
    <row r="4682" spans="1:8">
      <c r="A4682" s="45">
        <v>1594</v>
      </c>
      <c r="B4682" s="1108" t="s">
        <v>12704</v>
      </c>
      <c r="C4682" s="45" t="s">
        <v>4706</v>
      </c>
      <c r="D4682" s="46">
        <f t="shared" si="146"/>
        <v>24.39</v>
      </c>
      <c r="F4682" s="46">
        <v>24.39</v>
      </c>
      <c r="G4682" s="46">
        <v>24.39</v>
      </c>
      <c r="H4682" s="1105" t="b">
        <f t="shared" si="147"/>
        <v>1</v>
      </c>
    </row>
    <row r="4683" spans="1:8">
      <c r="A4683" s="47">
        <v>1586</v>
      </c>
      <c r="B4683" s="48" t="s">
        <v>12705</v>
      </c>
      <c r="C4683" s="47" t="s">
        <v>4706</v>
      </c>
      <c r="D4683" s="49">
        <f t="shared" si="146"/>
        <v>4.3600000000000003</v>
      </c>
      <c r="F4683" s="49">
        <v>4.3600000000000003</v>
      </c>
      <c r="G4683" s="49">
        <v>4.3600000000000003</v>
      </c>
      <c r="H4683" s="1105" t="b">
        <f t="shared" si="147"/>
        <v>1</v>
      </c>
    </row>
    <row r="4684" spans="1:8">
      <c r="A4684" s="45">
        <v>11839</v>
      </c>
      <c r="B4684" s="1108" t="s">
        <v>12706</v>
      </c>
      <c r="C4684" s="45" t="s">
        <v>4706</v>
      </c>
      <c r="D4684" s="46">
        <f t="shared" si="146"/>
        <v>35.11</v>
      </c>
      <c r="F4684" s="46">
        <v>35.11</v>
      </c>
      <c r="G4684" s="46">
        <v>35.11</v>
      </c>
      <c r="H4684" s="1105" t="b">
        <f t="shared" si="147"/>
        <v>1</v>
      </c>
    </row>
    <row r="4685" spans="1:8">
      <c r="A4685" s="47">
        <v>1587</v>
      </c>
      <c r="B4685" s="48" t="s">
        <v>12707</v>
      </c>
      <c r="C4685" s="47" t="s">
        <v>4706</v>
      </c>
      <c r="D4685" s="49">
        <f t="shared" si="146"/>
        <v>4.4400000000000004</v>
      </c>
      <c r="F4685" s="49">
        <v>4.4400000000000004</v>
      </c>
      <c r="G4685" s="49">
        <v>4.4400000000000004</v>
      </c>
      <c r="H4685" s="1105" t="b">
        <f t="shared" si="147"/>
        <v>1</v>
      </c>
    </row>
    <row r="4686" spans="1:8">
      <c r="A4686" s="45">
        <v>1545</v>
      </c>
      <c r="B4686" s="1108" t="s">
        <v>12708</v>
      </c>
      <c r="C4686" s="45" t="s">
        <v>4706</v>
      </c>
      <c r="D4686" s="46">
        <f t="shared" si="146"/>
        <v>42.13</v>
      </c>
      <c r="F4686" s="46">
        <v>42.13</v>
      </c>
      <c r="G4686" s="46">
        <v>42.13</v>
      </c>
      <c r="H4686" s="1105" t="b">
        <f t="shared" si="147"/>
        <v>1</v>
      </c>
    </row>
    <row r="4687" spans="1:8">
      <c r="A4687" s="47">
        <v>1588</v>
      </c>
      <c r="B4687" s="48" t="s">
        <v>12709</v>
      </c>
      <c r="C4687" s="47" t="s">
        <v>4706</v>
      </c>
      <c r="D4687" s="49">
        <f t="shared" si="146"/>
        <v>6.09</v>
      </c>
      <c r="F4687" s="49">
        <v>6.09</v>
      </c>
      <c r="G4687" s="49">
        <v>6.09</v>
      </c>
      <c r="H4687" s="1105" t="b">
        <f t="shared" si="147"/>
        <v>1</v>
      </c>
    </row>
    <row r="4688" spans="1:8">
      <c r="A4688" s="45">
        <v>1535</v>
      </c>
      <c r="B4688" s="1108" t="s">
        <v>12710</v>
      </c>
      <c r="C4688" s="45" t="s">
        <v>4706</v>
      </c>
      <c r="D4688" s="46">
        <f t="shared" si="146"/>
        <v>3.51</v>
      </c>
      <c r="F4688" s="46">
        <v>3.51</v>
      </c>
      <c r="G4688" s="46">
        <v>3.51</v>
      </c>
      <c r="H4688" s="1105" t="b">
        <f t="shared" si="147"/>
        <v>1</v>
      </c>
    </row>
    <row r="4689" spans="1:8">
      <c r="A4689" s="47">
        <v>1589</v>
      </c>
      <c r="B4689" s="48" t="s">
        <v>12711</v>
      </c>
      <c r="C4689" s="47" t="s">
        <v>4706</v>
      </c>
      <c r="D4689" s="49">
        <f t="shared" si="146"/>
        <v>6.28</v>
      </c>
      <c r="F4689" s="49">
        <v>6.28</v>
      </c>
      <c r="G4689" s="49">
        <v>6.28</v>
      </c>
      <c r="H4689" s="1105" t="b">
        <f t="shared" si="147"/>
        <v>1</v>
      </c>
    </row>
    <row r="4690" spans="1:8">
      <c r="A4690" s="45">
        <v>1546</v>
      </c>
      <c r="B4690" s="1108" t="s">
        <v>12712</v>
      </c>
      <c r="C4690" s="45" t="s">
        <v>4706</v>
      </c>
      <c r="D4690" s="46">
        <f t="shared" si="146"/>
        <v>71.099999999999994</v>
      </c>
      <c r="F4690" s="46">
        <v>71.099999999999994</v>
      </c>
      <c r="G4690" s="46">
        <v>71.099999999999994</v>
      </c>
      <c r="H4690" s="1105" t="b">
        <f t="shared" si="147"/>
        <v>1</v>
      </c>
    </row>
    <row r="4691" spans="1:8">
      <c r="A4691" s="47">
        <v>1590</v>
      </c>
      <c r="B4691" s="48" t="s">
        <v>12713</v>
      </c>
      <c r="C4691" s="47" t="s">
        <v>4706</v>
      </c>
      <c r="D4691" s="49">
        <f t="shared" si="146"/>
        <v>11.06</v>
      </c>
      <c r="F4691" s="49">
        <v>11.06</v>
      </c>
      <c r="G4691" s="49">
        <v>11.06</v>
      </c>
      <c r="H4691" s="1105" t="b">
        <f t="shared" si="147"/>
        <v>1</v>
      </c>
    </row>
    <row r="4692" spans="1:8">
      <c r="A4692" s="45">
        <v>1542</v>
      </c>
      <c r="B4692" s="1108" t="s">
        <v>12714</v>
      </c>
      <c r="C4692" s="45" t="s">
        <v>4706</v>
      </c>
      <c r="D4692" s="46">
        <f t="shared" si="146"/>
        <v>14.65</v>
      </c>
      <c r="F4692" s="46">
        <v>14.65</v>
      </c>
      <c r="G4692" s="46">
        <v>14.65</v>
      </c>
      <c r="H4692" s="1105" t="b">
        <f t="shared" si="147"/>
        <v>1</v>
      </c>
    </row>
    <row r="4693" spans="1:8">
      <c r="A4693" s="47">
        <v>38415</v>
      </c>
      <c r="B4693" s="48" t="s">
        <v>12715</v>
      </c>
      <c r="C4693" s="47" t="s">
        <v>4706</v>
      </c>
      <c r="D4693" s="49">
        <f t="shared" si="146"/>
        <v>1031.9000000000001</v>
      </c>
      <c r="F4693" s="49">
        <v>1031.9000000000001</v>
      </c>
      <c r="G4693" s="49">
        <v>1031.9000000000001</v>
      </c>
      <c r="H4693" s="1105" t="b">
        <f t="shared" si="147"/>
        <v>1</v>
      </c>
    </row>
    <row r="4694" spans="1:8">
      <c r="A4694" s="45">
        <v>38414</v>
      </c>
      <c r="B4694" s="1108" t="s">
        <v>12716</v>
      </c>
      <c r="C4694" s="45" t="s">
        <v>4706</v>
      </c>
      <c r="D4694" s="46">
        <f t="shared" si="146"/>
        <v>1448.28</v>
      </c>
      <c r="F4694" s="46">
        <v>1448.28</v>
      </c>
      <c r="G4694" s="46">
        <v>1448.28</v>
      </c>
      <c r="H4694" s="1105" t="b">
        <f t="shared" si="147"/>
        <v>1</v>
      </c>
    </row>
    <row r="4695" spans="1:8">
      <c r="A4695" s="47">
        <v>38128</v>
      </c>
      <c r="B4695" s="48" t="s">
        <v>12717</v>
      </c>
      <c r="C4695" s="47" t="s">
        <v>4710</v>
      </c>
      <c r="D4695" s="49">
        <f t="shared" si="146"/>
        <v>0.51</v>
      </c>
      <c r="F4695" s="49">
        <v>0.51</v>
      </c>
      <c r="G4695" s="49">
        <v>0.51</v>
      </c>
      <c r="H4695" s="1105" t="b">
        <f t="shared" si="147"/>
        <v>1</v>
      </c>
    </row>
    <row r="4696" spans="1:8">
      <c r="A4696" s="45">
        <v>7253</v>
      </c>
      <c r="B4696" s="1108" t="s">
        <v>12718</v>
      </c>
      <c r="C4696" s="45" t="s">
        <v>4707</v>
      </c>
      <c r="D4696" s="46">
        <f t="shared" si="146"/>
        <v>109.28</v>
      </c>
      <c r="F4696" s="46">
        <v>109.28</v>
      </c>
      <c r="G4696" s="46">
        <v>109.28</v>
      </c>
      <c r="H4696" s="1105" t="b">
        <f t="shared" si="147"/>
        <v>1</v>
      </c>
    </row>
    <row r="4697" spans="1:8">
      <c r="A4697" s="47">
        <v>4806</v>
      </c>
      <c r="B4697" s="48" t="s">
        <v>12719</v>
      </c>
      <c r="C4697" s="47" t="s">
        <v>4709</v>
      </c>
      <c r="D4697" s="49">
        <f t="shared" si="146"/>
        <v>11.82</v>
      </c>
      <c r="F4697" s="49">
        <v>11.82</v>
      </c>
      <c r="G4697" s="49">
        <v>11.82</v>
      </c>
      <c r="H4697" s="1105" t="b">
        <f t="shared" si="147"/>
        <v>1</v>
      </c>
    </row>
    <row r="4698" spans="1:8">
      <c r="A4698" s="45">
        <v>34401</v>
      </c>
      <c r="B4698" s="1108" t="s">
        <v>12720</v>
      </c>
      <c r="C4698" s="45" t="s">
        <v>4706</v>
      </c>
      <c r="D4698" s="46">
        <f t="shared" si="146"/>
        <v>1.19</v>
      </c>
      <c r="F4698" s="46">
        <v>1.19</v>
      </c>
      <c r="G4698" s="46">
        <v>1.19</v>
      </c>
      <c r="H4698" s="1105" t="b">
        <f t="shared" si="147"/>
        <v>1</v>
      </c>
    </row>
    <row r="4699" spans="1:8">
      <c r="A4699" s="47">
        <v>7258</v>
      </c>
      <c r="B4699" s="48" t="s">
        <v>12721</v>
      </c>
      <c r="C4699" s="47" t="s">
        <v>4706</v>
      </c>
      <c r="D4699" s="49">
        <f t="shared" si="146"/>
        <v>0.37</v>
      </c>
      <c r="F4699" s="49">
        <v>0.37</v>
      </c>
      <c r="G4699" s="49">
        <v>0.37</v>
      </c>
      <c r="H4699" s="1105" t="b">
        <f t="shared" si="147"/>
        <v>1</v>
      </c>
    </row>
    <row r="4700" spans="1:8">
      <c r="A4700" s="45">
        <v>7260</v>
      </c>
      <c r="B4700" s="1108" t="s">
        <v>12722</v>
      </c>
      <c r="C4700" s="45" t="s">
        <v>4706</v>
      </c>
      <c r="D4700" s="46">
        <f t="shared" si="146"/>
        <v>1.1599999999999999</v>
      </c>
      <c r="F4700" s="46">
        <v>1.1599999999999999</v>
      </c>
      <c r="G4700" s="46">
        <v>1.1599999999999999</v>
      </c>
      <c r="H4700" s="1105" t="b">
        <f t="shared" si="147"/>
        <v>1</v>
      </c>
    </row>
    <row r="4701" spans="1:8">
      <c r="A4701" s="47">
        <v>7256</v>
      </c>
      <c r="B4701" s="48" t="s">
        <v>12723</v>
      </c>
      <c r="C4701" s="47" t="s">
        <v>4706</v>
      </c>
      <c r="D4701" s="49">
        <f t="shared" si="146"/>
        <v>0.67</v>
      </c>
      <c r="F4701" s="49">
        <v>0.67</v>
      </c>
      <c r="G4701" s="49">
        <v>0.67</v>
      </c>
      <c r="H4701" s="1105" t="b">
        <f t="shared" si="147"/>
        <v>1</v>
      </c>
    </row>
    <row r="4702" spans="1:8">
      <c r="A4702" s="45">
        <v>34400</v>
      </c>
      <c r="B4702" s="1108" t="s">
        <v>12724</v>
      </c>
      <c r="C4702" s="45" t="s">
        <v>4706</v>
      </c>
      <c r="D4702" s="46">
        <f t="shared" si="146"/>
        <v>2.91</v>
      </c>
      <c r="F4702" s="46">
        <v>2.91</v>
      </c>
      <c r="G4702" s="46">
        <v>2.91</v>
      </c>
      <c r="H4702" s="1105" t="b">
        <f t="shared" si="147"/>
        <v>1</v>
      </c>
    </row>
    <row r="4703" spans="1:8">
      <c r="A4703" s="47">
        <v>10617</v>
      </c>
      <c r="B4703" s="48" t="s">
        <v>12725</v>
      </c>
      <c r="C4703" s="47" t="s">
        <v>4706</v>
      </c>
      <c r="D4703" s="49">
        <f t="shared" si="146"/>
        <v>4.07</v>
      </c>
      <c r="F4703" s="49">
        <v>4.07</v>
      </c>
      <c r="G4703" s="49">
        <v>4.07</v>
      </c>
      <c r="H4703" s="1105" t="b">
        <f t="shared" si="147"/>
        <v>1</v>
      </c>
    </row>
    <row r="4704" spans="1:8">
      <c r="A4704" s="45">
        <v>7274</v>
      </c>
      <c r="B4704" s="1108" t="s">
        <v>12726</v>
      </c>
      <c r="C4704" s="45" t="s">
        <v>4706</v>
      </c>
      <c r="D4704" s="46">
        <f t="shared" si="146"/>
        <v>32.049999999999997</v>
      </c>
      <c r="F4704" s="46">
        <v>32.049999999999997</v>
      </c>
      <c r="G4704" s="46">
        <v>32.049999999999997</v>
      </c>
      <c r="H4704" s="1105" t="b">
        <f t="shared" si="147"/>
        <v>1</v>
      </c>
    </row>
    <row r="4705" spans="1:8">
      <c r="A4705" s="47">
        <v>11663</v>
      </c>
      <c r="B4705" s="48" t="s">
        <v>12727</v>
      </c>
      <c r="C4705" s="47" t="s">
        <v>4706</v>
      </c>
      <c r="D4705" s="49">
        <f t="shared" si="146"/>
        <v>263.66000000000003</v>
      </c>
      <c r="F4705" s="49">
        <v>263.66000000000003</v>
      </c>
      <c r="G4705" s="49">
        <v>263.66000000000003</v>
      </c>
      <c r="H4705" s="1105" t="b">
        <f t="shared" si="147"/>
        <v>1</v>
      </c>
    </row>
    <row r="4706" spans="1:8">
      <c r="A4706" s="45">
        <v>38121</v>
      </c>
      <c r="B4706" s="1108" t="s">
        <v>12728</v>
      </c>
      <c r="C4706" s="45" t="s">
        <v>4711</v>
      </c>
      <c r="D4706" s="46">
        <f t="shared" si="146"/>
        <v>7.28</v>
      </c>
      <c r="F4706" s="46">
        <v>7.28</v>
      </c>
      <c r="G4706" s="46">
        <v>7.28</v>
      </c>
      <c r="H4706" s="1105" t="b">
        <f t="shared" si="147"/>
        <v>1</v>
      </c>
    </row>
    <row r="4707" spans="1:8">
      <c r="A4707" s="47">
        <v>7343</v>
      </c>
      <c r="B4707" s="48" t="s">
        <v>12729</v>
      </c>
      <c r="C4707" s="47" t="s">
        <v>4711</v>
      </c>
      <c r="D4707" s="49">
        <f t="shared" si="146"/>
        <v>7.37</v>
      </c>
      <c r="F4707" s="49">
        <v>7.37</v>
      </c>
      <c r="G4707" s="49">
        <v>7.37</v>
      </c>
      <c r="H4707" s="1105" t="b">
        <f t="shared" si="147"/>
        <v>1</v>
      </c>
    </row>
    <row r="4708" spans="1:8">
      <c r="A4708" s="45">
        <v>7287</v>
      </c>
      <c r="B4708" s="1108" t="s">
        <v>12730</v>
      </c>
      <c r="C4708" s="45" t="s">
        <v>4725</v>
      </c>
      <c r="D4708" s="46">
        <f t="shared" si="146"/>
        <v>65.78</v>
      </c>
      <c r="F4708" s="46">
        <v>65.78</v>
      </c>
      <c r="G4708" s="46">
        <v>65.78</v>
      </c>
      <c r="H4708" s="1105" t="b">
        <f t="shared" si="147"/>
        <v>1</v>
      </c>
    </row>
    <row r="4709" spans="1:8">
      <c r="A4709" s="47">
        <v>7350</v>
      </c>
      <c r="B4709" s="48" t="s">
        <v>12731</v>
      </c>
      <c r="C4709" s="47" t="s">
        <v>4711</v>
      </c>
      <c r="D4709" s="49">
        <f t="shared" si="146"/>
        <v>22.93</v>
      </c>
      <c r="F4709" s="49">
        <v>22.93</v>
      </c>
      <c r="G4709" s="49">
        <v>22.93</v>
      </c>
      <c r="H4709" s="1105" t="b">
        <f t="shared" si="147"/>
        <v>1</v>
      </c>
    </row>
    <row r="4710" spans="1:8">
      <c r="A4710" s="45">
        <v>7348</v>
      </c>
      <c r="B4710" s="1108" t="s">
        <v>12732</v>
      </c>
      <c r="C4710" s="45" t="s">
        <v>4711</v>
      </c>
      <c r="D4710" s="46">
        <f t="shared" si="146"/>
        <v>12.86</v>
      </c>
      <c r="F4710" s="46">
        <v>12.86</v>
      </c>
      <c r="G4710" s="46">
        <v>12.86</v>
      </c>
      <c r="H4710" s="1105" t="b">
        <f t="shared" si="147"/>
        <v>1</v>
      </c>
    </row>
    <row r="4711" spans="1:8">
      <c r="A4711" s="47">
        <v>7347</v>
      </c>
      <c r="B4711" s="48" t="s">
        <v>12732</v>
      </c>
      <c r="C4711" s="47" t="s">
        <v>4725</v>
      </c>
      <c r="D4711" s="49">
        <f t="shared" si="146"/>
        <v>46.3</v>
      </c>
      <c r="F4711" s="49">
        <v>46.3</v>
      </c>
      <c r="G4711" s="49">
        <v>46.3</v>
      </c>
      <c r="H4711" s="1105" t="b">
        <f t="shared" si="147"/>
        <v>1</v>
      </c>
    </row>
    <row r="4712" spans="1:8">
      <c r="A4712" s="45">
        <v>7355</v>
      </c>
      <c r="B4712" s="1108" t="s">
        <v>12733</v>
      </c>
      <c r="C4712" s="45" t="s">
        <v>4725</v>
      </c>
      <c r="D4712" s="46">
        <f t="shared" si="146"/>
        <v>69.39</v>
      </c>
      <c r="F4712" s="46">
        <v>69.39</v>
      </c>
      <c r="G4712" s="46">
        <v>69.39</v>
      </c>
      <c r="H4712" s="1105" t="b">
        <f t="shared" si="147"/>
        <v>1</v>
      </c>
    </row>
    <row r="4713" spans="1:8">
      <c r="A4713" s="47">
        <v>7356</v>
      </c>
      <c r="B4713" s="48" t="s">
        <v>12734</v>
      </c>
      <c r="C4713" s="47" t="s">
        <v>4711</v>
      </c>
      <c r="D4713" s="49">
        <f t="shared" si="146"/>
        <v>19.27</v>
      </c>
      <c r="F4713" s="49">
        <v>19.27</v>
      </c>
      <c r="G4713" s="49">
        <v>19.27</v>
      </c>
      <c r="H4713" s="1105" t="b">
        <f t="shared" si="147"/>
        <v>1</v>
      </c>
    </row>
    <row r="4714" spans="1:8">
      <c r="A4714" s="45">
        <v>7313</v>
      </c>
      <c r="B4714" s="1108" t="s">
        <v>12735</v>
      </c>
      <c r="C4714" s="45" t="s">
        <v>4711</v>
      </c>
      <c r="D4714" s="46">
        <f t="shared" si="146"/>
        <v>14.4</v>
      </c>
      <c r="F4714" s="46">
        <v>14.4</v>
      </c>
      <c r="G4714" s="46">
        <v>14.4</v>
      </c>
      <c r="H4714" s="1105" t="b">
        <f t="shared" si="147"/>
        <v>1</v>
      </c>
    </row>
    <row r="4715" spans="1:8">
      <c r="A4715" s="47">
        <v>7319</v>
      </c>
      <c r="B4715" s="48" t="s">
        <v>12736</v>
      </c>
      <c r="C4715" s="47" t="s">
        <v>4711</v>
      </c>
      <c r="D4715" s="49">
        <f t="shared" si="146"/>
        <v>8.24</v>
      </c>
      <c r="F4715" s="49">
        <v>8.24</v>
      </c>
      <c r="G4715" s="49">
        <v>8.24</v>
      </c>
      <c r="H4715" s="1105" t="b">
        <f t="shared" si="147"/>
        <v>1</v>
      </c>
    </row>
    <row r="4716" spans="1:8">
      <c r="A4716" s="45">
        <v>38119</v>
      </c>
      <c r="B4716" s="1108" t="s">
        <v>12737</v>
      </c>
      <c r="C4716" s="45" t="s">
        <v>4711</v>
      </c>
      <c r="D4716" s="46">
        <f t="shared" si="146"/>
        <v>80.150000000000006</v>
      </c>
      <c r="F4716" s="46">
        <v>80.150000000000006</v>
      </c>
      <c r="G4716" s="46">
        <v>80.150000000000006</v>
      </c>
      <c r="H4716" s="1105" t="b">
        <f t="shared" si="147"/>
        <v>1</v>
      </c>
    </row>
    <row r="4717" spans="1:8">
      <c r="A4717" s="47">
        <v>7314</v>
      </c>
      <c r="B4717" s="48" t="s">
        <v>12738</v>
      </c>
      <c r="C4717" s="47" t="s">
        <v>4711</v>
      </c>
      <c r="D4717" s="49">
        <f t="shared" si="146"/>
        <v>86.38</v>
      </c>
      <c r="F4717" s="49">
        <v>86.38</v>
      </c>
      <c r="G4717" s="49">
        <v>86.38</v>
      </c>
      <c r="H4717" s="1105" t="b">
        <f t="shared" si="147"/>
        <v>1</v>
      </c>
    </row>
    <row r="4718" spans="1:8">
      <c r="A4718" s="45">
        <v>38131</v>
      </c>
      <c r="B4718" s="1108" t="s">
        <v>12739</v>
      </c>
      <c r="C4718" s="45" t="s">
        <v>4711</v>
      </c>
      <c r="D4718" s="46">
        <f t="shared" si="146"/>
        <v>80.87</v>
      </c>
      <c r="F4718" s="46">
        <v>80.87</v>
      </c>
      <c r="G4718" s="46">
        <v>80.87</v>
      </c>
      <c r="H4718" s="1105" t="b">
        <f t="shared" si="147"/>
        <v>1</v>
      </c>
    </row>
    <row r="4719" spans="1:8">
      <c r="A4719" s="47">
        <v>7304</v>
      </c>
      <c r="B4719" s="48" t="s">
        <v>12740</v>
      </c>
      <c r="C4719" s="47" t="s">
        <v>4711</v>
      </c>
      <c r="D4719" s="49">
        <f t="shared" si="146"/>
        <v>49.09</v>
      </c>
      <c r="F4719" s="49">
        <v>49.09</v>
      </c>
      <c r="G4719" s="49">
        <v>49.09</v>
      </c>
      <c r="H4719" s="1105" t="b">
        <f t="shared" si="147"/>
        <v>1</v>
      </c>
    </row>
    <row r="4720" spans="1:8">
      <c r="A4720" s="45">
        <v>7293</v>
      </c>
      <c r="B4720" s="1108" t="s">
        <v>12741</v>
      </c>
      <c r="C4720" s="45" t="s">
        <v>4711</v>
      </c>
      <c r="D4720" s="46">
        <f t="shared" si="146"/>
        <v>22.01</v>
      </c>
      <c r="F4720" s="46">
        <v>22.01</v>
      </c>
      <c r="G4720" s="46">
        <v>22.01</v>
      </c>
      <c r="H4720" s="1105" t="b">
        <f t="shared" si="147"/>
        <v>1</v>
      </c>
    </row>
    <row r="4721" spans="1:8">
      <c r="A4721" s="47">
        <v>7311</v>
      </c>
      <c r="B4721" s="48" t="s">
        <v>12742</v>
      </c>
      <c r="C4721" s="47" t="s">
        <v>4711</v>
      </c>
      <c r="D4721" s="49">
        <f t="shared" si="146"/>
        <v>21.29</v>
      </c>
      <c r="F4721" s="49">
        <v>21.29</v>
      </c>
      <c r="G4721" s="49">
        <v>21.29</v>
      </c>
      <c r="H4721" s="1105" t="b">
        <f t="shared" si="147"/>
        <v>1</v>
      </c>
    </row>
    <row r="4722" spans="1:8">
      <c r="A4722" s="45">
        <v>7292</v>
      </c>
      <c r="B4722" s="1108" t="s">
        <v>12743</v>
      </c>
      <c r="C4722" s="45" t="s">
        <v>4711</v>
      </c>
      <c r="D4722" s="46">
        <f t="shared" si="146"/>
        <v>20.67</v>
      </c>
      <c r="F4722" s="46">
        <v>20.67</v>
      </c>
      <c r="G4722" s="46">
        <v>20.67</v>
      </c>
      <c r="H4722" s="1105" t="b">
        <f t="shared" si="147"/>
        <v>1</v>
      </c>
    </row>
    <row r="4723" spans="1:8">
      <c r="A4723" s="47">
        <v>7288</v>
      </c>
      <c r="B4723" s="48" t="s">
        <v>12744</v>
      </c>
      <c r="C4723" s="47" t="s">
        <v>4711</v>
      </c>
      <c r="D4723" s="49">
        <f t="shared" si="146"/>
        <v>23.42</v>
      </c>
      <c r="F4723" s="49">
        <v>23.42</v>
      </c>
      <c r="G4723" s="49">
        <v>23.42</v>
      </c>
      <c r="H4723" s="1105" t="b">
        <f t="shared" si="147"/>
        <v>1</v>
      </c>
    </row>
    <row r="4724" spans="1:8">
      <c r="A4724" s="45">
        <v>35693</v>
      </c>
      <c r="B4724" s="1108" t="s">
        <v>12745</v>
      </c>
      <c r="C4724" s="45" t="s">
        <v>4711</v>
      </c>
      <c r="D4724" s="46">
        <f t="shared" si="146"/>
        <v>8.84</v>
      </c>
      <c r="F4724" s="46">
        <v>8.84</v>
      </c>
      <c r="G4724" s="46">
        <v>8.84</v>
      </c>
      <c r="H4724" s="1105" t="b">
        <f t="shared" si="147"/>
        <v>1</v>
      </c>
    </row>
    <row r="4725" spans="1:8">
      <c r="A4725" s="47">
        <v>35692</v>
      </c>
      <c r="B4725" s="48" t="s">
        <v>12746</v>
      </c>
      <c r="C4725" s="47" t="s">
        <v>4711</v>
      </c>
      <c r="D4725" s="49">
        <f t="shared" si="146"/>
        <v>47.4</v>
      </c>
      <c r="F4725" s="49">
        <v>47.4</v>
      </c>
      <c r="G4725" s="49">
        <v>47.4</v>
      </c>
      <c r="H4725" s="1105" t="b">
        <f t="shared" si="147"/>
        <v>1</v>
      </c>
    </row>
    <row r="4726" spans="1:8">
      <c r="A4726" s="45">
        <v>7344</v>
      </c>
      <c r="B4726" s="1108" t="s">
        <v>12747</v>
      </c>
      <c r="C4726" s="45" t="s">
        <v>4725</v>
      </c>
      <c r="D4726" s="46">
        <f t="shared" si="146"/>
        <v>59.98</v>
      </c>
      <c r="F4726" s="46">
        <v>59.98</v>
      </c>
      <c r="G4726" s="46">
        <v>59.98</v>
      </c>
      <c r="H4726" s="1105" t="b">
        <f t="shared" si="147"/>
        <v>1</v>
      </c>
    </row>
    <row r="4727" spans="1:8">
      <c r="A4727" s="47">
        <v>7345</v>
      </c>
      <c r="B4727" s="48" t="s">
        <v>12748</v>
      </c>
      <c r="C4727" s="47" t="s">
        <v>4711</v>
      </c>
      <c r="D4727" s="49">
        <f t="shared" si="146"/>
        <v>16.66</v>
      </c>
      <c r="F4727" s="49">
        <v>16.66</v>
      </c>
      <c r="G4727" s="49">
        <v>16.66</v>
      </c>
      <c r="H4727" s="1105" t="b">
        <f t="shared" si="147"/>
        <v>1</v>
      </c>
    </row>
    <row r="4728" spans="1:8">
      <c r="A4728" s="45">
        <v>35691</v>
      </c>
      <c r="B4728" s="1108" t="s">
        <v>12749</v>
      </c>
      <c r="C4728" s="45" t="s">
        <v>4711</v>
      </c>
      <c r="D4728" s="46">
        <f t="shared" si="146"/>
        <v>13.16</v>
      </c>
      <c r="F4728" s="46">
        <v>13.16</v>
      </c>
      <c r="G4728" s="46">
        <v>13.16</v>
      </c>
      <c r="H4728" s="1105" t="b">
        <f t="shared" si="147"/>
        <v>1</v>
      </c>
    </row>
    <row r="4729" spans="1:8">
      <c r="A4729" s="47">
        <v>7342</v>
      </c>
      <c r="B4729" s="48" t="s">
        <v>12750</v>
      </c>
      <c r="C4729" s="47" t="s">
        <v>4710</v>
      </c>
      <c r="D4729" s="49">
        <f t="shared" si="146"/>
        <v>1.58</v>
      </c>
      <c r="F4729" s="49">
        <v>1.58</v>
      </c>
      <c r="G4729" s="49">
        <v>1.58</v>
      </c>
      <c r="H4729" s="1105" t="b">
        <f t="shared" si="147"/>
        <v>1</v>
      </c>
    </row>
    <row r="4730" spans="1:8">
      <c r="A4730" s="45">
        <v>7306</v>
      </c>
      <c r="B4730" s="1108" t="s">
        <v>12751</v>
      </c>
      <c r="C4730" s="45" t="s">
        <v>4711</v>
      </c>
      <c r="D4730" s="46">
        <f t="shared" si="146"/>
        <v>25.24</v>
      </c>
      <c r="F4730" s="46">
        <v>25.24</v>
      </c>
      <c r="G4730" s="46">
        <v>25.24</v>
      </c>
      <c r="H4730" s="1105" t="b">
        <f t="shared" si="147"/>
        <v>1</v>
      </c>
    </row>
    <row r="4731" spans="1:8">
      <c r="A4731" s="47">
        <v>154</v>
      </c>
      <c r="B4731" s="48" t="s">
        <v>12752</v>
      </c>
      <c r="C4731" s="47" t="s">
        <v>4711</v>
      </c>
      <c r="D4731" s="49">
        <f t="shared" si="146"/>
        <v>38.049999999999997</v>
      </c>
      <c r="F4731" s="49">
        <v>38.049999999999997</v>
      </c>
      <c r="G4731" s="49">
        <v>38.049999999999997</v>
      </c>
      <c r="H4731" s="1105" t="b">
        <f t="shared" si="147"/>
        <v>1</v>
      </c>
    </row>
    <row r="4732" spans="1:8" ht="30">
      <c r="A4732" s="45">
        <v>39574</v>
      </c>
      <c r="B4732" s="1108" t="s">
        <v>12753</v>
      </c>
      <c r="C4732" s="45" t="s">
        <v>4706</v>
      </c>
      <c r="D4732" s="46">
        <f t="shared" si="146"/>
        <v>3.27</v>
      </c>
      <c r="F4732" s="46">
        <v>3.27</v>
      </c>
      <c r="G4732" s="46">
        <v>3.27</v>
      </c>
      <c r="H4732" s="1105" t="b">
        <f t="shared" si="147"/>
        <v>1</v>
      </c>
    </row>
    <row r="4733" spans="1:8">
      <c r="A4733" s="47">
        <v>11060</v>
      </c>
      <c r="B4733" s="48" t="s">
        <v>12754</v>
      </c>
      <c r="C4733" s="47" t="s">
        <v>4706</v>
      </c>
      <c r="D4733" s="49">
        <f t="shared" si="146"/>
        <v>25.75</v>
      </c>
      <c r="F4733" s="49">
        <v>25.75</v>
      </c>
      <c r="G4733" s="49">
        <v>25.75</v>
      </c>
      <c r="H4733" s="1105" t="b">
        <f t="shared" si="147"/>
        <v>1</v>
      </c>
    </row>
    <row r="4734" spans="1:8">
      <c r="A4734" s="45">
        <v>37401</v>
      </c>
      <c r="B4734" s="1108" t="s">
        <v>12755</v>
      </c>
      <c r="C4734" s="45" t="s">
        <v>4706</v>
      </c>
      <c r="D4734" s="46">
        <f t="shared" si="146"/>
        <v>39.93</v>
      </c>
      <c r="F4734" s="46">
        <v>39.93</v>
      </c>
      <c r="G4734" s="46">
        <v>39.93</v>
      </c>
      <c r="H4734" s="1105" t="b">
        <f t="shared" si="147"/>
        <v>1</v>
      </c>
    </row>
    <row r="4735" spans="1:8">
      <c r="A4735" s="47">
        <v>7525</v>
      </c>
      <c r="B4735" s="48" t="s">
        <v>12756</v>
      </c>
      <c r="C4735" s="47" t="s">
        <v>4706</v>
      </c>
      <c r="D4735" s="49">
        <f t="shared" si="146"/>
        <v>33.229999999999997</v>
      </c>
      <c r="F4735" s="49">
        <v>33.229999999999997</v>
      </c>
      <c r="G4735" s="49">
        <v>33.229999999999997</v>
      </c>
      <c r="H4735" s="1105" t="b">
        <f t="shared" si="147"/>
        <v>1</v>
      </c>
    </row>
    <row r="4736" spans="1:8">
      <c r="A4736" s="45">
        <v>7524</v>
      </c>
      <c r="B4736" s="1108" t="s">
        <v>12757</v>
      </c>
      <c r="C4736" s="45" t="s">
        <v>4706</v>
      </c>
      <c r="D4736" s="46">
        <f t="shared" si="146"/>
        <v>31.32</v>
      </c>
      <c r="F4736" s="46">
        <v>31.32</v>
      </c>
      <c r="G4736" s="46">
        <v>31.32</v>
      </c>
      <c r="H4736" s="1105" t="b">
        <f t="shared" si="147"/>
        <v>1</v>
      </c>
    </row>
    <row r="4737" spans="1:8">
      <c r="A4737" s="47">
        <v>38105</v>
      </c>
      <c r="B4737" s="48" t="s">
        <v>12758</v>
      </c>
      <c r="C4737" s="47" t="s">
        <v>4706</v>
      </c>
      <c r="D4737" s="49">
        <f t="shared" si="146"/>
        <v>8.0399999999999991</v>
      </c>
      <c r="F4737" s="49">
        <v>8.0399999999999991</v>
      </c>
      <c r="G4737" s="49">
        <v>8.0399999999999991</v>
      </c>
      <c r="H4737" s="1105" t="b">
        <f t="shared" si="147"/>
        <v>1</v>
      </c>
    </row>
    <row r="4738" spans="1:8" ht="30">
      <c r="A4738" s="45">
        <v>38084</v>
      </c>
      <c r="B4738" s="1108" t="s">
        <v>12759</v>
      </c>
      <c r="C4738" s="45" t="s">
        <v>4706</v>
      </c>
      <c r="D4738" s="46">
        <f t="shared" si="146"/>
        <v>11.42</v>
      </c>
      <c r="F4738" s="46">
        <v>11.42</v>
      </c>
      <c r="G4738" s="46">
        <v>11.42</v>
      </c>
      <c r="H4738" s="1105" t="b">
        <f t="shared" si="147"/>
        <v>1</v>
      </c>
    </row>
    <row r="4739" spans="1:8">
      <c r="A4739" s="47">
        <v>38103</v>
      </c>
      <c r="B4739" s="48" t="s">
        <v>12760</v>
      </c>
      <c r="C4739" s="47" t="s">
        <v>4706</v>
      </c>
      <c r="D4739" s="49">
        <f t="shared" ref="D4739:D4802" si="148">IF($J$2=$F$1,F4739,G4739)</f>
        <v>12.08</v>
      </c>
      <c r="F4739" s="49">
        <v>12.08</v>
      </c>
      <c r="G4739" s="49">
        <v>12.08</v>
      </c>
      <c r="H4739" s="1105" t="b">
        <f t="shared" ref="H4739:H4802" si="149">F4739=G4739</f>
        <v>1</v>
      </c>
    </row>
    <row r="4740" spans="1:8">
      <c r="A4740" s="45">
        <v>38082</v>
      </c>
      <c r="B4740" s="1108" t="s">
        <v>12761</v>
      </c>
      <c r="C4740" s="45" t="s">
        <v>4706</v>
      </c>
      <c r="D4740" s="46">
        <f t="shared" si="148"/>
        <v>14.88</v>
      </c>
      <c r="F4740" s="46">
        <v>14.88</v>
      </c>
      <c r="G4740" s="46">
        <v>14.88</v>
      </c>
      <c r="H4740" s="1105" t="b">
        <f t="shared" si="149"/>
        <v>1</v>
      </c>
    </row>
    <row r="4741" spans="1:8">
      <c r="A4741" s="47">
        <v>38104</v>
      </c>
      <c r="B4741" s="48" t="s">
        <v>12762</v>
      </c>
      <c r="C4741" s="47" t="s">
        <v>4706</v>
      </c>
      <c r="D4741" s="49">
        <f t="shared" si="148"/>
        <v>23.65</v>
      </c>
      <c r="F4741" s="49">
        <v>23.65</v>
      </c>
      <c r="G4741" s="49">
        <v>23.65</v>
      </c>
      <c r="H4741" s="1105" t="b">
        <f t="shared" si="149"/>
        <v>1</v>
      </c>
    </row>
    <row r="4742" spans="1:8">
      <c r="A4742" s="45">
        <v>38083</v>
      </c>
      <c r="B4742" s="1108" t="s">
        <v>12763</v>
      </c>
      <c r="C4742" s="45" t="s">
        <v>4706</v>
      </c>
      <c r="D4742" s="46">
        <f t="shared" si="148"/>
        <v>26.25</v>
      </c>
      <c r="F4742" s="46">
        <v>26.25</v>
      </c>
      <c r="G4742" s="46">
        <v>26.25</v>
      </c>
      <c r="H4742" s="1105" t="b">
        <f t="shared" si="149"/>
        <v>1</v>
      </c>
    </row>
    <row r="4743" spans="1:8">
      <c r="A4743" s="47">
        <v>38101</v>
      </c>
      <c r="B4743" s="48" t="s">
        <v>12764</v>
      </c>
      <c r="C4743" s="47" t="s">
        <v>4706</v>
      </c>
      <c r="D4743" s="49">
        <f t="shared" si="148"/>
        <v>5.74</v>
      </c>
      <c r="F4743" s="49">
        <v>5.74</v>
      </c>
      <c r="G4743" s="49">
        <v>5.74</v>
      </c>
      <c r="H4743" s="1105" t="b">
        <f t="shared" si="149"/>
        <v>1</v>
      </c>
    </row>
    <row r="4744" spans="1:8">
      <c r="A4744" s="45">
        <v>7528</v>
      </c>
      <c r="B4744" s="1108" t="s">
        <v>12765</v>
      </c>
      <c r="C4744" s="45" t="s">
        <v>4706</v>
      </c>
      <c r="D4744" s="46">
        <f t="shared" si="148"/>
        <v>6.75</v>
      </c>
      <c r="F4744" s="46">
        <v>6.75</v>
      </c>
      <c r="G4744" s="46">
        <v>6.75</v>
      </c>
      <c r="H4744" s="1105" t="b">
        <f t="shared" si="149"/>
        <v>1</v>
      </c>
    </row>
    <row r="4745" spans="1:8">
      <c r="A4745" s="47">
        <v>12147</v>
      </c>
      <c r="B4745" s="48" t="s">
        <v>12766</v>
      </c>
      <c r="C4745" s="47" t="s">
        <v>4706</v>
      </c>
      <c r="D4745" s="49">
        <f t="shared" si="148"/>
        <v>10.29</v>
      </c>
      <c r="F4745" s="49">
        <v>10.29</v>
      </c>
      <c r="G4745" s="49">
        <v>10.29</v>
      </c>
      <c r="H4745" s="1105" t="b">
        <f t="shared" si="149"/>
        <v>1</v>
      </c>
    </row>
    <row r="4746" spans="1:8">
      <c r="A4746" s="45">
        <v>38075</v>
      </c>
      <c r="B4746" s="1108" t="s">
        <v>12767</v>
      </c>
      <c r="C4746" s="45" t="s">
        <v>4706</v>
      </c>
      <c r="D4746" s="46">
        <f t="shared" si="148"/>
        <v>11.69</v>
      </c>
      <c r="F4746" s="46">
        <v>11.69</v>
      </c>
      <c r="G4746" s="46">
        <v>11.69</v>
      </c>
      <c r="H4746" s="1105" t="b">
        <f t="shared" si="149"/>
        <v>1</v>
      </c>
    </row>
    <row r="4747" spans="1:8">
      <c r="A4747" s="47">
        <v>38102</v>
      </c>
      <c r="B4747" s="48" t="s">
        <v>12768</v>
      </c>
      <c r="C4747" s="47" t="s">
        <v>4706</v>
      </c>
      <c r="D4747" s="49">
        <f t="shared" si="148"/>
        <v>7.35</v>
      </c>
      <c r="F4747" s="49">
        <v>7.35</v>
      </c>
      <c r="G4747" s="49">
        <v>7.35</v>
      </c>
      <c r="H4747" s="1105" t="b">
        <f t="shared" si="149"/>
        <v>1</v>
      </c>
    </row>
    <row r="4748" spans="1:8">
      <c r="A4748" s="45">
        <v>38076</v>
      </c>
      <c r="B4748" s="1108" t="s">
        <v>12769</v>
      </c>
      <c r="C4748" s="45" t="s">
        <v>4706</v>
      </c>
      <c r="D4748" s="46">
        <f t="shared" si="148"/>
        <v>13.11</v>
      </c>
      <c r="F4748" s="46">
        <v>13.11</v>
      </c>
      <c r="G4748" s="46">
        <v>13.11</v>
      </c>
      <c r="H4748" s="1105" t="b">
        <f t="shared" si="149"/>
        <v>1</v>
      </c>
    </row>
    <row r="4749" spans="1:8">
      <c r="A4749" s="47">
        <v>7592</v>
      </c>
      <c r="B4749" s="48" t="s">
        <v>12770</v>
      </c>
      <c r="C4749" s="47" t="s">
        <v>4705</v>
      </c>
      <c r="D4749" s="49">
        <f t="shared" si="148"/>
        <v>12.43</v>
      </c>
      <c r="F4749" s="49">
        <v>12.43</v>
      </c>
      <c r="G4749" s="49">
        <v>14.38</v>
      </c>
      <c r="H4749" s="1105" t="b">
        <f t="shared" si="149"/>
        <v>0</v>
      </c>
    </row>
    <row r="4750" spans="1:8">
      <c r="A4750" s="45">
        <v>40820</v>
      </c>
      <c r="B4750" s="1108" t="s">
        <v>12771</v>
      </c>
      <c r="C4750" s="45" t="s">
        <v>4714</v>
      </c>
      <c r="D4750" s="46">
        <f t="shared" si="148"/>
        <v>2308.3000000000002</v>
      </c>
      <c r="F4750" s="46">
        <v>2308.3000000000002</v>
      </c>
      <c r="G4750" s="46">
        <v>2673.28</v>
      </c>
      <c r="H4750" s="1105" t="b">
        <f t="shared" si="149"/>
        <v>0</v>
      </c>
    </row>
    <row r="4751" spans="1:8">
      <c r="A4751" s="47">
        <v>11762</v>
      </c>
      <c r="B4751" s="48" t="s">
        <v>12772</v>
      </c>
      <c r="C4751" s="47" t="s">
        <v>4706</v>
      </c>
      <c r="D4751" s="49">
        <f t="shared" si="148"/>
        <v>55.51</v>
      </c>
      <c r="F4751" s="49">
        <v>55.51</v>
      </c>
      <c r="G4751" s="49">
        <v>55.51</v>
      </c>
      <c r="H4751" s="1105" t="b">
        <f t="shared" si="149"/>
        <v>1</v>
      </c>
    </row>
    <row r="4752" spans="1:8">
      <c r="A4752" s="45">
        <v>13418</v>
      </c>
      <c r="B4752" s="1108" t="s">
        <v>12773</v>
      </c>
      <c r="C4752" s="45" t="s">
        <v>4706</v>
      </c>
      <c r="D4752" s="46">
        <f t="shared" si="148"/>
        <v>15.51</v>
      </c>
      <c r="F4752" s="46">
        <v>15.51</v>
      </c>
      <c r="G4752" s="46">
        <v>15.51</v>
      </c>
      <c r="H4752" s="1105" t="b">
        <f t="shared" si="149"/>
        <v>1</v>
      </c>
    </row>
    <row r="4753" spans="1:8">
      <c r="A4753" s="47">
        <v>13984</v>
      </c>
      <c r="B4753" s="48" t="s">
        <v>12774</v>
      </c>
      <c r="C4753" s="47" t="s">
        <v>4706</v>
      </c>
      <c r="D4753" s="49">
        <f t="shared" si="148"/>
        <v>38.79</v>
      </c>
      <c r="F4753" s="49">
        <v>38.79</v>
      </c>
      <c r="G4753" s="49">
        <v>38.79</v>
      </c>
      <c r="H4753" s="1105" t="b">
        <f t="shared" si="149"/>
        <v>1</v>
      </c>
    </row>
    <row r="4754" spans="1:8">
      <c r="A4754" s="45">
        <v>11772</v>
      </c>
      <c r="B4754" s="1108" t="s">
        <v>12775</v>
      </c>
      <c r="C4754" s="45" t="s">
        <v>4706</v>
      </c>
      <c r="D4754" s="46">
        <f t="shared" si="148"/>
        <v>94.2</v>
      </c>
      <c r="F4754" s="46">
        <v>94.2</v>
      </c>
      <c r="G4754" s="46">
        <v>94.2</v>
      </c>
      <c r="H4754" s="1105" t="b">
        <f t="shared" si="149"/>
        <v>1</v>
      </c>
    </row>
    <row r="4755" spans="1:8">
      <c r="A4755" s="47">
        <v>36795</v>
      </c>
      <c r="B4755" s="48" t="s">
        <v>12776</v>
      </c>
      <c r="C4755" s="47" t="s">
        <v>4706</v>
      </c>
      <c r="D4755" s="49">
        <f t="shared" si="148"/>
        <v>605.88</v>
      </c>
      <c r="F4755" s="49">
        <v>605.88</v>
      </c>
      <c r="G4755" s="49">
        <v>605.88</v>
      </c>
      <c r="H4755" s="1105" t="b">
        <f t="shared" si="149"/>
        <v>1</v>
      </c>
    </row>
    <row r="4756" spans="1:8">
      <c r="A4756" s="45">
        <v>36796</v>
      </c>
      <c r="B4756" s="1108" t="s">
        <v>12777</v>
      </c>
      <c r="C4756" s="45" t="s">
        <v>4706</v>
      </c>
      <c r="D4756" s="46">
        <f t="shared" si="148"/>
        <v>156</v>
      </c>
      <c r="F4756" s="46">
        <v>156</v>
      </c>
      <c r="G4756" s="46">
        <v>156</v>
      </c>
      <c r="H4756" s="1105" t="b">
        <f t="shared" si="149"/>
        <v>1</v>
      </c>
    </row>
    <row r="4757" spans="1:8">
      <c r="A4757" s="47">
        <v>36791</v>
      </c>
      <c r="B4757" s="48" t="s">
        <v>12778</v>
      </c>
      <c r="C4757" s="47" t="s">
        <v>4706</v>
      </c>
      <c r="D4757" s="49">
        <f t="shared" si="148"/>
        <v>80.37</v>
      </c>
      <c r="F4757" s="49">
        <v>80.37</v>
      </c>
      <c r="G4757" s="49">
        <v>80.37</v>
      </c>
      <c r="H4757" s="1105" t="b">
        <f t="shared" si="149"/>
        <v>1</v>
      </c>
    </row>
    <row r="4758" spans="1:8">
      <c r="A4758" s="45">
        <v>13415</v>
      </c>
      <c r="B4758" s="1108" t="s">
        <v>12779</v>
      </c>
      <c r="C4758" s="45" t="s">
        <v>4706</v>
      </c>
      <c r="D4758" s="46">
        <f t="shared" si="148"/>
        <v>46.72</v>
      </c>
      <c r="F4758" s="46">
        <v>46.72</v>
      </c>
      <c r="G4758" s="46">
        <v>46.72</v>
      </c>
      <c r="H4758" s="1105" t="b">
        <f t="shared" si="149"/>
        <v>1</v>
      </c>
    </row>
    <row r="4759" spans="1:8">
      <c r="A4759" s="47">
        <v>36792</v>
      </c>
      <c r="B4759" s="48" t="s">
        <v>12780</v>
      </c>
      <c r="C4759" s="47" t="s">
        <v>4706</v>
      </c>
      <c r="D4759" s="49">
        <f t="shared" si="148"/>
        <v>153.63999999999999</v>
      </c>
      <c r="F4759" s="49">
        <v>153.63999999999999</v>
      </c>
      <c r="G4759" s="49">
        <v>153.63999999999999</v>
      </c>
      <c r="H4759" s="1105" t="b">
        <f t="shared" si="149"/>
        <v>1</v>
      </c>
    </row>
    <row r="4760" spans="1:8">
      <c r="A4760" s="45">
        <v>11773</v>
      </c>
      <c r="B4760" s="1108" t="s">
        <v>12781</v>
      </c>
      <c r="C4760" s="45" t="s">
        <v>4706</v>
      </c>
      <c r="D4760" s="46">
        <f t="shared" si="148"/>
        <v>89.93</v>
      </c>
      <c r="F4760" s="46">
        <v>89.93</v>
      </c>
      <c r="G4760" s="46">
        <v>89.93</v>
      </c>
      <c r="H4760" s="1105" t="b">
        <f t="shared" si="149"/>
        <v>1</v>
      </c>
    </row>
    <row r="4761" spans="1:8">
      <c r="A4761" s="47">
        <v>11775</v>
      </c>
      <c r="B4761" s="48" t="s">
        <v>12782</v>
      </c>
      <c r="C4761" s="47" t="s">
        <v>4706</v>
      </c>
      <c r="D4761" s="49">
        <f t="shared" si="148"/>
        <v>93.91</v>
      </c>
      <c r="F4761" s="49">
        <v>93.91</v>
      </c>
      <c r="G4761" s="49">
        <v>93.91</v>
      </c>
      <c r="H4761" s="1105" t="b">
        <f t="shared" si="149"/>
        <v>1</v>
      </c>
    </row>
    <row r="4762" spans="1:8">
      <c r="A4762" s="45">
        <v>13983</v>
      </c>
      <c r="B4762" s="1108" t="s">
        <v>12783</v>
      </c>
      <c r="C4762" s="45" t="s">
        <v>4706</v>
      </c>
      <c r="D4762" s="46">
        <f t="shared" si="148"/>
        <v>47.98</v>
      </c>
      <c r="F4762" s="46">
        <v>47.98</v>
      </c>
      <c r="G4762" s="46">
        <v>47.98</v>
      </c>
      <c r="H4762" s="1105" t="b">
        <f t="shared" si="149"/>
        <v>1</v>
      </c>
    </row>
    <row r="4763" spans="1:8">
      <c r="A4763" s="47">
        <v>13416</v>
      </c>
      <c r="B4763" s="48" t="s">
        <v>12784</v>
      </c>
      <c r="C4763" s="47" t="s">
        <v>4706</v>
      </c>
      <c r="D4763" s="49">
        <f t="shared" si="148"/>
        <v>38.69</v>
      </c>
      <c r="F4763" s="49">
        <v>38.69</v>
      </c>
      <c r="G4763" s="49">
        <v>38.69</v>
      </c>
      <c r="H4763" s="1105" t="b">
        <f t="shared" si="149"/>
        <v>1</v>
      </c>
    </row>
    <row r="4764" spans="1:8">
      <c r="A4764" s="45">
        <v>13417</v>
      </c>
      <c r="B4764" s="1108" t="s">
        <v>12785</v>
      </c>
      <c r="C4764" s="45" t="s">
        <v>4706</v>
      </c>
      <c r="D4764" s="46">
        <f t="shared" si="148"/>
        <v>34.130000000000003</v>
      </c>
      <c r="F4764" s="46">
        <v>34.130000000000003</v>
      </c>
      <c r="G4764" s="46">
        <v>34.130000000000003</v>
      </c>
      <c r="H4764" s="1105" t="b">
        <f t="shared" si="149"/>
        <v>1</v>
      </c>
    </row>
    <row r="4765" spans="1:8">
      <c r="A4765" s="47">
        <v>7604</v>
      </c>
      <c r="B4765" s="48" t="s">
        <v>12786</v>
      </c>
      <c r="C4765" s="47" t="s">
        <v>4706</v>
      </c>
      <c r="D4765" s="49">
        <f t="shared" si="148"/>
        <v>14.78</v>
      </c>
      <c r="F4765" s="49">
        <v>14.78</v>
      </c>
      <c r="G4765" s="49">
        <v>14.78</v>
      </c>
      <c r="H4765" s="1105" t="b">
        <f t="shared" si="149"/>
        <v>1</v>
      </c>
    </row>
    <row r="4766" spans="1:8">
      <c r="A4766" s="45">
        <v>11763</v>
      </c>
      <c r="B4766" s="1108" t="s">
        <v>12787</v>
      </c>
      <c r="C4766" s="45" t="s">
        <v>4706</v>
      </c>
      <c r="D4766" s="46">
        <f t="shared" si="148"/>
        <v>66.05</v>
      </c>
      <c r="F4766" s="46">
        <v>66.05</v>
      </c>
      <c r="G4766" s="46">
        <v>66.05</v>
      </c>
      <c r="H4766" s="1105" t="b">
        <f t="shared" si="149"/>
        <v>1</v>
      </c>
    </row>
    <row r="4767" spans="1:8">
      <c r="A4767" s="47">
        <v>11764</v>
      </c>
      <c r="B4767" s="48" t="s">
        <v>12788</v>
      </c>
      <c r="C4767" s="47" t="s">
        <v>4706</v>
      </c>
      <c r="D4767" s="49">
        <f t="shared" si="148"/>
        <v>70.55</v>
      </c>
      <c r="F4767" s="49">
        <v>70.55</v>
      </c>
      <c r="G4767" s="49">
        <v>70.55</v>
      </c>
      <c r="H4767" s="1105" t="b">
        <f t="shared" si="149"/>
        <v>1</v>
      </c>
    </row>
    <row r="4768" spans="1:8">
      <c r="A4768" s="45">
        <v>11829</v>
      </c>
      <c r="B4768" s="1108" t="s">
        <v>12789</v>
      </c>
      <c r="C4768" s="45" t="s">
        <v>4706</v>
      </c>
      <c r="D4768" s="46">
        <f t="shared" si="148"/>
        <v>16.91</v>
      </c>
      <c r="F4768" s="46">
        <v>16.91</v>
      </c>
      <c r="G4768" s="46">
        <v>16.91</v>
      </c>
      <c r="H4768" s="1105" t="b">
        <f t="shared" si="149"/>
        <v>1</v>
      </c>
    </row>
    <row r="4769" spans="1:8">
      <c r="A4769" s="47">
        <v>11825</v>
      </c>
      <c r="B4769" s="48" t="s">
        <v>12790</v>
      </c>
      <c r="C4769" s="47" t="s">
        <v>4706</v>
      </c>
      <c r="D4769" s="49">
        <f t="shared" si="148"/>
        <v>28.99</v>
      </c>
      <c r="F4769" s="49">
        <v>28.99</v>
      </c>
      <c r="G4769" s="49">
        <v>28.99</v>
      </c>
      <c r="H4769" s="1105" t="b">
        <f t="shared" si="149"/>
        <v>1</v>
      </c>
    </row>
    <row r="4770" spans="1:8">
      <c r="A4770" s="45">
        <v>11767</v>
      </c>
      <c r="B4770" s="1108" t="s">
        <v>12791</v>
      </c>
      <c r="C4770" s="45" t="s">
        <v>4706</v>
      </c>
      <c r="D4770" s="46">
        <f t="shared" si="148"/>
        <v>117.11</v>
      </c>
      <c r="F4770" s="46">
        <v>117.11</v>
      </c>
      <c r="G4770" s="46">
        <v>117.11</v>
      </c>
      <c r="H4770" s="1105" t="b">
        <f t="shared" si="149"/>
        <v>1</v>
      </c>
    </row>
    <row r="4771" spans="1:8">
      <c r="A4771" s="47">
        <v>11830</v>
      </c>
      <c r="B4771" s="48" t="s">
        <v>12792</v>
      </c>
      <c r="C4771" s="47" t="s">
        <v>4706</v>
      </c>
      <c r="D4771" s="49">
        <f t="shared" si="148"/>
        <v>18.27</v>
      </c>
      <c r="F4771" s="49">
        <v>18.27</v>
      </c>
      <c r="G4771" s="49">
        <v>18.27</v>
      </c>
      <c r="H4771" s="1105" t="b">
        <f t="shared" si="149"/>
        <v>1</v>
      </c>
    </row>
    <row r="4772" spans="1:8">
      <c r="A4772" s="45">
        <v>11766</v>
      </c>
      <c r="B4772" s="1108" t="s">
        <v>12793</v>
      </c>
      <c r="C4772" s="45" t="s">
        <v>4706</v>
      </c>
      <c r="D4772" s="46">
        <f t="shared" si="148"/>
        <v>32.479999999999997</v>
      </c>
      <c r="F4772" s="46">
        <v>32.479999999999997</v>
      </c>
      <c r="G4772" s="46">
        <v>32.479999999999997</v>
      </c>
      <c r="H4772" s="1105" t="b">
        <f t="shared" si="149"/>
        <v>1</v>
      </c>
    </row>
    <row r="4773" spans="1:8">
      <c r="A4773" s="47">
        <v>11765</v>
      </c>
      <c r="B4773" s="48" t="s">
        <v>12794</v>
      </c>
      <c r="C4773" s="47" t="s">
        <v>4706</v>
      </c>
      <c r="D4773" s="49">
        <f t="shared" si="148"/>
        <v>44.23</v>
      </c>
      <c r="F4773" s="49">
        <v>44.23</v>
      </c>
      <c r="G4773" s="49">
        <v>44.23</v>
      </c>
      <c r="H4773" s="1105" t="b">
        <f t="shared" si="149"/>
        <v>1</v>
      </c>
    </row>
    <row r="4774" spans="1:8">
      <c r="A4774" s="45">
        <v>11824</v>
      </c>
      <c r="B4774" s="1108" t="s">
        <v>12795</v>
      </c>
      <c r="C4774" s="45" t="s">
        <v>4706</v>
      </c>
      <c r="D4774" s="46">
        <f t="shared" si="148"/>
        <v>33.5</v>
      </c>
      <c r="F4774" s="46">
        <v>33.5</v>
      </c>
      <c r="G4774" s="46">
        <v>33.5</v>
      </c>
      <c r="H4774" s="1105" t="b">
        <f t="shared" si="149"/>
        <v>1</v>
      </c>
    </row>
    <row r="4775" spans="1:8">
      <c r="A4775" s="47">
        <v>11777</v>
      </c>
      <c r="B4775" s="48" t="s">
        <v>12796</v>
      </c>
      <c r="C4775" s="47" t="s">
        <v>4706</v>
      </c>
      <c r="D4775" s="49">
        <f t="shared" si="148"/>
        <v>127.72</v>
      </c>
      <c r="F4775" s="49">
        <v>127.72</v>
      </c>
      <c r="G4775" s="49">
        <v>127.72</v>
      </c>
      <c r="H4775" s="1105" t="b">
        <f t="shared" si="149"/>
        <v>1</v>
      </c>
    </row>
    <row r="4776" spans="1:8">
      <c r="A4776" s="45">
        <v>7602</v>
      </c>
      <c r="B4776" s="1108" t="s">
        <v>12797</v>
      </c>
      <c r="C4776" s="45" t="s">
        <v>4706</v>
      </c>
      <c r="D4776" s="46">
        <f t="shared" si="148"/>
        <v>14.65</v>
      </c>
      <c r="F4776" s="46">
        <v>14.65</v>
      </c>
      <c r="G4776" s="46">
        <v>14.65</v>
      </c>
      <c r="H4776" s="1105" t="b">
        <f t="shared" si="149"/>
        <v>1</v>
      </c>
    </row>
    <row r="4777" spans="1:8">
      <c r="A4777" s="47">
        <v>7603</v>
      </c>
      <c r="B4777" s="48" t="s">
        <v>12798</v>
      </c>
      <c r="C4777" s="47" t="s">
        <v>4706</v>
      </c>
      <c r="D4777" s="49">
        <f t="shared" si="148"/>
        <v>14.21</v>
      </c>
      <c r="F4777" s="49">
        <v>14.21</v>
      </c>
      <c r="G4777" s="49">
        <v>14.21</v>
      </c>
      <c r="H4777" s="1105" t="b">
        <f t="shared" si="149"/>
        <v>1</v>
      </c>
    </row>
    <row r="4778" spans="1:8">
      <c r="A4778" s="45">
        <v>11826</v>
      </c>
      <c r="B4778" s="1108" t="s">
        <v>12799</v>
      </c>
      <c r="C4778" s="45" t="s">
        <v>4706</v>
      </c>
      <c r="D4778" s="46">
        <f t="shared" si="148"/>
        <v>28.13</v>
      </c>
      <c r="F4778" s="46">
        <v>28.13</v>
      </c>
      <c r="G4778" s="46">
        <v>28.13</v>
      </c>
      <c r="H4778" s="1105" t="b">
        <f t="shared" si="149"/>
        <v>1</v>
      </c>
    </row>
    <row r="4779" spans="1:8">
      <c r="A4779" s="47">
        <v>7606</v>
      </c>
      <c r="B4779" s="48" t="s">
        <v>12800</v>
      </c>
      <c r="C4779" s="47" t="s">
        <v>4706</v>
      </c>
      <c r="D4779" s="49">
        <f t="shared" si="148"/>
        <v>29.32</v>
      </c>
      <c r="F4779" s="49">
        <v>29.32</v>
      </c>
      <c r="G4779" s="49">
        <v>29.32</v>
      </c>
      <c r="H4779" s="1105" t="b">
        <f t="shared" si="149"/>
        <v>1</v>
      </c>
    </row>
    <row r="4780" spans="1:8" ht="30">
      <c r="A4780" s="45">
        <v>40329</v>
      </c>
      <c r="B4780" s="1108" t="s">
        <v>12801</v>
      </c>
      <c r="C4780" s="45" t="s">
        <v>4706</v>
      </c>
      <c r="D4780" s="46">
        <f t="shared" si="148"/>
        <v>14.18</v>
      </c>
      <c r="F4780" s="46">
        <v>14.18</v>
      </c>
      <c r="G4780" s="46">
        <v>14.18</v>
      </c>
      <c r="H4780" s="1105" t="b">
        <f t="shared" si="149"/>
        <v>1</v>
      </c>
    </row>
    <row r="4781" spans="1:8">
      <c r="A4781" s="47">
        <v>11823</v>
      </c>
      <c r="B4781" s="48" t="s">
        <v>12802</v>
      </c>
      <c r="C4781" s="47" t="s">
        <v>4706</v>
      </c>
      <c r="D4781" s="49">
        <f t="shared" si="148"/>
        <v>6.12</v>
      </c>
      <c r="F4781" s="49">
        <v>6.12</v>
      </c>
      <c r="G4781" s="49">
        <v>6.12</v>
      </c>
      <c r="H4781" s="1105" t="b">
        <f t="shared" si="149"/>
        <v>1</v>
      </c>
    </row>
    <row r="4782" spans="1:8">
      <c r="A4782" s="45">
        <v>11822</v>
      </c>
      <c r="B4782" s="1108" t="s">
        <v>12803</v>
      </c>
      <c r="C4782" s="45" t="s">
        <v>4706</v>
      </c>
      <c r="D4782" s="46">
        <f t="shared" si="148"/>
        <v>37.049999999999997</v>
      </c>
      <c r="F4782" s="46">
        <v>37.049999999999997</v>
      </c>
      <c r="G4782" s="46">
        <v>37.049999999999997</v>
      </c>
      <c r="H4782" s="1105" t="b">
        <f t="shared" si="149"/>
        <v>1</v>
      </c>
    </row>
    <row r="4783" spans="1:8">
      <c r="A4783" s="47">
        <v>11831</v>
      </c>
      <c r="B4783" s="48" t="s">
        <v>12804</v>
      </c>
      <c r="C4783" s="47" t="s">
        <v>4706</v>
      </c>
      <c r="D4783" s="49">
        <f t="shared" si="148"/>
        <v>28.13</v>
      </c>
      <c r="F4783" s="49">
        <v>28.13</v>
      </c>
      <c r="G4783" s="49">
        <v>28.13</v>
      </c>
      <c r="H4783" s="1105" t="b">
        <f t="shared" si="149"/>
        <v>1</v>
      </c>
    </row>
    <row r="4784" spans="1:8" ht="30">
      <c r="A4784" s="45">
        <v>7613</v>
      </c>
      <c r="B4784" s="1108" t="s">
        <v>12805</v>
      </c>
      <c r="C4784" s="45" t="s">
        <v>4706</v>
      </c>
      <c r="D4784" s="46">
        <f t="shared" si="148"/>
        <v>57921.06</v>
      </c>
      <c r="F4784" s="46">
        <v>57921.06</v>
      </c>
      <c r="G4784" s="46">
        <v>57921.06</v>
      </c>
      <c r="H4784" s="1105" t="b">
        <f t="shared" si="149"/>
        <v>1</v>
      </c>
    </row>
    <row r="4785" spans="1:8" ht="30">
      <c r="A4785" s="47">
        <v>7619</v>
      </c>
      <c r="B4785" s="48" t="s">
        <v>12806</v>
      </c>
      <c r="C4785" s="47" t="s">
        <v>4706</v>
      </c>
      <c r="D4785" s="49">
        <f t="shared" si="148"/>
        <v>8953.35</v>
      </c>
      <c r="F4785" s="49">
        <v>8953.35</v>
      </c>
      <c r="G4785" s="49">
        <v>8953.35</v>
      </c>
      <c r="H4785" s="1105" t="b">
        <f t="shared" si="149"/>
        <v>1</v>
      </c>
    </row>
    <row r="4786" spans="1:8" ht="30">
      <c r="A4786" s="45">
        <v>12076</v>
      </c>
      <c r="B4786" s="1108" t="s">
        <v>12807</v>
      </c>
      <c r="C4786" s="45" t="s">
        <v>4706</v>
      </c>
      <c r="D4786" s="46">
        <f t="shared" si="148"/>
        <v>4107.04</v>
      </c>
      <c r="F4786" s="46">
        <v>4107.04</v>
      </c>
      <c r="G4786" s="46">
        <v>4107.04</v>
      </c>
      <c r="H4786" s="1105" t="b">
        <f t="shared" si="149"/>
        <v>1</v>
      </c>
    </row>
    <row r="4787" spans="1:8" ht="30">
      <c r="A4787" s="47">
        <v>7614</v>
      </c>
      <c r="B4787" s="48" t="s">
        <v>12808</v>
      </c>
      <c r="C4787" s="47" t="s">
        <v>4706</v>
      </c>
      <c r="D4787" s="49">
        <f t="shared" si="148"/>
        <v>11292.31</v>
      </c>
      <c r="F4787" s="49">
        <v>11292.31</v>
      </c>
      <c r="G4787" s="49">
        <v>11292.31</v>
      </c>
      <c r="H4787" s="1105" t="b">
        <f t="shared" si="149"/>
        <v>1</v>
      </c>
    </row>
    <row r="4788" spans="1:8" ht="30">
      <c r="A4788" s="45">
        <v>7618</v>
      </c>
      <c r="B4788" s="1108" t="s">
        <v>12809</v>
      </c>
      <c r="C4788" s="45" t="s">
        <v>4706</v>
      </c>
      <c r="D4788" s="46">
        <f t="shared" si="148"/>
        <v>73239.16</v>
      </c>
      <c r="F4788" s="46">
        <v>73239.16</v>
      </c>
      <c r="G4788" s="46">
        <v>73239.16</v>
      </c>
      <c r="H4788" s="1105" t="b">
        <f t="shared" si="149"/>
        <v>1</v>
      </c>
    </row>
    <row r="4789" spans="1:8" ht="30">
      <c r="A4789" s="47">
        <v>7620</v>
      </c>
      <c r="B4789" s="48" t="s">
        <v>12810</v>
      </c>
      <c r="C4789" s="47" t="s">
        <v>4706</v>
      </c>
      <c r="D4789" s="49">
        <f t="shared" si="148"/>
        <v>15841.45</v>
      </c>
      <c r="F4789" s="49">
        <v>15841.45</v>
      </c>
      <c r="G4789" s="49">
        <v>15841.45</v>
      </c>
      <c r="H4789" s="1105" t="b">
        <f t="shared" si="149"/>
        <v>1</v>
      </c>
    </row>
    <row r="4790" spans="1:8" ht="30">
      <c r="A4790" s="45">
        <v>7610</v>
      </c>
      <c r="B4790" s="1108" t="s">
        <v>12811</v>
      </c>
      <c r="C4790" s="45" t="s">
        <v>4706</v>
      </c>
      <c r="D4790" s="46">
        <f t="shared" si="148"/>
        <v>5016.46</v>
      </c>
      <c r="F4790" s="46">
        <v>5016.46</v>
      </c>
      <c r="G4790" s="46">
        <v>5016.46</v>
      </c>
      <c r="H4790" s="1105" t="b">
        <f t="shared" si="149"/>
        <v>1</v>
      </c>
    </row>
    <row r="4791" spans="1:8" ht="30">
      <c r="A4791" s="47">
        <v>7615</v>
      </c>
      <c r="B4791" s="48" t="s">
        <v>12812</v>
      </c>
      <c r="C4791" s="47" t="s">
        <v>4706</v>
      </c>
      <c r="D4791" s="49">
        <f t="shared" si="148"/>
        <v>18481.689999999999</v>
      </c>
      <c r="F4791" s="49">
        <v>18481.689999999999</v>
      </c>
      <c r="G4791" s="49">
        <v>18481.689999999999</v>
      </c>
      <c r="H4791" s="1105" t="b">
        <f t="shared" si="149"/>
        <v>1</v>
      </c>
    </row>
    <row r="4792" spans="1:8" ht="30">
      <c r="A4792" s="45">
        <v>7617</v>
      </c>
      <c r="B4792" s="1108" t="s">
        <v>12813</v>
      </c>
      <c r="C4792" s="45" t="s">
        <v>4706</v>
      </c>
      <c r="D4792" s="46">
        <f t="shared" si="148"/>
        <v>5603.18</v>
      </c>
      <c r="F4792" s="46">
        <v>5603.18</v>
      </c>
      <c r="G4792" s="46">
        <v>5603.18</v>
      </c>
      <c r="H4792" s="1105" t="b">
        <f t="shared" si="149"/>
        <v>1</v>
      </c>
    </row>
    <row r="4793" spans="1:8" ht="30">
      <c r="A4793" s="47">
        <v>7616</v>
      </c>
      <c r="B4793" s="48" t="s">
        <v>12814</v>
      </c>
      <c r="C4793" s="47" t="s">
        <v>4706</v>
      </c>
      <c r="D4793" s="49">
        <f t="shared" si="148"/>
        <v>30159.200000000001</v>
      </c>
      <c r="F4793" s="49">
        <v>30159.200000000001</v>
      </c>
      <c r="G4793" s="49">
        <v>30159.200000000001</v>
      </c>
      <c r="H4793" s="1105" t="b">
        <f t="shared" si="149"/>
        <v>1</v>
      </c>
    </row>
    <row r="4794" spans="1:8" ht="30">
      <c r="A4794" s="45">
        <v>7611</v>
      </c>
      <c r="B4794" s="1108" t="s">
        <v>12815</v>
      </c>
      <c r="C4794" s="45" t="s">
        <v>4706</v>
      </c>
      <c r="D4794" s="46">
        <f t="shared" si="148"/>
        <v>7246</v>
      </c>
      <c r="F4794" s="46">
        <v>7246</v>
      </c>
      <c r="G4794" s="46">
        <v>7246</v>
      </c>
      <c r="H4794" s="1105" t="b">
        <f t="shared" si="149"/>
        <v>1</v>
      </c>
    </row>
    <row r="4795" spans="1:8" ht="30">
      <c r="A4795" s="47">
        <v>7612</v>
      </c>
      <c r="B4795" s="48" t="s">
        <v>12816</v>
      </c>
      <c r="C4795" s="47" t="s">
        <v>4706</v>
      </c>
      <c r="D4795" s="49">
        <f t="shared" si="148"/>
        <v>41368.49</v>
      </c>
      <c r="F4795" s="49">
        <v>41368.49</v>
      </c>
      <c r="G4795" s="49">
        <v>41368.49</v>
      </c>
      <c r="H4795" s="1105" t="b">
        <f t="shared" si="149"/>
        <v>1</v>
      </c>
    </row>
    <row r="4796" spans="1:8">
      <c r="A4796" s="45">
        <v>37371</v>
      </c>
      <c r="B4796" s="1108" t="s">
        <v>12817</v>
      </c>
      <c r="C4796" s="45" t="s">
        <v>4705</v>
      </c>
      <c r="D4796" s="46">
        <f t="shared" si="148"/>
        <v>0.71</v>
      </c>
      <c r="F4796" s="46">
        <v>0.71</v>
      </c>
      <c r="G4796" s="46">
        <v>0.71</v>
      </c>
      <c r="H4796" s="1105" t="b">
        <f t="shared" si="149"/>
        <v>1</v>
      </c>
    </row>
    <row r="4797" spans="1:8">
      <c r="A4797" s="47">
        <v>40861</v>
      </c>
      <c r="B4797" s="48" t="s">
        <v>12818</v>
      </c>
      <c r="C4797" s="47" t="s">
        <v>4714</v>
      </c>
      <c r="D4797" s="49">
        <f t="shared" si="148"/>
        <v>133.68</v>
      </c>
      <c r="F4797" s="49">
        <v>133.68</v>
      </c>
      <c r="G4797" s="49">
        <v>133.68</v>
      </c>
      <c r="H4797" s="1105" t="b">
        <f t="shared" si="149"/>
        <v>1</v>
      </c>
    </row>
    <row r="4798" spans="1:8">
      <c r="A4798" s="45">
        <v>36510</v>
      </c>
      <c r="B4798" s="1108" t="s">
        <v>12819</v>
      </c>
      <c r="C4798" s="45" t="s">
        <v>4706</v>
      </c>
      <c r="D4798" s="46">
        <f t="shared" si="148"/>
        <v>560550.43000000005</v>
      </c>
      <c r="F4798" s="46">
        <v>560550.43000000005</v>
      </c>
      <c r="G4798" s="46">
        <v>560550.43000000005</v>
      </c>
      <c r="H4798" s="1105" t="b">
        <f t="shared" si="149"/>
        <v>1</v>
      </c>
    </row>
    <row r="4799" spans="1:8" ht="30">
      <c r="A4799" s="47">
        <v>25020</v>
      </c>
      <c r="B4799" s="48" t="s">
        <v>12820</v>
      </c>
      <c r="C4799" s="47" t="s">
        <v>4706</v>
      </c>
      <c r="D4799" s="49">
        <f t="shared" si="148"/>
        <v>2309270.5699999998</v>
      </c>
      <c r="F4799" s="49">
        <v>2309270.5699999998</v>
      </c>
      <c r="G4799" s="49">
        <v>2309270.5699999998</v>
      </c>
      <c r="H4799" s="1105" t="b">
        <f t="shared" si="149"/>
        <v>1</v>
      </c>
    </row>
    <row r="4800" spans="1:8">
      <c r="A4800" s="45">
        <v>7622</v>
      </c>
      <c r="B4800" s="1108" t="s">
        <v>12821</v>
      </c>
      <c r="C4800" s="45" t="s">
        <v>4706</v>
      </c>
      <c r="D4800" s="46">
        <f t="shared" si="148"/>
        <v>543815.85</v>
      </c>
      <c r="F4800" s="46">
        <v>543815.85</v>
      </c>
      <c r="G4800" s="46">
        <v>543815.85</v>
      </c>
      <c r="H4800" s="1105" t="b">
        <f t="shared" si="149"/>
        <v>1</v>
      </c>
    </row>
    <row r="4801" spans="1:8" ht="30">
      <c r="A4801" s="47">
        <v>7624</v>
      </c>
      <c r="B4801" s="48" t="s">
        <v>12822</v>
      </c>
      <c r="C4801" s="47" t="s">
        <v>4706</v>
      </c>
      <c r="D4801" s="49">
        <f t="shared" si="148"/>
        <v>705000</v>
      </c>
      <c r="F4801" s="49">
        <v>705000</v>
      </c>
      <c r="G4801" s="49">
        <v>705000</v>
      </c>
      <c r="H4801" s="1105" t="b">
        <f t="shared" si="149"/>
        <v>1</v>
      </c>
    </row>
    <row r="4802" spans="1:8">
      <c r="A4802" s="45">
        <v>7625</v>
      </c>
      <c r="B4802" s="1108" t="s">
        <v>12823</v>
      </c>
      <c r="C4802" s="45" t="s">
        <v>4706</v>
      </c>
      <c r="D4802" s="46">
        <f t="shared" si="148"/>
        <v>700688</v>
      </c>
      <c r="F4802" s="46">
        <v>700688</v>
      </c>
      <c r="G4802" s="46">
        <v>700688</v>
      </c>
      <c r="H4802" s="1105" t="b">
        <f t="shared" si="149"/>
        <v>1</v>
      </c>
    </row>
    <row r="4803" spans="1:8">
      <c r="A4803" s="47">
        <v>7623</v>
      </c>
      <c r="B4803" s="48" t="s">
        <v>12824</v>
      </c>
      <c r="C4803" s="47" t="s">
        <v>4706</v>
      </c>
      <c r="D4803" s="49">
        <f t="shared" ref="D4803:D4866" si="150">IF($J$2=$F$1,F4803,G4803)</f>
        <v>2309270.5699999998</v>
      </c>
      <c r="F4803" s="49">
        <v>2309270.5699999998</v>
      </c>
      <c r="G4803" s="49">
        <v>2309270.5699999998</v>
      </c>
      <c r="H4803" s="1105" t="b">
        <f t="shared" ref="H4803:H4866" si="151">F4803=G4803</f>
        <v>1</v>
      </c>
    </row>
    <row r="4804" spans="1:8" ht="30">
      <c r="A4804" s="45">
        <v>36508</v>
      </c>
      <c r="B4804" s="1108" t="s">
        <v>12825</v>
      </c>
      <c r="C4804" s="45" t="s">
        <v>4706</v>
      </c>
      <c r="D4804" s="46">
        <f t="shared" si="150"/>
        <v>1038570.6</v>
      </c>
      <c r="F4804" s="46">
        <v>1038570.6</v>
      </c>
      <c r="G4804" s="46">
        <v>1038570.6</v>
      </c>
      <c r="H4804" s="1105" t="b">
        <f t="shared" si="151"/>
        <v>1</v>
      </c>
    </row>
    <row r="4805" spans="1:8">
      <c r="A4805" s="47">
        <v>36509</v>
      </c>
      <c r="B4805" s="48" t="s">
        <v>12826</v>
      </c>
      <c r="C4805" s="47" t="s">
        <v>4706</v>
      </c>
      <c r="D4805" s="49">
        <f t="shared" si="150"/>
        <v>569174.27</v>
      </c>
      <c r="F4805" s="49">
        <v>569174.27</v>
      </c>
      <c r="G4805" s="49">
        <v>569174.27</v>
      </c>
      <c r="H4805" s="1105" t="b">
        <f t="shared" si="151"/>
        <v>1</v>
      </c>
    </row>
    <row r="4806" spans="1:8">
      <c r="A4806" s="45">
        <v>13238</v>
      </c>
      <c r="B4806" s="1108" t="s">
        <v>12827</v>
      </c>
      <c r="C4806" s="45" t="s">
        <v>4706</v>
      </c>
      <c r="D4806" s="46">
        <f t="shared" si="150"/>
        <v>151341.29</v>
      </c>
      <c r="F4806" s="46">
        <v>151341.29</v>
      </c>
      <c r="G4806" s="46">
        <v>151341.29</v>
      </c>
      <c r="H4806" s="1105" t="b">
        <f t="shared" si="151"/>
        <v>1</v>
      </c>
    </row>
    <row r="4807" spans="1:8">
      <c r="A4807" s="47">
        <v>36511</v>
      </c>
      <c r="B4807" s="48" t="s">
        <v>12828</v>
      </c>
      <c r="C4807" s="47" t="s">
        <v>4706</v>
      </c>
      <c r="D4807" s="49">
        <f t="shared" si="150"/>
        <v>175363.72</v>
      </c>
      <c r="F4807" s="49">
        <v>175363.72</v>
      </c>
      <c r="G4807" s="49">
        <v>175363.72</v>
      </c>
      <c r="H4807" s="1105" t="b">
        <f t="shared" si="151"/>
        <v>1</v>
      </c>
    </row>
    <row r="4808" spans="1:8">
      <c r="A4808" s="45">
        <v>36515</v>
      </c>
      <c r="B4808" s="1108" t="s">
        <v>12829</v>
      </c>
      <c r="C4808" s="45" t="s">
        <v>4706</v>
      </c>
      <c r="D4808" s="46">
        <f t="shared" si="150"/>
        <v>51648.21</v>
      </c>
      <c r="F4808" s="46">
        <v>51648.21</v>
      </c>
      <c r="G4808" s="46">
        <v>51648.21</v>
      </c>
      <c r="H4808" s="1105" t="b">
        <f t="shared" si="151"/>
        <v>1</v>
      </c>
    </row>
    <row r="4809" spans="1:8">
      <c r="A4809" s="47">
        <v>10598</v>
      </c>
      <c r="B4809" s="48" t="s">
        <v>12830</v>
      </c>
      <c r="C4809" s="47" t="s">
        <v>4706</v>
      </c>
      <c r="D4809" s="49">
        <f t="shared" si="150"/>
        <v>83755.39</v>
      </c>
      <c r="F4809" s="49">
        <v>83755.39</v>
      </c>
      <c r="G4809" s="49">
        <v>83755.39</v>
      </c>
      <c r="H4809" s="1105" t="b">
        <f t="shared" si="151"/>
        <v>1</v>
      </c>
    </row>
    <row r="4810" spans="1:8">
      <c r="A4810" s="45">
        <v>7640</v>
      </c>
      <c r="B4810" s="1108" t="s">
        <v>12831</v>
      </c>
      <c r="C4810" s="45" t="s">
        <v>4706</v>
      </c>
      <c r="D4810" s="46">
        <f t="shared" si="150"/>
        <v>128520</v>
      </c>
      <c r="F4810" s="46">
        <v>128520</v>
      </c>
      <c r="G4810" s="46">
        <v>128520</v>
      </c>
      <c r="H4810" s="1105" t="b">
        <f t="shared" si="151"/>
        <v>1</v>
      </c>
    </row>
    <row r="4811" spans="1:8">
      <c r="A4811" s="47">
        <v>36513</v>
      </c>
      <c r="B4811" s="48" t="s">
        <v>12832</v>
      </c>
      <c r="C4811" s="47" t="s">
        <v>4706</v>
      </c>
      <c r="D4811" s="49">
        <f t="shared" si="150"/>
        <v>123805.59</v>
      </c>
      <c r="F4811" s="49">
        <v>123805.59</v>
      </c>
      <c r="G4811" s="49">
        <v>123805.59</v>
      </c>
      <c r="H4811" s="1105" t="b">
        <f t="shared" si="151"/>
        <v>1</v>
      </c>
    </row>
    <row r="4812" spans="1:8">
      <c r="A4812" s="45">
        <v>36514</v>
      </c>
      <c r="B4812" s="1108" t="s">
        <v>12833</v>
      </c>
      <c r="C4812" s="45" t="s">
        <v>4706</v>
      </c>
      <c r="D4812" s="46">
        <f t="shared" si="150"/>
        <v>138128.95999999999</v>
      </c>
      <c r="F4812" s="46">
        <v>138128.95999999999</v>
      </c>
      <c r="G4812" s="46">
        <v>138128.95999999999</v>
      </c>
      <c r="H4812" s="1105" t="b">
        <f t="shared" si="151"/>
        <v>1</v>
      </c>
    </row>
    <row r="4813" spans="1:8">
      <c r="A4813" s="47">
        <v>36149</v>
      </c>
      <c r="B4813" s="48" t="s">
        <v>12834</v>
      </c>
      <c r="C4813" s="47" t="s">
        <v>4706</v>
      </c>
      <c r="D4813" s="49">
        <f t="shared" si="150"/>
        <v>136.88</v>
      </c>
      <c r="F4813" s="49">
        <v>136.88</v>
      </c>
      <c r="G4813" s="49">
        <v>136.88</v>
      </c>
      <c r="H4813" s="1105" t="b">
        <f t="shared" si="151"/>
        <v>1</v>
      </c>
    </row>
    <row r="4814" spans="1:8" ht="30">
      <c r="A4814" s="45">
        <v>43066</v>
      </c>
      <c r="B4814" s="1108" t="s">
        <v>12835</v>
      </c>
      <c r="C4814" s="45" t="s">
        <v>4709</v>
      </c>
      <c r="D4814" s="46">
        <f t="shared" si="150"/>
        <v>5.19</v>
      </c>
      <c r="F4814" s="46">
        <v>5.19</v>
      </c>
      <c r="G4814" s="46">
        <v>5.19</v>
      </c>
      <c r="H4814" s="1105" t="b">
        <f t="shared" si="151"/>
        <v>1</v>
      </c>
    </row>
    <row r="4815" spans="1:8">
      <c r="A4815" s="47">
        <v>11581</v>
      </c>
      <c r="B4815" s="48" t="s">
        <v>12836</v>
      </c>
      <c r="C4815" s="47" t="s">
        <v>4709</v>
      </c>
      <c r="D4815" s="49">
        <f t="shared" si="150"/>
        <v>25.01</v>
      </c>
      <c r="F4815" s="49">
        <v>25.01</v>
      </c>
      <c r="G4815" s="49">
        <v>25.01</v>
      </c>
      <c r="H4815" s="1105" t="b">
        <f t="shared" si="151"/>
        <v>1</v>
      </c>
    </row>
    <row r="4816" spans="1:8">
      <c r="A4816" s="45">
        <v>11580</v>
      </c>
      <c r="B4816" s="1108" t="s">
        <v>12837</v>
      </c>
      <c r="C4816" s="45" t="s">
        <v>4709</v>
      </c>
      <c r="D4816" s="46">
        <f t="shared" si="150"/>
        <v>11.39</v>
      </c>
      <c r="F4816" s="46">
        <v>11.39</v>
      </c>
      <c r="G4816" s="46">
        <v>11.39</v>
      </c>
      <c r="H4816" s="1105" t="b">
        <f t="shared" si="151"/>
        <v>1</v>
      </c>
    </row>
    <row r="4817" spans="1:8">
      <c r="A4817" s="47">
        <v>38177</v>
      </c>
      <c r="B4817" s="48" t="s">
        <v>12838</v>
      </c>
      <c r="C4817" s="47" t="s">
        <v>4706</v>
      </c>
      <c r="D4817" s="49">
        <f t="shared" si="150"/>
        <v>7.73</v>
      </c>
      <c r="F4817" s="49">
        <v>7.73</v>
      </c>
      <c r="G4817" s="49">
        <v>7.73</v>
      </c>
      <c r="H4817" s="1105" t="b">
        <f t="shared" si="151"/>
        <v>1</v>
      </c>
    </row>
    <row r="4818" spans="1:8">
      <c r="A4818" s="45">
        <v>10743</v>
      </c>
      <c r="B4818" s="1108" t="s">
        <v>12839</v>
      </c>
      <c r="C4818" s="45" t="s">
        <v>4706</v>
      </c>
      <c r="D4818" s="46">
        <f t="shared" si="150"/>
        <v>569.85</v>
      </c>
      <c r="F4818" s="46">
        <v>569.85</v>
      </c>
      <c r="G4818" s="46">
        <v>569.85</v>
      </c>
      <c r="H4818" s="1105" t="b">
        <f t="shared" si="151"/>
        <v>1</v>
      </c>
    </row>
    <row r="4819" spans="1:8" ht="30">
      <c r="A4819" s="47">
        <v>39848</v>
      </c>
      <c r="B4819" s="48" t="s">
        <v>12840</v>
      </c>
      <c r="C4819" s="47" t="s">
        <v>4709</v>
      </c>
      <c r="D4819" s="49">
        <f t="shared" si="150"/>
        <v>1.19</v>
      </c>
      <c r="F4819" s="49">
        <v>1.19</v>
      </c>
      <c r="G4819" s="49">
        <v>1.19</v>
      </c>
      <c r="H4819" s="1105" t="b">
        <f t="shared" si="151"/>
        <v>1</v>
      </c>
    </row>
    <row r="4820" spans="1:8">
      <c r="A4820" s="45">
        <v>20999</v>
      </c>
      <c r="B4820" s="1108" t="s">
        <v>12841</v>
      </c>
      <c r="C4820" s="45" t="s">
        <v>4709</v>
      </c>
      <c r="D4820" s="46">
        <f t="shared" si="150"/>
        <v>7.22</v>
      </c>
      <c r="F4820" s="46">
        <v>7.22</v>
      </c>
      <c r="G4820" s="46">
        <v>7.22</v>
      </c>
      <c r="H4820" s="1105" t="b">
        <f t="shared" si="151"/>
        <v>1</v>
      </c>
    </row>
    <row r="4821" spans="1:8">
      <c r="A4821" s="47">
        <v>21001</v>
      </c>
      <c r="B4821" s="48" t="s">
        <v>12842</v>
      </c>
      <c r="C4821" s="47" t="s">
        <v>4709</v>
      </c>
      <c r="D4821" s="49">
        <f t="shared" si="150"/>
        <v>13.48</v>
      </c>
      <c r="F4821" s="49">
        <v>13.48</v>
      </c>
      <c r="G4821" s="49">
        <v>13.48</v>
      </c>
      <c r="H4821" s="1105" t="b">
        <f t="shared" si="151"/>
        <v>1</v>
      </c>
    </row>
    <row r="4822" spans="1:8">
      <c r="A4822" s="45">
        <v>21003</v>
      </c>
      <c r="B4822" s="1108" t="s">
        <v>12843</v>
      </c>
      <c r="C4822" s="45" t="s">
        <v>4709</v>
      </c>
      <c r="D4822" s="46">
        <f t="shared" si="150"/>
        <v>22.15</v>
      </c>
      <c r="F4822" s="46">
        <v>22.15</v>
      </c>
      <c r="G4822" s="46">
        <v>22.15</v>
      </c>
      <c r="H4822" s="1105" t="b">
        <f t="shared" si="151"/>
        <v>1</v>
      </c>
    </row>
    <row r="4823" spans="1:8">
      <c r="A4823" s="47">
        <v>21006</v>
      </c>
      <c r="B4823" s="48" t="s">
        <v>12844</v>
      </c>
      <c r="C4823" s="47" t="s">
        <v>4709</v>
      </c>
      <c r="D4823" s="49">
        <f t="shared" si="150"/>
        <v>47.01</v>
      </c>
      <c r="F4823" s="49">
        <v>47.01</v>
      </c>
      <c r="G4823" s="49">
        <v>47.01</v>
      </c>
      <c r="H4823" s="1105" t="b">
        <f t="shared" si="151"/>
        <v>1</v>
      </c>
    </row>
    <row r="4824" spans="1:8">
      <c r="A4824" s="45">
        <v>21019</v>
      </c>
      <c r="B4824" s="1108" t="s">
        <v>12845</v>
      </c>
      <c r="C4824" s="45" t="s">
        <v>4709</v>
      </c>
      <c r="D4824" s="46">
        <f t="shared" si="150"/>
        <v>16.34</v>
      </c>
      <c r="F4824" s="46">
        <v>16.34</v>
      </c>
      <c r="G4824" s="46">
        <v>16.34</v>
      </c>
      <c r="H4824" s="1105" t="b">
        <f t="shared" si="151"/>
        <v>1</v>
      </c>
    </row>
    <row r="4825" spans="1:8">
      <c r="A4825" s="47">
        <v>21021</v>
      </c>
      <c r="B4825" s="48" t="s">
        <v>12846</v>
      </c>
      <c r="C4825" s="47" t="s">
        <v>4709</v>
      </c>
      <c r="D4825" s="49">
        <f t="shared" si="150"/>
        <v>25.83</v>
      </c>
      <c r="F4825" s="49">
        <v>25.83</v>
      </c>
      <c r="G4825" s="49">
        <v>25.83</v>
      </c>
      <c r="H4825" s="1105" t="b">
        <f t="shared" si="151"/>
        <v>1</v>
      </c>
    </row>
    <row r="4826" spans="1:8">
      <c r="A4826" s="45">
        <v>21024</v>
      </c>
      <c r="B4826" s="1108" t="s">
        <v>12847</v>
      </c>
      <c r="C4826" s="45" t="s">
        <v>4709</v>
      </c>
      <c r="D4826" s="46">
        <f t="shared" si="150"/>
        <v>55.34</v>
      </c>
      <c r="F4826" s="46">
        <v>55.34</v>
      </c>
      <c r="G4826" s="46">
        <v>55.34</v>
      </c>
      <c r="H4826" s="1105" t="b">
        <f t="shared" si="151"/>
        <v>1</v>
      </c>
    </row>
    <row r="4827" spans="1:8">
      <c r="A4827" s="47">
        <v>40624</v>
      </c>
      <c r="B4827" s="48" t="s">
        <v>12848</v>
      </c>
      <c r="C4827" s="47" t="s">
        <v>4709</v>
      </c>
      <c r="D4827" s="49">
        <f t="shared" si="150"/>
        <v>42.97</v>
      </c>
      <c r="F4827" s="49">
        <v>42.97</v>
      </c>
      <c r="G4827" s="49">
        <v>42.97</v>
      </c>
      <c r="H4827" s="1105" t="b">
        <f t="shared" si="151"/>
        <v>1</v>
      </c>
    </row>
    <row r="4828" spans="1:8">
      <c r="A4828" s="45">
        <v>13127</v>
      </c>
      <c r="B4828" s="1108" t="s">
        <v>12849</v>
      </c>
      <c r="C4828" s="45" t="s">
        <v>4709</v>
      </c>
      <c r="D4828" s="46">
        <f t="shared" si="150"/>
        <v>19.16</v>
      </c>
      <c r="F4828" s="46">
        <v>19.16</v>
      </c>
      <c r="G4828" s="46">
        <v>19.16</v>
      </c>
      <c r="H4828" s="1105" t="b">
        <f t="shared" si="151"/>
        <v>1</v>
      </c>
    </row>
    <row r="4829" spans="1:8">
      <c r="A4829" s="47">
        <v>13137</v>
      </c>
      <c r="B4829" s="48" t="s">
        <v>12850</v>
      </c>
      <c r="C4829" s="47" t="s">
        <v>4709</v>
      </c>
      <c r="D4829" s="49">
        <f t="shared" si="150"/>
        <v>25.43</v>
      </c>
      <c r="F4829" s="49">
        <v>25.43</v>
      </c>
      <c r="G4829" s="49">
        <v>25.43</v>
      </c>
      <c r="H4829" s="1105" t="b">
        <f t="shared" si="151"/>
        <v>1</v>
      </c>
    </row>
    <row r="4830" spans="1:8">
      <c r="A4830" s="45">
        <v>20989</v>
      </c>
      <c r="B4830" s="1108" t="s">
        <v>12851</v>
      </c>
      <c r="C4830" s="45" t="s">
        <v>4709</v>
      </c>
      <c r="D4830" s="46">
        <f t="shared" si="150"/>
        <v>911.18</v>
      </c>
      <c r="F4830" s="46">
        <v>911.18</v>
      </c>
      <c r="G4830" s="46">
        <v>911.18</v>
      </c>
      <c r="H4830" s="1105" t="b">
        <f t="shared" si="151"/>
        <v>1</v>
      </c>
    </row>
    <row r="4831" spans="1:8">
      <c r="A4831" s="47">
        <v>21147</v>
      </c>
      <c r="B4831" s="48" t="s">
        <v>12852</v>
      </c>
      <c r="C4831" s="47" t="s">
        <v>4709</v>
      </c>
      <c r="D4831" s="49">
        <f t="shared" si="150"/>
        <v>85.43</v>
      </c>
      <c r="F4831" s="49">
        <v>85.43</v>
      </c>
      <c r="G4831" s="49">
        <v>85.43</v>
      </c>
      <c r="H4831" s="1105" t="b">
        <f t="shared" si="151"/>
        <v>1</v>
      </c>
    </row>
    <row r="4832" spans="1:8">
      <c r="A4832" s="45">
        <v>21148</v>
      </c>
      <c r="B4832" s="1108" t="s">
        <v>12853</v>
      </c>
      <c r="C4832" s="45" t="s">
        <v>4709</v>
      </c>
      <c r="D4832" s="46">
        <f t="shared" si="150"/>
        <v>52.73</v>
      </c>
      <c r="F4832" s="46">
        <v>52.73</v>
      </c>
      <c r="G4832" s="46">
        <v>52.73</v>
      </c>
      <c r="H4832" s="1105" t="b">
        <f t="shared" si="151"/>
        <v>1</v>
      </c>
    </row>
    <row r="4833" spans="1:8">
      <c r="A4833" s="47">
        <v>20984</v>
      </c>
      <c r="B4833" s="48" t="s">
        <v>12854</v>
      </c>
      <c r="C4833" s="47" t="s">
        <v>4709</v>
      </c>
      <c r="D4833" s="49">
        <f t="shared" si="150"/>
        <v>1748.39</v>
      </c>
      <c r="F4833" s="49">
        <v>1748.39</v>
      </c>
      <c r="G4833" s="49">
        <v>1748.39</v>
      </c>
      <c r="H4833" s="1105" t="b">
        <f t="shared" si="151"/>
        <v>1</v>
      </c>
    </row>
    <row r="4834" spans="1:8">
      <c r="A4834" s="45">
        <v>13042</v>
      </c>
      <c r="B4834" s="1108" t="s">
        <v>12855</v>
      </c>
      <c r="C4834" s="45" t="s">
        <v>4709</v>
      </c>
      <c r="D4834" s="46">
        <f t="shared" si="150"/>
        <v>968.86</v>
      </c>
      <c r="F4834" s="46">
        <v>968.86</v>
      </c>
      <c r="G4834" s="46">
        <v>968.86</v>
      </c>
      <c r="H4834" s="1105" t="b">
        <f t="shared" si="151"/>
        <v>1</v>
      </c>
    </row>
    <row r="4835" spans="1:8">
      <c r="A4835" s="47">
        <v>21150</v>
      </c>
      <c r="B4835" s="48" t="s">
        <v>12856</v>
      </c>
      <c r="C4835" s="47" t="s">
        <v>4709</v>
      </c>
      <c r="D4835" s="49">
        <f t="shared" si="150"/>
        <v>26.14</v>
      </c>
      <c r="F4835" s="49">
        <v>26.14</v>
      </c>
      <c r="G4835" s="49">
        <v>26.14</v>
      </c>
      <c r="H4835" s="1105" t="b">
        <f t="shared" si="151"/>
        <v>1</v>
      </c>
    </row>
    <row r="4836" spans="1:8">
      <c r="A4836" s="45">
        <v>13141</v>
      </c>
      <c r="B4836" s="1108" t="s">
        <v>12857</v>
      </c>
      <c r="C4836" s="45" t="s">
        <v>4709</v>
      </c>
      <c r="D4836" s="46">
        <f t="shared" si="150"/>
        <v>32.94</v>
      </c>
      <c r="F4836" s="46">
        <v>32.94</v>
      </c>
      <c r="G4836" s="46">
        <v>32.94</v>
      </c>
      <c r="H4836" s="1105" t="b">
        <f t="shared" si="151"/>
        <v>1</v>
      </c>
    </row>
    <row r="4837" spans="1:8">
      <c r="A4837" s="47">
        <v>21151</v>
      </c>
      <c r="B4837" s="48" t="s">
        <v>12858</v>
      </c>
      <c r="C4837" s="47" t="s">
        <v>4709</v>
      </c>
      <c r="D4837" s="49">
        <f t="shared" si="150"/>
        <v>156.5</v>
      </c>
      <c r="F4837" s="49">
        <v>156.5</v>
      </c>
      <c r="G4837" s="49">
        <v>156.5</v>
      </c>
      <c r="H4837" s="1105" t="b">
        <f t="shared" si="151"/>
        <v>1</v>
      </c>
    </row>
    <row r="4838" spans="1:8">
      <c r="A4838" s="45">
        <v>13142</v>
      </c>
      <c r="B4838" s="1108" t="s">
        <v>12859</v>
      </c>
      <c r="C4838" s="45" t="s">
        <v>4709</v>
      </c>
      <c r="D4838" s="46">
        <f t="shared" si="150"/>
        <v>223.73</v>
      </c>
      <c r="F4838" s="46">
        <v>223.73</v>
      </c>
      <c r="G4838" s="46">
        <v>223.73</v>
      </c>
      <c r="H4838" s="1105" t="b">
        <f t="shared" si="151"/>
        <v>1</v>
      </c>
    </row>
    <row r="4839" spans="1:8">
      <c r="A4839" s="47">
        <v>20994</v>
      </c>
      <c r="B4839" s="48" t="s">
        <v>12860</v>
      </c>
      <c r="C4839" s="47" t="s">
        <v>4709</v>
      </c>
      <c r="D4839" s="49">
        <f t="shared" si="150"/>
        <v>421.83</v>
      </c>
      <c r="F4839" s="49">
        <v>421.83</v>
      </c>
      <c r="G4839" s="49">
        <v>421.83</v>
      </c>
      <c r="H4839" s="1105" t="b">
        <f t="shared" si="151"/>
        <v>1</v>
      </c>
    </row>
    <row r="4840" spans="1:8">
      <c r="A4840" s="45">
        <v>7672</v>
      </c>
      <c r="B4840" s="1108" t="s">
        <v>12861</v>
      </c>
      <c r="C4840" s="45" t="s">
        <v>4709</v>
      </c>
      <c r="D4840" s="46">
        <f t="shared" si="150"/>
        <v>276.33999999999997</v>
      </c>
      <c r="F4840" s="46">
        <v>276.33999999999997</v>
      </c>
      <c r="G4840" s="46">
        <v>276.33999999999997</v>
      </c>
      <c r="H4840" s="1105" t="b">
        <f t="shared" si="151"/>
        <v>1</v>
      </c>
    </row>
    <row r="4841" spans="1:8">
      <c r="A4841" s="47">
        <v>20995</v>
      </c>
      <c r="B4841" s="48" t="s">
        <v>12862</v>
      </c>
      <c r="C4841" s="47" t="s">
        <v>4709</v>
      </c>
      <c r="D4841" s="49">
        <f t="shared" si="150"/>
        <v>554.36</v>
      </c>
      <c r="F4841" s="49">
        <v>554.36</v>
      </c>
      <c r="G4841" s="49">
        <v>554.36</v>
      </c>
      <c r="H4841" s="1105" t="b">
        <f t="shared" si="151"/>
        <v>1</v>
      </c>
    </row>
    <row r="4842" spans="1:8">
      <c r="A4842" s="45">
        <v>7690</v>
      </c>
      <c r="B4842" s="1108" t="s">
        <v>12863</v>
      </c>
      <c r="C4842" s="45" t="s">
        <v>4709</v>
      </c>
      <c r="D4842" s="46">
        <f t="shared" si="150"/>
        <v>320.62</v>
      </c>
      <c r="F4842" s="46">
        <v>320.62</v>
      </c>
      <c r="G4842" s="46">
        <v>320.62</v>
      </c>
      <c r="H4842" s="1105" t="b">
        <f t="shared" si="151"/>
        <v>1</v>
      </c>
    </row>
    <row r="4843" spans="1:8">
      <c r="A4843" s="47">
        <v>20980</v>
      </c>
      <c r="B4843" s="48" t="s">
        <v>12864</v>
      </c>
      <c r="C4843" s="47" t="s">
        <v>4709</v>
      </c>
      <c r="D4843" s="49">
        <f t="shared" si="150"/>
        <v>349.77</v>
      </c>
      <c r="F4843" s="49">
        <v>349.77</v>
      </c>
      <c r="G4843" s="49">
        <v>349.77</v>
      </c>
      <c r="H4843" s="1105" t="b">
        <f t="shared" si="151"/>
        <v>1</v>
      </c>
    </row>
    <row r="4844" spans="1:8">
      <c r="A4844" s="45">
        <v>7661</v>
      </c>
      <c r="B4844" s="1108" t="s">
        <v>12865</v>
      </c>
      <c r="C4844" s="45" t="s">
        <v>4709</v>
      </c>
      <c r="D4844" s="46">
        <f t="shared" si="150"/>
        <v>416.08</v>
      </c>
      <c r="F4844" s="46">
        <v>416.08</v>
      </c>
      <c r="G4844" s="46">
        <v>416.08</v>
      </c>
      <c r="H4844" s="1105" t="b">
        <f t="shared" si="151"/>
        <v>1</v>
      </c>
    </row>
    <row r="4845" spans="1:8">
      <c r="A4845" s="47">
        <v>21016</v>
      </c>
      <c r="B4845" s="48" t="s">
        <v>12866</v>
      </c>
      <c r="C4845" s="47" t="s">
        <v>4709</v>
      </c>
      <c r="D4845" s="49">
        <f t="shared" si="150"/>
        <v>94.84</v>
      </c>
      <c r="F4845" s="49">
        <v>94.84</v>
      </c>
      <c r="G4845" s="49">
        <v>94.84</v>
      </c>
      <c r="H4845" s="1105" t="b">
        <f t="shared" si="151"/>
        <v>1</v>
      </c>
    </row>
    <row r="4846" spans="1:8">
      <c r="A4846" s="45">
        <v>21008</v>
      </c>
      <c r="B4846" s="1108" t="s">
        <v>12867</v>
      </c>
      <c r="C4846" s="45" t="s">
        <v>4709</v>
      </c>
      <c r="D4846" s="46">
        <f t="shared" si="150"/>
        <v>11.08</v>
      </c>
      <c r="F4846" s="46">
        <v>11.08</v>
      </c>
      <c r="G4846" s="46">
        <v>11.08</v>
      </c>
      <c r="H4846" s="1105" t="b">
        <f t="shared" si="151"/>
        <v>1</v>
      </c>
    </row>
    <row r="4847" spans="1:8">
      <c r="A4847" s="47">
        <v>21009</v>
      </c>
      <c r="B4847" s="48" t="s">
        <v>12868</v>
      </c>
      <c r="C4847" s="47" t="s">
        <v>4709</v>
      </c>
      <c r="D4847" s="49">
        <f t="shared" si="150"/>
        <v>14.42</v>
      </c>
      <c r="F4847" s="49">
        <v>14.42</v>
      </c>
      <c r="G4847" s="49">
        <v>14.42</v>
      </c>
      <c r="H4847" s="1105" t="b">
        <f t="shared" si="151"/>
        <v>1</v>
      </c>
    </row>
    <row r="4848" spans="1:8">
      <c r="A4848" s="45">
        <v>21010</v>
      </c>
      <c r="B4848" s="1108" t="s">
        <v>12869</v>
      </c>
      <c r="C4848" s="45" t="s">
        <v>4709</v>
      </c>
      <c r="D4848" s="46">
        <f t="shared" si="150"/>
        <v>19.37</v>
      </c>
      <c r="F4848" s="46">
        <v>19.37</v>
      </c>
      <c r="G4848" s="46">
        <v>19.37</v>
      </c>
      <c r="H4848" s="1105" t="b">
        <f t="shared" si="151"/>
        <v>1</v>
      </c>
    </row>
    <row r="4849" spans="1:8">
      <c r="A4849" s="47">
        <v>21011</v>
      </c>
      <c r="B4849" s="48" t="s">
        <v>12870</v>
      </c>
      <c r="C4849" s="47" t="s">
        <v>4709</v>
      </c>
      <c r="D4849" s="49">
        <f t="shared" si="150"/>
        <v>28.23</v>
      </c>
      <c r="F4849" s="49">
        <v>28.23</v>
      </c>
      <c r="G4849" s="49">
        <v>28.23</v>
      </c>
      <c r="H4849" s="1105" t="b">
        <f t="shared" si="151"/>
        <v>1</v>
      </c>
    </row>
    <row r="4850" spans="1:8">
      <c r="A4850" s="45">
        <v>21012</v>
      </c>
      <c r="B4850" s="1108" t="s">
        <v>12871</v>
      </c>
      <c r="C4850" s="45" t="s">
        <v>4709</v>
      </c>
      <c r="D4850" s="46">
        <f t="shared" si="150"/>
        <v>31.19</v>
      </c>
      <c r="F4850" s="46">
        <v>31.19</v>
      </c>
      <c r="G4850" s="46">
        <v>31.19</v>
      </c>
      <c r="H4850" s="1105" t="b">
        <f t="shared" si="151"/>
        <v>1</v>
      </c>
    </row>
    <row r="4851" spans="1:8">
      <c r="A4851" s="47">
        <v>21013</v>
      </c>
      <c r="B4851" s="48" t="s">
        <v>12872</v>
      </c>
      <c r="C4851" s="47" t="s">
        <v>4709</v>
      </c>
      <c r="D4851" s="49">
        <f t="shared" si="150"/>
        <v>40.71</v>
      </c>
      <c r="F4851" s="49">
        <v>40.71</v>
      </c>
      <c r="G4851" s="49">
        <v>40.71</v>
      </c>
      <c r="H4851" s="1105" t="b">
        <f t="shared" si="151"/>
        <v>1</v>
      </c>
    </row>
    <row r="4852" spans="1:8">
      <c r="A4852" s="45">
        <v>21014</v>
      </c>
      <c r="B4852" s="1108" t="s">
        <v>12873</v>
      </c>
      <c r="C4852" s="45" t="s">
        <v>4709</v>
      </c>
      <c r="D4852" s="46">
        <f t="shared" si="150"/>
        <v>56.96</v>
      </c>
      <c r="F4852" s="46">
        <v>56.96</v>
      </c>
      <c r="G4852" s="46">
        <v>56.96</v>
      </c>
      <c r="H4852" s="1105" t="b">
        <f t="shared" si="151"/>
        <v>1</v>
      </c>
    </row>
    <row r="4853" spans="1:8">
      <c r="A4853" s="47">
        <v>21015</v>
      </c>
      <c r="B4853" s="48" t="s">
        <v>12874</v>
      </c>
      <c r="C4853" s="47" t="s">
        <v>4709</v>
      </c>
      <c r="D4853" s="49">
        <f t="shared" si="150"/>
        <v>65.44</v>
      </c>
      <c r="F4853" s="49">
        <v>65.44</v>
      </c>
      <c r="G4853" s="49">
        <v>65.44</v>
      </c>
      <c r="H4853" s="1105" t="b">
        <f t="shared" si="151"/>
        <v>1</v>
      </c>
    </row>
    <row r="4854" spans="1:8">
      <c r="A4854" s="45">
        <v>7697</v>
      </c>
      <c r="B4854" s="1108" t="s">
        <v>12875</v>
      </c>
      <c r="C4854" s="45" t="s">
        <v>4709</v>
      </c>
      <c r="D4854" s="46">
        <f t="shared" si="150"/>
        <v>31.23</v>
      </c>
      <c r="F4854" s="46">
        <v>31.23</v>
      </c>
      <c r="G4854" s="46">
        <v>31.23</v>
      </c>
      <c r="H4854" s="1105" t="b">
        <f t="shared" si="151"/>
        <v>1</v>
      </c>
    </row>
    <row r="4855" spans="1:8">
      <c r="A4855" s="47">
        <v>7698</v>
      </c>
      <c r="B4855" s="48" t="s">
        <v>12876</v>
      </c>
      <c r="C4855" s="47" t="s">
        <v>4709</v>
      </c>
      <c r="D4855" s="49">
        <f t="shared" si="150"/>
        <v>26.88</v>
      </c>
      <c r="F4855" s="49">
        <v>26.88</v>
      </c>
      <c r="G4855" s="49">
        <v>26.88</v>
      </c>
      <c r="H4855" s="1105" t="b">
        <f t="shared" si="151"/>
        <v>1</v>
      </c>
    </row>
    <row r="4856" spans="1:8">
      <c r="A4856" s="45">
        <v>7691</v>
      </c>
      <c r="B4856" s="1108" t="s">
        <v>12877</v>
      </c>
      <c r="C4856" s="45" t="s">
        <v>4709</v>
      </c>
      <c r="D4856" s="46">
        <f t="shared" si="150"/>
        <v>11.36</v>
      </c>
      <c r="F4856" s="46">
        <v>11.36</v>
      </c>
      <c r="G4856" s="46">
        <v>11.36</v>
      </c>
      <c r="H4856" s="1105" t="b">
        <f t="shared" si="151"/>
        <v>1</v>
      </c>
    </row>
    <row r="4857" spans="1:8">
      <c r="A4857" s="47">
        <v>40626</v>
      </c>
      <c r="B4857" s="48" t="s">
        <v>12878</v>
      </c>
      <c r="C4857" s="47" t="s">
        <v>4709</v>
      </c>
      <c r="D4857" s="49">
        <f t="shared" si="150"/>
        <v>21.31</v>
      </c>
      <c r="F4857" s="49">
        <v>21.31</v>
      </c>
      <c r="G4857" s="49">
        <v>21.31</v>
      </c>
      <c r="H4857" s="1105" t="b">
        <f t="shared" si="151"/>
        <v>1</v>
      </c>
    </row>
    <row r="4858" spans="1:8">
      <c r="A4858" s="45">
        <v>7701</v>
      </c>
      <c r="B4858" s="1108" t="s">
        <v>12879</v>
      </c>
      <c r="C4858" s="45" t="s">
        <v>4709</v>
      </c>
      <c r="D4858" s="46">
        <f t="shared" si="150"/>
        <v>55.88</v>
      </c>
      <c r="F4858" s="46">
        <v>55.88</v>
      </c>
      <c r="G4858" s="46">
        <v>55.88</v>
      </c>
      <c r="H4858" s="1105" t="b">
        <f t="shared" si="151"/>
        <v>1</v>
      </c>
    </row>
    <row r="4859" spans="1:8">
      <c r="A4859" s="47">
        <v>7696</v>
      </c>
      <c r="B4859" s="48" t="s">
        <v>12880</v>
      </c>
      <c r="C4859" s="47" t="s">
        <v>4709</v>
      </c>
      <c r="D4859" s="49">
        <f t="shared" si="150"/>
        <v>45.03</v>
      </c>
      <c r="F4859" s="49">
        <v>45.03</v>
      </c>
      <c r="G4859" s="49">
        <v>45.03</v>
      </c>
      <c r="H4859" s="1105" t="b">
        <f t="shared" si="151"/>
        <v>1</v>
      </c>
    </row>
    <row r="4860" spans="1:8">
      <c r="A4860" s="45">
        <v>7700</v>
      </c>
      <c r="B4860" s="1108" t="s">
        <v>12881</v>
      </c>
      <c r="C4860" s="45" t="s">
        <v>4709</v>
      </c>
      <c r="D4860" s="46">
        <f t="shared" si="150"/>
        <v>14.36</v>
      </c>
      <c r="F4860" s="46">
        <v>14.36</v>
      </c>
      <c r="G4860" s="46">
        <v>14.36</v>
      </c>
      <c r="H4860" s="1105" t="b">
        <f t="shared" si="151"/>
        <v>1</v>
      </c>
    </row>
    <row r="4861" spans="1:8">
      <c r="A4861" s="47">
        <v>7694</v>
      </c>
      <c r="B4861" s="48" t="s">
        <v>12882</v>
      </c>
      <c r="C4861" s="47" t="s">
        <v>4709</v>
      </c>
      <c r="D4861" s="49">
        <f t="shared" si="150"/>
        <v>75.2</v>
      </c>
      <c r="F4861" s="49">
        <v>75.2</v>
      </c>
      <c r="G4861" s="49">
        <v>75.2</v>
      </c>
      <c r="H4861" s="1105" t="b">
        <f t="shared" si="151"/>
        <v>1</v>
      </c>
    </row>
    <row r="4862" spans="1:8">
      <c r="A4862" s="45">
        <v>7693</v>
      </c>
      <c r="B4862" s="1108" t="s">
        <v>12883</v>
      </c>
      <c r="C4862" s="45" t="s">
        <v>4709</v>
      </c>
      <c r="D4862" s="46">
        <f t="shared" si="150"/>
        <v>103.57</v>
      </c>
      <c r="F4862" s="46">
        <v>103.57</v>
      </c>
      <c r="G4862" s="46">
        <v>103.57</v>
      </c>
      <c r="H4862" s="1105" t="b">
        <f t="shared" si="151"/>
        <v>1</v>
      </c>
    </row>
    <row r="4863" spans="1:8">
      <c r="A4863" s="47">
        <v>7692</v>
      </c>
      <c r="B4863" s="48" t="s">
        <v>12884</v>
      </c>
      <c r="C4863" s="47" t="s">
        <v>4709</v>
      </c>
      <c r="D4863" s="49">
        <f t="shared" si="150"/>
        <v>155.06</v>
      </c>
      <c r="F4863" s="49">
        <v>155.06</v>
      </c>
      <c r="G4863" s="49">
        <v>155.06</v>
      </c>
      <c r="H4863" s="1105" t="b">
        <f t="shared" si="151"/>
        <v>1</v>
      </c>
    </row>
    <row r="4864" spans="1:8">
      <c r="A4864" s="45">
        <v>7695</v>
      </c>
      <c r="B4864" s="1108" t="s">
        <v>12885</v>
      </c>
      <c r="C4864" s="45" t="s">
        <v>4709</v>
      </c>
      <c r="D4864" s="46">
        <f t="shared" si="150"/>
        <v>168.17</v>
      </c>
      <c r="F4864" s="46">
        <v>168.17</v>
      </c>
      <c r="G4864" s="46">
        <v>168.17</v>
      </c>
      <c r="H4864" s="1105" t="b">
        <f t="shared" si="151"/>
        <v>1</v>
      </c>
    </row>
    <row r="4865" spans="1:8">
      <c r="A4865" s="47">
        <v>13356</v>
      </c>
      <c r="B4865" s="48" t="s">
        <v>12886</v>
      </c>
      <c r="C4865" s="47" t="s">
        <v>4709</v>
      </c>
      <c r="D4865" s="49">
        <f t="shared" si="150"/>
        <v>12.19</v>
      </c>
      <c r="F4865" s="49">
        <v>12.19</v>
      </c>
      <c r="G4865" s="49">
        <v>12.19</v>
      </c>
      <c r="H4865" s="1105" t="b">
        <f t="shared" si="151"/>
        <v>1</v>
      </c>
    </row>
    <row r="4866" spans="1:8">
      <c r="A4866" s="45">
        <v>36365</v>
      </c>
      <c r="B4866" s="1108" t="s">
        <v>12887</v>
      </c>
      <c r="C4866" s="45" t="s">
        <v>4709</v>
      </c>
      <c r="D4866" s="46">
        <f t="shared" si="150"/>
        <v>19.61</v>
      </c>
      <c r="F4866" s="46">
        <v>19.61</v>
      </c>
      <c r="G4866" s="46">
        <v>19.61</v>
      </c>
      <c r="H4866" s="1105" t="b">
        <f t="shared" si="151"/>
        <v>1</v>
      </c>
    </row>
    <row r="4867" spans="1:8">
      <c r="A4867" s="47">
        <v>41930</v>
      </c>
      <c r="B4867" s="48" t="s">
        <v>12888</v>
      </c>
      <c r="C4867" s="47" t="s">
        <v>4709</v>
      </c>
      <c r="D4867" s="49">
        <f t="shared" ref="D4867:D4930" si="152">IF($J$2=$F$1,F4867,G4867)</f>
        <v>63.48</v>
      </c>
      <c r="F4867" s="49">
        <v>63.48</v>
      </c>
      <c r="G4867" s="49">
        <v>63.48</v>
      </c>
      <c r="H4867" s="1105" t="b">
        <f t="shared" ref="H4867:H4930" si="153">F4867=G4867</f>
        <v>1</v>
      </c>
    </row>
    <row r="4868" spans="1:8">
      <c r="A4868" s="45">
        <v>41931</v>
      </c>
      <c r="B4868" s="1108" t="s">
        <v>12889</v>
      </c>
      <c r="C4868" s="45" t="s">
        <v>4709</v>
      </c>
      <c r="D4868" s="46">
        <f t="shared" si="152"/>
        <v>108.25</v>
      </c>
      <c r="F4868" s="46">
        <v>108.25</v>
      </c>
      <c r="G4868" s="46">
        <v>108.25</v>
      </c>
      <c r="H4868" s="1105" t="b">
        <f t="shared" si="153"/>
        <v>1</v>
      </c>
    </row>
    <row r="4869" spans="1:8">
      <c r="A4869" s="47">
        <v>41932</v>
      </c>
      <c r="B4869" s="48" t="s">
        <v>12890</v>
      </c>
      <c r="C4869" s="47" t="s">
        <v>4709</v>
      </c>
      <c r="D4869" s="49">
        <f t="shared" si="152"/>
        <v>174.84</v>
      </c>
      <c r="F4869" s="49">
        <v>174.84</v>
      </c>
      <c r="G4869" s="49">
        <v>174.84</v>
      </c>
      <c r="H4869" s="1105" t="b">
        <f t="shared" si="153"/>
        <v>1</v>
      </c>
    </row>
    <row r="4870" spans="1:8">
      <c r="A4870" s="45">
        <v>41933</v>
      </c>
      <c r="B4870" s="1108" t="s">
        <v>12891</v>
      </c>
      <c r="C4870" s="45" t="s">
        <v>4709</v>
      </c>
      <c r="D4870" s="46">
        <f t="shared" si="152"/>
        <v>216.54</v>
      </c>
      <c r="F4870" s="46">
        <v>216.54</v>
      </c>
      <c r="G4870" s="46">
        <v>216.54</v>
      </c>
      <c r="H4870" s="1105" t="b">
        <f t="shared" si="153"/>
        <v>1</v>
      </c>
    </row>
    <row r="4871" spans="1:8">
      <c r="A4871" s="47">
        <v>41934</v>
      </c>
      <c r="B4871" s="48" t="s">
        <v>12892</v>
      </c>
      <c r="C4871" s="47" t="s">
        <v>4709</v>
      </c>
      <c r="D4871" s="49">
        <f t="shared" si="152"/>
        <v>280.47000000000003</v>
      </c>
      <c r="F4871" s="49">
        <v>280.47000000000003</v>
      </c>
      <c r="G4871" s="49">
        <v>280.47000000000003</v>
      </c>
      <c r="H4871" s="1105" t="b">
        <f t="shared" si="153"/>
        <v>1</v>
      </c>
    </row>
    <row r="4872" spans="1:8">
      <c r="A4872" s="45">
        <v>41936</v>
      </c>
      <c r="B4872" s="1108" t="s">
        <v>12893</v>
      </c>
      <c r="C4872" s="45" t="s">
        <v>4709</v>
      </c>
      <c r="D4872" s="46">
        <f t="shared" si="152"/>
        <v>42.28</v>
      </c>
      <c r="F4872" s="46">
        <v>42.28</v>
      </c>
      <c r="G4872" s="46">
        <v>42.28</v>
      </c>
      <c r="H4872" s="1105" t="b">
        <f t="shared" si="153"/>
        <v>1</v>
      </c>
    </row>
    <row r="4873" spans="1:8">
      <c r="A4873" s="47">
        <v>7720</v>
      </c>
      <c r="B4873" s="48" t="s">
        <v>12894</v>
      </c>
      <c r="C4873" s="47" t="s">
        <v>4709</v>
      </c>
      <c r="D4873" s="49">
        <f t="shared" si="152"/>
        <v>457.03</v>
      </c>
      <c r="F4873" s="49">
        <v>457.03</v>
      </c>
      <c r="G4873" s="49">
        <v>457.03</v>
      </c>
      <c r="H4873" s="1105" t="b">
        <f t="shared" si="153"/>
        <v>1</v>
      </c>
    </row>
    <row r="4874" spans="1:8">
      <c r="A4874" s="45">
        <v>40335</v>
      </c>
      <c r="B4874" s="1108" t="s">
        <v>12895</v>
      </c>
      <c r="C4874" s="45" t="s">
        <v>4709</v>
      </c>
      <c r="D4874" s="46">
        <f t="shared" si="152"/>
        <v>93.09</v>
      </c>
      <c r="F4874" s="46">
        <v>93.09</v>
      </c>
      <c r="G4874" s="46">
        <v>93.09</v>
      </c>
      <c r="H4874" s="1105" t="b">
        <f t="shared" si="153"/>
        <v>1</v>
      </c>
    </row>
    <row r="4875" spans="1:8">
      <c r="A4875" s="47">
        <v>7740</v>
      </c>
      <c r="B4875" s="48" t="s">
        <v>12896</v>
      </c>
      <c r="C4875" s="47" t="s">
        <v>4709</v>
      </c>
      <c r="D4875" s="49">
        <f t="shared" si="152"/>
        <v>127</v>
      </c>
      <c r="F4875" s="49">
        <v>127</v>
      </c>
      <c r="G4875" s="49">
        <v>127</v>
      </c>
      <c r="H4875" s="1105" t="b">
        <f t="shared" si="153"/>
        <v>1</v>
      </c>
    </row>
    <row r="4876" spans="1:8">
      <c r="A4876" s="45">
        <v>7741</v>
      </c>
      <c r="B4876" s="1108" t="s">
        <v>12897</v>
      </c>
      <c r="C4876" s="45" t="s">
        <v>4709</v>
      </c>
      <c r="D4876" s="46">
        <f t="shared" si="152"/>
        <v>160.28</v>
      </c>
      <c r="F4876" s="46">
        <v>160.28</v>
      </c>
      <c r="G4876" s="46">
        <v>160.28</v>
      </c>
      <c r="H4876" s="1105" t="b">
        <f t="shared" si="153"/>
        <v>1</v>
      </c>
    </row>
    <row r="4877" spans="1:8">
      <c r="A4877" s="47">
        <v>7774</v>
      </c>
      <c r="B4877" s="48" t="s">
        <v>12898</v>
      </c>
      <c r="C4877" s="47" t="s">
        <v>4709</v>
      </c>
      <c r="D4877" s="49">
        <f t="shared" si="152"/>
        <v>215.77</v>
      </c>
      <c r="F4877" s="49">
        <v>215.77</v>
      </c>
      <c r="G4877" s="49">
        <v>215.77</v>
      </c>
      <c r="H4877" s="1105" t="b">
        <f t="shared" si="153"/>
        <v>1</v>
      </c>
    </row>
    <row r="4878" spans="1:8">
      <c r="A4878" s="45">
        <v>7744</v>
      </c>
      <c r="B4878" s="1108" t="s">
        <v>12899</v>
      </c>
      <c r="C4878" s="45" t="s">
        <v>4709</v>
      </c>
      <c r="D4878" s="46">
        <f t="shared" si="152"/>
        <v>248.73</v>
      </c>
      <c r="F4878" s="46">
        <v>248.73</v>
      </c>
      <c r="G4878" s="46">
        <v>248.73</v>
      </c>
      <c r="H4878" s="1105" t="b">
        <f t="shared" si="153"/>
        <v>1</v>
      </c>
    </row>
    <row r="4879" spans="1:8">
      <c r="A4879" s="47">
        <v>7773</v>
      </c>
      <c r="B4879" s="48" t="s">
        <v>12900</v>
      </c>
      <c r="C4879" s="47" t="s">
        <v>4709</v>
      </c>
      <c r="D4879" s="49">
        <f t="shared" si="152"/>
        <v>309.76</v>
      </c>
      <c r="F4879" s="49">
        <v>309.76</v>
      </c>
      <c r="G4879" s="49">
        <v>309.76</v>
      </c>
      <c r="H4879" s="1105" t="b">
        <f t="shared" si="153"/>
        <v>1</v>
      </c>
    </row>
    <row r="4880" spans="1:8">
      <c r="A4880" s="45">
        <v>7754</v>
      </c>
      <c r="B4880" s="1108" t="s">
        <v>12901</v>
      </c>
      <c r="C4880" s="45" t="s">
        <v>4709</v>
      </c>
      <c r="D4880" s="46">
        <f t="shared" si="152"/>
        <v>420.94</v>
      </c>
      <c r="F4880" s="46">
        <v>420.94</v>
      </c>
      <c r="G4880" s="46">
        <v>420.94</v>
      </c>
      <c r="H4880" s="1105" t="b">
        <f t="shared" si="153"/>
        <v>1</v>
      </c>
    </row>
    <row r="4881" spans="1:8">
      <c r="A4881" s="47">
        <v>7735</v>
      </c>
      <c r="B4881" s="48" t="s">
        <v>12902</v>
      </c>
      <c r="C4881" s="47" t="s">
        <v>4709</v>
      </c>
      <c r="D4881" s="49">
        <f t="shared" si="152"/>
        <v>576.95000000000005</v>
      </c>
      <c r="F4881" s="49">
        <v>576.95000000000005</v>
      </c>
      <c r="G4881" s="49">
        <v>576.95000000000005</v>
      </c>
      <c r="H4881" s="1105" t="b">
        <f t="shared" si="153"/>
        <v>1</v>
      </c>
    </row>
    <row r="4882" spans="1:8">
      <c r="A4882" s="45">
        <v>7755</v>
      </c>
      <c r="B4882" s="1108" t="s">
        <v>12903</v>
      </c>
      <c r="C4882" s="45" t="s">
        <v>4709</v>
      </c>
      <c r="D4882" s="46">
        <f t="shared" si="152"/>
        <v>154.72</v>
      </c>
      <c r="F4882" s="46">
        <v>154.72</v>
      </c>
      <c r="G4882" s="46">
        <v>154.72</v>
      </c>
      <c r="H4882" s="1105" t="b">
        <f t="shared" si="153"/>
        <v>1</v>
      </c>
    </row>
    <row r="4883" spans="1:8">
      <c r="A4883" s="47">
        <v>7776</v>
      </c>
      <c r="B4883" s="48" t="s">
        <v>12904</v>
      </c>
      <c r="C4883" s="47" t="s">
        <v>4709</v>
      </c>
      <c r="D4883" s="49">
        <f t="shared" si="152"/>
        <v>201.38</v>
      </c>
      <c r="F4883" s="49">
        <v>201.38</v>
      </c>
      <c r="G4883" s="49">
        <v>201.38</v>
      </c>
      <c r="H4883" s="1105" t="b">
        <f t="shared" si="153"/>
        <v>1</v>
      </c>
    </row>
    <row r="4884" spans="1:8">
      <c r="A4884" s="45">
        <v>7743</v>
      </c>
      <c r="B4884" s="1108" t="s">
        <v>12905</v>
      </c>
      <c r="C4884" s="45" t="s">
        <v>4709</v>
      </c>
      <c r="D4884" s="46">
        <f t="shared" si="152"/>
        <v>265.93</v>
      </c>
      <c r="F4884" s="46">
        <v>265.93</v>
      </c>
      <c r="G4884" s="46">
        <v>265.93</v>
      </c>
      <c r="H4884" s="1105" t="b">
        <f t="shared" si="153"/>
        <v>1</v>
      </c>
    </row>
    <row r="4885" spans="1:8">
      <c r="A4885" s="47">
        <v>7733</v>
      </c>
      <c r="B4885" s="48" t="s">
        <v>12906</v>
      </c>
      <c r="C4885" s="47" t="s">
        <v>4709</v>
      </c>
      <c r="D4885" s="49">
        <f t="shared" si="152"/>
        <v>296.54000000000002</v>
      </c>
      <c r="F4885" s="49">
        <v>296.54000000000002</v>
      </c>
      <c r="G4885" s="49">
        <v>296.54000000000002</v>
      </c>
      <c r="H4885" s="1105" t="b">
        <f t="shared" si="153"/>
        <v>1</v>
      </c>
    </row>
    <row r="4886" spans="1:8">
      <c r="A4886" s="45">
        <v>7775</v>
      </c>
      <c r="B4886" s="1108" t="s">
        <v>12907</v>
      </c>
      <c r="C4886" s="45" t="s">
        <v>4709</v>
      </c>
      <c r="D4886" s="46">
        <f t="shared" si="152"/>
        <v>364.84</v>
      </c>
      <c r="F4886" s="46">
        <v>364.84</v>
      </c>
      <c r="G4886" s="46">
        <v>364.84</v>
      </c>
      <c r="H4886" s="1105" t="b">
        <f t="shared" si="153"/>
        <v>1</v>
      </c>
    </row>
    <row r="4887" spans="1:8">
      <c r="A4887" s="47">
        <v>7734</v>
      </c>
      <c r="B4887" s="48" t="s">
        <v>12908</v>
      </c>
      <c r="C4887" s="47" t="s">
        <v>4709</v>
      </c>
      <c r="D4887" s="49">
        <f t="shared" si="152"/>
        <v>527.44000000000005</v>
      </c>
      <c r="F4887" s="49">
        <v>527.44000000000005</v>
      </c>
      <c r="G4887" s="49">
        <v>527.44000000000005</v>
      </c>
      <c r="H4887" s="1105" t="b">
        <f t="shared" si="153"/>
        <v>1</v>
      </c>
    </row>
    <row r="4888" spans="1:8">
      <c r="A4888" s="45">
        <v>7753</v>
      </c>
      <c r="B4888" s="1108" t="s">
        <v>12909</v>
      </c>
      <c r="C4888" s="45" t="s">
        <v>4709</v>
      </c>
      <c r="D4888" s="46">
        <f t="shared" si="152"/>
        <v>267.42</v>
      </c>
      <c r="F4888" s="46">
        <v>267.42</v>
      </c>
      <c r="G4888" s="46">
        <v>267.42</v>
      </c>
      <c r="H4888" s="1105" t="b">
        <f t="shared" si="153"/>
        <v>1</v>
      </c>
    </row>
    <row r="4889" spans="1:8">
      <c r="A4889" s="47">
        <v>13256</v>
      </c>
      <c r="B4889" s="48" t="s">
        <v>12910</v>
      </c>
      <c r="C4889" s="47" t="s">
        <v>4709</v>
      </c>
      <c r="D4889" s="49">
        <f t="shared" si="152"/>
        <v>312.17</v>
      </c>
      <c r="F4889" s="49">
        <v>312.17</v>
      </c>
      <c r="G4889" s="49">
        <v>312.17</v>
      </c>
      <c r="H4889" s="1105" t="b">
        <f t="shared" si="153"/>
        <v>1</v>
      </c>
    </row>
    <row r="4890" spans="1:8">
      <c r="A4890" s="45">
        <v>7757</v>
      </c>
      <c r="B4890" s="1108" t="s">
        <v>12911</v>
      </c>
      <c r="C4890" s="45" t="s">
        <v>4709</v>
      </c>
      <c r="D4890" s="46">
        <f t="shared" si="152"/>
        <v>378.99</v>
      </c>
      <c r="F4890" s="46">
        <v>378.99</v>
      </c>
      <c r="G4890" s="46">
        <v>378.99</v>
      </c>
      <c r="H4890" s="1105" t="b">
        <f t="shared" si="153"/>
        <v>1</v>
      </c>
    </row>
    <row r="4891" spans="1:8">
      <c r="A4891" s="47">
        <v>7758</v>
      </c>
      <c r="B4891" s="48" t="s">
        <v>12912</v>
      </c>
      <c r="C4891" s="47" t="s">
        <v>4709</v>
      </c>
      <c r="D4891" s="49">
        <f t="shared" si="152"/>
        <v>563.71</v>
      </c>
      <c r="F4891" s="49">
        <v>563.71</v>
      </c>
      <c r="G4891" s="49">
        <v>563.71</v>
      </c>
      <c r="H4891" s="1105" t="b">
        <f t="shared" si="153"/>
        <v>1</v>
      </c>
    </row>
    <row r="4892" spans="1:8">
      <c r="A4892" s="45">
        <v>7759</v>
      </c>
      <c r="B4892" s="1108" t="s">
        <v>12913</v>
      </c>
      <c r="C4892" s="45" t="s">
        <v>4709</v>
      </c>
      <c r="D4892" s="46">
        <f t="shared" si="152"/>
        <v>1228.1199999999999</v>
      </c>
      <c r="F4892" s="46">
        <v>1228.1199999999999</v>
      </c>
      <c r="G4892" s="46">
        <v>1228.1199999999999</v>
      </c>
      <c r="H4892" s="1105" t="b">
        <f t="shared" si="153"/>
        <v>1</v>
      </c>
    </row>
    <row r="4893" spans="1:8">
      <c r="A4893" s="47">
        <v>40334</v>
      </c>
      <c r="B4893" s="48" t="s">
        <v>12914</v>
      </c>
      <c r="C4893" s="47" t="s">
        <v>4709</v>
      </c>
      <c r="D4893" s="49">
        <f t="shared" si="152"/>
        <v>66.3</v>
      </c>
      <c r="F4893" s="49">
        <v>66.3</v>
      </c>
      <c r="G4893" s="49">
        <v>66.3</v>
      </c>
      <c r="H4893" s="1105" t="b">
        <f t="shared" si="153"/>
        <v>1</v>
      </c>
    </row>
    <row r="4894" spans="1:8">
      <c r="A4894" s="45">
        <v>7745</v>
      </c>
      <c r="B4894" s="1108" t="s">
        <v>12915</v>
      </c>
      <c r="C4894" s="45" t="s">
        <v>4709</v>
      </c>
      <c r="D4894" s="46">
        <f t="shared" si="152"/>
        <v>70.069999999999993</v>
      </c>
      <c r="F4894" s="46">
        <v>70.069999999999993</v>
      </c>
      <c r="G4894" s="46">
        <v>70.069999999999993</v>
      </c>
      <c r="H4894" s="1105" t="b">
        <f t="shared" si="153"/>
        <v>1</v>
      </c>
    </row>
    <row r="4895" spans="1:8">
      <c r="A4895" s="47">
        <v>7714</v>
      </c>
      <c r="B4895" s="48" t="s">
        <v>12916</v>
      </c>
      <c r="C4895" s="47" t="s">
        <v>4709</v>
      </c>
      <c r="D4895" s="49">
        <f t="shared" si="152"/>
        <v>92.52</v>
      </c>
      <c r="F4895" s="49">
        <v>92.52</v>
      </c>
      <c r="G4895" s="49">
        <v>92.52</v>
      </c>
      <c r="H4895" s="1105" t="b">
        <f t="shared" si="153"/>
        <v>1</v>
      </c>
    </row>
    <row r="4896" spans="1:8">
      <c r="A4896" s="45">
        <v>7725</v>
      </c>
      <c r="B4896" s="1108" t="s">
        <v>12917</v>
      </c>
      <c r="C4896" s="45" t="s">
        <v>4709</v>
      </c>
      <c r="D4896" s="46">
        <f t="shared" si="152"/>
        <v>122.4</v>
      </c>
      <c r="F4896" s="46">
        <v>122.4</v>
      </c>
      <c r="G4896" s="46">
        <v>122.4</v>
      </c>
      <c r="H4896" s="1105" t="b">
        <f t="shared" si="153"/>
        <v>1</v>
      </c>
    </row>
    <row r="4897" spans="1:8">
      <c r="A4897" s="47">
        <v>7742</v>
      </c>
      <c r="B4897" s="48" t="s">
        <v>12918</v>
      </c>
      <c r="C4897" s="47" t="s">
        <v>4709</v>
      </c>
      <c r="D4897" s="49">
        <f t="shared" si="152"/>
        <v>171.8</v>
      </c>
      <c r="F4897" s="49">
        <v>171.8</v>
      </c>
      <c r="G4897" s="49">
        <v>171.8</v>
      </c>
      <c r="H4897" s="1105" t="b">
        <f t="shared" si="153"/>
        <v>1</v>
      </c>
    </row>
    <row r="4898" spans="1:8">
      <c r="A4898" s="45">
        <v>7750</v>
      </c>
      <c r="B4898" s="1108" t="s">
        <v>12919</v>
      </c>
      <c r="C4898" s="45" t="s">
        <v>4709</v>
      </c>
      <c r="D4898" s="46">
        <f t="shared" si="152"/>
        <v>194.82</v>
      </c>
      <c r="F4898" s="46">
        <v>194.82</v>
      </c>
      <c r="G4898" s="46">
        <v>194.82</v>
      </c>
      <c r="H4898" s="1105" t="b">
        <f t="shared" si="153"/>
        <v>1</v>
      </c>
    </row>
    <row r="4899" spans="1:8">
      <c r="A4899" s="47">
        <v>7756</v>
      </c>
      <c r="B4899" s="48" t="s">
        <v>12920</v>
      </c>
      <c r="C4899" s="47" t="s">
        <v>4709</v>
      </c>
      <c r="D4899" s="49">
        <f t="shared" si="152"/>
        <v>240.53</v>
      </c>
      <c r="F4899" s="49">
        <v>240.53</v>
      </c>
      <c r="G4899" s="49">
        <v>240.53</v>
      </c>
      <c r="H4899" s="1105" t="b">
        <f t="shared" si="153"/>
        <v>1</v>
      </c>
    </row>
    <row r="4900" spans="1:8">
      <c r="A4900" s="45">
        <v>7765</v>
      </c>
      <c r="B4900" s="1108" t="s">
        <v>12921</v>
      </c>
      <c r="C4900" s="45" t="s">
        <v>4709</v>
      </c>
      <c r="D4900" s="46">
        <f t="shared" si="152"/>
        <v>295.33</v>
      </c>
      <c r="F4900" s="46">
        <v>295.33</v>
      </c>
      <c r="G4900" s="46">
        <v>295.33</v>
      </c>
      <c r="H4900" s="1105" t="b">
        <f t="shared" si="153"/>
        <v>1</v>
      </c>
    </row>
    <row r="4901" spans="1:8">
      <c r="A4901" s="47">
        <v>12569</v>
      </c>
      <c r="B4901" s="48" t="s">
        <v>12922</v>
      </c>
      <c r="C4901" s="47" t="s">
        <v>4709</v>
      </c>
      <c r="D4901" s="49">
        <f t="shared" si="152"/>
        <v>317.79000000000002</v>
      </c>
      <c r="F4901" s="49">
        <v>317.79000000000002</v>
      </c>
      <c r="G4901" s="49">
        <v>317.79000000000002</v>
      </c>
      <c r="H4901" s="1105" t="b">
        <f t="shared" si="153"/>
        <v>1</v>
      </c>
    </row>
    <row r="4902" spans="1:8">
      <c r="A4902" s="45">
        <v>7766</v>
      </c>
      <c r="B4902" s="1108" t="s">
        <v>12923</v>
      </c>
      <c r="C4902" s="45" t="s">
        <v>4709</v>
      </c>
      <c r="D4902" s="46">
        <f t="shared" si="152"/>
        <v>429.52</v>
      </c>
      <c r="F4902" s="46">
        <v>429.52</v>
      </c>
      <c r="G4902" s="46">
        <v>429.52</v>
      </c>
      <c r="H4902" s="1105" t="b">
        <f t="shared" si="153"/>
        <v>1</v>
      </c>
    </row>
    <row r="4903" spans="1:8">
      <c r="A4903" s="47">
        <v>7767</v>
      </c>
      <c r="B4903" s="48" t="s">
        <v>12924</v>
      </c>
      <c r="C4903" s="47" t="s">
        <v>4709</v>
      </c>
      <c r="D4903" s="49">
        <f t="shared" si="152"/>
        <v>661.86</v>
      </c>
      <c r="F4903" s="49">
        <v>661.86</v>
      </c>
      <c r="G4903" s="49">
        <v>661.86</v>
      </c>
      <c r="H4903" s="1105" t="b">
        <f t="shared" si="153"/>
        <v>1</v>
      </c>
    </row>
    <row r="4904" spans="1:8">
      <c r="A4904" s="45">
        <v>7727</v>
      </c>
      <c r="B4904" s="1108" t="s">
        <v>12925</v>
      </c>
      <c r="C4904" s="45" t="s">
        <v>4709</v>
      </c>
      <c r="D4904" s="46">
        <f t="shared" si="152"/>
        <v>1437.35</v>
      </c>
      <c r="F4904" s="46">
        <v>1437.35</v>
      </c>
      <c r="G4904" s="46">
        <v>1437.35</v>
      </c>
      <c r="H4904" s="1105" t="b">
        <f t="shared" si="153"/>
        <v>1</v>
      </c>
    </row>
    <row r="4905" spans="1:8">
      <c r="A4905" s="47">
        <v>7760</v>
      </c>
      <c r="B4905" s="48" t="s">
        <v>12926</v>
      </c>
      <c r="C4905" s="47" t="s">
        <v>4709</v>
      </c>
      <c r="D4905" s="49">
        <f t="shared" si="152"/>
        <v>69.73</v>
      </c>
      <c r="F4905" s="49">
        <v>69.73</v>
      </c>
      <c r="G4905" s="49">
        <v>69.73</v>
      </c>
      <c r="H4905" s="1105" t="b">
        <f t="shared" si="153"/>
        <v>1</v>
      </c>
    </row>
    <row r="4906" spans="1:8">
      <c r="A4906" s="45">
        <v>7761</v>
      </c>
      <c r="B4906" s="1108" t="s">
        <v>12927</v>
      </c>
      <c r="C4906" s="45" t="s">
        <v>4709</v>
      </c>
      <c r="D4906" s="46">
        <f t="shared" si="152"/>
        <v>74.11</v>
      </c>
      <c r="F4906" s="46">
        <v>74.11</v>
      </c>
      <c r="G4906" s="46">
        <v>74.11</v>
      </c>
      <c r="H4906" s="1105" t="b">
        <f t="shared" si="153"/>
        <v>1</v>
      </c>
    </row>
    <row r="4907" spans="1:8">
      <c r="A4907" s="47">
        <v>7752</v>
      </c>
      <c r="B4907" s="48" t="s">
        <v>12928</v>
      </c>
      <c r="C4907" s="47" t="s">
        <v>4709</v>
      </c>
      <c r="D4907" s="49">
        <f t="shared" si="152"/>
        <v>89.77</v>
      </c>
      <c r="F4907" s="49">
        <v>89.77</v>
      </c>
      <c r="G4907" s="49">
        <v>89.77</v>
      </c>
      <c r="H4907" s="1105" t="b">
        <f t="shared" si="153"/>
        <v>1</v>
      </c>
    </row>
    <row r="4908" spans="1:8">
      <c r="A4908" s="45">
        <v>7762</v>
      </c>
      <c r="B4908" s="1108" t="s">
        <v>12929</v>
      </c>
      <c r="C4908" s="45" t="s">
        <v>4709</v>
      </c>
      <c r="D4908" s="46">
        <f t="shared" si="152"/>
        <v>117.45</v>
      </c>
      <c r="F4908" s="46">
        <v>117.45</v>
      </c>
      <c r="G4908" s="46">
        <v>117.45</v>
      </c>
      <c r="H4908" s="1105" t="b">
        <f t="shared" si="153"/>
        <v>1</v>
      </c>
    </row>
    <row r="4909" spans="1:8">
      <c r="A4909" s="47">
        <v>7722</v>
      </c>
      <c r="B4909" s="48" t="s">
        <v>12930</v>
      </c>
      <c r="C4909" s="47" t="s">
        <v>4709</v>
      </c>
      <c r="D4909" s="49">
        <f t="shared" si="152"/>
        <v>181.12</v>
      </c>
      <c r="F4909" s="49">
        <v>181.12</v>
      </c>
      <c r="G4909" s="49">
        <v>181.12</v>
      </c>
      <c r="H4909" s="1105" t="b">
        <f t="shared" si="153"/>
        <v>1</v>
      </c>
    </row>
    <row r="4910" spans="1:8">
      <c r="A4910" s="45">
        <v>7763</v>
      </c>
      <c r="B4910" s="1108" t="s">
        <v>12931</v>
      </c>
      <c r="C4910" s="45" t="s">
        <v>4709</v>
      </c>
      <c r="D4910" s="46">
        <f t="shared" si="152"/>
        <v>201.84</v>
      </c>
      <c r="F4910" s="46">
        <v>201.84</v>
      </c>
      <c r="G4910" s="46">
        <v>201.84</v>
      </c>
      <c r="H4910" s="1105" t="b">
        <f t="shared" si="153"/>
        <v>1</v>
      </c>
    </row>
    <row r="4911" spans="1:8">
      <c r="A4911" s="47">
        <v>7764</v>
      </c>
      <c r="B4911" s="48" t="s">
        <v>12932</v>
      </c>
      <c r="C4911" s="47" t="s">
        <v>4709</v>
      </c>
      <c r="D4911" s="49">
        <f t="shared" si="152"/>
        <v>303.19</v>
      </c>
      <c r="F4911" s="49">
        <v>303.19</v>
      </c>
      <c r="G4911" s="49">
        <v>303.19</v>
      </c>
      <c r="H4911" s="1105" t="b">
        <f t="shared" si="153"/>
        <v>1</v>
      </c>
    </row>
    <row r="4912" spans="1:8">
      <c r="A4912" s="45">
        <v>12572</v>
      </c>
      <c r="B4912" s="1108" t="s">
        <v>12933</v>
      </c>
      <c r="C4912" s="45" t="s">
        <v>4709</v>
      </c>
      <c r="D4912" s="46">
        <f t="shared" si="152"/>
        <v>397.51</v>
      </c>
      <c r="F4912" s="46">
        <v>397.51</v>
      </c>
      <c r="G4912" s="46">
        <v>397.51</v>
      </c>
      <c r="H4912" s="1105" t="b">
        <f t="shared" si="153"/>
        <v>1</v>
      </c>
    </row>
    <row r="4913" spans="1:8">
      <c r="A4913" s="47">
        <v>12573</v>
      </c>
      <c r="B4913" s="48" t="s">
        <v>12934</v>
      </c>
      <c r="C4913" s="47" t="s">
        <v>4709</v>
      </c>
      <c r="D4913" s="49">
        <f t="shared" si="152"/>
        <v>417.73</v>
      </c>
      <c r="F4913" s="49">
        <v>417.73</v>
      </c>
      <c r="G4913" s="49">
        <v>417.73</v>
      </c>
      <c r="H4913" s="1105" t="b">
        <f t="shared" si="153"/>
        <v>1</v>
      </c>
    </row>
    <row r="4914" spans="1:8">
      <c r="A4914" s="45">
        <v>12574</v>
      </c>
      <c r="B4914" s="1108" t="s">
        <v>12935</v>
      </c>
      <c r="C4914" s="45" t="s">
        <v>4709</v>
      </c>
      <c r="D4914" s="46">
        <f t="shared" si="152"/>
        <v>542.79999999999995</v>
      </c>
      <c r="F4914" s="46">
        <v>542.79999999999995</v>
      </c>
      <c r="G4914" s="46">
        <v>542.79999999999995</v>
      </c>
      <c r="H4914" s="1105" t="b">
        <f t="shared" si="153"/>
        <v>1</v>
      </c>
    </row>
    <row r="4915" spans="1:8">
      <c r="A4915" s="47">
        <v>12575</v>
      </c>
      <c r="B4915" s="48" t="s">
        <v>12936</v>
      </c>
      <c r="C4915" s="47" t="s">
        <v>4709</v>
      </c>
      <c r="D4915" s="49">
        <f t="shared" si="152"/>
        <v>796.72</v>
      </c>
      <c r="F4915" s="49">
        <v>796.72</v>
      </c>
      <c r="G4915" s="49">
        <v>796.72</v>
      </c>
      <c r="H4915" s="1105" t="b">
        <f t="shared" si="153"/>
        <v>1</v>
      </c>
    </row>
    <row r="4916" spans="1:8">
      <c r="A4916" s="45">
        <v>12576</v>
      </c>
      <c r="B4916" s="1108" t="s">
        <v>12937</v>
      </c>
      <c r="C4916" s="45" t="s">
        <v>4709</v>
      </c>
      <c r="D4916" s="46">
        <f t="shared" si="152"/>
        <v>84.22</v>
      </c>
      <c r="F4916" s="46">
        <v>84.22</v>
      </c>
      <c r="G4916" s="46">
        <v>84.22</v>
      </c>
      <c r="H4916" s="1105" t="b">
        <f t="shared" si="153"/>
        <v>1</v>
      </c>
    </row>
    <row r="4917" spans="1:8">
      <c r="A4917" s="47">
        <v>12577</v>
      </c>
      <c r="B4917" s="48" t="s">
        <v>12938</v>
      </c>
      <c r="C4917" s="47" t="s">
        <v>4709</v>
      </c>
      <c r="D4917" s="49">
        <f t="shared" si="152"/>
        <v>108.92</v>
      </c>
      <c r="F4917" s="49">
        <v>108.92</v>
      </c>
      <c r="G4917" s="49">
        <v>108.92</v>
      </c>
      <c r="H4917" s="1105" t="b">
        <f t="shared" si="153"/>
        <v>1</v>
      </c>
    </row>
    <row r="4918" spans="1:8">
      <c r="A4918" s="45">
        <v>12578</v>
      </c>
      <c r="B4918" s="1108" t="s">
        <v>12939</v>
      </c>
      <c r="C4918" s="45" t="s">
        <v>4709</v>
      </c>
      <c r="D4918" s="46">
        <f t="shared" si="152"/>
        <v>146.09</v>
      </c>
      <c r="F4918" s="46">
        <v>146.09</v>
      </c>
      <c r="G4918" s="46">
        <v>146.09</v>
      </c>
      <c r="H4918" s="1105" t="b">
        <f t="shared" si="153"/>
        <v>1</v>
      </c>
    </row>
    <row r="4919" spans="1:8">
      <c r="A4919" s="47">
        <v>12579</v>
      </c>
      <c r="B4919" s="48" t="s">
        <v>12940</v>
      </c>
      <c r="C4919" s="47" t="s">
        <v>4709</v>
      </c>
      <c r="D4919" s="49">
        <f t="shared" si="152"/>
        <v>213.92</v>
      </c>
      <c r="F4919" s="49">
        <v>213.92</v>
      </c>
      <c r="G4919" s="49">
        <v>213.92</v>
      </c>
      <c r="H4919" s="1105" t="b">
        <f t="shared" si="153"/>
        <v>1</v>
      </c>
    </row>
    <row r="4920" spans="1:8">
      <c r="A4920" s="45">
        <v>12580</v>
      </c>
      <c r="B4920" s="1108" t="s">
        <v>12941</v>
      </c>
      <c r="C4920" s="45" t="s">
        <v>4709</v>
      </c>
      <c r="D4920" s="46">
        <f t="shared" si="152"/>
        <v>276.14999999999998</v>
      </c>
      <c r="F4920" s="46">
        <v>276.14999999999998</v>
      </c>
      <c r="G4920" s="46">
        <v>276.14999999999998</v>
      </c>
      <c r="H4920" s="1105" t="b">
        <f t="shared" si="153"/>
        <v>1</v>
      </c>
    </row>
    <row r="4921" spans="1:8">
      <c r="A4921" s="47">
        <v>12581</v>
      </c>
      <c r="B4921" s="48" t="s">
        <v>12942</v>
      </c>
      <c r="C4921" s="47" t="s">
        <v>4709</v>
      </c>
      <c r="D4921" s="49">
        <f t="shared" si="152"/>
        <v>377.86</v>
      </c>
      <c r="F4921" s="49">
        <v>377.86</v>
      </c>
      <c r="G4921" s="49">
        <v>377.86</v>
      </c>
      <c r="H4921" s="1105" t="b">
        <f t="shared" si="153"/>
        <v>1</v>
      </c>
    </row>
    <row r="4922" spans="1:8">
      <c r="A4922" s="45">
        <v>41785</v>
      </c>
      <c r="B4922" s="1108" t="s">
        <v>12943</v>
      </c>
      <c r="C4922" s="45" t="s">
        <v>4709</v>
      </c>
      <c r="D4922" s="46">
        <f t="shared" si="152"/>
        <v>1118.04</v>
      </c>
      <c r="F4922" s="46">
        <v>1118.04</v>
      </c>
      <c r="G4922" s="46">
        <v>1118.04</v>
      </c>
      <c r="H4922" s="1105" t="b">
        <f t="shared" si="153"/>
        <v>1</v>
      </c>
    </row>
    <row r="4923" spans="1:8">
      <c r="A4923" s="47">
        <v>41781</v>
      </c>
      <c r="B4923" s="48" t="s">
        <v>12944</v>
      </c>
      <c r="C4923" s="47" t="s">
        <v>4709</v>
      </c>
      <c r="D4923" s="49">
        <f t="shared" si="152"/>
        <v>318.76</v>
      </c>
      <c r="F4923" s="49">
        <v>318.76</v>
      </c>
      <c r="G4923" s="49">
        <v>318.76</v>
      </c>
      <c r="H4923" s="1105" t="b">
        <f t="shared" si="153"/>
        <v>1</v>
      </c>
    </row>
    <row r="4924" spans="1:8">
      <c r="A4924" s="45">
        <v>41783</v>
      </c>
      <c r="B4924" s="1108" t="s">
        <v>12945</v>
      </c>
      <c r="C4924" s="45" t="s">
        <v>4709</v>
      </c>
      <c r="D4924" s="46">
        <f t="shared" si="152"/>
        <v>841.16</v>
      </c>
      <c r="F4924" s="46">
        <v>841.16</v>
      </c>
      <c r="G4924" s="46">
        <v>841.16</v>
      </c>
      <c r="H4924" s="1105" t="b">
        <f t="shared" si="153"/>
        <v>1</v>
      </c>
    </row>
    <row r="4925" spans="1:8">
      <c r="A4925" s="47">
        <v>41786</v>
      </c>
      <c r="B4925" s="48" t="s">
        <v>12946</v>
      </c>
      <c r="C4925" s="47" t="s">
        <v>4709</v>
      </c>
      <c r="D4925" s="49">
        <f t="shared" si="152"/>
        <v>1754.76</v>
      </c>
      <c r="F4925" s="49">
        <v>1754.76</v>
      </c>
      <c r="G4925" s="49">
        <v>1754.76</v>
      </c>
      <c r="H4925" s="1105" t="b">
        <f t="shared" si="153"/>
        <v>1</v>
      </c>
    </row>
    <row r="4926" spans="1:8">
      <c r="A4926" s="45">
        <v>41779</v>
      </c>
      <c r="B4926" s="1108" t="s">
        <v>12947</v>
      </c>
      <c r="C4926" s="45" t="s">
        <v>4709</v>
      </c>
      <c r="D4926" s="46">
        <f t="shared" si="152"/>
        <v>122.25</v>
      </c>
      <c r="F4926" s="46">
        <v>122.25</v>
      </c>
      <c r="G4926" s="46">
        <v>122.25</v>
      </c>
      <c r="H4926" s="1105" t="b">
        <f t="shared" si="153"/>
        <v>1</v>
      </c>
    </row>
    <row r="4927" spans="1:8">
      <c r="A4927" s="47">
        <v>41780</v>
      </c>
      <c r="B4927" s="48" t="s">
        <v>12948</v>
      </c>
      <c r="C4927" s="47" t="s">
        <v>4709</v>
      </c>
      <c r="D4927" s="49">
        <f t="shared" si="152"/>
        <v>144.59</v>
      </c>
      <c r="F4927" s="49">
        <v>144.59</v>
      </c>
      <c r="G4927" s="49">
        <v>144.59</v>
      </c>
      <c r="H4927" s="1105" t="b">
        <f t="shared" si="153"/>
        <v>1</v>
      </c>
    </row>
    <row r="4928" spans="1:8">
      <c r="A4928" s="45">
        <v>41782</v>
      </c>
      <c r="B4928" s="1108" t="s">
        <v>12949</v>
      </c>
      <c r="C4928" s="45" t="s">
        <v>4709</v>
      </c>
      <c r="D4928" s="46">
        <f t="shared" si="152"/>
        <v>596.05999999999995</v>
      </c>
      <c r="F4928" s="46">
        <v>596.05999999999995</v>
      </c>
      <c r="G4928" s="46">
        <v>596.05999999999995</v>
      </c>
      <c r="H4928" s="1105" t="b">
        <f t="shared" si="153"/>
        <v>1</v>
      </c>
    </row>
    <row r="4929" spans="1:8">
      <c r="A4929" s="47">
        <v>38130</v>
      </c>
      <c r="B4929" s="48" t="s">
        <v>12950</v>
      </c>
      <c r="C4929" s="47" t="s">
        <v>4709</v>
      </c>
      <c r="D4929" s="49">
        <f t="shared" si="152"/>
        <v>30.37</v>
      </c>
      <c r="F4929" s="49">
        <v>30.37</v>
      </c>
      <c r="G4929" s="49">
        <v>30.37</v>
      </c>
      <c r="H4929" s="1105" t="b">
        <f t="shared" si="153"/>
        <v>1</v>
      </c>
    </row>
    <row r="4930" spans="1:8">
      <c r="A4930" s="45">
        <v>21123</v>
      </c>
      <c r="B4930" s="1108" t="s">
        <v>12951</v>
      </c>
      <c r="C4930" s="45" t="s">
        <v>4709</v>
      </c>
      <c r="D4930" s="46">
        <f t="shared" si="152"/>
        <v>8.6199999999999992</v>
      </c>
      <c r="F4930" s="46">
        <v>8.6199999999999992</v>
      </c>
      <c r="G4930" s="46">
        <v>8.6199999999999992</v>
      </c>
      <c r="H4930" s="1105" t="b">
        <f t="shared" si="153"/>
        <v>1</v>
      </c>
    </row>
    <row r="4931" spans="1:8">
      <c r="A4931" s="47">
        <v>21124</v>
      </c>
      <c r="B4931" s="48" t="s">
        <v>12952</v>
      </c>
      <c r="C4931" s="47" t="s">
        <v>4709</v>
      </c>
      <c r="D4931" s="49">
        <f t="shared" ref="D4931:D4994" si="154">IF($J$2=$F$1,F4931,G4931)</f>
        <v>15.28</v>
      </c>
      <c r="F4931" s="49">
        <v>15.28</v>
      </c>
      <c r="G4931" s="49">
        <v>15.28</v>
      </c>
      <c r="H4931" s="1105" t="b">
        <f t="shared" ref="H4931:H4994" si="155">F4931=G4931</f>
        <v>1</v>
      </c>
    </row>
    <row r="4932" spans="1:8">
      <c r="A4932" s="45">
        <v>21125</v>
      </c>
      <c r="B4932" s="1108" t="s">
        <v>12953</v>
      </c>
      <c r="C4932" s="45" t="s">
        <v>4709</v>
      </c>
      <c r="D4932" s="46">
        <f t="shared" si="154"/>
        <v>24.53</v>
      </c>
      <c r="F4932" s="46">
        <v>24.53</v>
      </c>
      <c r="G4932" s="46">
        <v>24.53</v>
      </c>
      <c r="H4932" s="1105" t="b">
        <f t="shared" si="155"/>
        <v>1</v>
      </c>
    </row>
    <row r="4933" spans="1:8">
      <c r="A4933" s="47">
        <v>38028</v>
      </c>
      <c r="B4933" s="48" t="s">
        <v>12954</v>
      </c>
      <c r="C4933" s="47" t="s">
        <v>4709</v>
      </c>
      <c r="D4933" s="49">
        <f t="shared" si="154"/>
        <v>41.62</v>
      </c>
      <c r="F4933" s="49">
        <v>41.62</v>
      </c>
      <c r="G4933" s="49">
        <v>41.62</v>
      </c>
      <c r="H4933" s="1105" t="b">
        <f t="shared" si="155"/>
        <v>1</v>
      </c>
    </row>
    <row r="4934" spans="1:8">
      <c r="A4934" s="45">
        <v>38029</v>
      </c>
      <c r="B4934" s="1108" t="s">
        <v>12955</v>
      </c>
      <c r="C4934" s="45" t="s">
        <v>4709</v>
      </c>
      <c r="D4934" s="46">
        <f t="shared" si="154"/>
        <v>63.45</v>
      </c>
      <c r="F4934" s="46">
        <v>63.45</v>
      </c>
      <c r="G4934" s="46">
        <v>63.45</v>
      </c>
      <c r="H4934" s="1105" t="b">
        <f t="shared" si="155"/>
        <v>1</v>
      </c>
    </row>
    <row r="4935" spans="1:8">
      <c r="A4935" s="47">
        <v>38030</v>
      </c>
      <c r="B4935" s="48" t="s">
        <v>12956</v>
      </c>
      <c r="C4935" s="47" t="s">
        <v>4709</v>
      </c>
      <c r="D4935" s="49">
        <f t="shared" si="154"/>
        <v>97.47</v>
      </c>
      <c r="F4935" s="49">
        <v>97.47</v>
      </c>
      <c r="G4935" s="49">
        <v>97.47</v>
      </c>
      <c r="H4935" s="1105" t="b">
        <f t="shared" si="155"/>
        <v>1</v>
      </c>
    </row>
    <row r="4936" spans="1:8">
      <c r="A4936" s="45">
        <v>38031</v>
      </c>
      <c r="B4936" s="1108" t="s">
        <v>12957</v>
      </c>
      <c r="C4936" s="45" t="s">
        <v>4709</v>
      </c>
      <c r="D4936" s="46">
        <f t="shared" si="154"/>
        <v>154.44999999999999</v>
      </c>
      <c r="F4936" s="46">
        <v>154.44999999999999</v>
      </c>
      <c r="G4936" s="46">
        <v>154.44999999999999</v>
      </c>
      <c r="H4936" s="1105" t="b">
        <f t="shared" si="155"/>
        <v>1</v>
      </c>
    </row>
    <row r="4937" spans="1:8" ht="30">
      <c r="A4937" s="47">
        <v>39735</v>
      </c>
      <c r="B4937" s="48" t="s">
        <v>12958</v>
      </c>
      <c r="C4937" s="47" t="s">
        <v>4709</v>
      </c>
      <c r="D4937" s="49">
        <f t="shared" si="154"/>
        <v>67.2</v>
      </c>
      <c r="F4937" s="49">
        <v>67.2</v>
      </c>
      <c r="G4937" s="49">
        <v>67.2</v>
      </c>
      <c r="H4937" s="1105" t="b">
        <f t="shared" si="155"/>
        <v>1</v>
      </c>
    </row>
    <row r="4938" spans="1:8" ht="30">
      <c r="A4938" s="45">
        <v>39734</v>
      </c>
      <c r="B4938" s="1108" t="s">
        <v>12959</v>
      </c>
      <c r="C4938" s="45" t="s">
        <v>4709</v>
      </c>
      <c r="D4938" s="46">
        <f t="shared" si="154"/>
        <v>79.709999999999994</v>
      </c>
      <c r="F4938" s="46">
        <v>79.709999999999994</v>
      </c>
      <c r="G4938" s="46">
        <v>79.709999999999994</v>
      </c>
      <c r="H4938" s="1105" t="b">
        <f t="shared" si="155"/>
        <v>1</v>
      </c>
    </row>
    <row r="4939" spans="1:8" ht="30">
      <c r="A4939" s="47">
        <v>39736</v>
      </c>
      <c r="B4939" s="48" t="s">
        <v>12960</v>
      </c>
      <c r="C4939" s="47" t="s">
        <v>4709</v>
      </c>
      <c r="D4939" s="49">
        <f t="shared" si="154"/>
        <v>90.97</v>
      </c>
      <c r="F4939" s="49">
        <v>90.97</v>
      </c>
      <c r="G4939" s="49">
        <v>90.97</v>
      </c>
      <c r="H4939" s="1105" t="b">
        <f t="shared" si="155"/>
        <v>1</v>
      </c>
    </row>
    <row r="4940" spans="1:8" ht="30">
      <c r="A4940" s="45">
        <v>39737</v>
      </c>
      <c r="B4940" s="1108" t="s">
        <v>12961</v>
      </c>
      <c r="C4940" s="45" t="s">
        <v>4709</v>
      </c>
      <c r="D4940" s="46">
        <f t="shared" si="154"/>
        <v>12.23</v>
      </c>
      <c r="F4940" s="46">
        <v>12.23</v>
      </c>
      <c r="G4940" s="46">
        <v>12.23</v>
      </c>
      <c r="H4940" s="1105" t="b">
        <f t="shared" si="155"/>
        <v>1</v>
      </c>
    </row>
    <row r="4941" spans="1:8" ht="30">
      <c r="A4941" s="47">
        <v>39738</v>
      </c>
      <c r="B4941" s="48" t="s">
        <v>12962</v>
      </c>
      <c r="C4941" s="47" t="s">
        <v>4709</v>
      </c>
      <c r="D4941" s="49">
        <f t="shared" si="154"/>
        <v>4.42</v>
      </c>
      <c r="F4941" s="49">
        <v>4.42</v>
      </c>
      <c r="G4941" s="49">
        <v>4.42</v>
      </c>
      <c r="H4941" s="1105" t="b">
        <f t="shared" si="155"/>
        <v>1</v>
      </c>
    </row>
    <row r="4942" spans="1:8" ht="30">
      <c r="A4942" s="45">
        <v>39739</v>
      </c>
      <c r="B4942" s="1108" t="s">
        <v>12963</v>
      </c>
      <c r="C4942" s="45" t="s">
        <v>4709</v>
      </c>
      <c r="D4942" s="46">
        <f t="shared" si="154"/>
        <v>62.91</v>
      </c>
      <c r="F4942" s="46">
        <v>62.91</v>
      </c>
      <c r="G4942" s="46">
        <v>62.91</v>
      </c>
      <c r="H4942" s="1105" t="b">
        <f t="shared" si="155"/>
        <v>1</v>
      </c>
    </row>
    <row r="4943" spans="1:8" ht="30">
      <c r="A4943" s="47">
        <v>39733</v>
      </c>
      <c r="B4943" s="48" t="s">
        <v>12964</v>
      </c>
      <c r="C4943" s="47" t="s">
        <v>4709</v>
      </c>
      <c r="D4943" s="49">
        <f t="shared" si="154"/>
        <v>108.87</v>
      </c>
      <c r="F4943" s="49">
        <v>108.87</v>
      </c>
      <c r="G4943" s="49">
        <v>108.87</v>
      </c>
      <c r="H4943" s="1105" t="b">
        <f t="shared" si="155"/>
        <v>1</v>
      </c>
    </row>
    <row r="4944" spans="1:8" ht="30">
      <c r="A4944" s="45">
        <v>39854</v>
      </c>
      <c r="B4944" s="1108" t="s">
        <v>12965</v>
      </c>
      <c r="C4944" s="45" t="s">
        <v>4709</v>
      </c>
      <c r="D4944" s="46">
        <f t="shared" si="154"/>
        <v>110.41</v>
      </c>
      <c r="F4944" s="46">
        <v>110.41</v>
      </c>
      <c r="G4944" s="46">
        <v>110.41</v>
      </c>
      <c r="H4944" s="1105" t="b">
        <f t="shared" si="155"/>
        <v>1</v>
      </c>
    </row>
    <row r="4945" spans="1:8" ht="30">
      <c r="A4945" s="47">
        <v>39740</v>
      </c>
      <c r="B4945" s="48" t="s">
        <v>12966</v>
      </c>
      <c r="C4945" s="47" t="s">
        <v>4709</v>
      </c>
      <c r="D4945" s="49">
        <f t="shared" si="154"/>
        <v>60.41</v>
      </c>
      <c r="F4945" s="49">
        <v>60.41</v>
      </c>
      <c r="G4945" s="49">
        <v>60.41</v>
      </c>
      <c r="H4945" s="1105" t="b">
        <f t="shared" si="155"/>
        <v>1</v>
      </c>
    </row>
    <row r="4946" spans="1:8" ht="30">
      <c r="A4946" s="45">
        <v>39741</v>
      </c>
      <c r="B4946" s="1108" t="s">
        <v>12967</v>
      </c>
      <c r="C4946" s="45" t="s">
        <v>4709</v>
      </c>
      <c r="D4946" s="46">
        <f t="shared" si="154"/>
        <v>11.13</v>
      </c>
      <c r="F4946" s="46">
        <v>11.13</v>
      </c>
      <c r="G4946" s="46">
        <v>11.13</v>
      </c>
      <c r="H4946" s="1105" t="b">
        <f t="shared" si="155"/>
        <v>1</v>
      </c>
    </row>
    <row r="4947" spans="1:8" ht="30">
      <c r="A4947" s="47">
        <v>39853</v>
      </c>
      <c r="B4947" s="48" t="s">
        <v>12968</v>
      </c>
      <c r="C4947" s="47" t="s">
        <v>4709</v>
      </c>
      <c r="D4947" s="49">
        <f t="shared" si="154"/>
        <v>14.62</v>
      </c>
      <c r="F4947" s="49">
        <v>14.62</v>
      </c>
      <c r="G4947" s="49">
        <v>14.62</v>
      </c>
      <c r="H4947" s="1105" t="b">
        <f t="shared" si="155"/>
        <v>1</v>
      </c>
    </row>
    <row r="4948" spans="1:8" ht="30">
      <c r="A4948" s="45">
        <v>39742</v>
      </c>
      <c r="B4948" s="1108" t="s">
        <v>12969</v>
      </c>
      <c r="C4948" s="45" t="s">
        <v>4709</v>
      </c>
      <c r="D4948" s="46">
        <f t="shared" si="154"/>
        <v>48.56</v>
      </c>
      <c r="F4948" s="46">
        <v>48.56</v>
      </c>
      <c r="G4948" s="46">
        <v>48.56</v>
      </c>
      <c r="H4948" s="1105" t="b">
        <f t="shared" si="155"/>
        <v>1</v>
      </c>
    </row>
    <row r="4949" spans="1:8">
      <c r="A4949" s="47">
        <v>39749</v>
      </c>
      <c r="B4949" s="48" t="s">
        <v>12970</v>
      </c>
      <c r="C4949" s="47" t="s">
        <v>4709</v>
      </c>
      <c r="D4949" s="49">
        <f t="shared" si="154"/>
        <v>55.77</v>
      </c>
      <c r="F4949" s="49">
        <v>55.77</v>
      </c>
      <c r="G4949" s="49">
        <v>55.77</v>
      </c>
      <c r="H4949" s="1105" t="b">
        <f t="shared" si="155"/>
        <v>1</v>
      </c>
    </row>
    <row r="4950" spans="1:8">
      <c r="A4950" s="45">
        <v>39751</v>
      </c>
      <c r="B4950" s="1108" t="s">
        <v>12971</v>
      </c>
      <c r="C4950" s="45" t="s">
        <v>4709</v>
      </c>
      <c r="D4950" s="46">
        <f t="shared" si="154"/>
        <v>101.34</v>
      </c>
      <c r="F4950" s="46">
        <v>101.34</v>
      </c>
      <c r="G4950" s="46">
        <v>101.34</v>
      </c>
      <c r="H4950" s="1105" t="b">
        <f t="shared" si="155"/>
        <v>1</v>
      </c>
    </row>
    <row r="4951" spans="1:8">
      <c r="A4951" s="47">
        <v>39750</v>
      </c>
      <c r="B4951" s="48" t="s">
        <v>12972</v>
      </c>
      <c r="C4951" s="47" t="s">
        <v>4709</v>
      </c>
      <c r="D4951" s="49">
        <f t="shared" si="154"/>
        <v>84.23</v>
      </c>
      <c r="F4951" s="49">
        <v>84.23</v>
      </c>
      <c r="G4951" s="49">
        <v>84.23</v>
      </c>
      <c r="H4951" s="1105" t="b">
        <f t="shared" si="155"/>
        <v>1</v>
      </c>
    </row>
    <row r="4952" spans="1:8">
      <c r="A4952" s="45">
        <v>39747</v>
      </c>
      <c r="B4952" s="1108" t="s">
        <v>12973</v>
      </c>
      <c r="C4952" s="45" t="s">
        <v>4709</v>
      </c>
      <c r="D4952" s="46">
        <f t="shared" si="154"/>
        <v>27.09</v>
      </c>
      <c r="F4952" s="46">
        <v>27.09</v>
      </c>
      <c r="G4952" s="46">
        <v>27.09</v>
      </c>
      <c r="H4952" s="1105" t="b">
        <f t="shared" si="155"/>
        <v>1</v>
      </c>
    </row>
    <row r="4953" spans="1:8">
      <c r="A4953" s="47">
        <v>39753</v>
      </c>
      <c r="B4953" s="48" t="s">
        <v>12974</v>
      </c>
      <c r="C4953" s="47" t="s">
        <v>4709</v>
      </c>
      <c r="D4953" s="49">
        <f t="shared" si="154"/>
        <v>186.54</v>
      </c>
      <c r="F4953" s="49">
        <v>186.54</v>
      </c>
      <c r="G4953" s="49">
        <v>186.54</v>
      </c>
      <c r="H4953" s="1105" t="b">
        <f t="shared" si="155"/>
        <v>1</v>
      </c>
    </row>
    <row r="4954" spans="1:8">
      <c r="A4954" s="45">
        <v>39754</v>
      </c>
      <c r="B4954" s="1108" t="s">
        <v>12975</v>
      </c>
      <c r="C4954" s="45" t="s">
        <v>4709</v>
      </c>
      <c r="D4954" s="46">
        <f t="shared" si="154"/>
        <v>274.83</v>
      </c>
      <c r="F4954" s="46">
        <v>274.83</v>
      </c>
      <c r="G4954" s="46">
        <v>274.83</v>
      </c>
      <c r="H4954" s="1105" t="b">
        <f t="shared" si="155"/>
        <v>1</v>
      </c>
    </row>
    <row r="4955" spans="1:8">
      <c r="A4955" s="47">
        <v>39748</v>
      </c>
      <c r="B4955" s="48" t="s">
        <v>12976</v>
      </c>
      <c r="C4955" s="47" t="s">
        <v>4709</v>
      </c>
      <c r="D4955" s="49">
        <f t="shared" si="154"/>
        <v>43.84</v>
      </c>
      <c r="F4955" s="49">
        <v>43.84</v>
      </c>
      <c r="G4955" s="49">
        <v>43.84</v>
      </c>
      <c r="H4955" s="1105" t="b">
        <f t="shared" si="155"/>
        <v>1</v>
      </c>
    </row>
    <row r="4956" spans="1:8">
      <c r="A4956" s="45">
        <v>39755</v>
      </c>
      <c r="B4956" s="1108" t="s">
        <v>12977</v>
      </c>
      <c r="C4956" s="45" t="s">
        <v>4709</v>
      </c>
      <c r="D4956" s="46">
        <f t="shared" si="154"/>
        <v>416.71</v>
      </c>
      <c r="F4956" s="46">
        <v>416.71</v>
      </c>
      <c r="G4956" s="46">
        <v>416.71</v>
      </c>
      <c r="H4956" s="1105" t="b">
        <f t="shared" si="155"/>
        <v>1</v>
      </c>
    </row>
    <row r="4957" spans="1:8">
      <c r="A4957" s="47">
        <v>12742</v>
      </c>
      <c r="B4957" s="48" t="s">
        <v>12978</v>
      </c>
      <c r="C4957" s="47" t="s">
        <v>4709</v>
      </c>
      <c r="D4957" s="49">
        <f t="shared" si="154"/>
        <v>329.96</v>
      </c>
      <c r="F4957" s="49">
        <v>329.96</v>
      </c>
      <c r="G4957" s="49">
        <v>329.96</v>
      </c>
      <c r="H4957" s="1105" t="b">
        <f t="shared" si="155"/>
        <v>1</v>
      </c>
    </row>
    <row r="4958" spans="1:8">
      <c r="A4958" s="45">
        <v>12713</v>
      </c>
      <c r="B4958" s="1108" t="s">
        <v>12979</v>
      </c>
      <c r="C4958" s="45" t="s">
        <v>4709</v>
      </c>
      <c r="D4958" s="46">
        <f t="shared" si="154"/>
        <v>17.5</v>
      </c>
      <c r="F4958" s="46">
        <v>17.5</v>
      </c>
      <c r="G4958" s="46">
        <v>17.5</v>
      </c>
      <c r="H4958" s="1105" t="b">
        <f t="shared" si="155"/>
        <v>1</v>
      </c>
    </row>
    <row r="4959" spans="1:8">
      <c r="A4959" s="47">
        <v>12743</v>
      </c>
      <c r="B4959" s="48" t="s">
        <v>12980</v>
      </c>
      <c r="C4959" s="47" t="s">
        <v>4709</v>
      </c>
      <c r="D4959" s="49">
        <f t="shared" si="154"/>
        <v>30.1</v>
      </c>
      <c r="F4959" s="49">
        <v>30.1</v>
      </c>
      <c r="G4959" s="49">
        <v>30.1</v>
      </c>
      <c r="H4959" s="1105" t="b">
        <f t="shared" si="155"/>
        <v>1</v>
      </c>
    </row>
    <row r="4960" spans="1:8">
      <c r="A4960" s="45">
        <v>12744</v>
      </c>
      <c r="B4960" s="1108" t="s">
        <v>12981</v>
      </c>
      <c r="C4960" s="45" t="s">
        <v>4709</v>
      </c>
      <c r="D4960" s="46">
        <f t="shared" si="154"/>
        <v>38.200000000000003</v>
      </c>
      <c r="F4960" s="46">
        <v>38.200000000000003</v>
      </c>
      <c r="G4960" s="46">
        <v>38.200000000000003</v>
      </c>
      <c r="H4960" s="1105" t="b">
        <f t="shared" si="155"/>
        <v>1</v>
      </c>
    </row>
    <row r="4961" spans="1:8">
      <c r="A4961" s="47">
        <v>12745</v>
      </c>
      <c r="B4961" s="48" t="s">
        <v>12982</v>
      </c>
      <c r="C4961" s="47" t="s">
        <v>4709</v>
      </c>
      <c r="D4961" s="49">
        <f t="shared" si="154"/>
        <v>55.48</v>
      </c>
      <c r="F4961" s="49">
        <v>55.48</v>
      </c>
      <c r="G4961" s="49">
        <v>55.48</v>
      </c>
      <c r="H4961" s="1105" t="b">
        <f t="shared" si="155"/>
        <v>1</v>
      </c>
    </row>
    <row r="4962" spans="1:8">
      <c r="A4962" s="45">
        <v>12746</v>
      </c>
      <c r="B4962" s="1108" t="s">
        <v>12983</v>
      </c>
      <c r="C4962" s="45" t="s">
        <v>4709</v>
      </c>
      <c r="D4962" s="46">
        <f t="shared" si="154"/>
        <v>74.92</v>
      </c>
      <c r="F4962" s="46">
        <v>74.92</v>
      </c>
      <c r="G4962" s="46">
        <v>74.92</v>
      </c>
      <c r="H4962" s="1105" t="b">
        <f t="shared" si="155"/>
        <v>1</v>
      </c>
    </row>
    <row r="4963" spans="1:8">
      <c r="A4963" s="47">
        <v>12747</v>
      </c>
      <c r="B4963" s="48" t="s">
        <v>12984</v>
      </c>
      <c r="C4963" s="47" t="s">
        <v>4709</v>
      </c>
      <c r="D4963" s="49">
        <f t="shared" si="154"/>
        <v>108.65</v>
      </c>
      <c r="F4963" s="49">
        <v>108.65</v>
      </c>
      <c r="G4963" s="49">
        <v>108.65</v>
      </c>
      <c r="H4963" s="1105" t="b">
        <f t="shared" si="155"/>
        <v>1</v>
      </c>
    </row>
    <row r="4964" spans="1:8">
      <c r="A4964" s="45">
        <v>12748</v>
      </c>
      <c r="B4964" s="1108" t="s">
        <v>12985</v>
      </c>
      <c r="C4964" s="45" t="s">
        <v>4709</v>
      </c>
      <c r="D4964" s="46">
        <f t="shared" si="154"/>
        <v>153.07</v>
      </c>
      <c r="F4964" s="46">
        <v>153.07</v>
      </c>
      <c r="G4964" s="46">
        <v>153.07</v>
      </c>
      <c r="H4964" s="1105" t="b">
        <f t="shared" si="155"/>
        <v>1</v>
      </c>
    </row>
    <row r="4965" spans="1:8">
      <c r="A4965" s="47">
        <v>12749</v>
      </c>
      <c r="B4965" s="48" t="s">
        <v>12986</v>
      </c>
      <c r="C4965" s="47" t="s">
        <v>4709</v>
      </c>
      <c r="D4965" s="49">
        <f t="shared" si="154"/>
        <v>223.77</v>
      </c>
      <c r="F4965" s="49">
        <v>223.77</v>
      </c>
      <c r="G4965" s="49">
        <v>223.77</v>
      </c>
      <c r="H4965" s="1105" t="b">
        <f t="shared" si="155"/>
        <v>1</v>
      </c>
    </row>
    <row r="4966" spans="1:8">
      <c r="A4966" s="45">
        <v>39726</v>
      </c>
      <c r="B4966" s="1108" t="s">
        <v>12987</v>
      </c>
      <c r="C4966" s="45" t="s">
        <v>4709</v>
      </c>
      <c r="D4966" s="46">
        <f t="shared" si="154"/>
        <v>73.5</v>
      </c>
      <c r="F4966" s="46">
        <v>73.5</v>
      </c>
      <c r="G4966" s="46">
        <v>73.5</v>
      </c>
      <c r="H4966" s="1105" t="b">
        <f t="shared" si="155"/>
        <v>1</v>
      </c>
    </row>
    <row r="4967" spans="1:8">
      <c r="A4967" s="47">
        <v>39728</v>
      </c>
      <c r="B4967" s="48" t="s">
        <v>12988</v>
      </c>
      <c r="C4967" s="47" t="s">
        <v>4709</v>
      </c>
      <c r="D4967" s="49">
        <f t="shared" si="154"/>
        <v>129.16999999999999</v>
      </c>
      <c r="F4967" s="49">
        <v>129.16999999999999</v>
      </c>
      <c r="G4967" s="49">
        <v>129.16999999999999</v>
      </c>
      <c r="H4967" s="1105" t="b">
        <f t="shared" si="155"/>
        <v>1</v>
      </c>
    </row>
    <row r="4968" spans="1:8">
      <c r="A4968" s="45">
        <v>39727</v>
      </c>
      <c r="B4968" s="1108" t="s">
        <v>12989</v>
      </c>
      <c r="C4968" s="45" t="s">
        <v>4709</v>
      </c>
      <c r="D4968" s="46">
        <f t="shared" si="154"/>
        <v>106.3</v>
      </c>
      <c r="F4968" s="46">
        <v>106.3</v>
      </c>
      <c r="G4968" s="46">
        <v>106.3</v>
      </c>
      <c r="H4968" s="1105" t="b">
        <f t="shared" si="155"/>
        <v>1</v>
      </c>
    </row>
    <row r="4969" spans="1:8">
      <c r="A4969" s="47">
        <v>39724</v>
      </c>
      <c r="B4969" s="48" t="s">
        <v>12990</v>
      </c>
      <c r="C4969" s="47" t="s">
        <v>4709</v>
      </c>
      <c r="D4969" s="49">
        <f t="shared" si="154"/>
        <v>32.54</v>
      </c>
      <c r="F4969" s="49">
        <v>32.54</v>
      </c>
      <c r="G4969" s="49">
        <v>32.54</v>
      </c>
      <c r="H4969" s="1105" t="b">
        <f t="shared" si="155"/>
        <v>1</v>
      </c>
    </row>
    <row r="4970" spans="1:8">
      <c r="A4970" s="45">
        <v>39729</v>
      </c>
      <c r="B4970" s="1108" t="s">
        <v>12991</v>
      </c>
      <c r="C4970" s="45" t="s">
        <v>4709</v>
      </c>
      <c r="D4970" s="46">
        <f t="shared" si="154"/>
        <v>178.88</v>
      </c>
      <c r="F4970" s="46">
        <v>178.88</v>
      </c>
      <c r="G4970" s="46">
        <v>178.88</v>
      </c>
      <c r="H4970" s="1105" t="b">
        <f t="shared" si="155"/>
        <v>1</v>
      </c>
    </row>
    <row r="4971" spans="1:8">
      <c r="A4971" s="47">
        <v>39730</v>
      </c>
      <c r="B4971" s="48" t="s">
        <v>12992</v>
      </c>
      <c r="C4971" s="47" t="s">
        <v>4709</v>
      </c>
      <c r="D4971" s="49">
        <f t="shared" si="154"/>
        <v>232.09</v>
      </c>
      <c r="F4971" s="49">
        <v>232.09</v>
      </c>
      <c r="G4971" s="49">
        <v>232.09</v>
      </c>
      <c r="H4971" s="1105" t="b">
        <f t="shared" si="155"/>
        <v>1</v>
      </c>
    </row>
    <row r="4972" spans="1:8">
      <c r="A4972" s="45">
        <v>39731</v>
      </c>
      <c r="B4972" s="1108" t="s">
        <v>12993</v>
      </c>
      <c r="C4972" s="45" t="s">
        <v>4709</v>
      </c>
      <c r="D4972" s="46">
        <f t="shared" si="154"/>
        <v>343.75</v>
      </c>
      <c r="F4972" s="46">
        <v>343.75</v>
      </c>
      <c r="G4972" s="46">
        <v>343.75</v>
      </c>
      <c r="H4972" s="1105" t="b">
        <f t="shared" si="155"/>
        <v>1</v>
      </c>
    </row>
    <row r="4973" spans="1:8">
      <c r="A4973" s="47">
        <v>39725</v>
      </c>
      <c r="B4973" s="48" t="s">
        <v>12994</v>
      </c>
      <c r="C4973" s="47" t="s">
        <v>4709</v>
      </c>
      <c r="D4973" s="49">
        <f t="shared" si="154"/>
        <v>53.05</v>
      </c>
      <c r="F4973" s="49">
        <v>53.05</v>
      </c>
      <c r="G4973" s="49">
        <v>53.05</v>
      </c>
      <c r="H4973" s="1105" t="b">
        <f t="shared" si="155"/>
        <v>1</v>
      </c>
    </row>
    <row r="4974" spans="1:8">
      <c r="A4974" s="45">
        <v>39732</v>
      </c>
      <c r="B4974" s="1108" t="s">
        <v>12995</v>
      </c>
      <c r="C4974" s="45" t="s">
        <v>4709</v>
      </c>
      <c r="D4974" s="46">
        <f t="shared" si="154"/>
        <v>505.98</v>
      </c>
      <c r="F4974" s="46">
        <v>505.98</v>
      </c>
      <c r="G4974" s="46">
        <v>505.98</v>
      </c>
      <c r="H4974" s="1105" t="b">
        <f t="shared" si="155"/>
        <v>1</v>
      </c>
    </row>
    <row r="4975" spans="1:8">
      <c r="A4975" s="47">
        <v>39660</v>
      </c>
      <c r="B4975" s="48" t="s">
        <v>12996</v>
      </c>
      <c r="C4975" s="47" t="s">
        <v>4709</v>
      </c>
      <c r="D4975" s="49">
        <f t="shared" si="154"/>
        <v>23.05</v>
      </c>
      <c r="F4975" s="49">
        <v>23.05</v>
      </c>
      <c r="G4975" s="49">
        <v>23.05</v>
      </c>
      <c r="H4975" s="1105" t="b">
        <f t="shared" si="155"/>
        <v>1</v>
      </c>
    </row>
    <row r="4976" spans="1:8">
      <c r="A4976" s="45">
        <v>39662</v>
      </c>
      <c r="B4976" s="1108" t="s">
        <v>12997</v>
      </c>
      <c r="C4976" s="45" t="s">
        <v>4709</v>
      </c>
      <c r="D4976" s="46">
        <f t="shared" si="154"/>
        <v>11.05</v>
      </c>
      <c r="F4976" s="46">
        <v>11.05</v>
      </c>
      <c r="G4976" s="46">
        <v>11.05</v>
      </c>
      <c r="H4976" s="1105" t="b">
        <f t="shared" si="155"/>
        <v>1</v>
      </c>
    </row>
    <row r="4977" spans="1:8">
      <c r="A4977" s="47">
        <v>39661</v>
      </c>
      <c r="B4977" s="48" t="s">
        <v>12998</v>
      </c>
      <c r="C4977" s="47" t="s">
        <v>4709</v>
      </c>
      <c r="D4977" s="49">
        <f t="shared" si="154"/>
        <v>7.53</v>
      </c>
      <c r="F4977" s="49">
        <v>7.53</v>
      </c>
      <c r="G4977" s="49">
        <v>7.53</v>
      </c>
      <c r="H4977" s="1105" t="b">
        <f t="shared" si="155"/>
        <v>1</v>
      </c>
    </row>
    <row r="4978" spans="1:8">
      <c r="A4978" s="45">
        <v>39666</v>
      </c>
      <c r="B4978" s="1108" t="s">
        <v>12999</v>
      </c>
      <c r="C4978" s="45" t="s">
        <v>4709</v>
      </c>
      <c r="D4978" s="46">
        <f t="shared" si="154"/>
        <v>34.68</v>
      </c>
      <c r="F4978" s="46">
        <v>34.68</v>
      </c>
      <c r="G4978" s="46">
        <v>34.68</v>
      </c>
      <c r="H4978" s="1105" t="b">
        <f t="shared" si="155"/>
        <v>1</v>
      </c>
    </row>
    <row r="4979" spans="1:8">
      <c r="A4979" s="47">
        <v>39664</v>
      </c>
      <c r="B4979" s="48" t="s">
        <v>13000</v>
      </c>
      <c r="C4979" s="47" t="s">
        <v>4709</v>
      </c>
      <c r="D4979" s="49">
        <f t="shared" si="154"/>
        <v>17</v>
      </c>
      <c r="F4979" s="49">
        <v>17</v>
      </c>
      <c r="G4979" s="49">
        <v>17</v>
      </c>
      <c r="H4979" s="1105" t="b">
        <f t="shared" si="155"/>
        <v>1</v>
      </c>
    </row>
    <row r="4980" spans="1:8">
      <c r="A4980" s="45">
        <v>39663</v>
      </c>
      <c r="B4980" s="1108" t="s">
        <v>13001</v>
      </c>
      <c r="C4980" s="45" t="s">
        <v>4709</v>
      </c>
      <c r="D4980" s="46">
        <f t="shared" si="154"/>
        <v>13.59</v>
      </c>
      <c r="F4980" s="46">
        <v>13.59</v>
      </c>
      <c r="G4980" s="46">
        <v>13.59</v>
      </c>
      <c r="H4980" s="1105" t="b">
        <f t="shared" si="155"/>
        <v>1</v>
      </c>
    </row>
    <row r="4981" spans="1:8">
      <c r="A4981" s="47">
        <v>39665</v>
      </c>
      <c r="B4981" s="48" t="s">
        <v>13002</v>
      </c>
      <c r="C4981" s="47" t="s">
        <v>4709</v>
      </c>
      <c r="D4981" s="49">
        <f t="shared" si="154"/>
        <v>28.68</v>
      </c>
      <c r="F4981" s="49">
        <v>28.68</v>
      </c>
      <c r="G4981" s="49">
        <v>28.68</v>
      </c>
      <c r="H4981" s="1105" t="b">
        <f t="shared" si="155"/>
        <v>1</v>
      </c>
    </row>
    <row r="4982" spans="1:8">
      <c r="A4982" s="45">
        <v>39752</v>
      </c>
      <c r="B4982" s="1108" t="s">
        <v>13003</v>
      </c>
      <c r="C4982" s="45" t="s">
        <v>4709</v>
      </c>
      <c r="D4982" s="46">
        <f t="shared" si="154"/>
        <v>144.19999999999999</v>
      </c>
      <c r="F4982" s="46">
        <v>144.19999999999999</v>
      </c>
      <c r="G4982" s="46">
        <v>144.19999999999999</v>
      </c>
      <c r="H4982" s="1105" t="b">
        <f t="shared" si="155"/>
        <v>1</v>
      </c>
    </row>
    <row r="4983" spans="1:8">
      <c r="A4983" s="47">
        <v>12583</v>
      </c>
      <c r="B4983" s="48" t="s">
        <v>13004</v>
      </c>
      <c r="C4983" s="47" t="s">
        <v>4709</v>
      </c>
      <c r="D4983" s="49">
        <f t="shared" si="154"/>
        <v>23.89</v>
      </c>
      <c r="F4983" s="49">
        <v>23.89</v>
      </c>
      <c r="G4983" s="49">
        <v>23.89</v>
      </c>
      <c r="H4983" s="1105" t="b">
        <f t="shared" si="155"/>
        <v>1</v>
      </c>
    </row>
    <row r="4984" spans="1:8">
      <c r="A4984" s="45">
        <v>12584</v>
      </c>
      <c r="B4984" s="1108" t="s">
        <v>13005</v>
      </c>
      <c r="C4984" s="45" t="s">
        <v>4709</v>
      </c>
      <c r="D4984" s="46">
        <f t="shared" si="154"/>
        <v>22.99</v>
      </c>
      <c r="F4984" s="46">
        <v>22.99</v>
      </c>
      <c r="G4984" s="46">
        <v>22.99</v>
      </c>
      <c r="H4984" s="1105" t="b">
        <f t="shared" si="155"/>
        <v>1</v>
      </c>
    </row>
    <row r="4985" spans="1:8">
      <c r="A4985" s="47">
        <v>13159</v>
      </c>
      <c r="B4985" s="48" t="s">
        <v>13006</v>
      </c>
      <c r="C4985" s="47" t="s">
        <v>4709</v>
      </c>
      <c r="D4985" s="49">
        <f t="shared" si="154"/>
        <v>69.66</v>
      </c>
      <c r="F4985" s="49">
        <v>69.66</v>
      </c>
      <c r="G4985" s="49">
        <v>69.66</v>
      </c>
      <c r="H4985" s="1105" t="b">
        <f t="shared" si="155"/>
        <v>1</v>
      </c>
    </row>
    <row r="4986" spans="1:8">
      <c r="A4986" s="45">
        <v>13168</v>
      </c>
      <c r="B4986" s="1108" t="s">
        <v>13007</v>
      </c>
      <c r="C4986" s="45" t="s">
        <v>4709</v>
      </c>
      <c r="D4986" s="46">
        <f t="shared" si="154"/>
        <v>104.74</v>
      </c>
      <c r="F4986" s="46">
        <v>104.74</v>
      </c>
      <c r="G4986" s="46">
        <v>104.74</v>
      </c>
      <c r="H4986" s="1105" t="b">
        <f t="shared" si="155"/>
        <v>1</v>
      </c>
    </row>
    <row r="4987" spans="1:8">
      <c r="A4987" s="47">
        <v>13173</v>
      </c>
      <c r="B4987" s="48" t="s">
        <v>13008</v>
      </c>
      <c r="C4987" s="47" t="s">
        <v>4709</v>
      </c>
      <c r="D4987" s="49">
        <f t="shared" si="154"/>
        <v>129.15</v>
      </c>
      <c r="F4987" s="49">
        <v>129.15</v>
      </c>
      <c r="G4987" s="49">
        <v>129.15</v>
      </c>
      <c r="H4987" s="1105" t="b">
        <f t="shared" si="155"/>
        <v>1</v>
      </c>
    </row>
    <row r="4988" spans="1:8">
      <c r="A4988" s="45">
        <v>37449</v>
      </c>
      <c r="B4988" s="1108" t="s">
        <v>13009</v>
      </c>
      <c r="C4988" s="45" t="s">
        <v>4709</v>
      </c>
      <c r="D4988" s="46">
        <f t="shared" si="154"/>
        <v>21.35</v>
      </c>
      <c r="F4988" s="46">
        <v>21.35</v>
      </c>
      <c r="G4988" s="46">
        <v>21.35</v>
      </c>
      <c r="H4988" s="1105" t="b">
        <f t="shared" si="155"/>
        <v>1</v>
      </c>
    </row>
    <row r="4989" spans="1:8">
      <c r="A4989" s="47">
        <v>37450</v>
      </c>
      <c r="B4989" s="48" t="s">
        <v>13010</v>
      </c>
      <c r="C4989" s="47" t="s">
        <v>4709</v>
      </c>
      <c r="D4989" s="49">
        <f t="shared" si="154"/>
        <v>26.03</v>
      </c>
      <c r="F4989" s="49">
        <v>26.03</v>
      </c>
      <c r="G4989" s="49">
        <v>26.03</v>
      </c>
      <c r="H4989" s="1105" t="b">
        <f t="shared" si="155"/>
        <v>1</v>
      </c>
    </row>
    <row r="4990" spans="1:8">
      <c r="A4990" s="45">
        <v>37451</v>
      </c>
      <c r="B4990" s="1108" t="s">
        <v>13011</v>
      </c>
      <c r="C4990" s="45" t="s">
        <v>4709</v>
      </c>
      <c r="D4990" s="46">
        <f t="shared" si="154"/>
        <v>39.86</v>
      </c>
      <c r="F4990" s="46">
        <v>39.86</v>
      </c>
      <c r="G4990" s="46">
        <v>39.86</v>
      </c>
      <c r="H4990" s="1105" t="b">
        <f t="shared" si="155"/>
        <v>1</v>
      </c>
    </row>
    <row r="4991" spans="1:8">
      <c r="A4991" s="47">
        <v>37452</v>
      </c>
      <c r="B4991" s="48" t="s">
        <v>13012</v>
      </c>
      <c r="C4991" s="47" t="s">
        <v>4709</v>
      </c>
      <c r="D4991" s="49">
        <f t="shared" si="154"/>
        <v>52.88</v>
      </c>
      <c r="F4991" s="49">
        <v>52.88</v>
      </c>
      <c r="G4991" s="49">
        <v>52.88</v>
      </c>
      <c r="H4991" s="1105" t="b">
        <f t="shared" si="155"/>
        <v>1</v>
      </c>
    </row>
    <row r="4992" spans="1:8">
      <c r="A4992" s="45">
        <v>37453</v>
      </c>
      <c r="B4992" s="1108" t="s">
        <v>13013</v>
      </c>
      <c r="C4992" s="45" t="s">
        <v>4709</v>
      </c>
      <c r="D4992" s="46">
        <f t="shared" si="154"/>
        <v>66.349999999999994</v>
      </c>
      <c r="F4992" s="46">
        <v>66.349999999999994</v>
      </c>
      <c r="G4992" s="46">
        <v>66.349999999999994</v>
      </c>
      <c r="H4992" s="1105" t="b">
        <f t="shared" si="155"/>
        <v>1</v>
      </c>
    </row>
    <row r="4993" spans="1:8">
      <c r="A4993" s="47">
        <v>7778</v>
      </c>
      <c r="B4993" s="48" t="s">
        <v>13014</v>
      </c>
      <c r="C4993" s="47" t="s">
        <v>4709</v>
      </c>
      <c r="D4993" s="49">
        <f t="shared" si="154"/>
        <v>24.91</v>
      </c>
      <c r="F4993" s="49">
        <v>24.91</v>
      </c>
      <c r="G4993" s="49">
        <v>24.91</v>
      </c>
      <c r="H4993" s="1105" t="b">
        <f t="shared" si="155"/>
        <v>1</v>
      </c>
    </row>
    <row r="4994" spans="1:8">
      <c r="A4994" s="45">
        <v>7796</v>
      </c>
      <c r="B4994" s="1108" t="s">
        <v>13015</v>
      </c>
      <c r="C4994" s="45" t="s">
        <v>4709</v>
      </c>
      <c r="D4994" s="46">
        <f t="shared" si="154"/>
        <v>30</v>
      </c>
      <c r="F4994" s="46">
        <v>30</v>
      </c>
      <c r="G4994" s="46">
        <v>30</v>
      </c>
      <c r="H4994" s="1105" t="b">
        <f t="shared" si="155"/>
        <v>1</v>
      </c>
    </row>
    <row r="4995" spans="1:8">
      <c r="A4995" s="47">
        <v>7781</v>
      </c>
      <c r="B4995" s="48" t="s">
        <v>13016</v>
      </c>
      <c r="C4995" s="47" t="s">
        <v>4709</v>
      </c>
      <c r="D4995" s="49">
        <f t="shared" ref="D4995:D5058" si="156">IF($J$2=$F$1,F4995,G4995)</f>
        <v>39.659999999999997</v>
      </c>
      <c r="F4995" s="49">
        <v>39.659999999999997</v>
      </c>
      <c r="G4995" s="49">
        <v>39.659999999999997</v>
      </c>
      <c r="H4995" s="1105" t="b">
        <f t="shared" ref="H4995:H5058" si="157">F4995=G4995</f>
        <v>1</v>
      </c>
    </row>
    <row r="4996" spans="1:8">
      <c r="A4996" s="45">
        <v>7795</v>
      </c>
      <c r="B4996" s="1108" t="s">
        <v>13017</v>
      </c>
      <c r="C4996" s="45" t="s">
        <v>4709</v>
      </c>
      <c r="D4996" s="46">
        <f t="shared" si="156"/>
        <v>57.45</v>
      </c>
      <c r="F4996" s="46">
        <v>57.45</v>
      </c>
      <c r="G4996" s="46">
        <v>57.45</v>
      </c>
      <c r="H4996" s="1105" t="b">
        <f t="shared" si="157"/>
        <v>1</v>
      </c>
    </row>
    <row r="4997" spans="1:8">
      <c r="A4997" s="47">
        <v>7791</v>
      </c>
      <c r="B4997" s="48" t="s">
        <v>13018</v>
      </c>
      <c r="C4997" s="47" t="s">
        <v>4709</v>
      </c>
      <c r="D4997" s="49">
        <f t="shared" si="156"/>
        <v>73.22</v>
      </c>
      <c r="F4997" s="49">
        <v>73.22</v>
      </c>
      <c r="G4997" s="49">
        <v>73.22</v>
      </c>
      <c r="H4997" s="1105" t="b">
        <f t="shared" si="157"/>
        <v>1</v>
      </c>
    </row>
    <row r="4998" spans="1:8">
      <c r="A4998" s="45">
        <v>7783</v>
      </c>
      <c r="B4998" s="1108" t="s">
        <v>13019</v>
      </c>
      <c r="C4998" s="45" t="s">
        <v>4709</v>
      </c>
      <c r="D4998" s="46">
        <f t="shared" si="156"/>
        <v>27.96</v>
      </c>
      <c r="F4998" s="46">
        <v>27.96</v>
      </c>
      <c r="G4998" s="46">
        <v>27.96</v>
      </c>
      <c r="H4998" s="1105" t="b">
        <f t="shared" si="157"/>
        <v>1</v>
      </c>
    </row>
    <row r="4999" spans="1:8">
      <c r="A4999" s="47">
        <v>7790</v>
      </c>
      <c r="B4999" s="48" t="s">
        <v>13020</v>
      </c>
      <c r="C4999" s="47" t="s">
        <v>4709</v>
      </c>
      <c r="D4999" s="49">
        <f t="shared" si="156"/>
        <v>32.54</v>
      </c>
      <c r="F4999" s="49">
        <v>32.54</v>
      </c>
      <c r="G4999" s="49">
        <v>32.54</v>
      </c>
      <c r="H4999" s="1105" t="b">
        <f t="shared" si="157"/>
        <v>1</v>
      </c>
    </row>
    <row r="5000" spans="1:8">
      <c r="A5000" s="45">
        <v>7785</v>
      </c>
      <c r="B5000" s="1108" t="s">
        <v>13021</v>
      </c>
      <c r="C5000" s="45" t="s">
        <v>4709</v>
      </c>
      <c r="D5000" s="46">
        <f t="shared" si="156"/>
        <v>42.71</v>
      </c>
      <c r="F5000" s="46">
        <v>42.71</v>
      </c>
      <c r="G5000" s="46">
        <v>42.71</v>
      </c>
      <c r="H5000" s="1105" t="b">
        <f t="shared" si="157"/>
        <v>1</v>
      </c>
    </row>
    <row r="5001" spans="1:8">
      <c r="A5001" s="47">
        <v>7792</v>
      </c>
      <c r="B5001" s="48" t="s">
        <v>13022</v>
      </c>
      <c r="C5001" s="47" t="s">
        <v>4709</v>
      </c>
      <c r="D5001" s="49">
        <f t="shared" si="156"/>
        <v>62.03</v>
      </c>
      <c r="F5001" s="49">
        <v>62.03</v>
      </c>
      <c r="G5001" s="49">
        <v>62.03</v>
      </c>
      <c r="H5001" s="1105" t="b">
        <f t="shared" si="157"/>
        <v>1</v>
      </c>
    </row>
    <row r="5002" spans="1:8">
      <c r="A5002" s="45">
        <v>7793</v>
      </c>
      <c r="B5002" s="1108" t="s">
        <v>13023</v>
      </c>
      <c r="C5002" s="45" t="s">
        <v>4709</v>
      </c>
      <c r="D5002" s="46">
        <f t="shared" si="156"/>
        <v>80.05</v>
      </c>
      <c r="F5002" s="46">
        <v>80.05</v>
      </c>
      <c r="G5002" s="46">
        <v>80.05</v>
      </c>
      <c r="H5002" s="1105" t="b">
        <f t="shared" si="157"/>
        <v>1</v>
      </c>
    </row>
    <row r="5003" spans="1:8">
      <c r="A5003" s="47">
        <v>12613</v>
      </c>
      <c r="B5003" s="48" t="s">
        <v>13024</v>
      </c>
      <c r="C5003" s="47" t="s">
        <v>4706</v>
      </c>
      <c r="D5003" s="49">
        <f t="shared" si="156"/>
        <v>14.74</v>
      </c>
      <c r="F5003" s="49">
        <v>14.74</v>
      </c>
      <c r="G5003" s="49">
        <v>14.74</v>
      </c>
      <c r="H5003" s="1105" t="b">
        <f t="shared" si="157"/>
        <v>1</v>
      </c>
    </row>
    <row r="5004" spans="1:8">
      <c r="A5004" s="45">
        <v>1031</v>
      </c>
      <c r="B5004" s="1108" t="s">
        <v>13025</v>
      </c>
      <c r="C5004" s="45" t="s">
        <v>4706</v>
      </c>
      <c r="D5004" s="46">
        <f t="shared" si="156"/>
        <v>9.07</v>
      </c>
      <c r="F5004" s="46">
        <v>9.07</v>
      </c>
      <c r="G5004" s="46">
        <v>9.07</v>
      </c>
      <c r="H5004" s="1105" t="b">
        <f t="shared" si="157"/>
        <v>1</v>
      </c>
    </row>
    <row r="5005" spans="1:8" ht="30">
      <c r="A5005" s="47">
        <v>39707</v>
      </c>
      <c r="B5005" s="48" t="s">
        <v>13026</v>
      </c>
      <c r="C5005" s="47" t="s">
        <v>4709</v>
      </c>
      <c r="D5005" s="49">
        <f t="shared" si="156"/>
        <v>2.68</v>
      </c>
      <c r="F5005" s="49">
        <v>2.68</v>
      </c>
      <c r="G5005" s="49">
        <v>2.68</v>
      </c>
      <c r="H5005" s="1105" t="b">
        <f t="shared" si="157"/>
        <v>1</v>
      </c>
    </row>
    <row r="5006" spans="1:8" ht="30">
      <c r="A5006" s="45">
        <v>39708</v>
      </c>
      <c r="B5006" s="1108" t="s">
        <v>13027</v>
      </c>
      <c r="C5006" s="45" t="s">
        <v>4709</v>
      </c>
      <c r="D5006" s="46">
        <f t="shared" si="156"/>
        <v>2.6</v>
      </c>
      <c r="F5006" s="46">
        <v>2.6</v>
      </c>
      <c r="G5006" s="46">
        <v>2.6</v>
      </c>
      <c r="H5006" s="1105" t="b">
        <f t="shared" si="157"/>
        <v>1</v>
      </c>
    </row>
    <row r="5007" spans="1:8" ht="30">
      <c r="A5007" s="47">
        <v>39710</v>
      </c>
      <c r="B5007" s="48" t="s">
        <v>13028</v>
      </c>
      <c r="C5007" s="47" t="s">
        <v>4709</v>
      </c>
      <c r="D5007" s="49">
        <f t="shared" si="156"/>
        <v>1.83</v>
      </c>
      <c r="F5007" s="49">
        <v>1.83</v>
      </c>
      <c r="G5007" s="49">
        <v>1.83</v>
      </c>
      <c r="H5007" s="1105" t="b">
        <f t="shared" si="157"/>
        <v>1</v>
      </c>
    </row>
    <row r="5008" spans="1:8" ht="30">
      <c r="A5008" s="45">
        <v>39709</v>
      </c>
      <c r="B5008" s="1108" t="s">
        <v>13029</v>
      </c>
      <c r="C5008" s="45" t="s">
        <v>4709</v>
      </c>
      <c r="D5008" s="46">
        <f t="shared" si="156"/>
        <v>2.54</v>
      </c>
      <c r="F5008" s="46">
        <v>2.54</v>
      </c>
      <c r="G5008" s="46">
        <v>2.54</v>
      </c>
      <c r="H5008" s="1105" t="b">
        <f t="shared" si="157"/>
        <v>1</v>
      </c>
    </row>
    <row r="5009" spans="1:8" ht="30">
      <c r="A5009" s="47">
        <v>39711</v>
      </c>
      <c r="B5009" s="48" t="s">
        <v>13030</v>
      </c>
      <c r="C5009" s="47" t="s">
        <v>4709</v>
      </c>
      <c r="D5009" s="49">
        <f t="shared" si="156"/>
        <v>2.85</v>
      </c>
      <c r="F5009" s="49">
        <v>2.85</v>
      </c>
      <c r="G5009" s="49">
        <v>2.85</v>
      </c>
      <c r="H5009" s="1105" t="b">
        <f t="shared" si="157"/>
        <v>1</v>
      </c>
    </row>
    <row r="5010" spans="1:8" ht="30">
      <c r="A5010" s="45">
        <v>39712</v>
      </c>
      <c r="B5010" s="1108" t="s">
        <v>13031</v>
      </c>
      <c r="C5010" s="45" t="s">
        <v>4709</v>
      </c>
      <c r="D5010" s="46">
        <f t="shared" si="156"/>
        <v>1</v>
      </c>
      <c r="F5010" s="46">
        <v>1</v>
      </c>
      <c r="G5010" s="46">
        <v>1</v>
      </c>
      <c r="H5010" s="1105" t="b">
        <f t="shared" si="157"/>
        <v>1</v>
      </c>
    </row>
    <row r="5011" spans="1:8" ht="30">
      <c r="A5011" s="47">
        <v>39713</v>
      </c>
      <c r="B5011" s="48" t="s">
        <v>13032</v>
      </c>
      <c r="C5011" s="47" t="s">
        <v>4709</v>
      </c>
      <c r="D5011" s="49">
        <f t="shared" si="156"/>
        <v>0.79</v>
      </c>
      <c r="F5011" s="49">
        <v>0.79</v>
      </c>
      <c r="G5011" s="49">
        <v>0.79</v>
      </c>
      <c r="H5011" s="1105" t="b">
        <f t="shared" si="157"/>
        <v>1</v>
      </c>
    </row>
    <row r="5012" spans="1:8" ht="30">
      <c r="A5012" s="45">
        <v>39714</v>
      </c>
      <c r="B5012" s="1108" t="s">
        <v>13033</v>
      </c>
      <c r="C5012" s="45" t="s">
        <v>4709</v>
      </c>
      <c r="D5012" s="46">
        <f t="shared" si="156"/>
        <v>1.81</v>
      </c>
      <c r="F5012" s="46">
        <v>1.81</v>
      </c>
      <c r="G5012" s="46">
        <v>1.81</v>
      </c>
      <c r="H5012" s="1105" t="b">
        <f t="shared" si="157"/>
        <v>1</v>
      </c>
    </row>
    <row r="5013" spans="1:8" ht="30">
      <c r="A5013" s="47">
        <v>39715</v>
      </c>
      <c r="B5013" s="48" t="s">
        <v>13034</v>
      </c>
      <c r="C5013" s="47" t="s">
        <v>4709</v>
      </c>
      <c r="D5013" s="49">
        <f t="shared" si="156"/>
        <v>1.29</v>
      </c>
      <c r="F5013" s="49">
        <v>1.29</v>
      </c>
      <c r="G5013" s="49">
        <v>1.29</v>
      </c>
      <c r="H5013" s="1105" t="b">
        <f t="shared" si="157"/>
        <v>1</v>
      </c>
    </row>
    <row r="5014" spans="1:8" ht="30">
      <c r="A5014" s="45">
        <v>39716</v>
      </c>
      <c r="B5014" s="1108" t="s">
        <v>13035</v>
      </c>
      <c r="C5014" s="45" t="s">
        <v>4709</v>
      </c>
      <c r="D5014" s="46">
        <f t="shared" si="156"/>
        <v>0.97</v>
      </c>
      <c r="F5014" s="46">
        <v>0.97</v>
      </c>
      <c r="G5014" s="46">
        <v>0.97</v>
      </c>
      <c r="H5014" s="1105" t="b">
        <f t="shared" si="157"/>
        <v>1</v>
      </c>
    </row>
    <row r="5015" spans="1:8" ht="30">
      <c r="A5015" s="47">
        <v>39718</v>
      </c>
      <c r="B5015" s="48" t="s">
        <v>13036</v>
      </c>
      <c r="C5015" s="47" t="s">
        <v>4709</v>
      </c>
      <c r="D5015" s="49">
        <f t="shared" si="156"/>
        <v>1.66</v>
      </c>
      <c r="F5015" s="49">
        <v>1.66</v>
      </c>
      <c r="G5015" s="49">
        <v>1.66</v>
      </c>
      <c r="H5015" s="1105" t="b">
        <f t="shared" si="157"/>
        <v>1</v>
      </c>
    </row>
    <row r="5016" spans="1:8" ht="30">
      <c r="A5016" s="45">
        <v>9813</v>
      </c>
      <c r="B5016" s="1108" t="s">
        <v>13037</v>
      </c>
      <c r="C5016" s="45" t="s">
        <v>4709</v>
      </c>
      <c r="D5016" s="46">
        <f t="shared" si="156"/>
        <v>3.4</v>
      </c>
      <c r="F5016" s="46">
        <v>3.4</v>
      </c>
      <c r="G5016" s="46">
        <v>3.4</v>
      </c>
      <c r="H5016" s="1105" t="b">
        <f t="shared" si="157"/>
        <v>1</v>
      </c>
    </row>
    <row r="5017" spans="1:8" ht="30">
      <c r="A5017" s="47">
        <v>9815</v>
      </c>
      <c r="B5017" s="48" t="s">
        <v>13038</v>
      </c>
      <c r="C5017" s="47" t="s">
        <v>4709</v>
      </c>
      <c r="D5017" s="49">
        <f t="shared" si="156"/>
        <v>6.71</v>
      </c>
      <c r="F5017" s="49">
        <v>6.71</v>
      </c>
      <c r="G5017" s="49">
        <v>6.71</v>
      </c>
      <c r="H5017" s="1105" t="b">
        <f t="shared" si="157"/>
        <v>1</v>
      </c>
    </row>
    <row r="5018" spans="1:8" ht="30">
      <c r="A5018" s="45">
        <v>25876</v>
      </c>
      <c r="B5018" s="1108" t="s">
        <v>13039</v>
      </c>
      <c r="C5018" s="45" t="s">
        <v>4709</v>
      </c>
      <c r="D5018" s="46">
        <f t="shared" si="156"/>
        <v>3341.06</v>
      </c>
      <c r="F5018" s="46">
        <v>3341.06</v>
      </c>
      <c r="G5018" s="46">
        <v>3341.06</v>
      </c>
      <c r="H5018" s="1105" t="b">
        <f t="shared" si="157"/>
        <v>1</v>
      </c>
    </row>
    <row r="5019" spans="1:8" ht="30">
      <c r="A5019" s="47">
        <v>25888</v>
      </c>
      <c r="B5019" s="48" t="s">
        <v>13040</v>
      </c>
      <c r="C5019" s="47" t="s">
        <v>4709</v>
      </c>
      <c r="D5019" s="49">
        <f t="shared" si="156"/>
        <v>81.88</v>
      </c>
      <c r="F5019" s="49">
        <v>81.88</v>
      </c>
      <c r="G5019" s="49">
        <v>81.88</v>
      </c>
      <c r="H5019" s="1105" t="b">
        <f t="shared" si="157"/>
        <v>1</v>
      </c>
    </row>
    <row r="5020" spans="1:8" ht="30">
      <c r="A5020" s="45">
        <v>25874</v>
      </c>
      <c r="B5020" s="1108" t="s">
        <v>13041</v>
      </c>
      <c r="C5020" s="45" t="s">
        <v>4709</v>
      </c>
      <c r="D5020" s="46">
        <f t="shared" si="156"/>
        <v>5859.72</v>
      </c>
      <c r="F5020" s="46">
        <v>5859.72</v>
      </c>
      <c r="G5020" s="46">
        <v>5859.72</v>
      </c>
      <c r="H5020" s="1105" t="b">
        <f t="shared" si="157"/>
        <v>1</v>
      </c>
    </row>
    <row r="5021" spans="1:8" ht="30">
      <c r="A5021" s="47">
        <v>25877</v>
      </c>
      <c r="B5021" s="48" t="s">
        <v>13042</v>
      </c>
      <c r="C5021" s="47" t="s">
        <v>4709</v>
      </c>
      <c r="D5021" s="49">
        <f t="shared" si="156"/>
        <v>7995.81</v>
      </c>
      <c r="F5021" s="49">
        <v>7995.81</v>
      </c>
      <c r="G5021" s="49">
        <v>7995.81</v>
      </c>
      <c r="H5021" s="1105" t="b">
        <f t="shared" si="157"/>
        <v>1</v>
      </c>
    </row>
    <row r="5022" spans="1:8" ht="30">
      <c r="A5022" s="45">
        <v>25878</v>
      </c>
      <c r="B5022" s="1108" t="s">
        <v>13043</v>
      </c>
      <c r="C5022" s="45" t="s">
        <v>4709</v>
      </c>
      <c r="D5022" s="46">
        <f t="shared" si="156"/>
        <v>175.76</v>
      </c>
      <c r="F5022" s="46">
        <v>175.76</v>
      </c>
      <c r="G5022" s="46">
        <v>175.76</v>
      </c>
      <c r="H5022" s="1105" t="b">
        <f t="shared" si="157"/>
        <v>1</v>
      </c>
    </row>
    <row r="5023" spans="1:8" ht="30">
      <c r="A5023" s="47">
        <v>25879</v>
      </c>
      <c r="B5023" s="48" t="s">
        <v>13044</v>
      </c>
      <c r="C5023" s="47" t="s">
        <v>4709</v>
      </c>
      <c r="D5023" s="49">
        <f t="shared" si="156"/>
        <v>7584.98</v>
      </c>
      <c r="F5023" s="49">
        <v>7584.98</v>
      </c>
      <c r="G5023" s="49">
        <v>7584.98</v>
      </c>
      <c r="H5023" s="1105" t="b">
        <f t="shared" si="157"/>
        <v>1</v>
      </c>
    </row>
    <row r="5024" spans="1:8" ht="30">
      <c r="A5024" s="45">
        <v>25887</v>
      </c>
      <c r="B5024" s="1108" t="s">
        <v>13045</v>
      </c>
      <c r="C5024" s="45" t="s">
        <v>4709</v>
      </c>
      <c r="D5024" s="46">
        <f t="shared" si="156"/>
        <v>3030.32</v>
      </c>
      <c r="F5024" s="46">
        <v>3030.32</v>
      </c>
      <c r="G5024" s="46">
        <v>3030.32</v>
      </c>
      <c r="H5024" s="1105" t="b">
        <f t="shared" si="157"/>
        <v>1</v>
      </c>
    </row>
    <row r="5025" spans="1:8" ht="30">
      <c r="A5025" s="47">
        <v>25880</v>
      </c>
      <c r="B5025" s="48" t="s">
        <v>13046</v>
      </c>
      <c r="C5025" s="47" t="s">
        <v>4709</v>
      </c>
      <c r="D5025" s="49">
        <f t="shared" si="156"/>
        <v>274</v>
      </c>
      <c r="F5025" s="49">
        <v>274</v>
      </c>
      <c r="G5025" s="49">
        <v>274</v>
      </c>
      <c r="H5025" s="1105" t="b">
        <f t="shared" si="157"/>
        <v>1</v>
      </c>
    </row>
    <row r="5026" spans="1:8" ht="30">
      <c r="A5026" s="45">
        <v>25881</v>
      </c>
      <c r="B5026" s="1108" t="s">
        <v>13047</v>
      </c>
      <c r="C5026" s="45" t="s">
        <v>4709</v>
      </c>
      <c r="D5026" s="46">
        <f t="shared" si="156"/>
        <v>671.37</v>
      </c>
      <c r="F5026" s="46">
        <v>671.37</v>
      </c>
      <c r="G5026" s="46">
        <v>671.37</v>
      </c>
      <c r="H5026" s="1105" t="b">
        <f t="shared" si="157"/>
        <v>1</v>
      </c>
    </row>
    <row r="5027" spans="1:8" ht="30">
      <c r="A5027" s="47">
        <v>25882</v>
      </c>
      <c r="B5027" s="48" t="s">
        <v>13048</v>
      </c>
      <c r="C5027" s="47" t="s">
        <v>4709</v>
      </c>
      <c r="D5027" s="49">
        <f t="shared" si="156"/>
        <v>1081.33</v>
      </c>
      <c r="F5027" s="49">
        <v>1081.33</v>
      </c>
      <c r="G5027" s="49">
        <v>1081.33</v>
      </c>
      <c r="H5027" s="1105" t="b">
        <f t="shared" si="157"/>
        <v>1</v>
      </c>
    </row>
    <row r="5028" spans="1:8" ht="30">
      <c r="A5028" s="45">
        <v>25883</v>
      </c>
      <c r="B5028" s="1108" t="s">
        <v>13049</v>
      </c>
      <c r="C5028" s="45" t="s">
        <v>4709</v>
      </c>
      <c r="D5028" s="46">
        <f t="shared" si="156"/>
        <v>17.440000000000001</v>
      </c>
      <c r="F5028" s="46">
        <v>17.440000000000001</v>
      </c>
      <c r="G5028" s="46">
        <v>17.440000000000001</v>
      </c>
      <c r="H5028" s="1105" t="b">
        <f t="shared" si="157"/>
        <v>1</v>
      </c>
    </row>
    <row r="5029" spans="1:8" ht="30">
      <c r="A5029" s="47">
        <v>25884</v>
      </c>
      <c r="B5029" s="48" t="s">
        <v>13050</v>
      </c>
      <c r="C5029" s="47" t="s">
        <v>4709</v>
      </c>
      <c r="D5029" s="49">
        <f t="shared" si="156"/>
        <v>1898.41</v>
      </c>
      <c r="F5029" s="49">
        <v>1898.41</v>
      </c>
      <c r="G5029" s="49">
        <v>1898.41</v>
      </c>
      <c r="H5029" s="1105" t="b">
        <f t="shared" si="157"/>
        <v>1</v>
      </c>
    </row>
    <row r="5030" spans="1:8" ht="30">
      <c r="A5030" s="45">
        <v>25885</v>
      </c>
      <c r="B5030" s="1108" t="s">
        <v>13051</v>
      </c>
      <c r="C5030" s="45" t="s">
        <v>4709</v>
      </c>
      <c r="D5030" s="46">
        <f t="shared" si="156"/>
        <v>2823.48</v>
      </c>
      <c r="F5030" s="46">
        <v>2823.48</v>
      </c>
      <c r="G5030" s="46">
        <v>2823.48</v>
      </c>
      <c r="H5030" s="1105" t="b">
        <f t="shared" si="157"/>
        <v>1</v>
      </c>
    </row>
    <row r="5031" spans="1:8" ht="30">
      <c r="A5031" s="47">
        <v>25889</v>
      </c>
      <c r="B5031" s="48" t="s">
        <v>13052</v>
      </c>
      <c r="C5031" s="47" t="s">
        <v>4709</v>
      </c>
      <c r="D5031" s="49">
        <f t="shared" si="156"/>
        <v>1415.9</v>
      </c>
      <c r="F5031" s="49">
        <v>1415.9</v>
      </c>
      <c r="G5031" s="49">
        <v>1415.9</v>
      </c>
      <c r="H5031" s="1105" t="b">
        <f t="shared" si="157"/>
        <v>1</v>
      </c>
    </row>
    <row r="5032" spans="1:8" ht="30">
      <c r="A5032" s="45">
        <v>25886</v>
      </c>
      <c r="B5032" s="1108" t="s">
        <v>13053</v>
      </c>
      <c r="C5032" s="45" t="s">
        <v>4709</v>
      </c>
      <c r="D5032" s="46">
        <f t="shared" si="156"/>
        <v>39.01</v>
      </c>
      <c r="F5032" s="46">
        <v>39.01</v>
      </c>
      <c r="G5032" s="46">
        <v>39.01</v>
      </c>
      <c r="H5032" s="1105" t="b">
        <f t="shared" si="157"/>
        <v>1</v>
      </c>
    </row>
    <row r="5033" spans="1:8" ht="30">
      <c r="A5033" s="47">
        <v>25875</v>
      </c>
      <c r="B5033" s="48" t="s">
        <v>13054</v>
      </c>
      <c r="C5033" s="47" t="s">
        <v>4709</v>
      </c>
      <c r="D5033" s="49">
        <f t="shared" si="156"/>
        <v>1847.28</v>
      </c>
      <c r="F5033" s="49">
        <v>1847.28</v>
      </c>
      <c r="G5033" s="49">
        <v>1847.28</v>
      </c>
      <c r="H5033" s="1105" t="b">
        <f t="shared" si="157"/>
        <v>1</v>
      </c>
    </row>
    <row r="5034" spans="1:8">
      <c r="A5034" s="45">
        <v>9876</v>
      </c>
      <c r="B5034" s="1108" t="s">
        <v>13055</v>
      </c>
      <c r="C5034" s="45" t="s">
        <v>4709</v>
      </c>
      <c r="D5034" s="46">
        <f t="shared" si="156"/>
        <v>13.52</v>
      </c>
      <c r="F5034" s="46">
        <v>13.52</v>
      </c>
      <c r="G5034" s="46">
        <v>13.52</v>
      </c>
      <c r="H5034" s="1105" t="b">
        <f t="shared" si="157"/>
        <v>1</v>
      </c>
    </row>
    <row r="5035" spans="1:8">
      <c r="A5035" s="47">
        <v>9877</v>
      </c>
      <c r="B5035" s="48" t="s">
        <v>13056</v>
      </c>
      <c r="C5035" s="47" t="s">
        <v>4709</v>
      </c>
      <c r="D5035" s="49">
        <f t="shared" si="156"/>
        <v>47.38</v>
      </c>
      <c r="F5035" s="49">
        <v>47.38</v>
      </c>
      <c r="G5035" s="49">
        <v>47.38</v>
      </c>
      <c r="H5035" s="1105" t="b">
        <f t="shared" si="157"/>
        <v>1</v>
      </c>
    </row>
    <row r="5036" spans="1:8">
      <c r="A5036" s="45">
        <v>9878</v>
      </c>
      <c r="B5036" s="1108" t="s">
        <v>13057</v>
      </c>
      <c r="C5036" s="45" t="s">
        <v>4709</v>
      </c>
      <c r="D5036" s="46">
        <f t="shared" si="156"/>
        <v>61.71</v>
      </c>
      <c r="F5036" s="46">
        <v>61.71</v>
      </c>
      <c r="G5036" s="46">
        <v>61.71</v>
      </c>
      <c r="H5036" s="1105" t="b">
        <f t="shared" si="157"/>
        <v>1</v>
      </c>
    </row>
    <row r="5037" spans="1:8">
      <c r="A5037" s="47">
        <v>9879</v>
      </c>
      <c r="B5037" s="48" t="s">
        <v>13058</v>
      </c>
      <c r="C5037" s="47" t="s">
        <v>4709</v>
      </c>
      <c r="D5037" s="49">
        <f t="shared" si="156"/>
        <v>147.30000000000001</v>
      </c>
      <c r="F5037" s="49">
        <v>147.30000000000001</v>
      </c>
      <c r="G5037" s="49">
        <v>147.30000000000001</v>
      </c>
      <c r="H5037" s="1105" t="b">
        <f t="shared" si="157"/>
        <v>1</v>
      </c>
    </row>
    <row r="5038" spans="1:8" ht="30">
      <c r="A5038" s="45">
        <v>42001</v>
      </c>
      <c r="B5038" s="1108" t="s">
        <v>13059</v>
      </c>
      <c r="C5038" s="45" t="s">
        <v>4709</v>
      </c>
      <c r="D5038" s="46">
        <f t="shared" si="156"/>
        <v>368.23</v>
      </c>
      <c r="F5038" s="46">
        <v>368.23</v>
      </c>
      <c r="G5038" s="46">
        <v>368.23</v>
      </c>
      <c r="H5038" s="1105" t="b">
        <f t="shared" si="157"/>
        <v>1</v>
      </c>
    </row>
    <row r="5039" spans="1:8" ht="30">
      <c r="A5039" s="47">
        <v>41998</v>
      </c>
      <c r="B5039" s="48" t="s">
        <v>13060</v>
      </c>
      <c r="C5039" s="47" t="s">
        <v>4709</v>
      </c>
      <c r="D5039" s="49">
        <f t="shared" si="156"/>
        <v>907.45</v>
      </c>
      <c r="F5039" s="49">
        <v>907.45</v>
      </c>
      <c r="G5039" s="49">
        <v>907.45</v>
      </c>
      <c r="H5039" s="1105" t="b">
        <f t="shared" si="157"/>
        <v>1</v>
      </c>
    </row>
    <row r="5040" spans="1:8" ht="30">
      <c r="A5040" s="45">
        <v>41999</v>
      </c>
      <c r="B5040" s="1108" t="s">
        <v>13061</v>
      </c>
      <c r="C5040" s="45" t="s">
        <v>4709</v>
      </c>
      <c r="D5040" s="46">
        <f t="shared" si="156"/>
        <v>1664.62</v>
      </c>
      <c r="F5040" s="46">
        <v>1664.62</v>
      </c>
      <c r="G5040" s="46">
        <v>1664.62</v>
      </c>
      <c r="H5040" s="1105" t="b">
        <f t="shared" si="157"/>
        <v>1</v>
      </c>
    </row>
    <row r="5041" spans="1:8" ht="30">
      <c r="A5041" s="47">
        <v>42000</v>
      </c>
      <c r="B5041" s="48" t="s">
        <v>13062</v>
      </c>
      <c r="C5041" s="47" t="s">
        <v>4709</v>
      </c>
      <c r="D5041" s="49">
        <f t="shared" si="156"/>
        <v>2842.65</v>
      </c>
      <c r="F5041" s="49">
        <v>2842.65</v>
      </c>
      <c r="G5041" s="49">
        <v>2842.65</v>
      </c>
      <c r="H5041" s="1105" t="b">
        <f t="shared" si="157"/>
        <v>1</v>
      </c>
    </row>
    <row r="5042" spans="1:8" ht="30">
      <c r="A5042" s="45">
        <v>38053</v>
      </c>
      <c r="B5042" s="1108" t="s">
        <v>13063</v>
      </c>
      <c r="C5042" s="45" t="s">
        <v>4709</v>
      </c>
      <c r="D5042" s="46">
        <f t="shared" si="156"/>
        <v>10.63</v>
      </c>
      <c r="F5042" s="46">
        <v>10.63</v>
      </c>
      <c r="G5042" s="46">
        <v>10.63</v>
      </c>
      <c r="H5042" s="1105" t="b">
        <f t="shared" si="157"/>
        <v>1</v>
      </c>
    </row>
    <row r="5043" spans="1:8" ht="30">
      <c r="A5043" s="47">
        <v>38054</v>
      </c>
      <c r="B5043" s="48" t="s">
        <v>13064</v>
      </c>
      <c r="C5043" s="47" t="s">
        <v>4709</v>
      </c>
      <c r="D5043" s="49">
        <f t="shared" si="156"/>
        <v>18.28</v>
      </c>
      <c r="F5043" s="49">
        <v>18.28</v>
      </c>
      <c r="G5043" s="49">
        <v>18.28</v>
      </c>
      <c r="H5043" s="1105" t="b">
        <f t="shared" si="157"/>
        <v>1</v>
      </c>
    </row>
    <row r="5044" spans="1:8" ht="30">
      <c r="A5044" s="45">
        <v>38052</v>
      </c>
      <c r="B5044" s="1108" t="s">
        <v>13065</v>
      </c>
      <c r="C5044" s="45" t="s">
        <v>4709</v>
      </c>
      <c r="D5044" s="46">
        <f t="shared" si="156"/>
        <v>5.15</v>
      </c>
      <c r="F5044" s="46">
        <v>5.15</v>
      </c>
      <c r="G5044" s="46">
        <v>5.15</v>
      </c>
      <c r="H5044" s="1105" t="b">
        <f t="shared" si="157"/>
        <v>1</v>
      </c>
    </row>
    <row r="5045" spans="1:8" ht="30">
      <c r="A5045" s="47">
        <v>38051</v>
      </c>
      <c r="B5045" s="48" t="s">
        <v>13066</v>
      </c>
      <c r="C5045" s="47" t="s">
        <v>4709</v>
      </c>
      <c r="D5045" s="49">
        <f t="shared" si="156"/>
        <v>3.21</v>
      </c>
      <c r="F5045" s="49">
        <v>3.21</v>
      </c>
      <c r="G5045" s="49">
        <v>3.21</v>
      </c>
      <c r="H5045" s="1105" t="b">
        <f t="shared" si="157"/>
        <v>1</v>
      </c>
    </row>
    <row r="5046" spans="1:8">
      <c r="A5046" s="45">
        <v>38787</v>
      </c>
      <c r="B5046" s="1108" t="s">
        <v>13067</v>
      </c>
      <c r="C5046" s="45" t="s">
        <v>4709</v>
      </c>
      <c r="D5046" s="46">
        <f t="shared" si="156"/>
        <v>4.05</v>
      </c>
      <c r="F5046" s="46">
        <v>4.05</v>
      </c>
      <c r="G5046" s="46">
        <v>4.05</v>
      </c>
      <c r="H5046" s="1105" t="b">
        <f t="shared" si="157"/>
        <v>1</v>
      </c>
    </row>
    <row r="5047" spans="1:8">
      <c r="A5047" s="47">
        <v>38825</v>
      </c>
      <c r="B5047" s="48" t="s">
        <v>13068</v>
      </c>
      <c r="C5047" s="47" t="s">
        <v>4709</v>
      </c>
      <c r="D5047" s="49">
        <f t="shared" si="156"/>
        <v>5.3</v>
      </c>
      <c r="F5047" s="49">
        <v>5.3</v>
      </c>
      <c r="G5047" s="49">
        <v>5.3</v>
      </c>
      <c r="H5047" s="1105" t="b">
        <f t="shared" si="157"/>
        <v>1</v>
      </c>
    </row>
    <row r="5048" spans="1:8">
      <c r="A5048" s="45">
        <v>38826</v>
      </c>
      <c r="B5048" s="1108" t="s">
        <v>13069</v>
      </c>
      <c r="C5048" s="45" t="s">
        <v>4709</v>
      </c>
      <c r="D5048" s="46">
        <f t="shared" si="156"/>
        <v>7.86</v>
      </c>
      <c r="F5048" s="46">
        <v>7.86</v>
      </c>
      <c r="G5048" s="46">
        <v>7.86</v>
      </c>
      <c r="H5048" s="1105" t="b">
        <f t="shared" si="157"/>
        <v>1</v>
      </c>
    </row>
    <row r="5049" spans="1:8">
      <c r="A5049" s="47">
        <v>38827</v>
      </c>
      <c r="B5049" s="48" t="s">
        <v>13070</v>
      </c>
      <c r="C5049" s="47" t="s">
        <v>4709</v>
      </c>
      <c r="D5049" s="49">
        <f t="shared" si="156"/>
        <v>12.63</v>
      </c>
      <c r="F5049" s="49">
        <v>12.63</v>
      </c>
      <c r="G5049" s="49">
        <v>12.63</v>
      </c>
      <c r="H5049" s="1105" t="b">
        <f t="shared" si="157"/>
        <v>1</v>
      </c>
    </row>
    <row r="5050" spans="1:8">
      <c r="A5050" s="45">
        <v>38830</v>
      </c>
      <c r="B5050" s="1108" t="s">
        <v>13071</v>
      </c>
      <c r="C5050" s="45" t="s">
        <v>4709</v>
      </c>
      <c r="D5050" s="46">
        <f t="shared" si="156"/>
        <v>17.690000000000001</v>
      </c>
      <c r="F5050" s="46">
        <v>17.690000000000001</v>
      </c>
      <c r="G5050" s="46">
        <v>17.690000000000001</v>
      </c>
      <c r="H5050" s="1105" t="b">
        <f t="shared" si="157"/>
        <v>1</v>
      </c>
    </row>
    <row r="5051" spans="1:8">
      <c r="A5051" s="47">
        <v>38828</v>
      </c>
      <c r="B5051" s="48" t="s">
        <v>13072</v>
      </c>
      <c r="C5051" s="47" t="s">
        <v>4709</v>
      </c>
      <c r="D5051" s="49">
        <f t="shared" si="156"/>
        <v>7.8</v>
      </c>
      <c r="F5051" s="49">
        <v>7.8</v>
      </c>
      <c r="G5051" s="49">
        <v>7.8</v>
      </c>
      <c r="H5051" s="1105" t="b">
        <f t="shared" si="157"/>
        <v>1</v>
      </c>
    </row>
    <row r="5052" spans="1:8">
      <c r="A5052" s="45">
        <v>38829</v>
      </c>
      <c r="B5052" s="1108" t="s">
        <v>13073</v>
      </c>
      <c r="C5052" s="45" t="s">
        <v>4709</v>
      </c>
      <c r="D5052" s="46">
        <f t="shared" si="156"/>
        <v>12.77</v>
      </c>
      <c r="F5052" s="46">
        <v>12.77</v>
      </c>
      <c r="G5052" s="46">
        <v>12.77</v>
      </c>
      <c r="H5052" s="1105" t="b">
        <f t="shared" si="157"/>
        <v>1</v>
      </c>
    </row>
    <row r="5053" spans="1:8">
      <c r="A5053" s="47">
        <v>38831</v>
      </c>
      <c r="B5053" s="48" t="s">
        <v>13074</v>
      </c>
      <c r="C5053" s="47" t="s">
        <v>4709</v>
      </c>
      <c r="D5053" s="49">
        <f t="shared" si="156"/>
        <v>24.67</v>
      </c>
      <c r="F5053" s="49">
        <v>24.67</v>
      </c>
      <c r="G5053" s="49">
        <v>24.67</v>
      </c>
      <c r="H5053" s="1105" t="b">
        <f t="shared" si="157"/>
        <v>1</v>
      </c>
    </row>
    <row r="5054" spans="1:8">
      <c r="A5054" s="45">
        <v>36274</v>
      </c>
      <c r="B5054" s="1108" t="s">
        <v>13075</v>
      </c>
      <c r="C5054" s="45" t="s">
        <v>4709</v>
      </c>
      <c r="D5054" s="46">
        <f t="shared" si="156"/>
        <v>4.88</v>
      </c>
      <c r="F5054" s="46">
        <v>4.88</v>
      </c>
      <c r="G5054" s="46">
        <v>4.88</v>
      </c>
      <c r="H5054" s="1105" t="b">
        <f t="shared" si="157"/>
        <v>1</v>
      </c>
    </row>
    <row r="5055" spans="1:8">
      <c r="A5055" s="47">
        <v>36278</v>
      </c>
      <c r="B5055" s="48" t="s">
        <v>13076</v>
      </c>
      <c r="C5055" s="47" t="s">
        <v>4709</v>
      </c>
      <c r="D5055" s="49">
        <f t="shared" si="156"/>
        <v>6.62</v>
      </c>
      <c r="F5055" s="49">
        <v>6.62</v>
      </c>
      <c r="G5055" s="49">
        <v>6.62</v>
      </c>
      <c r="H5055" s="1105" t="b">
        <f t="shared" si="157"/>
        <v>1</v>
      </c>
    </row>
    <row r="5056" spans="1:8">
      <c r="A5056" s="45">
        <v>38977</v>
      </c>
      <c r="B5056" s="1108" t="s">
        <v>13077</v>
      </c>
      <c r="C5056" s="45" t="s">
        <v>4709</v>
      </c>
      <c r="D5056" s="46">
        <f t="shared" si="156"/>
        <v>100.74</v>
      </c>
      <c r="F5056" s="46">
        <v>100.74</v>
      </c>
      <c r="G5056" s="46">
        <v>100.74</v>
      </c>
      <c r="H5056" s="1105" t="b">
        <f t="shared" si="157"/>
        <v>1</v>
      </c>
    </row>
    <row r="5057" spans="1:8">
      <c r="A5057" s="47">
        <v>38971</v>
      </c>
      <c r="B5057" s="48" t="s">
        <v>13078</v>
      </c>
      <c r="C5057" s="47" t="s">
        <v>4709</v>
      </c>
      <c r="D5057" s="49">
        <f t="shared" si="156"/>
        <v>8.3000000000000007</v>
      </c>
      <c r="F5057" s="49">
        <v>8.3000000000000007</v>
      </c>
      <c r="G5057" s="49">
        <v>8.3000000000000007</v>
      </c>
      <c r="H5057" s="1105" t="b">
        <f t="shared" si="157"/>
        <v>1</v>
      </c>
    </row>
    <row r="5058" spans="1:8">
      <c r="A5058" s="45">
        <v>38972</v>
      </c>
      <c r="B5058" s="1108" t="s">
        <v>13079</v>
      </c>
      <c r="C5058" s="45" t="s">
        <v>4709</v>
      </c>
      <c r="D5058" s="46">
        <f t="shared" si="156"/>
        <v>12.64</v>
      </c>
      <c r="F5058" s="46">
        <v>12.64</v>
      </c>
      <c r="G5058" s="46">
        <v>12.64</v>
      </c>
      <c r="H5058" s="1105" t="b">
        <f t="shared" si="157"/>
        <v>1</v>
      </c>
    </row>
    <row r="5059" spans="1:8">
      <c r="A5059" s="47">
        <v>38973</v>
      </c>
      <c r="B5059" s="48" t="s">
        <v>13080</v>
      </c>
      <c r="C5059" s="47" t="s">
        <v>4709</v>
      </c>
      <c r="D5059" s="49">
        <f t="shared" ref="D5059:D5122" si="158">IF($J$2=$F$1,F5059,G5059)</f>
        <v>16.72</v>
      </c>
      <c r="F5059" s="49">
        <v>16.72</v>
      </c>
      <c r="G5059" s="49">
        <v>16.72</v>
      </c>
      <c r="H5059" s="1105" t="b">
        <f t="shared" ref="H5059:H5122" si="159">F5059=G5059</f>
        <v>1</v>
      </c>
    </row>
    <row r="5060" spans="1:8">
      <c r="A5060" s="45">
        <v>38974</v>
      </c>
      <c r="B5060" s="1108" t="s">
        <v>13081</v>
      </c>
      <c r="C5060" s="45" t="s">
        <v>4709</v>
      </c>
      <c r="D5060" s="46">
        <f t="shared" si="158"/>
        <v>24.38</v>
      </c>
      <c r="F5060" s="46">
        <v>24.38</v>
      </c>
      <c r="G5060" s="46">
        <v>24.38</v>
      </c>
      <c r="H5060" s="1105" t="b">
        <f t="shared" si="159"/>
        <v>1</v>
      </c>
    </row>
    <row r="5061" spans="1:8">
      <c r="A5061" s="47">
        <v>38975</v>
      </c>
      <c r="B5061" s="48" t="s">
        <v>13082</v>
      </c>
      <c r="C5061" s="47" t="s">
        <v>4709</v>
      </c>
      <c r="D5061" s="49">
        <f t="shared" si="158"/>
        <v>40.630000000000003</v>
      </c>
      <c r="F5061" s="49">
        <v>40.630000000000003</v>
      </c>
      <c r="G5061" s="49">
        <v>40.630000000000003</v>
      </c>
      <c r="H5061" s="1105" t="b">
        <f t="shared" si="159"/>
        <v>1</v>
      </c>
    </row>
    <row r="5062" spans="1:8">
      <c r="A5062" s="45">
        <v>38976</v>
      </c>
      <c r="B5062" s="1108" t="s">
        <v>13083</v>
      </c>
      <c r="C5062" s="45" t="s">
        <v>4709</v>
      </c>
      <c r="D5062" s="46">
        <f t="shared" si="158"/>
        <v>56.99</v>
      </c>
      <c r="F5062" s="46">
        <v>56.99</v>
      </c>
      <c r="G5062" s="46">
        <v>56.99</v>
      </c>
      <c r="H5062" s="1105" t="b">
        <f t="shared" si="159"/>
        <v>1</v>
      </c>
    </row>
    <row r="5063" spans="1:8">
      <c r="A5063" s="47">
        <v>38986</v>
      </c>
      <c r="B5063" s="48" t="s">
        <v>13084</v>
      </c>
      <c r="C5063" s="47" t="s">
        <v>4709</v>
      </c>
      <c r="D5063" s="49">
        <f t="shared" si="158"/>
        <v>114.68</v>
      </c>
      <c r="F5063" s="49">
        <v>114.68</v>
      </c>
      <c r="G5063" s="49">
        <v>114.68</v>
      </c>
      <c r="H5063" s="1105" t="b">
        <f t="shared" si="159"/>
        <v>1</v>
      </c>
    </row>
    <row r="5064" spans="1:8">
      <c r="A5064" s="45">
        <v>38978</v>
      </c>
      <c r="B5064" s="1108" t="s">
        <v>13085</v>
      </c>
      <c r="C5064" s="45" t="s">
        <v>4709</v>
      </c>
      <c r="D5064" s="46">
        <f t="shared" si="158"/>
        <v>4.88</v>
      </c>
      <c r="F5064" s="46">
        <v>4.88</v>
      </c>
      <c r="G5064" s="46">
        <v>4.88</v>
      </c>
      <c r="H5064" s="1105" t="b">
        <f t="shared" si="159"/>
        <v>1</v>
      </c>
    </row>
    <row r="5065" spans="1:8">
      <c r="A5065" s="47">
        <v>38979</v>
      </c>
      <c r="B5065" s="48" t="s">
        <v>13086</v>
      </c>
      <c r="C5065" s="47" t="s">
        <v>4709</v>
      </c>
      <c r="D5065" s="49">
        <f t="shared" si="158"/>
        <v>6.62</v>
      </c>
      <c r="F5065" s="49">
        <v>6.62</v>
      </c>
      <c r="G5065" s="49">
        <v>6.62</v>
      </c>
      <c r="H5065" s="1105" t="b">
        <f t="shared" si="159"/>
        <v>1</v>
      </c>
    </row>
    <row r="5066" spans="1:8">
      <c r="A5066" s="45">
        <v>38980</v>
      </c>
      <c r="B5066" s="1108" t="s">
        <v>13087</v>
      </c>
      <c r="C5066" s="45" t="s">
        <v>4709</v>
      </c>
      <c r="D5066" s="46">
        <f t="shared" si="158"/>
        <v>11.06</v>
      </c>
      <c r="F5066" s="46">
        <v>11.06</v>
      </c>
      <c r="G5066" s="46">
        <v>11.06</v>
      </c>
      <c r="H5066" s="1105" t="b">
        <f t="shared" si="159"/>
        <v>1</v>
      </c>
    </row>
    <row r="5067" spans="1:8">
      <c r="A5067" s="47">
        <v>38981</v>
      </c>
      <c r="B5067" s="48" t="s">
        <v>13088</v>
      </c>
      <c r="C5067" s="47" t="s">
        <v>4709</v>
      </c>
      <c r="D5067" s="49">
        <f t="shared" si="158"/>
        <v>15.32</v>
      </c>
      <c r="F5067" s="49">
        <v>15.32</v>
      </c>
      <c r="G5067" s="49">
        <v>15.32</v>
      </c>
      <c r="H5067" s="1105" t="b">
        <f t="shared" si="159"/>
        <v>1</v>
      </c>
    </row>
    <row r="5068" spans="1:8">
      <c r="A5068" s="45">
        <v>38982</v>
      </c>
      <c r="B5068" s="1108" t="s">
        <v>13089</v>
      </c>
      <c r="C5068" s="45" t="s">
        <v>4709</v>
      </c>
      <c r="D5068" s="46">
        <f t="shared" si="158"/>
        <v>22.3</v>
      </c>
      <c r="F5068" s="46">
        <v>22.3</v>
      </c>
      <c r="G5068" s="46">
        <v>22.3</v>
      </c>
      <c r="H5068" s="1105" t="b">
        <f t="shared" si="159"/>
        <v>1</v>
      </c>
    </row>
    <row r="5069" spans="1:8">
      <c r="A5069" s="47">
        <v>38983</v>
      </c>
      <c r="B5069" s="48" t="s">
        <v>13090</v>
      </c>
      <c r="C5069" s="47" t="s">
        <v>4709</v>
      </c>
      <c r="D5069" s="49">
        <f t="shared" si="158"/>
        <v>29.56</v>
      </c>
      <c r="F5069" s="49">
        <v>29.56</v>
      </c>
      <c r="G5069" s="49">
        <v>29.56</v>
      </c>
      <c r="H5069" s="1105" t="b">
        <f t="shared" si="159"/>
        <v>1</v>
      </c>
    </row>
    <row r="5070" spans="1:8">
      <c r="A5070" s="45">
        <v>38984</v>
      </c>
      <c r="B5070" s="1108" t="s">
        <v>13091</v>
      </c>
      <c r="C5070" s="45" t="s">
        <v>4709</v>
      </c>
      <c r="D5070" s="46">
        <f t="shared" si="158"/>
        <v>57.02</v>
      </c>
      <c r="F5070" s="46">
        <v>57.02</v>
      </c>
      <c r="G5070" s="46">
        <v>57.02</v>
      </c>
      <c r="H5070" s="1105" t="b">
        <f t="shared" si="159"/>
        <v>1</v>
      </c>
    </row>
    <row r="5071" spans="1:8">
      <c r="A5071" s="47">
        <v>38985</v>
      </c>
      <c r="B5071" s="48" t="s">
        <v>13092</v>
      </c>
      <c r="C5071" s="47" t="s">
        <v>4709</v>
      </c>
      <c r="D5071" s="49">
        <f t="shared" si="158"/>
        <v>84.42</v>
      </c>
      <c r="F5071" s="49">
        <v>84.42</v>
      </c>
      <c r="G5071" s="49">
        <v>84.42</v>
      </c>
      <c r="H5071" s="1105" t="b">
        <f t="shared" si="159"/>
        <v>1</v>
      </c>
    </row>
    <row r="5072" spans="1:8">
      <c r="A5072" s="45">
        <v>9836</v>
      </c>
      <c r="B5072" s="1108" t="s">
        <v>13093</v>
      </c>
      <c r="C5072" s="45" t="s">
        <v>4709</v>
      </c>
      <c r="D5072" s="46">
        <f t="shared" si="158"/>
        <v>8.82</v>
      </c>
      <c r="F5072" s="46">
        <v>8.82</v>
      </c>
      <c r="G5072" s="46">
        <v>8.82</v>
      </c>
      <c r="H5072" s="1105" t="b">
        <f t="shared" si="159"/>
        <v>1</v>
      </c>
    </row>
    <row r="5073" spans="1:8">
      <c r="A5073" s="47">
        <v>20065</v>
      </c>
      <c r="B5073" s="48" t="s">
        <v>13094</v>
      </c>
      <c r="C5073" s="47" t="s">
        <v>4709</v>
      </c>
      <c r="D5073" s="49">
        <f t="shared" si="158"/>
        <v>22.56</v>
      </c>
      <c r="F5073" s="49">
        <v>22.56</v>
      </c>
      <c r="G5073" s="49">
        <v>22.56</v>
      </c>
      <c r="H5073" s="1105" t="b">
        <f t="shared" si="159"/>
        <v>1</v>
      </c>
    </row>
    <row r="5074" spans="1:8">
      <c r="A5074" s="45">
        <v>9835</v>
      </c>
      <c r="B5074" s="1108" t="s">
        <v>13095</v>
      </c>
      <c r="C5074" s="45" t="s">
        <v>4709</v>
      </c>
      <c r="D5074" s="46">
        <f t="shared" si="158"/>
        <v>3.18</v>
      </c>
      <c r="F5074" s="46">
        <v>3.18</v>
      </c>
      <c r="G5074" s="46">
        <v>3.18</v>
      </c>
      <c r="H5074" s="1105" t="b">
        <f t="shared" si="159"/>
        <v>1</v>
      </c>
    </row>
    <row r="5075" spans="1:8">
      <c r="A5075" s="47">
        <v>38032</v>
      </c>
      <c r="B5075" s="48" t="s">
        <v>13096</v>
      </c>
      <c r="C5075" s="47" t="s">
        <v>4709</v>
      </c>
      <c r="D5075" s="49">
        <f t="shared" si="158"/>
        <v>32.79</v>
      </c>
      <c r="F5075" s="49">
        <v>32.79</v>
      </c>
      <c r="G5075" s="49">
        <v>32.79</v>
      </c>
      <c r="H5075" s="1105" t="b">
        <f t="shared" si="159"/>
        <v>1</v>
      </c>
    </row>
    <row r="5076" spans="1:8">
      <c r="A5076" s="45">
        <v>38033</v>
      </c>
      <c r="B5076" s="1108" t="s">
        <v>13097</v>
      </c>
      <c r="C5076" s="45" t="s">
        <v>4709</v>
      </c>
      <c r="D5076" s="46">
        <f t="shared" si="158"/>
        <v>53.65</v>
      </c>
      <c r="F5076" s="46">
        <v>53.65</v>
      </c>
      <c r="G5076" s="46">
        <v>53.65</v>
      </c>
      <c r="H5076" s="1105" t="b">
        <f t="shared" si="159"/>
        <v>1</v>
      </c>
    </row>
    <row r="5077" spans="1:8">
      <c r="A5077" s="47">
        <v>38034</v>
      </c>
      <c r="B5077" s="48" t="s">
        <v>13098</v>
      </c>
      <c r="C5077" s="47" t="s">
        <v>4709</v>
      </c>
      <c r="D5077" s="49">
        <f t="shared" si="158"/>
        <v>88.75</v>
      </c>
      <c r="F5077" s="49">
        <v>88.75</v>
      </c>
      <c r="G5077" s="49">
        <v>88.75</v>
      </c>
      <c r="H5077" s="1105" t="b">
        <f t="shared" si="159"/>
        <v>1</v>
      </c>
    </row>
    <row r="5078" spans="1:8">
      <c r="A5078" s="45">
        <v>38035</v>
      </c>
      <c r="B5078" s="1108" t="s">
        <v>13099</v>
      </c>
      <c r="C5078" s="45" t="s">
        <v>4709</v>
      </c>
      <c r="D5078" s="46">
        <f t="shared" si="158"/>
        <v>123.68</v>
      </c>
      <c r="F5078" s="46">
        <v>123.68</v>
      </c>
      <c r="G5078" s="46">
        <v>123.68</v>
      </c>
      <c r="H5078" s="1105" t="b">
        <f t="shared" si="159"/>
        <v>1</v>
      </c>
    </row>
    <row r="5079" spans="1:8">
      <c r="A5079" s="47">
        <v>38036</v>
      </c>
      <c r="B5079" s="48" t="s">
        <v>13100</v>
      </c>
      <c r="C5079" s="47" t="s">
        <v>4709</v>
      </c>
      <c r="D5079" s="49">
        <f t="shared" si="158"/>
        <v>174.52</v>
      </c>
      <c r="F5079" s="49">
        <v>174.52</v>
      </c>
      <c r="G5079" s="49">
        <v>174.52</v>
      </c>
      <c r="H5079" s="1105" t="b">
        <f t="shared" si="159"/>
        <v>1</v>
      </c>
    </row>
    <row r="5080" spans="1:8">
      <c r="A5080" s="45">
        <v>38037</v>
      </c>
      <c r="B5080" s="1108" t="s">
        <v>13101</v>
      </c>
      <c r="C5080" s="45" t="s">
        <v>4709</v>
      </c>
      <c r="D5080" s="46">
        <f t="shared" si="158"/>
        <v>202.35</v>
      </c>
      <c r="F5080" s="46">
        <v>202.35</v>
      </c>
      <c r="G5080" s="46">
        <v>202.35</v>
      </c>
      <c r="H5080" s="1105" t="b">
        <f t="shared" si="159"/>
        <v>1</v>
      </c>
    </row>
    <row r="5081" spans="1:8">
      <c r="A5081" s="47">
        <v>9850</v>
      </c>
      <c r="B5081" s="48" t="s">
        <v>13102</v>
      </c>
      <c r="C5081" s="47" t="s">
        <v>4709</v>
      </c>
      <c r="D5081" s="49">
        <f t="shared" si="158"/>
        <v>95.99</v>
      </c>
      <c r="F5081" s="49">
        <v>95.99</v>
      </c>
      <c r="G5081" s="49">
        <v>95.99</v>
      </c>
      <c r="H5081" s="1105" t="b">
        <f t="shared" si="159"/>
        <v>1</v>
      </c>
    </row>
    <row r="5082" spans="1:8">
      <c r="A5082" s="45">
        <v>9853</v>
      </c>
      <c r="B5082" s="1108" t="s">
        <v>13103</v>
      </c>
      <c r="C5082" s="45" t="s">
        <v>4709</v>
      </c>
      <c r="D5082" s="46">
        <f t="shared" si="158"/>
        <v>170.7</v>
      </c>
      <c r="F5082" s="46">
        <v>170.7</v>
      </c>
      <c r="G5082" s="46">
        <v>170.7</v>
      </c>
      <c r="H5082" s="1105" t="b">
        <f t="shared" si="159"/>
        <v>1</v>
      </c>
    </row>
    <row r="5083" spans="1:8">
      <c r="A5083" s="47">
        <v>9854</v>
      </c>
      <c r="B5083" s="48" t="s">
        <v>13104</v>
      </c>
      <c r="C5083" s="47" t="s">
        <v>4709</v>
      </c>
      <c r="D5083" s="49">
        <f t="shared" si="158"/>
        <v>74.790000000000006</v>
      </c>
      <c r="F5083" s="49">
        <v>74.790000000000006</v>
      </c>
      <c r="G5083" s="49">
        <v>74.790000000000006</v>
      </c>
      <c r="H5083" s="1105" t="b">
        <f t="shared" si="159"/>
        <v>1</v>
      </c>
    </row>
    <row r="5084" spans="1:8">
      <c r="A5084" s="45">
        <v>9851</v>
      </c>
      <c r="B5084" s="1108" t="s">
        <v>13105</v>
      </c>
      <c r="C5084" s="45" t="s">
        <v>4709</v>
      </c>
      <c r="D5084" s="46">
        <f t="shared" si="158"/>
        <v>129.69</v>
      </c>
      <c r="F5084" s="46">
        <v>129.69</v>
      </c>
      <c r="G5084" s="46">
        <v>129.69</v>
      </c>
      <c r="H5084" s="1105" t="b">
        <f t="shared" si="159"/>
        <v>1</v>
      </c>
    </row>
    <row r="5085" spans="1:8">
      <c r="A5085" s="47">
        <v>9855</v>
      </c>
      <c r="B5085" s="48" t="s">
        <v>13106</v>
      </c>
      <c r="C5085" s="47" t="s">
        <v>4709</v>
      </c>
      <c r="D5085" s="49">
        <f t="shared" si="158"/>
        <v>216.92</v>
      </c>
      <c r="F5085" s="49">
        <v>216.92</v>
      </c>
      <c r="G5085" s="49">
        <v>216.92</v>
      </c>
      <c r="H5085" s="1105" t="b">
        <f t="shared" si="159"/>
        <v>1</v>
      </c>
    </row>
    <row r="5086" spans="1:8">
      <c r="A5086" s="45">
        <v>9825</v>
      </c>
      <c r="B5086" s="1108" t="s">
        <v>13107</v>
      </c>
      <c r="C5086" s="45" t="s">
        <v>4709</v>
      </c>
      <c r="D5086" s="46">
        <f t="shared" si="158"/>
        <v>35.71</v>
      </c>
      <c r="F5086" s="46">
        <v>35.71</v>
      </c>
      <c r="G5086" s="46">
        <v>35.71</v>
      </c>
      <c r="H5086" s="1105" t="b">
        <f t="shared" si="159"/>
        <v>1</v>
      </c>
    </row>
    <row r="5087" spans="1:8">
      <c r="A5087" s="47">
        <v>9828</v>
      </c>
      <c r="B5087" s="48" t="s">
        <v>13108</v>
      </c>
      <c r="C5087" s="47" t="s">
        <v>4709</v>
      </c>
      <c r="D5087" s="49">
        <f t="shared" si="158"/>
        <v>96.1</v>
      </c>
      <c r="F5087" s="49">
        <v>96.1</v>
      </c>
      <c r="G5087" s="49">
        <v>96.1</v>
      </c>
      <c r="H5087" s="1105" t="b">
        <f t="shared" si="159"/>
        <v>1</v>
      </c>
    </row>
    <row r="5088" spans="1:8">
      <c r="A5088" s="45">
        <v>9829</v>
      </c>
      <c r="B5088" s="1108" t="s">
        <v>13109</v>
      </c>
      <c r="C5088" s="45" t="s">
        <v>4709</v>
      </c>
      <c r="D5088" s="46">
        <f t="shared" si="158"/>
        <v>162.87</v>
      </c>
      <c r="F5088" s="46">
        <v>162.87</v>
      </c>
      <c r="G5088" s="46">
        <v>162.87</v>
      </c>
      <c r="H5088" s="1105" t="b">
        <f t="shared" si="159"/>
        <v>1</v>
      </c>
    </row>
    <row r="5089" spans="1:8">
      <c r="A5089" s="47">
        <v>9826</v>
      </c>
      <c r="B5089" s="48" t="s">
        <v>13110</v>
      </c>
      <c r="C5089" s="47" t="s">
        <v>4709</v>
      </c>
      <c r="D5089" s="49">
        <f t="shared" si="158"/>
        <v>247.95</v>
      </c>
      <c r="F5089" s="49">
        <v>247.95</v>
      </c>
      <c r="G5089" s="49">
        <v>247.95</v>
      </c>
      <c r="H5089" s="1105" t="b">
        <f t="shared" si="159"/>
        <v>1</v>
      </c>
    </row>
    <row r="5090" spans="1:8">
      <c r="A5090" s="45">
        <v>9827</v>
      </c>
      <c r="B5090" s="1108" t="s">
        <v>13111</v>
      </c>
      <c r="C5090" s="45" t="s">
        <v>4709</v>
      </c>
      <c r="D5090" s="46">
        <f t="shared" si="158"/>
        <v>352.09</v>
      </c>
      <c r="F5090" s="46">
        <v>352.09</v>
      </c>
      <c r="G5090" s="46">
        <v>352.09</v>
      </c>
      <c r="H5090" s="1105" t="b">
        <f t="shared" si="159"/>
        <v>1</v>
      </c>
    </row>
    <row r="5091" spans="1:8">
      <c r="A5091" s="47">
        <v>36374</v>
      </c>
      <c r="B5091" s="48" t="s">
        <v>13112</v>
      </c>
      <c r="C5091" s="47" t="s">
        <v>4709</v>
      </c>
      <c r="D5091" s="49">
        <f t="shared" si="158"/>
        <v>42.8</v>
      </c>
      <c r="F5091" s="49">
        <v>42.8</v>
      </c>
      <c r="G5091" s="49">
        <v>42.8</v>
      </c>
      <c r="H5091" s="1105" t="b">
        <f t="shared" si="159"/>
        <v>1</v>
      </c>
    </row>
    <row r="5092" spans="1:8">
      <c r="A5092" s="45">
        <v>36084</v>
      </c>
      <c r="B5092" s="1108" t="s">
        <v>13113</v>
      </c>
      <c r="C5092" s="45" t="s">
        <v>4709</v>
      </c>
      <c r="D5092" s="46">
        <f t="shared" si="158"/>
        <v>12.68</v>
      </c>
      <c r="F5092" s="46">
        <v>12.68</v>
      </c>
      <c r="G5092" s="46">
        <v>12.68</v>
      </c>
      <c r="H5092" s="1105" t="b">
        <f t="shared" si="159"/>
        <v>1</v>
      </c>
    </row>
    <row r="5093" spans="1:8">
      <c r="A5093" s="47">
        <v>36373</v>
      </c>
      <c r="B5093" s="48" t="s">
        <v>13114</v>
      </c>
      <c r="C5093" s="47" t="s">
        <v>4709</v>
      </c>
      <c r="D5093" s="49">
        <f t="shared" si="158"/>
        <v>26.33</v>
      </c>
      <c r="F5093" s="49">
        <v>26.33</v>
      </c>
      <c r="G5093" s="49">
        <v>26.33</v>
      </c>
      <c r="H5093" s="1105" t="b">
        <f t="shared" si="159"/>
        <v>1</v>
      </c>
    </row>
    <row r="5094" spans="1:8">
      <c r="A5094" s="45">
        <v>36377</v>
      </c>
      <c r="B5094" s="1108" t="s">
        <v>13115</v>
      </c>
      <c r="C5094" s="45" t="s">
        <v>4709</v>
      </c>
      <c r="D5094" s="46">
        <f t="shared" si="158"/>
        <v>51.34</v>
      </c>
      <c r="F5094" s="46">
        <v>51.34</v>
      </c>
      <c r="G5094" s="46">
        <v>51.34</v>
      </c>
      <c r="H5094" s="1105" t="b">
        <f t="shared" si="159"/>
        <v>1</v>
      </c>
    </row>
    <row r="5095" spans="1:8">
      <c r="A5095" s="47">
        <v>36375</v>
      </c>
      <c r="B5095" s="48" t="s">
        <v>13116</v>
      </c>
      <c r="C5095" s="47" t="s">
        <v>4709</v>
      </c>
      <c r="D5095" s="49">
        <f t="shared" si="158"/>
        <v>15.65</v>
      </c>
      <c r="F5095" s="49">
        <v>15.65</v>
      </c>
      <c r="G5095" s="49">
        <v>15.65</v>
      </c>
      <c r="H5095" s="1105" t="b">
        <f t="shared" si="159"/>
        <v>1</v>
      </c>
    </row>
    <row r="5096" spans="1:8">
      <c r="A5096" s="45">
        <v>36376</v>
      </c>
      <c r="B5096" s="1108" t="s">
        <v>13117</v>
      </c>
      <c r="C5096" s="45" t="s">
        <v>4709</v>
      </c>
      <c r="D5096" s="46">
        <f t="shared" si="158"/>
        <v>30.73</v>
      </c>
      <c r="F5096" s="46">
        <v>30.73</v>
      </c>
      <c r="G5096" s="46">
        <v>30.73</v>
      </c>
      <c r="H5096" s="1105" t="b">
        <f t="shared" si="159"/>
        <v>1</v>
      </c>
    </row>
    <row r="5097" spans="1:8">
      <c r="A5097" s="47">
        <v>36380</v>
      </c>
      <c r="B5097" s="48" t="s">
        <v>13118</v>
      </c>
      <c r="C5097" s="47" t="s">
        <v>4709</v>
      </c>
      <c r="D5097" s="49">
        <f t="shared" si="158"/>
        <v>64.2</v>
      </c>
      <c r="F5097" s="49">
        <v>64.2</v>
      </c>
      <c r="G5097" s="49">
        <v>64.2</v>
      </c>
      <c r="H5097" s="1105" t="b">
        <f t="shared" si="159"/>
        <v>1</v>
      </c>
    </row>
    <row r="5098" spans="1:8">
      <c r="A5098" s="45">
        <v>36378</v>
      </c>
      <c r="B5098" s="1108" t="s">
        <v>13119</v>
      </c>
      <c r="C5098" s="45" t="s">
        <v>4709</v>
      </c>
      <c r="D5098" s="46">
        <f t="shared" si="158"/>
        <v>19.23</v>
      </c>
      <c r="F5098" s="46">
        <v>19.23</v>
      </c>
      <c r="G5098" s="46">
        <v>19.23</v>
      </c>
      <c r="H5098" s="1105" t="b">
        <f t="shared" si="159"/>
        <v>1</v>
      </c>
    </row>
    <row r="5099" spans="1:8">
      <c r="A5099" s="47">
        <v>36379</v>
      </c>
      <c r="B5099" s="48" t="s">
        <v>13120</v>
      </c>
      <c r="C5099" s="47" t="s">
        <v>4709</v>
      </c>
      <c r="D5099" s="49">
        <f t="shared" si="158"/>
        <v>38.78</v>
      </c>
      <c r="F5099" s="49">
        <v>38.78</v>
      </c>
      <c r="G5099" s="49">
        <v>38.78</v>
      </c>
      <c r="H5099" s="1105" t="b">
        <f t="shared" si="159"/>
        <v>1</v>
      </c>
    </row>
    <row r="5100" spans="1:8">
      <c r="A5100" s="45">
        <v>9859</v>
      </c>
      <c r="B5100" s="1108" t="s">
        <v>13121</v>
      </c>
      <c r="C5100" s="45" t="s">
        <v>4709</v>
      </c>
      <c r="D5100" s="46">
        <f t="shared" si="158"/>
        <v>6.76</v>
      </c>
      <c r="F5100" s="46">
        <v>6.76</v>
      </c>
      <c r="G5100" s="46">
        <v>6.76</v>
      </c>
      <c r="H5100" s="1105" t="b">
        <f t="shared" si="159"/>
        <v>1</v>
      </c>
    </row>
    <row r="5101" spans="1:8">
      <c r="A5101" s="47">
        <v>9838</v>
      </c>
      <c r="B5101" s="48" t="s">
        <v>13122</v>
      </c>
      <c r="C5101" s="47" t="s">
        <v>4709</v>
      </c>
      <c r="D5101" s="49">
        <f t="shared" si="158"/>
        <v>5.41</v>
      </c>
      <c r="F5101" s="49">
        <v>5.41</v>
      </c>
      <c r="G5101" s="49">
        <v>5.41</v>
      </c>
      <c r="H5101" s="1105" t="b">
        <f t="shared" si="159"/>
        <v>1</v>
      </c>
    </row>
    <row r="5102" spans="1:8">
      <c r="A5102" s="45">
        <v>9837</v>
      </c>
      <c r="B5102" s="1108" t="s">
        <v>13123</v>
      </c>
      <c r="C5102" s="45" t="s">
        <v>4709</v>
      </c>
      <c r="D5102" s="46">
        <f t="shared" si="158"/>
        <v>7.81</v>
      </c>
      <c r="F5102" s="46">
        <v>7.81</v>
      </c>
      <c r="G5102" s="46">
        <v>7.81</v>
      </c>
      <c r="H5102" s="1105" t="b">
        <f t="shared" si="159"/>
        <v>1</v>
      </c>
    </row>
    <row r="5103" spans="1:8">
      <c r="A5103" s="47">
        <v>9833</v>
      </c>
      <c r="B5103" s="48" t="s">
        <v>13124</v>
      </c>
      <c r="C5103" s="47" t="s">
        <v>4709</v>
      </c>
      <c r="D5103" s="49">
        <f t="shared" si="158"/>
        <v>9.6199999999999992</v>
      </c>
      <c r="F5103" s="49">
        <v>9.6199999999999992</v>
      </c>
      <c r="G5103" s="49">
        <v>9.6199999999999992</v>
      </c>
      <c r="H5103" s="1105" t="b">
        <f t="shared" si="159"/>
        <v>1</v>
      </c>
    </row>
    <row r="5104" spans="1:8">
      <c r="A5104" s="45">
        <v>9830</v>
      </c>
      <c r="B5104" s="1108" t="s">
        <v>13125</v>
      </c>
      <c r="C5104" s="45" t="s">
        <v>4709</v>
      </c>
      <c r="D5104" s="46">
        <f t="shared" si="158"/>
        <v>5.15</v>
      </c>
      <c r="F5104" s="46">
        <v>5.15</v>
      </c>
      <c r="G5104" s="46">
        <v>5.15</v>
      </c>
      <c r="H5104" s="1105" t="b">
        <f t="shared" si="159"/>
        <v>1</v>
      </c>
    </row>
    <row r="5105" spans="1:8">
      <c r="A5105" s="47">
        <v>9834</v>
      </c>
      <c r="B5105" s="48" t="s">
        <v>13126</v>
      </c>
      <c r="C5105" s="47" t="s">
        <v>4709</v>
      </c>
      <c r="D5105" s="49">
        <f t="shared" si="158"/>
        <v>26.78</v>
      </c>
      <c r="F5105" s="49">
        <v>26.78</v>
      </c>
      <c r="G5105" s="49">
        <v>26.78</v>
      </c>
      <c r="H5105" s="1105" t="b">
        <f t="shared" si="159"/>
        <v>1</v>
      </c>
    </row>
    <row r="5106" spans="1:8">
      <c r="A5106" s="45">
        <v>9863</v>
      </c>
      <c r="B5106" s="1108" t="s">
        <v>13127</v>
      </c>
      <c r="C5106" s="45" t="s">
        <v>4709</v>
      </c>
      <c r="D5106" s="46">
        <f t="shared" si="158"/>
        <v>48.83</v>
      </c>
      <c r="F5106" s="46">
        <v>48.83</v>
      </c>
      <c r="G5106" s="46">
        <v>48.83</v>
      </c>
      <c r="H5106" s="1105" t="b">
        <f t="shared" si="159"/>
        <v>1</v>
      </c>
    </row>
    <row r="5107" spans="1:8">
      <c r="A5107" s="47">
        <v>9860</v>
      </c>
      <c r="B5107" s="48" t="s">
        <v>13128</v>
      </c>
      <c r="C5107" s="47" t="s">
        <v>4709</v>
      </c>
      <c r="D5107" s="49">
        <f t="shared" si="158"/>
        <v>31.35</v>
      </c>
      <c r="F5107" s="49">
        <v>31.35</v>
      </c>
      <c r="G5107" s="49">
        <v>31.35</v>
      </c>
      <c r="H5107" s="1105" t="b">
        <f t="shared" si="159"/>
        <v>1</v>
      </c>
    </row>
    <row r="5108" spans="1:8">
      <c r="A5108" s="45">
        <v>9862</v>
      </c>
      <c r="B5108" s="1108" t="s">
        <v>13129</v>
      </c>
      <c r="C5108" s="45" t="s">
        <v>4709</v>
      </c>
      <c r="D5108" s="46">
        <f t="shared" si="158"/>
        <v>22.12</v>
      </c>
      <c r="F5108" s="46">
        <v>22.12</v>
      </c>
      <c r="G5108" s="46">
        <v>22.12</v>
      </c>
      <c r="H5108" s="1105" t="b">
        <f t="shared" si="159"/>
        <v>1</v>
      </c>
    </row>
    <row r="5109" spans="1:8">
      <c r="A5109" s="47">
        <v>9861</v>
      </c>
      <c r="B5109" s="48" t="s">
        <v>13130</v>
      </c>
      <c r="C5109" s="47" t="s">
        <v>4709</v>
      </c>
      <c r="D5109" s="49">
        <f t="shared" si="158"/>
        <v>17.78</v>
      </c>
      <c r="F5109" s="49">
        <v>17.78</v>
      </c>
      <c r="G5109" s="49">
        <v>17.78</v>
      </c>
      <c r="H5109" s="1105" t="b">
        <f t="shared" si="159"/>
        <v>1</v>
      </c>
    </row>
    <row r="5110" spans="1:8">
      <c r="A5110" s="45">
        <v>9856</v>
      </c>
      <c r="B5110" s="1108" t="s">
        <v>13131</v>
      </c>
      <c r="C5110" s="45" t="s">
        <v>4709</v>
      </c>
      <c r="D5110" s="46">
        <f t="shared" si="158"/>
        <v>4.78</v>
      </c>
      <c r="F5110" s="46">
        <v>4.78</v>
      </c>
      <c r="G5110" s="46">
        <v>4.78</v>
      </c>
      <c r="H5110" s="1105" t="b">
        <f t="shared" si="159"/>
        <v>1</v>
      </c>
    </row>
    <row r="5111" spans="1:8">
      <c r="A5111" s="47">
        <v>9866</v>
      </c>
      <c r="B5111" s="48" t="s">
        <v>13132</v>
      </c>
      <c r="C5111" s="47" t="s">
        <v>4709</v>
      </c>
      <c r="D5111" s="49">
        <f t="shared" si="158"/>
        <v>13.13</v>
      </c>
      <c r="F5111" s="49">
        <v>13.13</v>
      </c>
      <c r="G5111" s="49">
        <v>13.13</v>
      </c>
      <c r="H5111" s="1105" t="b">
        <f t="shared" si="159"/>
        <v>1</v>
      </c>
    </row>
    <row r="5112" spans="1:8">
      <c r="A5112" s="45">
        <v>9857</v>
      </c>
      <c r="B5112" s="1108" t="s">
        <v>13133</v>
      </c>
      <c r="C5112" s="45" t="s">
        <v>4709</v>
      </c>
      <c r="D5112" s="46">
        <f t="shared" si="158"/>
        <v>63.15</v>
      </c>
      <c r="F5112" s="46">
        <v>63.15</v>
      </c>
      <c r="G5112" s="46">
        <v>63.15</v>
      </c>
      <c r="H5112" s="1105" t="b">
        <f t="shared" si="159"/>
        <v>1</v>
      </c>
    </row>
    <row r="5113" spans="1:8">
      <c r="A5113" s="47">
        <v>9864</v>
      </c>
      <c r="B5113" s="48" t="s">
        <v>13134</v>
      </c>
      <c r="C5113" s="47" t="s">
        <v>4709</v>
      </c>
      <c r="D5113" s="49">
        <f t="shared" si="158"/>
        <v>76.239999999999995</v>
      </c>
      <c r="F5113" s="49">
        <v>76.239999999999995</v>
      </c>
      <c r="G5113" s="49">
        <v>76.239999999999995</v>
      </c>
      <c r="H5113" s="1105" t="b">
        <f t="shared" si="159"/>
        <v>1</v>
      </c>
    </row>
    <row r="5114" spans="1:8">
      <c r="A5114" s="45">
        <v>9865</v>
      </c>
      <c r="B5114" s="1108" t="s">
        <v>13135</v>
      </c>
      <c r="C5114" s="45" t="s">
        <v>4709</v>
      </c>
      <c r="D5114" s="46">
        <f t="shared" si="158"/>
        <v>109.65</v>
      </c>
      <c r="F5114" s="46">
        <v>109.65</v>
      </c>
      <c r="G5114" s="46">
        <v>109.65</v>
      </c>
      <c r="H5114" s="1105" t="b">
        <f t="shared" si="159"/>
        <v>1</v>
      </c>
    </row>
    <row r="5115" spans="1:8">
      <c r="A5115" s="47">
        <v>9858</v>
      </c>
      <c r="B5115" s="48" t="s">
        <v>13136</v>
      </c>
      <c r="C5115" s="47" t="s">
        <v>4709</v>
      </c>
      <c r="D5115" s="49">
        <f t="shared" si="158"/>
        <v>114.96</v>
      </c>
      <c r="F5115" s="49">
        <v>114.96</v>
      </c>
      <c r="G5115" s="49">
        <v>114.96</v>
      </c>
      <c r="H5115" s="1105" t="b">
        <f t="shared" si="159"/>
        <v>1</v>
      </c>
    </row>
    <row r="5116" spans="1:8">
      <c r="A5116" s="45">
        <v>9841</v>
      </c>
      <c r="B5116" s="1108" t="s">
        <v>13137</v>
      </c>
      <c r="C5116" s="45" t="s">
        <v>4709</v>
      </c>
      <c r="D5116" s="46">
        <f t="shared" si="158"/>
        <v>21.76</v>
      </c>
      <c r="F5116" s="46">
        <v>21.76</v>
      </c>
      <c r="G5116" s="46">
        <v>21.76</v>
      </c>
      <c r="H5116" s="1105" t="b">
        <f t="shared" si="159"/>
        <v>1</v>
      </c>
    </row>
    <row r="5117" spans="1:8">
      <c r="A5117" s="47">
        <v>9840</v>
      </c>
      <c r="B5117" s="48" t="s">
        <v>13138</v>
      </c>
      <c r="C5117" s="47" t="s">
        <v>4709</v>
      </c>
      <c r="D5117" s="49">
        <f t="shared" si="158"/>
        <v>44.24</v>
      </c>
      <c r="F5117" s="49">
        <v>44.24</v>
      </c>
      <c r="G5117" s="49">
        <v>44.24</v>
      </c>
      <c r="H5117" s="1105" t="b">
        <f t="shared" si="159"/>
        <v>1</v>
      </c>
    </row>
    <row r="5118" spans="1:8">
      <c r="A5118" s="45">
        <v>20067</v>
      </c>
      <c r="B5118" s="1108" t="s">
        <v>13139</v>
      </c>
      <c r="C5118" s="45" t="s">
        <v>4709</v>
      </c>
      <c r="D5118" s="46">
        <f t="shared" si="158"/>
        <v>7.6</v>
      </c>
      <c r="F5118" s="46">
        <v>7.6</v>
      </c>
      <c r="G5118" s="46">
        <v>7.6</v>
      </c>
      <c r="H5118" s="1105" t="b">
        <f t="shared" si="159"/>
        <v>1</v>
      </c>
    </row>
    <row r="5119" spans="1:8">
      <c r="A5119" s="47">
        <v>20068</v>
      </c>
      <c r="B5119" s="48" t="s">
        <v>13140</v>
      </c>
      <c r="C5119" s="47" t="s">
        <v>4709</v>
      </c>
      <c r="D5119" s="49">
        <f t="shared" si="158"/>
        <v>9.48</v>
      </c>
      <c r="F5119" s="49">
        <v>9.48</v>
      </c>
      <c r="G5119" s="49">
        <v>9.48</v>
      </c>
      <c r="H5119" s="1105" t="b">
        <f t="shared" si="159"/>
        <v>1</v>
      </c>
    </row>
    <row r="5120" spans="1:8">
      <c r="A5120" s="45">
        <v>9839</v>
      </c>
      <c r="B5120" s="1108" t="s">
        <v>13141</v>
      </c>
      <c r="C5120" s="45" t="s">
        <v>4709</v>
      </c>
      <c r="D5120" s="46">
        <f t="shared" si="158"/>
        <v>12.42</v>
      </c>
      <c r="F5120" s="46">
        <v>12.42</v>
      </c>
      <c r="G5120" s="46">
        <v>12.42</v>
      </c>
      <c r="H5120" s="1105" t="b">
        <f t="shared" si="159"/>
        <v>1</v>
      </c>
    </row>
    <row r="5121" spans="1:8">
      <c r="A5121" s="47">
        <v>9870</v>
      </c>
      <c r="B5121" s="48" t="s">
        <v>13142</v>
      </c>
      <c r="C5121" s="47" t="s">
        <v>4709</v>
      </c>
      <c r="D5121" s="49">
        <f t="shared" si="158"/>
        <v>53.25</v>
      </c>
      <c r="F5121" s="49">
        <v>53.25</v>
      </c>
      <c r="G5121" s="49">
        <v>53.25</v>
      </c>
      <c r="H5121" s="1105" t="b">
        <f t="shared" si="159"/>
        <v>1</v>
      </c>
    </row>
    <row r="5122" spans="1:8">
      <c r="A5122" s="45">
        <v>9867</v>
      </c>
      <c r="B5122" s="1108" t="s">
        <v>13143</v>
      </c>
      <c r="C5122" s="45" t="s">
        <v>4709</v>
      </c>
      <c r="D5122" s="46">
        <f t="shared" si="158"/>
        <v>1.95</v>
      </c>
      <c r="F5122" s="46">
        <v>1.95</v>
      </c>
      <c r="G5122" s="46">
        <v>1.95</v>
      </c>
      <c r="H5122" s="1105" t="b">
        <f t="shared" si="159"/>
        <v>1</v>
      </c>
    </row>
    <row r="5123" spans="1:8">
      <c r="A5123" s="47">
        <v>9868</v>
      </c>
      <c r="B5123" s="48" t="s">
        <v>13144</v>
      </c>
      <c r="C5123" s="47" t="s">
        <v>4709</v>
      </c>
      <c r="D5123" s="49">
        <f t="shared" ref="D5123:D5186" si="160">IF($J$2=$F$1,F5123,G5123)</f>
        <v>2.5099999999999998</v>
      </c>
      <c r="F5123" s="49">
        <v>2.5099999999999998</v>
      </c>
      <c r="G5123" s="49">
        <v>2.5099999999999998</v>
      </c>
      <c r="H5123" s="1105" t="b">
        <f t="shared" ref="H5123:H5186" si="161">F5123=G5123</f>
        <v>1</v>
      </c>
    </row>
    <row r="5124" spans="1:8">
      <c r="A5124" s="45">
        <v>9869</v>
      </c>
      <c r="B5124" s="1108" t="s">
        <v>13145</v>
      </c>
      <c r="C5124" s="45" t="s">
        <v>4709</v>
      </c>
      <c r="D5124" s="46">
        <f t="shared" si="160"/>
        <v>5.63</v>
      </c>
      <c r="F5124" s="46">
        <v>5.63</v>
      </c>
      <c r="G5124" s="46">
        <v>5.63</v>
      </c>
      <c r="H5124" s="1105" t="b">
        <f t="shared" si="161"/>
        <v>1</v>
      </c>
    </row>
    <row r="5125" spans="1:8">
      <c r="A5125" s="47">
        <v>9874</v>
      </c>
      <c r="B5125" s="48" t="s">
        <v>13146</v>
      </c>
      <c r="C5125" s="47" t="s">
        <v>4709</v>
      </c>
      <c r="D5125" s="49">
        <f t="shared" si="160"/>
        <v>8.1999999999999993</v>
      </c>
      <c r="F5125" s="49">
        <v>8.1999999999999993</v>
      </c>
      <c r="G5125" s="49">
        <v>8.1999999999999993</v>
      </c>
      <c r="H5125" s="1105" t="b">
        <f t="shared" si="161"/>
        <v>1</v>
      </c>
    </row>
    <row r="5126" spans="1:8">
      <c r="A5126" s="45">
        <v>9875</v>
      </c>
      <c r="B5126" s="1108" t="s">
        <v>13147</v>
      </c>
      <c r="C5126" s="45" t="s">
        <v>4709</v>
      </c>
      <c r="D5126" s="46">
        <f t="shared" si="160"/>
        <v>9.4</v>
      </c>
      <c r="F5126" s="46">
        <v>9.4</v>
      </c>
      <c r="G5126" s="46">
        <v>9.4</v>
      </c>
      <c r="H5126" s="1105" t="b">
        <f t="shared" si="161"/>
        <v>1</v>
      </c>
    </row>
    <row r="5127" spans="1:8">
      <c r="A5127" s="47">
        <v>9873</v>
      </c>
      <c r="B5127" s="48" t="s">
        <v>13148</v>
      </c>
      <c r="C5127" s="47" t="s">
        <v>4709</v>
      </c>
      <c r="D5127" s="49">
        <f t="shared" si="160"/>
        <v>15.86</v>
      </c>
      <c r="F5127" s="49">
        <v>15.86</v>
      </c>
      <c r="G5127" s="49">
        <v>15.86</v>
      </c>
      <c r="H5127" s="1105" t="b">
        <f t="shared" si="161"/>
        <v>1</v>
      </c>
    </row>
    <row r="5128" spans="1:8">
      <c r="A5128" s="45">
        <v>9871</v>
      </c>
      <c r="B5128" s="1108" t="s">
        <v>13149</v>
      </c>
      <c r="C5128" s="45" t="s">
        <v>4709</v>
      </c>
      <c r="D5128" s="46">
        <f t="shared" si="160"/>
        <v>26.56</v>
      </c>
      <c r="F5128" s="46">
        <v>26.56</v>
      </c>
      <c r="G5128" s="46">
        <v>26.56</v>
      </c>
      <c r="H5128" s="1105" t="b">
        <f t="shared" si="161"/>
        <v>1</v>
      </c>
    </row>
    <row r="5129" spans="1:8">
      <c r="A5129" s="47">
        <v>9872</v>
      </c>
      <c r="B5129" s="48" t="s">
        <v>13150</v>
      </c>
      <c r="C5129" s="47" t="s">
        <v>4709</v>
      </c>
      <c r="D5129" s="49">
        <f t="shared" si="160"/>
        <v>33.19</v>
      </c>
      <c r="F5129" s="49">
        <v>33.19</v>
      </c>
      <c r="G5129" s="49">
        <v>33.19</v>
      </c>
      <c r="H5129" s="1105" t="b">
        <f t="shared" si="161"/>
        <v>1</v>
      </c>
    </row>
    <row r="5130" spans="1:8">
      <c r="A5130" s="45">
        <v>7667</v>
      </c>
      <c r="B5130" s="1108" t="s">
        <v>13151</v>
      </c>
      <c r="C5130" s="45" t="s">
        <v>4709</v>
      </c>
      <c r="D5130" s="46">
        <f t="shared" si="160"/>
        <v>1556.45</v>
      </c>
      <c r="F5130" s="46">
        <v>1556.45</v>
      </c>
      <c r="G5130" s="46">
        <v>1556.45</v>
      </c>
      <c r="H5130" s="1105" t="b">
        <f t="shared" si="161"/>
        <v>1</v>
      </c>
    </row>
    <row r="5131" spans="1:8">
      <c r="A5131" s="47">
        <v>7660</v>
      </c>
      <c r="B5131" s="48" t="s">
        <v>13152</v>
      </c>
      <c r="C5131" s="47" t="s">
        <v>4709</v>
      </c>
      <c r="D5131" s="49">
        <f t="shared" si="160"/>
        <v>1984.1</v>
      </c>
      <c r="F5131" s="49">
        <v>1984.1</v>
      </c>
      <c r="G5131" s="49">
        <v>1984.1</v>
      </c>
      <c r="H5131" s="1105" t="b">
        <f t="shared" si="161"/>
        <v>1</v>
      </c>
    </row>
    <row r="5132" spans="1:8">
      <c r="A5132" s="45">
        <v>7676</v>
      </c>
      <c r="B5132" s="1108" t="s">
        <v>13153</v>
      </c>
      <c r="C5132" s="45" t="s">
        <v>4709</v>
      </c>
      <c r="D5132" s="46">
        <f t="shared" si="160"/>
        <v>2006.78</v>
      </c>
      <c r="F5132" s="46">
        <v>2006.78</v>
      </c>
      <c r="G5132" s="46">
        <v>2006.78</v>
      </c>
      <c r="H5132" s="1105" t="b">
        <f t="shared" si="161"/>
        <v>1</v>
      </c>
    </row>
    <row r="5133" spans="1:8">
      <c r="A5133" s="47">
        <v>12426</v>
      </c>
      <c r="B5133" s="48" t="s">
        <v>13154</v>
      </c>
      <c r="C5133" s="47" t="s">
        <v>4706</v>
      </c>
      <c r="D5133" s="49">
        <f t="shared" si="160"/>
        <v>20.88</v>
      </c>
      <c r="F5133" s="49">
        <v>20.88</v>
      </c>
      <c r="G5133" s="49">
        <v>20.88</v>
      </c>
      <c r="H5133" s="1105" t="b">
        <f t="shared" si="161"/>
        <v>1</v>
      </c>
    </row>
    <row r="5134" spans="1:8">
      <c r="A5134" s="45">
        <v>12425</v>
      </c>
      <c r="B5134" s="1108" t="s">
        <v>13155</v>
      </c>
      <c r="C5134" s="45" t="s">
        <v>4706</v>
      </c>
      <c r="D5134" s="46">
        <f t="shared" si="160"/>
        <v>28.68</v>
      </c>
      <c r="F5134" s="46">
        <v>28.68</v>
      </c>
      <c r="G5134" s="46">
        <v>28.68</v>
      </c>
      <c r="H5134" s="1105" t="b">
        <f t="shared" si="161"/>
        <v>1</v>
      </c>
    </row>
    <row r="5135" spans="1:8">
      <c r="A5135" s="47">
        <v>12427</v>
      </c>
      <c r="B5135" s="48" t="s">
        <v>13156</v>
      </c>
      <c r="C5135" s="47" t="s">
        <v>4706</v>
      </c>
      <c r="D5135" s="49">
        <f t="shared" si="160"/>
        <v>119.06</v>
      </c>
      <c r="F5135" s="49">
        <v>119.06</v>
      </c>
      <c r="G5135" s="49">
        <v>119.06</v>
      </c>
      <c r="H5135" s="1105" t="b">
        <f t="shared" si="161"/>
        <v>1</v>
      </c>
    </row>
    <row r="5136" spans="1:8">
      <c r="A5136" s="45">
        <v>12428</v>
      </c>
      <c r="B5136" s="1108" t="s">
        <v>13157</v>
      </c>
      <c r="C5136" s="45" t="s">
        <v>4706</v>
      </c>
      <c r="D5136" s="46">
        <f t="shared" si="160"/>
        <v>76.42</v>
      </c>
      <c r="F5136" s="46">
        <v>76.42</v>
      </c>
      <c r="G5136" s="46">
        <v>76.42</v>
      </c>
      <c r="H5136" s="1105" t="b">
        <f t="shared" si="161"/>
        <v>1</v>
      </c>
    </row>
    <row r="5137" spans="1:8">
      <c r="A5137" s="47">
        <v>12430</v>
      </c>
      <c r="B5137" s="48" t="s">
        <v>13158</v>
      </c>
      <c r="C5137" s="47" t="s">
        <v>4706</v>
      </c>
      <c r="D5137" s="49">
        <f t="shared" si="160"/>
        <v>25.59</v>
      </c>
      <c r="F5137" s="49">
        <v>25.59</v>
      </c>
      <c r="G5137" s="49">
        <v>25.59</v>
      </c>
      <c r="H5137" s="1105" t="b">
        <f t="shared" si="161"/>
        <v>1</v>
      </c>
    </row>
    <row r="5138" spans="1:8">
      <c r="A5138" s="45">
        <v>12429</v>
      </c>
      <c r="B5138" s="1108" t="s">
        <v>13159</v>
      </c>
      <c r="C5138" s="45" t="s">
        <v>4706</v>
      </c>
      <c r="D5138" s="46">
        <f t="shared" si="160"/>
        <v>192.52</v>
      </c>
      <c r="F5138" s="46">
        <v>192.52</v>
      </c>
      <c r="G5138" s="46">
        <v>192.52</v>
      </c>
      <c r="H5138" s="1105" t="b">
        <f t="shared" si="161"/>
        <v>1</v>
      </c>
    </row>
    <row r="5139" spans="1:8">
      <c r="A5139" s="47">
        <v>12431</v>
      </c>
      <c r="B5139" s="48" t="s">
        <v>13160</v>
      </c>
      <c r="C5139" s="47" t="s">
        <v>4706</v>
      </c>
      <c r="D5139" s="49">
        <f t="shared" si="160"/>
        <v>327.64</v>
      </c>
      <c r="F5139" s="49">
        <v>327.64</v>
      </c>
      <c r="G5139" s="49">
        <v>327.64</v>
      </c>
      <c r="H5139" s="1105" t="b">
        <f t="shared" si="161"/>
        <v>1</v>
      </c>
    </row>
    <row r="5140" spans="1:8">
      <c r="A5140" s="45">
        <v>12432</v>
      </c>
      <c r="B5140" s="1108" t="s">
        <v>13161</v>
      </c>
      <c r="C5140" s="45" t="s">
        <v>4706</v>
      </c>
      <c r="D5140" s="46">
        <f t="shared" si="160"/>
        <v>67.38</v>
      </c>
      <c r="F5140" s="46">
        <v>67.38</v>
      </c>
      <c r="G5140" s="46">
        <v>67.38</v>
      </c>
      <c r="H5140" s="1105" t="b">
        <f t="shared" si="161"/>
        <v>1</v>
      </c>
    </row>
    <row r="5141" spans="1:8">
      <c r="A5141" s="47">
        <v>12434</v>
      </c>
      <c r="B5141" s="48" t="s">
        <v>13162</v>
      </c>
      <c r="C5141" s="47" t="s">
        <v>4706</v>
      </c>
      <c r="D5141" s="49">
        <f t="shared" si="160"/>
        <v>21.96</v>
      </c>
      <c r="F5141" s="49">
        <v>21.96</v>
      </c>
      <c r="G5141" s="49">
        <v>21.96</v>
      </c>
      <c r="H5141" s="1105" t="b">
        <f t="shared" si="161"/>
        <v>1</v>
      </c>
    </row>
    <row r="5142" spans="1:8">
      <c r="A5142" s="45">
        <v>12433</v>
      </c>
      <c r="B5142" s="1108" t="s">
        <v>13163</v>
      </c>
      <c r="C5142" s="45" t="s">
        <v>4706</v>
      </c>
      <c r="D5142" s="46">
        <f t="shared" si="160"/>
        <v>42.89</v>
      </c>
      <c r="F5142" s="46">
        <v>42.89</v>
      </c>
      <c r="G5142" s="46">
        <v>42.89</v>
      </c>
      <c r="H5142" s="1105" t="b">
        <f t="shared" si="161"/>
        <v>1</v>
      </c>
    </row>
    <row r="5143" spans="1:8">
      <c r="A5143" s="47">
        <v>12435</v>
      </c>
      <c r="B5143" s="48" t="s">
        <v>13164</v>
      </c>
      <c r="C5143" s="47" t="s">
        <v>4706</v>
      </c>
      <c r="D5143" s="49">
        <f t="shared" si="160"/>
        <v>132.76</v>
      </c>
      <c r="F5143" s="49">
        <v>132.76</v>
      </c>
      <c r="G5143" s="49">
        <v>132.76</v>
      </c>
      <c r="H5143" s="1105" t="b">
        <f t="shared" si="161"/>
        <v>1</v>
      </c>
    </row>
    <row r="5144" spans="1:8">
      <c r="A5144" s="45">
        <v>12437</v>
      </c>
      <c r="B5144" s="1108" t="s">
        <v>13165</v>
      </c>
      <c r="C5144" s="45" t="s">
        <v>4706</v>
      </c>
      <c r="D5144" s="46">
        <f t="shared" si="160"/>
        <v>107.22</v>
      </c>
      <c r="F5144" s="46">
        <v>107.22</v>
      </c>
      <c r="G5144" s="46">
        <v>107.22</v>
      </c>
      <c r="H5144" s="1105" t="b">
        <f t="shared" si="161"/>
        <v>1</v>
      </c>
    </row>
    <row r="5145" spans="1:8">
      <c r="A5145" s="47">
        <v>12439</v>
      </c>
      <c r="B5145" s="48" t="s">
        <v>13166</v>
      </c>
      <c r="C5145" s="47" t="s">
        <v>4706</v>
      </c>
      <c r="D5145" s="49">
        <f t="shared" si="160"/>
        <v>34.409999999999997</v>
      </c>
      <c r="F5145" s="49">
        <v>34.409999999999997</v>
      </c>
      <c r="G5145" s="49">
        <v>34.409999999999997</v>
      </c>
      <c r="H5145" s="1105" t="b">
        <f t="shared" si="161"/>
        <v>1</v>
      </c>
    </row>
    <row r="5146" spans="1:8">
      <c r="A5146" s="45">
        <v>12438</v>
      </c>
      <c r="B5146" s="1108" t="s">
        <v>13167</v>
      </c>
      <c r="C5146" s="45" t="s">
        <v>4706</v>
      </c>
      <c r="D5146" s="46">
        <f t="shared" si="160"/>
        <v>194.03</v>
      </c>
      <c r="F5146" s="46">
        <v>194.03</v>
      </c>
      <c r="G5146" s="46">
        <v>194.03</v>
      </c>
      <c r="H5146" s="1105" t="b">
        <f t="shared" si="161"/>
        <v>1</v>
      </c>
    </row>
    <row r="5147" spans="1:8">
      <c r="A5147" s="47">
        <v>12436</v>
      </c>
      <c r="B5147" s="48" t="s">
        <v>13168</v>
      </c>
      <c r="C5147" s="47" t="s">
        <v>4706</v>
      </c>
      <c r="D5147" s="49">
        <f t="shared" si="160"/>
        <v>245.11</v>
      </c>
      <c r="F5147" s="49">
        <v>245.11</v>
      </c>
      <c r="G5147" s="49">
        <v>245.11</v>
      </c>
      <c r="H5147" s="1105" t="b">
        <f t="shared" si="161"/>
        <v>1</v>
      </c>
    </row>
    <row r="5148" spans="1:8">
      <c r="A5148" s="45">
        <v>36357</v>
      </c>
      <c r="B5148" s="1108" t="s">
        <v>13169</v>
      </c>
      <c r="C5148" s="45" t="s">
        <v>4706</v>
      </c>
      <c r="D5148" s="46">
        <f t="shared" si="160"/>
        <v>86.81</v>
      </c>
      <c r="F5148" s="46">
        <v>86.81</v>
      </c>
      <c r="G5148" s="46">
        <v>86.81</v>
      </c>
      <c r="H5148" s="1105" t="b">
        <f t="shared" si="161"/>
        <v>1</v>
      </c>
    </row>
    <row r="5149" spans="1:8">
      <c r="A5149" s="47">
        <v>12424</v>
      </c>
      <c r="B5149" s="48" t="s">
        <v>13170</v>
      </c>
      <c r="C5149" s="47" t="s">
        <v>4706</v>
      </c>
      <c r="D5149" s="49">
        <f t="shared" si="160"/>
        <v>44.16</v>
      </c>
      <c r="F5149" s="49">
        <v>44.16</v>
      </c>
      <c r="G5149" s="49">
        <v>44.16</v>
      </c>
      <c r="H5149" s="1105" t="b">
        <f t="shared" si="161"/>
        <v>1</v>
      </c>
    </row>
    <row r="5150" spans="1:8">
      <c r="A5150" s="45">
        <v>12440</v>
      </c>
      <c r="B5150" s="1108" t="s">
        <v>13171</v>
      </c>
      <c r="C5150" s="45" t="s">
        <v>4706</v>
      </c>
      <c r="D5150" s="46">
        <f t="shared" si="160"/>
        <v>42.69</v>
      </c>
      <c r="F5150" s="46">
        <v>42.69</v>
      </c>
      <c r="G5150" s="46">
        <v>42.69</v>
      </c>
      <c r="H5150" s="1105" t="b">
        <f t="shared" si="161"/>
        <v>1</v>
      </c>
    </row>
    <row r="5151" spans="1:8">
      <c r="A5151" s="47">
        <v>9884</v>
      </c>
      <c r="B5151" s="48" t="s">
        <v>13172</v>
      </c>
      <c r="C5151" s="47" t="s">
        <v>4706</v>
      </c>
      <c r="D5151" s="49">
        <f t="shared" si="160"/>
        <v>31.84</v>
      </c>
      <c r="F5151" s="49">
        <v>31.84</v>
      </c>
      <c r="G5151" s="49">
        <v>31.84</v>
      </c>
      <c r="H5151" s="1105" t="b">
        <f t="shared" si="161"/>
        <v>1</v>
      </c>
    </row>
    <row r="5152" spans="1:8">
      <c r="A5152" s="45">
        <v>9888</v>
      </c>
      <c r="B5152" s="1108" t="s">
        <v>13173</v>
      </c>
      <c r="C5152" s="45" t="s">
        <v>4706</v>
      </c>
      <c r="D5152" s="46">
        <f t="shared" si="160"/>
        <v>25.58</v>
      </c>
      <c r="F5152" s="46">
        <v>25.58</v>
      </c>
      <c r="G5152" s="46">
        <v>25.58</v>
      </c>
      <c r="H5152" s="1105" t="b">
        <f t="shared" si="161"/>
        <v>1</v>
      </c>
    </row>
    <row r="5153" spans="1:8">
      <c r="A5153" s="47">
        <v>9883</v>
      </c>
      <c r="B5153" s="48" t="s">
        <v>13174</v>
      </c>
      <c r="C5153" s="47" t="s">
        <v>4706</v>
      </c>
      <c r="D5153" s="49">
        <f t="shared" si="160"/>
        <v>11.16</v>
      </c>
      <c r="F5153" s="49">
        <v>11.16</v>
      </c>
      <c r="G5153" s="49">
        <v>11.16</v>
      </c>
      <c r="H5153" s="1105" t="b">
        <f t="shared" si="161"/>
        <v>1</v>
      </c>
    </row>
    <row r="5154" spans="1:8">
      <c r="A5154" s="45">
        <v>9886</v>
      </c>
      <c r="B5154" s="1108" t="s">
        <v>13175</v>
      </c>
      <c r="C5154" s="45" t="s">
        <v>4706</v>
      </c>
      <c r="D5154" s="46">
        <f t="shared" si="160"/>
        <v>15.29</v>
      </c>
      <c r="F5154" s="46">
        <v>15.29</v>
      </c>
      <c r="G5154" s="46">
        <v>15.29</v>
      </c>
      <c r="H5154" s="1105" t="b">
        <f t="shared" si="161"/>
        <v>1</v>
      </c>
    </row>
    <row r="5155" spans="1:8">
      <c r="A5155" s="47">
        <v>9889</v>
      </c>
      <c r="B5155" s="48" t="s">
        <v>13176</v>
      </c>
      <c r="C5155" s="47" t="s">
        <v>4706</v>
      </c>
      <c r="D5155" s="49">
        <f t="shared" si="160"/>
        <v>77.47</v>
      </c>
      <c r="F5155" s="49">
        <v>77.47</v>
      </c>
      <c r="G5155" s="49">
        <v>77.47</v>
      </c>
      <c r="H5155" s="1105" t="b">
        <f t="shared" si="161"/>
        <v>1</v>
      </c>
    </row>
    <row r="5156" spans="1:8">
      <c r="A5156" s="45">
        <v>9887</v>
      </c>
      <c r="B5156" s="1108" t="s">
        <v>13177</v>
      </c>
      <c r="C5156" s="45" t="s">
        <v>4706</v>
      </c>
      <c r="D5156" s="46">
        <f t="shared" si="160"/>
        <v>46.82</v>
      </c>
      <c r="F5156" s="46">
        <v>46.82</v>
      </c>
      <c r="G5156" s="46">
        <v>46.82</v>
      </c>
      <c r="H5156" s="1105" t="b">
        <f t="shared" si="161"/>
        <v>1</v>
      </c>
    </row>
    <row r="5157" spans="1:8">
      <c r="A5157" s="47">
        <v>9885</v>
      </c>
      <c r="B5157" s="48" t="s">
        <v>13178</v>
      </c>
      <c r="C5157" s="47" t="s">
        <v>4706</v>
      </c>
      <c r="D5157" s="49">
        <f t="shared" si="160"/>
        <v>14.78</v>
      </c>
      <c r="F5157" s="49">
        <v>14.78</v>
      </c>
      <c r="G5157" s="49">
        <v>14.78</v>
      </c>
      <c r="H5157" s="1105" t="b">
        <f t="shared" si="161"/>
        <v>1</v>
      </c>
    </row>
    <row r="5158" spans="1:8">
      <c r="A5158" s="45">
        <v>9890</v>
      </c>
      <c r="B5158" s="1108" t="s">
        <v>13179</v>
      </c>
      <c r="C5158" s="45" t="s">
        <v>4706</v>
      </c>
      <c r="D5158" s="46">
        <f t="shared" si="160"/>
        <v>120.02</v>
      </c>
      <c r="F5158" s="46">
        <v>120.02</v>
      </c>
      <c r="G5158" s="46">
        <v>120.02</v>
      </c>
      <c r="H5158" s="1105" t="b">
        <f t="shared" si="161"/>
        <v>1</v>
      </c>
    </row>
    <row r="5159" spans="1:8">
      <c r="A5159" s="47">
        <v>9891</v>
      </c>
      <c r="B5159" s="48" t="s">
        <v>13180</v>
      </c>
      <c r="C5159" s="47" t="s">
        <v>4706</v>
      </c>
      <c r="D5159" s="49">
        <f t="shared" si="160"/>
        <v>168.49</v>
      </c>
      <c r="F5159" s="49">
        <v>168.49</v>
      </c>
      <c r="G5159" s="49">
        <v>168.49</v>
      </c>
      <c r="H5159" s="1105" t="b">
        <f t="shared" si="161"/>
        <v>1</v>
      </c>
    </row>
    <row r="5160" spans="1:8">
      <c r="A5160" s="45">
        <v>39292</v>
      </c>
      <c r="B5160" s="1108" t="s">
        <v>13181</v>
      </c>
      <c r="C5160" s="45" t="s">
        <v>4706</v>
      </c>
      <c r="D5160" s="46">
        <f t="shared" si="160"/>
        <v>7.32</v>
      </c>
      <c r="F5160" s="46">
        <v>7.32</v>
      </c>
      <c r="G5160" s="46">
        <v>7.32</v>
      </c>
      <c r="H5160" s="1105" t="b">
        <f t="shared" si="161"/>
        <v>1</v>
      </c>
    </row>
    <row r="5161" spans="1:8">
      <c r="A5161" s="47">
        <v>39293</v>
      </c>
      <c r="B5161" s="48" t="s">
        <v>13182</v>
      </c>
      <c r="C5161" s="47" t="s">
        <v>4706</v>
      </c>
      <c r="D5161" s="49">
        <f t="shared" si="160"/>
        <v>11.82</v>
      </c>
      <c r="F5161" s="49">
        <v>11.82</v>
      </c>
      <c r="G5161" s="49">
        <v>11.82</v>
      </c>
      <c r="H5161" s="1105" t="b">
        <f t="shared" si="161"/>
        <v>1</v>
      </c>
    </row>
    <row r="5162" spans="1:8">
      <c r="A5162" s="45">
        <v>39294</v>
      </c>
      <c r="B5162" s="1108" t="s">
        <v>13183</v>
      </c>
      <c r="C5162" s="45" t="s">
        <v>4706</v>
      </c>
      <c r="D5162" s="46">
        <f t="shared" si="160"/>
        <v>11.82</v>
      </c>
      <c r="F5162" s="46">
        <v>11.82</v>
      </c>
      <c r="G5162" s="46">
        <v>11.82</v>
      </c>
      <c r="H5162" s="1105" t="b">
        <f t="shared" si="161"/>
        <v>1</v>
      </c>
    </row>
    <row r="5163" spans="1:8">
      <c r="A5163" s="47">
        <v>39295</v>
      </c>
      <c r="B5163" s="48" t="s">
        <v>13184</v>
      </c>
      <c r="C5163" s="47" t="s">
        <v>4706</v>
      </c>
      <c r="D5163" s="49">
        <f t="shared" si="160"/>
        <v>20.16</v>
      </c>
      <c r="F5163" s="49">
        <v>20.16</v>
      </c>
      <c r="G5163" s="49">
        <v>20.16</v>
      </c>
      <c r="H5163" s="1105" t="b">
        <f t="shared" si="161"/>
        <v>1</v>
      </c>
    </row>
    <row r="5164" spans="1:8">
      <c r="A5164" s="45">
        <v>36313</v>
      </c>
      <c r="B5164" s="1108" t="s">
        <v>13185</v>
      </c>
      <c r="C5164" s="45" t="s">
        <v>4706</v>
      </c>
      <c r="D5164" s="46">
        <f t="shared" si="160"/>
        <v>20.58</v>
      </c>
      <c r="F5164" s="46">
        <v>20.58</v>
      </c>
      <c r="G5164" s="46">
        <v>20.58</v>
      </c>
      <c r="H5164" s="1105" t="b">
        <f t="shared" si="161"/>
        <v>1</v>
      </c>
    </row>
    <row r="5165" spans="1:8">
      <c r="A5165" s="47">
        <v>36316</v>
      </c>
      <c r="B5165" s="48" t="s">
        <v>13186</v>
      </c>
      <c r="C5165" s="47" t="s">
        <v>4706</v>
      </c>
      <c r="D5165" s="49">
        <f t="shared" si="160"/>
        <v>24.96</v>
      </c>
      <c r="F5165" s="49">
        <v>24.96</v>
      </c>
      <c r="G5165" s="49">
        <v>24.96</v>
      </c>
      <c r="H5165" s="1105" t="b">
        <f t="shared" si="161"/>
        <v>1</v>
      </c>
    </row>
    <row r="5166" spans="1:8">
      <c r="A5166" s="45">
        <v>64</v>
      </c>
      <c r="B5166" s="1108" t="s">
        <v>13187</v>
      </c>
      <c r="C5166" s="45" t="s">
        <v>4706</v>
      </c>
      <c r="D5166" s="46">
        <f t="shared" si="160"/>
        <v>3.65</v>
      </c>
      <c r="F5166" s="46">
        <v>3.65</v>
      </c>
      <c r="G5166" s="46">
        <v>3.65</v>
      </c>
      <c r="H5166" s="1105" t="b">
        <f t="shared" si="161"/>
        <v>1</v>
      </c>
    </row>
    <row r="5167" spans="1:8">
      <c r="A5167" s="47">
        <v>37423</v>
      </c>
      <c r="B5167" s="48" t="s">
        <v>13188</v>
      </c>
      <c r="C5167" s="47" t="s">
        <v>4706</v>
      </c>
      <c r="D5167" s="49">
        <f t="shared" si="160"/>
        <v>9.02</v>
      </c>
      <c r="F5167" s="49">
        <v>9.02</v>
      </c>
      <c r="G5167" s="49">
        <v>9.02</v>
      </c>
      <c r="H5167" s="1105" t="b">
        <f t="shared" si="161"/>
        <v>1</v>
      </c>
    </row>
    <row r="5168" spans="1:8">
      <c r="A5168" s="45">
        <v>39296</v>
      </c>
      <c r="B5168" s="1108" t="s">
        <v>13189</v>
      </c>
      <c r="C5168" s="45" t="s">
        <v>4706</v>
      </c>
      <c r="D5168" s="46">
        <f t="shared" si="160"/>
        <v>5.66</v>
      </c>
      <c r="F5168" s="46">
        <v>5.66</v>
      </c>
      <c r="G5168" s="46">
        <v>5.66</v>
      </c>
      <c r="H5168" s="1105" t="b">
        <f t="shared" si="161"/>
        <v>1</v>
      </c>
    </row>
    <row r="5169" spans="1:8">
      <c r="A5169" s="47">
        <v>39297</v>
      </c>
      <c r="B5169" s="48" t="s">
        <v>13190</v>
      </c>
      <c r="C5169" s="47" t="s">
        <v>4706</v>
      </c>
      <c r="D5169" s="49">
        <f t="shared" si="160"/>
        <v>8.09</v>
      </c>
      <c r="F5169" s="49">
        <v>8.09</v>
      </c>
      <c r="G5169" s="49">
        <v>8.09</v>
      </c>
      <c r="H5169" s="1105" t="b">
        <f t="shared" si="161"/>
        <v>1</v>
      </c>
    </row>
    <row r="5170" spans="1:8">
      <c r="A5170" s="45">
        <v>39298</v>
      </c>
      <c r="B5170" s="1108" t="s">
        <v>13191</v>
      </c>
      <c r="C5170" s="45" t="s">
        <v>4706</v>
      </c>
      <c r="D5170" s="46">
        <f t="shared" si="160"/>
        <v>14.25</v>
      </c>
      <c r="F5170" s="46">
        <v>14.25</v>
      </c>
      <c r="G5170" s="46">
        <v>14.25</v>
      </c>
      <c r="H5170" s="1105" t="b">
        <f t="shared" si="161"/>
        <v>1</v>
      </c>
    </row>
    <row r="5171" spans="1:8">
      <c r="A5171" s="47">
        <v>39299</v>
      </c>
      <c r="B5171" s="48" t="s">
        <v>13192</v>
      </c>
      <c r="C5171" s="47" t="s">
        <v>4706</v>
      </c>
      <c r="D5171" s="49">
        <f t="shared" si="160"/>
        <v>24.25</v>
      </c>
      <c r="F5171" s="49">
        <v>24.25</v>
      </c>
      <c r="G5171" s="49">
        <v>24.25</v>
      </c>
      <c r="H5171" s="1105" t="b">
        <f t="shared" si="161"/>
        <v>1</v>
      </c>
    </row>
    <row r="5172" spans="1:8">
      <c r="A5172" s="45">
        <v>9892</v>
      </c>
      <c r="B5172" s="1108" t="s">
        <v>13193</v>
      </c>
      <c r="C5172" s="45" t="s">
        <v>4706</v>
      </c>
      <c r="D5172" s="46">
        <f t="shared" si="160"/>
        <v>4.26</v>
      </c>
      <c r="F5172" s="46">
        <v>4.26</v>
      </c>
      <c r="G5172" s="46">
        <v>4.26</v>
      </c>
      <c r="H5172" s="1105" t="b">
        <f t="shared" si="161"/>
        <v>1</v>
      </c>
    </row>
    <row r="5173" spans="1:8">
      <c r="A5173" s="47">
        <v>9893</v>
      </c>
      <c r="B5173" s="48" t="s">
        <v>13194</v>
      </c>
      <c r="C5173" s="47" t="s">
        <v>4706</v>
      </c>
      <c r="D5173" s="49">
        <f t="shared" si="160"/>
        <v>57.92</v>
      </c>
      <c r="F5173" s="49">
        <v>57.92</v>
      </c>
      <c r="G5173" s="49">
        <v>57.92</v>
      </c>
      <c r="H5173" s="1105" t="b">
        <f t="shared" si="161"/>
        <v>1</v>
      </c>
    </row>
    <row r="5174" spans="1:8">
      <c r="A5174" s="45">
        <v>9901</v>
      </c>
      <c r="B5174" s="1108" t="s">
        <v>13195</v>
      </c>
      <c r="C5174" s="45" t="s">
        <v>4706</v>
      </c>
      <c r="D5174" s="46">
        <f t="shared" si="160"/>
        <v>25.7</v>
      </c>
      <c r="F5174" s="46">
        <v>25.7</v>
      </c>
      <c r="G5174" s="46">
        <v>25.7</v>
      </c>
      <c r="H5174" s="1105" t="b">
        <f t="shared" si="161"/>
        <v>1</v>
      </c>
    </row>
    <row r="5175" spans="1:8">
      <c r="A5175" s="47">
        <v>9896</v>
      </c>
      <c r="B5175" s="48" t="s">
        <v>13196</v>
      </c>
      <c r="C5175" s="47" t="s">
        <v>4706</v>
      </c>
      <c r="D5175" s="49">
        <f t="shared" si="160"/>
        <v>23.16</v>
      </c>
      <c r="F5175" s="49">
        <v>23.16</v>
      </c>
      <c r="G5175" s="49">
        <v>23.16</v>
      </c>
      <c r="H5175" s="1105" t="b">
        <f t="shared" si="161"/>
        <v>1</v>
      </c>
    </row>
    <row r="5176" spans="1:8">
      <c r="A5176" s="45">
        <v>9900</v>
      </c>
      <c r="B5176" s="1108" t="s">
        <v>13197</v>
      </c>
      <c r="C5176" s="45" t="s">
        <v>4706</v>
      </c>
      <c r="D5176" s="46">
        <f t="shared" si="160"/>
        <v>14.05</v>
      </c>
      <c r="F5176" s="46">
        <v>14.05</v>
      </c>
      <c r="G5176" s="46">
        <v>14.05</v>
      </c>
      <c r="H5176" s="1105" t="b">
        <f t="shared" si="161"/>
        <v>1</v>
      </c>
    </row>
    <row r="5177" spans="1:8">
      <c r="A5177" s="47">
        <v>9898</v>
      </c>
      <c r="B5177" s="48" t="s">
        <v>13198</v>
      </c>
      <c r="C5177" s="47" t="s">
        <v>4706</v>
      </c>
      <c r="D5177" s="49">
        <f t="shared" si="160"/>
        <v>119.1</v>
      </c>
      <c r="F5177" s="49">
        <v>119.1</v>
      </c>
      <c r="G5177" s="49">
        <v>119.1</v>
      </c>
      <c r="H5177" s="1105" t="b">
        <f t="shared" si="161"/>
        <v>1</v>
      </c>
    </row>
    <row r="5178" spans="1:8">
      <c r="A5178" s="45">
        <v>9899</v>
      </c>
      <c r="B5178" s="1108" t="s">
        <v>13199</v>
      </c>
      <c r="C5178" s="45" t="s">
        <v>4706</v>
      </c>
      <c r="D5178" s="46">
        <f t="shared" si="160"/>
        <v>7.67</v>
      </c>
      <c r="F5178" s="46">
        <v>7.67</v>
      </c>
      <c r="G5178" s="46">
        <v>7.67</v>
      </c>
      <c r="H5178" s="1105" t="b">
        <f t="shared" si="161"/>
        <v>1</v>
      </c>
    </row>
    <row r="5179" spans="1:8">
      <c r="A5179" s="47">
        <v>9902</v>
      </c>
      <c r="B5179" s="48" t="s">
        <v>13200</v>
      </c>
      <c r="C5179" s="47" t="s">
        <v>4706</v>
      </c>
      <c r="D5179" s="49">
        <f t="shared" si="160"/>
        <v>150.82</v>
      </c>
      <c r="F5179" s="49">
        <v>150.82</v>
      </c>
      <c r="G5179" s="49">
        <v>150.82</v>
      </c>
      <c r="H5179" s="1105" t="b">
        <f t="shared" si="161"/>
        <v>1</v>
      </c>
    </row>
    <row r="5180" spans="1:8">
      <c r="A5180" s="45">
        <v>9908</v>
      </c>
      <c r="B5180" s="1108" t="s">
        <v>13201</v>
      </c>
      <c r="C5180" s="45" t="s">
        <v>4706</v>
      </c>
      <c r="D5180" s="46">
        <f t="shared" si="160"/>
        <v>300.70999999999998</v>
      </c>
      <c r="F5180" s="46">
        <v>300.70999999999998</v>
      </c>
      <c r="G5180" s="46">
        <v>300.70999999999998</v>
      </c>
      <c r="H5180" s="1105" t="b">
        <f t="shared" si="161"/>
        <v>1</v>
      </c>
    </row>
    <row r="5181" spans="1:8">
      <c r="A5181" s="47">
        <v>9905</v>
      </c>
      <c r="B5181" s="48" t="s">
        <v>13202</v>
      </c>
      <c r="C5181" s="47" t="s">
        <v>4706</v>
      </c>
      <c r="D5181" s="49">
        <f t="shared" si="160"/>
        <v>5.0199999999999996</v>
      </c>
      <c r="F5181" s="49">
        <v>5.0199999999999996</v>
      </c>
      <c r="G5181" s="49">
        <v>5.0199999999999996</v>
      </c>
      <c r="H5181" s="1105" t="b">
        <f t="shared" si="161"/>
        <v>1</v>
      </c>
    </row>
    <row r="5182" spans="1:8">
      <c r="A5182" s="45">
        <v>9906</v>
      </c>
      <c r="B5182" s="1108" t="s">
        <v>13203</v>
      </c>
      <c r="C5182" s="45" t="s">
        <v>4706</v>
      </c>
      <c r="D5182" s="46">
        <f t="shared" si="160"/>
        <v>6.02</v>
      </c>
      <c r="F5182" s="46">
        <v>6.02</v>
      </c>
      <c r="G5182" s="46">
        <v>6.02</v>
      </c>
      <c r="H5182" s="1105" t="b">
        <f t="shared" si="161"/>
        <v>1</v>
      </c>
    </row>
    <row r="5183" spans="1:8">
      <c r="A5183" s="47">
        <v>9895</v>
      </c>
      <c r="B5183" s="48" t="s">
        <v>13204</v>
      </c>
      <c r="C5183" s="47" t="s">
        <v>4706</v>
      </c>
      <c r="D5183" s="49">
        <f t="shared" si="160"/>
        <v>9.8699999999999992</v>
      </c>
      <c r="F5183" s="49">
        <v>9.8699999999999992</v>
      </c>
      <c r="G5183" s="49">
        <v>9.8699999999999992</v>
      </c>
      <c r="H5183" s="1105" t="b">
        <f t="shared" si="161"/>
        <v>1</v>
      </c>
    </row>
    <row r="5184" spans="1:8">
      <c r="A5184" s="45">
        <v>9894</v>
      </c>
      <c r="B5184" s="1108" t="s">
        <v>13205</v>
      </c>
      <c r="C5184" s="45" t="s">
        <v>4706</v>
      </c>
      <c r="D5184" s="46">
        <f t="shared" si="160"/>
        <v>19.239999999999998</v>
      </c>
      <c r="F5184" s="46">
        <v>19.239999999999998</v>
      </c>
      <c r="G5184" s="46">
        <v>19.239999999999998</v>
      </c>
      <c r="H5184" s="1105" t="b">
        <f t="shared" si="161"/>
        <v>1</v>
      </c>
    </row>
    <row r="5185" spans="1:8">
      <c r="A5185" s="47">
        <v>9897</v>
      </c>
      <c r="B5185" s="48" t="s">
        <v>13206</v>
      </c>
      <c r="C5185" s="47" t="s">
        <v>4706</v>
      </c>
      <c r="D5185" s="49">
        <f t="shared" si="160"/>
        <v>20.83</v>
      </c>
      <c r="F5185" s="49">
        <v>20.83</v>
      </c>
      <c r="G5185" s="49">
        <v>20.83</v>
      </c>
      <c r="H5185" s="1105" t="b">
        <f t="shared" si="161"/>
        <v>1</v>
      </c>
    </row>
    <row r="5186" spans="1:8">
      <c r="A5186" s="45">
        <v>9910</v>
      </c>
      <c r="B5186" s="1108" t="s">
        <v>13207</v>
      </c>
      <c r="C5186" s="45" t="s">
        <v>4706</v>
      </c>
      <c r="D5186" s="46">
        <f t="shared" si="160"/>
        <v>52.44</v>
      </c>
      <c r="F5186" s="46">
        <v>52.44</v>
      </c>
      <c r="G5186" s="46">
        <v>52.44</v>
      </c>
      <c r="H5186" s="1105" t="b">
        <f t="shared" si="161"/>
        <v>1</v>
      </c>
    </row>
    <row r="5187" spans="1:8">
      <c r="A5187" s="47">
        <v>9909</v>
      </c>
      <c r="B5187" s="48" t="s">
        <v>13208</v>
      </c>
      <c r="C5187" s="47" t="s">
        <v>4706</v>
      </c>
      <c r="D5187" s="49">
        <f t="shared" ref="D5187:D5250" si="162">IF($J$2=$F$1,F5187,G5187)</f>
        <v>105.82</v>
      </c>
      <c r="F5187" s="49">
        <v>105.82</v>
      </c>
      <c r="G5187" s="49">
        <v>105.82</v>
      </c>
      <c r="H5187" s="1105" t="b">
        <f t="shared" ref="H5187:H5250" si="163">F5187=G5187</f>
        <v>1</v>
      </c>
    </row>
    <row r="5188" spans="1:8">
      <c r="A5188" s="45">
        <v>9907</v>
      </c>
      <c r="B5188" s="1108" t="s">
        <v>13209</v>
      </c>
      <c r="C5188" s="45" t="s">
        <v>4706</v>
      </c>
      <c r="D5188" s="46">
        <f t="shared" si="162"/>
        <v>162.71</v>
      </c>
      <c r="F5188" s="46">
        <v>162.71</v>
      </c>
      <c r="G5188" s="46">
        <v>162.71</v>
      </c>
      <c r="H5188" s="1105" t="b">
        <f t="shared" si="163"/>
        <v>1</v>
      </c>
    </row>
    <row r="5189" spans="1:8" ht="30">
      <c r="A5189" s="47">
        <v>20973</v>
      </c>
      <c r="B5189" s="48" t="s">
        <v>13210</v>
      </c>
      <c r="C5189" s="47" t="s">
        <v>4706</v>
      </c>
      <c r="D5189" s="49">
        <f t="shared" si="162"/>
        <v>62.46</v>
      </c>
      <c r="F5189" s="49">
        <v>62.46</v>
      </c>
      <c r="G5189" s="49">
        <v>62.46</v>
      </c>
      <c r="H5189" s="1105" t="b">
        <f t="shared" si="163"/>
        <v>1</v>
      </c>
    </row>
    <row r="5190" spans="1:8" ht="30">
      <c r="A5190" s="45">
        <v>20974</v>
      </c>
      <c r="B5190" s="1108" t="s">
        <v>13211</v>
      </c>
      <c r="C5190" s="45" t="s">
        <v>4706</v>
      </c>
      <c r="D5190" s="46">
        <f t="shared" si="162"/>
        <v>89.37</v>
      </c>
      <c r="F5190" s="46">
        <v>89.37</v>
      </c>
      <c r="G5190" s="46">
        <v>89.37</v>
      </c>
      <c r="H5190" s="1105" t="b">
        <f t="shared" si="163"/>
        <v>1</v>
      </c>
    </row>
    <row r="5191" spans="1:8">
      <c r="A5191" s="47">
        <v>37989</v>
      </c>
      <c r="B5191" s="48" t="s">
        <v>13212</v>
      </c>
      <c r="C5191" s="47" t="s">
        <v>4706</v>
      </c>
      <c r="D5191" s="49">
        <f t="shared" si="162"/>
        <v>13.08</v>
      </c>
      <c r="F5191" s="49">
        <v>13.08</v>
      </c>
      <c r="G5191" s="49">
        <v>13.08</v>
      </c>
      <c r="H5191" s="1105" t="b">
        <f t="shared" si="163"/>
        <v>1</v>
      </c>
    </row>
    <row r="5192" spans="1:8">
      <c r="A5192" s="45">
        <v>37990</v>
      </c>
      <c r="B5192" s="1108" t="s">
        <v>13213</v>
      </c>
      <c r="C5192" s="45" t="s">
        <v>4706</v>
      </c>
      <c r="D5192" s="46">
        <f t="shared" si="162"/>
        <v>15.2</v>
      </c>
      <c r="F5192" s="46">
        <v>15.2</v>
      </c>
      <c r="G5192" s="46">
        <v>15.2</v>
      </c>
      <c r="H5192" s="1105" t="b">
        <f t="shared" si="163"/>
        <v>1</v>
      </c>
    </row>
    <row r="5193" spans="1:8">
      <c r="A5193" s="47">
        <v>37991</v>
      </c>
      <c r="B5193" s="48" t="s">
        <v>13214</v>
      </c>
      <c r="C5193" s="47" t="s">
        <v>4706</v>
      </c>
      <c r="D5193" s="49">
        <f t="shared" si="162"/>
        <v>24.04</v>
      </c>
      <c r="F5193" s="49">
        <v>24.04</v>
      </c>
      <c r="G5193" s="49">
        <v>24.04</v>
      </c>
      <c r="H5193" s="1105" t="b">
        <f t="shared" si="163"/>
        <v>1</v>
      </c>
    </row>
    <row r="5194" spans="1:8">
      <c r="A5194" s="45">
        <v>37992</v>
      </c>
      <c r="B5194" s="1108" t="s">
        <v>13215</v>
      </c>
      <c r="C5194" s="45" t="s">
        <v>4706</v>
      </c>
      <c r="D5194" s="46">
        <f t="shared" si="162"/>
        <v>36.72</v>
      </c>
      <c r="F5194" s="46">
        <v>36.72</v>
      </c>
      <c r="G5194" s="46">
        <v>36.72</v>
      </c>
      <c r="H5194" s="1105" t="b">
        <f t="shared" si="163"/>
        <v>1</v>
      </c>
    </row>
    <row r="5195" spans="1:8">
      <c r="A5195" s="47">
        <v>37993</v>
      </c>
      <c r="B5195" s="48" t="s">
        <v>13216</v>
      </c>
      <c r="C5195" s="47" t="s">
        <v>4706</v>
      </c>
      <c r="D5195" s="49">
        <f t="shared" si="162"/>
        <v>54.5</v>
      </c>
      <c r="F5195" s="49">
        <v>54.5</v>
      </c>
      <c r="G5195" s="49">
        <v>54.5</v>
      </c>
      <c r="H5195" s="1105" t="b">
        <f t="shared" si="163"/>
        <v>1</v>
      </c>
    </row>
    <row r="5196" spans="1:8">
      <c r="A5196" s="45">
        <v>37994</v>
      </c>
      <c r="B5196" s="1108" t="s">
        <v>13217</v>
      </c>
      <c r="C5196" s="45" t="s">
        <v>4706</v>
      </c>
      <c r="D5196" s="46">
        <f t="shared" si="162"/>
        <v>130.97</v>
      </c>
      <c r="F5196" s="46">
        <v>130.97</v>
      </c>
      <c r="G5196" s="46">
        <v>130.97</v>
      </c>
      <c r="H5196" s="1105" t="b">
        <f t="shared" si="163"/>
        <v>1</v>
      </c>
    </row>
    <row r="5197" spans="1:8">
      <c r="A5197" s="47">
        <v>37995</v>
      </c>
      <c r="B5197" s="48" t="s">
        <v>13218</v>
      </c>
      <c r="C5197" s="47" t="s">
        <v>4706</v>
      </c>
      <c r="D5197" s="49">
        <f t="shared" si="162"/>
        <v>190.09</v>
      </c>
      <c r="F5197" s="49">
        <v>190.09</v>
      </c>
      <c r="G5197" s="49">
        <v>190.09</v>
      </c>
      <c r="H5197" s="1105" t="b">
        <f t="shared" si="163"/>
        <v>1</v>
      </c>
    </row>
    <row r="5198" spans="1:8">
      <c r="A5198" s="45">
        <v>37996</v>
      </c>
      <c r="B5198" s="1108" t="s">
        <v>13219</v>
      </c>
      <c r="C5198" s="45" t="s">
        <v>4706</v>
      </c>
      <c r="D5198" s="46">
        <f t="shared" si="162"/>
        <v>280.27999999999997</v>
      </c>
      <c r="F5198" s="46">
        <v>280.27999999999997</v>
      </c>
      <c r="G5198" s="46">
        <v>280.27999999999997</v>
      </c>
      <c r="H5198" s="1105" t="b">
        <f t="shared" si="163"/>
        <v>1</v>
      </c>
    </row>
    <row r="5199" spans="1:8">
      <c r="A5199" s="47">
        <v>13883</v>
      </c>
      <c r="B5199" s="48" t="s">
        <v>13220</v>
      </c>
      <c r="C5199" s="47" t="s">
        <v>4706</v>
      </c>
      <c r="D5199" s="49">
        <f t="shared" si="162"/>
        <v>79853.279999999999</v>
      </c>
      <c r="F5199" s="49">
        <v>79853.279999999999</v>
      </c>
      <c r="G5199" s="49">
        <v>79853.279999999999</v>
      </c>
      <c r="H5199" s="1105" t="b">
        <f t="shared" si="163"/>
        <v>1</v>
      </c>
    </row>
    <row r="5200" spans="1:8">
      <c r="A5200" s="45">
        <v>38604</v>
      </c>
      <c r="B5200" s="1108" t="s">
        <v>13221</v>
      </c>
      <c r="C5200" s="45" t="s">
        <v>4706</v>
      </c>
      <c r="D5200" s="46">
        <f t="shared" si="162"/>
        <v>99456.21</v>
      </c>
      <c r="F5200" s="46">
        <v>99456.21</v>
      </c>
      <c r="G5200" s="46">
        <v>99456.21</v>
      </c>
      <c r="H5200" s="1105" t="b">
        <f t="shared" si="163"/>
        <v>1</v>
      </c>
    </row>
    <row r="5201" spans="1:8" ht="30">
      <c r="A5201" s="47">
        <v>10601</v>
      </c>
      <c r="B5201" s="48" t="s">
        <v>13222</v>
      </c>
      <c r="C5201" s="47" t="s">
        <v>4706</v>
      </c>
      <c r="D5201" s="49">
        <f t="shared" si="162"/>
        <v>1934621.64</v>
      </c>
      <c r="F5201" s="49">
        <v>1934621.64</v>
      </c>
      <c r="G5201" s="49">
        <v>1934621.64</v>
      </c>
      <c r="H5201" s="1105" t="b">
        <f t="shared" si="163"/>
        <v>1</v>
      </c>
    </row>
    <row r="5202" spans="1:8">
      <c r="A5202" s="45">
        <v>26034</v>
      </c>
      <c r="B5202" s="1108" t="s">
        <v>13223</v>
      </c>
      <c r="C5202" s="45" t="s">
        <v>4706</v>
      </c>
      <c r="D5202" s="46">
        <f t="shared" si="162"/>
        <v>5093790.5</v>
      </c>
      <c r="F5202" s="46">
        <v>5093790.5</v>
      </c>
      <c r="G5202" s="46">
        <v>5093790.5</v>
      </c>
      <c r="H5202" s="1105" t="b">
        <f t="shared" si="163"/>
        <v>1</v>
      </c>
    </row>
    <row r="5203" spans="1:8">
      <c r="A5203" s="47">
        <v>13894</v>
      </c>
      <c r="B5203" s="48" t="s">
        <v>13224</v>
      </c>
      <c r="C5203" s="47" t="s">
        <v>4706</v>
      </c>
      <c r="D5203" s="49">
        <f t="shared" si="162"/>
        <v>392649.25</v>
      </c>
      <c r="F5203" s="49">
        <v>392649.25</v>
      </c>
      <c r="G5203" s="49">
        <v>392649.25</v>
      </c>
      <c r="H5203" s="1105" t="b">
        <f t="shared" si="163"/>
        <v>1</v>
      </c>
    </row>
    <row r="5204" spans="1:8">
      <c r="A5204" s="45">
        <v>13895</v>
      </c>
      <c r="B5204" s="1108" t="s">
        <v>13225</v>
      </c>
      <c r="C5204" s="45" t="s">
        <v>4706</v>
      </c>
      <c r="D5204" s="46">
        <f t="shared" si="162"/>
        <v>527982.35</v>
      </c>
      <c r="F5204" s="46">
        <v>527982.35</v>
      </c>
      <c r="G5204" s="46">
        <v>527982.35</v>
      </c>
      <c r="H5204" s="1105" t="b">
        <f t="shared" si="163"/>
        <v>1</v>
      </c>
    </row>
    <row r="5205" spans="1:8">
      <c r="A5205" s="47">
        <v>13892</v>
      </c>
      <c r="B5205" s="48" t="s">
        <v>13226</v>
      </c>
      <c r="C5205" s="47" t="s">
        <v>4706</v>
      </c>
      <c r="D5205" s="49">
        <f t="shared" si="162"/>
        <v>647029.46</v>
      </c>
      <c r="F5205" s="49">
        <v>647029.46</v>
      </c>
      <c r="G5205" s="49">
        <v>647029.46</v>
      </c>
      <c r="H5205" s="1105" t="b">
        <f t="shared" si="163"/>
        <v>1</v>
      </c>
    </row>
    <row r="5206" spans="1:8">
      <c r="A5206" s="45">
        <v>9914</v>
      </c>
      <c r="B5206" s="1108" t="s">
        <v>13227</v>
      </c>
      <c r="C5206" s="45" t="s">
        <v>4706</v>
      </c>
      <c r="D5206" s="46">
        <f t="shared" si="162"/>
        <v>700000</v>
      </c>
      <c r="F5206" s="46">
        <v>700000</v>
      </c>
      <c r="G5206" s="46">
        <v>700000</v>
      </c>
      <c r="H5206" s="1105" t="b">
        <f t="shared" si="163"/>
        <v>1</v>
      </c>
    </row>
    <row r="5207" spans="1:8" ht="30">
      <c r="A5207" s="47">
        <v>36485</v>
      </c>
      <c r="B5207" s="48" t="s">
        <v>13228</v>
      </c>
      <c r="C5207" s="47" t="s">
        <v>4706</v>
      </c>
      <c r="D5207" s="49">
        <f t="shared" si="162"/>
        <v>424438.89</v>
      </c>
      <c r="F5207" s="49">
        <v>424438.89</v>
      </c>
      <c r="G5207" s="49">
        <v>424438.89</v>
      </c>
      <c r="H5207" s="1105" t="b">
        <f t="shared" si="163"/>
        <v>1</v>
      </c>
    </row>
    <row r="5208" spans="1:8">
      <c r="A5208" s="45">
        <v>9912</v>
      </c>
      <c r="B5208" s="1108" t="s">
        <v>13229</v>
      </c>
      <c r="C5208" s="45" t="s">
        <v>4706</v>
      </c>
      <c r="D5208" s="46">
        <f t="shared" si="162"/>
        <v>1575000</v>
      </c>
      <c r="F5208" s="46">
        <v>1575000</v>
      </c>
      <c r="G5208" s="46">
        <v>1575000</v>
      </c>
      <c r="H5208" s="1105" t="b">
        <f t="shared" si="163"/>
        <v>1</v>
      </c>
    </row>
    <row r="5209" spans="1:8">
      <c r="A5209" s="47">
        <v>9921</v>
      </c>
      <c r="B5209" s="48" t="s">
        <v>13230</v>
      </c>
      <c r="C5209" s="47" t="s">
        <v>4706</v>
      </c>
      <c r="D5209" s="49">
        <f t="shared" si="162"/>
        <v>812459.49</v>
      </c>
      <c r="F5209" s="49">
        <v>812459.49</v>
      </c>
      <c r="G5209" s="49">
        <v>812459.49</v>
      </c>
      <c r="H5209" s="1105" t="b">
        <f t="shared" si="163"/>
        <v>1</v>
      </c>
    </row>
    <row r="5210" spans="1:8">
      <c r="A5210" s="45">
        <v>21112</v>
      </c>
      <c r="B5210" s="1108" t="s">
        <v>13231</v>
      </c>
      <c r="C5210" s="45" t="s">
        <v>4706</v>
      </c>
      <c r="D5210" s="46">
        <f t="shared" si="162"/>
        <v>146.66999999999999</v>
      </c>
      <c r="F5210" s="46">
        <v>146.66999999999999</v>
      </c>
      <c r="G5210" s="46">
        <v>146.66999999999999</v>
      </c>
      <c r="H5210" s="1105" t="b">
        <f t="shared" si="163"/>
        <v>1</v>
      </c>
    </row>
    <row r="5211" spans="1:8">
      <c r="A5211" s="47">
        <v>10228</v>
      </c>
      <c r="B5211" s="48" t="s">
        <v>13232</v>
      </c>
      <c r="C5211" s="47" t="s">
        <v>4706</v>
      </c>
      <c r="D5211" s="49">
        <f t="shared" si="162"/>
        <v>170.39</v>
      </c>
      <c r="F5211" s="49">
        <v>170.39</v>
      </c>
      <c r="G5211" s="49">
        <v>170.39</v>
      </c>
      <c r="H5211" s="1105" t="b">
        <f t="shared" si="163"/>
        <v>1</v>
      </c>
    </row>
    <row r="5212" spans="1:8">
      <c r="A5212" s="45">
        <v>11781</v>
      </c>
      <c r="B5212" s="1108" t="s">
        <v>13233</v>
      </c>
      <c r="C5212" s="45" t="s">
        <v>4706</v>
      </c>
      <c r="D5212" s="46">
        <f t="shared" si="162"/>
        <v>138.03</v>
      </c>
      <c r="F5212" s="46">
        <v>138.03</v>
      </c>
      <c r="G5212" s="46">
        <v>138.03</v>
      </c>
      <c r="H5212" s="1105" t="b">
        <f t="shared" si="163"/>
        <v>1</v>
      </c>
    </row>
    <row r="5213" spans="1:8">
      <c r="A5213" s="47">
        <v>11746</v>
      </c>
      <c r="B5213" s="48" t="s">
        <v>13234</v>
      </c>
      <c r="C5213" s="47" t="s">
        <v>4706</v>
      </c>
      <c r="D5213" s="49">
        <f t="shared" si="162"/>
        <v>48.05</v>
      </c>
      <c r="F5213" s="49">
        <v>48.05</v>
      </c>
      <c r="G5213" s="49">
        <v>48.05</v>
      </c>
      <c r="H5213" s="1105" t="b">
        <f t="shared" si="163"/>
        <v>1</v>
      </c>
    </row>
    <row r="5214" spans="1:8">
      <c r="A5214" s="45">
        <v>11751</v>
      </c>
      <c r="B5214" s="1108" t="s">
        <v>13235</v>
      </c>
      <c r="C5214" s="45" t="s">
        <v>4706</v>
      </c>
      <c r="D5214" s="46">
        <f t="shared" si="162"/>
        <v>86.31</v>
      </c>
      <c r="F5214" s="46">
        <v>86.31</v>
      </c>
      <c r="G5214" s="46">
        <v>86.31</v>
      </c>
      <c r="H5214" s="1105" t="b">
        <f t="shared" si="163"/>
        <v>1</v>
      </c>
    </row>
    <row r="5215" spans="1:8">
      <c r="A5215" s="47">
        <v>11750</v>
      </c>
      <c r="B5215" s="48" t="s">
        <v>13236</v>
      </c>
      <c r="C5215" s="47" t="s">
        <v>4706</v>
      </c>
      <c r="D5215" s="49">
        <f t="shared" si="162"/>
        <v>71.63</v>
      </c>
      <c r="F5215" s="49">
        <v>71.63</v>
      </c>
      <c r="G5215" s="49">
        <v>71.63</v>
      </c>
      <c r="H5215" s="1105" t="b">
        <f t="shared" si="163"/>
        <v>1</v>
      </c>
    </row>
    <row r="5216" spans="1:8">
      <c r="A5216" s="45">
        <v>11748</v>
      </c>
      <c r="B5216" s="1108" t="s">
        <v>13237</v>
      </c>
      <c r="C5216" s="45" t="s">
        <v>4706</v>
      </c>
      <c r="D5216" s="46">
        <f t="shared" si="162"/>
        <v>30.84</v>
      </c>
      <c r="F5216" s="46">
        <v>30.84</v>
      </c>
      <c r="G5216" s="46">
        <v>30.84</v>
      </c>
      <c r="H5216" s="1105" t="b">
        <f t="shared" si="163"/>
        <v>1</v>
      </c>
    </row>
    <row r="5217" spans="1:8">
      <c r="A5217" s="47">
        <v>11747</v>
      </c>
      <c r="B5217" s="48" t="s">
        <v>13238</v>
      </c>
      <c r="C5217" s="47" t="s">
        <v>4706</v>
      </c>
      <c r="D5217" s="49">
        <f t="shared" si="162"/>
        <v>133.09</v>
      </c>
      <c r="F5217" s="49">
        <v>133.09</v>
      </c>
      <c r="G5217" s="49">
        <v>133.09</v>
      </c>
      <c r="H5217" s="1105" t="b">
        <f t="shared" si="163"/>
        <v>1</v>
      </c>
    </row>
    <row r="5218" spans="1:8">
      <c r="A5218" s="45">
        <v>11749</v>
      </c>
      <c r="B5218" s="1108" t="s">
        <v>13239</v>
      </c>
      <c r="C5218" s="45" t="s">
        <v>4706</v>
      </c>
      <c r="D5218" s="46">
        <f t="shared" si="162"/>
        <v>35.590000000000003</v>
      </c>
      <c r="F5218" s="46">
        <v>35.590000000000003</v>
      </c>
      <c r="G5218" s="46">
        <v>35.590000000000003</v>
      </c>
      <c r="H5218" s="1105" t="b">
        <f t="shared" si="163"/>
        <v>1</v>
      </c>
    </row>
    <row r="5219" spans="1:8">
      <c r="A5219" s="47">
        <v>10236</v>
      </c>
      <c r="B5219" s="48" t="s">
        <v>13240</v>
      </c>
      <c r="C5219" s="47" t="s">
        <v>4706</v>
      </c>
      <c r="D5219" s="49">
        <f t="shared" si="162"/>
        <v>57.24</v>
      </c>
      <c r="F5219" s="49">
        <v>57.24</v>
      </c>
      <c r="G5219" s="49">
        <v>57.24</v>
      </c>
      <c r="H5219" s="1105" t="b">
        <f t="shared" si="163"/>
        <v>1</v>
      </c>
    </row>
    <row r="5220" spans="1:8">
      <c r="A5220" s="45">
        <v>10233</v>
      </c>
      <c r="B5220" s="1108" t="s">
        <v>13241</v>
      </c>
      <c r="C5220" s="45" t="s">
        <v>4706</v>
      </c>
      <c r="D5220" s="46">
        <f t="shared" si="162"/>
        <v>53.64</v>
      </c>
      <c r="F5220" s="46">
        <v>53.64</v>
      </c>
      <c r="G5220" s="46">
        <v>53.64</v>
      </c>
      <c r="H5220" s="1105" t="b">
        <f t="shared" si="163"/>
        <v>1</v>
      </c>
    </row>
    <row r="5221" spans="1:8">
      <c r="A5221" s="47">
        <v>10234</v>
      </c>
      <c r="B5221" s="48" t="s">
        <v>13242</v>
      </c>
      <c r="C5221" s="47" t="s">
        <v>4706</v>
      </c>
      <c r="D5221" s="49">
        <f t="shared" si="162"/>
        <v>33.79</v>
      </c>
      <c r="F5221" s="49">
        <v>33.79</v>
      </c>
      <c r="G5221" s="49">
        <v>33.79</v>
      </c>
      <c r="H5221" s="1105" t="b">
        <f t="shared" si="163"/>
        <v>1</v>
      </c>
    </row>
    <row r="5222" spans="1:8">
      <c r="A5222" s="45">
        <v>10231</v>
      </c>
      <c r="B5222" s="1108" t="s">
        <v>13243</v>
      </c>
      <c r="C5222" s="45" t="s">
        <v>4706</v>
      </c>
      <c r="D5222" s="46">
        <f t="shared" si="162"/>
        <v>154.94999999999999</v>
      </c>
      <c r="F5222" s="46">
        <v>154.94999999999999</v>
      </c>
      <c r="G5222" s="46">
        <v>154.94999999999999</v>
      </c>
      <c r="H5222" s="1105" t="b">
        <f t="shared" si="163"/>
        <v>1</v>
      </c>
    </row>
    <row r="5223" spans="1:8">
      <c r="A5223" s="47">
        <v>10232</v>
      </c>
      <c r="B5223" s="48" t="s">
        <v>13244</v>
      </c>
      <c r="C5223" s="47" t="s">
        <v>4706</v>
      </c>
      <c r="D5223" s="49">
        <f t="shared" si="162"/>
        <v>86.71</v>
      </c>
      <c r="F5223" s="49">
        <v>86.71</v>
      </c>
      <c r="G5223" s="49">
        <v>86.71</v>
      </c>
      <c r="H5223" s="1105" t="b">
        <f t="shared" si="163"/>
        <v>1</v>
      </c>
    </row>
    <row r="5224" spans="1:8">
      <c r="A5224" s="45">
        <v>10229</v>
      </c>
      <c r="B5224" s="1108" t="s">
        <v>13245</v>
      </c>
      <c r="C5224" s="45" t="s">
        <v>4706</v>
      </c>
      <c r="D5224" s="46">
        <f t="shared" si="162"/>
        <v>30.56</v>
      </c>
      <c r="F5224" s="46">
        <v>30.56</v>
      </c>
      <c r="G5224" s="46">
        <v>30.56</v>
      </c>
      <c r="H5224" s="1105" t="b">
        <f t="shared" si="163"/>
        <v>1</v>
      </c>
    </row>
    <row r="5225" spans="1:8">
      <c r="A5225" s="47">
        <v>10235</v>
      </c>
      <c r="B5225" s="48" t="s">
        <v>13246</v>
      </c>
      <c r="C5225" s="47" t="s">
        <v>4706</v>
      </c>
      <c r="D5225" s="49">
        <f t="shared" si="162"/>
        <v>212.43</v>
      </c>
      <c r="F5225" s="49">
        <v>212.43</v>
      </c>
      <c r="G5225" s="49">
        <v>212.43</v>
      </c>
      <c r="H5225" s="1105" t="b">
        <f t="shared" si="163"/>
        <v>1</v>
      </c>
    </row>
    <row r="5226" spans="1:8">
      <c r="A5226" s="45">
        <v>10230</v>
      </c>
      <c r="B5226" s="1108" t="s">
        <v>13247</v>
      </c>
      <c r="C5226" s="45" t="s">
        <v>4706</v>
      </c>
      <c r="D5226" s="46">
        <f t="shared" si="162"/>
        <v>373.85</v>
      </c>
      <c r="F5226" s="46">
        <v>373.85</v>
      </c>
      <c r="G5226" s="46">
        <v>373.85</v>
      </c>
      <c r="H5226" s="1105" t="b">
        <f t="shared" si="163"/>
        <v>1</v>
      </c>
    </row>
    <row r="5227" spans="1:8">
      <c r="A5227" s="47">
        <v>10409</v>
      </c>
      <c r="B5227" s="48" t="s">
        <v>13248</v>
      </c>
      <c r="C5227" s="47" t="s">
        <v>4706</v>
      </c>
      <c r="D5227" s="49">
        <f t="shared" si="162"/>
        <v>111.06</v>
      </c>
      <c r="F5227" s="49">
        <v>111.06</v>
      </c>
      <c r="G5227" s="49">
        <v>111.06</v>
      </c>
      <c r="H5227" s="1105" t="b">
        <f t="shared" si="163"/>
        <v>1</v>
      </c>
    </row>
    <row r="5228" spans="1:8">
      <c r="A5228" s="45">
        <v>10411</v>
      </c>
      <c r="B5228" s="1108" t="s">
        <v>13249</v>
      </c>
      <c r="C5228" s="45" t="s">
        <v>4706</v>
      </c>
      <c r="D5228" s="46">
        <f t="shared" si="162"/>
        <v>99.38</v>
      </c>
      <c r="F5228" s="46">
        <v>99.38</v>
      </c>
      <c r="G5228" s="46">
        <v>99.38</v>
      </c>
      <c r="H5228" s="1105" t="b">
        <f t="shared" si="163"/>
        <v>1</v>
      </c>
    </row>
    <row r="5229" spans="1:8">
      <c r="A5229" s="47">
        <v>10404</v>
      </c>
      <c r="B5229" s="48" t="s">
        <v>13250</v>
      </c>
      <c r="C5229" s="47" t="s">
        <v>4706</v>
      </c>
      <c r="D5229" s="49">
        <f t="shared" si="162"/>
        <v>40.299999999999997</v>
      </c>
      <c r="F5229" s="49">
        <v>40.299999999999997</v>
      </c>
      <c r="G5229" s="49">
        <v>40.299999999999997</v>
      </c>
      <c r="H5229" s="1105" t="b">
        <f t="shared" si="163"/>
        <v>1</v>
      </c>
    </row>
    <row r="5230" spans="1:8">
      <c r="A5230" s="45">
        <v>10410</v>
      </c>
      <c r="B5230" s="1108" t="s">
        <v>13251</v>
      </c>
      <c r="C5230" s="45" t="s">
        <v>4706</v>
      </c>
      <c r="D5230" s="46">
        <f t="shared" si="162"/>
        <v>66.38</v>
      </c>
      <c r="F5230" s="46">
        <v>66.38</v>
      </c>
      <c r="G5230" s="46">
        <v>66.38</v>
      </c>
      <c r="H5230" s="1105" t="b">
        <f t="shared" si="163"/>
        <v>1</v>
      </c>
    </row>
    <row r="5231" spans="1:8">
      <c r="A5231" s="47">
        <v>10405</v>
      </c>
      <c r="B5231" s="48" t="s">
        <v>13252</v>
      </c>
      <c r="C5231" s="47" t="s">
        <v>4706</v>
      </c>
      <c r="D5231" s="49">
        <f t="shared" si="162"/>
        <v>222.52</v>
      </c>
      <c r="F5231" s="49">
        <v>222.52</v>
      </c>
      <c r="G5231" s="49">
        <v>222.52</v>
      </c>
      <c r="H5231" s="1105" t="b">
        <f t="shared" si="163"/>
        <v>1</v>
      </c>
    </row>
    <row r="5232" spans="1:8">
      <c r="A5232" s="45">
        <v>10408</v>
      </c>
      <c r="B5232" s="1108" t="s">
        <v>13253</v>
      </c>
      <c r="C5232" s="45" t="s">
        <v>4706</v>
      </c>
      <c r="D5232" s="46">
        <f t="shared" si="162"/>
        <v>155.6</v>
      </c>
      <c r="F5232" s="46">
        <v>155.6</v>
      </c>
      <c r="G5232" s="46">
        <v>155.6</v>
      </c>
      <c r="H5232" s="1105" t="b">
        <f t="shared" si="163"/>
        <v>1</v>
      </c>
    </row>
    <row r="5233" spans="1:8">
      <c r="A5233" s="47">
        <v>10412</v>
      </c>
      <c r="B5233" s="48" t="s">
        <v>13254</v>
      </c>
      <c r="C5233" s="47" t="s">
        <v>4706</v>
      </c>
      <c r="D5233" s="49">
        <f t="shared" si="162"/>
        <v>48.84</v>
      </c>
      <c r="F5233" s="49">
        <v>48.84</v>
      </c>
      <c r="G5233" s="49">
        <v>48.84</v>
      </c>
      <c r="H5233" s="1105" t="b">
        <f t="shared" si="163"/>
        <v>1</v>
      </c>
    </row>
    <row r="5234" spans="1:8">
      <c r="A5234" s="45">
        <v>10406</v>
      </c>
      <c r="B5234" s="1108" t="s">
        <v>13255</v>
      </c>
      <c r="C5234" s="45" t="s">
        <v>4706</v>
      </c>
      <c r="D5234" s="46">
        <f t="shared" si="162"/>
        <v>307.35000000000002</v>
      </c>
      <c r="F5234" s="46">
        <v>307.35000000000002</v>
      </c>
      <c r="G5234" s="46">
        <v>307.35000000000002</v>
      </c>
      <c r="H5234" s="1105" t="b">
        <f t="shared" si="163"/>
        <v>1</v>
      </c>
    </row>
    <row r="5235" spans="1:8">
      <c r="A5235" s="47">
        <v>10407</v>
      </c>
      <c r="B5235" s="48" t="s">
        <v>13256</v>
      </c>
      <c r="C5235" s="47" t="s">
        <v>4706</v>
      </c>
      <c r="D5235" s="49">
        <f t="shared" si="162"/>
        <v>476.7</v>
      </c>
      <c r="F5235" s="49">
        <v>476.7</v>
      </c>
      <c r="G5235" s="49">
        <v>476.7</v>
      </c>
      <c r="H5235" s="1105" t="b">
        <f t="shared" si="163"/>
        <v>1</v>
      </c>
    </row>
    <row r="5236" spans="1:8">
      <c r="A5236" s="45">
        <v>10416</v>
      </c>
      <c r="B5236" s="1108" t="s">
        <v>13257</v>
      </c>
      <c r="C5236" s="45" t="s">
        <v>4706</v>
      </c>
      <c r="D5236" s="46">
        <f t="shared" si="162"/>
        <v>59.13</v>
      </c>
      <c r="F5236" s="46">
        <v>59.13</v>
      </c>
      <c r="G5236" s="46">
        <v>59.13</v>
      </c>
      <c r="H5236" s="1105" t="b">
        <f t="shared" si="163"/>
        <v>1</v>
      </c>
    </row>
    <row r="5237" spans="1:8">
      <c r="A5237" s="47">
        <v>10419</v>
      </c>
      <c r="B5237" s="48" t="s">
        <v>13258</v>
      </c>
      <c r="C5237" s="47" t="s">
        <v>4706</v>
      </c>
      <c r="D5237" s="49">
        <f t="shared" si="162"/>
        <v>51.32</v>
      </c>
      <c r="F5237" s="49">
        <v>51.32</v>
      </c>
      <c r="G5237" s="49">
        <v>51.32</v>
      </c>
      <c r="H5237" s="1105" t="b">
        <f t="shared" si="163"/>
        <v>1</v>
      </c>
    </row>
    <row r="5238" spans="1:8">
      <c r="A5238" s="45">
        <v>21092</v>
      </c>
      <c r="B5238" s="1108" t="s">
        <v>13259</v>
      </c>
      <c r="C5238" s="45" t="s">
        <v>4706</v>
      </c>
      <c r="D5238" s="46">
        <f t="shared" si="162"/>
        <v>29.34</v>
      </c>
      <c r="F5238" s="46">
        <v>29.34</v>
      </c>
      <c r="G5238" s="46">
        <v>29.34</v>
      </c>
      <c r="H5238" s="1105" t="b">
        <f t="shared" si="163"/>
        <v>1</v>
      </c>
    </row>
    <row r="5239" spans="1:8">
      <c r="A5239" s="47">
        <v>10418</v>
      </c>
      <c r="B5239" s="48" t="s">
        <v>13260</v>
      </c>
      <c r="C5239" s="47" t="s">
        <v>4706</v>
      </c>
      <c r="D5239" s="49">
        <f t="shared" si="162"/>
        <v>34.21</v>
      </c>
      <c r="F5239" s="49">
        <v>34.21</v>
      </c>
      <c r="G5239" s="49">
        <v>34.21</v>
      </c>
      <c r="H5239" s="1105" t="b">
        <f t="shared" si="163"/>
        <v>1</v>
      </c>
    </row>
    <row r="5240" spans="1:8">
      <c r="A5240" s="45">
        <v>12657</v>
      </c>
      <c r="B5240" s="1108" t="s">
        <v>13261</v>
      </c>
      <c r="C5240" s="45" t="s">
        <v>4706</v>
      </c>
      <c r="D5240" s="46">
        <f t="shared" si="162"/>
        <v>138.05000000000001</v>
      </c>
      <c r="F5240" s="46">
        <v>138.05000000000001</v>
      </c>
      <c r="G5240" s="46">
        <v>138.05000000000001</v>
      </c>
      <c r="H5240" s="1105" t="b">
        <f t="shared" si="163"/>
        <v>1</v>
      </c>
    </row>
    <row r="5241" spans="1:8">
      <c r="A5241" s="47">
        <v>10417</v>
      </c>
      <c r="B5241" s="48" t="s">
        <v>13262</v>
      </c>
      <c r="C5241" s="47" t="s">
        <v>4706</v>
      </c>
      <c r="D5241" s="49">
        <f t="shared" si="162"/>
        <v>86.15</v>
      </c>
      <c r="F5241" s="49">
        <v>86.15</v>
      </c>
      <c r="G5241" s="49">
        <v>86.15</v>
      </c>
      <c r="H5241" s="1105" t="b">
        <f t="shared" si="163"/>
        <v>1</v>
      </c>
    </row>
    <row r="5242" spans="1:8">
      <c r="A5242" s="45">
        <v>10413</v>
      </c>
      <c r="B5242" s="1108" t="s">
        <v>13263</v>
      </c>
      <c r="C5242" s="45" t="s">
        <v>4706</v>
      </c>
      <c r="D5242" s="46">
        <f t="shared" si="162"/>
        <v>31.31</v>
      </c>
      <c r="F5242" s="46">
        <v>31.31</v>
      </c>
      <c r="G5242" s="46">
        <v>31.31</v>
      </c>
      <c r="H5242" s="1105" t="b">
        <f t="shared" si="163"/>
        <v>1</v>
      </c>
    </row>
    <row r="5243" spans="1:8">
      <c r="A5243" s="47">
        <v>10414</v>
      </c>
      <c r="B5243" s="48" t="s">
        <v>13264</v>
      </c>
      <c r="C5243" s="47" t="s">
        <v>4706</v>
      </c>
      <c r="D5243" s="49">
        <f t="shared" si="162"/>
        <v>188.52</v>
      </c>
      <c r="F5243" s="49">
        <v>188.52</v>
      </c>
      <c r="G5243" s="49">
        <v>188.52</v>
      </c>
      <c r="H5243" s="1105" t="b">
        <f t="shared" si="163"/>
        <v>1</v>
      </c>
    </row>
    <row r="5244" spans="1:8">
      <c r="A5244" s="45">
        <v>10415</v>
      </c>
      <c r="B5244" s="1108" t="s">
        <v>13265</v>
      </c>
      <c r="C5244" s="45" t="s">
        <v>4706</v>
      </c>
      <c r="D5244" s="46">
        <f t="shared" si="162"/>
        <v>327.19</v>
      </c>
      <c r="F5244" s="46">
        <v>327.19</v>
      </c>
      <c r="G5244" s="46">
        <v>327.19</v>
      </c>
      <c r="H5244" s="1105" t="b">
        <f t="shared" si="163"/>
        <v>1</v>
      </c>
    </row>
    <row r="5245" spans="1:8">
      <c r="A5245" s="47">
        <v>38643</v>
      </c>
      <c r="B5245" s="48" t="s">
        <v>13266</v>
      </c>
      <c r="C5245" s="47" t="s">
        <v>4706</v>
      </c>
      <c r="D5245" s="49">
        <f t="shared" si="162"/>
        <v>36.67</v>
      </c>
      <c r="F5245" s="49">
        <v>36.67</v>
      </c>
      <c r="G5245" s="49">
        <v>36.67</v>
      </c>
      <c r="H5245" s="1105" t="b">
        <f t="shared" si="163"/>
        <v>1</v>
      </c>
    </row>
    <row r="5246" spans="1:8">
      <c r="A5246" s="45">
        <v>6157</v>
      </c>
      <c r="B5246" s="1108" t="s">
        <v>13267</v>
      </c>
      <c r="C5246" s="45" t="s">
        <v>4706</v>
      </c>
      <c r="D5246" s="46">
        <f t="shared" si="162"/>
        <v>50.1</v>
      </c>
      <c r="F5246" s="46">
        <v>50.1</v>
      </c>
      <c r="G5246" s="46">
        <v>50.1</v>
      </c>
      <c r="H5246" s="1105" t="b">
        <f t="shared" si="163"/>
        <v>1</v>
      </c>
    </row>
    <row r="5247" spans="1:8">
      <c r="A5247" s="47">
        <v>37588</v>
      </c>
      <c r="B5247" s="48" t="s">
        <v>13268</v>
      </c>
      <c r="C5247" s="47" t="s">
        <v>4706</v>
      </c>
      <c r="D5247" s="49">
        <f t="shared" si="162"/>
        <v>21.11</v>
      </c>
      <c r="F5247" s="49">
        <v>21.11</v>
      </c>
      <c r="G5247" s="49">
        <v>21.11</v>
      </c>
      <c r="H5247" s="1105" t="b">
        <f t="shared" si="163"/>
        <v>1</v>
      </c>
    </row>
    <row r="5248" spans="1:8">
      <c r="A5248" s="45">
        <v>6152</v>
      </c>
      <c r="B5248" s="1108" t="s">
        <v>13269</v>
      </c>
      <c r="C5248" s="45" t="s">
        <v>4706</v>
      </c>
      <c r="D5248" s="46">
        <f t="shared" si="162"/>
        <v>3.24</v>
      </c>
      <c r="F5248" s="46">
        <v>3.24</v>
      </c>
      <c r="G5248" s="46">
        <v>3.24</v>
      </c>
      <c r="H5248" s="1105" t="b">
        <f t="shared" si="163"/>
        <v>1</v>
      </c>
    </row>
    <row r="5249" spans="1:8">
      <c r="A5249" s="47">
        <v>6158</v>
      </c>
      <c r="B5249" s="48" t="s">
        <v>13270</v>
      </c>
      <c r="C5249" s="47" t="s">
        <v>4706</v>
      </c>
      <c r="D5249" s="49">
        <f t="shared" si="162"/>
        <v>3.91</v>
      </c>
      <c r="F5249" s="49">
        <v>3.91</v>
      </c>
      <c r="G5249" s="49">
        <v>3.91</v>
      </c>
      <c r="H5249" s="1105" t="b">
        <f t="shared" si="163"/>
        <v>1</v>
      </c>
    </row>
    <row r="5250" spans="1:8">
      <c r="A5250" s="45">
        <v>6153</v>
      </c>
      <c r="B5250" s="1108" t="s">
        <v>13271</v>
      </c>
      <c r="C5250" s="45" t="s">
        <v>4706</v>
      </c>
      <c r="D5250" s="46">
        <f t="shared" si="162"/>
        <v>3.05</v>
      </c>
      <c r="F5250" s="46">
        <v>3.05</v>
      </c>
      <c r="G5250" s="46">
        <v>3.05</v>
      </c>
      <c r="H5250" s="1105" t="b">
        <f t="shared" si="163"/>
        <v>1</v>
      </c>
    </row>
    <row r="5251" spans="1:8">
      <c r="A5251" s="47">
        <v>6156</v>
      </c>
      <c r="B5251" s="48" t="s">
        <v>13272</v>
      </c>
      <c r="C5251" s="47" t="s">
        <v>4706</v>
      </c>
      <c r="D5251" s="49">
        <f t="shared" ref="D5251:D5314" si="164">IF($J$2=$F$1,F5251,G5251)</f>
        <v>3.86</v>
      </c>
      <c r="F5251" s="49">
        <v>3.86</v>
      </c>
      <c r="G5251" s="49">
        <v>3.86</v>
      </c>
      <c r="H5251" s="1105" t="b">
        <f t="shared" ref="H5251:H5314" si="165">F5251=G5251</f>
        <v>1</v>
      </c>
    </row>
    <row r="5252" spans="1:8">
      <c r="A5252" s="45">
        <v>6154</v>
      </c>
      <c r="B5252" s="1108" t="s">
        <v>13273</v>
      </c>
      <c r="C5252" s="45" t="s">
        <v>4706</v>
      </c>
      <c r="D5252" s="46">
        <f t="shared" si="164"/>
        <v>7.26</v>
      </c>
      <c r="F5252" s="46">
        <v>7.26</v>
      </c>
      <c r="G5252" s="46">
        <v>7.26</v>
      </c>
      <c r="H5252" s="1105" t="b">
        <f t="shared" si="165"/>
        <v>1</v>
      </c>
    </row>
    <row r="5253" spans="1:8">
      <c r="A5253" s="47">
        <v>6155</v>
      </c>
      <c r="B5253" s="48" t="s">
        <v>13274</v>
      </c>
      <c r="C5253" s="47" t="s">
        <v>4706</v>
      </c>
      <c r="D5253" s="49">
        <f t="shared" si="164"/>
        <v>15.01</v>
      </c>
      <c r="F5253" s="49">
        <v>15.01</v>
      </c>
      <c r="G5253" s="49">
        <v>15.01</v>
      </c>
      <c r="H5253" s="1105" t="b">
        <f t="shared" si="165"/>
        <v>1</v>
      </c>
    </row>
    <row r="5254" spans="1:8">
      <c r="A5254" s="45">
        <v>3115</v>
      </c>
      <c r="B5254" s="1108" t="s">
        <v>13275</v>
      </c>
      <c r="C5254" s="45" t="s">
        <v>4706</v>
      </c>
      <c r="D5254" s="46">
        <f t="shared" si="164"/>
        <v>16.86</v>
      </c>
      <c r="F5254" s="46">
        <v>16.86</v>
      </c>
      <c r="G5254" s="46">
        <v>16.86</v>
      </c>
      <c r="H5254" s="1105" t="b">
        <f t="shared" si="165"/>
        <v>1</v>
      </c>
    </row>
    <row r="5255" spans="1:8">
      <c r="A5255" s="47">
        <v>3116</v>
      </c>
      <c r="B5255" s="48" t="s">
        <v>13276</v>
      </c>
      <c r="C5255" s="47" t="s">
        <v>4706</v>
      </c>
      <c r="D5255" s="49">
        <f t="shared" si="164"/>
        <v>17.38</v>
      </c>
      <c r="F5255" s="49">
        <v>17.38</v>
      </c>
      <c r="G5255" s="49">
        <v>17.38</v>
      </c>
      <c r="H5255" s="1105" t="b">
        <f t="shared" si="165"/>
        <v>1</v>
      </c>
    </row>
    <row r="5256" spans="1:8">
      <c r="A5256" s="45">
        <v>38166</v>
      </c>
      <c r="B5256" s="1108" t="s">
        <v>13277</v>
      </c>
      <c r="C5256" s="45" t="s">
        <v>4706</v>
      </c>
      <c r="D5256" s="46">
        <f t="shared" si="164"/>
        <v>35.57</v>
      </c>
      <c r="F5256" s="46">
        <v>35.57</v>
      </c>
      <c r="G5256" s="46">
        <v>35.57</v>
      </c>
      <c r="H5256" s="1105" t="b">
        <f t="shared" si="165"/>
        <v>1</v>
      </c>
    </row>
    <row r="5257" spans="1:8">
      <c r="A5257" s="47">
        <v>38108</v>
      </c>
      <c r="B5257" s="48" t="s">
        <v>13278</v>
      </c>
      <c r="C5257" s="47" t="s">
        <v>4706</v>
      </c>
      <c r="D5257" s="49">
        <f t="shared" si="164"/>
        <v>35.15</v>
      </c>
      <c r="F5257" s="49">
        <v>35.15</v>
      </c>
      <c r="G5257" s="49">
        <v>35.15</v>
      </c>
      <c r="H5257" s="1105" t="b">
        <f t="shared" si="165"/>
        <v>1</v>
      </c>
    </row>
    <row r="5258" spans="1:8" ht="30">
      <c r="A5258" s="45">
        <v>38087</v>
      </c>
      <c r="B5258" s="1108" t="s">
        <v>13279</v>
      </c>
      <c r="C5258" s="45" t="s">
        <v>4706</v>
      </c>
      <c r="D5258" s="46">
        <f t="shared" si="164"/>
        <v>45.21</v>
      </c>
      <c r="F5258" s="46">
        <v>45.21</v>
      </c>
      <c r="G5258" s="46">
        <v>45.21</v>
      </c>
      <c r="H5258" s="1105" t="b">
        <f t="shared" si="165"/>
        <v>1</v>
      </c>
    </row>
    <row r="5259" spans="1:8">
      <c r="A5259" s="47">
        <v>38109</v>
      </c>
      <c r="B5259" s="48" t="s">
        <v>13280</v>
      </c>
      <c r="C5259" s="47" t="s">
        <v>4706</v>
      </c>
      <c r="D5259" s="49">
        <f t="shared" si="164"/>
        <v>56.18</v>
      </c>
      <c r="F5259" s="49">
        <v>56.18</v>
      </c>
      <c r="G5259" s="49">
        <v>56.18</v>
      </c>
      <c r="H5259" s="1105" t="b">
        <f t="shared" si="165"/>
        <v>1</v>
      </c>
    </row>
    <row r="5260" spans="1:8" ht="30">
      <c r="A5260" s="45">
        <v>38088</v>
      </c>
      <c r="B5260" s="1108" t="s">
        <v>13281</v>
      </c>
      <c r="C5260" s="45" t="s">
        <v>4706</v>
      </c>
      <c r="D5260" s="46">
        <f t="shared" si="164"/>
        <v>59.07</v>
      </c>
      <c r="F5260" s="46">
        <v>59.07</v>
      </c>
      <c r="G5260" s="46">
        <v>59.07</v>
      </c>
      <c r="H5260" s="1105" t="b">
        <f t="shared" si="165"/>
        <v>1</v>
      </c>
    </row>
    <row r="5261" spans="1:8">
      <c r="A5261" s="47">
        <v>38110</v>
      </c>
      <c r="B5261" s="48" t="s">
        <v>13282</v>
      </c>
      <c r="C5261" s="47" t="s">
        <v>4706</v>
      </c>
      <c r="D5261" s="49">
        <f t="shared" si="164"/>
        <v>21.61</v>
      </c>
      <c r="F5261" s="49">
        <v>21.61</v>
      </c>
      <c r="G5261" s="49">
        <v>21.61</v>
      </c>
      <c r="H5261" s="1105" t="b">
        <f t="shared" si="165"/>
        <v>1</v>
      </c>
    </row>
    <row r="5262" spans="1:8" ht="30">
      <c r="A5262" s="45">
        <v>38089</v>
      </c>
      <c r="B5262" s="1108" t="s">
        <v>13283</v>
      </c>
      <c r="C5262" s="45" t="s">
        <v>4706</v>
      </c>
      <c r="D5262" s="46">
        <f t="shared" si="164"/>
        <v>37.659999999999997</v>
      </c>
      <c r="F5262" s="46">
        <v>37.659999999999997</v>
      </c>
      <c r="G5262" s="46">
        <v>37.659999999999997</v>
      </c>
      <c r="H5262" s="1105" t="b">
        <f t="shared" si="165"/>
        <v>1</v>
      </c>
    </row>
    <row r="5263" spans="1:8">
      <c r="A5263" s="47">
        <v>38111</v>
      </c>
      <c r="B5263" s="48" t="s">
        <v>13284</v>
      </c>
      <c r="C5263" s="47" t="s">
        <v>4706</v>
      </c>
      <c r="D5263" s="49">
        <f t="shared" si="164"/>
        <v>24.17</v>
      </c>
      <c r="F5263" s="49">
        <v>24.17</v>
      </c>
      <c r="G5263" s="49">
        <v>24.17</v>
      </c>
      <c r="H5263" s="1105" t="b">
        <f t="shared" si="165"/>
        <v>1</v>
      </c>
    </row>
    <row r="5264" spans="1:8" ht="30">
      <c r="A5264" s="45">
        <v>38090</v>
      </c>
      <c r="B5264" s="1108" t="s">
        <v>13285</v>
      </c>
      <c r="C5264" s="45" t="s">
        <v>4706</v>
      </c>
      <c r="D5264" s="46">
        <f t="shared" si="164"/>
        <v>38.92</v>
      </c>
      <c r="F5264" s="46">
        <v>38.92</v>
      </c>
      <c r="G5264" s="46">
        <v>38.92</v>
      </c>
      <c r="H5264" s="1105" t="b">
        <f t="shared" si="165"/>
        <v>1</v>
      </c>
    </row>
    <row r="5265" spans="1:8">
      <c r="A5265" s="47">
        <v>11786</v>
      </c>
      <c r="B5265" s="48" t="s">
        <v>13286</v>
      </c>
      <c r="C5265" s="47" t="s">
        <v>4706</v>
      </c>
      <c r="D5265" s="49">
        <f t="shared" si="164"/>
        <v>232.89</v>
      </c>
      <c r="F5265" s="49">
        <v>232.89</v>
      </c>
      <c r="G5265" s="49">
        <v>232.89</v>
      </c>
      <c r="H5265" s="1105" t="b">
        <f t="shared" si="165"/>
        <v>1</v>
      </c>
    </row>
    <row r="5266" spans="1:8">
      <c r="A5266" s="45">
        <v>13726</v>
      </c>
      <c r="B5266" s="1108" t="s">
        <v>13287</v>
      </c>
      <c r="C5266" s="45" t="s">
        <v>4706</v>
      </c>
      <c r="D5266" s="46">
        <f t="shared" si="164"/>
        <v>35423.46</v>
      </c>
      <c r="F5266" s="46">
        <v>35423.46</v>
      </c>
      <c r="G5266" s="46">
        <v>35423.46</v>
      </c>
      <c r="H5266" s="1105" t="b">
        <f t="shared" si="165"/>
        <v>1</v>
      </c>
    </row>
    <row r="5267" spans="1:8">
      <c r="A5267" s="47">
        <v>38400</v>
      </c>
      <c r="B5267" s="48" t="s">
        <v>13288</v>
      </c>
      <c r="C5267" s="47" t="s">
        <v>4706</v>
      </c>
      <c r="D5267" s="49">
        <f t="shared" si="164"/>
        <v>14.28</v>
      </c>
      <c r="F5267" s="49">
        <v>14.28</v>
      </c>
      <c r="G5267" s="49">
        <v>14.28</v>
      </c>
      <c r="H5267" s="1105" t="b">
        <f t="shared" si="165"/>
        <v>1</v>
      </c>
    </row>
    <row r="5268" spans="1:8">
      <c r="A5268" s="45">
        <v>12627</v>
      </c>
      <c r="B5268" s="1108" t="s">
        <v>13289</v>
      </c>
      <c r="C5268" s="45" t="s">
        <v>4706</v>
      </c>
      <c r="D5268" s="46">
        <f t="shared" si="164"/>
        <v>0.39</v>
      </c>
      <c r="F5268" s="46">
        <v>0.39</v>
      </c>
      <c r="G5268" s="46">
        <v>0.39</v>
      </c>
      <c r="H5268" s="1105" t="b">
        <f t="shared" si="165"/>
        <v>1</v>
      </c>
    </row>
    <row r="5269" spans="1:8">
      <c r="A5269" s="47">
        <v>6138</v>
      </c>
      <c r="B5269" s="48" t="s">
        <v>13290</v>
      </c>
      <c r="C5269" s="47" t="s">
        <v>4706</v>
      </c>
      <c r="D5269" s="49">
        <f t="shared" si="164"/>
        <v>1.83</v>
      </c>
      <c r="F5269" s="49">
        <v>1.83</v>
      </c>
      <c r="G5269" s="49">
        <v>1.83</v>
      </c>
      <c r="H5269" s="1105" t="b">
        <f t="shared" si="165"/>
        <v>1</v>
      </c>
    </row>
    <row r="5270" spans="1:8">
      <c r="A5270" s="45">
        <v>39996</v>
      </c>
      <c r="B5270" s="1108" t="s">
        <v>13291</v>
      </c>
      <c r="C5270" s="45" t="s">
        <v>4709</v>
      </c>
      <c r="D5270" s="46">
        <f t="shared" si="164"/>
        <v>2.4500000000000002</v>
      </c>
      <c r="F5270" s="46">
        <v>2.4500000000000002</v>
      </c>
      <c r="G5270" s="46">
        <v>2.4500000000000002</v>
      </c>
      <c r="H5270" s="1105" t="b">
        <f t="shared" si="165"/>
        <v>1</v>
      </c>
    </row>
    <row r="5271" spans="1:8">
      <c r="A5271" s="47">
        <v>10478</v>
      </c>
      <c r="B5271" s="48" t="s">
        <v>13292</v>
      </c>
      <c r="C5271" s="47" t="s">
        <v>4711</v>
      </c>
      <c r="D5271" s="49">
        <f t="shared" si="164"/>
        <v>23.56</v>
      </c>
      <c r="F5271" s="49">
        <v>23.56</v>
      </c>
      <c r="G5271" s="49">
        <v>23.56</v>
      </c>
      <c r="H5271" s="1105" t="b">
        <f t="shared" si="165"/>
        <v>1</v>
      </c>
    </row>
    <row r="5272" spans="1:8">
      <c r="A5272" s="45">
        <v>40514</v>
      </c>
      <c r="B5272" s="1108" t="s">
        <v>13293</v>
      </c>
      <c r="C5272" s="45" t="s">
        <v>4711</v>
      </c>
      <c r="D5272" s="46">
        <f t="shared" si="164"/>
        <v>20.87</v>
      </c>
      <c r="F5272" s="46">
        <v>20.87</v>
      </c>
      <c r="G5272" s="46">
        <v>20.87</v>
      </c>
      <c r="H5272" s="1105" t="b">
        <f t="shared" si="165"/>
        <v>1</v>
      </c>
    </row>
    <row r="5273" spans="1:8">
      <c r="A5273" s="47">
        <v>10475</v>
      </c>
      <c r="B5273" s="48" t="s">
        <v>13294</v>
      </c>
      <c r="C5273" s="47" t="s">
        <v>4711</v>
      </c>
      <c r="D5273" s="49">
        <f t="shared" si="164"/>
        <v>20.73</v>
      </c>
      <c r="F5273" s="49">
        <v>20.73</v>
      </c>
      <c r="G5273" s="49">
        <v>20.73</v>
      </c>
      <c r="H5273" s="1105" t="b">
        <f t="shared" si="165"/>
        <v>1</v>
      </c>
    </row>
    <row r="5274" spans="1:8">
      <c r="A5274" s="45">
        <v>10481</v>
      </c>
      <c r="B5274" s="1108" t="s">
        <v>13295</v>
      </c>
      <c r="C5274" s="45" t="s">
        <v>4711</v>
      </c>
      <c r="D5274" s="46">
        <f t="shared" si="164"/>
        <v>22.6</v>
      </c>
      <c r="F5274" s="46">
        <v>22.6</v>
      </c>
      <c r="G5274" s="46">
        <v>22.6</v>
      </c>
      <c r="H5274" s="1105" t="b">
        <f t="shared" si="165"/>
        <v>1</v>
      </c>
    </row>
    <row r="5275" spans="1:8">
      <c r="A5275" s="47">
        <v>4031</v>
      </c>
      <c r="B5275" s="48" t="s">
        <v>13296</v>
      </c>
      <c r="C5275" s="47" t="s">
        <v>4708</v>
      </c>
      <c r="D5275" s="49">
        <f t="shared" si="164"/>
        <v>29.08</v>
      </c>
      <c r="F5275" s="49">
        <v>29.08</v>
      </c>
      <c r="G5275" s="49">
        <v>29.08</v>
      </c>
      <c r="H5275" s="1105" t="b">
        <f t="shared" si="165"/>
        <v>1</v>
      </c>
    </row>
    <row r="5276" spans="1:8">
      <c r="A5276" s="45">
        <v>4030</v>
      </c>
      <c r="B5276" s="1108" t="s">
        <v>13297</v>
      </c>
      <c r="C5276" s="45" t="s">
        <v>4708</v>
      </c>
      <c r="D5276" s="46">
        <f t="shared" si="164"/>
        <v>6.18</v>
      </c>
      <c r="F5276" s="46">
        <v>6.18</v>
      </c>
      <c r="G5276" s="46">
        <v>6.18</v>
      </c>
      <c r="H5276" s="1105" t="b">
        <f t="shared" si="165"/>
        <v>1</v>
      </c>
    </row>
    <row r="5277" spans="1:8">
      <c r="A5277" s="47">
        <v>39399</v>
      </c>
      <c r="B5277" s="48" t="s">
        <v>13298</v>
      </c>
      <c r="C5277" s="47" t="s">
        <v>4706</v>
      </c>
      <c r="D5277" s="49">
        <f t="shared" si="164"/>
        <v>914.91</v>
      </c>
      <c r="F5277" s="49">
        <v>914.91</v>
      </c>
      <c r="G5277" s="49">
        <v>914.91</v>
      </c>
      <c r="H5277" s="1105" t="b">
        <f t="shared" si="165"/>
        <v>1</v>
      </c>
    </row>
    <row r="5278" spans="1:8">
      <c r="A5278" s="45">
        <v>39400</v>
      </c>
      <c r="B5278" s="1108" t="s">
        <v>13299</v>
      </c>
      <c r="C5278" s="45" t="s">
        <v>4706</v>
      </c>
      <c r="D5278" s="46">
        <f t="shared" si="164"/>
        <v>994.47</v>
      </c>
      <c r="F5278" s="46">
        <v>994.47</v>
      </c>
      <c r="G5278" s="46">
        <v>994.47</v>
      </c>
      <c r="H5278" s="1105" t="b">
        <f t="shared" si="165"/>
        <v>1</v>
      </c>
    </row>
    <row r="5279" spans="1:8">
      <c r="A5279" s="47">
        <v>39401</v>
      </c>
      <c r="B5279" s="48" t="s">
        <v>13300</v>
      </c>
      <c r="C5279" s="47" t="s">
        <v>4706</v>
      </c>
      <c r="D5279" s="49">
        <f t="shared" si="164"/>
        <v>1115.56</v>
      </c>
      <c r="F5279" s="49">
        <v>1115.56</v>
      </c>
      <c r="G5279" s="49">
        <v>1115.56</v>
      </c>
      <c r="H5279" s="1105" t="b">
        <f t="shared" si="165"/>
        <v>1</v>
      </c>
    </row>
    <row r="5280" spans="1:8">
      <c r="A5280" s="45">
        <v>11652</v>
      </c>
      <c r="B5280" s="1108" t="s">
        <v>13301</v>
      </c>
      <c r="C5280" s="45" t="s">
        <v>4706</v>
      </c>
      <c r="D5280" s="46">
        <f t="shared" si="164"/>
        <v>2400</v>
      </c>
      <c r="F5280" s="46">
        <v>2400</v>
      </c>
      <c r="G5280" s="46">
        <v>2400</v>
      </c>
      <c r="H5280" s="1105" t="b">
        <f t="shared" si="165"/>
        <v>1</v>
      </c>
    </row>
    <row r="5281" spans="1:8">
      <c r="A5281" s="47">
        <v>13896</v>
      </c>
      <c r="B5281" s="48" t="s">
        <v>13302</v>
      </c>
      <c r="C5281" s="47" t="s">
        <v>4706</v>
      </c>
      <c r="D5281" s="49">
        <f t="shared" si="164"/>
        <v>2153.0100000000002</v>
      </c>
      <c r="F5281" s="49">
        <v>2153.0100000000002</v>
      </c>
      <c r="G5281" s="49">
        <v>2153.0100000000002</v>
      </c>
      <c r="H5281" s="1105" t="b">
        <f t="shared" si="165"/>
        <v>1</v>
      </c>
    </row>
    <row r="5282" spans="1:8">
      <c r="A5282" s="45">
        <v>13475</v>
      </c>
      <c r="B5282" s="1108" t="s">
        <v>13303</v>
      </c>
      <c r="C5282" s="45" t="s">
        <v>4706</v>
      </c>
      <c r="D5282" s="46">
        <f t="shared" si="164"/>
        <v>2622.62</v>
      </c>
      <c r="F5282" s="46">
        <v>2622.62</v>
      </c>
      <c r="G5282" s="46">
        <v>2622.62</v>
      </c>
      <c r="H5282" s="1105" t="b">
        <f t="shared" si="165"/>
        <v>1</v>
      </c>
    </row>
    <row r="5283" spans="1:8">
      <c r="A5283" s="47">
        <v>25971</v>
      </c>
      <c r="B5283" s="48" t="s">
        <v>13304</v>
      </c>
      <c r="C5283" s="47" t="s">
        <v>4706</v>
      </c>
      <c r="D5283" s="49">
        <f t="shared" si="164"/>
        <v>3131580.23</v>
      </c>
      <c r="F5283" s="49">
        <v>3131580.23</v>
      </c>
      <c r="G5283" s="49">
        <v>3131580.23</v>
      </c>
      <c r="H5283" s="1105" t="b">
        <f t="shared" si="165"/>
        <v>1</v>
      </c>
    </row>
    <row r="5284" spans="1:8">
      <c r="A5284" s="45">
        <v>25970</v>
      </c>
      <c r="B5284" s="1108" t="s">
        <v>13305</v>
      </c>
      <c r="C5284" s="45" t="s">
        <v>4706</v>
      </c>
      <c r="D5284" s="46">
        <f t="shared" si="164"/>
        <v>1318358.93</v>
      </c>
      <c r="F5284" s="46">
        <v>1318358.93</v>
      </c>
      <c r="G5284" s="46">
        <v>1318358.93</v>
      </c>
      <c r="H5284" s="1105" t="b">
        <f t="shared" si="165"/>
        <v>1</v>
      </c>
    </row>
    <row r="5285" spans="1:8">
      <c r="A5285" s="47">
        <v>13476</v>
      </c>
      <c r="B5285" s="48" t="s">
        <v>13306</v>
      </c>
      <c r="C5285" s="47" t="s">
        <v>4706</v>
      </c>
      <c r="D5285" s="49">
        <f t="shared" si="164"/>
        <v>1327912.3500000001</v>
      </c>
      <c r="F5285" s="49">
        <v>1327912.3500000001</v>
      </c>
      <c r="G5285" s="49">
        <v>1327912.3500000001</v>
      </c>
      <c r="H5285" s="1105" t="b">
        <f t="shared" si="165"/>
        <v>1</v>
      </c>
    </row>
    <row r="5286" spans="1:8">
      <c r="A5286" s="45">
        <v>10488</v>
      </c>
      <c r="B5286" s="1108" t="s">
        <v>13307</v>
      </c>
      <c r="C5286" s="45" t="s">
        <v>4706</v>
      </c>
      <c r="D5286" s="46">
        <f t="shared" si="164"/>
        <v>1608780.1</v>
      </c>
      <c r="F5286" s="46">
        <v>1608780.1</v>
      </c>
      <c r="G5286" s="46">
        <v>1608780.1</v>
      </c>
      <c r="H5286" s="1105" t="b">
        <f t="shared" si="165"/>
        <v>1</v>
      </c>
    </row>
    <row r="5287" spans="1:8" ht="30">
      <c r="A5287" s="47">
        <v>13606</v>
      </c>
      <c r="B5287" s="48" t="s">
        <v>13308</v>
      </c>
      <c r="C5287" s="47" t="s">
        <v>4706</v>
      </c>
      <c r="D5287" s="49">
        <f t="shared" si="164"/>
        <v>1425356.16</v>
      </c>
      <c r="F5287" s="49">
        <v>1425356.16</v>
      </c>
      <c r="G5287" s="49">
        <v>1425356.16</v>
      </c>
      <c r="H5287" s="1105" t="b">
        <f t="shared" si="165"/>
        <v>1</v>
      </c>
    </row>
    <row r="5288" spans="1:8">
      <c r="A5288" s="45">
        <v>10489</v>
      </c>
      <c r="B5288" s="1108" t="s">
        <v>13309</v>
      </c>
      <c r="C5288" s="45" t="s">
        <v>4705</v>
      </c>
      <c r="D5288" s="46">
        <f t="shared" si="164"/>
        <v>12.3</v>
      </c>
      <c r="F5288" s="46">
        <v>12.3</v>
      </c>
      <c r="G5288" s="46">
        <v>14.23</v>
      </c>
      <c r="H5288" s="1105" t="b">
        <f t="shared" si="165"/>
        <v>0</v>
      </c>
    </row>
    <row r="5289" spans="1:8">
      <c r="A5289" s="47">
        <v>41073</v>
      </c>
      <c r="B5289" s="48" t="s">
        <v>13310</v>
      </c>
      <c r="C5289" s="47" t="s">
        <v>4714</v>
      </c>
      <c r="D5289" s="49">
        <f t="shared" si="164"/>
        <v>2182.13</v>
      </c>
      <c r="F5289" s="49">
        <v>2182.13</v>
      </c>
      <c r="G5289" s="49">
        <v>2527.16</v>
      </c>
      <c r="H5289" s="1105" t="b">
        <f t="shared" si="165"/>
        <v>0</v>
      </c>
    </row>
    <row r="5290" spans="1:8">
      <c r="A5290" s="45">
        <v>34391</v>
      </c>
      <c r="B5290" s="1108" t="s">
        <v>13311</v>
      </c>
      <c r="C5290" s="45" t="s">
        <v>4708</v>
      </c>
      <c r="D5290" s="46">
        <f t="shared" si="164"/>
        <v>497.8</v>
      </c>
      <c r="F5290" s="46">
        <v>497.8</v>
      </c>
      <c r="G5290" s="46">
        <v>497.8</v>
      </c>
      <c r="H5290" s="1105" t="b">
        <f t="shared" si="165"/>
        <v>1</v>
      </c>
    </row>
    <row r="5291" spans="1:8">
      <c r="A5291" s="47">
        <v>10496</v>
      </c>
      <c r="B5291" s="48" t="s">
        <v>13312</v>
      </c>
      <c r="C5291" s="47" t="s">
        <v>4708</v>
      </c>
      <c r="D5291" s="49">
        <f t="shared" si="164"/>
        <v>433.33</v>
      </c>
      <c r="F5291" s="49">
        <v>433.33</v>
      </c>
      <c r="G5291" s="49">
        <v>433.33</v>
      </c>
      <c r="H5291" s="1105" t="b">
        <f t="shared" si="165"/>
        <v>1</v>
      </c>
    </row>
    <row r="5292" spans="1:8">
      <c r="A5292" s="45">
        <v>10497</v>
      </c>
      <c r="B5292" s="1108" t="s">
        <v>13313</v>
      </c>
      <c r="C5292" s="45" t="s">
        <v>4708</v>
      </c>
      <c r="D5292" s="46">
        <f t="shared" si="164"/>
        <v>1126.6600000000001</v>
      </c>
      <c r="F5292" s="46">
        <v>1126.6600000000001</v>
      </c>
      <c r="G5292" s="46">
        <v>1126.6600000000001</v>
      </c>
      <c r="H5292" s="1105" t="b">
        <f t="shared" si="165"/>
        <v>1</v>
      </c>
    </row>
    <row r="5293" spans="1:8">
      <c r="A5293" s="47">
        <v>10504</v>
      </c>
      <c r="B5293" s="48" t="s">
        <v>13314</v>
      </c>
      <c r="C5293" s="47" t="s">
        <v>4708</v>
      </c>
      <c r="D5293" s="49">
        <f t="shared" si="164"/>
        <v>1317.33</v>
      </c>
      <c r="F5293" s="49">
        <v>1317.33</v>
      </c>
      <c r="G5293" s="49">
        <v>1317.33</v>
      </c>
      <c r="H5293" s="1105" t="b">
        <f t="shared" si="165"/>
        <v>1</v>
      </c>
    </row>
    <row r="5294" spans="1:8">
      <c r="A5294" s="45">
        <v>34390</v>
      </c>
      <c r="B5294" s="1108" t="s">
        <v>13315</v>
      </c>
      <c r="C5294" s="45" t="s">
        <v>4708</v>
      </c>
      <c r="D5294" s="46">
        <f t="shared" si="164"/>
        <v>388.26</v>
      </c>
      <c r="F5294" s="46">
        <v>388.26</v>
      </c>
      <c r="G5294" s="46">
        <v>388.26</v>
      </c>
      <c r="H5294" s="1105" t="b">
        <f t="shared" si="165"/>
        <v>1</v>
      </c>
    </row>
    <row r="5295" spans="1:8">
      <c r="A5295" s="47">
        <v>34389</v>
      </c>
      <c r="B5295" s="48" t="s">
        <v>13316</v>
      </c>
      <c r="C5295" s="47" t="s">
        <v>4708</v>
      </c>
      <c r="D5295" s="49">
        <f t="shared" si="164"/>
        <v>121.33</v>
      </c>
      <c r="F5295" s="49">
        <v>121.33</v>
      </c>
      <c r="G5295" s="49">
        <v>121.33</v>
      </c>
      <c r="H5295" s="1105" t="b">
        <f t="shared" si="165"/>
        <v>1</v>
      </c>
    </row>
    <row r="5296" spans="1:8">
      <c r="A5296" s="45">
        <v>34388</v>
      </c>
      <c r="B5296" s="1108" t="s">
        <v>13317</v>
      </c>
      <c r="C5296" s="45" t="s">
        <v>4708</v>
      </c>
      <c r="D5296" s="46">
        <f t="shared" si="164"/>
        <v>172.44</v>
      </c>
      <c r="F5296" s="46">
        <v>172.44</v>
      </c>
      <c r="G5296" s="46">
        <v>172.44</v>
      </c>
      <c r="H5296" s="1105" t="b">
        <f t="shared" si="165"/>
        <v>1</v>
      </c>
    </row>
    <row r="5297" spans="1:8">
      <c r="A5297" s="47">
        <v>34387</v>
      </c>
      <c r="B5297" s="48" t="s">
        <v>13318</v>
      </c>
      <c r="C5297" s="47" t="s">
        <v>4708</v>
      </c>
      <c r="D5297" s="49">
        <f t="shared" si="164"/>
        <v>279.93</v>
      </c>
      <c r="F5297" s="49">
        <v>279.93</v>
      </c>
      <c r="G5297" s="49">
        <v>279.93</v>
      </c>
      <c r="H5297" s="1105" t="b">
        <f t="shared" si="165"/>
        <v>1</v>
      </c>
    </row>
    <row r="5298" spans="1:8">
      <c r="A5298" s="45">
        <v>11188</v>
      </c>
      <c r="B5298" s="1108" t="s">
        <v>13319</v>
      </c>
      <c r="C5298" s="45" t="s">
        <v>4708</v>
      </c>
      <c r="D5298" s="46">
        <f t="shared" si="164"/>
        <v>138.66</v>
      </c>
      <c r="F5298" s="46">
        <v>138.66</v>
      </c>
      <c r="G5298" s="46">
        <v>138.66</v>
      </c>
      <c r="H5298" s="1105" t="b">
        <f t="shared" si="165"/>
        <v>1</v>
      </c>
    </row>
    <row r="5299" spans="1:8">
      <c r="A5299" s="47">
        <v>11189</v>
      </c>
      <c r="B5299" s="48" t="s">
        <v>13320</v>
      </c>
      <c r="C5299" s="47" t="s">
        <v>4708</v>
      </c>
      <c r="D5299" s="49">
        <f t="shared" si="164"/>
        <v>208</v>
      </c>
      <c r="F5299" s="49">
        <v>208</v>
      </c>
      <c r="G5299" s="49">
        <v>208</v>
      </c>
      <c r="H5299" s="1105" t="b">
        <f t="shared" si="165"/>
        <v>1</v>
      </c>
    </row>
    <row r="5300" spans="1:8">
      <c r="A5300" s="45">
        <v>21107</v>
      </c>
      <c r="B5300" s="1108" t="s">
        <v>13321</v>
      </c>
      <c r="C5300" s="45" t="s">
        <v>4708</v>
      </c>
      <c r="D5300" s="46">
        <f t="shared" si="164"/>
        <v>149.68</v>
      </c>
      <c r="F5300" s="46">
        <v>149.68</v>
      </c>
      <c r="G5300" s="46">
        <v>149.68</v>
      </c>
      <c r="H5300" s="1105" t="b">
        <f t="shared" si="165"/>
        <v>1</v>
      </c>
    </row>
    <row r="5301" spans="1:8">
      <c r="A5301" s="47">
        <v>34386</v>
      </c>
      <c r="B5301" s="48" t="s">
        <v>13322</v>
      </c>
      <c r="C5301" s="47" t="s">
        <v>4708</v>
      </c>
      <c r="D5301" s="49">
        <f t="shared" si="164"/>
        <v>259.99</v>
      </c>
      <c r="F5301" s="49">
        <v>259.99</v>
      </c>
      <c r="G5301" s="49">
        <v>259.99</v>
      </c>
      <c r="H5301" s="1105" t="b">
        <f t="shared" si="165"/>
        <v>1</v>
      </c>
    </row>
    <row r="5302" spans="1:8">
      <c r="A5302" s="45">
        <v>10490</v>
      </c>
      <c r="B5302" s="1108" t="s">
        <v>13323</v>
      </c>
      <c r="C5302" s="45" t="s">
        <v>4708</v>
      </c>
      <c r="D5302" s="46">
        <f t="shared" si="164"/>
        <v>78</v>
      </c>
      <c r="F5302" s="46">
        <v>78</v>
      </c>
      <c r="G5302" s="46">
        <v>78</v>
      </c>
      <c r="H5302" s="1105" t="b">
        <f t="shared" si="165"/>
        <v>1</v>
      </c>
    </row>
    <row r="5303" spans="1:8">
      <c r="A5303" s="47">
        <v>10492</v>
      </c>
      <c r="B5303" s="48" t="s">
        <v>13324</v>
      </c>
      <c r="C5303" s="47" t="s">
        <v>4708</v>
      </c>
      <c r="D5303" s="49">
        <f t="shared" si="164"/>
        <v>103.99</v>
      </c>
      <c r="F5303" s="49">
        <v>103.99</v>
      </c>
      <c r="G5303" s="49">
        <v>103.99</v>
      </c>
      <c r="H5303" s="1105" t="b">
        <f t="shared" si="165"/>
        <v>1</v>
      </c>
    </row>
    <row r="5304" spans="1:8">
      <c r="A5304" s="45">
        <v>10493</v>
      </c>
      <c r="B5304" s="1108" t="s">
        <v>13325</v>
      </c>
      <c r="C5304" s="45" t="s">
        <v>4708</v>
      </c>
      <c r="D5304" s="46">
        <f t="shared" si="164"/>
        <v>121.33</v>
      </c>
      <c r="F5304" s="46">
        <v>121.33</v>
      </c>
      <c r="G5304" s="46">
        <v>121.33</v>
      </c>
      <c r="H5304" s="1105" t="b">
        <f t="shared" si="165"/>
        <v>1</v>
      </c>
    </row>
    <row r="5305" spans="1:8">
      <c r="A5305" s="47">
        <v>10491</v>
      </c>
      <c r="B5305" s="48" t="s">
        <v>13326</v>
      </c>
      <c r="C5305" s="47" t="s">
        <v>4708</v>
      </c>
      <c r="D5305" s="49">
        <f t="shared" si="164"/>
        <v>147.33000000000001</v>
      </c>
      <c r="F5305" s="49">
        <v>147.33000000000001</v>
      </c>
      <c r="G5305" s="49">
        <v>147.33000000000001</v>
      </c>
      <c r="H5305" s="1105" t="b">
        <f t="shared" si="165"/>
        <v>1</v>
      </c>
    </row>
    <row r="5306" spans="1:8">
      <c r="A5306" s="45">
        <v>34385</v>
      </c>
      <c r="B5306" s="1108" t="s">
        <v>13327</v>
      </c>
      <c r="C5306" s="45" t="s">
        <v>4708</v>
      </c>
      <c r="D5306" s="46">
        <f t="shared" si="164"/>
        <v>214.93</v>
      </c>
      <c r="F5306" s="46">
        <v>214.93</v>
      </c>
      <c r="G5306" s="46">
        <v>214.93</v>
      </c>
      <c r="H5306" s="1105" t="b">
        <f t="shared" si="165"/>
        <v>1</v>
      </c>
    </row>
    <row r="5307" spans="1:8">
      <c r="A5307" s="47">
        <v>10499</v>
      </c>
      <c r="B5307" s="48" t="s">
        <v>13328</v>
      </c>
      <c r="C5307" s="47" t="s">
        <v>4708</v>
      </c>
      <c r="D5307" s="49">
        <f t="shared" si="164"/>
        <v>86.66</v>
      </c>
      <c r="F5307" s="49">
        <v>86.66</v>
      </c>
      <c r="G5307" s="49">
        <v>86.66</v>
      </c>
      <c r="H5307" s="1105" t="b">
        <f t="shared" si="165"/>
        <v>1</v>
      </c>
    </row>
    <row r="5308" spans="1:8">
      <c r="A5308" s="45">
        <v>34384</v>
      </c>
      <c r="B5308" s="1108" t="s">
        <v>13329</v>
      </c>
      <c r="C5308" s="45" t="s">
        <v>4708</v>
      </c>
      <c r="D5308" s="46">
        <f t="shared" si="164"/>
        <v>259.99</v>
      </c>
      <c r="F5308" s="46">
        <v>259.99</v>
      </c>
      <c r="G5308" s="46">
        <v>259.99</v>
      </c>
      <c r="H5308" s="1105" t="b">
        <f t="shared" si="165"/>
        <v>1</v>
      </c>
    </row>
    <row r="5309" spans="1:8">
      <c r="A5309" s="47">
        <v>11185</v>
      </c>
      <c r="B5309" s="48" t="s">
        <v>13330</v>
      </c>
      <c r="C5309" s="47" t="s">
        <v>4708</v>
      </c>
      <c r="D5309" s="49">
        <f t="shared" si="164"/>
        <v>268.66000000000003</v>
      </c>
      <c r="F5309" s="49">
        <v>268.66000000000003</v>
      </c>
      <c r="G5309" s="49">
        <v>268.66000000000003</v>
      </c>
      <c r="H5309" s="1105" t="b">
        <f t="shared" si="165"/>
        <v>1</v>
      </c>
    </row>
    <row r="5310" spans="1:8">
      <c r="A5310" s="45">
        <v>10507</v>
      </c>
      <c r="B5310" s="1108" t="s">
        <v>13331</v>
      </c>
      <c r="C5310" s="45" t="s">
        <v>4708</v>
      </c>
      <c r="D5310" s="46">
        <f t="shared" si="164"/>
        <v>274.02999999999997</v>
      </c>
      <c r="F5310" s="46">
        <v>274.02999999999997</v>
      </c>
      <c r="G5310" s="46">
        <v>274.02999999999997</v>
      </c>
      <c r="H5310" s="1105" t="b">
        <f t="shared" si="165"/>
        <v>1</v>
      </c>
    </row>
    <row r="5311" spans="1:8">
      <c r="A5311" s="47">
        <v>10505</v>
      </c>
      <c r="B5311" s="48" t="s">
        <v>13332</v>
      </c>
      <c r="C5311" s="47" t="s">
        <v>4708</v>
      </c>
      <c r="D5311" s="49">
        <f t="shared" si="164"/>
        <v>161.69999999999999</v>
      </c>
      <c r="F5311" s="49">
        <v>161.69999999999999</v>
      </c>
      <c r="G5311" s="49">
        <v>161.69999999999999</v>
      </c>
      <c r="H5311" s="1105" t="b">
        <f t="shared" si="165"/>
        <v>1</v>
      </c>
    </row>
    <row r="5312" spans="1:8">
      <c r="A5312" s="45">
        <v>10506</v>
      </c>
      <c r="B5312" s="1108" t="s">
        <v>13333</v>
      </c>
      <c r="C5312" s="45" t="s">
        <v>4708</v>
      </c>
      <c r="D5312" s="46">
        <f t="shared" si="164"/>
        <v>211.08</v>
      </c>
      <c r="F5312" s="46">
        <v>211.08</v>
      </c>
      <c r="G5312" s="46">
        <v>211.08</v>
      </c>
      <c r="H5312" s="1105" t="b">
        <f t="shared" si="165"/>
        <v>1</v>
      </c>
    </row>
    <row r="5313" spans="1:8">
      <c r="A5313" s="47">
        <v>5031</v>
      </c>
      <c r="B5313" s="48" t="s">
        <v>13334</v>
      </c>
      <c r="C5313" s="47" t="s">
        <v>4708</v>
      </c>
      <c r="D5313" s="49">
        <f t="shared" si="164"/>
        <v>296.39999999999998</v>
      </c>
      <c r="F5313" s="49">
        <v>296.39999999999998</v>
      </c>
      <c r="G5313" s="49">
        <v>296.39999999999998</v>
      </c>
      <c r="H5313" s="1105" t="b">
        <f t="shared" si="165"/>
        <v>1</v>
      </c>
    </row>
    <row r="5314" spans="1:8">
      <c r="A5314" s="45">
        <v>10502</v>
      </c>
      <c r="B5314" s="1108" t="s">
        <v>13335</v>
      </c>
      <c r="C5314" s="45" t="s">
        <v>4708</v>
      </c>
      <c r="D5314" s="46">
        <f t="shared" si="164"/>
        <v>345.37</v>
      </c>
      <c r="F5314" s="46">
        <v>345.37</v>
      </c>
      <c r="G5314" s="46">
        <v>345.37</v>
      </c>
      <c r="H5314" s="1105" t="b">
        <f t="shared" si="165"/>
        <v>1</v>
      </c>
    </row>
    <row r="5315" spans="1:8">
      <c r="A5315" s="47">
        <v>10501</v>
      </c>
      <c r="B5315" s="48" t="s">
        <v>13336</v>
      </c>
      <c r="C5315" s="47" t="s">
        <v>4708</v>
      </c>
      <c r="D5315" s="49">
        <f t="shared" ref="D5315:D5329" si="166">IF($J$2=$F$1,F5315,G5315)</f>
        <v>195.12</v>
      </c>
      <c r="F5315" s="49">
        <v>195.12</v>
      </c>
      <c r="G5315" s="49">
        <v>195.12</v>
      </c>
      <c r="H5315" s="1105" t="b">
        <f t="shared" ref="H5315:H5331" si="167">F5315=G5315</f>
        <v>1</v>
      </c>
    </row>
    <row r="5316" spans="1:8">
      <c r="A5316" s="45">
        <v>10503</v>
      </c>
      <c r="B5316" s="1108" t="s">
        <v>13337</v>
      </c>
      <c r="C5316" s="45" t="s">
        <v>4708</v>
      </c>
      <c r="D5316" s="46">
        <f t="shared" si="166"/>
        <v>263.61</v>
      </c>
      <c r="F5316" s="46">
        <v>263.61</v>
      </c>
      <c r="G5316" s="46">
        <v>263.61</v>
      </c>
      <c r="H5316" s="1105" t="b">
        <f t="shared" si="167"/>
        <v>1</v>
      </c>
    </row>
    <row r="5317" spans="1:8">
      <c r="A5317" s="47">
        <v>40270</v>
      </c>
      <c r="B5317" s="48" t="s">
        <v>13338</v>
      </c>
      <c r="C5317" s="47" t="s">
        <v>4709</v>
      </c>
      <c r="D5317" s="49">
        <f t="shared" si="166"/>
        <v>44.75</v>
      </c>
      <c r="F5317" s="49">
        <v>44.75</v>
      </c>
      <c r="G5317" s="49">
        <v>44.75</v>
      </c>
      <c r="H5317" s="1105" t="b">
        <f t="shared" si="167"/>
        <v>1</v>
      </c>
    </row>
    <row r="5318" spans="1:8">
      <c r="A5318" s="45">
        <v>20213</v>
      </c>
      <c r="B5318" s="1108" t="s">
        <v>13339</v>
      </c>
      <c r="C5318" s="45" t="s">
        <v>4709</v>
      </c>
      <c r="D5318" s="46">
        <f t="shared" si="166"/>
        <v>11.23</v>
      </c>
      <c r="F5318" s="46">
        <v>11.23</v>
      </c>
      <c r="G5318" s="46">
        <v>11.23</v>
      </c>
      <c r="H5318" s="1105" t="b">
        <f t="shared" si="167"/>
        <v>1</v>
      </c>
    </row>
    <row r="5319" spans="1:8">
      <c r="A5319" s="47">
        <v>20211</v>
      </c>
      <c r="B5319" s="48" t="s">
        <v>13340</v>
      </c>
      <c r="C5319" s="47" t="s">
        <v>4709</v>
      </c>
      <c r="D5319" s="49">
        <f t="shared" si="166"/>
        <v>16.579999999999998</v>
      </c>
      <c r="F5319" s="49">
        <v>16.579999999999998</v>
      </c>
      <c r="G5319" s="49">
        <v>16.579999999999998</v>
      </c>
      <c r="H5319" s="1105" t="b">
        <f t="shared" si="167"/>
        <v>1</v>
      </c>
    </row>
    <row r="5320" spans="1:8">
      <c r="A5320" s="45">
        <v>4472</v>
      </c>
      <c r="B5320" s="1108" t="s">
        <v>13341</v>
      </c>
      <c r="C5320" s="45" t="s">
        <v>4709</v>
      </c>
      <c r="D5320" s="46">
        <f t="shared" si="166"/>
        <v>14.5</v>
      </c>
      <c r="F5320" s="46">
        <v>14.5</v>
      </c>
      <c r="G5320" s="46">
        <v>14.5</v>
      </c>
      <c r="H5320" s="1105" t="b">
        <f t="shared" si="167"/>
        <v>1</v>
      </c>
    </row>
    <row r="5321" spans="1:8">
      <c r="A5321" s="47">
        <v>35272</v>
      </c>
      <c r="B5321" s="48" t="s">
        <v>13342</v>
      </c>
      <c r="C5321" s="47" t="s">
        <v>4709</v>
      </c>
      <c r="D5321" s="49">
        <f t="shared" si="166"/>
        <v>19.04</v>
      </c>
      <c r="F5321" s="49">
        <v>19.04</v>
      </c>
      <c r="G5321" s="49">
        <v>19.04</v>
      </c>
      <c r="H5321" s="1105" t="b">
        <f t="shared" si="167"/>
        <v>1</v>
      </c>
    </row>
    <row r="5322" spans="1:8">
      <c r="A5322" s="45">
        <v>4448</v>
      </c>
      <c r="B5322" s="1108" t="s">
        <v>13343</v>
      </c>
      <c r="C5322" s="45" t="s">
        <v>4709</v>
      </c>
      <c r="D5322" s="46">
        <f t="shared" si="166"/>
        <v>30.04</v>
      </c>
      <c r="F5322" s="46">
        <v>30.04</v>
      </c>
      <c r="G5322" s="46">
        <v>30.04</v>
      </c>
      <c r="H5322" s="1105" t="b">
        <f t="shared" si="167"/>
        <v>1</v>
      </c>
    </row>
    <row r="5323" spans="1:8">
      <c r="A5323" s="47">
        <v>4425</v>
      </c>
      <c r="B5323" s="48" t="s">
        <v>13344</v>
      </c>
      <c r="C5323" s="47" t="s">
        <v>4709</v>
      </c>
      <c r="D5323" s="49">
        <f t="shared" si="166"/>
        <v>10.65</v>
      </c>
      <c r="F5323" s="49">
        <v>10.65</v>
      </c>
      <c r="G5323" s="49">
        <v>10.65</v>
      </c>
      <c r="H5323" s="1105" t="b">
        <f t="shared" si="167"/>
        <v>1</v>
      </c>
    </row>
    <row r="5324" spans="1:8">
      <c r="A5324" s="45">
        <v>4481</v>
      </c>
      <c r="B5324" s="1108" t="s">
        <v>13345</v>
      </c>
      <c r="C5324" s="45" t="s">
        <v>4709</v>
      </c>
      <c r="D5324" s="46">
        <f t="shared" si="166"/>
        <v>19.62</v>
      </c>
      <c r="F5324" s="46">
        <v>19.62</v>
      </c>
      <c r="G5324" s="46">
        <v>19.62</v>
      </c>
      <c r="H5324" s="1105" t="b">
        <f t="shared" si="167"/>
        <v>1</v>
      </c>
    </row>
    <row r="5325" spans="1:8">
      <c r="A5325" s="47">
        <v>34345</v>
      </c>
      <c r="B5325" s="48" t="s">
        <v>13346</v>
      </c>
      <c r="C5325" s="47" t="s">
        <v>4705</v>
      </c>
      <c r="D5325" s="49">
        <f t="shared" si="166"/>
        <v>9.9499999999999993</v>
      </c>
      <c r="F5325" s="49">
        <v>9.9499999999999993</v>
      </c>
      <c r="G5325" s="49">
        <v>11.51</v>
      </c>
      <c r="H5325" s="1105" t="b">
        <f t="shared" si="167"/>
        <v>0</v>
      </c>
    </row>
    <row r="5326" spans="1:8">
      <c r="A5326" s="45">
        <v>41096</v>
      </c>
      <c r="B5326" s="1108" t="s">
        <v>13347</v>
      </c>
      <c r="C5326" s="45" t="s">
        <v>4714</v>
      </c>
      <c r="D5326" s="46">
        <f t="shared" si="166"/>
        <v>1766.11</v>
      </c>
      <c r="F5326" s="46">
        <v>1766.11</v>
      </c>
      <c r="G5326" s="46">
        <v>2045.36</v>
      </c>
      <c r="H5326" s="1105" t="b">
        <f t="shared" si="167"/>
        <v>0</v>
      </c>
    </row>
    <row r="5327" spans="1:8">
      <c r="A5327" s="47">
        <v>41776</v>
      </c>
      <c r="B5327" s="48" t="s">
        <v>13348</v>
      </c>
      <c r="C5327" s="47" t="s">
        <v>4705</v>
      </c>
      <c r="D5327" s="49">
        <f t="shared" si="166"/>
        <v>13.65</v>
      </c>
      <c r="F5327" s="49">
        <v>13.65</v>
      </c>
      <c r="G5327" s="49">
        <v>15.8</v>
      </c>
      <c r="H5327" s="1105" t="b">
        <f t="shared" si="167"/>
        <v>0</v>
      </c>
    </row>
    <row r="5328" spans="1:8">
      <c r="A5328" s="45">
        <v>4487</v>
      </c>
      <c r="B5328" s="1108" t="s">
        <v>13349</v>
      </c>
      <c r="C5328" s="45" t="s">
        <v>4709</v>
      </c>
      <c r="D5328" s="46">
        <f t="shared" si="166"/>
        <v>9.52</v>
      </c>
      <c r="F5328" s="46">
        <v>9.52</v>
      </c>
      <c r="G5328" s="46">
        <v>9.52</v>
      </c>
      <c r="H5328" s="1105" t="b">
        <f t="shared" si="167"/>
        <v>1</v>
      </c>
    </row>
    <row r="5329" spans="1:8">
      <c r="A5329" s="47">
        <v>11157</v>
      </c>
      <c r="B5329" s="48" t="s">
        <v>13350</v>
      </c>
      <c r="C5329" s="47" t="s">
        <v>4725</v>
      </c>
      <c r="D5329" s="49">
        <f t="shared" si="166"/>
        <v>131.76</v>
      </c>
      <c r="F5329" s="49">
        <v>131.76</v>
      </c>
      <c r="G5329" s="49">
        <v>131.76</v>
      </c>
      <c r="H5329" s="1105" t="b">
        <f t="shared" si="167"/>
        <v>1</v>
      </c>
    </row>
    <row r="5330" spans="1:8">
      <c r="H5330" s="1105" t="b">
        <f t="shared" si="167"/>
        <v>1</v>
      </c>
    </row>
    <row r="5331" spans="1:8">
      <c r="A5331" s="45" t="s">
        <v>13351</v>
      </c>
      <c r="H5331" s="1105" t="b">
        <f t="shared" si="167"/>
        <v>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sheetPr codeName="Plan12"/>
  <dimension ref="A1:IK47"/>
  <sheetViews>
    <sheetView showGridLines="0" view="pageBreakPreview" zoomScale="70" zoomScaleNormal="115" zoomScaleSheetLayoutView="70" workbookViewId="0">
      <selection activeCell="A11" sqref="A11:K17"/>
    </sheetView>
  </sheetViews>
  <sheetFormatPr defaultRowHeight="15"/>
  <cols>
    <col min="1" max="1" width="9.140625" style="38"/>
    <col min="2" max="2" width="6" style="38" customWidth="1"/>
    <col min="3" max="3" width="33.5703125" style="38" customWidth="1"/>
    <col min="4" max="7" width="15.7109375" style="38" customWidth="1"/>
    <col min="8" max="8" width="13.7109375" style="38" customWidth="1"/>
    <col min="9" max="9" width="17" style="38" customWidth="1"/>
    <col min="10" max="10" width="13.7109375" style="38" customWidth="1"/>
    <col min="11" max="11" width="0.85546875" style="38" customWidth="1"/>
    <col min="12" max="12" width="19.28515625" style="38" customWidth="1"/>
    <col min="13" max="16" width="13.7109375" style="38" customWidth="1"/>
    <col min="17" max="21" width="9.140625" style="38"/>
    <col min="22" max="22" width="13.7109375" style="38" customWidth="1"/>
    <col min="23" max="23" width="13.28515625" style="38" customWidth="1"/>
    <col min="24" max="16384" width="9.140625" style="38"/>
  </cols>
  <sheetData>
    <row r="1" spans="1:28" s="5" customFormat="1" ht="18">
      <c r="A1" s="1957" t="s">
        <v>0</v>
      </c>
      <c r="B1" s="1958" t="s">
        <v>0</v>
      </c>
      <c r="C1" s="1958" t="s">
        <v>0</v>
      </c>
      <c r="D1" s="1958"/>
      <c r="E1" s="1958"/>
      <c r="F1" s="1958"/>
      <c r="G1" s="1958"/>
      <c r="H1" s="1958"/>
      <c r="I1" s="1958"/>
      <c r="J1" s="1958"/>
      <c r="K1" s="1958"/>
      <c r="L1" s="1958"/>
      <c r="M1" s="1958"/>
      <c r="N1" s="1958"/>
      <c r="O1" s="1958"/>
      <c r="P1" s="1959" t="s">
        <v>0</v>
      </c>
    </row>
    <row r="2" spans="1:28" s="5" customFormat="1" ht="14.25">
      <c r="A2" s="2084" t="s">
        <v>5601</v>
      </c>
      <c r="B2" s="1822" t="s">
        <v>1</v>
      </c>
      <c r="C2" s="1822" t="s">
        <v>1</v>
      </c>
      <c r="D2" s="1822"/>
      <c r="E2" s="1822"/>
      <c r="F2" s="1822"/>
      <c r="G2" s="1822"/>
      <c r="H2" s="1822"/>
      <c r="I2" s="1822"/>
      <c r="J2" s="1822"/>
      <c r="K2" s="1822"/>
      <c r="L2" s="1822"/>
      <c r="M2" s="1822"/>
      <c r="N2" s="1822"/>
      <c r="O2" s="1822"/>
      <c r="P2" s="2085" t="s">
        <v>1</v>
      </c>
    </row>
    <row r="3" spans="1:28" s="5" customFormat="1" ht="14.25">
      <c r="A3" s="2086" t="s">
        <v>5602</v>
      </c>
      <c r="B3" s="1825" t="s">
        <v>2</v>
      </c>
      <c r="C3" s="1825" t="s">
        <v>2</v>
      </c>
      <c r="D3" s="1825"/>
      <c r="E3" s="1825"/>
      <c r="F3" s="1825"/>
      <c r="G3" s="1825"/>
      <c r="H3" s="1825"/>
      <c r="I3" s="1825"/>
      <c r="J3" s="1825"/>
      <c r="K3" s="1825"/>
      <c r="L3" s="1825"/>
      <c r="M3" s="1825"/>
      <c r="N3" s="1825"/>
      <c r="O3" s="1825"/>
      <c r="P3" s="2087" t="s">
        <v>2</v>
      </c>
    </row>
    <row r="4" spans="1:28" s="5" customFormat="1" ht="14.25">
      <c r="A4" s="2086" t="s">
        <v>3</v>
      </c>
      <c r="B4" s="1825" t="s">
        <v>3</v>
      </c>
      <c r="C4" s="1825" t="s">
        <v>3</v>
      </c>
      <c r="D4" s="1825"/>
      <c r="E4" s="1825"/>
      <c r="F4" s="1825"/>
      <c r="G4" s="1825"/>
      <c r="H4" s="1825"/>
      <c r="I4" s="1825"/>
      <c r="J4" s="1825"/>
      <c r="K4" s="1825"/>
      <c r="L4" s="1825"/>
      <c r="M4" s="1825"/>
      <c r="N4" s="1825"/>
      <c r="O4" s="1825"/>
      <c r="P4" s="2087" t="s">
        <v>3</v>
      </c>
    </row>
    <row r="5" spans="1:28" s="5" customFormat="1" ht="14.25">
      <c r="A5" s="2086" t="s">
        <v>4</v>
      </c>
      <c r="B5" s="1825" t="s">
        <v>4</v>
      </c>
      <c r="C5" s="1825" t="s">
        <v>4</v>
      </c>
      <c r="D5" s="1825"/>
      <c r="E5" s="1825"/>
      <c r="F5" s="1825"/>
      <c r="G5" s="1825"/>
      <c r="H5" s="1825"/>
      <c r="I5" s="1825"/>
      <c r="J5" s="1825"/>
      <c r="K5" s="1825"/>
      <c r="L5" s="1825"/>
      <c r="M5" s="1825"/>
      <c r="N5" s="1825"/>
      <c r="O5" s="1825"/>
      <c r="P5" s="2087" t="s">
        <v>4</v>
      </c>
    </row>
    <row r="6" spans="1:28" s="5" customFormat="1" ht="15" customHeight="1">
      <c r="A6" s="281" t="s">
        <v>5</v>
      </c>
      <c r="B6" s="2146" t="str">
        <f>ORÇAMENTO!C6</f>
        <v>OBRA DE PAVIMENTAÇÃO ASFÁLTICA COM MICRODRENAGEM URBANA NO MUNICÍPIO DE APIACÁS</v>
      </c>
      <c r="C6" s="2146"/>
      <c r="D6" s="2146"/>
      <c r="E6" s="2146"/>
      <c r="F6" s="2146"/>
      <c r="G6" s="2146"/>
      <c r="H6" s="2146"/>
      <c r="I6" s="2146"/>
      <c r="J6" s="2146"/>
      <c r="K6" s="2146"/>
      <c r="L6" s="2146"/>
      <c r="M6" s="2146"/>
      <c r="N6" s="2146"/>
      <c r="O6" s="2146"/>
      <c r="P6" s="2147"/>
    </row>
    <row r="7" spans="1:28" s="5" customFormat="1" ht="14.25">
      <c r="A7" s="282" t="s">
        <v>51</v>
      </c>
      <c r="B7" s="1852" t="str">
        <f>ORÇAMENTO!C7</f>
        <v>AVENIDA DOS EVANGÉLICOS</v>
      </c>
      <c r="C7" s="1852"/>
      <c r="D7" s="1852"/>
      <c r="E7" s="1852"/>
      <c r="F7" s="1852"/>
      <c r="G7" s="1852"/>
      <c r="H7" s="1852"/>
      <c r="I7" s="1852"/>
      <c r="J7" s="1852"/>
      <c r="K7" s="1852"/>
      <c r="L7" s="1852"/>
      <c r="M7" s="1852"/>
      <c r="N7" s="1852"/>
      <c r="O7" s="1852"/>
      <c r="P7" s="2088"/>
    </row>
    <row r="8" spans="1:28" s="5" customFormat="1" ht="14.25">
      <c r="A8" s="282" t="s">
        <v>6</v>
      </c>
      <c r="B8" s="1852" t="str">
        <f>ORÇAMENTO!C8</f>
        <v>PREFEITURA MUNICIPAL DE APIACÁS</v>
      </c>
      <c r="C8" s="1852"/>
      <c r="D8" s="1852"/>
      <c r="E8" s="1852"/>
      <c r="F8" s="1852"/>
      <c r="G8" s="1852"/>
      <c r="H8" s="1852"/>
      <c r="I8" s="1852"/>
      <c r="J8" s="1852"/>
      <c r="K8" s="1852"/>
      <c r="L8" s="1852"/>
      <c r="M8" s="1852"/>
      <c r="N8" s="1852"/>
      <c r="O8" s="1852"/>
      <c r="P8" s="2088"/>
    </row>
    <row r="9" spans="1:28" s="5" customFormat="1" ht="15.75" customHeight="1">
      <c r="A9" s="283" t="s">
        <v>7</v>
      </c>
      <c r="B9" s="2174" t="str">
        <f>ORÇAMENTO!C9</f>
        <v>OUTUBRO/2019</v>
      </c>
      <c r="C9" s="2175"/>
      <c r="D9" s="2175"/>
      <c r="E9" s="2175"/>
      <c r="F9" s="2175"/>
      <c r="G9" s="2175"/>
      <c r="H9" s="2175"/>
      <c r="I9" s="2175"/>
      <c r="J9" s="2175"/>
      <c r="K9" s="2175"/>
      <c r="L9" s="2175"/>
      <c r="M9" s="2175"/>
      <c r="N9" s="2175"/>
      <c r="O9" s="2175"/>
      <c r="P9" s="2089"/>
    </row>
    <row r="10" spans="1:28" s="5" customFormat="1" ht="22.5" customHeight="1">
      <c r="A10" s="2176" t="s">
        <v>6560</v>
      </c>
      <c r="B10" s="2177"/>
      <c r="C10" s="2177"/>
      <c r="D10" s="2177"/>
      <c r="E10" s="2177"/>
      <c r="F10" s="2177"/>
      <c r="G10" s="2177"/>
      <c r="H10" s="2177"/>
      <c r="I10" s="2177"/>
      <c r="J10" s="2177"/>
      <c r="K10" s="2177"/>
      <c r="L10" s="2177"/>
      <c r="M10" s="2177"/>
      <c r="N10" s="2177"/>
      <c r="O10" s="2177"/>
      <c r="P10" s="2178"/>
      <c r="Q10" s="284"/>
      <c r="R10" s="284"/>
      <c r="S10" s="284"/>
      <c r="T10" s="284"/>
      <c r="U10" s="284"/>
      <c r="V10" s="284"/>
      <c r="W10" s="284"/>
      <c r="X10" s="284"/>
      <c r="Y10" s="284"/>
      <c r="Z10" s="284"/>
      <c r="AA10" s="284"/>
      <c r="AB10" s="284"/>
    </row>
    <row r="11" spans="1:28" s="406" customFormat="1" ht="12.75" customHeight="1">
      <c r="A11" s="2352" t="s">
        <v>9</v>
      </c>
      <c r="B11" s="2353" t="s">
        <v>5610</v>
      </c>
      <c r="C11" s="2354"/>
      <c r="D11" s="2355" t="s">
        <v>5615</v>
      </c>
      <c r="E11" s="2355" t="s">
        <v>5617</v>
      </c>
      <c r="F11" s="2355" t="s">
        <v>5618</v>
      </c>
      <c r="G11" s="2350" t="s">
        <v>5620</v>
      </c>
      <c r="H11" s="2350" t="s">
        <v>5621</v>
      </c>
      <c r="I11" s="2350" t="s">
        <v>5623</v>
      </c>
      <c r="J11" s="2350" t="s">
        <v>5625</v>
      </c>
      <c r="K11" s="418"/>
      <c r="L11" s="2351" t="s">
        <v>5624</v>
      </c>
      <c r="M11" s="2371" t="s">
        <v>5627</v>
      </c>
      <c r="N11" s="2371"/>
      <c r="O11" s="2371" t="s">
        <v>5628</v>
      </c>
      <c r="P11" s="2371"/>
      <c r="Q11" s="405"/>
      <c r="R11" s="405"/>
      <c r="S11" s="405"/>
      <c r="T11" s="405"/>
      <c r="U11" s="405"/>
      <c r="V11" s="405"/>
      <c r="W11" s="405"/>
      <c r="X11" s="405"/>
      <c r="Y11" s="405"/>
      <c r="Z11" s="405"/>
      <c r="AA11" s="405"/>
      <c r="AB11" s="405"/>
    </row>
    <row r="12" spans="1:28" s="406" customFormat="1" ht="25.5">
      <c r="A12" s="2352"/>
      <c r="B12" s="2353"/>
      <c r="C12" s="2354"/>
      <c r="D12" s="2356"/>
      <c r="E12" s="2356"/>
      <c r="F12" s="2356"/>
      <c r="G12" s="2351"/>
      <c r="H12" s="2351"/>
      <c r="I12" s="2351"/>
      <c r="J12" s="2363"/>
      <c r="K12" s="419"/>
      <c r="L12" s="2351"/>
      <c r="M12" s="410" t="s">
        <v>27</v>
      </c>
      <c r="N12" s="411" t="s">
        <v>5629</v>
      </c>
      <c r="O12" s="410" t="s">
        <v>27</v>
      </c>
      <c r="P12" s="411" t="s">
        <v>5629</v>
      </c>
      <c r="Q12" s="405"/>
      <c r="R12" s="405"/>
      <c r="S12" s="405"/>
      <c r="T12" s="405"/>
      <c r="U12" s="405"/>
      <c r="V12" s="405"/>
      <c r="W12" s="405"/>
      <c r="X12" s="405"/>
      <c r="Y12" s="405"/>
      <c r="Z12" s="405"/>
      <c r="AA12" s="405"/>
      <c r="AB12" s="405"/>
    </row>
    <row r="13" spans="1:28" s="406" customFormat="1" ht="22.5" customHeight="1">
      <c r="A13" s="2180"/>
      <c r="B13" s="2156"/>
      <c r="C13" s="2157"/>
      <c r="D13" s="404" t="s">
        <v>5616</v>
      </c>
      <c r="E13" s="404" t="s">
        <v>5616</v>
      </c>
      <c r="F13" s="404" t="s">
        <v>5619</v>
      </c>
      <c r="G13" s="404" t="s">
        <v>5619</v>
      </c>
      <c r="H13" s="404" t="s">
        <v>5619</v>
      </c>
      <c r="I13" s="404" t="s">
        <v>5616</v>
      </c>
      <c r="J13" s="404" t="s">
        <v>5626</v>
      </c>
      <c r="K13" s="419"/>
      <c r="L13" s="2363"/>
      <c r="M13" s="404" t="s">
        <v>5631</v>
      </c>
      <c r="N13" s="404" t="s">
        <v>5630</v>
      </c>
      <c r="O13" s="404" t="s">
        <v>5631</v>
      </c>
      <c r="P13" s="404" t="s">
        <v>5630</v>
      </c>
      <c r="Q13" s="405"/>
      <c r="R13" s="405"/>
      <c r="S13" s="405"/>
      <c r="T13" s="405"/>
      <c r="U13" s="405"/>
      <c r="V13" s="405"/>
      <c r="W13" s="405"/>
      <c r="X13" s="405"/>
      <c r="Y13" s="405"/>
      <c r="Z13" s="405"/>
      <c r="AA13" s="405"/>
      <c r="AB13" s="405"/>
    </row>
    <row r="14" spans="1:28" s="406" customFormat="1" ht="20.100000000000001" customHeight="1">
      <c r="A14" s="415">
        <v>1</v>
      </c>
      <c r="B14" s="2160" t="str">
        <f>VLOOKUP($A14,'QUADRO DE RUAS'!$A:$P,2,FALSE)</f>
        <v>PISTA ESQUERDA</v>
      </c>
      <c r="C14" s="2161"/>
      <c r="D14" s="416">
        <f>VLOOKUP($A14,'QUADRO DE RUAS'!$A:$M,12,FALSE)</f>
        <v>239.685</v>
      </c>
      <c r="E14" s="416" t="e">
        <f>VLOOKUP($A14,'REG. SUBLEITO'!$A:$F,7,FALSE)</f>
        <v>#REF!</v>
      </c>
      <c r="F14" s="416" t="e">
        <f>TRUNC(E14*D14,2)</f>
        <v>#REF!</v>
      </c>
      <c r="G14" s="416">
        <f>VLOOKUP($A14,'QUADRO DE RUAS'!$A:$P,15,FALSE)</f>
        <v>400.4</v>
      </c>
      <c r="H14" s="416" t="e">
        <f>TRUNC(F14+G14,2)</f>
        <v>#REF!</v>
      </c>
      <c r="I14" s="421"/>
      <c r="J14" s="623" t="e">
        <f>TRUNC(H14*I14,3)</f>
        <v>#REF!</v>
      </c>
      <c r="K14" s="414"/>
      <c r="L14" s="615"/>
      <c r="M14" s="421"/>
      <c r="N14" s="623" t="e">
        <f t="shared" ref="N14:N39" si="0">TRUNC(J14*L14*M14,3)</f>
        <v>#REF!</v>
      </c>
      <c r="O14" s="421"/>
      <c r="P14" s="623" t="e">
        <f>TRUNC(J14*L14*O14,3)</f>
        <v>#REF!</v>
      </c>
      <c r="Q14" s="405"/>
      <c r="R14" s="405"/>
      <c r="S14" s="405"/>
      <c r="T14" s="405"/>
      <c r="U14" s="405"/>
      <c r="V14" s="405"/>
      <c r="W14" s="405"/>
      <c r="X14" s="405"/>
      <c r="Y14" s="405"/>
      <c r="Z14" s="405"/>
      <c r="AA14" s="405"/>
      <c r="AB14" s="405"/>
    </row>
    <row r="15" spans="1:28" s="406" customFormat="1" ht="20.100000000000001" customHeight="1">
      <c r="A15" s="415">
        <f>A14+1</f>
        <v>2</v>
      </c>
      <c r="B15" s="2160" t="str">
        <f>VLOOKUP($A15,'QUADRO DE RUAS'!$A:$P,2,FALSE)</f>
        <v>PISTA DIREITA</v>
      </c>
      <c r="C15" s="2161"/>
      <c r="D15" s="416">
        <f>VLOOKUP($A15,'QUADRO DE RUAS'!$A:$M,12,FALSE)</f>
        <v>239.685</v>
      </c>
      <c r="E15" s="416" t="e">
        <f>VLOOKUP($A15,'REG. SUBLEITO'!$A:$F,7,FALSE)</f>
        <v>#REF!</v>
      </c>
      <c r="F15" s="416" t="e">
        <f t="shared" ref="F15:F26" si="1">TRUNC(E15*D15,2)</f>
        <v>#REF!</v>
      </c>
      <c r="G15" s="416">
        <f>VLOOKUP($A15,'QUADRO DE RUAS'!$A:$P,15,FALSE)</f>
        <v>80.88</v>
      </c>
      <c r="H15" s="416" t="e">
        <f t="shared" ref="H15:H26" si="2">TRUNC(F15+G15,2)</f>
        <v>#REF!</v>
      </c>
      <c r="I15" s="615"/>
      <c r="J15" s="623" t="e">
        <f t="shared" ref="J15:J26" si="3">TRUNC(H15*I15,3)</f>
        <v>#REF!</v>
      </c>
      <c r="K15" s="414"/>
      <c r="L15" s="615"/>
      <c r="M15" s="615"/>
      <c r="N15" s="623" t="e">
        <f t="shared" si="0"/>
        <v>#REF!</v>
      </c>
      <c r="O15" s="615"/>
      <c r="P15" s="623" t="e">
        <f t="shared" ref="P15:P39" si="4">TRUNC(J15*L15*O15,3)</f>
        <v>#REF!</v>
      </c>
      <c r="Q15" s="405"/>
      <c r="R15" s="405"/>
      <c r="S15" s="405"/>
      <c r="T15" s="405"/>
      <c r="U15" s="405"/>
      <c r="V15" s="405"/>
      <c r="W15" s="405"/>
      <c r="X15" s="405"/>
      <c r="Y15" s="405"/>
      <c r="Z15" s="405"/>
      <c r="AA15" s="405"/>
      <c r="AB15" s="405"/>
    </row>
    <row r="16" spans="1:28" s="406" customFormat="1" ht="20.100000000000001" customHeight="1">
      <c r="A16" s="616">
        <f t="shared" ref="A16:A39" si="5">A15+1</f>
        <v>3</v>
      </c>
      <c r="B16" s="2160" t="e">
        <f>VLOOKUP($A16,'QUADRO DE RUAS'!$A:$P,2,FALSE)</f>
        <v>#N/A</v>
      </c>
      <c r="C16" s="2161"/>
      <c r="D16" s="416" t="e">
        <f>VLOOKUP($A16,'QUADRO DE RUAS'!$A:$M,12,FALSE)</f>
        <v>#N/A</v>
      </c>
      <c r="E16" s="416" t="e">
        <f>VLOOKUP($A16,'REG. SUBLEITO'!$A:$F,7,FALSE)</f>
        <v>#N/A</v>
      </c>
      <c r="F16" s="416" t="e">
        <f t="shared" si="1"/>
        <v>#N/A</v>
      </c>
      <c r="G16" s="416" t="e">
        <f>VLOOKUP($A16,'QUADRO DE RUAS'!$A:$P,15,FALSE)</f>
        <v>#N/A</v>
      </c>
      <c r="H16" s="416" t="e">
        <f t="shared" si="2"/>
        <v>#N/A</v>
      </c>
      <c r="I16" s="615"/>
      <c r="J16" s="623" t="e">
        <f t="shared" si="3"/>
        <v>#N/A</v>
      </c>
      <c r="K16" s="414"/>
      <c r="L16" s="615"/>
      <c r="M16" s="615"/>
      <c r="N16" s="623" t="e">
        <f t="shared" si="0"/>
        <v>#N/A</v>
      </c>
      <c r="O16" s="615"/>
      <c r="P16" s="623" t="e">
        <f t="shared" si="4"/>
        <v>#N/A</v>
      </c>
      <c r="Q16" s="405"/>
      <c r="R16" s="405"/>
      <c r="S16" s="405"/>
      <c r="T16" s="405"/>
      <c r="U16" s="405"/>
      <c r="V16" s="405"/>
      <c r="W16" s="405"/>
      <c r="X16" s="405"/>
      <c r="Y16" s="405"/>
      <c r="Z16" s="405"/>
      <c r="AA16" s="405"/>
      <c r="AB16" s="405"/>
    </row>
    <row r="17" spans="1:28" s="406" customFormat="1" ht="20.100000000000001" customHeight="1">
      <c r="A17" s="616">
        <f t="shared" si="5"/>
        <v>4</v>
      </c>
      <c r="B17" s="2160" t="e">
        <f>VLOOKUP($A17,'QUADRO DE RUAS'!$A:$P,2,FALSE)</f>
        <v>#N/A</v>
      </c>
      <c r="C17" s="2161"/>
      <c r="D17" s="416" t="e">
        <f>VLOOKUP($A17,'QUADRO DE RUAS'!$A:$M,12,FALSE)</f>
        <v>#N/A</v>
      </c>
      <c r="E17" s="416" t="e">
        <f>VLOOKUP($A17,'REG. SUBLEITO'!$A:$F,7,FALSE)</f>
        <v>#N/A</v>
      </c>
      <c r="F17" s="416" t="e">
        <f t="shared" si="1"/>
        <v>#N/A</v>
      </c>
      <c r="G17" s="416" t="e">
        <f>VLOOKUP($A17,'QUADRO DE RUAS'!$A:$P,15,FALSE)</f>
        <v>#N/A</v>
      </c>
      <c r="H17" s="416" t="e">
        <f t="shared" si="2"/>
        <v>#N/A</v>
      </c>
      <c r="I17" s="615"/>
      <c r="J17" s="623" t="e">
        <f t="shared" si="3"/>
        <v>#N/A</v>
      </c>
      <c r="K17" s="414"/>
      <c r="L17" s="615"/>
      <c r="M17" s="615"/>
      <c r="N17" s="623" t="e">
        <f t="shared" si="0"/>
        <v>#N/A</v>
      </c>
      <c r="O17" s="615"/>
      <c r="P17" s="623" t="e">
        <f t="shared" si="4"/>
        <v>#N/A</v>
      </c>
      <c r="Q17" s="405"/>
      <c r="R17" s="405"/>
      <c r="S17" s="405"/>
      <c r="T17" s="405"/>
      <c r="U17" s="405"/>
      <c r="V17" s="405"/>
      <c r="W17" s="405"/>
      <c r="X17" s="405"/>
      <c r="Y17" s="405"/>
      <c r="Z17" s="405"/>
      <c r="AA17" s="405"/>
      <c r="AB17" s="405"/>
    </row>
    <row r="18" spans="1:28" s="406" customFormat="1" ht="20.100000000000001" customHeight="1">
      <c r="A18" s="616">
        <f t="shared" si="5"/>
        <v>5</v>
      </c>
      <c r="B18" s="2160" t="e">
        <f>VLOOKUP($A18,'QUADRO DE RUAS'!$A:$P,2,FALSE)</f>
        <v>#N/A</v>
      </c>
      <c r="C18" s="2161"/>
      <c r="D18" s="416" t="e">
        <f>VLOOKUP($A18,'QUADRO DE RUAS'!$A:$M,12,FALSE)</f>
        <v>#N/A</v>
      </c>
      <c r="E18" s="416" t="e">
        <f>VLOOKUP($A18,'REG. SUBLEITO'!$A:$F,7,FALSE)</f>
        <v>#N/A</v>
      </c>
      <c r="F18" s="416" t="e">
        <f t="shared" si="1"/>
        <v>#N/A</v>
      </c>
      <c r="G18" s="416" t="e">
        <f>VLOOKUP($A18,'QUADRO DE RUAS'!$A:$P,15,FALSE)</f>
        <v>#N/A</v>
      </c>
      <c r="H18" s="416" t="e">
        <f t="shared" si="2"/>
        <v>#N/A</v>
      </c>
      <c r="I18" s="615"/>
      <c r="J18" s="623" t="e">
        <f t="shared" si="3"/>
        <v>#N/A</v>
      </c>
      <c r="K18" s="414"/>
      <c r="L18" s="615"/>
      <c r="M18" s="615"/>
      <c r="N18" s="623" t="e">
        <f t="shared" si="0"/>
        <v>#N/A</v>
      </c>
      <c r="O18" s="615"/>
      <c r="P18" s="623" t="e">
        <f t="shared" si="4"/>
        <v>#N/A</v>
      </c>
      <c r="Q18" s="405"/>
      <c r="R18" s="405"/>
      <c r="S18" s="405"/>
      <c r="T18" s="405"/>
      <c r="U18" s="405"/>
      <c r="V18" s="405"/>
      <c r="W18" s="405"/>
      <c r="X18" s="405"/>
      <c r="Y18" s="405"/>
      <c r="Z18" s="405"/>
      <c r="AA18" s="405"/>
      <c r="AB18" s="405"/>
    </row>
    <row r="19" spans="1:28" s="406" customFormat="1" ht="20.100000000000001" customHeight="1">
      <c r="A19" s="616">
        <f t="shared" si="5"/>
        <v>6</v>
      </c>
      <c r="B19" s="2160" t="e">
        <f>VLOOKUP($A19,'QUADRO DE RUAS'!$A:$P,2,FALSE)</f>
        <v>#N/A</v>
      </c>
      <c r="C19" s="2161"/>
      <c r="D19" s="416" t="e">
        <f>VLOOKUP($A19,'QUADRO DE RUAS'!$A:$M,12,FALSE)</f>
        <v>#N/A</v>
      </c>
      <c r="E19" s="416" t="e">
        <f>VLOOKUP($A19,'REG. SUBLEITO'!$A:$F,7,FALSE)</f>
        <v>#N/A</v>
      </c>
      <c r="F19" s="416" t="e">
        <f t="shared" si="1"/>
        <v>#N/A</v>
      </c>
      <c r="G19" s="416" t="e">
        <f>VLOOKUP($A19,'QUADRO DE RUAS'!$A:$P,15,FALSE)</f>
        <v>#N/A</v>
      </c>
      <c r="H19" s="416" t="e">
        <f t="shared" si="2"/>
        <v>#N/A</v>
      </c>
      <c r="I19" s="615"/>
      <c r="J19" s="623" t="e">
        <f t="shared" si="3"/>
        <v>#N/A</v>
      </c>
      <c r="K19" s="414"/>
      <c r="L19" s="615"/>
      <c r="M19" s="615"/>
      <c r="N19" s="623" t="e">
        <f t="shared" si="0"/>
        <v>#N/A</v>
      </c>
      <c r="O19" s="615"/>
      <c r="P19" s="623" t="e">
        <f t="shared" si="4"/>
        <v>#N/A</v>
      </c>
      <c r="Q19" s="405"/>
      <c r="R19" s="405"/>
      <c r="S19" s="405"/>
      <c r="T19" s="405"/>
      <c r="U19" s="405"/>
      <c r="V19" s="405"/>
      <c r="W19" s="405"/>
      <c r="X19" s="405"/>
      <c r="Y19" s="405"/>
      <c r="Z19" s="405"/>
      <c r="AA19" s="405"/>
      <c r="AB19" s="405"/>
    </row>
    <row r="20" spans="1:28" s="406" customFormat="1" ht="20.100000000000001" customHeight="1">
      <c r="A20" s="616">
        <f t="shared" si="5"/>
        <v>7</v>
      </c>
      <c r="B20" s="2160" t="e">
        <f>VLOOKUP($A20,'QUADRO DE RUAS'!$A:$P,2,FALSE)</f>
        <v>#N/A</v>
      </c>
      <c r="C20" s="2161"/>
      <c r="D20" s="416" t="e">
        <f>VLOOKUP($A20,'QUADRO DE RUAS'!$A:$M,12,FALSE)</f>
        <v>#N/A</v>
      </c>
      <c r="E20" s="416" t="e">
        <f>VLOOKUP($A20,'REG. SUBLEITO'!$A:$F,7,FALSE)</f>
        <v>#N/A</v>
      </c>
      <c r="F20" s="416" t="e">
        <f t="shared" si="1"/>
        <v>#N/A</v>
      </c>
      <c r="G20" s="416" t="e">
        <f>VLOOKUP($A20,'QUADRO DE RUAS'!$A:$P,15,FALSE)</f>
        <v>#N/A</v>
      </c>
      <c r="H20" s="416" t="e">
        <f t="shared" si="2"/>
        <v>#N/A</v>
      </c>
      <c r="I20" s="615"/>
      <c r="J20" s="623" t="e">
        <f t="shared" si="3"/>
        <v>#N/A</v>
      </c>
      <c r="K20" s="414"/>
      <c r="L20" s="615"/>
      <c r="M20" s="615"/>
      <c r="N20" s="623" t="e">
        <f t="shared" si="0"/>
        <v>#N/A</v>
      </c>
      <c r="O20" s="615"/>
      <c r="P20" s="623" t="e">
        <f t="shared" si="4"/>
        <v>#N/A</v>
      </c>
      <c r="Q20" s="405"/>
      <c r="R20" s="405"/>
      <c r="S20" s="405"/>
      <c r="T20" s="405"/>
      <c r="U20" s="405"/>
      <c r="V20" s="405"/>
      <c r="W20" s="405"/>
      <c r="X20" s="405"/>
      <c r="Y20" s="405"/>
      <c r="Z20" s="405"/>
      <c r="AA20" s="405"/>
      <c r="AB20" s="405"/>
    </row>
    <row r="21" spans="1:28" s="406" customFormat="1" ht="20.100000000000001" customHeight="1">
      <c r="A21" s="616">
        <f t="shared" si="5"/>
        <v>8</v>
      </c>
      <c r="B21" s="2160" t="e">
        <f>VLOOKUP($A21,'QUADRO DE RUAS'!$A:$P,2,FALSE)</f>
        <v>#N/A</v>
      </c>
      <c r="C21" s="2161"/>
      <c r="D21" s="416" t="e">
        <f>VLOOKUP($A21,'QUADRO DE RUAS'!$A:$M,12,FALSE)</f>
        <v>#N/A</v>
      </c>
      <c r="E21" s="416" t="e">
        <f>VLOOKUP($A21,'REG. SUBLEITO'!$A:$F,7,FALSE)</f>
        <v>#N/A</v>
      </c>
      <c r="F21" s="416" t="e">
        <f t="shared" si="1"/>
        <v>#N/A</v>
      </c>
      <c r="G21" s="416" t="e">
        <f>VLOOKUP($A21,'QUADRO DE RUAS'!$A:$P,15,FALSE)</f>
        <v>#N/A</v>
      </c>
      <c r="H21" s="416" t="e">
        <f t="shared" si="2"/>
        <v>#N/A</v>
      </c>
      <c r="I21" s="615"/>
      <c r="J21" s="623" t="e">
        <f t="shared" si="3"/>
        <v>#N/A</v>
      </c>
      <c r="K21" s="414"/>
      <c r="L21" s="615"/>
      <c r="M21" s="615"/>
      <c r="N21" s="623" t="e">
        <f t="shared" si="0"/>
        <v>#N/A</v>
      </c>
      <c r="O21" s="615"/>
      <c r="P21" s="623" t="e">
        <f t="shared" si="4"/>
        <v>#N/A</v>
      </c>
      <c r="Q21" s="405"/>
      <c r="R21" s="405"/>
      <c r="S21" s="405"/>
      <c r="T21" s="405"/>
      <c r="U21" s="405"/>
      <c r="V21" s="405"/>
      <c r="W21" s="405"/>
      <c r="X21" s="405"/>
      <c r="Y21" s="405"/>
      <c r="Z21" s="405"/>
      <c r="AA21" s="405"/>
      <c r="AB21" s="405"/>
    </row>
    <row r="22" spans="1:28" s="406" customFormat="1" ht="20.100000000000001" customHeight="1">
      <c r="A22" s="616">
        <f t="shared" si="5"/>
        <v>9</v>
      </c>
      <c r="B22" s="2160" t="e">
        <f>VLOOKUP($A22,'QUADRO DE RUAS'!$A:$P,2,FALSE)</f>
        <v>#N/A</v>
      </c>
      <c r="C22" s="2161"/>
      <c r="D22" s="416" t="e">
        <f>VLOOKUP($A22,'QUADRO DE RUAS'!$A:$M,12,FALSE)</f>
        <v>#N/A</v>
      </c>
      <c r="E22" s="416" t="e">
        <f>VLOOKUP($A22,'REG. SUBLEITO'!$A:$F,7,FALSE)</f>
        <v>#N/A</v>
      </c>
      <c r="F22" s="416" t="e">
        <f t="shared" si="1"/>
        <v>#N/A</v>
      </c>
      <c r="G22" s="416" t="e">
        <f>VLOOKUP($A22,'QUADRO DE RUAS'!$A:$P,15,FALSE)</f>
        <v>#N/A</v>
      </c>
      <c r="H22" s="416" t="e">
        <f t="shared" si="2"/>
        <v>#N/A</v>
      </c>
      <c r="I22" s="615"/>
      <c r="J22" s="623" t="e">
        <f t="shared" si="3"/>
        <v>#N/A</v>
      </c>
      <c r="K22" s="414"/>
      <c r="L22" s="615"/>
      <c r="M22" s="615"/>
      <c r="N22" s="623" t="e">
        <f t="shared" si="0"/>
        <v>#N/A</v>
      </c>
      <c r="O22" s="615"/>
      <c r="P22" s="623" t="e">
        <f t="shared" si="4"/>
        <v>#N/A</v>
      </c>
      <c r="Q22" s="405"/>
      <c r="R22" s="405"/>
      <c r="S22" s="405"/>
      <c r="T22" s="405"/>
      <c r="U22" s="405"/>
      <c r="V22" s="405"/>
      <c r="W22" s="405"/>
      <c r="X22" s="405"/>
      <c r="Y22" s="405"/>
      <c r="Z22" s="405"/>
      <c r="AA22" s="405"/>
      <c r="AB22" s="405"/>
    </row>
    <row r="23" spans="1:28" s="406" customFormat="1" ht="20.100000000000001" customHeight="1">
      <c r="A23" s="616">
        <f t="shared" si="5"/>
        <v>10</v>
      </c>
      <c r="B23" s="2160" t="e">
        <f>VLOOKUP($A23,'QUADRO DE RUAS'!$A:$P,2,FALSE)</f>
        <v>#N/A</v>
      </c>
      <c r="C23" s="2161"/>
      <c r="D23" s="416" t="e">
        <f>VLOOKUP($A23,'QUADRO DE RUAS'!$A:$M,12,FALSE)</f>
        <v>#N/A</v>
      </c>
      <c r="E23" s="416" t="e">
        <f>VLOOKUP($A23,'REG. SUBLEITO'!$A:$F,7,FALSE)</f>
        <v>#N/A</v>
      </c>
      <c r="F23" s="416" t="e">
        <f t="shared" si="1"/>
        <v>#N/A</v>
      </c>
      <c r="G23" s="416" t="e">
        <f>VLOOKUP($A23,'QUADRO DE RUAS'!$A:$P,15,FALSE)</f>
        <v>#N/A</v>
      </c>
      <c r="H23" s="416" t="e">
        <f t="shared" si="2"/>
        <v>#N/A</v>
      </c>
      <c r="I23" s="615"/>
      <c r="J23" s="623" t="e">
        <f t="shared" si="3"/>
        <v>#N/A</v>
      </c>
      <c r="K23" s="414"/>
      <c r="L23" s="615"/>
      <c r="M23" s="615"/>
      <c r="N23" s="623" t="e">
        <f t="shared" si="0"/>
        <v>#N/A</v>
      </c>
      <c r="O23" s="615"/>
      <c r="P23" s="623" t="e">
        <f t="shared" si="4"/>
        <v>#N/A</v>
      </c>
      <c r="Q23" s="405"/>
      <c r="R23" s="405"/>
      <c r="S23" s="405"/>
      <c r="T23" s="405"/>
      <c r="U23" s="405"/>
      <c r="V23" s="405"/>
      <c r="W23" s="405"/>
      <c r="X23" s="405"/>
      <c r="Y23" s="405"/>
      <c r="Z23" s="405"/>
      <c r="AA23" s="405"/>
      <c r="AB23" s="405"/>
    </row>
    <row r="24" spans="1:28" s="406" customFormat="1" ht="20.100000000000001" customHeight="1">
      <c r="A24" s="616">
        <f t="shared" si="5"/>
        <v>11</v>
      </c>
      <c r="B24" s="2160" t="e">
        <f>VLOOKUP($A24,'QUADRO DE RUAS'!$A:$P,2,FALSE)</f>
        <v>#N/A</v>
      </c>
      <c r="C24" s="2161"/>
      <c r="D24" s="416" t="e">
        <f>VLOOKUP($A24,'QUADRO DE RUAS'!$A:$M,12,FALSE)</f>
        <v>#N/A</v>
      </c>
      <c r="E24" s="416" t="e">
        <f>VLOOKUP($A24,'REG. SUBLEITO'!$A:$F,7,FALSE)</f>
        <v>#N/A</v>
      </c>
      <c r="F24" s="416" t="e">
        <f t="shared" si="1"/>
        <v>#N/A</v>
      </c>
      <c r="G24" s="416" t="e">
        <f>VLOOKUP($A24,'QUADRO DE RUAS'!$A:$P,15,FALSE)</f>
        <v>#N/A</v>
      </c>
      <c r="H24" s="416" t="e">
        <f t="shared" si="2"/>
        <v>#N/A</v>
      </c>
      <c r="I24" s="615"/>
      <c r="J24" s="623" t="e">
        <f t="shared" si="3"/>
        <v>#N/A</v>
      </c>
      <c r="K24" s="414"/>
      <c r="L24" s="615"/>
      <c r="M24" s="615"/>
      <c r="N24" s="623" t="e">
        <f t="shared" si="0"/>
        <v>#N/A</v>
      </c>
      <c r="O24" s="615"/>
      <c r="P24" s="623" t="e">
        <f>TRUNC(J24*L24*O24,3)</f>
        <v>#N/A</v>
      </c>
      <c r="Q24" s="405"/>
      <c r="R24" s="405"/>
      <c r="S24" s="405"/>
      <c r="T24" s="405"/>
      <c r="U24" s="405"/>
      <c r="V24" s="405"/>
      <c r="W24" s="405"/>
      <c r="X24" s="405"/>
      <c r="Y24" s="405"/>
      <c r="Z24" s="405"/>
      <c r="AA24" s="405"/>
      <c r="AB24" s="405"/>
    </row>
    <row r="25" spans="1:28" s="406" customFormat="1" ht="20.100000000000001" customHeight="1">
      <c r="A25" s="616">
        <f t="shared" si="5"/>
        <v>12</v>
      </c>
      <c r="B25" s="2160" t="e">
        <f>VLOOKUP($A25,'QUADRO DE RUAS'!$A:$P,2,FALSE)</f>
        <v>#N/A</v>
      </c>
      <c r="C25" s="2161"/>
      <c r="D25" s="416" t="e">
        <f>VLOOKUP($A25,'QUADRO DE RUAS'!$A:$M,12,FALSE)</f>
        <v>#N/A</v>
      </c>
      <c r="E25" s="416" t="e">
        <f>VLOOKUP($A25,'REG. SUBLEITO'!$A:$F,7,FALSE)</f>
        <v>#N/A</v>
      </c>
      <c r="F25" s="416" t="e">
        <f t="shared" si="1"/>
        <v>#N/A</v>
      </c>
      <c r="G25" s="416" t="e">
        <f>VLOOKUP($A25,'QUADRO DE RUAS'!$A:$P,15,FALSE)</f>
        <v>#N/A</v>
      </c>
      <c r="H25" s="416" t="e">
        <f t="shared" si="2"/>
        <v>#N/A</v>
      </c>
      <c r="I25" s="615"/>
      <c r="J25" s="623" t="e">
        <f t="shared" si="3"/>
        <v>#N/A</v>
      </c>
      <c r="K25" s="414"/>
      <c r="L25" s="615"/>
      <c r="M25" s="615"/>
      <c r="N25" s="623" t="e">
        <f t="shared" si="0"/>
        <v>#N/A</v>
      </c>
      <c r="O25" s="615"/>
      <c r="P25" s="623" t="e">
        <f t="shared" si="4"/>
        <v>#N/A</v>
      </c>
      <c r="Q25" s="405"/>
      <c r="R25" s="405"/>
      <c r="S25" s="405"/>
      <c r="T25" s="405"/>
      <c r="U25" s="405"/>
      <c r="V25" s="405"/>
      <c r="W25" s="405"/>
      <c r="X25" s="405"/>
      <c r="Y25" s="405"/>
      <c r="Z25" s="405"/>
      <c r="AA25" s="405"/>
      <c r="AB25" s="405"/>
    </row>
    <row r="26" spans="1:28" s="406" customFormat="1" ht="20.100000000000001" customHeight="1">
      <c r="A26" s="616">
        <f t="shared" si="5"/>
        <v>13</v>
      </c>
      <c r="B26" s="2160" t="e">
        <f>VLOOKUP($A26,'QUADRO DE RUAS'!$A:$P,2,FALSE)</f>
        <v>#N/A</v>
      </c>
      <c r="C26" s="2161"/>
      <c r="D26" s="416" t="e">
        <f>VLOOKUP($A26,'QUADRO DE RUAS'!$A:$M,12,FALSE)</f>
        <v>#N/A</v>
      </c>
      <c r="E26" s="416" t="e">
        <f>VLOOKUP($A26,'REG. SUBLEITO'!$A:$F,7,FALSE)</f>
        <v>#N/A</v>
      </c>
      <c r="F26" s="416" t="e">
        <f t="shared" si="1"/>
        <v>#N/A</v>
      </c>
      <c r="G26" s="416" t="e">
        <f>VLOOKUP($A26,'QUADRO DE RUAS'!$A:$P,15,FALSE)</f>
        <v>#N/A</v>
      </c>
      <c r="H26" s="416" t="e">
        <f t="shared" si="2"/>
        <v>#N/A</v>
      </c>
      <c r="I26" s="615"/>
      <c r="J26" s="623" t="e">
        <f t="shared" si="3"/>
        <v>#N/A</v>
      </c>
      <c r="K26" s="414"/>
      <c r="L26" s="619"/>
      <c r="M26" s="615"/>
      <c r="N26" s="623" t="e">
        <f t="shared" si="0"/>
        <v>#N/A</v>
      </c>
      <c r="O26" s="615"/>
      <c r="P26" s="623" t="e">
        <f t="shared" si="4"/>
        <v>#N/A</v>
      </c>
      <c r="Q26" s="405"/>
      <c r="R26" s="405"/>
      <c r="S26" s="405"/>
      <c r="T26" s="405"/>
      <c r="U26" s="405"/>
      <c r="V26" s="405"/>
      <c r="W26" s="405"/>
      <c r="X26" s="405"/>
      <c r="Y26" s="405"/>
      <c r="Z26" s="405"/>
      <c r="AA26" s="405"/>
      <c r="AB26" s="405"/>
    </row>
    <row r="27" spans="1:28" s="406" customFormat="1" ht="20.100000000000001" customHeight="1">
      <c r="A27" s="755">
        <f t="shared" si="5"/>
        <v>14</v>
      </c>
      <c r="B27" s="2160" t="e">
        <f>VLOOKUP($A27,'QUADRO DE RUAS'!$A:$P,2,FALSE)</f>
        <v>#N/A</v>
      </c>
      <c r="C27" s="2161"/>
      <c r="D27" s="416" t="e">
        <f>VLOOKUP($A27,'QUADRO DE RUAS'!$A:$M,12,FALSE)</f>
        <v>#N/A</v>
      </c>
      <c r="E27" s="416" t="e">
        <f>VLOOKUP($A27,'REG. SUBLEITO'!$A:$F,7,FALSE)</f>
        <v>#N/A</v>
      </c>
      <c r="F27" s="416" t="e">
        <f t="shared" ref="F27:F39" si="6">TRUNC(E27*D27,2)</f>
        <v>#N/A</v>
      </c>
      <c r="G27" s="416" t="e">
        <f>VLOOKUP($A27,'QUADRO DE RUAS'!$A:$P,15,FALSE)</f>
        <v>#N/A</v>
      </c>
      <c r="H27" s="416" t="e">
        <f t="shared" ref="H27:H39" si="7">TRUNC(F27+G27,2)</f>
        <v>#N/A</v>
      </c>
      <c r="I27" s="756"/>
      <c r="J27" s="623" t="e">
        <f t="shared" ref="J27:J39" si="8">TRUNC(H27*I27,3)</f>
        <v>#N/A</v>
      </c>
      <c r="K27" s="414"/>
      <c r="L27" s="619"/>
      <c r="M27" s="756"/>
      <c r="N27" s="623" t="e">
        <f t="shared" si="0"/>
        <v>#N/A</v>
      </c>
      <c r="O27" s="756"/>
      <c r="P27" s="623" t="e">
        <f t="shared" si="4"/>
        <v>#N/A</v>
      </c>
      <c r="Q27" s="405"/>
      <c r="R27" s="405"/>
      <c r="S27" s="405"/>
      <c r="T27" s="405"/>
      <c r="U27" s="405"/>
      <c r="V27" s="405"/>
      <c r="W27" s="405"/>
      <c r="X27" s="405"/>
      <c r="Y27" s="405"/>
      <c r="Z27" s="405"/>
      <c r="AA27" s="405"/>
      <c r="AB27" s="405"/>
    </row>
    <row r="28" spans="1:28" s="406" customFormat="1" ht="20.100000000000001" customHeight="1">
      <c r="A28" s="755">
        <f t="shared" si="5"/>
        <v>15</v>
      </c>
      <c r="B28" s="2160" t="e">
        <f>VLOOKUP($A28,'QUADRO DE RUAS'!$A:$P,2,FALSE)</f>
        <v>#N/A</v>
      </c>
      <c r="C28" s="2161"/>
      <c r="D28" s="416" t="e">
        <f>VLOOKUP($A28,'QUADRO DE RUAS'!$A:$M,12,FALSE)</f>
        <v>#N/A</v>
      </c>
      <c r="E28" s="416" t="e">
        <f>VLOOKUP($A28,'REG. SUBLEITO'!$A:$F,7,FALSE)</f>
        <v>#N/A</v>
      </c>
      <c r="F28" s="416" t="e">
        <f t="shared" si="6"/>
        <v>#N/A</v>
      </c>
      <c r="G28" s="416" t="e">
        <f>VLOOKUP($A28,'QUADRO DE RUAS'!$A:$P,15,FALSE)</f>
        <v>#N/A</v>
      </c>
      <c r="H28" s="416" t="e">
        <f t="shared" si="7"/>
        <v>#N/A</v>
      </c>
      <c r="I28" s="756"/>
      <c r="J28" s="623" t="e">
        <f t="shared" si="8"/>
        <v>#N/A</v>
      </c>
      <c r="K28" s="414"/>
      <c r="L28" s="619"/>
      <c r="M28" s="756"/>
      <c r="N28" s="623" t="e">
        <f t="shared" si="0"/>
        <v>#N/A</v>
      </c>
      <c r="O28" s="756"/>
      <c r="P28" s="623" t="e">
        <f t="shared" si="4"/>
        <v>#N/A</v>
      </c>
      <c r="Q28" s="405"/>
      <c r="R28" s="405"/>
      <c r="S28" s="405"/>
      <c r="T28" s="405"/>
      <c r="U28" s="405"/>
      <c r="V28" s="405"/>
      <c r="W28" s="405"/>
      <c r="X28" s="405"/>
      <c r="Y28" s="405"/>
      <c r="Z28" s="405"/>
      <c r="AA28" s="405"/>
      <c r="AB28" s="405"/>
    </row>
    <row r="29" spans="1:28" s="406" customFormat="1" ht="20.100000000000001" customHeight="1">
      <c r="A29" s="755">
        <f t="shared" si="5"/>
        <v>16</v>
      </c>
      <c r="B29" s="2160" t="e">
        <f>VLOOKUP($A29,'QUADRO DE RUAS'!$A:$P,2,FALSE)</f>
        <v>#N/A</v>
      </c>
      <c r="C29" s="2161"/>
      <c r="D29" s="416" t="e">
        <f>VLOOKUP($A29,'QUADRO DE RUAS'!$A:$M,12,FALSE)</f>
        <v>#N/A</v>
      </c>
      <c r="E29" s="416" t="e">
        <f>VLOOKUP($A29,'REG. SUBLEITO'!$A:$F,7,FALSE)</f>
        <v>#N/A</v>
      </c>
      <c r="F29" s="416" t="e">
        <f t="shared" si="6"/>
        <v>#N/A</v>
      </c>
      <c r="G29" s="416" t="e">
        <f>VLOOKUP($A29,'QUADRO DE RUAS'!$A:$P,15,FALSE)</f>
        <v>#N/A</v>
      </c>
      <c r="H29" s="416" t="e">
        <f t="shared" si="7"/>
        <v>#N/A</v>
      </c>
      <c r="I29" s="756"/>
      <c r="J29" s="623" t="e">
        <f t="shared" si="8"/>
        <v>#N/A</v>
      </c>
      <c r="K29" s="414"/>
      <c r="L29" s="619"/>
      <c r="M29" s="756"/>
      <c r="N29" s="623" t="e">
        <f t="shared" si="0"/>
        <v>#N/A</v>
      </c>
      <c r="O29" s="756"/>
      <c r="P29" s="623" t="e">
        <f t="shared" si="4"/>
        <v>#N/A</v>
      </c>
      <c r="Q29" s="405"/>
      <c r="R29" s="405"/>
      <c r="S29" s="405"/>
      <c r="T29" s="405"/>
      <c r="U29" s="405"/>
      <c r="V29" s="405"/>
      <c r="W29" s="405"/>
      <c r="X29" s="405"/>
      <c r="Y29" s="405"/>
      <c r="Z29" s="405"/>
      <c r="AA29" s="405"/>
      <c r="AB29" s="405"/>
    </row>
    <row r="30" spans="1:28" s="406" customFormat="1" ht="20.100000000000001" customHeight="1">
      <c r="A30" s="755">
        <f t="shared" si="5"/>
        <v>17</v>
      </c>
      <c r="B30" s="2160" t="e">
        <f>VLOOKUP($A30,'QUADRO DE RUAS'!$A:$P,2,FALSE)</f>
        <v>#N/A</v>
      </c>
      <c r="C30" s="2161"/>
      <c r="D30" s="416" t="e">
        <f>VLOOKUP($A30,'QUADRO DE RUAS'!$A:$M,12,FALSE)</f>
        <v>#N/A</v>
      </c>
      <c r="E30" s="416" t="e">
        <f>VLOOKUP($A30,'REG. SUBLEITO'!$A:$F,7,FALSE)</f>
        <v>#N/A</v>
      </c>
      <c r="F30" s="416" t="e">
        <f t="shared" si="6"/>
        <v>#N/A</v>
      </c>
      <c r="G30" s="416" t="e">
        <f>VLOOKUP($A30,'QUADRO DE RUAS'!$A:$P,15,FALSE)</f>
        <v>#N/A</v>
      </c>
      <c r="H30" s="416" t="e">
        <f t="shared" si="7"/>
        <v>#N/A</v>
      </c>
      <c r="I30" s="756"/>
      <c r="J30" s="623" t="e">
        <f t="shared" si="8"/>
        <v>#N/A</v>
      </c>
      <c r="K30" s="414"/>
      <c r="L30" s="619"/>
      <c r="M30" s="756"/>
      <c r="N30" s="623" t="e">
        <f t="shared" si="0"/>
        <v>#N/A</v>
      </c>
      <c r="O30" s="756"/>
      <c r="P30" s="623" t="e">
        <f t="shared" si="4"/>
        <v>#N/A</v>
      </c>
      <c r="Q30" s="405"/>
      <c r="R30" s="405"/>
      <c r="S30" s="405"/>
      <c r="T30" s="405"/>
      <c r="U30" s="405"/>
      <c r="V30" s="405"/>
      <c r="W30" s="405"/>
      <c r="X30" s="405"/>
      <c r="Y30" s="405"/>
      <c r="Z30" s="405"/>
      <c r="AA30" s="405"/>
      <c r="AB30" s="405"/>
    </row>
    <row r="31" spans="1:28" s="406" customFormat="1" ht="20.100000000000001" customHeight="1">
      <c r="A31" s="755">
        <f t="shared" si="5"/>
        <v>18</v>
      </c>
      <c r="B31" s="2160" t="e">
        <f>VLOOKUP($A31,'QUADRO DE RUAS'!$A:$P,2,FALSE)</f>
        <v>#N/A</v>
      </c>
      <c r="C31" s="2161"/>
      <c r="D31" s="416" t="e">
        <f>VLOOKUP($A31,'QUADRO DE RUAS'!$A:$M,12,FALSE)</f>
        <v>#N/A</v>
      </c>
      <c r="E31" s="416" t="e">
        <f>VLOOKUP($A31,'REG. SUBLEITO'!$A:$F,7,FALSE)</f>
        <v>#N/A</v>
      </c>
      <c r="F31" s="416" t="e">
        <f t="shared" si="6"/>
        <v>#N/A</v>
      </c>
      <c r="G31" s="416" t="e">
        <f>VLOOKUP($A31,'QUADRO DE RUAS'!$A:$P,15,FALSE)</f>
        <v>#N/A</v>
      </c>
      <c r="H31" s="416" t="e">
        <f t="shared" si="7"/>
        <v>#N/A</v>
      </c>
      <c r="I31" s="756"/>
      <c r="J31" s="623" t="e">
        <f t="shared" si="8"/>
        <v>#N/A</v>
      </c>
      <c r="K31" s="414"/>
      <c r="L31" s="619"/>
      <c r="M31" s="756"/>
      <c r="N31" s="623" t="e">
        <f t="shared" si="0"/>
        <v>#N/A</v>
      </c>
      <c r="O31" s="756"/>
      <c r="P31" s="623" t="e">
        <f t="shared" si="4"/>
        <v>#N/A</v>
      </c>
      <c r="Q31" s="405"/>
      <c r="R31" s="405"/>
      <c r="S31" s="405"/>
      <c r="T31" s="405"/>
      <c r="U31" s="405"/>
      <c r="V31" s="405"/>
      <c r="W31" s="405"/>
      <c r="X31" s="405"/>
      <c r="Y31" s="405"/>
      <c r="Z31" s="405"/>
      <c r="AA31" s="405"/>
      <c r="AB31" s="405"/>
    </row>
    <row r="32" spans="1:28" s="406" customFormat="1" ht="20.100000000000001" customHeight="1">
      <c r="A32" s="755">
        <f t="shared" si="5"/>
        <v>19</v>
      </c>
      <c r="B32" s="2160" t="e">
        <f>VLOOKUP($A32,'QUADRO DE RUAS'!$A:$P,2,FALSE)</f>
        <v>#N/A</v>
      </c>
      <c r="C32" s="2161"/>
      <c r="D32" s="416" t="e">
        <f>VLOOKUP($A32,'QUADRO DE RUAS'!$A:$M,12,FALSE)</f>
        <v>#N/A</v>
      </c>
      <c r="E32" s="416" t="e">
        <f>VLOOKUP($A32,'REG. SUBLEITO'!$A:$F,7,FALSE)</f>
        <v>#N/A</v>
      </c>
      <c r="F32" s="416" t="e">
        <f t="shared" si="6"/>
        <v>#N/A</v>
      </c>
      <c r="G32" s="416" t="e">
        <f>VLOOKUP($A32,'QUADRO DE RUAS'!$A:$P,15,FALSE)</f>
        <v>#N/A</v>
      </c>
      <c r="H32" s="416" t="e">
        <f t="shared" si="7"/>
        <v>#N/A</v>
      </c>
      <c r="I32" s="756"/>
      <c r="J32" s="623" t="e">
        <f t="shared" si="8"/>
        <v>#N/A</v>
      </c>
      <c r="K32" s="414"/>
      <c r="L32" s="619"/>
      <c r="M32" s="756"/>
      <c r="N32" s="623" t="e">
        <f t="shared" si="0"/>
        <v>#N/A</v>
      </c>
      <c r="O32" s="756"/>
      <c r="P32" s="623" t="e">
        <f t="shared" si="4"/>
        <v>#N/A</v>
      </c>
      <c r="Q32" s="405"/>
      <c r="R32" s="405"/>
      <c r="S32" s="405"/>
      <c r="T32" s="405"/>
      <c r="U32" s="405"/>
      <c r="V32" s="405"/>
      <c r="W32" s="405"/>
      <c r="X32" s="405"/>
      <c r="Y32" s="405"/>
      <c r="Z32" s="405"/>
      <c r="AA32" s="405"/>
      <c r="AB32" s="405"/>
    </row>
    <row r="33" spans="1:245" s="406" customFormat="1" ht="20.100000000000001" customHeight="1">
      <c r="A33" s="755">
        <f t="shared" si="5"/>
        <v>20</v>
      </c>
      <c r="B33" s="2160" t="e">
        <f>VLOOKUP($A33,'QUADRO DE RUAS'!$A:$P,2,FALSE)</f>
        <v>#N/A</v>
      </c>
      <c r="C33" s="2161"/>
      <c r="D33" s="416" t="e">
        <f>VLOOKUP($A33,'QUADRO DE RUAS'!$A:$M,12,FALSE)</f>
        <v>#N/A</v>
      </c>
      <c r="E33" s="416" t="e">
        <f>VLOOKUP($A33,'REG. SUBLEITO'!$A:$F,7,FALSE)</f>
        <v>#N/A</v>
      </c>
      <c r="F33" s="416" t="e">
        <f t="shared" si="6"/>
        <v>#N/A</v>
      </c>
      <c r="G33" s="416" t="e">
        <f>VLOOKUP($A33,'QUADRO DE RUAS'!$A:$P,15,FALSE)</f>
        <v>#N/A</v>
      </c>
      <c r="H33" s="416" t="e">
        <f t="shared" si="7"/>
        <v>#N/A</v>
      </c>
      <c r="I33" s="756"/>
      <c r="J33" s="623" t="e">
        <f t="shared" si="8"/>
        <v>#N/A</v>
      </c>
      <c r="K33" s="414"/>
      <c r="L33" s="619"/>
      <c r="M33" s="756"/>
      <c r="N33" s="623" t="e">
        <f t="shared" si="0"/>
        <v>#N/A</v>
      </c>
      <c r="O33" s="756"/>
      <c r="P33" s="623" t="e">
        <f t="shared" si="4"/>
        <v>#N/A</v>
      </c>
      <c r="Q33" s="405"/>
      <c r="R33" s="405"/>
      <c r="S33" s="405"/>
      <c r="T33" s="405"/>
      <c r="U33" s="405"/>
      <c r="V33" s="405"/>
      <c r="W33" s="405"/>
      <c r="X33" s="405"/>
      <c r="Y33" s="405"/>
      <c r="Z33" s="405"/>
      <c r="AA33" s="405"/>
      <c r="AB33" s="405"/>
    </row>
    <row r="34" spans="1:245" s="406" customFormat="1" ht="20.100000000000001" customHeight="1">
      <c r="A34" s="755">
        <f t="shared" si="5"/>
        <v>21</v>
      </c>
      <c r="B34" s="2160" t="e">
        <f>VLOOKUP($A34,'QUADRO DE RUAS'!$A:$P,2,FALSE)</f>
        <v>#N/A</v>
      </c>
      <c r="C34" s="2161"/>
      <c r="D34" s="416" t="e">
        <f>VLOOKUP($A34,'QUADRO DE RUAS'!$A:$M,12,FALSE)</f>
        <v>#N/A</v>
      </c>
      <c r="E34" s="416" t="e">
        <f>VLOOKUP($A34,'REG. SUBLEITO'!$A:$F,7,FALSE)</f>
        <v>#N/A</v>
      </c>
      <c r="F34" s="416" t="e">
        <f t="shared" si="6"/>
        <v>#N/A</v>
      </c>
      <c r="G34" s="416" t="e">
        <f>VLOOKUP($A34,'QUADRO DE RUAS'!$A:$P,15,FALSE)</f>
        <v>#N/A</v>
      </c>
      <c r="H34" s="416" t="e">
        <f t="shared" si="7"/>
        <v>#N/A</v>
      </c>
      <c r="I34" s="756"/>
      <c r="J34" s="623" t="e">
        <f t="shared" si="8"/>
        <v>#N/A</v>
      </c>
      <c r="K34" s="414"/>
      <c r="L34" s="619"/>
      <c r="M34" s="756"/>
      <c r="N34" s="623" t="e">
        <f t="shared" si="0"/>
        <v>#N/A</v>
      </c>
      <c r="O34" s="756"/>
      <c r="P34" s="623" t="e">
        <f t="shared" si="4"/>
        <v>#N/A</v>
      </c>
      <c r="Q34" s="405"/>
      <c r="R34" s="405"/>
      <c r="S34" s="405"/>
      <c r="T34" s="405"/>
      <c r="U34" s="405"/>
      <c r="V34" s="405"/>
      <c r="W34" s="405"/>
      <c r="X34" s="405"/>
      <c r="Y34" s="405"/>
      <c r="Z34" s="405"/>
      <c r="AA34" s="405"/>
      <c r="AB34" s="405"/>
    </row>
    <row r="35" spans="1:245" s="406" customFormat="1" ht="20.100000000000001" customHeight="1">
      <c r="A35" s="755">
        <f t="shared" si="5"/>
        <v>22</v>
      </c>
      <c r="B35" s="2160" t="e">
        <f>VLOOKUP($A35,'QUADRO DE RUAS'!$A:$P,2,FALSE)</f>
        <v>#N/A</v>
      </c>
      <c r="C35" s="2161"/>
      <c r="D35" s="416" t="e">
        <f>VLOOKUP($A35,'QUADRO DE RUAS'!$A:$M,12,FALSE)</f>
        <v>#N/A</v>
      </c>
      <c r="E35" s="416" t="e">
        <f>VLOOKUP($A35,'REG. SUBLEITO'!$A:$F,7,FALSE)</f>
        <v>#N/A</v>
      </c>
      <c r="F35" s="416" t="e">
        <f t="shared" si="6"/>
        <v>#N/A</v>
      </c>
      <c r="G35" s="416" t="e">
        <f>VLOOKUP($A35,'QUADRO DE RUAS'!$A:$P,15,FALSE)</f>
        <v>#N/A</v>
      </c>
      <c r="H35" s="416" t="e">
        <f t="shared" si="7"/>
        <v>#N/A</v>
      </c>
      <c r="I35" s="756"/>
      <c r="J35" s="623" t="e">
        <f t="shared" si="8"/>
        <v>#N/A</v>
      </c>
      <c r="K35" s="414"/>
      <c r="L35" s="619"/>
      <c r="M35" s="756"/>
      <c r="N35" s="623" t="e">
        <f t="shared" si="0"/>
        <v>#N/A</v>
      </c>
      <c r="O35" s="756"/>
      <c r="P35" s="623" t="e">
        <f t="shared" si="4"/>
        <v>#N/A</v>
      </c>
      <c r="Q35" s="405"/>
      <c r="R35" s="405"/>
      <c r="S35" s="405"/>
      <c r="T35" s="405"/>
      <c r="U35" s="405"/>
      <c r="V35" s="405"/>
      <c r="W35" s="405"/>
      <c r="X35" s="405"/>
      <c r="Y35" s="405"/>
      <c r="Z35" s="405"/>
      <c r="AA35" s="405"/>
      <c r="AB35" s="405"/>
    </row>
    <row r="36" spans="1:245" s="406" customFormat="1" ht="20.100000000000001" customHeight="1">
      <c r="A36" s="755">
        <f t="shared" si="5"/>
        <v>23</v>
      </c>
      <c r="B36" s="2160" t="e">
        <f>VLOOKUP($A36,'QUADRO DE RUAS'!$A:$P,2,FALSE)</f>
        <v>#N/A</v>
      </c>
      <c r="C36" s="2161"/>
      <c r="D36" s="416" t="e">
        <f>VLOOKUP($A36,'QUADRO DE RUAS'!$A:$M,12,FALSE)</f>
        <v>#N/A</v>
      </c>
      <c r="E36" s="416" t="e">
        <f>VLOOKUP($A36,'REG. SUBLEITO'!$A:$F,7,FALSE)</f>
        <v>#N/A</v>
      </c>
      <c r="F36" s="416" t="e">
        <f t="shared" si="6"/>
        <v>#N/A</v>
      </c>
      <c r="G36" s="416" t="e">
        <f>VLOOKUP($A36,'QUADRO DE RUAS'!$A:$P,15,FALSE)</f>
        <v>#N/A</v>
      </c>
      <c r="H36" s="416" t="e">
        <f t="shared" si="7"/>
        <v>#N/A</v>
      </c>
      <c r="I36" s="756"/>
      <c r="J36" s="623" t="e">
        <f t="shared" si="8"/>
        <v>#N/A</v>
      </c>
      <c r="K36" s="414"/>
      <c r="L36" s="619"/>
      <c r="M36" s="756"/>
      <c r="N36" s="623" t="e">
        <f t="shared" si="0"/>
        <v>#N/A</v>
      </c>
      <c r="O36" s="756"/>
      <c r="P36" s="623" t="e">
        <f t="shared" si="4"/>
        <v>#N/A</v>
      </c>
      <c r="Q36" s="405"/>
      <c r="R36" s="405"/>
      <c r="S36" s="405"/>
      <c r="T36" s="405"/>
      <c r="U36" s="405"/>
      <c r="V36" s="405"/>
      <c r="W36" s="405"/>
      <c r="X36" s="405"/>
      <c r="Y36" s="405"/>
      <c r="Z36" s="405"/>
      <c r="AA36" s="405"/>
      <c r="AB36" s="405"/>
    </row>
    <row r="37" spans="1:245" s="406" customFormat="1" ht="20.100000000000001" customHeight="1">
      <c r="A37" s="755">
        <f t="shared" si="5"/>
        <v>24</v>
      </c>
      <c r="B37" s="2160" t="e">
        <f>VLOOKUP($A37,'QUADRO DE RUAS'!$A:$P,2,FALSE)</f>
        <v>#N/A</v>
      </c>
      <c r="C37" s="2161"/>
      <c r="D37" s="416" t="e">
        <f>VLOOKUP($A37,'QUADRO DE RUAS'!$A:$M,12,FALSE)</f>
        <v>#N/A</v>
      </c>
      <c r="E37" s="416" t="e">
        <f>VLOOKUP($A37,'REG. SUBLEITO'!$A:$F,7,FALSE)</f>
        <v>#N/A</v>
      </c>
      <c r="F37" s="416" t="e">
        <f t="shared" si="6"/>
        <v>#N/A</v>
      </c>
      <c r="G37" s="416" t="e">
        <f>VLOOKUP($A37,'QUADRO DE RUAS'!$A:$P,15,FALSE)</f>
        <v>#N/A</v>
      </c>
      <c r="H37" s="416" t="e">
        <f t="shared" si="7"/>
        <v>#N/A</v>
      </c>
      <c r="I37" s="756"/>
      <c r="J37" s="623" t="e">
        <f t="shared" si="8"/>
        <v>#N/A</v>
      </c>
      <c r="K37" s="414"/>
      <c r="L37" s="619"/>
      <c r="M37" s="756"/>
      <c r="N37" s="623" t="e">
        <f t="shared" si="0"/>
        <v>#N/A</v>
      </c>
      <c r="O37" s="756"/>
      <c r="P37" s="623" t="e">
        <f t="shared" si="4"/>
        <v>#N/A</v>
      </c>
      <c r="Q37" s="405"/>
      <c r="R37" s="405"/>
      <c r="S37" s="405"/>
      <c r="T37" s="405"/>
      <c r="U37" s="405"/>
      <c r="V37" s="405"/>
      <c r="W37" s="405"/>
      <c r="X37" s="405"/>
      <c r="Y37" s="405"/>
      <c r="Z37" s="405"/>
      <c r="AA37" s="405"/>
      <c r="AB37" s="405"/>
    </row>
    <row r="38" spans="1:245" s="406" customFormat="1" ht="20.100000000000001" customHeight="1">
      <c r="A38" s="755">
        <f t="shared" si="5"/>
        <v>25</v>
      </c>
      <c r="B38" s="2160" t="e">
        <f>VLOOKUP($A38,'QUADRO DE RUAS'!$A:$P,2,FALSE)</f>
        <v>#N/A</v>
      </c>
      <c r="C38" s="2161"/>
      <c r="D38" s="416" t="e">
        <f>VLOOKUP($A38,'QUADRO DE RUAS'!$A:$M,12,FALSE)</f>
        <v>#N/A</v>
      </c>
      <c r="E38" s="416" t="e">
        <f>VLOOKUP($A38,'REG. SUBLEITO'!$A:$F,7,FALSE)</f>
        <v>#N/A</v>
      </c>
      <c r="F38" s="416" t="e">
        <f t="shared" si="6"/>
        <v>#N/A</v>
      </c>
      <c r="G38" s="416" t="e">
        <f>VLOOKUP($A38,'QUADRO DE RUAS'!$A:$P,15,FALSE)</f>
        <v>#N/A</v>
      </c>
      <c r="H38" s="416" t="e">
        <f t="shared" si="7"/>
        <v>#N/A</v>
      </c>
      <c r="I38" s="756"/>
      <c r="J38" s="623" t="e">
        <f t="shared" si="8"/>
        <v>#N/A</v>
      </c>
      <c r="K38" s="414"/>
      <c r="L38" s="619"/>
      <c r="M38" s="756"/>
      <c r="N38" s="623" t="e">
        <f t="shared" si="0"/>
        <v>#N/A</v>
      </c>
      <c r="O38" s="756"/>
      <c r="P38" s="623" t="e">
        <f t="shared" si="4"/>
        <v>#N/A</v>
      </c>
      <c r="Q38" s="405"/>
      <c r="R38" s="405"/>
      <c r="S38" s="405"/>
      <c r="T38" s="405"/>
      <c r="U38" s="405"/>
      <c r="V38" s="405"/>
      <c r="W38" s="405"/>
      <c r="X38" s="405"/>
      <c r="Y38" s="405"/>
      <c r="Z38" s="405"/>
      <c r="AA38" s="405"/>
      <c r="AB38" s="405"/>
    </row>
    <row r="39" spans="1:245" s="406" customFormat="1" ht="20.100000000000001" customHeight="1">
      <c r="A39" s="755">
        <f t="shared" si="5"/>
        <v>26</v>
      </c>
      <c r="B39" s="2160" t="e">
        <f>VLOOKUP($A39,'QUADRO DE RUAS'!$A:$P,2,FALSE)</f>
        <v>#N/A</v>
      </c>
      <c r="C39" s="2161"/>
      <c r="D39" s="416" t="e">
        <f>VLOOKUP($A39,'QUADRO DE RUAS'!$A:$M,12,FALSE)</f>
        <v>#N/A</v>
      </c>
      <c r="E39" s="416" t="e">
        <f>VLOOKUP($A39,'REG. SUBLEITO'!$A:$F,7,FALSE)</f>
        <v>#N/A</v>
      </c>
      <c r="F39" s="416" t="e">
        <f t="shared" si="6"/>
        <v>#N/A</v>
      </c>
      <c r="G39" s="416" t="e">
        <f>VLOOKUP($A39,'QUADRO DE RUAS'!$A:$P,15,FALSE)</f>
        <v>#N/A</v>
      </c>
      <c r="H39" s="416" t="e">
        <f t="shared" si="7"/>
        <v>#N/A</v>
      </c>
      <c r="I39" s="756"/>
      <c r="J39" s="623" t="e">
        <f t="shared" si="8"/>
        <v>#N/A</v>
      </c>
      <c r="K39" s="414"/>
      <c r="L39" s="619"/>
      <c r="M39" s="756"/>
      <c r="N39" s="623" t="e">
        <f t="shared" si="0"/>
        <v>#N/A</v>
      </c>
      <c r="O39" s="756"/>
      <c r="P39" s="623" t="e">
        <f t="shared" si="4"/>
        <v>#N/A</v>
      </c>
      <c r="Q39" s="405"/>
      <c r="R39" s="405"/>
      <c r="S39" s="405"/>
      <c r="T39" s="405"/>
      <c r="U39" s="405"/>
      <c r="V39" s="405"/>
      <c r="W39" s="405"/>
      <c r="X39" s="405"/>
      <c r="Y39" s="405"/>
      <c r="Z39" s="405"/>
      <c r="AA39" s="405"/>
      <c r="AB39" s="405"/>
    </row>
    <row r="40" spans="1:245" s="289" customFormat="1" ht="20.100000000000001" customHeight="1">
      <c r="A40" s="2346" t="s">
        <v>5622</v>
      </c>
      <c r="B40" s="2347"/>
      <c r="C40" s="2347"/>
      <c r="D40" s="413" t="e">
        <f>SUM(D14:D39)</f>
        <v>#N/A</v>
      </c>
      <c r="E40" s="417"/>
      <c r="F40" s="413" t="e">
        <f>SUM(F14:F39)</f>
        <v>#REF!</v>
      </c>
      <c r="G40" s="413" t="e">
        <f>SUM(G14:G39)</f>
        <v>#N/A</v>
      </c>
      <c r="H40" s="413" t="e">
        <f>SUM(H14:H39)</f>
        <v>#REF!</v>
      </c>
      <c r="I40" s="413"/>
      <c r="J40" s="624" t="e">
        <f>SUM(J14:J39)</f>
        <v>#REF!</v>
      </c>
      <c r="K40" s="420"/>
      <c r="L40" s="413"/>
      <c r="M40" s="413">
        <f>SUM(M14:M39)</f>
        <v>0</v>
      </c>
      <c r="N40" s="624" t="e">
        <f>SUM(N14:N39)</f>
        <v>#REF!</v>
      </c>
      <c r="O40" s="413">
        <f>SUM(O14:O39)</f>
        <v>0</v>
      </c>
      <c r="P40" s="624" t="e">
        <f>SUM(P14:P39)</f>
        <v>#REF!</v>
      </c>
      <c r="Q40" s="290"/>
      <c r="R40" s="290"/>
      <c r="S40" s="291"/>
      <c r="T40" s="292"/>
      <c r="U40" s="290"/>
      <c r="V40" s="290"/>
      <c r="W40" s="290"/>
      <c r="X40" s="290"/>
      <c r="Y40" s="291"/>
      <c r="Z40" s="292"/>
      <c r="AA40" s="290"/>
      <c r="AB40" s="290"/>
      <c r="AC40" s="290"/>
      <c r="AD40" s="290"/>
      <c r="AE40" s="291"/>
      <c r="AF40" s="292"/>
      <c r="AG40" s="290"/>
      <c r="AH40" s="290"/>
      <c r="AI40" s="290"/>
      <c r="AJ40" s="290"/>
      <c r="AK40" s="291"/>
      <c r="AL40" s="292"/>
      <c r="AM40" s="290"/>
      <c r="AN40" s="290"/>
      <c r="AO40" s="290"/>
      <c r="AP40" s="290"/>
      <c r="AQ40" s="291"/>
      <c r="AR40" s="292"/>
      <c r="AS40" s="290"/>
      <c r="AT40" s="290"/>
      <c r="AU40" s="290"/>
      <c r="AV40" s="290"/>
      <c r="AW40" s="291"/>
      <c r="AX40" s="292"/>
      <c r="AY40" s="290"/>
      <c r="AZ40" s="290"/>
      <c r="BA40" s="290"/>
      <c r="BB40" s="290"/>
      <c r="BC40" s="291"/>
      <c r="BD40" s="292"/>
      <c r="BE40" s="290"/>
      <c r="BF40" s="290"/>
      <c r="BG40" s="290"/>
      <c r="BH40" s="290"/>
      <c r="BI40" s="291"/>
      <c r="BJ40" s="292"/>
      <c r="BK40" s="290"/>
      <c r="BL40" s="290"/>
      <c r="BM40" s="290"/>
      <c r="BN40" s="290"/>
      <c r="BO40" s="291"/>
      <c r="BP40" s="292"/>
      <c r="BQ40" s="290"/>
      <c r="BR40" s="290"/>
      <c r="BS40" s="290"/>
      <c r="BT40" s="290"/>
      <c r="BU40" s="291"/>
      <c r="BV40" s="292"/>
      <c r="BW40" s="290"/>
      <c r="BX40" s="290"/>
      <c r="BY40" s="290"/>
      <c r="BZ40" s="290"/>
      <c r="CA40" s="291"/>
      <c r="CB40" s="292"/>
      <c r="CC40" s="290"/>
      <c r="CD40" s="290"/>
      <c r="CE40" s="290"/>
      <c r="CF40" s="290"/>
      <c r="CG40" s="291"/>
      <c r="CH40" s="292"/>
      <c r="CI40" s="290"/>
      <c r="CJ40" s="290"/>
      <c r="CK40" s="290"/>
      <c r="CL40" s="290"/>
      <c r="CM40" s="291"/>
      <c r="CN40" s="292"/>
      <c r="CO40" s="290"/>
      <c r="CP40" s="290"/>
      <c r="CQ40" s="290"/>
      <c r="CR40" s="290"/>
      <c r="CS40" s="291"/>
      <c r="CT40" s="292"/>
      <c r="CU40" s="290"/>
      <c r="CV40" s="290"/>
      <c r="CW40" s="290"/>
      <c r="CX40" s="290"/>
      <c r="CY40" s="291"/>
      <c r="CZ40" s="292"/>
      <c r="DA40" s="290"/>
      <c r="DB40" s="290"/>
      <c r="DC40" s="290"/>
      <c r="DD40" s="290"/>
      <c r="DE40" s="291"/>
      <c r="DF40" s="292"/>
      <c r="DG40" s="290"/>
      <c r="DH40" s="290"/>
      <c r="DI40" s="290"/>
      <c r="DJ40" s="290"/>
      <c r="DK40" s="291"/>
      <c r="DL40" s="292"/>
      <c r="DM40" s="290"/>
      <c r="DN40" s="290"/>
      <c r="DO40" s="290"/>
      <c r="DP40" s="290"/>
      <c r="DQ40" s="291"/>
      <c r="DR40" s="292"/>
      <c r="DS40" s="290"/>
      <c r="DT40" s="290"/>
      <c r="DU40" s="290"/>
      <c r="DV40" s="290"/>
      <c r="DW40" s="291"/>
      <c r="DX40" s="292"/>
      <c r="DY40" s="290"/>
      <c r="DZ40" s="290"/>
      <c r="EA40" s="290"/>
      <c r="EB40" s="290"/>
      <c r="EC40" s="291"/>
      <c r="ED40" s="292"/>
      <c r="EE40" s="290"/>
      <c r="EF40" s="290"/>
      <c r="EG40" s="290"/>
      <c r="EH40" s="290"/>
      <c r="EI40" s="291"/>
      <c r="EJ40" s="292"/>
      <c r="EK40" s="290"/>
      <c r="EL40" s="290"/>
      <c r="EM40" s="290"/>
      <c r="EN40" s="290"/>
      <c r="EO40" s="291"/>
      <c r="EP40" s="292"/>
      <c r="EQ40" s="290"/>
      <c r="ER40" s="290"/>
      <c r="ES40" s="290"/>
      <c r="ET40" s="290"/>
      <c r="EU40" s="291"/>
      <c r="EV40" s="292"/>
      <c r="EW40" s="290"/>
      <c r="EX40" s="290"/>
      <c r="EY40" s="290"/>
      <c r="EZ40" s="290"/>
      <c r="FA40" s="291"/>
      <c r="FB40" s="292"/>
      <c r="FC40" s="290"/>
      <c r="FD40" s="290"/>
      <c r="FE40" s="290"/>
      <c r="FF40" s="290"/>
      <c r="FG40" s="291"/>
      <c r="FH40" s="292"/>
      <c r="FI40" s="290"/>
      <c r="FJ40" s="290"/>
      <c r="FK40" s="290"/>
      <c r="FL40" s="290"/>
      <c r="FM40" s="291"/>
      <c r="FN40" s="292"/>
      <c r="FO40" s="290"/>
      <c r="FP40" s="290"/>
      <c r="FQ40" s="290"/>
      <c r="FR40" s="290"/>
      <c r="FS40" s="291"/>
      <c r="FT40" s="292"/>
      <c r="FU40" s="290"/>
      <c r="FV40" s="290"/>
      <c r="FW40" s="290"/>
      <c r="FX40" s="290"/>
      <c r="FY40" s="291"/>
      <c r="FZ40" s="292"/>
      <c r="GA40" s="290"/>
      <c r="GB40" s="290"/>
      <c r="GC40" s="290"/>
      <c r="GD40" s="290"/>
      <c r="GE40" s="291"/>
      <c r="GF40" s="292"/>
      <c r="GG40" s="290"/>
      <c r="GH40" s="290"/>
      <c r="GI40" s="290"/>
      <c r="GJ40" s="290"/>
      <c r="GK40" s="291"/>
      <c r="GL40" s="292"/>
      <c r="GM40" s="290"/>
      <c r="GN40" s="290"/>
      <c r="GO40" s="290"/>
      <c r="GP40" s="290"/>
      <c r="GQ40" s="291"/>
      <c r="GR40" s="292"/>
      <c r="GS40" s="290"/>
      <c r="GT40" s="290"/>
      <c r="GU40" s="290"/>
      <c r="GV40" s="290"/>
      <c r="GW40" s="291"/>
      <c r="GX40" s="292"/>
      <c r="GY40" s="290"/>
      <c r="GZ40" s="290"/>
      <c r="HA40" s="290"/>
      <c r="HB40" s="290"/>
      <c r="HC40" s="291"/>
      <c r="HD40" s="292"/>
      <c r="HE40" s="290"/>
      <c r="HF40" s="290"/>
      <c r="HG40" s="290"/>
      <c r="HH40" s="290"/>
      <c r="HI40" s="291"/>
      <c r="HJ40" s="292"/>
      <c r="HK40" s="290"/>
      <c r="HL40" s="290"/>
      <c r="HM40" s="290"/>
      <c r="HN40" s="290"/>
      <c r="HO40" s="291"/>
      <c r="HP40" s="292"/>
      <c r="HQ40" s="290"/>
      <c r="HR40" s="290"/>
      <c r="HS40" s="290"/>
      <c r="HT40" s="290"/>
      <c r="HU40" s="291"/>
      <c r="HV40" s="292"/>
      <c r="HW40" s="290"/>
      <c r="HX40" s="290"/>
      <c r="HY40" s="290"/>
      <c r="HZ40" s="290"/>
      <c r="IA40" s="291"/>
      <c r="IB40" s="292"/>
      <c r="IC40" s="290"/>
      <c r="ID40" s="290"/>
      <c r="IE40" s="290"/>
      <c r="IF40" s="290"/>
      <c r="IG40" s="291"/>
      <c r="IH40" s="292"/>
      <c r="II40" s="290"/>
      <c r="IJ40" s="290"/>
      <c r="IK40" s="290"/>
    </row>
    <row r="41" spans="1:245">
      <c r="D41" s="2"/>
      <c r="E41" s="2"/>
      <c r="F41" s="2"/>
      <c r="G41" s="2"/>
      <c r="H41" s="2"/>
      <c r="I41" s="2"/>
      <c r="J41" s="2"/>
      <c r="K41" s="2"/>
      <c r="L41" s="2"/>
      <c r="M41" s="2"/>
      <c r="N41" s="2"/>
      <c r="O41" s="2"/>
      <c r="P41" s="2"/>
    </row>
    <row r="42" spans="1:245">
      <c r="A42" s="422" t="s">
        <v>5640</v>
      </c>
    </row>
    <row r="43" spans="1:245">
      <c r="A43" s="422" t="s">
        <v>5641</v>
      </c>
    </row>
    <row r="46" spans="1:245">
      <c r="F46" s="402"/>
    </row>
    <row r="47" spans="1:245">
      <c r="E47" s="412"/>
    </row>
  </sheetData>
  <mergeCells count="49">
    <mergeCell ref="B35:C35"/>
    <mergeCell ref="B36:C36"/>
    <mergeCell ref="B37:C37"/>
    <mergeCell ref="B38:C38"/>
    <mergeCell ref="B39:C39"/>
    <mergeCell ref="B20:C20"/>
    <mergeCell ref="B21:C21"/>
    <mergeCell ref="B25:C25"/>
    <mergeCell ref="B26:C26"/>
    <mergeCell ref="A40:C40"/>
    <mergeCell ref="B22:C22"/>
    <mergeCell ref="B23:C23"/>
    <mergeCell ref="B24:C24"/>
    <mergeCell ref="B27:C27"/>
    <mergeCell ref="B28:C28"/>
    <mergeCell ref="B29:C29"/>
    <mergeCell ref="B30:C30"/>
    <mergeCell ref="B31:C31"/>
    <mergeCell ref="B32:C32"/>
    <mergeCell ref="B33:C33"/>
    <mergeCell ref="B34:C34"/>
    <mergeCell ref="B19:C19"/>
    <mergeCell ref="H11:H12"/>
    <mergeCell ref="I11:I12"/>
    <mergeCell ref="J11:J12"/>
    <mergeCell ref="B14:C14"/>
    <mergeCell ref="B15:C15"/>
    <mergeCell ref="B16:C16"/>
    <mergeCell ref="B17:C17"/>
    <mergeCell ref="B18:C18"/>
    <mergeCell ref="M11:N11"/>
    <mergeCell ref="O11:P11"/>
    <mergeCell ref="B7:P7"/>
    <mergeCell ref="B8:P8"/>
    <mergeCell ref="B9:P9"/>
    <mergeCell ref="A10:P10"/>
    <mergeCell ref="A11:A13"/>
    <mergeCell ref="B11:C13"/>
    <mergeCell ref="D11:D12"/>
    <mergeCell ref="E11:E12"/>
    <mergeCell ref="F11:F12"/>
    <mergeCell ref="G11:G12"/>
    <mergeCell ref="L11:L13"/>
    <mergeCell ref="B6:P6"/>
    <mergeCell ref="A1:P1"/>
    <mergeCell ref="A2:P2"/>
    <mergeCell ref="A3:P3"/>
    <mergeCell ref="A4:P4"/>
    <mergeCell ref="A5:P5"/>
  </mergeCells>
  <pageMargins left="0.51181102362204722" right="0.51181102362204722" top="0.78740157480314965" bottom="0.78740157480314965" header="0.31496062992125984" footer="0.31496062992125984"/>
  <pageSetup paperSize="9" scale="39" firstPageNumber="25" orientation="portrait" verticalDpi="4294967293" r:id="rId1"/>
  <headerFooter>
    <oddFooter>&amp;CJonny Willian J. RochaEng°Civil CREA - 120823434-0</oddFooter>
  </headerFooter>
  <drawing r:id="rId2"/>
</worksheet>
</file>

<file path=xl/worksheets/sheet21.xml><?xml version="1.0" encoding="utf-8"?>
<worksheet xmlns="http://schemas.openxmlformats.org/spreadsheetml/2006/main" xmlns:r="http://schemas.openxmlformats.org/officeDocument/2006/relationships">
  <sheetPr codeName="Plan14"/>
  <dimension ref="A1:IE23"/>
  <sheetViews>
    <sheetView showGridLines="0" view="pageBreakPreview" zoomScale="70" zoomScaleNormal="115" zoomScaleSheetLayoutView="70" workbookViewId="0">
      <selection activeCell="E18" sqref="E18"/>
    </sheetView>
  </sheetViews>
  <sheetFormatPr defaultRowHeight="15"/>
  <cols>
    <col min="1" max="1" width="9.140625" style="38"/>
    <col min="2" max="2" width="6" style="38" customWidth="1"/>
    <col min="3" max="3" width="40.7109375" style="38" customWidth="1"/>
    <col min="4" max="10" width="15.7109375" style="38" customWidth="1"/>
    <col min="11" max="15" width="9.140625" style="38"/>
    <col min="16" max="16" width="13.7109375" style="38" customWidth="1"/>
    <col min="17" max="17" width="13.28515625" style="38" customWidth="1"/>
    <col min="18" max="16384" width="9.140625" style="38"/>
  </cols>
  <sheetData>
    <row r="1" spans="1:239" s="5" customFormat="1" ht="18">
      <c r="A1" s="1818" t="s">
        <v>0</v>
      </c>
      <c r="B1" s="1819" t="s">
        <v>0</v>
      </c>
      <c r="C1" s="1819" t="s">
        <v>0</v>
      </c>
      <c r="D1" s="1819"/>
      <c r="E1" s="1819"/>
      <c r="F1" s="1819"/>
      <c r="G1" s="1819"/>
      <c r="H1" s="1819"/>
      <c r="I1" s="1819"/>
      <c r="J1" s="1820"/>
    </row>
    <row r="2" spans="1:239" s="5" customFormat="1" ht="14.25">
      <c r="A2" s="1821" t="s">
        <v>5601</v>
      </c>
      <c r="B2" s="1822" t="s">
        <v>1</v>
      </c>
      <c r="C2" s="1822" t="s">
        <v>1</v>
      </c>
      <c r="D2" s="1822"/>
      <c r="E2" s="1822"/>
      <c r="F2" s="1822"/>
      <c r="G2" s="1822"/>
      <c r="H2" s="1822"/>
      <c r="I2" s="1822"/>
      <c r="J2" s="1823"/>
    </row>
    <row r="3" spans="1:239" s="5" customFormat="1" ht="14.25">
      <c r="A3" s="1824" t="s">
        <v>5602</v>
      </c>
      <c r="B3" s="1825" t="s">
        <v>2</v>
      </c>
      <c r="C3" s="1825" t="s">
        <v>2</v>
      </c>
      <c r="D3" s="1825"/>
      <c r="E3" s="1825"/>
      <c r="F3" s="1825"/>
      <c r="G3" s="1825"/>
      <c r="H3" s="1825"/>
      <c r="I3" s="1825"/>
      <c r="J3" s="1826"/>
    </row>
    <row r="4" spans="1:239" s="5" customFormat="1" ht="14.25">
      <c r="A4" s="1824" t="s">
        <v>3</v>
      </c>
      <c r="B4" s="1825" t="s">
        <v>3</v>
      </c>
      <c r="C4" s="1825" t="s">
        <v>3</v>
      </c>
      <c r="D4" s="1825"/>
      <c r="E4" s="1825"/>
      <c r="F4" s="1825"/>
      <c r="G4" s="1825"/>
      <c r="H4" s="1825"/>
      <c r="I4" s="1825"/>
      <c r="J4" s="1826"/>
    </row>
    <row r="5" spans="1:239" s="5" customFormat="1" ht="14.25">
      <c r="A5" s="1824" t="s">
        <v>4</v>
      </c>
      <c r="B5" s="1825" t="s">
        <v>4</v>
      </c>
      <c r="C5" s="1825" t="s">
        <v>4</v>
      </c>
      <c r="D5" s="1825"/>
      <c r="E5" s="1825"/>
      <c r="F5" s="1825"/>
      <c r="G5" s="1825"/>
      <c r="H5" s="1825"/>
      <c r="I5" s="1825"/>
      <c r="J5" s="1826"/>
    </row>
    <row r="6" spans="1:239" s="5" customFormat="1" ht="15" customHeight="1">
      <c r="A6" s="1410" t="s">
        <v>5</v>
      </c>
      <c r="B6" s="1848" t="s">
        <v>7658</v>
      </c>
      <c r="C6" s="1848"/>
      <c r="D6" s="1848"/>
      <c r="E6" s="1848"/>
      <c r="F6" s="1848"/>
      <c r="G6" s="1848"/>
      <c r="H6" s="1848"/>
      <c r="I6" s="1848"/>
      <c r="J6" s="1849"/>
    </row>
    <row r="7" spans="1:239" s="5" customFormat="1" ht="14.25">
      <c r="A7" s="584" t="s">
        <v>51</v>
      </c>
      <c r="B7" s="1852" t="s">
        <v>6775</v>
      </c>
      <c r="C7" s="1852"/>
      <c r="D7" s="1852"/>
      <c r="E7" s="1852"/>
      <c r="F7" s="1852"/>
      <c r="G7" s="1852"/>
      <c r="H7" s="1852"/>
      <c r="I7" s="1852"/>
      <c r="J7" s="1853"/>
    </row>
    <row r="8" spans="1:239" s="5" customFormat="1" ht="14.25">
      <c r="A8" s="584" t="s">
        <v>6</v>
      </c>
      <c r="B8" s="1852" t="s">
        <v>6776</v>
      </c>
      <c r="C8" s="1852"/>
      <c r="D8" s="1852"/>
      <c r="E8" s="1852"/>
      <c r="F8" s="1852"/>
      <c r="G8" s="1852"/>
      <c r="H8" s="1852"/>
      <c r="I8" s="1852"/>
      <c r="J8" s="1853"/>
    </row>
    <row r="9" spans="1:239" s="5" customFormat="1" ht="15.75" customHeight="1">
      <c r="A9" s="585" t="s">
        <v>7</v>
      </c>
      <c r="B9" s="1854" t="s">
        <v>7819</v>
      </c>
      <c r="C9" s="1855"/>
      <c r="D9" s="1855"/>
      <c r="E9" s="1855"/>
      <c r="F9" s="1855"/>
      <c r="G9" s="1855"/>
      <c r="H9" s="1855"/>
      <c r="I9" s="1855"/>
      <c r="J9" s="1856"/>
    </row>
    <row r="10" spans="1:239" s="5" customFormat="1" ht="22.5" customHeight="1">
      <c r="A10" s="2357" t="s">
        <v>6832</v>
      </c>
      <c r="B10" s="2095"/>
      <c r="C10" s="2095"/>
      <c r="D10" s="2095"/>
      <c r="E10" s="2095"/>
      <c r="F10" s="2095"/>
      <c r="G10" s="2095"/>
      <c r="H10" s="2095"/>
      <c r="I10" s="2095"/>
      <c r="J10" s="2358"/>
      <c r="K10" s="284"/>
      <c r="L10" s="284"/>
      <c r="M10" s="284"/>
      <c r="N10" s="284"/>
      <c r="O10" s="284"/>
      <c r="P10" s="284"/>
      <c r="Q10" s="284"/>
      <c r="R10" s="284"/>
      <c r="S10" s="284"/>
      <c r="T10" s="284"/>
      <c r="U10" s="284"/>
      <c r="V10" s="284"/>
    </row>
    <row r="11" spans="1:239" s="406" customFormat="1" ht="18" customHeight="1">
      <c r="A11" s="2359" t="s">
        <v>9</v>
      </c>
      <c r="B11" s="2353" t="s">
        <v>5610</v>
      </c>
      <c r="C11" s="2354"/>
      <c r="D11" s="2368" t="s">
        <v>5615</v>
      </c>
      <c r="E11" s="2368" t="s">
        <v>5617</v>
      </c>
      <c r="F11" s="2362" t="s">
        <v>5636</v>
      </c>
      <c r="G11" s="2362" t="s">
        <v>5637</v>
      </c>
      <c r="H11" s="2362" t="s">
        <v>5621</v>
      </c>
      <c r="I11" s="2362" t="s">
        <v>5632</v>
      </c>
      <c r="J11" s="2372" t="s">
        <v>5634</v>
      </c>
      <c r="K11" s="405"/>
      <c r="L11" s="405"/>
      <c r="M11" s="405"/>
      <c r="N11" s="405"/>
      <c r="O11" s="405"/>
      <c r="P11" s="405"/>
      <c r="Q11" s="405"/>
      <c r="R11" s="405"/>
      <c r="S11" s="405"/>
      <c r="T11" s="405"/>
      <c r="U11" s="405"/>
      <c r="V11" s="405"/>
    </row>
    <row r="12" spans="1:239" s="406" customFormat="1" ht="12.75">
      <c r="A12" s="2359"/>
      <c r="B12" s="2353"/>
      <c r="C12" s="2354"/>
      <c r="D12" s="2356"/>
      <c r="E12" s="2356"/>
      <c r="F12" s="2351"/>
      <c r="G12" s="2351"/>
      <c r="H12" s="2351"/>
      <c r="I12" s="2351"/>
      <c r="J12" s="2373"/>
      <c r="K12" s="405"/>
      <c r="L12" s="405"/>
      <c r="M12" s="405"/>
      <c r="N12" s="405"/>
      <c r="O12" s="405"/>
      <c r="P12" s="405"/>
      <c r="Q12" s="405"/>
      <c r="R12" s="405"/>
      <c r="S12" s="405"/>
      <c r="T12" s="405"/>
      <c r="U12" s="405"/>
      <c r="V12" s="405"/>
    </row>
    <row r="13" spans="1:239" s="406" customFormat="1" ht="22.5" customHeight="1">
      <c r="A13" s="2360"/>
      <c r="B13" s="2156"/>
      <c r="C13" s="2361"/>
      <c r="D13" s="404" t="s">
        <v>5616</v>
      </c>
      <c r="E13" s="404" t="s">
        <v>5616</v>
      </c>
      <c r="F13" s="404" t="s">
        <v>5619</v>
      </c>
      <c r="G13" s="404" t="s">
        <v>5619</v>
      </c>
      <c r="H13" s="404" t="s">
        <v>5619</v>
      </c>
      <c r="I13" s="404" t="s">
        <v>5633</v>
      </c>
      <c r="J13" s="1445" t="s">
        <v>5635</v>
      </c>
      <c r="K13" s="405"/>
      <c r="L13" s="405"/>
      <c r="M13" s="405"/>
      <c r="N13" s="405"/>
      <c r="O13" s="405"/>
      <c r="P13" s="405"/>
      <c r="Q13" s="405"/>
      <c r="R13" s="405"/>
      <c r="S13" s="405"/>
      <c r="T13" s="405"/>
      <c r="U13" s="405"/>
      <c r="V13" s="405"/>
    </row>
    <row r="14" spans="1:239" s="406" customFormat="1" ht="30" customHeight="1">
      <c r="A14" s="1446">
        <v>1</v>
      </c>
      <c r="B14" s="2369" t="s">
        <v>6772</v>
      </c>
      <c r="C14" s="2370"/>
      <c r="D14" s="1460">
        <v>239.685</v>
      </c>
      <c r="E14" s="1460">
        <v>7</v>
      </c>
      <c r="F14" s="1447">
        <v>1677.79</v>
      </c>
      <c r="G14" s="1460">
        <v>400.4</v>
      </c>
      <c r="H14" s="1447">
        <v>2078.19</v>
      </c>
      <c r="I14" s="1461">
        <v>1.1999999999999999E-3</v>
      </c>
      <c r="J14" s="1462">
        <v>2.4929999999999999</v>
      </c>
      <c r="K14" s="405"/>
      <c r="L14" s="405"/>
      <c r="M14" s="405"/>
      <c r="N14" s="405"/>
      <c r="O14" s="405"/>
      <c r="P14" s="405"/>
      <c r="Q14" s="405"/>
      <c r="R14" s="405"/>
      <c r="S14" s="405"/>
      <c r="T14" s="405"/>
      <c r="U14" s="405"/>
      <c r="V14" s="405"/>
    </row>
    <row r="15" spans="1:239" s="406" customFormat="1" ht="30" customHeight="1">
      <c r="A15" s="1446">
        <v>2</v>
      </c>
      <c r="B15" s="2369" t="s">
        <v>6773</v>
      </c>
      <c r="C15" s="2370"/>
      <c r="D15" s="1460">
        <v>239.685</v>
      </c>
      <c r="E15" s="1460">
        <v>7</v>
      </c>
      <c r="F15" s="1447">
        <v>1677.79</v>
      </c>
      <c r="G15" s="1460">
        <v>80.88</v>
      </c>
      <c r="H15" s="1447">
        <v>1758.67</v>
      </c>
      <c r="I15" s="1461">
        <v>1.1999999999999999E-3</v>
      </c>
      <c r="J15" s="1462">
        <v>2.11</v>
      </c>
      <c r="K15" s="405"/>
      <c r="L15" s="405"/>
      <c r="M15" s="405"/>
      <c r="N15" s="405"/>
      <c r="O15" s="405"/>
      <c r="P15" s="405"/>
      <c r="Q15" s="405"/>
      <c r="R15" s="405"/>
      <c r="S15" s="405"/>
      <c r="T15" s="405"/>
      <c r="U15" s="405"/>
      <c r="V15" s="405"/>
    </row>
    <row r="16" spans="1:239" s="289" customFormat="1" ht="30" customHeight="1" thickBot="1">
      <c r="A16" s="2374" t="s">
        <v>5622</v>
      </c>
      <c r="B16" s="2375"/>
      <c r="C16" s="2375"/>
      <c r="D16" s="1463">
        <v>479.37</v>
      </c>
      <c r="E16" s="1464"/>
      <c r="F16" s="1463">
        <v>3355.58</v>
      </c>
      <c r="G16" s="1463">
        <v>481.28</v>
      </c>
      <c r="H16" s="1463">
        <v>3836.86</v>
      </c>
      <c r="I16" s="1463"/>
      <c r="J16" s="1465">
        <v>4.6029999999999998</v>
      </c>
      <c r="K16" s="290"/>
      <c r="L16" s="290"/>
      <c r="M16" s="291"/>
      <c r="N16" s="292"/>
      <c r="O16" s="290"/>
      <c r="P16" s="290"/>
      <c r="Q16" s="290"/>
      <c r="R16" s="290"/>
      <c r="S16" s="291"/>
      <c r="T16" s="292"/>
      <c r="U16" s="290"/>
      <c r="V16" s="290"/>
      <c r="W16" s="290"/>
      <c r="X16" s="290"/>
      <c r="Y16" s="291"/>
      <c r="Z16" s="292"/>
      <c r="AA16" s="290"/>
      <c r="AB16" s="290"/>
      <c r="AC16" s="290"/>
      <c r="AD16" s="290"/>
      <c r="AE16" s="291"/>
      <c r="AF16" s="292"/>
      <c r="AG16" s="290"/>
      <c r="AH16" s="290"/>
      <c r="AI16" s="290"/>
      <c r="AJ16" s="290"/>
      <c r="AK16" s="291"/>
      <c r="AL16" s="292"/>
      <c r="AM16" s="290"/>
      <c r="AN16" s="290"/>
      <c r="AO16" s="290"/>
      <c r="AP16" s="290"/>
      <c r="AQ16" s="291"/>
      <c r="AR16" s="292"/>
      <c r="AS16" s="290"/>
      <c r="AT16" s="290"/>
      <c r="AU16" s="290"/>
      <c r="AV16" s="290"/>
      <c r="AW16" s="291"/>
      <c r="AX16" s="292"/>
      <c r="AY16" s="290"/>
      <c r="AZ16" s="290"/>
      <c r="BA16" s="290"/>
      <c r="BB16" s="290"/>
      <c r="BC16" s="291"/>
      <c r="BD16" s="292"/>
      <c r="BE16" s="290"/>
      <c r="BF16" s="290"/>
      <c r="BG16" s="290"/>
      <c r="BH16" s="290"/>
      <c r="BI16" s="291"/>
      <c r="BJ16" s="292"/>
      <c r="BK16" s="290"/>
      <c r="BL16" s="290"/>
      <c r="BM16" s="290"/>
      <c r="BN16" s="290"/>
      <c r="BO16" s="291"/>
      <c r="BP16" s="292"/>
      <c r="BQ16" s="290"/>
      <c r="BR16" s="290"/>
      <c r="BS16" s="290"/>
      <c r="BT16" s="290"/>
      <c r="BU16" s="291"/>
      <c r="BV16" s="292"/>
      <c r="BW16" s="290"/>
      <c r="BX16" s="290"/>
      <c r="BY16" s="290"/>
      <c r="BZ16" s="290"/>
      <c r="CA16" s="291"/>
      <c r="CB16" s="292"/>
      <c r="CC16" s="290"/>
      <c r="CD16" s="290"/>
      <c r="CE16" s="290"/>
      <c r="CF16" s="290"/>
      <c r="CG16" s="291"/>
      <c r="CH16" s="292"/>
      <c r="CI16" s="290"/>
      <c r="CJ16" s="290"/>
      <c r="CK16" s="290"/>
      <c r="CL16" s="290"/>
      <c r="CM16" s="291"/>
      <c r="CN16" s="292"/>
      <c r="CO16" s="290"/>
      <c r="CP16" s="290"/>
      <c r="CQ16" s="290"/>
      <c r="CR16" s="290"/>
      <c r="CS16" s="291"/>
      <c r="CT16" s="292"/>
      <c r="CU16" s="290"/>
      <c r="CV16" s="290"/>
      <c r="CW16" s="290"/>
      <c r="CX16" s="290"/>
      <c r="CY16" s="291"/>
      <c r="CZ16" s="292"/>
      <c r="DA16" s="290"/>
      <c r="DB16" s="290"/>
      <c r="DC16" s="290"/>
      <c r="DD16" s="290"/>
      <c r="DE16" s="291"/>
      <c r="DF16" s="292"/>
      <c r="DG16" s="290"/>
      <c r="DH16" s="290"/>
      <c r="DI16" s="290"/>
      <c r="DJ16" s="290"/>
      <c r="DK16" s="291"/>
      <c r="DL16" s="292"/>
      <c r="DM16" s="290"/>
      <c r="DN16" s="290"/>
      <c r="DO16" s="290"/>
      <c r="DP16" s="290"/>
      <c r="DQ16" s="291"/>
      <c r="DR16" s="292"/>
      <c r="DS16" s="290"/>
      <c r="DT16" s="290"/>
      <c r="DU16" s="290"/>
      <c r="DV16" s="290"/>
      <c r="DW16" s="291"/>
      <c r="DX16" s="292"/>
      <c r="DY16" s="290"/>
      <c r="DZ16" s="290"/>
      <c r="EA16" s="290"/>
      <c r="EB16" s="290"/>
      <c r="EC16" s="291"/>
      <c r="ED16" s="292"/>
      <c r="EE16" s="290"/>
      <c r="EF16" s="290"/>
      <c r="EG16" s="290"/>
      <c r="EH16" s="290"/>
      <c r="EI16" s="291"/>
      <c r="EJ16" s="292"/>
      <c r="EK16" s="290"/>
      <c r="EL16" s="290"/>
      <c r="EM16" s="290"/>
      <c r="EN16" s="290"/>
      <c r="EO16" s="291"/>
      <c r="EP16" s="292"/>
      <c r="EQ16" s="290"/>
      <c r="ER16" s="290"/>
      <c r="ES16" s="290"/>
      <c r="ET16" s="290"/>
      <c r="EU16" s="291"/>
      <c r="EV16" s="292"/>
      <c r="EW16" s="290"/>
      <c r="EX16" s="290"/>
      <c r="EY16" s="290"/>
      <c r="EZ16" s="290"/>
      <c r="FA16" s="291"/>
      <c r="FB16" s="292"/>
      <c r="FC16" s="290"/>
      <c r="FD16" s="290"/>
      <c r="FE16" s="290"/>
      <c r="FF16" s="290"/>
      <c r="FG16" s="291"/>
      <c r="FH16" s="292"/>
      <c r="FI16" s="290"/>
      <c r="FJ16" s="290"/>
      <c r="FK16" s="290"/>
      <c r="FL16" s="290"/>
      <c r="FM16" s="291"/>
      <c r="FN16" s="292"/>
      <c r="FO16" s="290"/>
      <c r="FP16" s="290"/>
      <c r="FQ16" s="290"/>
      <c r="FR16" s="290"/>
      <c r="FS16" s="291"/>
      <c r="FT16" s="292"/>
      <c r="FU16" s="290"/>
      <c r="FV16" s="290"/>
      <c r="FW16" s="290"/>
      <c r="FX16" s="290"/>
      <c r="FY16" s="291"/>
      <c r="FZ16" s="292"/>
      <c r="GA16" s="290"/>
      <c r="GB16" s="290"/>
      <c r="GC16" s="290"/>
      <c r="GD16" s="290"/>
      <c r="GE16" s="291"/>
      <c r="GF16" s="292"/>
      <c r="GG16" s="290"/>
      <c r="GH16" s="290"/>
      <c r="GI16" s="290"/>
      <c r="GJ16" s="290"/>
      <c r="GK16" s="291"/>
      <c r="GL16" s="292"/>
      <c r="GM16" s="290"/>
      <c r="GN16" s="290"/>
      <c r="GO16" s="290"/>
      <c r="GP16" s="290"/>
      <c r="GQ16" s="291"/>
      <c r="GR16" s="292"/>
      <c r="GS16" s="290"/>
      <c r="GT16" s="290"/>
      <c r="GU16" s="290"/>
      <c r="GV16" s="290"/>
      <c r="GW16" s="291"/>
      <c r="GX16" s="292"/>
      <c r="GY16" s="290"/>
      <c r="GZ16" s="290"/>
      <c r="HA16" s="290"/>
      <c r="HB16" s="290"/>
      <c r="HC16" s="291"/>
      <c r="HD16" s="292"/>
      <c r="HE16" s="290"/>
      <c r="HF16" s="290"/>
      <c r="HG16" s="290"/>
      <c r="HH16" s="290"/>
      <c r="HI16" s="291"/>
      <c r="HJ16" s="292"/>
      <c r="HK16" s="290"/>
      <c r="HL16" s="290"/>
      <c r="HM16" s="290"/>
      <c r="HN16" s="290"/>
      <c r="HO16" s="291"/>
      <c r="HP16" s="292"/>
      <c r="HQ16" s="290"/>
      <c r="HR16" s="290"/>
      <c r="HS16" s="290"/>
      <c r="HT16" s="290"/>
      <c r="HU16" s="291"/>
      <c r="HV16" s="292"/>
      <c r="HW16" s="290"/>
      <c r="HX16" s="290"/>
      <c r="HY16" s="290"/>
      <c r="HZ16" s="290"/>
      <c r="IA16" s="291"/>
      <c r="IB16" s="292"/>
      <c r="IC16" s="290"/>
      <c r="ID16" s="290"/>
      <c r="IE16" s="290"/>
    </row>
    <row r="17" spans="4:10">
      <c r="D17" s="2"/>
      <c r="E17" s="2"/>
      <c r="F17" s="2"/>
      <c r="G17" s="2"/>
      <c r="H17" s="2"/>
      <c r="I17" s="2"/>
      <c r="J17" s="2"/>
    </row>
    <row r="22" spans="4:10">
      <c r="F22" s="402"/>
    </row>
    <row r="23" spans="4:10">
      <c r="E23" s="412"/>
    </row>
  </sheetData>
  <mergeCells count="22">
    <mergeCell ref="A16:C16"/>
    <mergeCell ref="B15:C15"/>
    <mergeCell ref="B14:C14"/>
    <mergeCell ref="H11:H12"/>
    <mergeCell ref="I11:I12"/>
    <mergeCell ref="A11:A13"/>
    <mergeCell ref="B11:C13"/>
    <mergeCell ref="D11:D12"/>
    <mergeCell ref="E11:E12"/>
    <mergeCell ref="F11:F12"/>
    <mergeCell ref="G11:G12"/>
    <mergeCell ref="J11:J12"/>
    <mergeCell ref="A1:J1"/>
    <mergeCell ref="A2:J2"/>
    <mergeCell ref="A3:J3"/>
    <mergeCell ref="A4:J4"/>
    <mergeCell ref="A5:J5"/>
    <mergeCell ref="B6:J6"/>
    <mergeCell ref="B7:J7"/>
    <mergeCell ref="B8:J8"/>
    <mergeCell ref="B9:J9"/>
    <mergeCell ref="A10:J10"/>
  </mergeCells>
  <printOptions horizontalCentered="1"/>
  <pageMargins left="0.15748031496062992" right="0.19685039370078741" top="0.78740157480314965" bottom="0.78740157480314965" header="0.15748031496062992" footer="0.31496062992125984"/>
  <pageSetup paperSize="9" scale="82" firstPageNumber="25" orientation="landscape" useFirstPageNumber="1" r:id="rId1"/>
  <headerFooter scaleWithDoc="0">
    <oddFooter>&amp;C&amp;"-,Negrito"&amp;G</oddFooter>
  </headerFooter>
  <drawing r:id="rId2"/>
  <legacyDrawingHF r:id="rId3"/>
</worksheet>
</file>

<file path=xl/worksheets/sheet22.xml><?xml version="1.0" encoding="utf-8"?>
<worksheet xmlns="http://schemas.openxmlformats.org/spreadsheetml/2006/main" xmlns:r="http://schemas.openxmlformats.org/officeDocument/2006/relationships">
  <sheetPr codeName="Plan15"/>
  <dimension ref="A1:ID22"/>
  <sheetViews>
    <sheetView showGridLines="0" view="pageBreakPreview" zoomScale="70" zoomScaleNormal="115" zoomScaleSheetLayoutView="70" workbookViewId="0">
      <selection activeCell="E18" sqref="E18"/>
    </sheetView>
  </sheetViews>
  <sheetFormatPr defaultRowHeight="15"/>
  <cols>
    <col min="1" max="1" width="9.140625" style="38"/>
    <col min="2" max="2" width="6" style="38" customWidth="1"/>
    <col min="3" max="3" width="40.7109375" style="38" customWidth="1"/>
    <col min="4" max="9" width="15.7109375" style="38" customWidth="1"/>
    <col min="10" max="10" width="18.42578125" style="38" customWidth="1"/>
    <col min="11" max="14" width="9.140625" style="38"/>
    <col min="15" max="15" width="13.7109375" style="38" customWidth="1"/>
    <col min="16" max="16" width="13.28515625" style="38" customWidth="1"/>
    <col min="17" max="16384" width="9.140625" style="38"/>
  </cols>
  <sheetData>
    <row r="1" spans="1:238" s="5" customFormat="1" ht="18">
      <c r="A1" s="1818" t="s">
        <v>0</v>
      </c>
      <c r="B1" s="1819" t="s">
        <v>0</v>
      </c>
      <c r="C1" s="1819" t="s">
        <v>0</v>
      </c>
      <c r="D1" s="1819"/>
      <c r="E1" s="1819"/>
      <c r="F1" s="1819"/>
      <c r="G1" s="1819"/>
      <c r="H1" s="1819"/>
      <c r="I1" s="1819"/>
      <c r="J1" s="1820"/>
    </row>
    <row r="2" spans="1:238" s="5" customFormat="1" ht="14.25">
      <c r="A2" s="1821" t="s">
        <v>5601</v>
      </c>
      <c r="B2" s="1822" t="s">
        <v>1</v>
      </c>
      <c r="C2" s="1822" t="s">
        <v>1</v>
      </c>
      <c r="D2" s="1822"/>
      <c r="E2" s="1822"/>
      <c r="F2" s="1822"/>
      <c r="G2" s="1822"/>
      <c r="H2" s="1822"/>
      <c r="I2" s="1822"/>
      <c r="J2" s="1823"/>
    </row>
    <row r="3" spans="1:238" s="5" customFormat="1" ht="14.25">
      <c r="A3" s="1824" t="s">
        <v>5602</v>
      </c>
      <c r="B3" s="1825" t="s">
        <v>2</v>
      </c>
      <c r="C3" s="1825" t="s">
        <v>2</v>
      </c>
      <c r="D3" s="1825"/>
      <c r="E3" s="1825"/>
      <c r="F3" s="1825"/>
      <c r="G3" s="1825"/>
      <c r="H3" s="1825"/>
      <c r="I3" s="1825"/>
      <c r="J3" s="1826"/>
    </row>
    <row r="4" spans="1:238" s="5" customFormat="1" ht="14.25">
      <c r="A4" s="1824" t="s">
        <v>3</v>
      </c>
      <c r="B4" s="1825" t="s">
        <v>3</v>
      </c>
      <c r="C4" s="1825" t="s">
        <v>3</v>
      </c>
      <c r="D4" s="1825"/>
      <c r="E4" s="1825"/>
      <c r="F4" s="1825"/>
      <c r="G4" s="1825"/>
      <c r="H4" s="1825"/>
      <c r="I4" s="1825"/>
      <c r="J4" s="1826"/>
    </row>
    <row r="5" spans="1:238" s="5" customFormat="1" ht="14.25">
      <c r="A5" s="1824" t="s">
        <v>4</v>
      </c>
      <c r="B5" s="1825" t="s">
        <v>4</v>
      </c>
      <c r="C5" s="1825" t="s">
        <v>4</v>
      </c>
      <c r="D5" s="1825"/>
      <c r="E5" s="1825"/>
      <c r="F5" s="1825"/>
      <c r="G5" s="1825"/>
      <c r="H5" s="1825"/>
      <c r="I5" s="1825"/>
      <c r="J5" s="1826"/>
    </row>
    <row r="6" spans="1:238" s="5" customFormat="1" ht="15" customHeight="1">
      <c r="A6" s="1410" t="s">
        <v>5</v>
      </c>
      <c r="B6" s="1848" t="s">
        <v>7658</v>
      </c>
      <c r="C6" s="1848"/>
      <c r="D6" s="1848"/>
      <c r="E6" s="1848"/>
      <c r="F6" s="1848"/>
      <c r="G6" s="1848"/>
      <c r="H6" s="1848"/>
      <c r="I6" s="1848"/>
      <c r="J6" s="1849"/>
    </row>
    <row r="7" spans="1:238" s="5" customFormat="1" ht="14.25">
      <c r="A7" s="584" t="s">
        <v>51</v>
      </c>
      <c r="B7" s="1852" t="s">
        <v>6775</v>
      </c>
      <c r="C7" s="1852"/>
      <c r="D7" s="1852"/>
      <c r="E7" s="1852"/>
      <c r="F7" s="1852"/>
      <c r="G7" s="1852"/>
      <c r="H7" s="1852"/>
      <c r="I7" s="1852"/>
      <c r="J7" s="1853"/>
    </row>
    <row r="8" spans="1:238" s="5" customFormat="1" ht="14.25">
      <c r="A8" s="584" t="s">
        <v>6</v>
      </c>
      <c r="B8" s="1852" t="s">
        <v>6776</v>
      </c>
      <c r="C8" s="1852"/>
      <c r="D8" s="1852"/>
      <c r="E8" s="1852"/>
      <c r="F8" s="1852"/>
      <c r="G8" s="1852"/>
      <c r="H8" s="1852"/>
      <c r="I8" s="1852"/>
      <c r="J8" s="1853"/>
    </row>
    <row r="9" spans="1:238" s="5" customFormat="1" ht="15.75" customHeight="1">
      <c r="A9" s="585" t="s">
        <v>7</v>
      </c>
      <c r="B9" s="1854" t="s">
        <v>7819</v>
      </c>
      <c r="C9" s="1854"/>
      <c r="D9" s="1854"/>
      <c r="E9" s="1854"/>
      <c r="F9" s="1854"/>
      <c r="G9" s="1854"/>
      <c r="H9" s="1854"/>
      <c r="I9" s="1854"/>
      <c r="J9" s="2376"/>
    </row>
    <row r="10" spans="1:238" s="5" customFormat="1" ht="22.5" customHeight="1">
      <c r="A10" s="2357" t="s">
        <v>6833</v>
      </c>
      <c r="B10" s="2095"/>
      <c r="C10" s="2095"/>
      <c r="D10" s="2095"/>
      <c r="E10" s="2095"/>
      <c r="F10" s="2095"/>
      <c r="G10" s="2095"/>
      <c r="H10" s="2095"/>
      <c r="I10" s="2095"/>
      <c r="J10" s="2358"/>
      <c r="K10" s="284"/>
      <c r="L10" s="284"/>
      <c r="M10" s="284"/>
      <c r="N10" s="284"/>
      <c r="O10" s="284"/>
      <c r="P10" s="284"/>
      <c r="Q10" s="284"/>
      <c r="R10" s="284"/>
      <c r="S10" s="284"/>
      <c r="T10" s="284"/>
      <c r="U10" s="284"/>
    </row>
    <row r="11" spans="1:238" s="406" customFormat="1" ht="20.100000000000001" customHeight="1">
      <c r="A11" s="2359" t="s">
        <v>9</v>
      </c>
      <c r="B11" s="2353" t="s">
        <v>5610</v>
      </c>
      <c r="C11" s="2354"/>
      <c r="D11" s="2368" t="s">
        <v>5615</v>
      </c>
      <c r="E11" s="2368" t="s">
        <v>5617</v>
      </c>
      <c r="F11" s="2362" t="s">
        <v>5636</v>
      </c>
      <c r="G11" s="2362" t="s">
        <v>5637</v>
      </c>
      <c r="H11" s="2362" t="s">
        <v>5621</v>
      </c>
      <c r="I11" s="2362" t="s">
        <v>5632</v>
      </c>
      <c r="J11" s="2372" t="s">
        <v>5638</v>
      </c>
      <c r="K11" s="405"/>
      <c r="L11" s="405"/>
      <c r="M11" s="405"/>
      <c r="N11" s="405"/>
      <c r="O11" s="405"/>
      <c r="P11" s="405"/>
      <c r="Q11" s="405"/>
      <c r="R11" s="405"/>
      <c r="S11" s="405"/>
      <c r="T11" s="405"/>
      <c r="U11" s="405"/>
    </row>
    <row r="12" spans="1:238" s="406" customFormat="1" ht="12.75">
      <c r="A12" s="2359"/>
      <c r="B12" s="2353"/>
      <c r="C12" s="2354"/>
      <c r="D12" s="2356"/>
      <c r="E12" s="2356"/>
      <c r="F12" s="2351"/>
      <c r="G12" s="2351"/>
      <c r="H12" s="2351"/>
      <c r="I12" s="2351"/>
      <c r="J12" s="2373"/>
      <c r="K12" s="405"/>
      <c r="L12" s="405"/>
      <c r="M12" s="405"/>
      <c r="N12" s="405"/>
      <c r="O12" s="405"/>
      <c r="P12" s="405"/>
      <c r="Q12" s="405"/>
      <c r="R12" s="405"/>
      <c r="S12" s="405"/>
      <c r="T12" s="405"/>
      <c r="U12" s="405"/>
    </row>
    <row r="13" spans="1:238" s="406" customFormat="1" ht="22.5" customHeight="1">
      <c r="A13" s="2360"/>
      <c r="B13" s="2156"/>
      <c r="C13" s="2361"/>
      <c r="D13" s="404" t="s">
        <v>5616</v>
      </c>
      <c r="E13" s="404" t="s">
        <v>5616</v>
      </c>
      <c r="F13" s="404" t="s">
        <v>5619</v>
      </c>
      <c r="G13" s="404" t="s">
        <v>5619</v>
      </c>
      <c r="H13" s="404" t="s">
        <v>5619</v>
      </c>
      <c r="I13" s="404" t="s">
        <v>5633</v>
      </c>
      <c r="J13" s="1445" t="s">
        <v>5635</v>
      </c>
      <c r="K13" s="405"/>
      <c r="L13" s="405"/>
      <c r="M13" s="405"/>
      <c r="N13" s="405"/>
      <c r="O13" s="405"/>
      <c r="P13" s="405"/>
      <c r="Q13" s="405"/>
      <c r="R13" s="405"/>
      <c r="S13" s="405"/>
      <c r="T13" s="405"/>
      <c r="U13" s="405"/>
    </row>
    <row r="14" spans="1:238" s="406" customFormat="1" ht="30" customHeight="1">
      <c r="A14" s="1446">
        <v>1</v>
      </c>
      <c r="B14" s="2369" t="s">
        <v>6772</v>
      </c>
      <c r="C14" s="2370"/>
      <c r="D14" s="1460">
        <v>239.685</v>
      </c>
      <c r="E14" s="1460">
        <v>7</v>
      </c>
      <c r="F14" s="1447">
        <v>1677.79</v>
      </c>
      <c r="G14" s="1460">
        <v>400.4</v>
      </c>
      <c r="H14" s="1447">
        <v>2078.19</v>
      </c>
      <c r="I14" s="1461">
        <v>2.8E-3</v>
      </c>
      <c r="J14" s="1462">
        <v>5.8179999999999996</v>
      </c>
      <c r="K14" s="405"/>
      <c r="L14" s="405"/>
      <c r="M14" s="405"/>
      <c r="N14" s="405"/>
      <c r="O14" s="405"/>
      <c r="P14" s="405"/>
      <c r="Q14" s="405"/>
      <c r="R14" s="405"/>
      <c r="S14" s="405"/>
      <c r="T14" s="405"/>
      <c r="U14" s="405"/>
    </row>
    <row r="15" spans="1:238" s="406" customFormat="1" ht="30" customHeight="1">
      <c r="A15" s="1446">
        <v>2</v>
      </c>
      <c r="B15" s="2369" t="s">
        <v>6773</v>
      </c>
      <c r="C15" s="2370"/>
      <c r="D15" s="1460">
        <v>239.685</v>
      </c>
      <c r="E15" s="1460">
        <v>7</v>
      </c>
      <c r="F15" s="1447">
        <v>1677.79</v>
      </c>
      <c r="G15" s="1460">
        <v>80.88</v>
      </c>
      <c r="H15" s="1447">
        <v>1758.67</v>
      </c>
      <c r="I15" s="1461">
        <v>2.8E-3</v>
      </c>
      <c r="J15" s="1462">
        <v>4.9240000000000004</v>
      </c>
      <c r="K15" s="405"/>
      <c r="L15" s="405"/>
      <c r="M15" s="405"/>
      <c r="N15" s="405"/>
      <c r="O15" s="405"/>
      <c r="P15" s="405"/>
      <c r="Q15" s="405"/>
      <c r="R15" s="405"/>
      <c r="S15" s="405"/>
      <c r="T15" s="405"/>
      <c r="U15" s="405"/>
    </row>
    <row r="16" spans="1:238" s="289" customFormat="1" ht="30" customHeight="1" thickBot="1">
      <c r="A16" s="2374" t="s">
        <v>5622</v>
      </c>
      <c r="B16" s="2375"/>
      <c r="C16" s="2375"/>
      <c r="D16" s="1463">
        <v>479.37</v>
      </c>
      <c r="E16" s="1464"/>
      <c r="F16" s="1463">
        <v>3355.58</v>
      </c>
      <c r="G16" s="1463">
        <v>481.28</v>
      </c>
      <c r="H16" s="1463">
        <v>3836.86</v>
      </c>
      <c r="I16" s="1463"/>
      <c r="J16" s="1465">
        <v>10.742000000000001</v>
      </c>
      <c r="K16" s="290"/>
      <c r="L16" s="291"/>
      <c r="M16" s="292"/>
      <c r="N16" s="290"/>
      <c r="O16" s="290"/>
      <c r="P16" s="290"/>
      <c r="Q16" s="290"/>
      <c r="R16" s="291"/>
      <c r="S16" s="292"/>
      <c r="T16" s="290"/>
      <c r="U16" s="290"/>
      <c r="V16" s="290"/>
      <c r="W16" s="290"/>
      <c r="X16" s="291"/>
      <c r="Y16" s="292"/>
      <c r="Z16" s="290"/>
      <c r="AA16" s="290"/>
      <c r="AB16" s="290"/>
      <c r="AC16" s="290"/>
      <c r="AD16" s="291"/>
      <c r="AE16" s="292"/>
      <c r="AF16" s="290"/>
      <c r="AG16" s="290"/>
      <c r="AH16" s="290"/>
      <c r="AI16" s="290"/>
      <c r="AJ16" s="291"/>
      <c r="AK16" s="292"/>
      <c r="AL16" s="290"/>
      <c r="AM16" s="290"/>
      <c r="AN16" s="290"/>
      <c r="AO16" s="290"/>
      <c r="AP16" s="291"/>
      <c r="AQ16" s="292"/>
      <c r="AR16" s="290"/>
      <c r="AS16" s="290"/>
      <c r="AT16" s="290"/>
      <c r="AU16" s="290"/>
      <c r="AV16" s="291"/>
      <c r="AW16" s="292"/>
      <c r="AX16" s="290"/>
      <c r="AY16" s="290"/>
      <c r="AZ16" s="290"/>
      <c r="BA16" s="290"/>
      <c r="BB16" s="291"/>
      <c r="BC16" s="292"/>
      <c r="BD16" s="290"/>
      <c r="BE16" s="290"/>
      <c r="BF16" s="290"/>
      <c r="BG16" s="290"/>
      <c r="BH16" s="291"/>
      <c r="BI16" s="292"/>
      <c r="BJ16" s="290"/>
      <c r="BK16" s="290"/>
      <c r="BL16" s="290"/>
      <c r="BM16" s="290"/>
      <c r="BN16" s="291"/>
      <c r="BO16" s="292"/>
      <c r="BP16" s="290"/>
      <c r="BQ16" s="290"/>
      <c r="BR16" s="290"/>
      <c r="BS16" s="290"/>
      <c r="BT16" s="291"/>
      <c r="BU16" s="292"/>
      <c r="BV16" s="290"/>
      <c r="BW16" s="290"/>
      <c r="BX16" s="290"/>
      <c r="BY16" s="290"/>
      <c r="BZ16" s="291"/>
      <c r="CA16" s="292"/>
      <c r="CB16" s="290"/>
      <c r="CC16" s="290"/>
      <c r="CD16" s="290"/>
      <c r="CE16" s="290"/>
      <c r="CF16" s="291"/>
      <c r="CG16" s="292"/>
      <c r="CH16" s="290"/>
      <c r="CI16" s="290"/>
      <c r="CJ16" s="290"/>
      <c r="CK16" s="290"/>
      <c r="CL16" s="291"/>
      <c r="CM16" s="292"/>
      <c r="CN16" s="290"/>
      <c r="CO16" s="290"/>
      <c r="CP16" s="290"/>
      <c r="CQ16" s="290"/>
      <c r="CR16" s="291"/>
      <c r="CS16" s="292"/>
      <c r="CT16" s="290"/>
      <c r="CU16" s="290"/>
      <c r="CV16" s="290"/>
      <c r="CW16" s="290"/>
      <c r="CX16" s="291"/>
      <c r="CY16" s="292"/>
      <c r="CZ16" s="290"/>
      <c r="DA16" s="290"/>
      <c r="DB16" s="290"/>
      <c r="DC16" s="290"/>
      <c r="DD16" s="291"/>
      <c r="DE16" s="292"/>
      <c r="DF16" s="290"/>
      <c r="DG16" s="290"/>
      <c r="DH16" s="290"/>
      <c r="DI16" s="290"/>
      <c r="DJ16" s="291"/>
      <c r="DK16" s="292"/>
      <c r="DL16" s="290"/>
      <c r="DM16" s="290"/>
      <c r="DN16" s="290"/>
      <c r="DO16" s="290"/>
      <c r="DP16" s="291"/>
      <c r="DQ16" s="292"/>
      <c r="DR16" s="290"/>
      <c r="DS16" s="290"/>
      <c r="DT16" s="290"/>
      <c r="DU16" s="290"/>
      <c r="DV16" s="291"/>
      <c r="DW16" s="292"/>
      <c r="DX16" s="290"/>
      <c r="DY16" s="290"/>
      <c r="DZ16" s="290"/>
      <c r="EA16" s="290"/>
      <c r="EB16" s="291"/>
      <c r="EC16" s="292"/>
      <c r="ED16" s="290"/>
      <c r="EE16" s="290"/>
      <c r="EF16" s="290"/>
      <c r="EG16" s="290"/>
      <c r="EH16" s="291"/>
      <c r="EI16" s="292"/>
      <c r="EJ16" s="290"/>
      <c r="EK16" s="290"/>
      <c r="EL16" s="290"/>
      <c r="EM16" s="290"/>
      <c r="EN16" s="291"/>
      <c r="EO16" s="292"/>
      <c r="EP16" s="290"/>
      <c r="EQ16" s="290"/>
      <c r="ER16" s="290"/>
      <c r="ES16" s="290"/>
      <c r="ET16" s="291"/>
      <c r="EU16" s="292"/>
      <c r="EV16" s="290"/>
      <c r="EW16" s="290"/>
      <c r="EX16" s="290"/>
      <c r="EY16" s="290"/>
      <c r="EZ16" s="291"/>
      <c r="FA16" s="292"/>
      <c r="FB16" s="290"/>
      <c r="FC16" s="290"/>
      <c r="FD16" s="290"/>
      <c r="FE16" s="290"/>
      <c r="FF16" s="291"/>
      <c r="FG16" s="292"/>
      <c r="FH16" s="290"/>
      <c r="FI16" s="290"/>
      <c r="FJ16" s="290"/>
      <c r="FK16" s="290"/>
      <c r="FL16" s="291"/>
      <c r="FM16" s="292"/>
      <c r="FN16" s="290"/>
      <c r="FO16" s="290"/>
      <c r="FP16" s="290"/>
      <c r="FQ16" s="290"/>
      <c r="FR16" s="291"/>
      <c r="FS16" s="292"/>
      <c r="FT16" s="290"/>
      <c r="FU16" s="290"/>
      <c r="FV16" s="290"/>
      <c r="FW16" s="290"/>
      <c r="FX16" s="291"/>
      <c r="FY16" s="292"/>
      <c r="FZ16" s="290"/>
      <c r="GA16" s="290"/>
      <c r="GB16" s="290"/>
      <c r="GC16" s="290"/>
      <c r="GD16" s="291"/>
      <c r="GE16" s="292"/>
      <c r="GF16" s="290"/>
      <c r="GG16" s="290"/>
      <c r="GH16" s="290"/>
      <c r="GI16" s="290"/>
      <c r="GJ16" s="291"/>
      <c r="GK16" s="292"/>
      <c r="GL16" s="290"/>
      <c r="GM16" s="290"/>
      <c r="GN16" s="290"/>
      <c r="GO16" s="290"/>
      <c r="GP16" s="291"/>
      <c r="GQ16" s="292"/>
      <c r="GR16" s="290"/>
      <c r="GS16" s="290"/>
      <c r="GT16" s="290"/>
      <c r="GU16" s="290"/>
      <c r="GV16" s="291"/>
      <c r="GW16" s="292"/>
      <c r="GX16" s="290"/>
      <c r="GY16" s="290"/>
      <c r="GZ16" s="290"/>
      <c r="HA16" s="290"/>
      <c r="HB16" s="291"/>
      <c r="HC16" s="292"/>
      <c r="HD16" s="290"/>
      <c r="HE16" s="290"/>
      <c r="HF16" s="290"/>
      <c r="HG16" s="290"/>
      <c r="HH16" s="291"/>
      <c r="HI16" s="292"/>
      <c r="HJ16" s="290"/>
      <c r="HK16" s="290"/>
      <c r="HL16" s="290"/>
      <c r="HM16" s="290"/>
      <c r="HN16" s="291"/>
      <c r="HO16" s="292"/>
      <c r="HP16" s="290"/>
      <c r="HQ16" s="290"/>
      <c r="HR16" s="290"/>
      <c r="HS16" s="290"/>
      <c r="HT16" s="291"/>
      <c r="HU16" s="292"/>
      <c r="HV16" s="290"/>
      <c r="HW16" s="290"/>
      <c r="HX16" s="290"/>
      <c r="HY16" s="290"/>
      <c r="HZ16" s="291"/>
      <c r="IA16" s="292"/>
      <c r="IB16" s="290"/>
      <c r="IC16" s="290"/>
      <c r="ID16" s="290"/>
    </row>
    <row r="17" spans="4:10">
      <c r="D17" s="2"/>
      <c r="E17" s="2"/>
      <c r="F17" s="2"/>
      <c r="G17" s="2"/>
      <c r="H17" s="2"/>
      <c r="I17" s="2"/>
      <c r="J17" s="2"/>
    </row>
    <row r="22" spans="4:10">
      <c r="H22" s="2"/>
    </row>
  </sheetData>
  <mergeCells count="22">
    <mergeCell ref="A16:C16"/>
    <mergeCell ref="B7:J7"/>
    <mergeCell ref="B8:J8"/>
    <mergeCell ref="B9:J9"/>
    <mergeCell ref="A10:J10"/>
    <mergeCell ref="A11:A13"/>
    <mergeCell ref="B11:C13"/>
    <mergeCell ref="D11:D12"/>
    <mergeCell ref="E11:E12"/>
    <mergeCell ref="F11:F12"/>
    <mergeCell ref="G11:G12"/>
    <mergeCell ref="H11:H12"/>
    <mergeCell ref="I11:I12"/>
    <mergeCell ref="J11:J12"/>
    <mergeCell ref="B14:C14"/>
    <mergeCell ref="B15:C15"/>
    <mergeCell ref="B6:J6"/>
    <mergeCell ref="A1:J1"/>
    <mergeCell ref="A2:J2"/>
    <mergeCell ref="A3:J3"/>
    <mergeCell ref="A4:J4"/>
    <mergeCell ref="A5:J5"/>
  </mergeCells>
  <printOptions horizontalCentered="1"/>
  <pageMargins left="0.15748031496062992" right="0.19685039370078741" top="0.78740157480314965" bottom="0.78740157480314965" header="0.15748031496062992" footer="0.31496062992125984"/>
  <pageSetup paperSize="9" scale="81" firstPageNumber="25" orientation="landscape" useFirstPageNumber="1" r:id="rId1"/>
  <headerFooter scaleWithDoc="0">
    <oddFooter>&amp;C&amp;"-,Negrito"&amp;G</oddFooter>
  </headerFooter>
  <drawing r:id="rId2"/>
  <legacyDrawingHF r:id="rId3"/>
</worksheet>
</file>

<file path=xl/worksheets/sheet23.xml><?xml version="1.0" encoding="utf-8"?>
<worksheet xmlns="http://schemas.openxmlformats.org/spreadsheetml/2006/main" xmlns:r="http://schemas.openxmlformats.org/officeDocument/2006/relationships">
  <sheetPr codeName="Plan18">
    <tabColor theme="5" tint="0.39997558519241921"/>
  </sheetPr>
  <dimension ref="A1:P43"/>
  <sheetViews>
    <sheetView showGridLines="0" view="pageBreakPreview" topLeftCell="A22" zoomScale="85" zoomScaleNormal="115" zoomScaleSheetLayoutView="85" workbookViewId="0">
      <selection activeCell="E18" sqref="E18"/>
    </sheetView>
  </sheetViews>
  <sheetFormatPr defaultRowHeight="15"/>
  <cols>
    <col min="1" max="1" width="12.5703125" style="38" customWidth="1"/>
    <col min="2" max="2" width="49.85546875" style="38" customWidth="1"/>
    <col min="3" max="3" width="19.85546875" style="38" customWidth="1"/>
    <col min="4" max="4" width="20.140625" style="38" customWidth="1"/>
    <col min="5" max="9" width="9.140625" style="38"/>
    <col min="10" max="10" width="13.7109375" style="38" customWidth="1"/>
    <col min="11" max="11" width="13.28515625" style="38" customWidth="1"/>
    <col min="12" max="16384" width="9.140625" style="38"/>
  </cols>
  <sheetData>
    <row r="1" spans="1:16" s="5" customFormat="1" ht="18">
      <c r="A1" s="1818" t="s">
        <v>0</v>
      </c>
      <c r="B1" s="1819" t="s">
        <v>0</v>
      </c>
      <c r="C1" s="1819"/>
      <c r="D1" s="1820"/>
    </row>
    <row r="2" spans="1:16" s="5" customFormat="1" ht="14.25">
      <c r="A2" s="1821" t="s">
        <v>5601</v>
      </c>
      <c r="B2" s="1822" t="s">
        <v>1</v>
      </c>
      <c r="C2" s="1822"/>
      <c r="D2" s="1823"/>
    </row>
    <row r="3" spans="1:16" s="5" customFormat="1" ht="14.25">
      <c r="A3" s="1824" t="s">
        <v>5602</v>
      </c>
      <c r="B3" s="1825" t="s">
        <v>2</v>
      </c>
      <c r="C3" s="1825"/>
      <c r="D3" s="1826"/>
    </row>
    <row r="4" spans="1:16" s="5" customFormat="1" ht="14.25">
      <c r="A4" s="1824" t="s">
        <v>3</v>
      </c>
      <c r="B4" s="1825" t="s">
        <v>3</v>
      </c>
      <c r="C4" s="1825"/>
      <c r="D4" s="1826"/>
    </row>
    <row r="5" spans="1:16" s="5" customFormat="1" ht="14.25">
      <c r="A5" s="1824" t="s">
        <v>4</v>
      </c>
      <c r="B5" s="1825" t="s">
        <v>4</v>
      </c>
      <c r="C5" s="1825"/>
      <c r="D5" s="1826"/>
    </row>
    <row r="6" spans="1:16" s="5" customFormat="1" ht="15" customHeight="1">
      <c r="A6" s="1410" t="s">
        <v>5</v>
      </c>
      <c r="B6" s="1848" t="s">
        <v>7658</v>
      </c>
      <c r="C6" s="1848"/>
      <c r="D6" s="1849"/>
    </row>
    <row r="7" spans="1:16" s="5" customFormat="1" ht="14.25">
      <c r="A7" s="584" t="s">
        <v>51</v>
      </c>
      <c r="B7" s="1852" t="s">
        <v>6775</v>
      </c>
      <c r="C7" s="1852"/>
      <c r="D7" s="1853"/>
    </row>
    <row r="8" spans="1:16" s="5" customFormat="1" ht="14.25">
      <c r="A8" s="584" t="s">
        <v>6</v>
      </c>
      <c r="B8" s="1852" t="s">
        <v>6776</v>
      </c>
      <c r="C8" s="1852"/>
      <c r="D8" s="1853"/>
    </row>
    <row r="9" spans="1:16" s="5" customFormat="1" ht="15.75" customHeight="1">
      <c r="A9" s="585" t="s">
        <v>7</v>
      </c>
      <c r="B9" s="1854" t="s">
        <v>7819</v>
      </c>
      <c r="C9" s="1855"/>
      <c r="D9" s="1856"/>
    </row>
    <row r="10" spans="1:16" s="5" customFormat="1" ht="30" customHeight="1">
      <c r="A10" s="2377" t="s">
        <v>5656</v>
      </c>
      <c r="B10" s="2378"/>
      <c r="C10" s="2378"/>
      <c r="D10" s="2379"/>
      <c r="E10" s="284"/>
      <c r="F10" s="284"/>
      <c r="G10" s="284"/>
      <c r="H10" s="284"/>
      <c r="I10" s="284"/>
      <c r="J10" s="284"/>
      <c r="K10" s="284"/>
      <c r="L10" s="284"/>
      <c r="M10" s="284"/>
      <c r="N10" s="284"/>
      <c r="O10" s="284"/>
      <c r="P10" s="284"/>
    </row>
    <row r="11" spans="1:16" s="5" customFormat="1" ht="15.75">
      <c r="A11" s="1466"/>
      <c r="B11" s="1467" t="s">
        <v>5654</v>
      </c>
      <c r="C11" s="1468"/>
      <c r="D11" s="1469"/>
      <c r="E11" s="284"/>
      <c r="F11" s="284"/>
      <c r="G11" s="284"/>
      <c r="H11" s="284"/>
      <c r="I11" s="284"/>
      <c r="J11" s="284"/>
      <c r="K11" s="284"/>
      <c r="L11" s="284"/>
      <c r="M11" s="284"/>
      <c r="N11" s="284"/>
      <c r="O11" s="284"/>
      <c r="P11" s="284"/>
    </row>
    <row r="12" spans="1:16" s="5" customFormat="1" ht="15.75">
      <c r="A12" s="1470"/>
      <c r="B12" s="426" t="s">
        <v>5655</v>
      </c>
      <c r="C12" s="887"/>
      <c r="D12" s="1471"/>
      <c r="E12" s="284"/>
      <c r="F12" s="284"/>
      <c r="G12" s="284"/>
      <c r="H12" s="284"/>
      <c r="I12" s="284"/>
      <c r="J12" s="284"/>
      <c r="K12" s="284"/>
      <c r="L12" s="284"/>
      <c r="M12" s="284"/>
      <c r="N12" s="284"/>
      <c r="O12" s="284"/>
      <c r="P12" s="284"/>
    </row>
    <row r="13" spans="1:16" s="5" customFormat="1" ht="15.75">
      <c r="A13" s="1470"/>
      <c r="B13" s="887"/>
      <c r="C13" s="887"/>
      <c r="D13" s="1471"/>
      <c r="E13" s="284"/>
      <c r="F13" s="284"/>
      <c r="G13" s="284"/>
      <c r="H13" s="284"/>
      <c r="I13" s="284"/>
      <c r="J13" s="284"/>
      <c r="K13" s="284"/>
      <c r="L13" s="284"/>
      <c r="M13" s="284"/>
      <c r="N13" s="284"/>
      <c r="O13" s="284"/>
      <c r="P13" s="284"/>
    </row>
    <row r="14" spans="1:16" s="5" customFormat="1" ht="15.75">
      <c r="A14" s="1470"/>
      <c r="B14" s="426" t="s">
        <v>6994</v>
      </c>
      <c r="C14" s="426" t="s">
        <v>6995</v>
      </c>
      <c r="D14" s="1471"/>
      <c r="E14" s="284"/>
      <c r="F14" s="284"/>
      <c r="G14" s="284"/>
      <c r="H14" s="284"/>
      <c r="I14" s="284"/>
      <c r="J14" s="284"/>
      <c r="K14" s="284"/>
      <c r="L14" s="284"/>
      <c r="M14" s="284"/>
      <c r="N14" s="284"/>
      <c r="O14" s="284"/>
      <c r="P14" s="284"/>
    </row>
    <row r="15" spans="1:16" s="5" customFormat="1" ht="15.75">
      <c r="A15" s="1470"/>
      <c r="B15" s="887"/>
      <c r="C15" s="887"/>
      <c r="D15" s="1471"/>
      <c r="E15" s="284"/>
      <c r="F15" s="284"/>
      <c r="G15" s="284"/>
      <c r="H15" s="284"/>
      <c r="I15" s="284"/>
      <c r="J15" s="284"/>
      <c r="K15" s="284"/>
      <c r="L15" s="284"/>
      <c r="M15" s="284"/>
      <c r="N15" s="284"/>
      <c r="O15" s="284"/>
      <c r="P15" s="284"/>
    </row>
    <row r="16" spans="1:16" s="406" customFormat="1" ht="12.75">
      <c r="A16" s="1405" t="s">
        <v>68</v>
      </c>
      <c r="B16" s="1472" t="s">
        <v>69</v>
      </c>
      <c r="C16" s="1390" t="s">
        <v>70</v>
      </c>
      <c r="D16" s="1406" t="s">
        <v>71</v>
      </c>
      <c r="E16" s="405"/>
      <c r="F16" s="405"/>
      <c r="G16" s="405"/>
      <c r="H16" s="405"/>
      <c r="I16" s="405"/>
      <c r="J16" s="405"/>
      <c r="K16" s="405"/>
      <c r="L16" s="405"/>
      <c r="M16" s="405"/>
      <c r="N16" s="405"/>
      <c r="O16" s="405"/>
      <c r="P16" s="405"/>
    </row>
    <row r="17" spans="1:4" s="1180" customFormat="1">
      <c r="A17" s="1473">
        <v>43709</v>
      </c>
      <c r="B17" s="1228" t="s">
        <v>72</v>
      </c>
      <c r="C17" s="1228" t="s">
        <v>6968</v>
      </c>
      <c r="D17" s="1474" t="s">
        <v>26</v>
      </c>
    </row>
    <row r="18" spans="1:4" s="1180" customFormat="1">
      <c r="A18" s="1473">
        <v>43709</v>
      </c>
      <c r="B18" s="1228" t="s">
        <v>72</v>
      </c>
      <c r="C18" s="1228" t="s">
        <v>6969</v>
      </c>
      <c r="D18" s="1474" t="s">
        <v>26</v>
      </c>
    </row>
    <row r="19" spans="1:4" s="1180" customFormat="1">
      <c r="A19" s="1473">
        <v>43709</v>
      </c>
      <c r="B19" s="1228" t="s">
        <v>72</v>
      </c>
      <c r="C19" s="1228" t="s">
        <v>6970</v>
      </c>
      <c r="D19" s="1474" t="s">
        <v>26</v>
      </c>
    </row>
    <row r="20" spans="1:4" s="1180" customFormat="1">
      <c r="A20" s="1473">
        <v>43709</v>
      </c>
      <c r="B20" s="1228" t="s">
        <v>72</v>
      </c>
      <c r="C20" s="1228" t="s">
        <v>6971</v>
      </c>
      <c r="D20" s="1475">
        <v>4.4592449521555997</v>
      </c>
    </row>
    <row r="21" spans="1:4" s="1180" customFormat="1">
      <c r="A21" s="1473">
        <v>43709</v>
      </c>
      <c r="B21" s="1228" t="s">
        <v>72</v>
      </c>
      <c r="C21" s="1228" t="s">
        <v>6972</v>
      </c>
      <c r="D21" s="1475" t="s">
        <v>26</v>
      </c>
    </row>
    <row r="22" spans="1:4" s="1180" customFormat="1">
      <c r="A22" s="1473">
        <v>43709</v>
      </c>
      <c r="B22" s="1228" t="s">
        <v>72</v>
      </c>
      <c r="C22" s="1228" t="s">
        <v>6973</v>
      </c>
      <c r="D22" s="1475">
        <v>3.8307439336290718</v>
      </c>
    </row>
    <row r="23" spans="1:4" s="1180" customFormat="1">
      <c r="A23" s="1473">
        <v>43709</v>
      </c>
      <c r="B23" s="1228" t="s">
        <v>72</v>
      </c>
      <c r="C23" s="1228" t="s">
        <v>6974</v>
      </c>
      <c r="D23" s="1475" t="s">
        <v>26</v>
      </c>
    </row>
    <row r="24" spans="1:4" s="1180" customFormat="1">
      <c r="A24" s="1473">
        <v>43709</v>
      </c>
      <c r="B24" s="1228" t="s">
        <v>72</v>
      </c>
      <c r="C24" s="1228" t="s">
        <v>6975</v>
      </c>
      <c r="D24" s="1475" t="s">
        <v>26</v>
      </c>
    </row>
    <row r="25" spans="1:4" s="1180" customFormat="1">
      <c r="A25" s="1473">
        <v>43709</v>
      </c>
      <c r="B25" s="1228" t="s">
        <v>72</v>
      </c>
      <c r="C25" s="1228" t="s">
        <v>6976</v>
      </c>
      <c r="D25" s="1475">
        <v>4.2422147222139914</v>
      </c>
    </row>
    <row r="26" spans="1:4" s="1180" customFormat="1">
      <c r="A26" s="1473">
        <v>43709</v>
      </c>
      <c r="B26" s="1228" t="s">
        <v>72</v>
      </c>
      <c r="C26" s="1228" t="s">
        <v>6977</v>
      </c>
      <c r="D26" s="1475" t="s">
        <v>26</v>
      </c>
    </row>
    <row r="27" spans="1:4" s="1180" customFormat="1">
      <c r="A27" s="1476">
        <v>43709</v>
      </c>
      <c r="B27" s="1229" t="s">
        <v>72</v>
      </c>
      <c r="C27" s="1229" t="s">
        <v>54</v>
      </c>
      <c r="D27" s="1477">
        <v>4.811990532093346</v>
      </c>
    </row>
    <row r="28" spans="1:4" s="1180" customFormat="1">
      <c r="A28" s="1473">
        <v>43709</v>
      </c>
      <c r="B28" s="1228" t="s">
        <v>72</v>
      </c>
      <c r="C28" s="1228" t="s">
        <v>6978</v>
      </c>
      <c r="D28" s="1475" t="s">
        <v>26</v>
      </c>
    </row>
    <row r="29" spans="1:4" s="1180" customFormat="1">
      <c r="A29" s="1473">
        <v>43709</v>
      </c>
      <c r="B29" s="1228" t="s">
        <v>72</v>
      </c>
      <c r="C29" s="1228" t="s">
        <v>6979</v>
      </c>
      <c r="D29" s="1475">
        <v>4.063690735125979</v>
      </c>
    </row>
    <row r="30" spans="1:4" s="1180" customFormat="1">
      <c r="A30" s="1473">
        <v>43709</v>
      </c>
      <c r="B30" s="1228" t="s">
        <v>72</v>
      </c>
      <c r="C30" s="1228" t="s">
        <v>6980</v>
      </c>
      <c r="D30" s="1475" t="s">
        <v>26</v>
      </c>
    </row>
    <row r="31" spans="1:4" s="1180" customFormat="1">
      <c r="A31" s="1473">
        <v>43709</v>
      </c>
      <c r="B31" s="1228" t="s">
        <v>72</v>
      </c>
      <c r="C31" s="1228" t="s">
        <v>6981</v>
      </c>
      <c r="D31" s="1475" t="s">
        <v>26</v>
      </c>
    </row>
    <row r="32" spans="1:4" s="1180" customFormat="1">
      <c r="A32" s="1473">
        <v>43709</v>
      </c>
      <c r="B32" s="1228" t="s">
        <v>72</v>
      </c>
      <c r="C32" s="1228" t="s">
        <v>6982</v>
      </c>
      <c r="D32" s="1475">
        <v>4.4921758740074118</v>
      </c>
    </row>
    <row r="33" spans="1:4" s="1180" customFormat="1">
      <c r="A33" s="1473">
        <v>43709</v>
      </c>
      <c r="B33" s="1228" t="s">
        <v>72</v>
      </c>
      <c r="C33" s="1228" t="s">
        <v>6983</v>
      </c>
      <c r="D33" s="1475" t="s">
        <v>26</v>
      </c>
    </row>
    <row r="34" spans="1:4" s="1180" customFormat="1">
      <c r="A34" s="1473">
        <v>43709</v>
      </c>
      <c r="B34" s="1228" t="s">
        <v>72</v>
      </c>
      <c r="C34" s="1228" t="s">
        <v>6984</v>
      </c>
      <c r="D34" s="1475" t="s">
        <v>26</v>
      </c>
    </row>
    <row r="35" spans="1:4" s="1180" customFormat="1">
      <c r="A35" s="1473">
        <v>43709</v>
      </c>
      <c r="B35" s="1228" t="s">
        <v>72</v>
      </c>
      <c r="C35" s="1228" t="s">
        <v>6985</v>
      </c>
      <c r="D35" s="1475" t="s">
        <v>26</v>
      </c>
    </row>
    <row r="36" spans="1:4" s="1180" customFormat="1">
      <c r="A36" s="1473">
        <v>43709</v>
      </c>
      <c r="B36" s="1228" t="s">
        <v>72</v>
      </c>
      <c r="C36" s="1228" t="s">
        <v>6986</v>
      </c>
      <c r="D36" s="1475" t="s">
        <v>26</v>
      </c>
    </row>
    <row r="37" spans="1:4" s="1180" customFormat="1">
      <c r="A37" s="1473">
        <v>43709</v>
      </c>
      <c r="B37" s="1228" t="s">
        <v>72</v>
      </c>
      <c r="C37" s="1228" t="s">
        <v>6987</v>
      </c>
      <c r="D37" s="1475">
        <v>3.907833586647727</v>
      </c>
    </row>
    <row r="38" spans="1:4" s="1180" customFormat="1">
      <c r="A38" s="1473">
        <v>43709</v>
      </c>
      <c r="B38" s="1228" t="s">
        <v>72</v>
      </c>
      <c r="C38" s="1228" t="s">
        <v>6988</v>
      </c>
      <c r="D38" s="1475" t="s">
        <v>26</v>
      </c>
    </row>
    <row r="39" spans="1:4" s="1180" customFormat="1">
      <c r="A39" s="1473">
        <v>43709</v>
      </c>
      <c r="B39" s="1228" t="s">
        <v>72</v>
      </c>
      <c r="C39" s="1228" t="s">
        <v>6989</v>
      </c>
      <c r="D39" s="1475" t="s">
        <v>26</v>
      </c>
    </row>
    <row r="40" spans="1:4" s="1180" customFormat="1">
      <c r="A40" s="1473">
        <v>43709</v>
      </c>
      <c r="B40" s="1228" t="s">
        <v>72</v>
      </c>
      <c r="C40" s="1228" t="s">
        <v>6990</v>
      </c>
      <c r="D40" s="1475" t="s">
        <v>26</v>
      </c>
    </row>
    <row r="41" spans="1:4" s="1180" customFormat="1">
      <c r="A41" s="1473">
        <v>43709</v>
      </c>
      <c r="B41" s="1228" t="s">
        <v>72</v>
      </c>
      <c r="C41" s="1228" t="s">
        <v>6991</v>
      </c>
      <c r="D41" s="1475">
        <v>4.183731582974465</v>
      </c>
    </row>
    <row r="42" spans="1:4" s="1180" customFormat="1">
      <c r="A42" s="1473">
        <v>43709</v>
      </c>
      <c r="B42" s="1228" t="s">
        <v>72</v>
      </c>
      <c r="C42" s="1228" t="s">
        <v>6992</v>
      </c>
      <c r="D42" s="1475" t="s">
        <v>26</v>
      </c>
    </row>
    <row r="43" spans="1:4" s="1180" customFormat="1" ht="15.75" thickBot="1">
      <c r="A43" s="1478">
        <v>43709</v>
      </c>
      <c r="B43" s="1479" t="s">
        <v>72</v>
      </c>
      <c r="C43" s="1479" t="s">
        <v>6993</v>
      </c>
      <c r="D43" s="1480"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65" firstPageNumber="25" orientation="landscape" useFirstPageNumber="1" r:id="rId1"/>
  <headerFooter scaleWithDoc="0">
    <oddFooter>&amp;C&amp;"-,Negrito"&amp;G</oddFooter>
  </headerFooter>
  <drawing r:id="rId2"/>
  <legacyDrawing r:id="rId3"/>
  <legacyDrawingHF r:id="rId4"/>
  <oleObjects>
    <oleObject shapeId="23553" r:id="rId5"/>
  </oleObjects>
</worksheet>
</file>

<file path=xl/worksheets/sheet24.xml><?xml version="1.0" encoding="utf-8"?>
<worksheet xmlns="http://schemas.openxmlformats.org/spreadsheetml/2006/main" xmlns:r="http://schemas.openxmlformats.org/officeDocument/2006/relationships">
  <sheetPr codeName="Plan19">
    <tabColor theme="5" tint="0.39997558519241921"/>
  </sheetPr>
  <dimension ref="A1:P43"/>
  <sheetViews>
    <sheetView showGridLines="0" view="pageBreakPreview" topLeftCell="A22" zoomScale="85" zoomScaleNormal="115" zoomScaleSheetLayoutView="85" workbookViewId="0">
      <selection activeCell="E18" sqref="E18"/>
    </sheetView>
  </sheetViews>
  <sheetFormatPr defaultRowHeight="15"/>
  <cols>
    <col min="1" max="1" width="12.5703125" style="1105" customWidth="1"/>
    <col min="2" max="2" width="49.85546875" style="1105" customWidth="1"/>
    <col min="3" max="3" width="19.85546875" style="1105" customWidth="1"/>
    <col min="4" max="4" width="20.140625" style="1105" customWidth="1"/>
    <col min="5" max="9" width="9.140625" style="1105"/>
    <col min="10" max="10" width="13.7109375" style="1105" customWidth="1"/>
    <col min="11" max="11" width="13.28515625" style="1105" customWidth="1"/>
    <col min="12" max="16384" width="9.140625" style="1105"/>
  </cols>
  <sheetData>
    <row r="1" spans="1:16" s="1097" customFormat="1" ht="18">
      <c r="A1" s="1818" t="s">
        <v>0</v>
      </c>
      <c r="B1" s="1819" t="s">
        <v>0</v>
      </c>
      <c r="C1" s="1819"/>
      <c r="D1" s="1820"/>
    </row>
    <row r="2" spans="1:16" s="1097" customFormat="1" ht="14.25">
      <c r="A2" s="1821" t="s">
        <v>5601</v>
      </c>
      <c r="B2" s="1822" t="s">
        <v>1</v>
      </c>
      <c r="C2" s="1822"/>
      <c r="D2" s="1823"/>
    </row>
    <row r="3" spans="1:16" s="1097" customFormat="1" ht="14.25">
      <c r="A3" s="1824" t="s">
        <v>5602</v>
      </c>
      <c r="B3" s="1825" t="s">
        <v>2</v>
      </c>
      <c r="C3" s="1825"/>
      <c r="D3" s="1826"/>
    </row>
    <row r="4" spans="1:16" s="1097" customFormat="1" ht="14.25">
      <c r="A4" s="1824" t="s">
        <v>3</v>
      </c>
      <c r="B4" s="1825" t="s">
        <v>3</v>
      </c>
      <c r="C4" s="1825"/>
      <c r="D4" s="1826"/>
    </row>
    <row r="5" spans="1:16" s="1097" customFormat="1" ht="14.25">
      <c r="A5" s="1824" t="s">
        <v>4</v>
      </c>
      <c r="B5" s="1825" t="s">
        <v>4</v>
      </c>
      <c r="C5" s="1825"/>
      <c r="D5" s="1826"/>
    </row>
    <row r="6" spans="1:16" s="1097" customFormat="1" ht="15" customHeight="1">
      <c r="A6" s="1410" t="s">
        <v>5</v>
      </c>
      <c r="B6" s="1848" t="s">
        <v>7658</v>
      </c>
      <c r="C6" s="1848"/>
      <c r="D6" s="1849"/>
    </row>
    <row r="7" spans="1:16" s="1097" customFormat="1" ht="14.25">
      <c r="A7" s="584" t="s">
        <v>51</v>
      </c>
      <c r="B7" s="1852" t="s">
        <v>6775</v>
      </c>
      <c r="C7" s="1852"/>
      <c r="D7" s="1853"/>
    </row>
    <row r="8" spans="1:16" s="1097" customFormat="1" ht="14.25">
      <c r="A8" s="584" t="s">
        <v>6</v>
      </c>
      <c r="B8" s="1852" t="s">
        <v>6776</v>
      </c>
      <c r="C8" s="1852"/>
      <c r="D8" s="1853"/>
    </row>
    <row r="9" spans="1:16" s="1097" customFormat="1" ht="15.75" customHeight="1">
      <c r="A9" s="585" t="s">
        <v>7</v>
      </c>
      <c r="B9" s="1854" t="s">
        <v>7819</v>
      </c>
      <c r="C9" s="1855"/>
      <c r="D9" s="1856"/>
    </row>
    <row r="10" spans="1:16" s="1097" customFormat="1" ht="30" customHeight="1">
      <c r="A10" s="2377" t="s">
        <v>5656</v>
      </c>
      <c r="B10" s="2378"/>
      <c r="C10" s="2378"/>
      <c r="D10" s="2379"/>
      <c r="E10" s="284"/>
      <c r="F10" s="284"/>
      <c r="G10" s="284"/>
      <c r="H10" s="284"/>
      <c r="I10" s="284"/>
      <c r="J10" s="284"/>
      <c r="K10" s="284"/>
      <c r="L10" s="284"/>
      <c r="M10" s="284"/>
      <c r="N10" s="284"/>
      <c r="O10" s="284"/>
      <c r="P10" s="284"/>
    </row>
    <row r="11" spans="1:16" s="1097" customFormat="1" ht="15.75">
      <c r="A11" s="1466"/>
      <c r="B11" s="1467" t="s">
        <v>5654</v>
      </c>
      <c r="C11" s="1468"/>
      <c r="D11" s="1469"/>
      <c r="E11" s="284"/>
      <c r="F11" s="284"/>
      <c r="G11" s="284"/>
      <c r="H11" s="284"/>
      <c r="I11" s="284"/>
      <c r="J11" s="284"/>
      <c r="K11" s="284"/>
      <c r="L11" s="284"/>
      <c r="M11" s="284"/>
      <c r="N11" s="284"/>
      <c r="O11" s="284"/>
      <c r="P11" s="284"/>
    </row>
    <row r="12" spans="1:16" s="1097" customFormat="1" ht="15.75">
      <c r="A12" s="1470"/>
      <c r="B12" s="426" t="s">
        <v>5655</v>
      </c>
      <c r="C12" s="887"/>
      <c r="D12" s="1471"/>
      <c r="E12" s="284"/>
      <c r="F12" s="284"/>
      <c r="G12" s="284"/>
      <c r="H12" s="284"/>
      <c r="I12" s="284"/>
      <c r="J12" s="284"/>
      <c r="K12" s="284"/>
      <c r="L12" s="284"/>
      <c r="M12" s="284"/>
      <c r="N12" s="284"/>
      <c r="O12" s="284"/>
      <c r="P12" s="284"/>
    </row>
    <row r="13" spans="1:16" s="1097" customFormat="1" ht="15.75">
      <c r="A13" s="1470"/>
      <c r="B13" s="887"/>
      <c r="C13" s="887"/>
      <c r="D13" s="1471"/>
      <c r="E13" s="284"/>
      <c r="F13" s="284"/>
      <c r="G13" s="284"/>
      <c r="H13" s="284"/>
      <c r="I13" s="284"/>
      <c r="J13" s="284"/>
      <c r="K13" s="284"/>
      <c r="L13" s="284"/>
      <c r="M13" s="284"/>
      <c r="N13" s="284"/>
      <c r="O13" s="284"/>
      <c r="P13" s="284"/>
    </row>
    <row r="14" spans="1:16" s="1097" customFormat="1" ht="15.75">
      <c r="A14" s="1470"/>
      <c r="B14" s="426" t="s">
        <v>6994</v>
      </c>
      <c r="C14" s="426" t="s">
        <v>6995</v>
      </c>
      <c r="D14" s="1471"/>
      <c r="E14" s="284"/>
      <c r="F14" s="284"/>
      <c r="G14" s="284"/>
      <c r="H14" s="284"/>
      <c r="I14" s="284"/>
      <c r="J14" s="284"/>
      <c r="K14" s="284"/>
      <c r="L14" s="284"/>
      <c r="M14" s="284"/>
      <c r="N14" s="284"/>
      <c r="O14" s="284"/>
      <c r="P14" s="284"/>
    </row>
    <row r="15" spans="1:16" s="1097" customFormat="1" ht="15.75">
      <c r="A15" s="1470"/>
      <c r="B15" s="887"/>
      <c r="C15" s="887"/>
      <c r="D15" s="1471"/>
      <c r="E15" s="284"/>
      <c r="F15" s="284"/>
      <c r="G15" s="284"/>
      <c r="H15" s="284"/>
      <c r="I15" s="284"/>
      <c r="J15" s="284"/>
      <c r="K15" s="284"/>
      <c r="L15" s="284"/>
      <c r="M15" s="284"/>
      <c r="N15" s="284"/>
      <c r="O15" s="284"/>
      <c r="P15" s="284"/>
    </row>
    <row r="16" spans="1:16" s="406" customFormat="1" ht="12.75">
      <c r="A16" s="1405" t="s">
        <v>68</v>
      </c>
      <c r="B16" s="1472" t="s">
        <v>69</v>
      </c>
      <c r="C16" s="1390" t="s">
        <v>70</v>
      </c>
      <c r="D16" s="1406" t="s">
        <v>71</v>
      </c>
      <c r="E16" s="405"/>
      <c r="F16" s="405"/>
      <c r="G16" s="405"/>
      <c r="H16" s="405"/>
      <c r="I16" s="405"/>
      <c r="J16" s="405"/>
      <c r="K16" s="405"/>
      <c r="L16" s="405"/>
      <c r="M16" s="405"/>
      <c r="N16" s="405"/>
      <c r="O16" s="405"/>
      <c r="P16" s="405"/>
    </row>
    <row r="17" spans="1:4" s="1180" customFormat="1">
      <c r="A17" s="1473">
        <v>43709</v>
      </c>
      <c r="B17" s="1228" t="s">
        <v>73</v>
      </c>
      <c r="C17" s="1228" t="s">
        <v>6968</v>
      </c>
      <c r="D17" s="1475" t="s">
        <v>26</v>
      </c>
    </row>
    <row r="18" spans="1:4" s="1180" customFormat="1">
      <c r="A18" s="1473">
        <v>43709</v>
      </c>
      <c r="B18" s="1228" t="s">
        <v>73</v>
      </c>
      <c r="C18" s="1228" t="s">
        <v>6969</v>
      </c>
      <c r="D18" s="1475" t="s">
        <v>26</v>
      </c>
    </row>
    <row r="19" spans="1:4" s="1180" customFormat="1">
      <c r="A19" s="1473">
        <v>43709</v>
      </c>
      <c r="B19" s="1228" t="s">
        <v>73</v>
      </c>
      <c r="C19" s="1228" t="s">
        <v>6970</v>
      </c>
      <c r="D19" s="1475" t="s">
        <v>26</v>
      </c>
    </row>
    <row r="20" spans="1:4" s="1180" customFormat="1">
      <c r="A20" s="1473">
        <v>43709</v>
      </c>
      <c r="B20" s="1228" t="s">
        <v>73</v>
      </c>
      <c r="C20" s="1228" t="s">
        <v>6971</v>
      </c>
      <c r="D20" s="1475" t="s">
        <v>26</v>
      </c>
    </row>
    <row r="21" spans="1:4" s="1180" customFormat="1">
      <c r="A21" s="1473">
        <v>43709</v>
      </c>
      <c r="B21" s="1228" t="s">
        <v>73</v>
      </c>
      <c r="C21" s="1228" t="s">
        <v>6972</v>
      </c>
      <c r="D21" s="1475" t="s">
        <v>26</v>
      </c>
    </row>
    <row r="22" spans="1:4" s="1180" customFormat="1">
      <c r="A22" s="1473">
        <v>43709</v>
      </c>
      <c r="B22" s="1228" t="s">
        <v>73</v>
      </c>
      <c r="C22" s="1228" t="s">
        <v>6973</v>
      </c>
      <c r="D22" s="1475">
        <v>1.7335310851295</v>
      </c>
    </row>
    <row r="23" spans="1:4" s="1180" customFormat="1">
      <c r="A23" s="1473">
        <v>43709</v>
      </c>
      <c r="B23" s="1228" t="s">
        <v>73</v>
      </c>
      <c r="C23" s="1228" t="s">
        <v>6974</v>
      </c>
      <c r="D23" s="1475" t="s">
        <v>26</v>
      </c>
    </row>
    <row r="24" spans="1:4" s="1180" customFormat="1">
      <c r="A24" s="1473">
        <v>43709</v>
      </c>
      <c r="B24" s="1228" t="s">
        <v>73</v>
      </c>
      <c r="C24" s="1228" t="s">
        <v>6975</v>
      </c>
      <c r="D24" s="1475" t="s">
        <v>26</v>
      </c>
    </row>
    <row r="25" spans="1:4" s="1180" customFormat="1">
      <c r="A25" s="1473">
        <v>43709</v>
      </c>
      <c r="B25" s="1228" t="s">
        <v>73</v>
      </c>
      <c r="C25" s="1228" t="s">
        <v>6976</v>
      </c>
      <c r="D25" s="1475">
        <v>2.1398319949811735</v>
      </c>
    </row>
    <row r="26" spans="1:4" s="1180" customFormat="1">
      <c r="A26" s="1473">
        <v>43709</v>
      </c>
      <c r="B26" s="1228" t="s">
        <v>73</v>
      </c>
      <c r="C26" s="1228" t="s">
        <v>6977</v>
      </c>
      <c r="D26" s="1475" t="s">
        <v>26</v>
      </c>
    </row>
    <row r="27" spans="1:4" s="1180" customFormat="1">
      <c r="A27" s="1476">
        <v>43709</v>
      </c>
      <c r="B27" s="1229" t="s">
        <v>73</v>
      </c>
      <c r="C27" s="1229" t="s">
        <v>54</v>
      </c>
      <c r="D27" s="1477">
        <v>2.3720775851407034</v>
      </c>
    </row>
    <row r="28" spans="1:4" s="1180" customFormat="1">
      <c r="A28" s="1473">
        <v>43709</v>
      </c>
      <c r="B28" s="1228" t="s">
        <v>73</v>
      </c>
      <c r="C28" s="1228" t="s">
        <v>6978</v>
      </c>
      <c r="D28" s="1475">
        <v>2.0212051710781145</v>
      </c>
    </row>
    <row r="29" spans="1:4" s="1180" customFormat="1">
      <c r="A29" s="1473">
        <v>43709</v>
      </c>
      <c r="B29" s="1228" t="s">
        <v>73</v>
      </c>
      <c r="C29" s="1228" t="s">
        <v>6979</v>
      </c>
      <c r="D29" s="1475">
        <v>1.9761584350344703</v>
      </c>
    </row>
    <row r="30" spans="1:4" s="1180" customFormat="1">
      <c r="A30" s="1473">
        <v>43709</v>
      </c>
      <c r="B30" s="1228" t="s">
        <v>73</v>
      </c>
      <c r="C30" s="1228" t="s">
        <v>6980</v>
      </c>
      <c r="D30" s="1475" t="s">
        <v>26</v>
      </c>
    </row>
    <row r="31" spans="1:4" s="1180" customFormat="1">
      <c r="A31" s="1473">
        <v>43709</v>
      </c>
      <c r="B31" s="1228" t="s">
        <v>73</v>
      </c>
      <c r="C31" s="1228" t="s">
        <v>6981</v>
      </c>
      <c r="D31" s="1475" t="s">
        <v>26</v>
      </c>
    </row>
    <row r="32" spans="1:4" s="1180" customFormat="1">
      <c r="A32" s="1473">
        <v>43709</v>
      </c>
      <c r="B32" s="1228" t="s">
        <v>73</v>
      </c>
      <c r="C32" s="1228" t="s">
        <v>6982</v>
      </c>
      <c r="D32" s="1475">
        <v>2.1856521428072941</v>
      </c>
    </row>
    <row r="33" spans="1:4" s="1180" customFormat="1">
      <c r="A33" s="1473">
        <v>43709</v>
      </c>
      <c r="B33" s="1228" t="s">
        <v>73</v>
      </c>
      <c r="C33" s="1228" t="s">
        <v>6983</v>
      </c>
      <c r="D33" s="1475" t="s">
        <v>26</v>
      </c>
    </row>
    <row r="34" spans="1:4" s="1180" customFormat="1">
      <c r="A34" s="1473">
        <v>43709</v>
      </c>
      <c r="B34" s="1228" t="s">
        <v>73</v>
      </c>
      <c r="C34" s="1228" t="s">
        <v>6984</v>
      </c>
      <c r="D34" s="1475" t="s">
        <v>26</v>
      </c>
    </row>
    <row r="35" spans="1:4" s="1180" customFormat="1">
      <c r="A35" s="1473">
        <v>43709</v>
      </c>
      <c r="B35" s="1228" t="s">
        <v>73</v>
      </c>
      <c r="C35" s="1228" t="s">
        <v>6985</v>
      </c>
      <c r="D35" s="1475">
        <v>2.6237113074460394</v>
      </c>
    </row>
    <row r="36" spans="1:4" s="1180" customFormat="1">
      <c r="A36" s="1473">
        <v>43709</v>
      </c>
      <c r="B36" s="1228" t="s">
        <v>73</v>
      </c>
      <c r="C36" s="1228" t="s">
        <v>6986</v>
      </c>
      <c r="D36" s="1475" t="s">
        <v>26</v>
      </c>
    </row>
    <row r="37" spans="1:4" s="1180" customFormat="1">
      <c r="A37" s="1473">
        <v>43709</v>
      </c>
      <c r="B37" s="1228" t="s">
        <v>73</v>
      </c>
      <c r="C37" s="1228" t="s">
        <v>6987</v>
      </c>
      <c r="D37" s="1475">
        <v>2.2130883210606873</v>
      </c>
    </row>
    <row r="38" spans="1:4" s="1180" customFormat="1">
      <c r="A38" s="1473">
        <v>43709</v>
      </c>
      <c r="B38" s="1228" t="s">
        <v>73</v>
      </c>
      <c r="C38" s="1228" t="s">
        <v>6988</v>
      </c>
      <c r="D38" s="1475" t="s">
        <v>26</v>
      </c>
    </row>
    <row r="39" spans="1:4" s="1180" customFormat="1">
      <c r="A39" s="1473">
        <v>43709</v>
      </c>
      <c r="B39" s="1228" t="s">
        <v>73</v>
      </c>
      <c r="C39" s="1228" t="s">
        <v>6989</v>
      </c>
      <c r="D39" s="1475" t="s">
        <v>26</v>
      </c>
    </row>
    <row r="40" spans="1:4" s="1180" customFormat="1">
      <c r="A40" s="1473">
        <v>43709</v>
      </c>
      <c r="B40" s="1228" t="s">
        <v>73</v>
      </c>
      <c r="C40" s="1228" t="s">
        <v>6990</v>
      </c>
      <c r="D40" s="1475" t="s">
        <v>26</v>
      </c>
    </row>
    <row r="41" spans="1:4" s="1180" customFormat="1">
      <c r="A41" s="1473">
        <v>43709</v>
      </c>
      <c r="B41" s="1228" t="s">
        <v>73</v>
      </c>
      <c r="C41" s="1228" t="s">
        <v>6991</v>
      </c>
      <c r="D41" s="1475">
        <v>2.145647007578916</v>
      </c>
    </row>
    <row r="42" spans="1:4" s="1180" customFormat="1">
      <c r="A42" s="1473">
        <v>43709</v>
      </c>
      <c r="B42" s="1228" t="s">
        <v>73</v>
      </c>
      <c r="C42" s="1228" t="s">
        <v>6992</v>
      </c>
      <c r="D42" s="1475" t="s">
        <v>26</v>
      </c>
    </row>
    <row r="43" spans="1:4" s="1180" customFormat="1" ht="15.75" thickBot="1">
      <c r="A43" s="1478">
        <v>43709</v>
      </c>
      <c r="B43" s="1479" t="s">
        <v>73</v>
      </c>
      <c r="C43" s="1479" t="s">
        <v>6993</v>
      </c>
      <c r="D43" s="1480"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65" firstPageNumber="25" orientation="landscape" useFirstPageNumber="1" r:id="rId1"/>
  <headerFooter scaleWithDoc="0">
    <oddFooter>&amp;C&amp;"-,Negrito"&amp;G</oddFooter>
  </headerFooter>
  <drawing r:id="rId2"/>
  <legacyDrawing r:id="rId3"/>
  <legacyDrawingHF r:id="rId4"/>
  <oleObjects>
    <oleObject shapeId="186369" r:id="rId5"/>
  </oleObjects>
</worksheet>
</file>

<file path=xl/worksheets/sheet25.xml><?xml version="1.0" encoding="utf-8"?>
<worksheet xmlns="http://schemas.openxmlformats.org/spreadsheetml/2006/main" xmlns:r="http://schemas.openxmlformats.org/officeDocument/2006/relationships">
  <sheetPr codeName="Plan16"/>
  <dimension ref="A1:IC28"/>
  <sheetViews>
    <sheetView showGridLines="0" view="pageBreakPreview" topLeftCell="A4" zoomScale="115" zoomScaleNormal="115" zoomScaleSheetLayoutView="115" workbookViewId="0">
      <selection activeCell="E18" sqref="E18"/>
    </sheetView>
  </sheetViews>
  <sheetFormatPr defaultRowHeight="15"/>
  <cols>
    <col min="1" max="1" width="9.140625" style="38"/>
    <col min="2" max="2" width="6" style="38" customWidth="1"/>
    <col min="3" max="3" width="63.85546875" style="38" customWidth="1"/>
    <col min="4" max="7" width="15.7109375" style="38" customWidth="1"/>
    <col min="8" max="8" width="20.140625" style="38" customWidth="1"/>
    <col min="9" max="13" width="9.140625" style="38"/>
    <col min="14" max="14" width="13.7109375" style="38" customWidth="1"/>
    <col min="15" max="15" width="13.28515625" style="38" customWidth="1"/>
    <col min="16" max="16384" width="9.140625" style="38"/>
  </cols>
  <sheetData>
    <row r="1" spans="1:20" s="5" customFormat="1" ht="18">
      <c r="A1" s="1957" t="s">
        <v>0</v>
      </c>
      <c r="B1" s="2145" t="s">
        <v>0</v>
      </c>
      <c r="C1" s="2145" t="s">
        <v>0</v>
      </c>
      <c r="D1" s="2145"/>
      <c r="E1" s="2145"/>
      <c r="F1" s="2145"/>
      <c r="G1" s="2145"/>
      <c r="H1" s="1959"/>
    </row>
    <row r="2" spans="1:20" s="5" customFormat="1" ht="14.25">
      <c r="A2" s="2084" t="s">
        <v>5601</v>
      </c>
      <c r="B2" s="1822" t="s">
        <v>1</v>
      </c>
      <c r="C2" s="1822" t="s">
        <v>1</v>
      </c>
      <c r="D2" s="1822"/>
      <c r="E2" s="1822"/>
      <c r="F2" s="1822"/>
      <c r="G2" s="1822"/>
      <c r="H2" s="2085"/>
    </row>
    <row r="3" spans="1:20" s="5" customFormat="1" ht="14.25">
      <c r="A3" s="2086" t="s">
        <v>5602</v>
      </c>
      <c r="B3" s="1825" t="s">
        <v>2</v>
      </c>
      <c r="C3" s="1825" t="s">
        <v>2</v>
      </c>
      <c r="D3" s="1825"/>
      <c r="E3" s="1825"/>
      <c r="F3" s="1825"/>
      <c r="G3" s="1825"/>
      <c r="H3" s="2087"/>
    </row>
    <row r="4" spans="1:20" s="5" customFormat="1" ht="14.25">
      <c r="A4" s="2086" t="s">
        <v>3</v>
      </c>
      <c r="B4" s="1825" t="s">
        <v>3</v>
      </c>
      <c r="C4" s="1825" t="s">
        <v>3</v>
      </c>
      <c r="D4" s="1825"/>
      <c r="E4" s="1825"/>
      <c r="F4" s="1825"/>
      <c r="G4" s="1825"/>
      <c r="H4" s="2087"/>
    </row>
    <row r="5" spans="1:20" s="5" customFormat="1" ht="14.25">
      <c r="A5" s="2086" t="s">
        <v>4</v>
      </c>
      <c r="B5" s="1825" t="s">
        <v>4</v>
      </c>
      <c r="C5" s="1825" t="s">
        <v>4</v>
      </c>
      <c r="D5" s="1825"/>
      <c r="E5" s="1825"/>
      <c r="F5" s="1825"/>
      <c r="G5" s="1825"/>
      <c r="H5" s="2087"/>
    </row>
    <row r="6" spans="1:20" s="5" customFormat="1" ht="15" customHeight="1">
      <c r="A6" s="281" t="s">
        <v>5</v>
      </c>
      <c r="B6" s="2349" t="s">
        <v>7658</v>
      </c>
      <c r="C6" s="2349"/>
      <c r="D6" s="2349"/>
      <c r="E6" s="2349"/>
      <c r="F6" s="2349"/>
      <c r="G6" s="2349"/>
      <c r="H6" s="2147"/>
    </row>
    <row r="7" spans="1:20" s="5" customFormat="1" ht="14.25">
      <c r="A7" s="282" t="s">
        <v>51</v>
      </c>
      <c r="B7" s="1852" t="s">
        <v>6775</v>
      </c>
      <c r="C7" s="1852"/>
      <c r="D7" s="1852"/>
      <c r="E7" s="1852"/>
      <c r="F7" s="1852"/>
      <c r="G7" s="1852"/>
      <c r="H7" s="2088"/>
    </row>
    <row r="8" spans="1:20" s="5" customFormat="1" ht="14.25">
      <c r="A8" s="282" t="s">
        <v>6</v>
      </c>
      <c r="B8" s="1852" t="s">
        <v>6776</v>
      </c>
      <c r="C8" s="1852"/>
      <c r="D8" s="1852"/>
      <c r="E8" s="1852"/>
      <c r="F8" s="1852"/>
      <c r="G8" s="1852"/>
      <c r="H8" s="2088"/>
    </row>
    <row r="9" spans="1:20" s="5" customFormat="1" ht="15.75" customHeight="1">
      <c r="A9" s="283" t="s">
        <v>7</v>
      </c>
      <c r="B9" s="2174" t="s">
        <v>7819</v>
      </c>
      <c r="C9" s="2174"/>
      <c r="D9" s="2174"/>
      <c r="E9" s="2174"/>
      <c r="F9" s="2174"/>
      <c r="G9" s="2174"/>
      <c r="H9" s="2386"/>
    </row>
    <row r="10" spans="1:20" s="5" customFormat="1" ht="22.5" customHeight="1">
      <c r="A10" s="2176" t="s">
        <v>6834</v>
      </c>
      <c r="B10" s="2177"/>
      <c r="C10" s="2177"/>
      <c r="D10" s="2177"/>
      <c r="E10" s="2177"/>
      <c r="F10" s="2177"/>
      <c r="G10" s="2177"/>
      <c r="H10" s="2178"/>
      <c r="I10" s="284"/>
      <c r="J10" s="284"/>
      <c r="K10" s="284"/>
      <c r="L10" s="284"/>
      <c r="M10" s="284"/>
      <c r="N10" s="284"/>
      <c r="O10" s="284"/>
      <c r="P10" s="284"/>
      <c r="Q10" s="284"/>
      <c r="R10" s="284"/>
      <c r="S10" s="284"/>
      <c r="T10" s="284"/>
    </row>
    <row r="11" spans="1:20" s="5" customFormat="1" ht="22.5" customHeight="1">
      <c r="A11" s="2176" t="s">
        <v>6522</v>
      </c>
      <c r="B11" s="2177"/>
      <c r="C11" s="2177"/>
      <c r="D11" s="2177"/>
      <c r="E11" s="2177"/>
      <c r="F11" s="2177"/>
      <c r="G11" s="2177"/>
      <c r="H11" s="2178"/>
      <c r="I11" s="284"/>
      <c r="J11" s="284"/>
      <c r="K11" s="284"/>
      <c r="L11" s="284"/>
      <c r="M11" s="284"/>
      <c r="N11" s="284"/>
      <c r="O11" s="284"/>
      <c r="P11" s="284"/>
      <c r="Q11" s="284"/>
      <c r="R11" s="284"/>
      <c r="S11" s="284"/>
      <c r="T11" s="284"/>
    </row>
    <row r="12" spans="1:20" s="406" customFormat="1" ht="12.75" customHeight="1">
      <c r="A12" s="2352" t="s">
        <v>9</v>
      </c>
      <c r="B12" s="2353" t="s">
        <v>5610</v>
      </c>
      <c r="C12" s="2354"/>
      <c r="D12" s="2350" t="s">
        <v>5639</v>
      </c>
      <c r="E12" s="879" t="s">
        <v>5643</v>
      </c>
      <c r="F12" s="878" t="s">
        <v>5644</v>
      </c>
      <c r="G12" s="2350" t="s">
        <v>27</v>
      </c>
      <c r="H12" s="2350" t="s">
        <v>6817</v>
      </c>
      <c r="I12" s="405"/>
      <c r="J12" s="405"/>
      <c r="K12" s="405"/>
      <c r="L12" s="405"/>
      <c r="M12" s="405"/>
      <c r="N12" s="405"/>
      <c r="O12" s="405"/>
      <c r="P12" s="405"/>
      <c r="Q12" s="405"/>
      <c r="R12" s="405"/>
      <c r="S12" s="405"/>
      <c r="T12" s="405"/>
    </row>
    <row r="13" spans="1:20" s="406" customFormat="1" ht="12.75">
      <c r="A13" s="2352"/>
      <c r="B13" s="2353"/>
      <c r="C13" s="2354"/>
      <c r="D13" s="2351"/>
      <c r="E13" s="876" t="s">
        <v>5645</v>
      </c>
      <c r="F13" s="876" t="s">
        <v>5645</v>
      </c>
      <c r="G13" s="2351"/>
      <c r="H13" s="2351"/>
      <c r="I13" s="405"/>
      <c r="J13" s="405"/>
      <c r="K13" s="405"/>
      <c r="L13" s="405"/>
      <c r="M13" s="405"/>
      <c r="N13" s="405"/>
      <c r="O13" s="405"/>
      <c r="P13" s="405"/>
      <c r="Q13" s="405"/>
      <c r="R13" s="405"/>
      <c r="S13" s="405"/>
      <c r="T13" s="405"/>
    </row>
    <row r="14" spans="1:20" s="406" customFormat="1" ht="22.5" customHeight="1">
      <c r="A14" s="2180"/>
      <c r="B14" s="2156"/>
      <c r="C14" s="2157"/>
      <c r="D14" s="404" t="s">
        <v>5619</v>
      </c>
      <c r="E14" s="404" t="s">
        <v>5626</v>
      </c>
      <c r="F14" s="404" t="s">
        <v>5626</v>
      </c>
      <c r="G14" s="404" t="s">
        <v>5631</v>
      </c>
      <c r="H14" s="404" t="s">
        <v>5647</v>
      </c>
      <c r="I14" s="405"/>
      <c r="J14" s="405"/>
      <c r="K14" s="405"/>
      <c r="L14" s="405"/>
      <c r="M14" s="405"/>
      <c r="N14" s="405"/>
      <c r="O14" s="405"/>
      <c r="P14" s="405"/>
      <c r="Q14" s="405"/>
      <c r="R14" s="405"/>
      <c r="S14" s="405"/>
      <c r="T14" s="405"/>
    </row>
    <row r="15" spans="1:20" s="406" customFormat="1" ht="20.100000000000001" customHeight="1">
      <c r="A15" s="867">
        <v>1</v>
      </c>
      <c r="B15" s="2160" t="s">
        <v>6772</v>
      </c>
      <c r="C15" s="2348"/>
      <c r="D15" s="786">
        <v>2078.19</v>
      </c>
      <c r="E15" s="860">
        <v>5.4999999999999997E-3</v>
      </c>
      <c r="F15" s="860">
        <v>1.15E-2</v>
      </c>
      <c r="G15" s="855">
        <v>40</v>
      </c>
      <c r="H15" s="859">
        <v>1413.1690000000001</v>
      </c>
      <c r="I15" s="405"/>
      <c r="J15" s="941">
        <v>1.7000000000000001E-2</v>
      </c>
      <c r="K15" s="405"/>
      <c r="L15" s="405"/>
      <c r="M15" s="405"/>
      <c r="N15" s="405"/>
      <c r="O15" s="405"/>
      <c r="P15" s="405"/>
      <c r="Q15" s="405"/>
      <c r="R15" s="405"/>
      <c r="S15" s="405"/>
      <c r="T15" s="405"/>
    </row>
    <row r="16" spans="1:20" s="406" customFormat="1" ht="20.100000000000001" customHeight="1">
      <c r="A16" s="867">
        <v>2</v>
      </c>
      <c r="B16" s="2160" t="s">
        <v>6773</v>
      </c>
      <c r="C16" s="2348"/>
      <c r="D16" s="786">
        <v>1758.67</v>
      </c>
      <c r="E16" s="860">
        <v>5.4999999999999997E-3</v>
      </c>
      <c r="F16" s="860">
        <v>1.15E-2</v>
      </c>
      <c r="G16" s="855">
        <v>40</v>
      </c>
      <c r="H16" s="859">
        <v>1195.895</v>
      </c>
      <c r="I16" s="405"/>
      <c r="J16" s="405"/>
      <c r="K16" s="405"/>
      <c r="L16" s="405">
        <v>2526.87</v>
      </c>
      <c r="M16" s="405"/>
      <c r="N16" s="405"/>
      <c r="O16" s="405"/>
      <c r="P16" s="405"/>
      <c r="Q16" s="405"/>
      <c r="R16" s="405"/>
      <c r="S16" s="405"/>
      <c r="T16" s="405"/>
    </row>
    <row r="17" spans="1:237" s="289" customFormat="1" ht="20.100000000000001" customHeight="1">
      <c r="A17" s="2346" t="s">
        <v>5622</v>
      </c>
      <c r="B17" s="2347"/>
      <c r="C17" s="2347"/>
      <c r="D17" s="413">
        <v>3836.86</v>
      </c>
      <c r="E17" s="417"/>
      <c r="F17" s="413"/>
      <c r="G17" s="413"/>
      <c r="H17" s="413">
        <v>2609.0640000000003</v>
      </c>
      <c r="I17" s="290"/>
      <c r="J17" s="290"/>
      <c r="K17" s="291"/>
      <c r="L17" s="292">
        <v>2569.42</v>
      </c>
      <c r="M17" s="290"/>
      <c r="N17" s="290"/>
      <c r="O17" s="290"/>
      <c r="P17" s="290"/>
      <c r="Q17" s="291"/>
      <c r="R17" s="292"/>
      <c r="S17" s="290"/>
      <c r="T17" s="290"/>
      <c r="U17" s="290"/>
      <c r="V17" s="290"/>
      <c r="W17" s="291"/>
      <c r="X17" s="292"/>
      <c r="Y17" s="290"/>
      <c r="Z17" s="290"/>
      <c r="AA17" s="290"/>
      <c r="AB17" s="290"/>
      <c r="AC17" s="291"/>
      <c r="AD17" s="292"/>
      <c r="AE17" s="290"/>
      <c r="AF17" s="290"/>
      <c r="AG17" s="290"/>
      <c r="AH17" s="290"/>
      <c r="AI17" s="291"/>
      <c r="AJ17" s="292"/>
      <c r="AK17" s="290"/>
      <c r="AL17" s="290"/>
      <c r="AM17" s="290"/>
      <c r="AN17" s="290"/>
      <c r="AO17" s="291"/>
      <c r="AP17" s="292"/>
      <c r="AQ17" s="290"/>
      <c r="AR17" s="290"/>
      <c r="AS17" s="290"/>
      <c r="AT17" s="290"/>
      <c r="AU17" s="291"/>
      <c r="AV17" s="292"/>
      <c r="AW17" s="290"/>
      <c r="AX17" s="290"/>
      <c r="AY17" s="290"/>
      <c r="AZ17" s="290"/>
      <c r="BA17" s="291"/>
      <c r="BB17" s="292"/>
      <c r="BC17" s="290"/>
      <c r="BD17" s="290"/>
      <c r="BE17" s="290"/>
      <c r="BF17" s="290"/>
      <c r="BG17" s="291"/>
      <c r="BH17" s="292"/>
      <c r="BI17" s="290"/>
      <c r="BJ17" s="290"/>
      <c r="BK17" s="290"/>
      <c r="BL17" s="290"/>
      <c r="BM17" s="291"/>
      <c r="BN17" s="292"/>
      <c r="BO17" s="290"/>
      <c r="BP17" s="290"/>
      <c r="BQ17" s="290"/>
      <c r="BR17" s="290"/>
      <c r="BS17" s="291"/>
      <c r="BT17" s="292"/>
      <c r="BU17" s="290"/>
      <c r="BV17" s="290"/>
      <c r="BW17" s="290"/>
      <c r="BX17" s="290"/>
      <c r="BY17" s="291"/>
      <c r="BZ17" s="292"/>
      <c r="CA17" s="290"/>
      <c r="CB17" s="290"/>
      <c r="CC17" s="290"/>
      <c r="CD17" s="290"/>
      <c r="CE17" s="291"/>
      <c r="CF17" s="292"/>
      <c r="CG17" s="290"/>
      <c r="CH17" s="290"/>
      <c r="CI17" s="290"/>
      <c r="CJ17" s="290"/>
      <c r="CK17" s="291"/>
      <c r="CL17" s="292"/>
      <c r="CM17" s="290"/>
      <c r="CN17" s="290"/>
      <c r="CO17" s="290"/>
      <c r="CP17" s="290"/>
      <c r="CQ17" s="291"/>
      <c r="CR17" s="292"/>
      <c r="CS17" s="290"/>
      <c r="CT17" s="290"/>
      <c r="CU17" s="290"/>
      <c r="CV17" s="290"/>
      <c r="CW17" s="291"/>
      <c r="CX17" s="292"/>
      <c r="CY17" s="290"/>
      <c r="CZ17" s="290"/>
      <c r="DA17" s="290"/>
      <c r="DB17" s="290"/>
      <c r="DC17" s="291"/>
      <c r="DD17" s="292"/>
      <c r="DE17" s="290"/>
      <c r="DF17" s="290"/>
      <c r="DG17" s="290"/>
      <c r="DH17" s="290"/>
      <c r="DI17" s="291"/>
      <c r="DJ17" s="292"/>
      <c r="DK17" s="290"/>
      <c r="DL17" s="290"/>
      <c r="DM17" s="290"/>
      <c r="DN17" s="290"/>
      <c r="DO17" s="291"/>
      <c r="DP17" s="292"/>
      <c r="DQ17" s="290"/>
      <c r="DR17" s="290"/>
      <c r="DS17" s="290"/>
      <c r="DT17" s="290"/>
      <c r="DU17" s="291"/>
      <c r="DV17" s="292"/>
      <c r="DW17" s="290"/>
      <c r="DX17" s="290"/>
      <c r="DY17" s="290"/>
      <c r="DZ17" s="290"/>
      <c r="EA17" s="291"/>
      <c r="EB17" s="292"/>
      <c r="EC17" s="290"/>
      <c r="ED17" s="290"/>
      <c r="EE17" s="290"/>
      <c r="EF17" s="290"/>
      <c r="EG17" s="291"/>
      <c r="EH17" s="292"/>
      <c r="EI17" s="290"/>
      <c r="EJ17" s="290"/>
      <c r="EK17" s="290"/>
      <c r="EL17" s="290"/>
      <c r="EM17" s="291"/>
      <c r="EN17" s="292"/>
      <c r="EO17" s="290"/>
      <c r="EP17" s="290"/>
      <c r="EQ17" s="290"/>
      <c r="ER17" s="290"/>
      <c r="ES17" s="291"/>
      <c r="ET17" s="292"/>
      <c r="EU17" s="290"/>
      <c r="EV17" s="290"/>
      <c r="EW17" s="290"/>
      <c r="EX17" s="290"/>
      <c r="EY17" s="291"/>
      <c r="EZ17" s="292"/>
      <c r="FA17" s="290"/>
      <c r="FB17" s="290"/>
      <c r="FC17" s="290"/>
      <c r="FD17" s="290"/>
      <c r="FE17" s="291"/>
      <c r="FF17" s="292"/>
      <c r="FG17" s="290"/>
      <c r="FH17" s="290"/>
      <c r="FI17" s="290"/>
      <c r="FJ17" s="290"/>
      <c r="FK17" s="291"/>
      <c r="FL17" s="292"/>
      <c r="FM17" s="290"/>
      <c r="FN17" s="290"/>
      <c r="FO17" s="290"/>
      <c r="FP17" s="290"/>
      <c r="FQ17" s="291"/>
      <c r="FR17" s="292"/>
      <c r="FS17" s="290"/>
      <c r="FT17" s="290"/>
      <c r="FU17" s="290"/>
      <c r="FV17" s="290"/>
      <c r="FW17" s="291"/>
      <c r="FX17" s="292"/>
      <c r="FY17" s="290"/>
      <c r="FZ17" s="290"/>
      <c r="GA17" s="290"/>
      <c r="GB17" s="290"/>
      <c r="GC17" s="291"/>
      <c r="GD17" s="292"/>
      <c r="GE17" s="290"/>
      <c r="GF17" s="290"/>
      <c r="GG17" s="290"/>
      <c r="GH17" s="290"/>
      <c r="GI17" s="291"/>
      <c r="GJ17" s="292"/>
      <c r="GK17" s="290"/>
      <c r="GL17" s="290"/>
      <c r="GM17" s="290"/>
      <c r="GN17" s="290"/>
      <c r="GO17" s="291"/>
      <c r="GP17" s="292"/>
      <c r="GQ17" s="290"/>
      <c r="GR17" s="290"/>
      <c r="GS17" s="290"/>
      <c r="GT17" s="290"/>
      <c r="GU17" s="291"/>
      <c r="GV17" s="292"/>
      <c r="GW17" s="290"/>
      <c r="GX17" s="290"/>
      <c r="GY17" s="290"/>
      <c r="GZ17" s="290"/>
      <c r="HA17" s="291"/>
      <c r="HB17" s="292"/>
      <c r="HC17" s="290"/>
      <c r="HD17" s="290"/>
      <c r="HE17" s="290"/>
      <c r="HF17" s="290"/>
      <c r="HG17" s="291"/>
      <c r="HH17" s="292"/>
      <c r="HI17" s="290"/>
      <c r="HJ17" s="290"/>
      <c r="HK17" s="290"/>
      <c r="HL17" s="290"/>
      <c r="HM17" s="291"/>
      <c r="HN17" s="292"/>
      <c r="HO17" s="290"/>
      <c r="HP17" s="290"/>
      <c r="HQ17" s="290"/>
      <c r="HR17" s="290"/>
      <c r="HS17" s="291"/>
      <c r="HT17" s="292"/>
      <c r="HU17" s="290"/>
      <c r="HV17" s="290"/>
      <c r="HW17" s="290"/>
      <c r="HX17" s="290"/>
      <c r="HY17" s="291"/>
      <c r="HZ17" s="292"/>
      <c r="IA17" s="290"/>
      <c r="IB17" s="290"/>
      <c r="IC17" s="290"/>
    </row>
    <row r="18" spans="1:237">
      <c r="A18" s="2380" t="s">
        <v>6558</v>
      </c>
      <c r="B18" s="2381"/>
      <c r="C18" s="2381"/>
      <c r="D18" s="2381"/>
      <c r="E18" s="2381"/>
      <c r="F18" s="2381"/>
      <c r="G18" s="2381"/>
      <c r="H18" s="2382"/>
    </row>
    <row r="19" spans="1:237">
      <c r="A19" s="2383"/>
      <c r="B19" s="2384"/>
      <c r="C19" s="2384"/>
      <c r="D19" s="2384"/>
      <c r="E19" s="2384"/>
      <c r="F19" s="2384"/>
      <c r="G19" s="2384"/>
      <c r="H19" s="2385"/>
    </row>
    <row r="20" spans="1:237" s="5" customFormat="1" ht="22.5" customHeight="1">
      <c r="A20" s="2176" t="s">
        <v>6556</v>
      </c>
      <c r="B20" s="2177"/>
      <c r="C20" s="2177"/>
      <c r="D20" s="2177"/>
      <c r="E20" s="2177"/>
      <c r="F20" s="2177"/>
      <c r="G20" s="2177"/>
      <c r="H20" s="2178"/>
      <c r="I20" s="284"/>
      <c r="J20" s="284"/>
      <c r="K20" s="284"/>
      <c r="L20" s="284"/>
      <c r="M20" s="284"/>
      <c r="N20" s="284"/>
      <c r="O20" s="284"/>
      <c r="P20" s="284"/>
      <c r="Q20" s="284"/>
      <c r="R20" s="284"/>
      <c r="S20" s="284"/>
      <c r="T20" s="284"/>
    </row>
    <row r="21" spans="1:237">
      <c r="A21" s="2352" t="s">
        <v>9</v>
      </c>
      <c r="B21" s="2353" t="s">
        <v>5610</v>
      </c>
      <c r="C21" s="2354"/>
      <c r="D21" s="2350" t="s">
        <v>5639</v>
      </c>
      <c r="E21" s="879" t="s">
        <v>5643</v>
      </c>
      <c r="F21" s="878" t="s">
        <v>5644</v>
      </c>
      <c r="G21" s="2350" t="s">
        <v>27</v>
      </c>
      <c r="H21" s="2350" t="s">
        <v>6817</v>
      </c>
    </row>
    <row r="22" spans="1:237">
      <c r="A22" s="2352"/>
      <c r="B22" s="2353"/>
      <c r="C22" s="2354"/>
      <c r="D22" s="2351"/>
      <c r="E22" s="876" t="s">
        <v>5645</v>
      </c>
      <c r="F22" s="876" t="s">
        <v>5645</v>
      </c>
      <c r="G22" s="2351"/>
      <c r="H22" s="2351"/>
    </row>
    <row r="23" spans="1:237">
      <c r="A23" s="2180"/>
      <c r="B23" s="2156"/>
      <c r="C23" s="2157"/>
      <c r="D23" s="404" t="s">
        <v>5619</v>
      </c>
      <c r="E23" s="404" t="s">
        <v>5626</v>
      </c>
      <c r="F23" s="404" t="s">
        <v>5626</v>
      </c>
      <c r="G23" s="404" t="s">
        <v>5631</v>
      </c>
      <c r="H23" s="404" t="s">
        <v>5647</v>
      </c>
    </row>
    <row r="24" spans="1:237">
      <c r="A24" s="867">
        <v>1</v>
      </c>
      <c r="B24" s="2160" t="s">
        <v>6772</v>
      </c>
      <c r="C24" s="2348"/>
      <c r="D24" s="416">
        <v>2078.19</v>
      </c>
      <c r="E24" s="860">
        <v>5.4999999999999997E-3</v>
      </c>
      <c r="F24" s="860">
        <v>1.15E-2</v>
      </c>
      <c r="G24" s="855">
        <v>128</v>
      </c>
      <c r="H24" s="859">
        <v>4522.1409999999996</v>
      </c>
    </row>
    <row r="25" spans="1:237">
      <c r="A25" s="867">
        <v>2</v>
      </c>
      <c r="B25" s="2160" t="s">
        <v>6773</v>
      </c>
      <c r="C25" s="2348"/>
      <c r="D25" s="416">
        <v>1758.67</v>
      </c>
      <c r="E25" s="860">
        <v>5.4999999999999997E-3</v>
      </c>
      <c r="F25" s="860">
        <v>1.15E-2</v>
      </c>
      <c r="G25" s="855">
        <v>128</v>
      </c>
      <c r="H25" s="859">
        <v>3826.8649999999998</v>
      </c>
    </row>
    <row r="26" spans="1:237" ht="15.75">
      <c r="A26" s="2346" t="s">
        <v>5622</v>
      </c>
      <c r="B26" s="2347"/>
      <c r="C26" s="2347"/>
      <c r="D26" s="413">
        <v>3836.86</v>
      </c>
      <c r="E26" s="417"/>
      <c r="F26" s="413"/>
      <c r="G26" s="413"/>
      <c r="H26" s="625">
        <v>8349.0059999999994</v>
      </c>
      <c r="L26" s="38">
        <v>21.102730000000001</v>
      </c>
    </row>
    <row r="27" spans="1:237">
      <c r="A27" s="2380" t="s">
        <v>6557</v>
      </c>
      <c r="B27" s="2381"/>
      <c r="C27" s="2381"/>
      <c r="D27" s="2381"/>
      <c r="E27" s="2381"/>
      <c r="F27" s="2381"/>
      <c r="G27" s="2381"/>
      <c r="H27" s="2382"/>
      <c r="L27" s="38">
        <v>44.123890000000003</v>
      </c>
    </row>
    <row r="28" spans="1:237">
      <c r="A28" s="2383"/>
      <c r="B28" s="2384"/>
      <c r="C28" s="2384"/>
      <c r="D28" s="2384"/>
      <c r="E28" s="2384"/>
      <c r="F28" s="2384"/>
      <c r="G28" s="2384"/>
      <c r="H28" s="2385"/>
    </row>
  </sheetData>
  <mergeCells count="30">
    <mergeCell ref="B16:C16"/>
    <mergeCell ref="A18:H19"/>
    <mergeCell ref="A20:H20"/>
    <mergeCell ref="A21:A23"/>
    <mergeCell ref="B21:C23"/>
    <mergeCell ref="D21:D22"/>
    <mergeCell ref="G21:G22"/>
    <mergeCell ref="H21:H22"/>
    <mergeCell ref="B6:H6"/>
    <mergeCell ref="A1:H1"/>
    <mergeCell ref="A2:H2"/>
    <mergeCell ref="A3:H3"/>
    <mergeCell ref="A4:H4"/>
    <mergeCell ref="A5:H5"/>
    <mergeCell ref="A26:C26"/>
    <mergeCell ref="A27:H28"/>
    <mergeCell ref="B7:H7"/>
    <mergeCell ref="B8:H8"/>
    <mergeCell ref="B9:H9"/>
    <mergeCell ref="A10:H10"/>
    <mergeCell ref="A12:A14"/>
    <mergeCell ref="B12:C14"/>
    <mergeCell ref="D12:D13"/>
    <mergeCell ref="G12:G13"/>
    <mergeCell ref="H12:H13"/>
    <mergeCell ref="A11:H11"/>
    <mergeCell ref="B24:C24"/>
    <mergeCell ref="B25:C25"/>
    <mergeCell ref="A17:C17"/>
    <mergeCell ref="B15:C15"/>
  </mergeCells>
  <printOptions horizontalCentered="1"/>
  <pageMargins left="0.15748031496062992" right="0.19685039370078741" top="0.78740157480314965" bottom="0.78740157480314965" header="0.15748031496062992" footer="0.31496062992125984"/>
  <pageSetup paperSize="9" scale="84" firstPageNumber="25" fitToHeight="0" orientation="landscape" useFirstPageNumber="1" r:id="rId1"/>
  <headerFooter scaleWithDoc="0">
    <oddFooter>&amp;C&amp;"-,Negrito"&amp;G</oddFooter>
  </headerFooter>
  <drawing r:id="rId2"/>
  <legacyDrawingHF r:id="rId3"/>
</worksheet>
</file>

<file path=xl/worksheets/sheet26.xml><?xml version="1.0" encoding="utf-8"?>
<worksheet xmlns="http://schemas.openxmlformats.org/spreadsheetml/2006/main" xmlns:r="http://schemas.openxmlformats.org/officeDocument/2006/relationships">
  <sheetPr codeName="Plan17"/>
  <dimension ref="A1:ID39"/>
  <sheetViews>
    <sheetView showGridLines="0" view="pageBreakPreview" topLeftCell="A7" zoomScale="70" zoomScaleNormal="115" zoomScaleSheetLayoutView="70" workbookViewId="0">
      <selection activeCell="E18" sqref="E18"/>
    </sheetView>
  </sheetViews>
  <sheetFormatPr defaultRowHeight="15"/>
  <cols>
    <col min="1" max="1" width="9.140625" style="38"/>
    <col min="2" max="2" width="6" style="38" customWidth="1"/>
    <col min="3" max="3" width="40.7109375" style="38" customWidth="1"/>
    <col min="4" max="6" width="15.7109375" style="38" customWidth="1"/>
    <col min="7" max="7" width="18.7109375" style="38" customWidth="1"/>
    <col min="8" max="8" width="15.7109375" style="38" customWidth="1"/>
    <col min="9" max="9" width="24" style="38" customWidth="1"/>
    <col min="10" max="11" width="9.140625" style="38"/>
    <col min="12" max="12" width="24.85546875" style="38" customWidth="1"/>
    <col min="13" max="14" width="9.140625" style="38"/>
    <col min="15" max="15" width="13.7109375" style="38" customWidth="1"/>
    <col min="16" max="16" width="13.28515625" style="38" customWidth="1"/>
    <col min="17" max="16384" width="9.140625" style="38"/>
  </cols>
  <sheetData>
    <row r="1" spans="1:21" s="5" customFormat="1" ht="18">
      <c r="A1" s="1957" t="s">
        <v>0</v>
      </c>
      <c r="B1" s="2145" t="s">
        <v>0</v>
      </c>
      <c r="C1" s="2145" t="s">
        <v>0</v>
      </c>
      <c r="D1" s="2145"/>
      <c r="E1" s="2145"/>
      <c r="F1" s="2145"/>
      <c r="G1" s="2145"/>
      <c r="H1" s="2145"/>
      <c r="I1" s="1959"/>
    </row>
    <row r="2" spans="1:21" s="5" customFormat="1" ht="14.25">
      <c r="A2" s="2084" t="s">
        <v>5601</v>
      </c>
      <c r="B2" s="1822" t="s">
        <v>1</v>
      </c>
      <c r="C2" s="1822" t="s">
        <v>1</v>
      </c>
      <c r="D2" s="1822"/>
      <c r="E2" s="1822"/>
      <c r="F2" s="1822"/>
      <c r="G2" s="1822"/>
      <c r="H2" s="1822"/>
      <c r="I2" s="2085"/>
    </row>
    <row r="3" spans="1:21" s="5" customFormat="1" ht="14.25">
      <c r="A3" s="2086" t="s">
        <v>5602</v>
      </c>
      <c r="B3" s="1825" t="s">
        <v>2</v>
      </c>
      <c r="C3" s="1825" t="s">
        <v>2</v>
      </c>
      <c r="D3" s="1825"/>
      <c r="E3" s="1825"/>
      <c r="F3" s="1825"/>
      <c r="G3" s="1825"/>
      <c r="H3" s="1825"/>
      <c r="I3" s="2087"/>
    </row>
    <row r="4" spans="1:21" s="5" customFormat="1" ht="14.25">
      <c r="A4" s="2086" t="s">
        <v>3</v>
      </c>
      <c r="B4" s="1825" t="s">
        <v>3</v>
      </c>
      <c r="C4" s="1825" t="s">
        <v>3</v>
      </c>
      <c r="D4" s="1825"/>
      <c r="E4" s="1825"/>
      <c r="F4" s="1825"/>
      <c r="G4" s="1825"/>
      <c r="H4" s="1825"/>
      <c r="I4" s="2087"/>
    </row>
    <row r="5" spans="1:21" s="5" customFormat="1" ht="14.25">
      <c r="A5" s="2086" t="s">
        <v>4</v>
      </c>
      <c r="B5" s="1825" t="s">
        <v>4</v>
      </c>
      <c r="C5" s="1825" t="s">
        <v>4</v>
      </c>
      <c r="D5" s="1825"/>
      <c r="E5" s="1825"/>
      <c r="F5" s="1825"/>
      <c r="G5" s="1825"/>
      <c r="H5" s="1825"/>
      <c r="I5" s="2087"/>
    </row>
    <row r="6" spans="1:21" s="5" customFormat="1" ht="15" customHeight="1">
      <c r="A6" s="281" t="s">
        <v>5</v>
      </c>
      <c r="B6" s="2349" t="s">
        <v>7658</v>
      </c>
      <c r="C6" s="2349"/>
      <c r="D6" s="2349"/>
      <c r="E6" s="2349"/>
      <c r="F6" s="2349"/>
      <c r="G6" s="2349"/>
      <c r="H6" s="2349"/>
      <c r="I6" s="2147"/>
    </row>
    <row r="7" spans="1:21" s="5" customFormat="1" ht="14.25">
      <c r="A7" s="282" t="s">
        <v>51</v>
      </c>
      <c r="B7" s="1852" t="s">
        <v>6775</v>
      </c>
      <c r="C7" s="1852"/>
      <c r="D7" s="1852"/>
      <c r="E7" s="1852"/>
      <c r="F7" s="1852"/>
      <c r="G7" s="1852"/>
      <c r="H7" s="1852"/>
      <c r="I7" s="2088"/>
    </row>
    <row r="8" spans="1:21" s="5" customFormat="1" ht="14.25">
      <c r="A8" s="282" t="s">
        <v>6</v>
      </c>
      <c r="B8" s="1852" t="s">
        <v>6776</v>
      </c>
      <c r="C8" s="1852"/>
      <c r="D8" s="1852"/>
      <c r="E8" s="1852"/>
      <c r="F8" s="1852"/>
      <c r="G8" s="1852"/>
      <c r="H8" s="1852"/>
      <c r="I8" s="2088"/>
    </row>
    <row r="9" spans="1:21" s="5" customFormat="1" ht="15.75" customHeight="1">
      <c r="A9" s="283" t="s">
        <v>7</v>
      </c>
      <c r="B9" s="2174" t="s">
        <v>7819</v>
      </c>
      <c r="C9" s="2175"/>
      <c r="D9" s="2175"/>
      <c r="E9" s="2175"/>
      <c r="F9" s="2175"/>
      <c r="G9" s="2175"/>
      <c r="H9" s="2175"/>
      <c r="I9" s="2089"/>
    </row>
    <row r="10" spans="1:21" s="5" customFormat="1" ht="22.5" customHeight="1">
      <c r="A10" s="2176" t="s">
        <v>6835</v>
      </c>
      <c r="B10" s="2177"/>
      <c r="C10" s="2177"/>
      <c r="D10" s="2177"/>
      <c r="E10" s="2177"/>
      <c r="F10" s="2177"/>
      <c r="G10" s="2177"/>
      <c r="H10" s="2177"/>
      <c r="I10" s="2178"/>
      <c r="J10" s="284"/>
      <c r="P10" s="284"/>
      <c r="Q10" s="284"/>
      <c r="R10" s="284"/>
      <c r="S10" s="284"/>
      <c r="T10" s="284"/>
      <c r="U10" s="284"/>
    </row>
    <row r="11" spans="1:21" s="5" customFormat="1" ht="22.5" customHeight="1">
      <c r="A11" s="2176" t="s">
        <v>6559</v>
      </c>
      <c r="B11" s="2177"/>
      <c r="C11" s="2177"/>
      <c r="D11" s="2177"/>
      <c r="E11" s="2177"/>
      <c r="F11" s="2177"/>
      <c r="G11" s="2177"/>
      <c r="H11" s="2177"/>
      <c r="I11" s="2178"/>
      <c r="J11" s="284"/>
      <c r="P11" s="284"/>
      <c r="Q11" s="284"/>
      <c r="R11" s="284"/>
      <c r="S11" s="284"/>
      <c r="T11" s="284"/>
      <c r="U11" s="284"/>
    </row>
    <row r="12" spans="1:21" s="406" customFormat="1" ht="12.75" customHeight="1">
      <c r="A12" s="2352" t="s">
        <v>9</v>
      </c>
      <c r="B12" s="2353" t="s">
        <v>5610</v>
      </c>
      <c r="C12" s="2354"/>
      <c r="D12" s="2351" t="s">
        <v>5639</v>
      </c>
      <c r="E12" s="2169" t="s">
        <v>5649</v>
      </c>
      <c r="F12" s="2171"/>
      <c r="G12" s="2350" t="s">
        <v>5651</v>
      </c>
      <c r="H12" s="2351" t="s">
        <v>27</v>
      </c>
      <c r="I12" s="2351" t="s">
        <v>5646</v>
      </c>
      <c r="J12" s="405"/>
      <c r="K12" s="5"/>
      <c r="L12" s="5"/>
      <c r="M12" s="5"/>
      <c r="N12" s="5"/>
      <c r="O12" s="5"/>
      <c r="P12" s="405"/>
      <c r="Q12" s="405"/>
      <c r="R12" s="405"/>
      <c r="S12" s="405"/>
      <c r="T12" s="405"/>
      <c r="U12" s="405"/>
    </row>
    <row r="13" spans="1:21" s="406" customFormat="1" ht="14.25">
      <c r="A13" s="2352"/>
      <c r="B13" s="2353"/>
      <c r="C13" s="2354"/>
      <c r="D13" s="2351"/>
      <c r="E13" s="876" t="s">
        <v>5645</v>
      </c>
      <c r="F13" s="876" t="s">
        <v>4746</v>
      </c>
      <c r="G13" s="2351"/>
      <c r="H13" s="2351"/>
      <c r="I13" s="2351"/>
      <c r="J13" s="405"/>
      <c r="K13" s="5"/>
      <c r="L13" s="5"/>
      <c r="M13" s="5"/>
      <c r="N13" s="5"/>
      <c r="O13" s="5"/>
      <c r="P13" s="405"/>
      <c r="Q13" s="405"/>
      <c r="R13" s="405"/>
      <c r="S13" s="405"/>
      <c r="T13" s="405"/>
      <c r="U13" s="405"/>
    </row>
    <row r="14" spans="1:21" s="406" customFormat="1" ht="22.5" customHeight="1">
      <c r="A14" s="2180"/>
      <c r="B14" s="2156"/>
      <c r="C14" s="2157"/>
      <c r="D14" s="404" t="s">
        <v>5619</v>
      </c>
      <c r="E14" s="404" t="s">
        <v>5633</v>
      </c>
      <c r="F14" s="404"/>
      <c r="G14" s="404" t="s">
        <v>5652</v>
      </c>
      <c r="H14" s="404" t="s">
        <v>5631</v>
      </c>
      <c r="I14" s="404" t="s">
        <v>5647</v>
      </c>
      <c r="J14" s="405"/>
      <c r="K14" s="5"/>
      <c r="L14" s="5"/>
      <c r="M14" s="5"/>
      <c r="N14" s="5"/>
      <c r="O14" s="5"/>
      <c r="P14" s="405"/>
      <c r="Q14" s="405"/>
      <c r="R14" s="405"/>
      <c r="S14" s="405"/>
      <c r="T14" s="405"/>
      <c r="U14" s="405"/>
    </row>
    <row r="15" spans="1:21" s="406" customFormat="1" ht="24.95" customHeight="1">
      <c r="A15" s="2387" t="s">
        <v>5648</v>
      </c>
      <c r="B15" s="2388"/>
      <c r="C15" s="2388"/>
      <c r="D15" s="2388"/>
      <c r="E15" s="2388"/>
      <c r="F15" s="2388"/>
      <c r="G15" s="2388"/>
      <c r="H15" s="2388"/>
      <c r="I15" s="2389"/>
      <c r="J15" s="405"/>
      <c r="K15" s="5"/>
      <c r="L15" s="5"/>
      <c r="M15" s="5"/>
      <c r="N15" s="5"/>
      <c r="O15" s="5"/>
      <c r="P15" s="405"/>
      <c r="Q15" s="405"/>
      <c r="R15" s="405"/>
      <c r="S15" s="405"/>
      <c r="T15" s="405"/>
    </row>
    <row r="16" spans="1:21" s="406" customFormat="1" ht="24.95" customHeight="1">
      <c r="A16" s="867">
        <v>1</v>
      </c>
      <c r="B16" s="2160" t="s">
        <v>6772</v>
      </c>
      <c r="C16" s="2348"/>
      <c r="D16" s="416">
        <v>2078.19</v>
      </c>
      <c r="E16" s="424">
        <v>1.1999999999999999E-3</v>
      </c>
      <c r="F16" s="416" t="s">
        <v>5650</v>
      </c>
      <c r="G16" s="425">
        <v>2.4929999999999999</v>
      </c>
      <c r="H16" s="774">
        <v>334</v>
      </c>
      <c r="I16" s="623">
        <v>832.66200000000003</v>
      </c>
      <c r="J16" s="405"/>
      <c r="K16" s="5"/>
      <c r="L16" s="5"/>
      <c r="M16" s="5"/>
      <c r="N16" s="5"/>
      <c r="O16" s="5"/>
      <c r="P16" s="405"/>
      <c r="Q16" s="405"/>
      <c r="R16" s="405"/>
      <c r="S16" s="405"/>
      <c r="T16" s="405"/>
      <c r="U16" s="405"/>
    </row>
    <row r="17" spans="1:238" s="406" customFormat="1" ht="24.95" customHeight="1">
      <c r="A17" s="867">
        <v>2</v>
      </c>
      <c r="B17" s="877" t="s">
        <v>6773</v>
      </c>
      <c r="C17" s="946"/>
      <c r="D17" s="416">
        <v>1758.67</v>
      </c>
      <c r="E17" s="424">
        <v>1.1999999999999999E-3</v>
      </c>
      <c r="F17" s="416" t="s">
        <v>5650</v>
      </c>
      <c r="G17" s="425">
        <v>2.11</v>
      </c>
      <c r="H17" s="774">
        <v>334</v>
      </c>
      <c r="I17" s="623">
        <v>704.74</v>
      </c>
      <c r="J17" s="405"/>
      <c r="K17" s="5"/>
      <c r="L17" s="5"/>
      <c r="M17" s="5"/>
      <c r="N17" s="5"/>
      <c r="O17" s="5"/>
      <c r="P17" s="405"/>
      <c r="Q17" s="405"/>
      <c r="R17" s="405"/>
      <c r="S17" s="405"/>
      <c r="T17" s="405"/>
      <c r="U17" s="405"/>
    </row>
    <row r="18" spans="1:238" s="289" customFormat="1" ht="24.95" customHeight="1">
      <c r="A18" s="2346" t="s">
        <v>5622</v>
      </c>
      <c r="B18" s="2347"/>
      <c r="C18" s="2347"/>
      <c r="D18" s="413">
        <v>3836.86</v>
      </c>
      <c r="E18" s="417"/>
      <c r="F18" s="413"/>
      <c r="G18" s="625">
        <v>4.6029999999999998</v>
      </c>
      <c r="H18" s="413"/>
      <c r="I18" s="625">
        <v>1537.402</v>
      </c>
      <c r="J18" s="290"/>
      <c r="K18" s="5"/>
      <c r="L18" s="5"/>
      <c r="M18" s="5"/>
      <c r="N18" s="5"/>
      <c r="O18" s="5"/>
      <c r="P18" s="290"/>
      <c r="Q18" s="290"/>
      <c r="R18" s="291"/>
      <c r="S18" s="292"/>
      <c r="T18" s="290"/>
      <c r="U18" s="290"/>
      <c r="V18" s="290"/>
      <c r="W18" s="290"/>
      <c r="X18" s="291"/>
      <c r="Y18" s="292"/>
      <c r="Z18" s="290"/>
      <c r="AA18" s="290"/>
      <c r="AB18" s="290"/>
      <c r="AC18" s="290"/>
      <c r="AD18" s="291"/>
      <c r="AE18" s="292"/>
      <c r="AF18" s="290"/>
      <c r="AG18" s="290"/>
      <c r="AH18" s="290"/>
      <c r="AI18" s="290"/>
      <c r="AJ18" s="291"/>
      <c r="AK18" s="292"/>
      <c r="AL18" s="290"/>
      <c r="AM18" s="290"/>
      <c r="AN18" s="290"/>
      <c r="AO18" s="290"/>
      <c r="AP18" s="291"/>
      <c r="AQ18" s="292"/>
      <c r="AR18" s="290"/>
      <c r="AS18" s="290"/>
      <c r="AT18" s="290"/>
      <c r="AU18" s="290"/>
      <c r="AV18" s="291"/>
      <c r="AW18" s="292"/>
      <c r="AX18" s="290"/>
      <c r="AY18" s="290"/>
      <c r="AZ18" s="290"/>
      <c r="BA18" s="290"/>
      <c r="BB18" s="291"/>
      <c r="BC18" s="292"/>
      <c r="BD18" s="290"/>
      <c r="BE18" s="290"/>
      <c r="BF18" s="290"/>
      <c r="BG18" s="290"/>
      <c r="BH18" s="291"/>
      <c r="BI18" s="292"/>
      <c r="BJ18" s="290"/>
      <c r="BK18" s="290"/>
      <c r="BL18" s="290"/>
      <c r="BM18" s="290"/>
      <c r="BN18" s="291"/>
      <c r="BO18" s="292"/>
      <c r="BP18" s="290"/>
      <c r="BQ18" s="290"/>
      <c r="BR18" s="290"/>
      <c r="BS18" s="290"/>
      <c r="BT18" s="291"/>
      <c r="BU18" s="292"/>
      <c r="BV18" s="290"/>
      <c r="BW18" s="290"/>
      <c r="BX18" s="290"/>
      <c r="BY18" s="290"/>
      <c r="BZ18" s="291"/>
      <c r="CA18" s="292"/>
      <c r="CB18" s="290"/>
      <c r="CC18" s="290"/>
      <c r="CD18" s="290"/>
      <c r="CE18" s="290"/>
      <c r="CF18" s="291"/>
      <c r="CG18" s="292"/>
      <c r="CH18" s="290"/>
      <c r="CI18" s="290"/>
      <c r="CJ18" s="290"/>
      <c r="CK18" s="290"/>
      <c r="CL18" s="291"/>
      <c r="CM18" s="292"/>
      <c r="CN18" s="290"/>
      <c r="CO18" s="290"/>
      <c r="CP18" s="290"/>
      <c r="CQ18" s="290"/>
      <c r="CR18" s="291"/>
      <c r="CS18" s="292"/>
      <c r="CT18" s="290"/>
      <c r="CU18" s="290"/>
      <c r="CV18" s="290"/>
      <c r="CW18" s="290"/>
      <c r="CX18" s="291"/>
      <c r="CY18" s="292"/>
      <c r="CZ18" s="290"/>
      <c r="DA18" s="290"/>
      <c r="DB18" s="290"/>
      <c r="DC18" s="290"/>
      <c r="DD18" s="291"/>
      <c r="DE18" s="292"/>
      <c r="DF18" s="290"/>
      <c r="DG18" s="290"/>
      <c r="DH18" s="290"/>
      <c r="DI18" s="290"/>
      <c r="DJ18" s="291"/>
      <c r="DK18" s="292"/>
      <c r="DL18" s="290"/>
      <c r="DM18" s="290"/>
      <c r="DN18" s="290"/>
      <c r="DO18" s="290"/>
      <c r="DP18" s="291"/>
      <c r="DQ18" s="292"/>
      <c r="DR18" s="290"/>
      <c r="DS18" s="290"/>
      <c r="DT18" s="290"/>
      <c r="DU18" s="290"/>
      <c r="DV18" s="291"/>
      <c r="DW18" s="292"/>
      <c r="DX18" s="290"/>
      <c r="DY18" s="290"/>
      <c r="DZ18" s="290"/>
      <c r="EA18" s="290"/>
      <c r="EB18" s="291"/>
      <c r="EC18" s="292"/>
      <c r="ED18" s="290"/>
      <c r="EE18" s="290"/>
      <c r="EF18" s="290"/>
      <c r="EG18" s="290"/>
      <c r="EH18" s="291"/>
      <c r="EI18" s="292"/>
      <c r="EJ18" s="290"/>
      <c r="EK18" s="290"/>
      <c r="EL18" s="290"/>
      <c r="EM18" s="290"/>
      <c r="EN18" s="291"/>
      <c r="EO18" s="292"/>
      <c r="EP18" s="290"/>
      <c r="EQ18" s="290"/>
      <c r="ER18" s="290"/>
      <c r="ES18" s="290"/>
      <c r="ET18" s="291"/>
      <c r="EU18" s="292"/>
      <c r="EV18" s="290"/>
      <c r="EW18" s="290"/>
      <c r="EX18" s="290"/>
      <c r="EY18" s="290"/>
      <c r="EZ18" s="291"/>
      <c r="FA18" s="292"/>
      <c r="FB18" s="290"/>
      <c r="FC18" s="290"/>
      <c r="FD18" s="290"/>
      <c r="FE18" s="290"/>
      <c r="FF18" s="291"/>
      <c r="FG18" s="292"/>
      <c r="FH18" s="290"/>
      <c r="FI18" s="290"/>
      <c r="FJ18" s="290"/>
      <c r="FK18" s="290"/>
      <c r="FL18" s="291"/>
      <c r="FM18" s="292"/>
      <c r="FN18" s="290"/>
      <c r="FO18" s="290"/>
      <c r="FP18" s="290"/>
      <c r="FQ18" s="290"/>
      <c r="FR18" s="291"/>
      <c r="FS18" s="292"/>
      <c r="FT18" s="290"/>
      <c r="FU18" s="290"/>
      <c r="FV18" s="290"/>
      <c r="FW18" s="290"/>
      <c r="FX18" s="291"/>
      <c r="FY18" s="292"/>
      <c r="FZ18" s="290"/>
      <c r="GA18" s="290"/>
      <c r="GB18" s="290"/>
      <c r="GC18" s="290"/>
      <c r="GD18" s="291"/>
      <c r="GE18" s="292"/>
      <c r="GF18" s="290"/>
      <c r="GG18" s="290"/>
      <c r="GH18" s="290"/>
      <c r="GI18" s="290"/>
      <c r="GJ18" s="291"/>
      <c r="GK18" s="292"/>
      <c r="GL18" s="290"/>
      <c r="GM18" s="290"/>
      <c r="GN18" s="290"/>
      <c r="GO18" s="290"/>
      <c r="GP18" s="291"/>
      <c r="GQ18" s="292"/>
      <c r="GR18" s="290"/>
      <c r="GS18" s="290"/>
      <c r="GT18" s="290"/>
      <c r="GU18" s="290"/>
      <c r="GV18" s="291"/>
      <c r="GW18" s="292"/>
      <c r="GX18" s="290"/>
      <c r="GY18" s="290"/>
      <c r="GZ18" s="290"/>
      <c r="HA18" s="290"/>
      <c r="HB18" s="291"/>
      <c r="HC18" s="292"/>
      <c r="HD18" s="290"/>
      <c r="HE18" s="290"/>
      <c r="HF18" s="290"/>
      <c r="HG18" s="290"/>
      <c r="HH18" s="291"/>
      <c r="HI18" s="292"/>
      <c r="HJ18" s="290"/>
      <c r="HK18" s="290"/>
      <c r="HL18" s="290"/>
      <c r="HM18" s="290"/>
      <c r="HN18" s="291"/>
      <c r="HO18" s="292"/>
      <c r="HP18" s="290"/>
      <c r="HQ18" s="290"/>
      <c r="HR18" s="290"/>
      <c r="HS18" s="290"/>
      <c r="HT18" s="291"/>
      <c r="HU18" s="292"/>
      <c r="HV18" s="290"/>
      <c r="HW18" s="290"/>
      <c r="HX18" s="290"/>
      <c r="HY18" s="290"/>
      <c r="HZ18" s="291"/>
      <c r="IA18" s="292"/>
      <c r="IB18" s="290"/>
      <c r="IC18" s="290"/>
      <c r="ID18" s="290"/>
    </row>
    <row r="19" spans="1:238" ht="24.95" customHeight="1">
      <c r="A19" s="2390" t="s">
        <v>6555</v>
      </c>
      <c r="B19" s="2391"/>
      <c r="C19" s="2391"/>
      <c r="D19" s="2391"/>
      <c r="E19" s="2391"/>
      <c r="F19" s="2391"/>
      <c r="G19" s="2391"/>
      <c r="H19" s="2391"/>
      <c r="I19" s="2392"/>
    </row>
    <row r="20" spans="1:238" s="406" customFormat="1" ht="24.95" customHeight="1">
      <c r="A20" s="2387" t="s">
        <v>5653</v>
      </c>
      <c r="B20" s="2388"/>
      <c r="C20" s="2388"/>
      <c r="D20" s="2388"/>
      <c r="E20" s="2388"/>
      <c r="F20" s="2388"/>
      <c r="G20" s="2388"/>
      <c r="H20" s="2388"/>
      <c r="I20" s="2389"/>
      <c r="J20" s="405"/>
      <c r="K20" s="405"/>
      <c r="L20" s="405"/>
      <c r="M20" s="405"/>
      <c r="N20" s="405"/>
      <c r="O20" s="405"/>
      <c r="P20" s="405"/>
      <c r="Q20" s="405"/>
      <c r="R20" s="405"/>
      <c r="S20" s="405"/>
      <c r="T20" s="405"/>
      <c r="U20" s="405"/>
    </row>
    <row r="21" spans="1:238" s="406" customFormat="1" ht="24.95" customHeight="1">
      <c r="A21" s="867">
        <v>1</v>
      </c>
      <c r="B21" s="2160" t="s">
        <v>6772</v>
      </c>
      <c r="C21" s="2348"/>
      <c r="D21" s="416">
        <v>2078.19</v>
      </c>
      <c r="E21" s="424">
        <v>2.8E-3</v>
      </c>
      <c r="F21" s="416" t="s">
        <v>5650</v>
      </c>
      <c r="G21" s="425">
        <v>5.8179999999999996</v>
      </c>
      <c r="H21" s="774">
        <v>334</v>
      </c>
      <c r="I21" s="623">
        <v>1943.212</v>
      </c>
      <c r="J21" s="405"/>
      <c r="K21" s="405"/>
      <c r="L21" s="405"/>
      <c r="M21" s="405"/>
      <c r="N21" s="405"/>
      <c r="O21" s="405"/>
      <c r="P21" s="405"/>
      <c r="Q21" s="405"/>
      <c r="R21" s="405"/>
      <c r="S21" s="405"/>
      <c r="T21" s="405"/>
      <c r="U21" s="405"/>
    </row>
    <row r="22" spans="1:238" s="406" customFormat="1" ht="24.95" customHeight="1">
      <c r="A22" s="867">
        <v>2</v>
      </c>
      <c r="B22" s="2160" t="s">
        <v>6773</v>
      </c>
      <c r="C22" s="2348"/>
      <c r="D22" s="416">
        <v>1758.67</v>
      </c>
      <c r="E22" s="424">
        <v>2.8E-3</v>
      </c>
      <c r="F22" s="416" t="s">
        <v>5650</v>
      </c>
      <c r="G22" s="425">
        <v>4.9240000000000004</v>
      </c>
      <c r="H22" s="774">
        <v>334</v>
      </c>
      <c r="I22" s="623">
        <v>1644.616</v>
      </c>
      <c r="J22" s="405"/>
      <c r="K22" s="405"/>
      <c r="L22" s="405"/>
      <c r="M22" s="405"/>
      <c r="N22" s="405"/>
      <c r="O22" s="405"/>
      <c r="P22" s="405"/>
      <c r="Q22" s="405"/>
      <c r="R22" s="405"/>
      <c r="S22" s="405"/>
      <c r="T22" s="405"/>
      <c r="U22" s="405"/>
    </row>
    <row r="23" spans="1:238" s="289" customFormat="1" ht="24.95" customHeight="1">
      <c r="A23" s="2346" t="s">
        <v>5622</v>
      </c>
      <c r="B23" s="2347"/>
      <c r="C23" s="2347"/>
      <c r="D23" s="413">
        <v>3836.86</v>
      </c>
      <c r="E23" s="417"/>
      <c r="F23" s="413"/>
      <c r="G23" s="625">
        <v>10.742000000000001</v>
      </c>
      <c r="H23" s="413"/>
      <c r="I23" s="625">
        <v>3587.828</v>
      </c>
      <c r="J23" s="290"/>
      <c r="K23" s="290"/>
      <c r="L23" s="291"/>
      <c r="M23" s="292"/>
      <c r="N23" s="290"/>
      <c r="O23" s="290"/>
      <c r="P23" s="290"/>
      <c r="Q23" s="290"/>
      <c r="R23" s="291"/>
      <c r="S23" s="292"/>
      <c r="T23" s="290"/>
      <c r="U23" s="290"/>
      <c r="V23" s="290"/>
      <c r="W23" s="290"/>
      <c r="X23" s="291"/>
      <c r="Y23" s="292"/>
      <c r="Z23" s="290"/>
      <c r="AA23" s="290"/>
      <c r="AB23" s="290"/>
      <c r="AC23" s="290"/>
      <c r="AD23" s="291"/>
      <c r="AE23" s="292"/>
      <c r="AF23" s="290"/>
      <c r="AG23" s="290"/>
      <c r="AH23" s="290"/>
      <c r="AI23" s="290"/>
      <c r="AJ23" s="291"/>
      <c r="AK23" s="292"/>
      <c r="AL23" s="290"/>
      <c r="AM23" s="290"/>
      <c r="AN23" s="290"/>
      <c r="AO23" s="290"/>
      <c r="AP23" s="291"/>
      <c r="AQ23" s="292"/>
      <c r="AR23" s="290"/>
      <c r="AS23" s="290"/>
      <c r="AT23" s="290"/>
      <c r="AU23" s="290"/>
      <c r="AV23" s="291"/>
      <c r="AW23" s="292"/>
      <c r="AX23" s="290"/>
      <c r="AY23" s="290"/>
      <c r="AZ23" s="290"/>
      <c r="BA23" s="290"/>
      <c r="BB23" s="291"/>
      <c r="BC23" s="292"/>
      <c r="BD23" s="290"/>
      <c r="BE23" s="290"/>
      <c r="BF23" s="290"/>
      <c r="BG23" s="290"/>
      <c r="BH23" s="291"/>
      <c r="BI23" s="292"/>
      <c r="BJ23" s="290"/>
      <c r="BK23" s="290"/>
      <c r="BL23" s="290"/>
      <c r="BM23" s="290"/>
      <c r="BN23" s="291"/>
      <c r="BO23" s="292"/>
      <c r="BP23" s="290"/>
      <c r="BQ23" s="290"/>
      <c r="BR23" s="290"/>
      <c r="BS23" s="290"/>
      <c r="BT23" s="291"/>
      <c r="BU23" s="292"/>
      <c r="BV23" s="290"/>
      <c r="BW23" s="290"/>
      <c r="BX23" s="290"/>
      <c r="BY23" s="290"/>
      <c r="BZ23" s="291"/>
      <c r="CA23" s="292"/>
      <c r="CB23" s="290"/>
      <c r="CC23" s="290"/>
      <c r="CD23" s="290"/>
      <c r="CE23" s="290"/>
      <c r="CF23" s="291"/>
      <c r="CG23" s="292"/>
      <c r="CH23" s="290"/>
      <c r="CI23" s="290"/>
      <c r="CJ23" s="290"/>
      <c r="CK23" s="290"/>
      <c r="CL23" s="291"/>
      <c r="CM23" s="292"/>
      <c r="CN23" s="290"/>
      <c r="CO23" s="290"/>
      <c r="CP23" s="290"/>
      <c r="CQ23" s="290"/>
      <c r="CR23" s="291"/>
      <c r="CS23" s="292"/>
      <c r="CT23" s="290"/>
      <c r="CU23" s="290"/>
      <c r="CV23" s="290"/>
      <c r="CW23" s="290"/>
      <c r="CX23" s="291"/>
      <c r="CY23" s="292"/>
      <c r="CZ23" s="290"/>
      <c r="DA23" s="290"/>
      <c r="DB23" s="290"/>
      <c r="DC23" s="290"/>
      <c r="DD23" s="291"/>
      <c r="DE23" s="292"/>
      <c r="DF23" s="290"/>
      <c r="DG23" s="290"/>
      <c r="DH23" s="290"/>
      <c r="DI23" s="290"/>
      <c r="DJ23" s="291"/>
      <c r="DK23" s="292"/>
      <c r="DL23" s="290"/>
      <c r="DM23" s="290"/>
      <c r="DN23" s="290"/>
      <c r="DO23" s="290"/>
      <c r="DP23" s="291"/>
      <c r="DQ23" s="292"/>
      <c r="DR23" s="290"/>
      <c r="DS23" s="290"/>
      <c r="DT23" s="290"/>
      <c r="DU23" s="290"/>
      <c r="DV23" s="291"/>
      <c r="DW23" s="292"/>
      <c r="DX23" s="290"/>
      <c r="DY23" s="290"/>
      <c r="DZ23" s="290"/>
      <c r="EA23" s="290"/>
      <c r="EB23" s="291"/>
      <c r="EC23" s="292"/>
      <c r="ED23" s="290"/>
      <c r="EE23" s="290"/>
      <c r="EF23" s="290"/>
      <c r="EG23" s="290"/>
      <c r="EH23" s="291"/>
      <c r="EI23" s="292"/>
      <c r="EJ23" s="290"/>
      <c r="EK23" s="290"/>
      <c r="EL23" s="290"/>
      <c r="EM23" s="290"/>
      <c r="EN23" s="291"/>
      <c r="EO23" s="292"/>
      <c r="EP23" s="290"/>
      <c r="EQ23" s="290"/>
      <c r="ER23" s="290"/>
      <c r="ES23" s="290"/>
      <c r="ET23" s="291"/>
      <c r="EU23" s="292"/>
      <c r="EV23" s="290"/>
      <c r="EW23" s="290"/>
      <c r="EX23" s="290"/>
      <c r="EY23" s="290"/>
      <c r="EZ23" s="291"/>
      <c r="FA23" s="292"/>
      <c r="FB23" s="290"/>
      <c r="FC23" s="290"/>
      <c r="FD23" s="290"/>
      <c r="FE23" s="290"/>
      <c r="FF23" s="291"/>
      <c r="FG23" s="292"/>
      <c r="FH23" s="290"/>
      <c r="FI23" s="290"/>
      <c r="FJ23" s="290"/>
      <c r="FK23" s="290"/>
      <c r="FL23" s="291"/>
      <c r="FM23" s="292"/>
      <c r="FN23" s="290"/>
      <c r="FO23" s="290"/>
      <c r="FP23" s="290"/>
      <c r="FQ23" s="290"/>
      <c r="FR23" s="291"/>
      <c r="FS23" s="292"/>
      <c r="FT23" s="290"/>
      <c r="FU23" s="290"/>
      <c r="FV23" s="290"/>
      <c r="FW23" s="290"/>
      <c r="FX23" s="291"/>
      <c r="FY23" s="292"/>
      <c r="FZ23" s="290"/>
      <c r="GA23" s="290"/>
      <c r="GB23" s="290"/>
      <c r="GC23" s="290"/>
      <c r="GD23" s="291"/>
      <c r="GE23" s="292"/>
      <c r="GF23" s="290"/>
      <c r="GG23" s="290"/>
      <c r="GH23" s="290"/>
      <c r="GI23" s="290"/>
      <c r="GJ23" s="291"/>
      <c r="GK23" s="292"/>
      <c r="GL23" s="290"/>
      <c r="GM23" s="290"/>
      <c r="GN23" s="290"/>
      <c r="GO23" s="290"/>
      <c r="GP23" s="291"/>
      <c r="GQ23" s="292"/>
      <c r="GR23" s="290"/>
      <c r="GS23" s="290"/>
      <c r="GT23" s="290"/>
      <c r="GU23" s="290"/>
      <c r="GV23" s="291"/>
      <c r="GW23" s="292"/>
      <c r="GX23" s="290"/>
      <c r="GY23" s="290"/>
      <c r="GZ23" s="290"/>
      <c r="HA23" s="290"/>
      <c r="HB23" s="291"/>
      <c r="HC23" s="292"/>
      <c r="HD23" s="290"/>
      <c r="HE23" s="290"/>
      <c r="HF23" s="290"/>
      <c r="HG23" s="290"/>
      <c r="HH23" s="291"/>
      <c r="HI23" s="292"/>
      <c r="HJ23" s="290"/>
      <c r="HK23" s="290"/>
      <c r="HL23" s="290"/>
      <c r="HM23" s="290"/>
      <c r="HN23" s="291"/>
      <c r="HO23" s="292"/>
      <c r="HP23" s="290"/>
      <c r="HQ23" s="290"/>
      <c r="HR23" s="290"/>
      <c r="HS23" s="290"/>
      <c r="HT23" s="291"/>
      <c r="HU23" s="292"/>
      <c r="HV23" s="290"/>
      <c r="HW23" s="290"/>
      <c r="HX23" s="290"/>
      <c r="HY23" s="290"/>
      <c r="HZ23" s="291"/>
      <c r="IA23" s="292"/>
      <c r="IB23" s="290"/>
      <c r="IC23" s="290"/>
      <c r="ID23" s="290"/>
    </row>
    <row r="24" spans="1:238" ht="24.95" customHeight="1">
      <c r="A24" s="2390" t="s">
        <v>6555</v>
      </c>
      <c r="B24" s="2391"/>
      <c r="C24" s="2391"/>
      <c r="D24" s="2391"/>
      <c r="E24" s="2391"/>
      <c r="F24" s="2391"/>
      <c r="G24" s="2391"/>
      <c r="H24" s="2391"/>
      <c r="I24" s="2392"/>
    </row>
    <row r="25" spans="1:238" s="5" customFormat="1" ht="24.95" customHeight="1">
      <c r="A25" s="2176" t="s">
        <v>6801</v>
      </c>
      <c r="B25" s="2177"/>
      <c r="C25" s="2177"/>
      <c r="D25" s="2177"/>
      <c r="E25" s="2177"/>
      <c r="F25" s="2177"/>
      <c r="G25" s="2177"/>
      <c r="H25" s="2177"/>
      <c r="I25" s="2178"/>
      <c r="J25" s="284"/>
      <c r="P25" s="284"/>
      <c r="Q25" s="284"/>
      <c r="R25" s="284"/>
      <c r="S25" s="284"/>
      <c r="T25" s="284"/>
      <c r="U25" s="284"/>
    </row>
    <row r="26" spans="1:238" s="406" customFormat="1" ht="24.95" customHeight="1">
      <c r="A26" s="2352" t="s">
        <v>9</v>
      </c>
      <c r="B26" s="2353" t="s">
        <v>5610</v>
      </c>
      <c r="C26" s="2354"/>
      <c r="D26" s="2351" t="s">
        <v>5639</v>
      </c>
      <c r="E26" s="2169" t="s">
        <v>5649</v>
      </c>
      <c r="F26" s="2171"/>
      <c r="G26" s="2350" t="s">
        <v>5651</v>
      </c>
      <c r="H26" s="2351" t="s">
        <v>27</v>
      </c>
      <c r="I26" s="2351" t="s">
        <v>5646</v>
      </c>
      <c r="J26" s="405"/>
      <c r="K26" s="5"/>
      <c r="L26" s="5"/>
      <c r="M26" s="5"/>
      <c r="N26" s="5"/>
      <c r="O26" s="5"/>
      <c r="P26" s="405"/>
      <c r="Q26" s="405"/>
      <c r="R26" s="405"/>
      <c r="S26" s="405"/>
      <c r="T26" s="405"/>
      <c r="U26" s="405"/>
    </row>
    <row r="27" spans="1:238" s="406" customFormat="1" ht="24.95" customHeight="1">
      <c r="A27" s="2352"/>
      <c r="B27" s="2353"/>
      <c r="C27" s="2354"/>
      <c r="D27" s="2351"/>
      <c r="E27" s="876" t="s">
        <v>5645</v>
      </c>
      <c r="F27" s="876" t="s">
        <v>4746</v>
      </c>
      <c r="G27" s="2351"/>
      <c r="H27" s="2351"/>
      <c r="I27" s="2351"/>
      <c r="J27" s="405"/>
      <c r="K27" s="5"/>
      <c r="L27" s="5"/>
      <c r="M27" s="5"/>
      <c r="N27" s="5"/>
      <c r="O27" s="5"/>
      <c r="P27" s="405"/>
      <c r="Q27" s="405"/>
      <c r="R27" s="405"/>
      <c r="S27" s="405"/>
      <c r="T27" s="405"/>
      <c r="U27" s="405"/>
    </row>
    <row r="28" spans="1:238" s="406" customFormat="1" ht="24.95" customHeight="1">
      <c r="A28" s="2180"/>
      <c r="B28" s="2156"/>
      <c r="C28" s="2157"/>
      <c r="D28" s="404" t="s">
        <v>5619</v>
      </c>
      <c r="E28" s="404" t="s">
        <v>5633</v>
      </c>
      <c r="F28" s="404"/>
      <c r="G28" s="404" t="s">
        <v>5652</v>
      </c>
      <c r="H28" s="404" t="s">
        <v>5631</v>
      </c>
      <c r="I28" s="404" t="s">
        <v>5647</v>
      </c>
      <c r="J28" s="405"/>
      <c r="K28" s="5"/>
      <c r="L28" s="5"/>
      <c r="M28" s="5"/>
      <c r="N28" s="5"/>
      <c r="O28" s="5"/>
      <c r="P28" s="405"/>
      <c r="Q28" s="405"/>
      <c r="R28" s="405"/>
      <c r="S28" s="405"/>
      <c r="T28" s="405"/>
      <c r="U28" s="405"/>
    </row>
    <row r="29" spans="1:238" s="406" customFormat="1" ht="24.95" customHeight="1">
      <c r="A29" s="2387" t="s">
        <v>5648</v>
      </c>
      <c r="B29" s="2388"/>
      <c r="C29" s="2388"/>
      <c r="D29" s="2388"/>
      <c r="E29" s="2388"/>
      <c r="F29" s="2388"/>
      <c r="G29" s="2388"/>
      <c r="H29" s="2388"/>
      <c r="I29" s="2389"/>
      <c r="J29" s="405"/>
      <c r="K29" s="5"/>
      <c r="L29" s="5"/>
      <c r="M29" s="5"/>
      <c r="N29" s="5"/>
      <c r="O29" s="5"/>
      <c r="P29" s="405"/>
      <c r="Q29" s="405"/>
      <c r="R29" s="405"/>
      <c r="S29" s="405"/>
      <c r="T29" s="405"/>
    </row>
    <row r="30" spans="1:238" s="406" customFormat="1" ht="24.95" customHeight="1">
      <c r="A30" s="867">
        <v>1</v>
      </c>
      <c r="B30" s="2160" t="s">
        <v>6772</v>
      </c>
      <c r="C30" s="2348"/>
      <c r="D30" s="416">
        <v>2078.19</v>
      </c>
      <c r="E30" s="424">
        <v>1.1999999999999999E-3</v>
      </c>
      <c r="F30" s="416" t="s">
        <v>5650</v>
      </c>
      <c r="G30" s="425">
        <v>2.4929999999999999</v>
      </c>
      <c r="H30" s="774">
        <v>128</v>
      </c>
      <c r="I30" s="623">
        <v>319.10399999999998</v>
      </c>
      <c r="J30" s="405"/>
      <c r="K30" s="5"/>
      <c r="L30" s="5"/>
      <c r="M30" s="5"/>
      <c r="N30" s="5"/>
      <c r="O30" s="5"/>
      <c r="P30" s="405"/>
      <c r="Q30" s="405"/>
      <c r="R30" s="405"/>
      <c r="S30" s="405"/>
      <c r="T30" s="405"/>
      <c r="U30" s="405"/>
    </row>
    <row r="31" spans="1:238" s="406" customFormat="1" ht="24.95" customHeight="1">
      <c r="A31" s="867">
        <v>2</v>
      </c>
      <c r="B31" s="877" t="s">
        <v>6773</v>
      </c>
      <c r="C31" s="946"/>
      <c r="D31" s="416">
        <v>1758.67</v>
      </c>
      <c r="E31" s="424">
        <v>1.1999999999999999E-3</v>
      </c>
      <c r="F31" s="416" t="s">
        <v>5650</v>
      </c>
      <c r="G31" s="425">
        <v>2.11</v>
      </c>
      <c r="H31" s="774">
        <v>128</v>
      </c>
      <c r="I31" s="623">
        <v>270.08</v>
      </c>
      <c r="J31" s="405"/>
      <c r="K31" s="5"/>
      <c r="L31" s="5"/>
      <c r="M31" s="5"/>
      <c r="N31" s="5"/>
      <c r="O31" s="5"/>
      <c r="P31" s="405"/>
      <c r="Q31" s="405"/>
      <c r="R31" s="405"/>
      <c r="S31" s="405"/>
      <c r="T31" s="405"/>
      <c r="U31" s="405"/>
    </row>
    <row r="32" spans="1:238" s="289" customFormat="1" ht="24.95" customHeight="1">
      <c r="A32" s="2346" t="s">
        <v>5622</v>
      </c>
      <c r="B32" s="2347"/>
      <c r="C32" s="2347"/>
      <c r="D32" s="413">
        <v>3836.86</v>
      </c>
      <c r="E32" s="417"/>
      <c r="F32" s="413"/>
      <c r="G32" s="625">
        <v>4.6029999999999998</v>
      </c>
      <c r="H32" s="413"/>
      <c r="I32" s="625">
        <v>589.18399999999997</v>
      </c>
      <c r="J32" s="290"/>
      <c r="K32" s="5"/>
      <c r="L32" s="5"/>
      <c r="M32" s="5"/>
      <c r="N32" s="5"/>
      <c r="O32" s="5"/>
      <c r="P32" s="290"/>
      <c r="Q32" s="290"/>
      <c r="R32" s="291"/>
      <c r="S32" s="292"/>
      <c r="T32" s="290"/>
      <c r="U32" s="290"/>
      <c r="V32" s="290"/>
      <c r="W32" s="290"/>
      <c r="X32" s="291"/>
      <c r="Y32" s="292"/>
      <c r="Z32" s="290"/>
      <c r="AA32" s="290"/>
      <c r="AB32" s="290"/>
      <c r="AC32" s="290"/>
      <c r="AD32" s="291"/>
      <c r="AE32" s="292"/>
      <c r="AF32" s="290"/>
      <c r="AG32" s="290"/>
      <c r="AH32" s="290"/>
      <c r="AI32" s="290"/>
      <c r="AJ32" s="291"/>
      <c r="AK32" s="292"/>
      <c r="AL32" s="290"/>
      <c r="AM32" s="290"/>
      <c r="AN32" s="290"/>
      <c r="AO32" s="290"/>
      <c r="AP32" s="291"/>
      <c r="AQ32" s="292"/>
      <c r="AR32" s="290"/>
      <c r="AS32" s="290"/>
      <c r="AT32" s="290"/>
      <c r="AU32" s="290"/>
      <c r="AV32" s="291"/>
      <c r="AW32" s="292"/>
      <c r="AX32" s="290"/>
      <c r="AY32" s="290"/>
      <c r="AZ32" s="290"/>
      <c r="BA32" s="290"/>
      <c r="BB32" s="291"/>
      <c r="BC32" s="292"/>
      <c r="BD32" s="290"/>
      <c r="BE32" s="290"/>
      <c r="BF32" s="290"/>
      <c r="BG32" s="290"/>
      <c r="BH32" s="291"/>
      <c r="BI32" s="292"/>
      <c r="BJ32" s="290"/>
      <c r="BK32" s="290"/>
      <c r="BL32" s="290"/>
      <c r="BM32" s="290"/>
      <c r="BN32" s="291"/>
      <c r="BO32" s="292"/>
      <c r="BP32" s="290"/>
      <c r="BQ32" s="290"/>
      <c r="BR32" s="290"/>
      <c r="BS32" s="290"/>
      <c r="BT32" s="291"/>
      <c r="BU32" s="292"/>
      <c r="BV32" s="290"/>
      <c r="BW32" s="290"/>
      <c r="BX32" s="290"/>
      <c r="BY32" s="290"/>
      <c r="BZ32" s="291"/>
      <c r="CA32" s="292"/>
      <c r="CB32" s="290"/>
      <c r="CC32" s="290"/>
      <c r="CD32" s="290"/>
      <c r="CE32" s="290"/>
      <c r="CF32" s="291"/>
      <c r="CG32" s="292"/>
      <c r="CH32" s="290"/>
      <c r="CI32" s="290"/>
      <c r="CJ32" s="290"/>
      <c r="CK32" s="290"/>
      <c r="CL32" s="291"/>
      <c r="CM32" s="292"/>
      <c r="CN32" s="290"/>
      <c r="CO32" s="290"/>
      <c r="CP32" s="290"/>
      <c r="CQ32" s="290"/>
      <c r="CR32" s="291"/>
      <c r="CS32" s="292"/>
      <c r="CT32" s="290"/>
      <c r="CU32" s="290"/>
      <c r="CV32" s="290"/>
      <c r="CW32" s="290"/>
      <c r="CX32" s="291"/>
      <c r="CY32" s="292"/>
      <c r="CZ32" s="290"/>
      <c r="DA32" s="290"/>
      <c r="DB32" s="290"/>
      <c r="DC32" s="290"/>
      <c r="DD32" s="291"/>
      <c r="DE32" s="292"/>
      <c r="DF32" s="290"/>
      <c r="DG32" s="290"/>
      <c r="DH32" s="290"/>
      <c r="DI32" s="290"/>
      <c r="DJ32" s="291"/>
      <c r="DK32" s="292"/>
      <c r="DL32" s="290"/>
      <c r="DM32" s="290"/>
      <c r="DN32" s="290"/>
      <c r="DO32" s="290"/>
      <c r="DP32" s="291"/>
      <c r="DQ32" s="292"/>
      <c r="DR32" s="290"/>
      <c r="DS32" s="290"/>
      <c r="DT32" s="290"/>
      <c r="DU32" s="290"/>
      <c r="DV32" s="291"/>
      <c r="DW32" s="292"/>
      <c r="DX32" s="290"/>
      <c r="DY32" s="290"/>
      <c r="DZ32" s="290"/>
      <c r="EA32" s="290"/>
      <c r="EB32" s="291"/>
      <c r="EC32" s="292"/>
      <c r="ED32" s="290"/>
      <c r="EE32" s="290"/>
      <c r="EF32" s="290"/>
      <c r="EG32" s="290"/>
      <c r="EH32" s="291"/>
      <c r="EI32" s="292"/>
      <c r="EJ32" s="290"/>
      <c r="EK32" s="290"/>
      <c r="EL32" s="290"/>
      <c r="EM32" s="290"/>
      <c r="EN32" s="291"/>
      <c r="EO32" s="292"/>
      <c r="EP32" s="290"/>
      <c r="EQ32" s="290"/>
      <c r="ER32" s="290"/>
      <c r="ES32" s="290"/>
      <c r="ET32" s="291"/>
      <c r="EU32" s="292"/>
      <c r="EV32" s="290"/>
      <c r="EW32" s="290"/>
      <c r="EX32" s="290"/>
      <c r="EY32" s="290"/>
      <c r="EZ32" s="291"/>
      <c r="FA32" s="292"/>
      <c r="FB32" s="290"/>
      <c r="FC32" s="290"/>
      <c r="FD32" s="290"/>
      <c r="FE32" s="290"/>
      <c r="FF32" s="291"/>
      <c r="FG32" s="292"/>
      <c r="FH32" s="290"/>
      <c r="FI32" s="290"/>
      <c r="FJ32" s="290"/>
      <c r="FK32" s="290"/>
      <c r="FL32" s="291"/>
      <c r="FM32" s="292"/>
      <c r="FN32" s="290"/>
      <c r="FO32" s="290"/>
      <c r="FP32" s="290"/>
      <c r="FQ32" s="290"/>
      <c r="FR32" s="291"/>
      <c r="FS32" s="292"/>
      <c r="FT32" s="290"/>
      <c r="FU32" s="290"/>
      <c r="FV32" s="290"/>
      <c r="FW32" s="290"/>
      <c r="FX32" s="291"/>
      <c r="FY32" s="292"/>
      <c r="FZ32" s="290"/>
      <c r="GA32" s="290"/>
      <c r="GB32" s="290"/>
      <c r="GC32" s="290"/>
      <c r="GD32" s="291"/>
      <c r="GE32" s="292"/>
      <c r="GF32" s="290"/>
      <c r="GG32" s="290"/>
      <c r="GH32" s="290"/>
      <c r="GI32" s="290"/>
      <c r="GJ32" s="291"/>
      <c r="GK32" s="292"/>
      <c r="GL32" s="290"/>
      <c r="GM32" s="290"/>
      <c r="GN32" s="290"/>
      <c r="GO32" s="290"/>
      <c r="GP32" s="291"/>
      <c r="GQ32" s="292"/>
      <c r="GR32" s="290"/>
      <c r="GS32" s="290"/>
      <c r="GT32" s="290"/>
      <c r="GU32" s="290"/>
      <c r="GV32" s="291"/>
      <c r="GW32" s="292"/>
      <c r="GX32" s="290"/>
      <c r="GY32" s="290"/>
      <c r="GZ32" s="290"/>
      <c r="HA32" s="290"/>
      <c r="HB32" s="291"/>
      <c r="HC32" s="292"/>
      <c r="HD32" s="290"/>
      <c r="HE32" s="290"/>
      <c r="HF32" s="290"/>
      <c r="HG32" s="290"/>
      <c r="HH32" s="291"/>
      <c r="HI32" s="292"/>
      <c r="HJ32" s="290"/>
      <c r="HK32" s="290"/>
      <c r="HL32" s="290"/>
      <c r="HM32" s="290"/>
      <c r="HN32" s="291"/>
      <c r="HO32" s="292"/>
      <c r="HP32" s="290"/>
      <c r="HQ32" s="290"/>
      <c r="HR32" s="290"/>
      <c r="HS32" s="290"/>
      <c r="HT32" s="291"/>
      <c r="HU32" s="292"/>
      <c r="HV32" s="290"/>
      <c r="HW32" s="290"/>
      <c r="HX32" s="290"/>
      <c r="HY32" s="290"/>
      <c r="HZ32" s="291"/>
      <c r="IA32" s="292"/>
      <c r="IB32" s="290"/>
      <c r="IC32" s="290"/>
      <c r="ID32" s="290"/>
    </row>
    <row r="33" spans="1:238" ht="24.95" customHeight="1">
      <c r="A33" s="2390" t="s">
        <v>6555</v>
      </c>
      <c r="B33" s="2391"/>
      <c r="C33" s="2391"/>
      <c r="D33" s="2391"/>
      <c r="E33" s="2391"/>
      <c r="F33" s="2391"/>
      <c r="G33" s="2391"/>
      <c r="H33" s="2391"/>
      <c r="I33" s="2392"/>
    </row>
    <row r="34" spans="1:238" s="406" customFormat="1" ht="24.95" customHeight="1">
      <c r="A34" s="2387" t="s">
        <v>5653</v>
      </c>
      <c r="B34" s="2388"/>
      <c r="C34" s="2388"/>
      <c r="D34" s="2388"/>
      <c r="E34" s="2388"/>
      <c r="F34" s="2388"/>
      <c r="G34" s="2388"/>
      <c r="H34" s="2388"/>
      <c r="I34" s="2389"/>
      <c r="J34" s="405"/>
      <c r="K34" s="405"/>
      <c r="L34" s="405"/>
      <c r="M34" s="405"/>
      <c r="N34" s="405"/>
      <c r="O34" s="405"/>
      <c r="P34" s="405"/>
      <c r="Q34" s="405"/>
      <c r="R34" s="405"/>
      <c r="S34" s="405"/>
      <c r="T34" s="405"/>
      <c r="U34" s="405"/>
    </row>
    <row r="35" spans="1:238" s="406" customFormat="1" ht="24.95" customHeight="1">
      <c r="A35" s="867">
        <v>1</v>
      </c>
      <c r="B35" s="2160" t="s">
        <v>6772</v>
      </c>
      <c r="C35" s="2348"/>
      <c r="D35" s="786">
        <v>2078.19</v>
      </c>
      <c r="E35" s="424">
        <v>2.8E-3</v>
      </c>
      <c r="F35" s="416" t="s">
        <v>5650</v>
      </c>
      <c r="G35" s="425">
        <v>5.8179999999999996</v>
      </c>
      <c r="H35" s="774">
        <v>128</v>
      </c>
      <c r="I35" s="623">
        <v>744.70399999999995</v>
      </c>
      <c r="J35" s="405"/>
      <c r="K35" s="405"/>
      <c r="L35" s="405"/>
      <c r="M35" s="405"/>
      <c r="N35" s="405"/>
      <c r="O35" s="405"/>
      <c r="P35" s="405"/>
      <c r="Q35" s="405"/>
      <c r="R35" s="405"/>
      <c r="S35" s="405"/>
      <c r="T35" s="405"/>
      <c r="U35" s="405"/>
    </row>
    <row r="36" spans="1:238" s="406" customFormat="1" ht="24.95" customHeight="1">
      <c r="A36" s="867">
        <v>2</v>
      </c>
      <c r="B36" s="2160" t="s">
        <v>6773</v>
      </c>
      <c r="C36" s="2348"/>
      <c r="D36" s="786">
        <v>1758.67</v>
      </c>
      <c r="E36" s="424">
        <v>2.8E-3</v>
      </c>
      <c r="F36" s="416" t="s">
        <v>5650</v>
      </c>
      <c r="G36" s="425">
        <v>4.9240000000000004</v>
      </c>
      <c r="H36" s="774">
        <v>128</v>
      </c>
      <c r="I36" s="623">
        <v>630.27200000000005</v>
      </c>
      <c r="J36" s="405"/>
      <c r="K36" s="405"/>
      <c r="L36" s="405"/>
      <c r="M36" s="405"/>
      <c r="N36" s="405"/>
      <c r="O36" s="405"/>
      <c r="P36" s="405"/>
      <c r="Q36" s="405"/>
      <c r="R36" s="405"/>
      <c r="S36" s="405"/>
      <c r="T36" s="405"/>
      <c r="U36" s="405"/>
    </row>
    <row r="37" spans="1:238" s="289" customFormat="1" ht="24.95" customHeight="1">
      <c r="A37" s="2346" t="s">
        <v>5622</v>
      </c>
      <c r="B37" s="2347"/>
      <c r="C37" s="2347"/>
      <c r="D37" s="413">
        <v>3836.86</v>
      </c>
      <c r="E37" s="417"/>
      <c r="F37" s="413"/>
      <c r="G37" s="625">
        <v>10.742000000000001</v>
      </c>
      <c r="H37" s="413"/>
      <c r="I37" s="625">
        <v>1374.9760000000001</v>
      </c>
      <c r="J37" s="290"/>
      <c r="K37" s="290"/>
      <c r="L37" s="291"/>
      <c r="M37" s="292"/>
      <c r="N37" s="290"/>
      <c r="O37" s="290"/>
      <c r="P37" s="290"/>
      <c r="Q37" s="290"/>
      <c r="R37" s="291"/>
      <c r="S37" s="292"/>
      <c r="T37" s="290"/>
      <c r="U37" s="290"/>
      <c r="V37" s="290"/>
      <c r="W37" s="290"/>
      <c r="X37" s="291"/>
      <c r="Y37" s="292"/>
      <c r="Z37" s="290"/>
      <c r="AA37" s="290"/>
      <c r="AB37" s="290"/>
      <c r="AC37" s="290"/>
      <c r="AD37" s="291"/>
      <c r="AE37" s="292"/>
      <c r="AF37" s="290"/>
      <c r="AG37" s="290"/>
      <c r="AH37" s="290"/>
      <c r="AI37" s="290"/>
      <c r="AJ37" s="291"/>
      <c r="AK37" s="292"/>
      <c r="AL37" s="290"/>
      <c r="AM37" s="290"/>
      <c r="AN37" s="290"/>
      <c r="AO37" s="290"/>
      <c r="AP37" s="291"/>
      <c r="AQ37" s="292"/>
      <c r="AR37" s="290"/>
      <c r="AS37" s="290"/>
      <c r="AT37" s="290"/>
      <c r="AU37" s="290"/>
      <c r="AV37" s="291"/>
      <c r="AW37" s="292"/>
      <c r="AX37" s="290"/>
      <c r="AY37" s="290"/>
      <c r="AZ37" s="290"/>
      <c r="BA37" s="290"/>
      <c r="BB37" s="291"/>
      <c r="BC37" s="292"/>
      <c r="BD37" s="290"/>
      <c r="BE37" s="290"/>
      <c r="BF37" s="290"/>
      <c r="BG37" s="290"/>
      <c r="BH37" s="291"/>
      <c r="BI37" s="292"/>
      <c r="BJ37" s="290"/>
      <c r="BK37" s="290"/>
      <c r="BL37" s="290"/>
      <c r="BM37" s="290"/>
      <c r="BN37" s="291"/>
      <c r="BO37" s="292"/>
      <c r="BP37" s="290"/>
      <c r="BQ37" s="290"/>
      <c r="BR37" s="290"/>
      <c r="BS37" s="290"/>
      <c r="BT37" s="291"/>
      <c r="BU37" s="292"/>
      <c r="BV37" s="290"/>
      <c r="BW37" s="290"/>
      <c r="BX37" s="290"/>
      <c r="BY37" s="290"/>
      <c r="BZ37" s="291"/>
      <c r="CA37" s="292"/>
      <c r="CB37" s="290"/>
      <c r="CC37" s="290"/>
      <c r="CD37" s="290"/>
      <c r="CE37" s="290"/>
      <c r="CF37" s="291"/>
      <c r="CG37" s="292"/>
      <c r="CH37" s="290"/>
      <c r="CI37" s="290"/>
      <c r="CJ37" s="290"/>
      <c r="CK37" s="290"/>
      <c r="CL37" s="291"/>
      <c r="CM37" s="292"/>
      <c r="CN37" s="290"/>
      <c r="CO37" s="290"/>
      <c r="CP37" s="290"/>
      <c r="CQ37" s="290"/>
      <c r="CR37" s="291"/>
      <c r="CS37" s="292"/>
      <c r="CT37" s="290"/>
      <c r="CU37" s="290"/>
      <c r="CV37" s="290"/>
      <c r="CW37" s="290"/>
      <c r="CX37" s="291"/>
      <c r="CY37" s="292"/>
      <c r="CZ37" s="290"/>
      <c r="DA37" s="290"/>
      <c r="DB37" s="290"/>
      <c r="DC37" s="290"/>
      <c r="DD37" s="291"/>
      <c r="DE37" s="292"/>
      <c r="DF37" s="290"/>
      <c r="DG37" s="290"/>
      <c r="DH37" s="290"/>
      <c r="DI37" s="290"/>
      <c r="DJ37" s="291"/>
      <c r="DK37" s="292"/>
      <c r="DL37" s="290"/>
      <c r="DM37" s="290"/>
      <c r="DN37" s="290"/>
      <c r="DO37" s="290"/>
      <c r="DP37" s="291"/>
      <c r="DQ37" s="292"/>
      <c r="DR37" s="290"/>
      <c r="DS37" s="290"/>
      <c r="DT37" s="290"/>
      <c r="DU37" s="290"/>
      <c r="DV37" s="291"/>
      <c r="DW37" s="292"/>
      <c r="DX37" s="290"/>
      <c r="DY37" s="290"/>
      <c r="DZ37" s="290"/>
      <c r="EA37" s="290"/>
      <c r="EB37" s="291"/>
      <c r="EC37" s="292"/>
      <c r="ED37" s="290"/>
      <c r="EE37" s="290"/>
      <c r="EF37" s="290"/>
      <c r="EG37" s="290"/>
      <c r="EH37" s="291"/>
      <c r="EI37" s="292"/>
      <c r="EJ37" s="290"/>
      <c r="EK37" s="290"/>
      <c r="EL37" s="290"/>
      <c r="EM37" s="290"/>
      <c r="EN37" s="291"/>
      <c r="EO37" s="292"/>
      <c r="EP37" s="290"/>
      <c r="EQ37" s="290"/>
      <c r="ER37" s="290"/>
      <c r="ES37" s="290"/>
      <c r="ET37" s="291"/>
      <c r="EU37" s="292"/>
      <c r="EV37" s="290"/>
      <c r="EW37" s="290"/>
      <c r="EX37" s="290"/>
      <c r="EY37" s="290"/>
      <c r="EZ37" s="291"/>
      <c r="FA37" s="292"/>
      <c r="FB37" s="290"/>
      <c r="FC37" s="290"/>
      <c r="FD37" s="290"/>
      <c r="FE37" s="290"/>
      <c r="FF37" s="291"/>
      <c r="FG37" s="292"/>
      <c r="FH37" s="290"/>
      <c r="FI37" s="290"/>
      <c r="FJ37" s="290"/>
      <c r="FK37" s="290"/>
      <c r="FL37" s="291"/>
      <c r="FM37" s="292"/>
      <c r="FN37" s="290"/>
      <c r="FO37" s="290"/>
      <c r="FP37" s="290"/>
      <c r="FQ37" s="290"/>
      <c r="FR37" s="291"/>
      <c r="FS37" s="292"/>
      <c r="FT37" s="290"/>
      <c r="FU37" s="290"/>
      <c r="FV37" s="290"/>
      <c r="FW37" s="290"/>
      <c r="FX37" s="291"/>
      <c r="FY37" s="292"/>
      <c r="FZ37" s="290"/>
      <c r="GA37" s="290"/>
      <c r="GB37" s="290"/>
      <c r="GC37" s="290"/>
      <c r="GD37" s="291"/>
      <c r="GE37" s="292"/>
      <c r="GF37" s="290"/>
      <c r="GG37" s="290"/>
      <c r="GH37" s="290"/>
      <c r="GI37" s="290"/>
      <c r="GJ37" s="291"/>
      <c r="GK37" s="292"/>
      <c r="GL37" s="290"/>
      <c r="GM37" s="290"/>
      <c r="GN37" s="290"/>
      <c r="GO37" s="290"/>
      <c r="GP37" s="291"/>
      <c r="GQ37" s="292"/>
      <c r="GR37" s="290"/>
      <c r="GS37" s="290"/>
      <c r="GT37" s="290"/>
      <c r="GU37" s="290"/>
      <c r="GV37" s="291"/>
      <c r="GW37" s="292"/>
      <c r="GX37" s="290"/>
      <c r="GY37" s="290"/>
      <c r="GZ37" s="290"/>
      <c r="HA37" s="290"/>
      <c r="HB37" s="291"/>
      <c r="HC37" s="292"/>
      <c r="HD37" s="290"/>
      <c r="HE37" s="290"/>
      <c r="HF37" s="290"/>
      <c r="HG37" s="290"/>
      <c r="HH37" s="291"/>
      <c r="HI37" s="292"/>
      <c r="HJ37" s="290"/>
      <c r="HK37" s="290"/>
      <c r="HL37" s="290"/>
      <c r="HM37" s="290"/>
      <c r="HN37" s="291"/>
      <c r="HO37" s="292"/>
      <c r="HP37" s="290"/>
      <c r="HQ37" s="290"/>
      <c r="HR37" s="290"/>
      <c r="HS37" s="290"/>
      <c r="HT37" s="291"/>
      <c r="HU37" s="292"/>
      <c r="HV37" s="290"/>
      <c r="HW37" s="290"/>
      <c r="HX37" s="290"/>
      <c r="HY37" s="290"/>
      <c r="HZ37" s="291"/>
      <c r="IA37" s="292"/>
      <c r="IB37" s="290"/>
      <c r="IC37" s="290"/>
      <c r="ID37" s="290"/>
    </row>
    <row r="38" spans="1:238" ht="24.95" customHeight="1">
      <c r="A38" s="2390" t="s">
        <v>6555</v>
      </c>
      <c r="B38" s="2391"/>
      <c r="C38" s="2391"/>
      <c r="D38" s="2391"/>
      <c r="E38" s="2391"/>
      <c r="F38" s="2391"/>
      <c r="G38" s="2391"/>
      <c r="H38" s="2391"/>
      <c r="I38" s="2392"/>
    </row>
    <row r="39" spans="1:238">
      <c r="A39" s="422"/>
    </row>
  </sheetData>
  <mergeCells count="44">
    <mergeCell ref="D26:D27"/>
    <mergeCell ref="E26:F26"/>
    <mergeCell ref="G26:G27"/>
    <mergeCell ref="H26:H27"/>
    <mergeCell ref="I26:I27"/>
    <mergeCell ref="B35:C35"/>
    <mergeCell ref="B36:C36"/>
    <mergeCell ref="A37:C37"/>
    <mergeCell ref="A38:I38"/>
    <mergeCell ref="B21:C21"/>
    <mergeCell ref="B22:C22"/>
    <mergeCell ref="A24:I24"/>
    <mergeCell ref="A23:C23"/>
    <mergeCell ref="B30:C30"/>
    <mergeCell ref="A32:C32"/>
    <mergeCell ref="A33:I33"/>
    <mergeCell ref="A34:I34"/>
    <mergeCell ref="A25:I25"/>
    <mergeCell ref="A29:I29"/>
    <mergeCell ref="A26:A28"/>
    <mergeCell ref="B26:C28"/>
    <mergeCell ref="A20:I20"/>
    <mergeCell ref="B7:I7"/>
    <mergeCell ref="B8:I8"/>
    <mergeCell ref="B9:I9"/>
    <mergeCell ref="A10:I10"/>
    <mergeCell ref="A12:A14"/>
    <mergeCell ref="B12:C14"/>
    <mergeCell ref="D12:D13"/>
    <mergeCell ref="H12:H13"/>
    <mergeCell ref="I12:I13"/>
    <mergeCell ref="A15:I15"/>
    <mergeCell ref="E12:F12"/>
    <mergeCell ref="G12:G13"/>
    <mergeCell ref="A11:I11"/>
    <mergeCell ref="A19:I19"/>
    <mergeCell ref="B16:C16"/>
    <mergeCell ref="A18:C18"/>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84" firstPageNumber="25" orientation="landscape" useFirstPageNumber="1" r:id="rId1"/>
  <headerFooter scaleWithDoc="0">
    <oddFooter>&amp;C&amp;"-,Negrito"&amp;G</oddFooter>
  </headerFooter>
  <rowBreaks count="1" manualBreakCount="1">
    <brk id="24" max="8" man="1"/>
  </rowBreaks>
  <drawing r:id="rId2"/>
  <legacyDrawingHF r:id="rId3"/>
</worksheet>
</file>

<file path=xl/worksheets/sheet27.xml><?xml version="1.0" encoding="utf-8"?>
<worksheet xmlns="http://schemas.openxmlformats.org/spreadsheetml/2006/main" xmlns:r="http://schemas.openxmlformats.org/officeDocument/2006/relationships">
  <sheetPr codeName="Planilha9"/>
  <dimension ref="A1:I28"/>
  <sheetViews>
    <sheetView view="pageBreakPreview" zoomScaleSheetLayoutView="100" workbookViewId="0">
      <selection activeCell="E18" sqref="E18"/>
    </sheetView>
  </sheetViews>
  <sheetFormatPr defaultRowHeight="15"/>
  <cols>
    <col min="1" max="1" width="20.7109375" style="38" customWidth="1"/>
    <col min="2" max="7" width="18.42578125" style="38" customWidth="1"/>
    <col min="8" max="8" width="6.28515625" style="45" customWidth="1"/>
    <col min="9" max="9" width="12.42578125" style="38" bestFit="1" customWidth="1"/>
  </cols>
  <sheetData>
    <row r="1" spans="1:9" ht="18">
      <c r="A1" s="2410" t="s">
        <v>0</v>
      </c>
      <c r="B1" s="2411"/>
      <c r="C1" s="2411"/>
      <c r="D1" s="2411"/>
      <c r="E1" s="2411"/>
      <c r="F1" s="2411"/>
      <c r="G1" s="2411"/>
      <c r="H1" s="2411"/>
      <c r="I1" s="2412"/>
    </row>
    <row r="2" spans="1:9" ht="15.75">
      <c r="A2" s="2413" t="s">
        <v>5601</v>
      </c>
      <c r="B2" s="2414"/>
      <c r="C2" s="2414"/>
      <c r="D2" s="2414"/>
      <c r="E2" s="2414"/>
      <c r="F2" s="2414"/>
      <c r="G2" s="2414"/>
      <c r="H2" s="2414"/>
      <c r="I2" s="2415"/>
    </row>
    <row r="3" spans="1:9">
      <c r="A3" s="2416" t="s">
        <v>5602</v>
      </c>
      <c r="B3" s="2417"/>
      <c r="C3" s="2417"/>
      <c r="D3" s="2417"/>
      <c r="E3" s="2417"/>
      <c r="F3" s="2417"/>
      <c r="G3" s="2417"/>
      <c r="H3" s="2417"/>
      <c r="I3" s="2418"/>
    </row>
    <row r="4" spans="1:9">
      <c r="A4" s="2416" t="s">
        <v>3</v>
      </c>
      <c r="B4" s="2417"/>
      <c r="C4" s="2417"/>
      <c r="D4" s="2417"/>
      <c r="E4" s="2417"/>
      <c r="F4" s="2417"/>
      <c r="G4" s="2417"/>
      <c r="H4" s="2417"/>
      <c r="I4" s="2418"/>
    </row>
    <row r="5" spans="1:9" ht="15.75" thickBot="1">
      <c r="A5" s="2419" t="s">
        <v>4</v>
      </c>
      <c r="B5" s="2420"/>
      <c r="C5" s="2420"/>
      <c r="D5" s="2420"/>
      <c r="E5" s="2420"/>
      <c r="F5" s="2420"/>
      <c r="G5" s="2420"/>
      <c r="H5" s="2420"/>
      <c r="I5" s="2421"/>
    </row>
    <row r="6" spans="1:9" ht="15.75">
      <c r="A6" s="1481" t="s">
        <v>13</v>
      </c>
      <c r="B6" s="2393" t="s">
        <v>7658</v>
      </c>
      <c r="C6" s="2393"/>
      <c r="D6" s="2393"/>
      <c r="E6" s="2393"/>
      <c r="F6" s="2393"/>
      <c r="G6" s="2393"/>
      <c r="H6" s="2393"/>
      <c r="I6" s="2394"/>
    </row>
    <row r="7" spans="1:9" ht="15.75">
      <c r="A7" s="724" t="s">
        <v>6409</v>
      </c>
      <c r="B7" s="2395" t="s">
        <v>6775</v>
      </c>
      <c r="C7" s="2395"/>
      <c r="D7" s="2395"/>
      <c r="E7" s="2395"/>
      <c r="F7" s="2395"/>
      <c r="G7" s="2395"/>
      <c r="H7" s="2395"/>
      <c r="I7" s="2396"/>
    </row>
    <row r="8" spans="1:9" ht="15.75">
      <c r="A8" s="724" t="s">
        <v>6</v>
      </c>
      <c r="B8" s="2395" t="s">
        <v>6776</v>
      </c>
      <c r="C8" s="2395"/>
      <c r="D8" s="2395"/>
      <c r="E8" s="2395"/>
      <c r="F8" s="2395"/>
      <c r="G8" s="2395"/>
      <c r="H8" s="2395"/>
      <c r="I8" s="2396"/>
    </row>
    <row r="9" spans="1:9" ht="16.5" thickBot="1">
      <c r="A9" s="725" t="s">
        <v>15</v>
      </c>
      <c r="B9" s="2400" t="s">
        <v>7819</v>
      </c>
      <c r="C9" s="2400"/>
      <c r="D9" s="2400"/>
      <c r="E9" s="2400"/>
      <c r="F9" s="2400"/>
      <c r="G9" s="2400"/>
      <c r="H9" s="2400"/>
      <c r="I9" s="2401"/>
    </row>
    <row r="10" spans="1:9" ht="16.5" thickBot="1">
      <c r="A10" s="2405" t="s">
        <v>6836</v>
      </c>
      <c r="B10" s="2406"/>
      <c r="C10" s="2406"/>
      <c r="D10" s="2406"/>
      <c r="E10" s="2406"/>
      <c r="F10" s="2406"/>
      <c r="G10" s="2406"/>
      <c r="H10" s="2406"/>
      <c r="I10" s="2407"/>
    </row>
    <row r="11" spans="1:9">
      <c r="A11" s="2402" t="s">
        <v>6772</v>
      </c>
      <c r="B11" s="2403"/>
      <c r="C11" s="2403"/>
      <c r="D11" s="2403"/>
      <c r="E11" s="2403"/>
      <c r="F11" s="2403"/>
      <c r="G11" s="2403"/>
      <c r="H11" s="2403"/>
      <c r="I11" s="2404"/>
    </row>
    <row r="12" spans="1:9">
      <c r="A12" s="947" t="s">
        <v>6459</v>
      </c>
      <c r="B12" s="2397"/>
      <c r="C12" s="2397"/>
      <c r="D12" s="2397"/>
      <c r="E12" s="2397"/>
      <c r="F12" s="2397"/>
      <c r="G12" s="2398"/>
      <c r="H12" s="759"/>
      <c r="I12" s="760"/>
    </row>
    <row r="13" spans="1:9">
      <c r="A13" s="948" t="s">
        <v>6460</v>
      </c>
      <c r="B13" s="2399" t="s">
        <v>7750</v>
      </c>
      <c r="C13" s="2399"/>
      <c r="D13" s="2399"/>
      <c r="E13" s="2399"/>
      <c r="F13" s="2399"/>
      <c r="G13" s="2399"/>
      <c r="H13" s="762" t="s">
        <v>6413</v>
      </c>
      <c r="I13" s="760">
        <v>208.69</v>
      </c>
    </row>
    <row r="14" spans="1:9" ht="15.75" thickBot="1">
      <c r="A14" s="763"/>
      <c r="B14" s="2408" t="s">
        <v>6461</v>
      </c>
      <c r="C14" s="2408"/>
      <c r="D14" s="2408"/>
      <c r="E14" s="2408"/>
      <c r="F14" s="2408"/>
      <c r="G14" s="2409"/>
      <c r="H14" s="764" t="s">
        <v>6413</v>
      </c>
      <c r="I14" s="765">
        <v>208.69</v>
      </c>
    </row>
    <row r="15" spans="1:9">
      <c r="A15" s="2402" t="s">
        <v>6773</v>
      </c>
      <c r="B15" s="2403"/>
      <c r="C15" s="2403"/>
      <c r="D15" s="2403"/>
      <c r="E15" s="2403"/>
      <c r="F15" s="2403"/>
      <c r="G15" s="2403"/>
      <c r="H15" s="2403"/>
      <c r="I15" s="2404"/>
    </row>
    <row r="16" spans="1:9">
      <c r="A16" s="758" t="s">
        <v>6459</v>
      </c>
      <c r="B16" s="2397" t="s">
        <v>7751</v>
      </c>
      <c r="C16" s="2397"/>
      <c r="D16" s="2397"/>
      <c r="E16" s="2397"/>
      <c r="F16" s="2397"/>
      <c r="G16" s="2398"/>
      <c r="H16" s="759" t="s">
        <v>6413</v>
      </c>
      <c r="I16" s="760">
        <v>195.31</v>
      </c>
    </row>
    <row r="17" spans="1:9">
      <c r="A17" s="761" t="s">
        <v>6460</v>
      </c>
      <c r="B17" s="2399"/>
      <c r="C17" s="2399"/>
      <c r="D17" s="2399"/>
      <c r="E17" s="2399"/>
      <c r="F17" s="2399"/>
      <c r="G17" s="2399"/>
      <c r="H17" s="762"/>
      <c r="I17" s="760"/>
    </row>
    <row r="18" spans="1:9" ht="15.75" thickBot="1">
      <c r="A18" s="763"/>
      <c r="B18" s="2408" t="s">
        <v>6461</v>
      </c>
      <c r="C18" s="2408"/>
      <c r="D18" s="2408"/>
      <c r="E18" s="2408"/>
      <c r="F18" s="2408"/>
      <c r="G18" s="2409"/>
      <c r="H18" s="764" t="s">
        <v>6413</v>
      </c>
      <c r="I18" s="765">
        <v>195.31</v>
      </c>
    </row>
    <row r="19" spans="1:9">
      <c r="A19" s="2402" t="s">
        <v>7752</v>
      </c>
      <c r="B19" s="2403"/>
      <c r="C19" s="2403"/>
      <c r="D19" s="2403"/>
      <c r="E19" s="2403"/>
      <c r="F19" s="2403"/>
      <c r="G19" s="2403"/>
      <c r="H19" s="2403"/>
      <c r="I19" s="2404"/>
    </row>
    <row r="20" spans="1:9" ht="15.75" customHeight="1">
      <c r="A20" s="758" t="s">
        <v>6772</v>
      </c>
      <c r="B20" s="2422" t="s">
        <v>7753</v>
      </c>
      <c r="C20" s="2422"/>
      <c r="D20" s="2422"/>
      <c r="E20" s="2422"/>
      <c r="F20" s="2422"/>
      <c r="G20" s="2423"/>
      <c r="H20" s="759" t="s">
        <v>6413</v>
      </c>
      <c r="I20" s="766">
        <v>24.34</v>
      </c>
    </row>
    <row r="21" spans="1:9" s="38" customFormat="1" ht="15.75" customHeight="1">
      <c r="A21" s="758" t="s">
        <v>6773</v>
      </c>
      <c r="B21" s="2422" t="s">
        <v>7754</v>
      </c>
      <c r="C21" s="2422"/>
      <c r="D21" s="2422"/>
      <c r="E21" s="2422"/>
      <c r="F21" s="2422"/>
      <c r="G21" s="2423"/>
      <c r="H21" s="759" t="s">
        <v>6413</v>
      </c>
      <c r="I21" s="766">
        <v>33.24</v>
      </c>
    </row>
    <row r="22" spans="1:9" s="38" customFormat="1" ht="15.75" thickBot="1">
      <c r="A22" s="763"/>
      <c r="B22" s="2408" t="s">
        <v>6461</v>
      </c>
      <c r="C22" s="2408"/>
      <c r="D22" s="2408"/>
      <c r="E22" s="2408"/>
      <c r="F22" s="2408"/>
      <c r="G22" s="2409"/>
      <c r="H22" s="764" t="s">
        <v>6413</v>
      </c>
      <c r="I22" s="765">
        <v>57.58</v>
      </c>
    </row>
    <row r="23" spans="1:9">
      <c r="A23" s="767"/>
      <c r="B23" s="768"/>
      <c r="C23" s="768"/>
      <c r="D23" s="768"/>
      <c r="E23" s="768"/>
      <c r="F23" s="768"/>
      <c r="G23" s="770" t="s">
        <v>6818</v>
      </c>
      <c r="H23" s="769" t="s">
        <v>6413</v>
      </c>
      <c r="I23" s="771">
        <v>461.58</v>
      </c>
    </row>
    <row r="24" spans="1:9" s="38" customFormat="1" ht="16.5" thickBot="1">
      <c r="A24" s="739"/>
      <c r="B24" s="1482"/>
      <c r="C24" s="1482"/>
      <c r="D24" s="1482"/>
      <c r="E24" s="1482"/>
      <c r="F24" s="1482"/>
      <c r="G24" s="1482"/>
      <c r="H24" s="1483"/>
      <c r="I24" s="740"/>
    </row>
    <row r="26" spans="1:9">
      <c r="I26" s="38">
        <v>655.72</v>
      </c>
    </row>
    <row r="27" spans="1:9">
      <c r="I27" s="2">
        <v>1117.3</v>
      </c>
    </row>
    <row r="28" spans="1:9">
      <c r="I28" s="38">
        <v>111.73</v>
      </c>
    </row>
  </sheetData>
  <mergeCells count="22">
    <mergeCell ref="B18:G18"/>
    <mergeCell ref="A19:I19"/>
    <mergeCell ref="B22:G22"/>
    <mergeCell ref="B20:G20"/>
    <mergeCell ref="B21:G21"/>
    <mergeCell ref="A1:I1"/>
    <mergeCell ref="A2:I2"/>
    <mergeCell ref="A3:I3"/>
    <mergeCell ref="A4:I4"/>
    <mergeCell ref="A5:I5"/>
    <mergeCell ref="B6:I6"/>
    <mergeCell ref="B7:I7"/>
    <mergeCell ref="B16:G16"/>
    <mergeCell ref="B17:G17"/>
    <mergeCell ref="B8:I8"/>
    <mergeCell ref="B9:I9"/>
    <mergeCell ref="A15:I15"/>
    <mergeCell ref="A10:I10"/>
    <mergeCell ref="A11:I11"/>
    <mergeCell ref="B12:G12"/>
    <mergeCell ref="B13:G13"/>
    <mergeCell ref="B14:G14"/>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28.xml><?xml version="1.0" encoding="utf-8"?>
<worksheet xmlns="http://schemas.openxmlformats.org/spreadsheetml/2006/main" xmlns:r="http://schemas.openxmlformats.org/officeDocument/2006/relationships">
  <sheetPr codeName="Plan21"/>
  <dimension ref="A1:HY25"/>
  <sheetViews>
    <sheetView showGridLines="0" view="pageBreakPreview" zoomScaleNormal="115" zoomScaleSheetLayoutView="100" workbookViewId="0">
      <selection activeCell="E18" sqref="E18"/>
    </sheetView>
  </sheetViews>
  <sheetFormatPr defaultRowHeight="15"/>
  <cols>
    <col min="1" max="1" width="12.42578125" style="38" customWidth="1"/>
    <col min="2" max="2" width="6" style="38" customWidth="1"/>
    <col min="3" max="3" width="58" style="38" customWidth="1"/>
    <col min="4" max="4" width="30.5703125" style="38" customWidth="1"/>
    <col min="5" max="9" width="9.140625" style="38"/>
    <col min="10" max="10" width="13.7109375" style="38" customWidth="1"/>
    <col min="11" max="11" width="13.28515625" style="38" customWidth="1"/>
    <col min="12" max="16384" width="9.140625" style="38"/>
  </cols>
  <sheetData>
    <row r="1" spans="1:233" s="5" customFormat="1" ht="18">
      <c r="A1" s="1818" t="s">
        <v>0</v>
      </c>
      <c r="B1" s="1819" t="s">
        <v>0</v>
      </c>
      <c r="C1" s="1819" t="s">
        <v>0</v>
      </c>
      <c r="D1" s="1820"/>
    </row>
    <row r="2" spans="1:233" s="5" customFormat="1" ht="15.75">
      <c r="A2" s="2424" t="s">
        <v>5601</v>
      </c>
      <c r="B2" s="1961" t="s">
        <v>1</v>
      </c>
      <c r="C2" s="1961" t="s">
        <v>1</v>
      </c>
      <c r="D2" s="2425"/>
    </row>
    <row r="3" spans="1:233" s="5" customFormat="1" ht="14.25">
      <c r="A3" s="2426" t="s">
        <v>5602</v>
      </c>
      <c r="B3" s="1964" t="s">
        <v>2</v>
      </c>
      <c r="C3" s="1964" t="s">
        <v>2</v>
      </c>
      <c r="D3" s="2427"/>
    </row>
    <row r="4" spans="1:233" s="5" customFormat="1" ht="14.25">
      <c r="A4" s="2426" t="s">
        <v>3</v>
      </c>
      <c r="B4" s="1964" t="s">
        <v>3</v>
      </c>
      <c r="C4" s="1964" t="s">
        <v>3</v>
      </c>
      <c r="D4" s="2427"/>
    </row>
    <row r="5" spans="1:233" s="5" customFormat="1" ht="14.25">
      <c r="A5" s="2426" t="s">
        <v>4</v>
      </c>
      <c r="B5" s="1964" t="s">
        <v>4</v>
      </c>
      <c r="C5" s="1964" t="s">
        <v>4</v>
      </c>
      <c r="D5" s="2427"/>
    </row>
    <row r="6" spans="1:233" s="5" customFormat="1" ht="15" customHeight="1">
      <c r="A6" s="1410" t="s">
        <v>5</v>
      </c>
      <c r="B6" s="1848" t="s">
        <v>7658</v>
      </c>
      <c r="C6" s="1848"/>
      <c r="D6" s="1849"/>
    </row>
    <row r="7" spans="1:233" s="5" customFormat="1" ht="14.25">
      <c r="A7" s="584" t="s">
        <v>51</v>
      </c>
      <c r="B7" s="1852" t="s">
        <v>6775</v>
      </c>
      <c r="C7" s="1852"/>
      <c r="D7" s="1853"/>
    </row>
    <row r="8" spans="1:233" s="5" customFormat="1" ht="14.25">
      <c r="A8" s="584" t="s">
        <v>6</v>
      </c>
      <c r="B8" s="1852" t="s">
        <v>6776</v>
      </c>
      <c r="C8" s="1852"/>
      <c r="D8" s="1853"/>
    </row>
    <row r="9" spans="1:233" s="5" customFormat="1" ht="15.75" customHeight="1">
      <c r="A9" s="585" t="s">
        <v>7</v>
      </c>
      <c r="B9" s="1854" t="s">
        <v>7819</v>
      </c>
      <c r="C9" s="1855"/>
      <c r="D9" s="1856"/>
    </row>
    <row r="10" spans="1:233" s="5" customFormat="1" ht="22.5" customHeight="1">
      <c r="A10" s="2357" t="s">
        <v>6837</v>
      </c>
      <c r="B10" s="2095"/>
      <c r="C10" s="2095"/>
      <c r="D10" s="2358"/>
      <c r="E10" s="284"/>
      <c r="F10" s="284"/>
      <c r="G10" s="284"/>
      <c r="H10" s="284"/>
      <c r="I10" s="284"/>
      <c r="J10" s="284"/>
      <c r="K10" s="284"/>
      <c r="L10" s="284"/>
      <c r="M10" s="284"/>
      <c r="N10" s="284"/>
      <c r="O10" s="284"/>
      <c r="P10" s="284"/>
    </row>
    <row r="11" spans="1:233" s="406" customFormat="1" ht="12.75" customHeight="1">
      <c r="A11" s="2359" t="s">
        <v>9</v>
      </c>
      <c r="B11" s="2353" t="s">
        <v>5610</v>
      </c>
      <c r="C11" s="2354"/>
      <c r="D11" s="2435" t="s">
        <v>5682</v>
      </c>
      <c r="E11" s="405"/>
      <c r="F11" s="405"/>
      <c r="G11" s="405"/>
      <c r="H11" s="405"/>
      <c r="I11" s="405"/>
      <c r="J11" s="405"/>
      <c r="K11" s="405"/>
      <c r="L11" s="405"/>
      <c r="M11" s="405"/>
      <c r="N11" s="405"/>
      <c r="O11" s="405"/>
      <c r="P11" s="405"/>
    </row>
    <row r="12" spans="1:233" s="406" customFormat="1" ht="30" customHeight="1">
      <c r="A12" s="2359"/>
      <c r="B12" s="2353"/>
      <c r="C12" s="2354"/>
      <c r="D12" s="2436"/>
      <c r="E12" s="405"/>
      <c r="F12" s="405"/>
      <c r="G12" s="405"/>
      <c r="H12" s="405"/>
      <c r="I12" s="405"/>
      <c r="J12" s="405"/>
      <c r="K12" s="405"/>
      <c r="L12" s="405"/>
      <c r="M12" s="405"/>
      <c r="N12" s="405"/>
      <c r="O12" s="405"/>
      <c r="P12" s="405"/>
    </row>
    <row r="13" spans="1:233" s="406" customFormat="1" ht="12.75">
      <c r="A13" s="2360"/>
      <c r="B13" s="2156"/>
      <c r="C13" s="2361"/>
      <c r="D13" s="1445" t="s">
        <v>5616</v>
      </c>
      <c r="E13" s="405"/>
      <c r="F13" s="405"/>
      <c r="G13" s="405"/>
      <c r="H13" s="405"/>
      <c r="I13" s="405"/>
      <c r="J13" s="405"/>
      <c r="K13" s="405"/>
      <c r="L13" s="405"/>
      <c r="M13" s="405"/>
      <c r="N13" s="405"/>
      <c r="O13" s="405"/>
      <c r="P13" s="405"/>
    </row>
    <row r="14" spans="1:233" s="406" customFormat="1" ht="20.100000000000001" customHeight="1">
      <c r="A14" s="2432" t="s">
        <v>6820</v>
      </c>
      <c r="B14" s="2433"/>
      <c r="C14" s="2433"/>
      <c r="D14" s="2434"/>
      <c r="E14" s="405"/>
      <c r="F14" s="405"/>
      <c r="G14" s="405"/>
      <c r="H14" s="405"/>
      <c r="I14" s="405"/>
      <c r="J14" s="405"/>
      <c r="K14" s="405"/>
      <c r="L14" s="405"/>
      <c r="M14" s="405"/>
      <c r="N14" s="405"/>
      <c r="O14" s="405"/>
      <c r="P14" s="405"/>
    </row>
    <row r="15" spans="1:233" s="289" customFormat="1" ht="20.100000000000001" customHeight="1">
      <c r="A15" s="1446">
        <v>1</v>
      </c>
      <c r="B15" s="2428" t="s">
        <v>6772</v>
      </c>
      <c r="C15" s="2429"/>
      <c r="D15" s="1484">
        <v>208.69</v>
      </c>
      <c r="E15" s="290"/>
      <c r="F15" s="290"/>
      <c r="G15" s="291"/>
      <c r="H15" s="292"/>
      <c r="I15" s="290"/>
      <c r="J15" s="290"/>
      <c r="K15" s="290"/>
      <c r="L15" s="290"/>
      <c r="M15" s="291"/>
      <c r="N15" s="292"/>
      <c r="O15" s="290"/>
      <c r="P15" s="290"/>
      <c r="Q15" s="290"/>
      <c r="R15" s="290"/>
      <c r="S15" s="291"/>
      <c r="T15" s="292"/>
      <c r="U15" s="290"/>
      <c r="V15" s="290"/>
      <c r="W15" s="290"/>
      <c r="X15" s="290"/>
      <c r="Y15" s="291"/>
      <c r="Z15" s="292"/>
      <c r="AA15" s="290"/>
      <c r="AB15" s="290"/>
      <c r="AC15" s="290"/>
      <c r="AD15" s="290"/>
      <c r="AE15" s="291"/>
      <c r="AF15" s="292"/>
      <c r="AG15" s="290"/>
      <c r="AH15" s="290"/>
      <c r="AI15" s="290"/>
      <c r="AJ15" s="290"/>
      <c r="AK15" s="291"/>
      <c r="AL15" s="292"/>
      <c r="AM15" s="290"/>
      <c r="AN15" s="290"/>
      <c r="AO15" s="290"/>
      <c r="AP15" s="290"/>
      <c r="AQ15" s="291"/>
      <c r="AR15" s="292"/>
      <c r="AS15" s="290"/>
      <c r="AT15" s="290"/>
      <c r="AU15" s="290"/>
      <c r="AV15" s="290"/>
      <c r="AW15" s="291"/>
      <c r="AX15" s="292"/>
      <c r="AY15" s="290"/>
      <c r="AZ15" s="290"/>
      <c r="BA15" s="290"/>
      <c r="BB15" s="290"/>
      <c r="BC15" s="291"/>
      <c r="BD15" s="292"/>
      <c r="BE15" s="290"/>
      <c r="BF15" s="290"/>
      <c r="BG15" s="290"/>
      <c r="BH15" s="290"/>
      <c r="BI15" s="291"/>
      <c r="BJ15" s="292"/>
      <c r="BK15" s="290"/>
      <c r="BL15" s="290"/>
      <c r="BM15" s="290"/>
      <c r="BN15" s="290"/>
      <c r="BO15" s="291"/>
      <c r="BP15" s="292"/>
      <c r="BQ15" s="290"/>
      <c r="BR15" s="290"/>
      <c r="BS15" s="290"/>
      <c r="BT15" s="290"/>
      <c r="BU15" s="291"/>
      <c r="BV15" s="292"/>
      <c r="BW15" s="290"/>
      <c r="BX15" s="290"/>
      <c r="BY15" s="290"/>
      <c r="BZ15" s="290"/>
      <c r="CA15" s="291"/>
      <c r="CB15" s="292"/>
      <c r="CC15" s="290"/>
      <c r="CD15" s="290"/>
      <c r="CE15" s="290"/>
      <c r="CF15" s="290"/>
      <c r="CG15" s="291"/>
      <c r="CH15" s="292"/>
      <c r="CI15" s="290"/>
      <c r="CJ15" s="290"/>
      <c r="CK15" s="290"/>
      <c r="CL15" s="290"/>
      <c r="CM15" s="291"/>
      <c r="CN15" s="292"/>
      <c r="CO15" s="290"/>
      <c r="CP15" s="290"/>
      <c r="CQ15" s="290"/>
      <c r="CR15" s="290"/>
      <c r="CS15" s="291"/>
      <c r="CT15" s="292"/>
      <c r="CU15" s="290"/>
      <c r="CV15" s="290"/>
      <c r="CW15" s="290"/>
      <c r="CX15" s="290"/>
      <c r="CY15" s="291"/>
      <c r="CZ15" s="292"/>
      <c r="DA15" s="290"/>
      <c r="DB15" s="290"/>
      <c r="DC15" s="290"/>
      <c r="DD15" s="290"/>
      <c r="DE15" s="291"/>
      <c r="DF15" s="292"/>
      <c r="DG15" s="290"/>
      <c r="DH15" s="290"/>
      <c r="DI15" s="290"/>
      <c r="DJ15" s="290"/>
      <c r="DK15" s="291"/>
      <c r="DL15" s="292"/>
      <c r="DM15" s="290"/>
      <c r="DN15" s="290"/>
      <c r="DO15" s="290"/>
      <c r="DP15" s="290"/>
      <c r="DQ15" s="291"/>
      <c r="DR15" s="292"/>
      <c r="DS15" s="290"/>
      <c r="DT15" s="290"/>
      <c r="DU15" s="290"/>
      <c r="DV15" s="290"/>
      <c r="DW15" s="291"/>
      <c r="DX15" s="292"/>
      <c r="DY15" s="290"/>
      <c r="DZ15" s="290"/>
      <c r="EA15" s="290"/>
      <c r="EB15" s="290"/>
      <c r="EC15" s="291"/>
      <c r="ED15" s="292"/>
      <c r="EE15" s="290"/>
      <c r="EF15" s="290"/>
      <c r="EG15" s="290"/>
      <c r="EH15" s="290"/>
      <c r="EI15" s="291"/>
      <c r="EJ15" s="292"/>
      <c r="EK15" s="290"/>
      <c r="EL15" s="290"/>
      <c r="EM15" s="290"/>
      <c r="EN15" s="290"/>
      <c r="EO15" s="291"/>
      <c r="EP15" s="292"/>
      <c r="EQ15" s="290"/>
      <c r="ER15" s="290"/>
      <c r="ES15" s="290"/>
      <c r="ET15" s="290"/>
      <c r="EU15" s="291"/>
      <c r="EV15" s="292"/>
      <c r="EW15" s="290"/>
      <c r="EX15" s="290"/>
      <c r="EY15" s="290"/>
      <c r="EZ15" s="290"/>
      <c r="FA15" s="291"/>
      <c r="FB15" s="292"/>
      <c r="FC15" s="290"/>
      <c r="FD15" s="290"/>
      <c r="FE15" s="290"/>
      <c r="FF15" s="290"/>
      <c r="FG15" s="291"/>
      <c r="FH15" s="292"/>
      <c r="FI15" s="290"/>
      <c r="FJ15" s="290"/>
      <c r="FK15" s="290"/>
      <c r="FL15" s="290"/>
      <c r="FM15" s="291"/>
      <c r="FN15" s="292"/>
      <c r="FO15" s="290"/>
      <c r="FP15" s="290"/>
      <c r="FQ15" s="290"/>
      <c r="FR15" s="290"/>
      <c r="FS15" s="291"/>
      <c r="FT15" s="292"/>
      <c r="FU15" s="290"/>
      <c r="FV15" s="290"/>
      <c r="FW15" s="290"/>
      <c r="FX15" s="290"/>
      <c r="FY15" s="291"/>
      <c r="FZ15" s="292"/>
      <c r="GA15" s="290"/>
      <c r="GB15" s="290"/>
      <c r="GC15" s="290"/>
      <c r="GD15" s="290"/>
      <c r="GE15" s="291"/>
      <c r="GF15" s="292"/>
      <c r="GG15" s="290"/>
      <c r="GH15" s="290"/>
      <c r="GI15" s="290"/>
      <c r="GJ15" s="290"/>
      <c r="GK15" s="291"/>
      <c r="GL15" s="292"/>
      <c r="GM15" s="290"/>
      <c r="GN15" s="290"/>
      <c r="GO15" s="290"/>
      <c r="GP15" s="290"/>
      <c r="GQ15" s="291"/>
      <c r="GR15" s="292"/>
      <c r="GS15" s="290"/>
      <c r="GT15" s="290"/>
      <c r="GU15" s="290"/>
      <c r="GV15" s="290"/>
      <c r="GW15" s="291"/>
      <c r="GX15" s="292"/>
      <c r="GY15" s="290"/>
      <c r="GZ15" s="290"/>
      <c r="HA15" s="290"/>
      <c r="HB15" s="290"/>
      <c r="HC15" s="291"/>
      <c r="HD15" s="292"/>
      <c r="HE15" s="290"/>
      <c r="HF15" s="290"/>
      <c r="HG15" s="290"/>
      <c r="HH15" s="290"/>
      <c r="HI15" s="291"/>
      <c r="HJ15" s="292"/>
      <c r="HK15" s="290"/>
      <c r="HL15" s="290"/>
      <c r="HM15" s="290"/>
      <c r="HN15" s="290"/>
      <c r="HO15" s="291"/>
      <c r="HP15" s="292"/>
      <c r="HQ15" s="290"/>
      <c r="HR15" s="290"/>
      <c r="HS15" s="290"/>
      <c r="HT15" s="290"/>
      <c r="HU15" s="291"/>
      <c r="HV15" s="292"/>
      <c r="HW15" s="290"/>
      <c r="HX15" s="290"/>
      <c r="HY15" s="290"/>
    </row>
    <row r="16" spans="1:233" s="5" customFormat="1" ht="22.5" customHeight="1">
      <c r="A16" s="1446">
        <v>2</v>
      </c>
      <c r="B16" s="2428" t="s">
        <v>6773</v>
      </c>
      <c r="C16" s="2429"/>
      <c r="D16" s="1484">
        <v>195.31</v>
      </c>
      <c r="E16" s="284"/>
      <c r="F16" s="284"/>
      <c r="G16" s="284"/>
      <c r="H16" s="284"/>
      <c r="I16" s="284"/>
      <c r="J16" s="284"/>
      <c r="K16" s="284"/>
      <c r="L16" s="284"/>
      <c r="M16" s="284"/>
      <c r="N16" s="284"/>
      <c r="O16" s="284"/>
      <c r="P16" s="284"/>
    </row>
    <row r="17" spans="1:233" s="406" customFormat="1" ht="20.100000000000001" customHeight="1">
      <c r="A17" s="2430" t="s">
        <v>6524</v>
      </c>
      <c r="B17" s="2431"/>
      <c r="C17" s="2431"/>
      <c r="D17" s="1485">
        <v>404</v>
      </c>
      <c r="E17" s="405"/>
      <c r="F17" s="405"/>
      <c r="G17" s="405"/>
      <c r="H17" s="405"/>
      <c r="I17" s="405"/>
      <c r="J17" s="405"/>
      <c r="K17" s="405"/>
      <c r="L17" s="405"/>
      <c r="M17" s="405"/>
      <c r="N17" s="405"/>
      <c r="O17" s="405"/>
      <c r="P17" s="405"/>
    </row>
    <row r="18" spans="1:233" s="406" customFormat="1" ht="20.100000000000001" customHeight="1">
      <c r="A18" s="2432" t="s">
        <v>6821</v>
      </c>
      <c r="B18" s="2433"/>
      <c r="C18" s="2433"/>
      <c r="D18" s="2434"/>
      <c r="E18" s="405"/>
      <c r="F18" s="405"/>
      <c r="G18" s="405"/>
      <c r="H18" s="405"/>
      <c r="I18" s="405"/>
      <c r="J18" s="405"/>
      <c r="K18" s="405"/>
      <c r="L18" s="405"/>
      <c r="M18" s="405"/>
      <c r="N18" s="405"/>
      <c r="O18" s="405"/>
      <c r="P18" s="405"/>
    </row>
    <row r="19" spans="1:233" s="406" customFormat="1" ht="20.100000000000001" customHeight="1">
      <c r="A19" s="1446">
        <v>1</v>
      </c>
      <c r="B19" s="1486" t="s">
        <v>6803</v>
      </c>
      <c r="C19" s="1487"/>
      <c r="D19" s="1484">
        <v>57.58</v>
      </c>
      <c r="E19" s="405"/>
      <c r="F19" s="405"/>
      <c r="G19" s="405"/>
      <c r="H19" s="405"/>
      <c r="I19" s="405"/>
      <c r="J19" s="405"/>
      <c r="K19" s="405"/>
      <c r="L19" s="405"/>
      <c r="M19" s="405"/>
      <c r="N19" s="405"/>
      <c r="O19" s="405"/>
      <c r="P19" s="405"/>
    </row>
    <row r="20" spans="1:233" s="406" customFormat="1" ht="20.100000000000001" customHeight="1">
      <c r="A20" s="2430" t="s">
        <v>6525</v>
      </c>
      <c r="B20" s="2431"/>
      <c r="C20" s="2431"/>
      <c r="D20" s="1488">
        <v>57.58</v>
      </c>
      <c r="E20" s="405"/>
      <c r="F20" s="405"/>
      <c r="G20" s="405"/>
      <c r="H20" s="405"/>
      <c r="I20" s="405"/>
      <c r="J20" s="405"/>
      <c r="K20" s="405"/>
      <c r="L20" s="405"/>
      <c r="M20" s="405"/>
      <c r="N20" s="405"/>
      <c r="O20" s="405"/>
      <c r="P20" s="405"/>
    </row>
    <row r="21" spans="1:233" s="406" customFormat="1" ht="20.100000000000001" customHeight="1">
      <c r="A21" s="1489"/>
      <c r="B21" s="1490"/>
      <c r="C21" s="1490"/>
      <c r="D21" s="1491"/>
      <c r="E21" s="405"/>
      <c r="F21" s="405"/>
      <c r="G21" s="405"/>
      <c r="H21" s="405"/>
      <c r="I21" s="405"/>
      <c r="J21" s="405"/>
      <c r="K21" s="405"/>
      <c r="L21" s="405"/>
      <c r="M21" s="405"/>
      <c r="N21" s="405"/>
      <c r="O21" s="405"/>
      <c r="P21" s="405"/>
    </row>
    <row r="22" spans="1:233" s="289" customFormat="1" ht="20.100000000000001" customHeight="1">
      <c r="A22" s="1492" t="s">
        <v>6822</v>
      </c>
      <c r="B22" s="1493"/>
      <c r="C22" s="1493"/>
      <c r="D22" s="1494">
        <v>461.58</v>
      </c>
      <c r="E22" s="290"/>
      <c r="F22" s="290"/>
      <c r="G22" s="291"/>
      <c r="H22" s="292"/>
      <c r="I22" s="290"/>
      <c r="J22" s="290"/>
      <c r="K22" s="290"/>
      <c r="L22" s="290"/>
      <c r="M22" s="291"/>
      <c r="N22" s="292"/>
      <c r="O22" s="290"/>
      <c r="P22" s="290"/>
      <c r="Q22" s="290"/>
      <c r="R22" s="290"/>
      <c r="S22" s="291"/>
      <c r="T22" s="292"/>
      <c r="U22" s="290"/>
      <c r="V22" s="290"/>
      <c r="W22" s="290"/>
      <c r="X22" s="290"/>
      <c r="Y22" s="291"/>
      <c r="Z22" s="292"/>
      <c r="AA22" s="290"/>
      <c r="AB22" s="290"/>
      <c r="AC22" s="290"/>
      <c r="AD22" s="290"/>
      <c r="AE22" s="291"/>
      <c r="AF22" s="292"/>
      <c r="AG22" s="290"/>
      <c r="AH22" s="290"/>
      <c r="AI22" s="290"/>
      <c r="AJ22" s="290"/>
      <c r="AK22" s="291"/>
      <c r="AL22" s="292"/>
      <c r="AM22" s="290"/>
      <c r="AN22" s="290"/>
      <c r="AO22" s="290"/>
      <c r="AP22" s="290"/>
      <c r="AQ22" s="291"/>
      <c r="AR22" s="292"/>
      <c r="AS22" s="290"/>
      <c r="AT22" s="290"/>
      <c r="AU22" s="290"/>
      <c r="AV22" s="290"/>
      <c r="AW22" s="291"/>
      <c r="AX22" s="292"/>
      <c r="AY22" s="290"/>
      <c r="AZ22" s="290"/>
      <c r="BA22" s="290"/>
      <c r="BB22" s="290"/>
      <c r="BC22" s="291"/>
      <c r="BD22" s="292"/>
      <c r="BE22" s="290"/>
      <c r="BF22" s="290"/>
      <c r="BG22" s="290"/>
      <c r="BH22" s="290"/>
      <c r="BI22" s="291"/>
      <c r="BJ22" s="292"/>
      <c r="BK22" s="290"/>
      <c r="BL22" s="290"/>
      <c r="BM22" s="290"/>
      <c r="BN22" s="290"/>
      <c r="BO22" s="291"/>
      <c r="BP22" s="292"/>
      <c r="BQ22" s="290"/>
      <c r="BR22" s="290"/>
      <c r="BS22" s="290"/>
      <c r="BT22" s="290"/>
      <c r="BU22" s="291"/>
      <c r="BV22" s="292"/>
      <c r="BW22" s="290"/>
      <c r="BX22" s="290"/>
      <c r="BY22" s="290"/>
      <c r="BZ22" s="290"/>
      <c r="CA22" s="291"/>
      <c r="CB22" s="292"/>
      <c r="CC22" s="290"/>
      <c r="CD22" s="290"/>
      <c r="CE22" s="290"/>
      <c r="CF22" s="290"/>
      <c r="CG22" s="291"/>
      <c r="CH22" s="292"/>
      <c r="CI22" s="290"/>
      <c r="CJ22" s="290"/>
      <c r="CK22" s="290"/>
      <c r="CL22" s="290"/>
      <c r="CM22" s="291"/>
      <c r="CN22" s="292"/>
      <c r="CO22" s="290"/>
      <c r="CP22" s="290"/>
      <c r="CQ22" s="290"/>
      <c r="CR22" s="290"/>
      <c r="CS22" s="291"/>
      <c r="CT22" s="292"/>
      <c r="CU22" s="290"/>
      <c r="CV22" s="290"/>
      <c r="CW22" s="290"/>
      <c r="CX22" s="290"/>
      <c r="CY22" s="291"/>
      <c r="CZ22" s="292"/>
      <c r="DA22" s="290"/>
      <c r="DB22" s="290"/>
      <c r="DC22" s="290"/>
      <c r="DD22" s="290"/>
      <c r="DE22" s="291"/>
      <c r="DF22" s="292"/>
      <c r="DG22" s="290"/>
      <c r="DH22" s="290"/>
      <c r="DI22" s="290"/>
      <c r="DJ22" s="290"/>
      <c r="DK22" s="291"/>
      <c r="DL22" s="292"/>
      <c r="DM22" s="290"/>
      <c r="DN22" s="290"/>
      <c r="DO22" s="290"/>
      <c r="DP22" s="290"/>
      <c r="DQ22" s="291"/>
      <c r="DR22" s="292"/>
      <c r="DS22" s="290"/>
      <c r="DT22" s="290"/>
      <c r="DU22" s="290"/>
      <c r="DV22" s="290"/>
      <c r="DW22" s="291"/>
      <c r="DX22" s="292"/>
      <c r="DY22" s="290"/>
      <c r="DZ22" s="290"/>
      <c r="EA22" s="290"/>
      <c r="EB22" s="290"/>
      <c r="EC22" s="291"/>
      <c r="ED22" s="292"/>
      <c r="EE22" s="290"/>
      <c r="EF22" s="290"/>
      <c r="EG22" s="290"/>
      <c r="EH22" s="290"/>
      <c r="EI22" s="291"/>
      <c r="EJ22" s="292"/>
      <c r="EK22" s="290"/>
      <c r="EL22" s="290"/>
      <c r="EM22" s="290"/>
      <c r="EN22" s="290"/>
      <c r="EO22" s="291"/>
      <c r="EP22" s="292"/>
      <c r="EQ22" s="290"/>
      <c r="ER22" s="290"/>
      <c r="ES22" s="290"/>
      <c r="ET22" s="290"/>
      <c r="EU22" s="291"/>
      <c r="EV22" s="292"/>
      <c r="EW22" s="290"/>
      <c r="EX22" s="290"/>
      <c r="EY22" s="290"/>
      <c r="EZ22" s="290"/>
      <c r="FA22" s="291"/>
      <c r="FB22" s="292"/>
      <c r="FC22" s="290"/>
      <c r="FD22" s="290"/>
      <c r="FE22" s="290"/>
      <c r="FF22" s="290"/>
      <c r="FG22" s="291"/>
      <c r="FH22" s="292"/>
      <c r="FI22" s="290"/>
      <c r="FJ22" s="290"/>
      <c r="FK22" s="290"/>
      <c r="FL22" s="290"/>
      <c r="FM22" s="291"/>
      <c r="FN22" s="292"/>
      <c r="FO22" s="290"/>
      <c r="FP22" s="290"/>
      <c r="FQ22" s="290"/>
      <c r="FR22" s="290"/>
      <c r="FS22" s="291"/>
      <c r="FT22" s="292"/>
      <c r="FU22" s="290"/>
      <c r="FV22" s="290"/>
      <c r="FW22" s="290"/>
      <c r="FX22" s="290"/>
      <c r="FY22" s="291"/>
      <c r="FZ22" s="292"/>
      <c r="GA22" s="290"/>
      <c r="GB22" s="290"/>
      <c r="GC22" s="290"/>
      <c r="GD22" s="290"/>
      <c r="GE22" s="291"/>
      <c r="GF22" s="292"/>
      <c r="GG22" s="290"/>
      <c r="GH22" s="290"/>
      <c r="GI22" s="290"/>
      <c r="GJ22" s="290"/>
      <c r="GK22" s="291"/>
      <c r="GL22" s="292"/>
      <c r="GM22" s="290"/>
      <c r="GN22" s="290"/>
      <c r="GO22" s="290"/>
      <c r="GP22" s="290"/>
      <c r="GQ22" s="291"/>
      <c r="GR22" s="292"/>
      <c r="GS22" s="290"/>
      <c r="GT22" s="290"/>
      <c r="GU22" s="290"/>
      <c r="GV22" s="290"/>
      <c r="GW22" s="291"/>
      <c r="GX22" s="292"/>
      <c r="GY22" s="290"/>
      <c r="GZ22" s="290"/>
      <c r="HA22" s="290"/>
      <c r="HB22" s="290"/>
      <c r="HC22" s="291"/>
      <c r="HD22" s="292"/>
      <c r="HE22" s="290"/>
      <c r="HF22" s="290"/>
      <c r="HG22" s="290"/>
      <c r="HH22" s="290"/>
      <c r="HI22" s="291"/>
      <c r="HJ22" s="292"/>
      <c r="HK22" s="290"/>
      <c r="HL22" s="290"/>
      <c r="HM22" s="290"/>
      <c r="HN22" s="290"/>
      <c r="HO22" s="291"/>
      <c r="HP22" s="292"/>
      <c r="HQ22" s="290"/>
      <c r="HR22" s="290"/>
      <c r="HS22" s="290"/>
      <c r="HT22" s="290"/>
      <c r="HU22" s="291"/>
      <c r="HV22" s="292"/>
      <c r="HW22" s="290"/>
      <c r="HX22" s="290"/>
      <c r="HY22" s="290"/>
    </row>
    <row r="23" spans="1:233" ht="27.75" customHeight="1" thickBot="1">
      <c r="A23" s="1495" t="s">
        <v>6526</v>
      </c>
      <c r="B23" s="1496"/>
      <c r="C23" s="1496"/>
      <c r="D23" s="1497"/>
    </row>
    <row r="24" spans="1:233">
      <c r="A24" s="422"/>
    </row>
    <row r="25" spans="1:233">
      <c r="A25" s="422"/>
    </row>
  </sheetData>
  <mergeCells count="19">
    <mergeCell ref="B16:C16"/>
    <mergeCell ref="A17:C17"/>
    <mergeCell ref="A20:C20"/>
    <mergeCell ref="A18:D18"/>
    <mergeCell ref="B7:D7"/>
    <mergeCell ref="B8:D8"/>
    <mergeCell ref="B9:D9"/>
    <mergeCell ref="A10:D10"/>
    <mergeCell ref="A11:A13"/>
    <mergeCell ref="B11:C13"/>
    <mergeCell ref="D11:D12"/>
    <mergeCell ref="B15:C15"/>
    <mergeCell ref="A14:D14"/>
    <mergeCell ref="B6:D6"/>
    <mergeCell ref="A1:D1"/>
    <mergeCell ref="A2:D2"/>
    <mergeCell ref="A3:D3"/>
    <mergeCell ref="A4:D4"/>
    <mergeCell ref="A5:D5"/>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29.xml><?xml version="1.0" encoding="utf-8"?>
<worksheet xmlns="http://schemas.openxmlformats.org/spreadsheetml/2006/main" xmlns:r="http://schemas.openxmlformats.org/officeDocument/2006/relationships">
  <sheetPr codeName="Planilha10"/>
  <dimension ref="A1:K25"/>
  <sheetViews>
    <sheetView view="pageBreakPreview" zoomScaleSheetLayoutView="100" workbookViewId="0">
      <selection activeCell="E18" sqref="E18"/>
    </sheetView>
  </sheetViews>
  <sheetFormatPr defaultRowHeight="15"/>
  <cols>
    <col min="1" max="1" width="20.7109375" style="1105" customWidth="1"/>
    <col min="2" max="7" width="18.42578125" style="1105" customWidth="1"/>
    <col min="8" max="8" width="6.28515625" style="45" customWidth="1"/>
    <col min="9" max="9" width="12.42578125" style="1105" bestFit="1" customWidth="1"/>
    <col min="10" max="16384" width="9.140625" style="1105"/>
  </cols>
  <sheetData>
    <row r="1" spans="1:11" ht="18">
      <c r="A1" s="2410" t="s">
        <v>0</v>
      </c>
      <c r="B1" s="2411"/>
      <c r="C1" s="2411"/>
      <c r="D1" s="2411"/>
      <c r="E1" s="2411"/>
      <c r="F1" s="2411"/>
      <c r="G1" s="2411"/>
      <c r="H1" s="2411"/>
      <c r="I1" s="2412"/>
    </row>
    <row r="2" spans="1:11" ht="15.75">
      <c r="A2" s="2413" t="s">
        <v>5601</v>
      </c>
      <c r="B2" s="2414"/>
      <c r="C2" s="2414"/>
      <c r="D2" s="2414"/>
      <c r="E2" s="2414"/>
      <c r="F2" s="2414"/>
      <c r="G2" s="2414"/>
      <c r="H2" s="2414"/>
      <c r="I2" s="2415"/>
    </row>
    <row r="3" spans="1:11">
      <c r="A3" s="2416" t="s">
        <v>5602</v>
      </c>
      <c r="B3" s="2417"/>
      <c r="C3" s="2417"/>
      <c r="D3" s="2417"/>
      <c r="E3" s="2417"/>
      <c r="F3" s="2417"/>
      <c r="G3" s="2417"/>
      <c r="H3" s="2417"/>
      <c r="I3" s="2418"/>
    </row>
    <row r="4" spans="1:11">
      <c r="A4" s="2416" t="s">
        <v>3</v>
      </c>
      <c r="B4" s="2417"/>
      <c r="C4" s="2417"/>
      <c r="D4" s="2417"/>
      <c r="E4" s="2417"/>
      <c r="F4" s="2417"/>
      <c r="G4" s="2417"/>
      <c r="H4" s="2417"/>
      <c r="I4" s="2418"/>
    </row>
    <row r="5" spans="1:11" ht="15.75" thickBot="1">
      <c r="A5" s="2419" t="s">
        <v>4</v>
      </c>
      <c r="B5" s="2420"/>
      <c r="C5" s="2420"/>
      <c r="D5" s="2420"/>
      <c r="E5" s="2420"/>
      <c r="F5" s="2420"/>
      <c r="G5" s="2420"/>
      <c r="H5" s="2420"/>
      <c r="I5" s="2421"/>
    </row>
    <row r="6" spans="1:11" ht="15.75">
      <c r="A6" s="1481" t="s">
        <v>13</v>
      </c>
      <c r="B6" s="2393" t="s">
        <v>7658</v>
      </c>
      <c r="C6" s="2393"/>
      <c r="D6" s="2393"/>
      <c r="E6" s="2393"/>
      <c r="F6" s="2393"/>
      <c r="G6" s="2393"/>
      <c r="H6" s="2393"/>
      <c r="I6" s="2394"/>
    </row>
    <row r="7" spans="1:11" ht="15.75">
      <c r="A7" s="724" t="s">
        <v>6409</v>
      </c>
      <c r="B7" s="2395" t="s">
        <v>6775</v>
      </c>
      <c r="C7" s="2395"/>
      <c r="D7" s="2395"/>
      <c r="E7" s="2395"/>
      <c r="F7" s="2395"/>
      <c r="G7" s="2395"/>
      <c r="H7" s="2395"/>
      <c r="I7" s="2396"/>
    </row>
    <row r="8" spans="1:11" ht="15.75">
      <c r="A8" s="724" t="s">
        <v>6</v>
      </c>
      <c r="B8" s="2395" t="s">
        <v>6776</v>
      </c>
      <c r="C8" s="2395"/>
      <c r="D8" s="2395"/>
      <c r="E8" s="2395"/>
      <c r="F8" s="2395"/>
      <c r="G8" s="2395"/>
      <c r="H8" s="2395"/>
      <c r="I8" s="2396"/>
    </row>
    <row r="9" spans="1:11" ht="16.5" thickBot="1">
      <c r="A9" s="725" t="s">
        <v>15</v>
      </c>
      <c r="B9" s="2400" t="s">
        <v>7819</v>
      </c>
      <c r="C9" s="2400"/>
      <c r="D9" s="2400"/>
      <c r="E9" s="2400"/>
      <c r="F9" s="2400"/>
      <c r="G9" s="2400"/>
      <c r="H9" s="2400"/>
      <c r="I9" s="2401"/>
    </row>
    <row r="10" spans="1:11" ht="16.5" thickBot="1">
      <c r="A10" s="2405" t="s">
        <v>7710</v>
      </c>
      <c r="B10" s="2406"/>
      <c r="C10" s="2406"/>
      <c r="D10" s="2406"/>
      <c r="E10" s="2406"/>
      <c r="F10" s="2406"/>
      <c r="G10" s="2406"/>
      <c r="H10" s="2406"/>
      <c r="I10" s="2407"/>
    </row>
    <row r="11" spans="1:11" ht="15.75">
      <c r="A11" s="2439" t="s">
        <v>6523</v>
      </c>
      <c r="B11" s="2440"/>
      <c r="C11" s="2440"/>
      <c r="D11" s="2440"/>
      <c r="E11" s="2440"/>
      <c r="F11" s="2440"/>
      <c r="G11" s="2440"/>
      <c r="H11" s="2440"/>
      <c r="I11" s="2441"/>
    </row>
    <row r="12" spans="1:11" ht="30">
      <c r="A12" s="726" t="s">
        <v>6772</v>
      </c>
      <c r="B12" s="2447" t="s">
        <v>7755</v>
      </c>
      <c r="C12" s="2447"/>
      <c r="D12" s="2447"/>
      <c r="E12" s="2447"/>
      <c r="F12" s="2447"/>
      <c r="G12" s="2448"/>
      <c r="H12" s="727" t="s">
        <v>6413</v>
      </c>
      <c r="I12" s="728">
        <v>185.93</v>
      </c>
    </row>
    <row r="13" spans="1:11" ht="15.75">
      <c r="A13" s="726" t="s">
        <v>6773</v>
      </c>
      <c r="B13" s="2447" t="s">
        <v>7755</v>
      </c>
      <c r="C13" s="2447"/>
      <c r="D13" s="2447"/>
      <c r="E13" s="2447"/>
      <c r="F13" s="2447"/>
      <c r="G13" s="2448"/>
      <c r="H13" s="727" t="s">
        <v>6413</v>
      </c>
      <c r="I13" s="728">
        <v>185.93</v>
      </c>
    </row>
    <row r="14" spans="1:11" ht="15.75">
      <c r="A14" s="2444"/>
      <c r="B14" s="2445"/>
      <c r="C14" s="2445"/>
      <c r="D14" s="2445"/>
      <c r="E14" s="2445"/>
      <c r="F14" s="2445"/>
      <c r="G14" s="2445"/>
      <c r="H14" s="2445"/>
      <c r="I14" s="2446"/>
      <c r="K14" s="46"/>
    </row>
    <row r="15" spans="1:11" ht="16.5" thickBot="1">
      <c r="A15" s="729"/>
      <c r="B15" s="2437" t="s">
        <v>6461</v>
      </c>
      <c r="C15" s="2437"/>
      <c r="D15" s="2437"/>
      <c r="E15" s="2437"/>
      <c r="F15" s="2437"/>
      <c r="G15" s="2438"/>
      <c r="H15" s="730" t="s">
        <v>6413</v>
      </c>
      <c r="I15" s="731">
        <v>371.86</v>
      </c>
    </row>
    <row r="16" spans="1:11" ht="15.75">
      <c r="A16" s="2439" t="s">
        <v>6527</v>
      </c>
      <c r="B16" s="2440"/>
      <c r="C16" s="2440"/>
      <c r="D16" s="2440"/>
      <c r="E16" s="2440"/>
      <c r="F16" s="2440"/>
      <c r="G16" s="2440"/>
      <c r="H16" s="2440"/>
      <c r="I16" s="2441"/>
    </row>
    <row r="17" spans="1:9">
      <c r="A17" s="726" t="s">
        <v>6462</v>
      </c>
      <c r="B17" s="2442" t="s">
        <v>7756</v>
      </c>
      <c r="C17" s="2442"/>
      <c r="D17" s="2442"/>
      <c r="E17" s="2442"/>
      <c r="F17" s="2442"/>
      <c r="G17" s="2443"/>
      <c r="H17" s="727" t="s">
        <v>6413</v>
      </c>
      <c r="I17" s="732">
        <v>81.37</v>
      </c>
    </row>
    <row r="18" spans="1:9" ht="15.75">
      <c r="A18" s="2444"/>
      <c r="B18" s="2445"/>
      <c r="C18" s="2445"/>
      <c r="D18" s="2445"/>
      <c r="E18" s="2445"/>
      <c r="F18" s="2445"/>
      <c r="G18" s="2445"/>
      <c r="H18" s="2445"/>
      <c r="I18" s="2446"/>
    </row>
    <row r="19" spans="1:9" ht="16.5" thickBot="1">
      <c r="A19" s="729"/>
      <c r="B19" s="2437" t="s">
        <v>6461</v>
      </c>
      <c r="C19" s="2437"/>
      <c r="D19" s="2437"/>
      <c r="E19" s="2437"/>
      <c r="F19" s="2437"/>
      <c r="G19" s="2438"/>
      <c r="H19" s="730" t="s">
        <v>6413</v>
      </c>
      <c r="I19" s="731">
        <v>81.37</v>
      </c>
    </row>
    <row r="20" spans="1:9" ht="15.75">
      <c r="A20" s="733"/>
      <c r="B20" s="734"/>
      <c r="C20" s="734"/>
      <c r="D20" s="734"/>
      <c r="E20" s="734"/>
      <c r="F20" s="734"/>
      <c r="G20" s="734"/>
      <c r="H20" s="735"/>
      <c r="I20" s="736"/>
    </row>
    <row r="21" spans="1:9" ht="15.75">
      <c r="A21" s="733"/>
      <c r="B21" s="734"/>
      <c r="C21" s="734"/>
      <c r="D21" s="734"/>
      <c r="E21" s="734"/>
      <c r="F21" s="734"/>
      <c r="G21" s="737" t="s">
        <v>6819</v>
      </c>
      <c r="H21" s="735" t="s">
        <v>6413</v>
      </c>
      <c r="I21" s="738">
        <v>453.23</v>
      </c>
    </row>
    <row r="22" spans="1:9" ht="16.5" thickBot="1">
      <c r="A22" s="739"/>
      <c r="B22" s="1482"/>
      <c r="C22" s="1482"/>
      <c r="D22" s="1482"/>
      <c r="E22" s="1482"/>
      <c r="F22" s="1482"/>
      <c r="G22" s="1482"/>
      <c r="H22" s="1483"/>
      <c r="I22" s="740"/>
    </row>
    <row r="25" spans="1:9">
      <c r="I25" s="2"/>
    </row>
  </sheetData>
  <mergeCells count="19">
    <mergeCell ref="B7:I7"/>
    <mergeCell ref="B8:I8"/>
    <mergeCell ref="B9:I9"/>
    <mergeCell ref="A1:I1"/>
    <mergeCell ref="A2:I2"/>
    <mergeCell ref="A3:I3"/>
    <mergeCell ref="A4:I4"/>
    <mergeCell ref="A5:I5"/>
    <mergeCell ref="B6:I6"/>
    <mergeCell ref="A10:I10"/>
    <mergeCell ref="A11:I11"/>
    <mergeCell ref="B12:G12"/>
    <mergeCell ref="B13:G13"/>
    <mergeCell ref="A14:I14"/>
    <mergeCell ref="B15:G15"/>
    <mergeCell ref="A16:I16"/>
    <mergeCell ref="B17:G17"/>
    <mergeCell ref="A18:I18"/>
    <mergeCell ref="B19:G19"/>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3.xml><?xml version="1.0" encoding="utf-8"?>
<worksheet xmlns="http://schemas.openxmlformats.org/spreadsheetml/2006/main" xmlns:r="http://schemas.openxmlformats.org/officeDocument/2006/relationships">
  <sheetPr codeName="Planilha1"/>
  <dimension ref="A1:D5092"/>
  <sheetViews>
    <sheetView zoomScale="70" zoomScaleNormal="70" workbookViewId="0">
      <selection activeCell="D4" sqref="D4"/>
    </sheetView>
  </sheetViews>
  <sheetFormatPr defaultRowHeight="15"/>
  <cols>
    <col min="1" max="1" width="16.85546875" style="45" customWidth="1"/>
    <col min="2" max="2" width="120.7109375" style="42" customWidth="1"/>
    <col min="3" max="3" width="10.7109375" style="45" customWidth="1"/>
    <col min="4" max="4" width="10.7109375" style="742" customWidth="1"/>
    <col min="5" max="16384" width="9.140625" style="38"/>
  </cols>
  <sheetData>
    <row r="1" spans="1:4" ht="16.5" thickBot="1">
      <c r="A1" s="43" t="s">
        <v>28</v>
      </c>
      <c r="B1" s="44" t="s">
        <v>29</v>
      </c>
      <c r="C1" s="43" t="s">
        <v>30</v>
      </c>
      <c r="D1" s="741" t="s">
        <v>71</v>
      </c>
    </row>
    <row r="2" spans="1:4">
      <c r="A2" s="45" t="str">
        <f>Mobilização_Desmobilização!A10</f>
        <v>COMP PAV 001</v>
      </c>
      <c r="B2" s="42" t="str">
        <f>Mobilização_Desmobilização!A11</f>
        <v>MOBILIZAÇÃO E DESMOBILIZAÇÃO</v>
      </c>
      <c r="C2" s="45" t="s">
        <v>115</v>
      </c>
      <c r="D2" s="742">
        <f>'Mob_Desmob '!L26</f>
        <v>9040.8145833333328</v>
      </c>
    </row>
    <row r="3" spans="1:4">
      <c r="A3" s="47" t="str">
        <f>'COMP.02 IMPRIMAÇÃO'!D15</f>
        <v>COMP PAV 002</v>
      </c>
      <c r="B3" s="48" t="str">
        <f>'COMP.02 IMPRIMAÇÃO'!D12</f>
        <v>EXECUÇÃO DE IMPRIMAÇÃO COM ASFALTO DILUÍDO CM-30. AF_11/2019</v>
      </c>
      <c r="C3" s="47" t="str">
        <f>'COMP.02 IMPRIMAÇÃO'!L13</f>
        <v>M2</v>
      </c>
      <c r="D3" s="743">
        <f>'COMP.02 IMPRIMAÇÃO'!M26</f>
        <v>6.22</v>
      </c>
    </row>
    <row r="4" spans="1:4" ht="30">
      <c r="A4" s="45" t="str">
        <f>'COMP. 03TSD'!D15</f>
        <v>COMP PAV 003</v>
      </c>
      <c r="B4" s="42" t="str">
        <f>'COMP. 03TSD'!D12</f>
        <v>CONSTRUÇÃO DE PAVIMENTO COM TRATAMENTO SUPERFICIAL DUPLO, COM EMULSÃO ASFÁLTICA RR-2C, COM BANHO DILUÍDO. AF_01/2018</v>
      </c>
      <c r="C4" s="45" t="str">
        <f>'COMP. 03TSD'!L13</f>
        <v>M2</v>
      </c>
      <c r="D4" s="742">
        <f>'COMP. 03TSD'!M32</f>
        <v>9.5300000000000011</v>
      </c>
    </row>
    <row r="5" spans="1:4">
      <c r="A5" s="47" t="str">
        <f>'COMP.04 PISO TATIL'!D15</f>
        <v>COMP PAV 004</v>
      </c>
      <c r="B5" s="48" t="str">
        <f>'COMP.04 PISO TATIL'!D12</f>
        <v>FORNECIMENTO E INSTALAÇÃO DE ACESSIBILIDADE COM PISO TÁTIL ALERTA E DIRECIONAL 25X25 CM EM PASSEIO PÚBLICO</v>
      </c>
      <c r="C5" s="47" t="str">
        <f>'COMP.04 PISO TATIL'!L13</f>
        <v>M2</v>
      </c>
      <c r="D5" s="743">
        <f>'COMP.04 PISO TATIL'!M24</f>
        <v>98.95</v>
      </c>
    </row>
    <row r="6" spans="1:4">
      <c r="A6" s="45" t="str">
        <f>'COMP.05 SIN-001'!D15</f>
        <v>COMP PAV 005</v>
      </c>
      <c r="B6" s="42" t="str">
        <f>'COMP.05 SIN-001'!D12</f>
        <v xml:space="preserve">INSTALAÇÃO DE PLACA DE SINALIZAÇÃO VERTICAL REFLETIVA </v>
      </c>
      <c r="C6" s="45" t="str">
        <f>'COMP.05 SIN-001'!L13</f>
        <v>UN</v>
      </c>
      <c r="D6" s="742">
        <f>'COMP.05 SIN-001'!M25</f>
        <v>33.589999999999996</v>
      </c>
    </row>
    <row r="7" spans="1:4">
      <c r="A7" s="1147" t="str">
        <f>'COMP. SIN-001'!D15</f>
        <v>COMP PAV 006</v>
      </c>
      <c r="B7" s="48" t="str">
        <f>'COMP. SIN-001'!D12</f>
        <v>FORNECIMENTO E IMPLANTAÇÃO DE PLACA DE IDENTIFICAÇÃO DE LOGRADOURO</v>
      </c>
      <c r="C7" s="47" t="str">
        <f>'COMP. SIN-001'!L13</f>
        <v>UND</v>
      </c>
      <c r="D7" s="743">
        <f>'COMP. SIN-001'!M23</f>
        <v>504.87</v>
      </c>
    </row>
    <row r="8" spans="1:4">
      <c r="A8" s="1148" t="str">
        <f>'COMP. SIN-001'!D28</f>
        <v>COMP PAV 007</v>
      </c>
      <c r="B8" s="42" t="str">
        <f>'COMP. SIN-001'!D25</f>
        <v>POSTE EM TUBO DE AÇO GALVANIZADO 2</v>
      </c>
      <c r="C8" s="1152" t="str">
        <f>'COMP. SIN-001'!L26</f>
        <v>UND</v>
      </c>
      <c r="D8" s="742">
        <f>'COMP. SIN-001'!M38</f>
        <v>310.49</v>
      </c>
    </row>
    <row r="9" spans="1:4" s="1105" customFormat="1">
      <c r="A9" s="1148" t="str">
        <f>'COMP PAV ADM'!D15</f>
        <v>COMP PAV 008</v>
      </c>
      <c r="B9" s="1108" t="str">
        <f>'COMP PAV ADM'!D12</f>
        <v>ADMINISTRAÇÃO LOCAL DA OBRA</v>
      </c>
      <c r="C9" s="1152" t="str">
        <f>'COMP PAV ADM'!O13</f>
        <v>H</v>
      </c>
      <c r="D9" s="1149">
        <f>'COMP PAV ADM'!P23</f>
        <v>8636.8799999999992</v>
      </c>
    </row>
    <row r="10" spans="1:4">
      <c r="A10" s="47" t="str">
        <f>'COMP. DREN 001'!D15</f>
        <v>COMP DREN 001</v>
      </c>
      <c r="B10" s="48" t="str">
        <f>'COMP. DREN 001'!$D$12</f>
        <v>CHAMINE P/ POCO DE VISITA EM ALVENARIA, EXCLUSOS TAMPAO E ANEL</v>
      </c>
      <c r="C10" s="47" t="str">
        <f>'COMP. DREN 001'!L13</f>
        <v>UN</v>
      </c>
      <c r="D10" s="743">
        <f>'COMP. DREN 001'!M26</f>
        <v>647.76</v>
      </c>
    </row>
    <row r="11" spans="1:4" ht="30">
      <c r="A11" s="45" t="str">
        <f>'COMP. DREN 002'!D15</f>
        <v>COMP DREN 002</v>
      </c>
      <c r="B11" s="42" t="str">
        <f>'COMP. DREN 002'!$D$12</f>
        <v>POCO VISITA AG PLUV:CONC ARM 1,10X1,10X1,40M COLETOR D=60CM PAREDE E=15CM BASE CONC FCK=10MPA REVEST C/ARG CIM/AREIA 1:4 INCL FORN TODOS MATERIAIS</v>
      </c>
      <c r="C11" s="45" t="str">
        <f>'COMP. DREN 002'!L13</f>
        <v>UN</v>
      </c>
      <c r="D11" s="742">
        <f>'COMP. DREN 002'!M31</f>
        <v>2460.5099999999998</v>
      </c>
    </row>
    <row r="12" spans="1:4" ht="30">
      <c r="A12" s="47" t="str">
        <f>'COMP. DREN 003'!D15</f>
        <v>COMP DREN 003</v>
      </c>
      <c r="B12" s="48" t="str">
        <f>'COMP. DREN 003'!D12</f>
        <v>POCO VISITA AG PLUV:CONC ARM 1,30X1,30X1,40M COLETOR D=80CM PAREDE E=15CM BASE CONC FCK=10MPA REVEST C/ARG CIM/AREIA 1:4 INCL FORN TODOS MATERIAIS</v>
      </c>
      <c r="C12" s="47" t="str">
        <f>'COMP. DREN 003'!L13</f>
        <v>UN</v>
      </c>
      <c r="D12" s="743">
        <f>'COMP. DREN 003'!M31</f>
        <v>3042.5899999999997</v>
      </c>
    </row>
    <row r="13" spans="1:4" ht="30">
      <c r="A13" s="45" t="str">
        <f>'COMP. DREN 004'!D15</f>
        <v>COMP DREN 004</v>
      </c>
      <c r="B13" s="42" t="str">
        <f>'COMP. DREN 004'!D12</f>
        <v>POCO VISITA AG PLUV:CONC ARM 1,50X1,50X1,60M COLETOR D=1M PAREDE E=15CM BASE CONC FCK=10MPA REVEST C/ARG CIM/AREIA 1:4 INCL FORN TODOS MATERIAIS</v>
      </c>
      <c r="C13" s="45" t="str">
        <f>'COMP. DREN 004'!L13</f>
        <v>UN</v>
      </c>
      <c r="D13" s="742">
        <f>'COMP. DREN 004'!M31</f>
        <v>3940.2899999999991</v>
      </c>
    </row>
    <row r="14" spans="1:4" ht="30">
      <c r="A14" s="47" t="str">
        <f>'COMP. DREN 005'!D15</f>
        <v>COMP DREN 005</v>
      </c>
      <c r="B14" s="48" t="str">
        <f>'COMP. DREN 005'!D12</f>
        <v>POCO VISITA AG PLUV:CONC ARM 1,70X1,70X1,80M COLETOR D=1,20M PAREDE E=15CM BASE CONC FCK=10MPA REVEST C/ARG CIM/AREIA 1:4 INCL FORN TODOS MATERIAIS</v>
      </c>
      <c r="C14" s="47" t="str">
        <f>'COMP. DREN 005'!L13</f>
        <v>UN</v>
      </c>
      <c r="D14" s="743">
        <f>'COMP. DREN 005'!M31</f>
        <v>4593.3899999999994</v>
      </c>
    </row>
    <row r="15" spans="1:4" ht="30">
      <c r="A15" s="45" t="str">
        <f>'COMP. DREN 006'!D15</f>
        <v>COMP DREN 006</v>
      </c>
      <c r="B15" s="42" t="str">
        <f>'COMP. DREN 006'!D12</f>
        <v>BOCA DE LOBO DUPLA EM ALVENARIA TIJOLO MACICO, REVESTIDA C/ ARGAMASSA DE CIMENTO E AREIA 1:3, SOBRE LASTRO DE CONCRETO 10CM E TAMPA DE CONCRETO ARMADO</v>
      </c>
      <c r="C15" s="45" t="str">
        <f>'COMP. DREN 006'!L13</f>
        <v>UN</v>
      </c>
      <c r="D15" s="742">
        <f>'COMP. DREN 006'!M33</f>
        <v>1519.88</v>
      </c>
    </row>
    <row r="16" spans="1:4" ht="30">
      <c r="A16" s="47" t="str">
        <f>'COMP. DREN 007'!D15</f>
        <v>COMP DREN 007</v>
      </c>
      <c r="B16" s="48" t="str">
        <f>'COMP. DREN 007'!D12</f>
        <v>CONCRETO FCK = 15MPA, TRAÇO 1:3,4:3,5 (CIMENTO/ AREIA MÉDIA/ BRITA 1)  - PREPARO MECÂNICO COM BETONEIRA 400 L. AF_07/2016</v>
      </c>
      <c r="C16" s="47" t="str">
        <f>'COMP. DREN 007'!L13</f>
        <v>M3</v>
      </c>
      <c r="D16" s="743">
        <f>'COMP. DREN 007'!M26</f>
        <v>285.68</v>
      </c>
    </row>
    <row r="17" spans="1:4" ht="30">
      <c r="A17" s="45" t="str">
        <f>'COMP. DREN 008'!D15</f>
        <v>COMP DREN 008</v>
      </c>
      <c r="B17" s="42" t="str">
        <f>'COMP. DREN 008'!D12</f>
        <v>CONCRETO FCK = 25MPA, TRAÇO 1:2,3:2,7 (CIMENTO/ AREIA MÉDIA/ BRITA 1)  - PREPARO MECÂNICO COM BETONEIRA 400 L. AF_07/2016</v>
      </c>
      <c r="C17" s="45" t="str">
        <f>'COMP. DREN 008'!L13</f>
        <v>M3</v>
      </c>
      <c r="D17" s="742">
        <f>'COMP. DREN 008'!M26</f>
        <v>331.53</v>
      </c>
    </row>
    <row r="18" spans="1:4" ht="30">
      <c r="A18" s="47" t="str">
        <f>'COMP. DREN 009'!D15</f>
        <v>COMP DREN 009</v>
      </c>
      <c r="B18" s="48" t="str">
        <f>'COMP. DREN 009'!D12</f>
        <v>CONCRETO FCK = 25MPA, TRAÇO 1:2,3:2,7 (CIMENTO/ AREIA MÉDIA/ BRITA 1)  - PREPARO MECÂNICO COM BETONEIRA 400 L. AF_07/2016</v>
      </c>
      <c r="C18" s="47" t="str">
        <f>'COMP. DREN 009'!L13</f>
        <v>M3</v>
      </c>
      <c r="D18" s="743">
        <f>'COMP. DREN 009'!M26</f>
        <v>267.04000000000002</v>
      </c>
    </row>
    <row r="19" spans="1:4" ht="33" customHeight="1">
      <c r="A19" s="45" t="str">
        <f>'COMP. DREN 010'!D15</f>
        <v>COMP DREN 010</v>
      </c>
      <c r="B19" s="42" t="str">
        <f>'COMP. DREN 010'!D12</f>
        <v>BOCA DE LOBO EM ALVENARIA TIJOLO MACICO, REVESTIDA C/ ARGAMASSA DE CIMENTO E AREIA 1:3, SOBRE LASTRO DE CONCRETO 10CM E TAMPA DE CONCRETO ARMADO</v>
      </c>
      <c r="C19" s="45" t="str">
        <f>'COMP. DREN 010'!L13</f>
        <v>UN</v>
      </c>
      <c r="D19" s="742">
        <f>'COMP. DREN 010'!M33</f>
        <v>759.90000000000009</v>
      </c>
    </row>
    <row r="20" spans="1:4" ht="30">
      <c r="A20" s="47" t="str">
        <f>'COMP. DREN 011'!D15</f>
        <v>COMP DREN 011</v>
      </c>
      <c r="B20" s="48" t="str">
        <f>'COMP. DREN 011'!D12</f>
        <v>CONCRETO MAGRO PARA LASTRO, TRAÇO 1:4,5:4,5 (CIMENTO/ AREIA MÉDIA/ BRITA 1)  - PREPARO MECÂNICO COM BETONEIRA 400 L. AF_07/2016</v>
      </c>
      <c r="C20" s="47" t="str">
        <f>'COMP. DREN 011'!L13</f>
        <v>M3</v>
      </c>
      <c r="D20" s="743">
        <f>'COMP. DREN 011'!M26</f>
        <v>267.02</v>
      </c>
    </row>
    <row r="21" spans="1:4">
      <c r="A21" s="45" t="str">
        <f>'COMP. DREN 012'!D15</f>
        <v>COMP DREN 012</v>
      </c>
      <c r="B21" s="42" t="str">
        <f>'COMP. DREN 012'!D12</f>
        <v>DISSIPADOR DE ENERGIA - DEB 03</v>
      </c>
      <c r="C21" s="45" t="str">
        <f>'COMP. DREN 012'!L13</f>
        <v>UN</v>
      </c>
      <c r="D21" s="742">
        <f>'COMP. DREN 012'!M24</f>
        <v>1425.42</v>
      </c>
    </row>
    <row r="22" spans="1:4">
      <c r="A22" s="722" t="str">
        <f>'COMP. DREN 013'!D15</f>
        <v>COMP DREN 013</v>
      </c>
      <c r="B22" s="48" t="str">
        <f>'COMP. DREN 013'!D12</f>
        <v>DISSIPADOR DE ENERGIA - DEB 04</v>
      </c>
      <c r="C22" s="47" t="str">
        <f>'COMP. DREN 013'!L13</f>
        <v>UN</v>
      </c>
      <c r="D22" s="743">
        <f>'COMP. DREN 014'!M24</f>
        <v>2882.7599999999998</v>
      </c>
    </row>
    <row r="23" spans="1:4">
      <c r="A23" s="723" t="str">
        <f>'COMP. DREN 014'!D15</f>
        <v>COMP DREN 014</v>
      </c>
      <c r="B23" s="42" t="str">
        <f>'COMP. DREN 014'!$D$12</f>
        <v>DISSIPADOR DE ENERGIA - DEB 05</v>
      </c>
      <c r="C23" s="45" t="str">
        <f>'COMP. DREN 014'!L13</f>
        <v>UN</v>
      </c>
      <c r="D23" s="742">
        <f>'COMP. DREN 014'!M24</f>
        <v>2882.7599999999998</v>
      </c>
    </row>
    <row r="24" spans="1:4">
      <c r="A24" s="722" t="str">
        <f>'COMP. DREN 015'!D15</f>
        <v>COMP DREN 015</v>
      </c>
      <c r="B24" s="48" t="str">
        <f>'COMP. DREN 015'!D12</f>
        <v>DISSIPADOR DE ENERGIA - DEB 06</v>
      </c>
      <c r="C24" s="47" t="str">
        <f>'COMP. DREN 015'!L13</f>
        <v>UN</v>
      </c>
      <c r="D24" s="743">
        <f>'COMP. DREN 015'!M24</f>
        <v>4944.87</v>
      </c>
    </row>
    <row r="25" spans="1:4">
      <c r="A25" s="723" t="str">
        <f>'COMP. DREN 016'!D15</f>
        <v>COMP DREN 016</v>
      </c>
      <c r="B25" s="42" t="str">
        <f>'COMP. DREN 016'!D12</f>
        <v>ENTRADA D'ÁGUA SIMPLES - EDA 01</v>
      </c>
      <c r="C25" s="45" t="str">
        <f>'COMP. DREN 016'!L13</f>
        <v>UN</v>
      </c>
      <c r="D25" s="742">
        <f>'COMP. DREN 016'!M24</f>
        <v>1998.89</v>
      </c>
    </row>
    <row r="26" spans="1:4">
      <c r="A26" s="722" t="e">
        <f>#REF!</f>
        <v>#REF!</v>
      </c>
      <c r="B26" s="48" t="e">
        <f>#REF!</f>
        <v>#REF!</v>
      </c>
      <c r="C26" s="47" t="e">
        <f>#REF!</f>
        <v>#REF!</v>
      </c>
      <c r="D26" s="743" t="e">
        <f>#REF!</f>
        <v>#REF!</v>
      </c>
    </row>
    <row r="27" spans="1:4">
      <c r="A27" s="45" t="e">
        <f>#REF!</f>
        <v>#REF!</v>
      </c>
      <c r="B27" s="42" t="e">
        <f>#REF!</f>
        <v>#REF!</v>
      </c>
      <c r="C27" s="801" t="e">
        <f>#REF!</f>
        <v>#REF!</v>
      </c>
      <c r="D27" s="742" t="e">
        <f>#REF!</f>
        <v>#REF!</v>
      </c>
    </row>
    <row r="28" spans="1:4">
      <c r="A28" s="47" t="e">
        <f>#REF!</f>
        <v>#REF!</v>
      </c>
      <c r="B28" s="48" t="e">
        <f>#REF!</f>
        <v>#REF!</v>
      </c>
      <c r="C28" s="47" t="e">
        <f>#REF!</f>
        <v>#REF!</v>
      </c>
      <c r="D28" s="743" t="e">
        <f>#REF!</f>
        <v>#REF!</v>
      </c>
    </row>
    <row r="29" spans="1:4">
      <c r="A29" s="45" t="e">
        <f>#REF!</f>
        <v>#REF!</v>
      </c>
      <c r="B29" s="42" t="e">
        <f>#REF!</f>
        <v>#REF!</v>
      </c>
      <c r="C29" s="45" t="e">
        <f>#REF!</f>
        <v>#REF!</v>
      </c>
      <c r="D29" s="742" t="e">
        <f>#REF!</f>
        <v>#REF!</v>
      </c>
    </row>
    <row r="30" spans="1:4">
      <c r="A30" s="47" t="e">
        <f>#REF!</f>
        <v>#REF!</v>
      </c>
      <c r="B30" s="48" t="e">
        <f>#REF!</f>
        <v>#REF!</v>
      </c>
      <c r="C30" s="47" t="e">
        <f>#REF!</f>
        <v>#REF!</v>
      </c>
      <c r="D30" s="743" t="e">
        <f>#REF!</f>
        <v>#REF!</v>
      </c>
    </row>
    <row r="31" spans="1:4">
      <c r="A31" s="45" t="e">
        <f>#REF!</f>
        <v>#REF!</v>
      </c>
      <c r="B31" s="42" t="e">
        <f>#REF!</f>
        <v>#REF!</v>
      </c>
      <c r="C31" s="45" t="e">
        <f>#REF!</f>
        <v>#REF!</v>
      </c>
      <c r="D31" s="742" t="e">
        <f>#REF!</f>
        <v>#REF!</v>
      </c>
    </row>
    <row r="32" spans="1:4">
      <c r="A32" s="47" t="e">
        <f>#REF!</f>
        <v>#REF!</v>
      </c>
      <c r="B32" s="48" t="e">
        <f>#REF!</f>
        <v>#REF!</v>
      </c>
      <c r="C32" s="47" t="e">
        <f>#REF!</f>
        <v>#REF!</v>
      </c>
      <c r="D32" s="743" t="e">
        <f>#REF!</f>
        <v>#REF!</v>
      </c>
    </row>
    <row r="34" spans="1:4">
      <c r="A34" s="47"/>
      <c r="B34" s="48"/>
      <c r="C34" s="47"/>
      <c r="D34" s="743"/>
    </row>
    <row r="36" spans="1:4">
      <c r="A36" s="47"/>
      <c r="B36" s="48"/>
      <c r="C36" s="47"/>
      <c r="D36" s="743"/>
    </row>
    <row r="38" spans="1:4">
      <c r="A38" s="47"/>
      <c r="B38" s="48"/>
      <c r="C38" s="47"/>
      <c r="D38" s="743"/>
    </row>
    <row r="40" spans="1:4">
      <c r="A40" s="47"/>
      <c r="B40" s="48"/>
      <c r="C40" s="47"/>
      <c r="D40" s="743"/>
    </row>
    <row r="42" spans="1:4">
      <c r="A42" s="47"/>
      <c r="B42" s="48"/>
      <c r="C42" s="47"/>
      <c r="D42" s="743"/>
    </row>
    <row r="44" spans="1:4">
      <c r="A44" s="47"/>
      <c r="B44" s="48"/>
      <c r="C44" s="47"/>
      <c r="D44" s="743"/>
    </row>
    <row r="46" spans="1:4">
      <c r="A46" s="47"/>
      <c r="B46" s="48"/>
      <c r="C46" s="47"/>
      <c r="D46" s="743"/>
    </row>
    <row r="48" spans="1:4">
      <c r="A48" s="47"/>
      <c r="B48" s="48"/>
      <c r="C48" s="47"/>
      <c r="D48" s="743"/>
    </row>
    <row r="50" spans="1:4">
      <c r="A50" s="47"/>
      <c r="B50" s="48"/>
      <c r="C50" s="47"/>
      <c r="D50" s="743"/>
    </row>
    <row r="52" spans="1:4">
      <c r="A52" s="47"/>
      <c r="B52" s="48"/>
      <c r="C52" s="47"/>
      <c r="D52" s="743"/>
    </row>
    <row r="54" spans="1:4">
      <c r="A54" s="47"/>
      <c r="B54" s="48"/>
      <c r="C54" s="47"/>
      <c r="D54" s="743"/>
    </row>
    <row r="56" spans="1:4">
      <c r="A56" s="47"/>
      <c r="B56" s="48"/>
      <c r="C56" s="47"/>
      <c r="D56" s="743"/>
    </row>
    <row r="58" spans="1:4">
      <c r="A58" s="47"/>
      <c r="B58" s="48"/>
      <c r="C58" s="47"/>
      <c r="D58" s="743"/>
    </row>
    <row r="60" spans="1:4">
      <c r="A60" s="47"/>
      <c r="B60" s="48"/>
      <c r="C60" s="47"/>
      <c r="D60" s="743"/>
    </row>
    <row r="62" spans="1:4">
      <c r="A62" s="47"/>
      <c r="B62" s="48"/>
      <c r="C62" s="47"/>
      <c r="D62" s="743"/>
    </row>
    <row r="64" spans="1:4">
      <c r="A64" s="47"/>
      <c r="B64" s="48"/>
      <c r="C64" s="47"/>
      <c r="D64" s="743"/>
    </row>
    <row r="66" spans="1:4">
      <c r="A66" s="47"/>
      <c r="B66" s="48"/>
      <c r="C66" s="47"/>
      <c r="D66" s="743"/>
    </row>
    <row r="68" spans="1:4">
      <c r="A68" s="47"/>
      <c r="B68" s="48"/>
      <c r="C68" s="47"/>
      <c r="D68" s="743"/>
    </row>
    <row r="70" spans="1:4">
      <c r="A70" s="47"/>
      <c r="B70" s="48"/>
      <c r="C70" s="47"/>
      <c r="D70" s="743"/>
    </row>
    <row r="72" spans="1:4">
      <c r="A72" s="47"/>
      <c r="B72" s="48"/>
      <c r="C72" s="47"/>
      <c r="D72" s="743"/>
    </row>
    <row r="74" spans="1:4">
      <c r="A74" s="47"/>
      <c r="B74" s="48"/>
      <c r="C74" s="47"/>
      <c r="D74" s="743"/>
    </row>
    <row r="76" spans="1:4">
      <c r="A76" s="47"/>
      <c r="B76" s="48"/>
      <c r="C76" s="47"/>
      <c r="D76" s="743"/>
    </row>
    <row r="78" spans="1:4">
      <c r="A78" s="47"/>
      <c r="B78" s="48"/>
      <c r="C78" s="47"/>
      <c r="D78" s="743"/>
    </row>
    <row r="80" spans="1:4">
      <c r="A80" s="47"/>
      <c r="B80" s="48"/>
      <c r="C80" s="47"/>
      <c r="D80" s="743"/>
    </row>
    <row r="82" spans="1:4">
      <c r="A82" s="47"/>
      <c r="B82" s="48"/>
      <c r="C82" s="47"/>
      <c r="D82" s="743"/>
    </row>
    <row r="84" spans="1:4">
      <c r="A84" s="47"/>
      <c r="B84" s="48"/>
      <c r="C84" s="47"/>
      <c r="D84" s="743"/>
    </row>
    <row r="86" spans="1:4">
      <c r="A86" s="47"/>
      <c r="B86" s="48"/>
      <c r="C86" s="47"/>
      <c r="D86" s="743"/>
    </row>
    <row r="88" spans="1:4">
      <c r="A88" s="47"/>
      <c r="B88" s="48"/>
      <c r="C88" s="47"/>
      <c r="D88" s="743"/>
    </row>
    <row r="90" spans="1:4">
      <c r="A90" s="47"/>
      <c r="B90" s="48"/>
      <c r="C90" s="47"/>
      <c r="D90" s="743"/>
    </row>
    <row r="92" spans="1:4">
      <c r="A92" s="47"/>
      <c r="B92" s="48"/>
      <c r="C92" s="47"/>
      <c r="D92" s="743"/>
    </row>
    <row r="94" spans="1:4">
      <c r="A94" s="47"/>
      <c r="B94" s="48"/>
      <c r="C94" s="47"/>
      <c r="D94" s="743"/>
    </row>
    <row r="96" spans="1:4">
      <c r="A96" s="47"/>
      <c r="B96" s="48"/>
      <c r="C96" s="47"/>
      <c r="D96" s="743"/>
    </row>
    <row r="98" spans="1:4">
      <c r="A98" s="47"/>
      <c r="B98" s="48"/>
      <c r="C98" s="47"/>
      <c r="D98" s="743"/>
    </row>
    <row r="100" spans="1:4">
      <c r="A100" s="47"/>
      <c r="B100" s="48"/>
      <c r="C100" s="47"/>
      <c r="D100" s="743"/>
    </row>
    <row r="102" spans="1:4">
      <c r="A102" s="47"/>
      <c r="B102" s="48"/>
      <c r="C102" s="47"/>
      <c r="D102" s="743"/>
    </row>
    <row r="104" spans="1:4">
      <c r="A104" s="47"/>
      <c r="B104" s="48"/>
      <c r="C104" s="47"/>
      <c r="D104" s="743"/>
    </row>
    <row r="106" spans="1:4">
      <c r="A106" s="47"/>
      <c r="B106" s="48"/>
      <c r="C106" s="47"/>
      <c r="D106" s="743"/>
    </row>
    <row r="108" spans="1:4">
      <c r="A108" s="47"/>
      <c r="B108" s="48"/>
      <c r="C108" s="47"/>
      <c r="D108" s="743"/>
    </row>
    <row r="110" spans="1:4">
      <c r="A110" s="47"/>
      <c r="B110" s="48"/>
      <c r="C110" s="47"/>
      <c r="D110" s="743"/>
    </row>
    <row r="112" spans="1:4">
      <c r="A112" s="47"/>
      <c r="B112" s="48"/>
      <c r="C112" s="47"/>
      <c r="D112" s="743"/>
    </row>
    <row r="114" spans="1:4">
      <c r="A114" s="47"/>
      <c r="B114" s="48"/>
      <c r="C114" s="47"/>
      <c r="D114" s="743"/>
    </row>
    <row r="116" spans="1:4">
      <c r="A116" s="47"/>
      <c r="B116" s="48"/>
      <c r="C116" s="47"/>
      <c r="D116" s="743"/>
    </row>
    <row r="118" spans="1:4">
      <c r="A118" s="47"/>
      <c r="B118" s="48"/>
      <c r="C118" s="47"/>
      <c r="D118" s="743"/>
    </row>
    <row r="120" spans="1:4">
      <c r="A120" s="47"/>
      <c r="B120" s="48"/>
      <c r="C120" s="47"/>
      <c r="D120" s="743"/>
    </row>
    <row r="122" spans="1:4">
      <c r="A122" s="47"/>
      <c r="B122" s="48"/>
      <c r="C122" s="47"/>
      <c r="D122" s="743"/>
    </row>
    <row r="124" spans="1:4">
      <c r="A124" s="47"/>
      <c r="B124" s="48"/>
      <c r="C124" s="47"/>
      <c r="D124" s="743"/>
    </row>
    <row r="126" spans="1:4">
      <c r="A126" s="47"/>
      <c r="B126" s="48"/>
      <c r="C126" s="47"/>
      <c r="D126" s="743"/>
    </row>
    <row r="128" spans="1:4">
      <c r="A128" s="47"/>
      <c r="B128" s="48"/>
      <c r="C128" s="47"/>
      <c r="D128" s="743"/>
    </row>
    <row r="130" spans="1:4">
      <c r="A130" s="47"/>
      <c r="B130" s="48"/>
      <c r="C130" s="47"/>
      <c r="D130" s="743"/>
    </row>
    <row r="132" spans="1:4">
      <c r="A132" s="47"/>
      <c r="B132" s="48"/>
      <c r="C132" s="47"/>
      <c r="D132" s="743"/>
    </row>
    <row r="134" spans="1:4">
      <c r="A134" s="47"/>
      <c r="B134" s="48"/>
      <c r="C134" s="47"/>
      <c r="D134" s="743"/>
    </row>
    <row r="136" spans="1:4">
      <c r="A136" s="47"/>
      <c r="B136" s="48"/>
      <c r="C136" s="47"/>
      <c r="D136" s="743"/>
    </row>
    <row r="138" spans="1:4">
      <c r="A138" s="47"/>
      <c r="B138" s="48"/>
      <c r="C138" s="47"/>
      <c r="D138" s="743"/>
    </row>
    <row r="140" spans="1:4">
      <c r="A140" s="47"/>
      <c r="B140" s="48"/>
      <c r="C140" s="47"/>
      <c r="D140" s="743"/>
    </row>
    <row r="142" spans="1:4">
      <c r="A142" s="47"/>
      <c r="B142" s="48"/>
      <c r="C142" s="47"/>
      <c r="D142" s="743"/>
    </row>
    <row r="144" spans="1:4">
      <c r="A144" s="47"/>
      <c r="B144" s="48"/>
      <c r="C144" s="47"/>
      <c r="D144" s="743"/>
    </row>
    <row r="146" spans="1:4">
      <c r="A146" s="47"/>
      <c r="B146" s="48"/>
      <c r="C146" s="47"/>
      <c r="D146" s="743"/>
    </row>
    <row r="148" spans="1:4">
      <c r="A148" s="47"/>
      <c r="B148" s="48"/>
      <c r="C148" s="47"/>
      <c r="D148" s="743"/>
    </row>
    <row r="150" spans="1:4">
      <c r="A150" s="47"/>
      <c r="B150" s="48"/>
      <c r="C150" s="47"/>
      <c r="D150" s="743"/>
    </row>
    <row r="152" spans="1:4">
      <c r="A152" s="47"/>
      <c r="B152" s="48"/>
      <c r="C152" s="47"/>
      <c r="D152" s="743"/>
    </row>
    <row r="154" spans="1:4">
      <c r="A154" s="47"/>
      <c r="B154" s="48"/>
      <c r="C154" s="47"/>
      <c r="D154" s="743"/>
    </row>
    <row r="156" spans="1:4">
      <c r="A156" s="47"/>
      <c r="B156" s="48"/>
      <c r="C156" s="47"/>
      <c r="D156" s="743"/>
    </row>
    <row r="158" spans="1:4">
      <c r="A158" s="47"/>
      <c r="B158" s="48"/>
      <c r="C158" s="47"/>
      <c r="D158" s="743"/>
    </row>
    <row r="160" spans="1:4">
      <c r="A160" s="47"/>
      <c r="B160" s="48"/>
      <c r="C160" s="47"/>
      <c r="D160" s="743"/>
    </row>
    <row r="162" spans="1:4">
      <c r="A162" s="47"/>
      <c r="B162" s="48"/>
      <c r="C162" s="47"/>
      <c r="D162" s="743"/>
    </row>
    <row r="164" spans="1:4">
      <c r="A164" s="47"/>
      <c r="B164" s="48"/>
      <c r="C164" s="47"/>
      <c r="D164" s="743"/>
    </row>
    <row r="166" spans="1:4">
      <c r="A166" s="47"/>
      <c r="B166" s="48"/>
      <c r="C166" s="47"/>
      <c r="D166" s="743"/>
    </row>
    <row r="168" spans="1:4">
      <c r="A168" s="47"/>
      <c r="B168" s="48"/>
      <c r="C168" s="47"/>
      <c r="D168" s="743"/>
    </row>
    <row r="170" spans="1:4">
      <c r="A170" s="47"/>
      <c r="B170" s="48"/>
      <c r="C170" s="47"/>
      <c r="D170" s="743"/>
    </row>
    <row r="172" spans="1:4">
      <c r="A172" s="47"/>
      <c r="B172" s="48"/>
      <c r="C172" s="47"/>
      <c r="D172" s="743"/>
    </row>
    <row r="174" spans="1:4">
      <c r="A174" s="47"/>
      <c r="B174" s="48"/>
      <c r="C174" s="47"/>
      <c r="D174" s="743"/>
    </row>
    <row r="176" spans="1:4">
      <c r="A176" s="47"/>
      <c r="B176" s="48"/>
      <c r="C176" s="47"/>
      <c r="D176" s="743"/>
    </row>
    <row r="178" spans="1:4">
      <c r="A178" s="47"/>
      <c r="B178" s="48"/>
      <c r="C178" s="47"/>
      <c r="D178" s="743"/>
    </row>
    <row r="180" spans="1:4">
      <c r="A180" s="47"/>
      <c r="B180" s="48"/>
      <c r="C180" s="47"/>
      <c r="D180" s="743"/>
    </row>
    <row r="182" spans="1:4">
      <c r="A182" s="47"/>
      <c r="B182" s="48"/>
      <c r="C182" s="47"/>
      <c r="D182" s="743"/>
    </row>
    <row r="184" spans="1:4">
      <c r="A184" s="47"/>
      <c r="B184" s="48"/>
      <c r="C184" s="47"/>
      <c r="D184" s="743"/>
    </row>
    <row r="186" spans="1:4">
      <c r="A186" s="47"/>
      <c r="B186" s="48"/>
      <c r="C186" s="47"/>
      <c r="D186" s="743"/>
    </row>
    <row r="188" spans="1:4">
      <c r="A188" s="47"/>
      <c r="B188" s="48"/>
      <c r="C188" s="47"/>
      <c r="D188" s="743"/>
    </row>
    <row r="190" spans="1:4">
      <c r="A190" s="47"/>
      <c r="B190" s="48"/>
      <c r="C190" s="47"/>
      <c r="D190" s="743"/>
    </row>
    <row r="192" spans="1:4">
      <c r="A192" s="47"/>
      <c r="B192" s="48"/>
      <c r="C192" s="47"/>
      <c r="D192" s="743"/>
    </row>
    <row r="194" spans="1:4">
      <c r="A194" s="47"/>
      <c r="B194" s="48"/>
      <c r="C194" s="47"/>
      <c r="D194" s="743"/>
    </row>
    <row r="196" spans="1:4">
      <c r="A196" s="47"/>
      <c r="B196" s="48"/>
      <c r="C196" s="47"/>
      <c r="D196" s="743"/>
    </row>
    <row r="198" spans="1:4">
      <c r="A198" s="47"/>
      <c r="B198" s="48"/>
      <c r="C198" s="47"/>
      <c r="D198" s="743"/>
    </row>
    <row r="200" spans="1:4">
      <c r="A200" s="47"/>
      <c r="B200" s="48"/>
      <c r="C200" s="47"/>
      <c r="D200" s="743"/>
    </row>
    <row r="202" spans="1:4">
      <c r="A202" s="47"/>
      <c r="B202" s="48"/>
      <c r="C202" s="47"/>
      <c r="D202" s="743"/>
    </row>
    <row r="204" spans="1:4">
      <c r="A204" s="47"/>
      <c r="B204" s="48"/>
      <c r="C204" s="47"/>
      <c r="D204" s="743"/>
    </row>
    <row r="206" spans="1:4">
      <c r="A206" s="47"/>
      <c r="B206" s="48"/>
      <c r="C206" s="47"/>
      <c r="D206" s="743"/>
    </row>
    <row r="208" spans="1:4">
      <c r="A208" s="47"/>
      <c r="B208" s="48"/>
      <c r="C208" s="47"/>
      <c r="D208" s="743"/>
    </row>
    <row r="210" spans="1:4">
      <c r="A210" s="47"/>
      <c r="B210" s="48"/>
      <c r="C210" s="47"/>
      <c r="D210" s="743"/>
    </row>
    <row r="212" spans="1:4">
      <c r="A212" s="47"/>
      <c r="B212" s="48"/>
      <c r="C212" s="47"/>
      <c r="D212" s="743"/>
    </row>
    <row r="214" spans="1:4">
      <c r="A214" s="47"/>
      <c r="B214" s="48"/>
      <c r="C214" s="47"/>
      <c r="D214" s="743"/>
    </row>
    <row r="216" spans="1:4">
      <c r="A216" s="47"/>
      <c r="B216" s="48"/>
      <c r="C216" s="47"/>
      <c r="D216" s="743"/>
    </row>
    <row r="218" spans="1:4">
      <c r="A218" s="47"/>
      <c r="B218" s="48"/>
      <c r="C218" s="47"/>
      <c r="D218" s="743"/>
    </row>
    <row r="220" spans="1:4">
      <c r="A220" s="47"/>
      <c r="B220" s="48"/>
      <c r="C220" s="47"/>
      <c r="D220" s="743"/>
    </row>
    <row r="222" spans="1:4">
      <c r="A222" s="47"/>
      <c r="B222" s="48"/>
      <c r="C222" s="47"/>
      <c r="D222" s="743"/>
    </row>
    <row r="224" spans="1:4">
      <c r="A224" s="47"/>
      <c r="B224" s="48"/>
      <c r="C224" s="47"/>
      <c r="D224" s="743"/>
    </row>
    <row r="226" spans="1:4">
      <c r="A226" s="47"/>
      <c r="B226" s="48"/>
      <c r="C226" s="47"/>
      <c r="D226" s="743"/>
    </row>
    <row r="228" spans="1:4">
      <c r="A228" s="47"/>
      <c r="B228" s="48"/>
      <c r="C228" s="47"/>
      <c r="D228" s="743"/>
    </row>
    <row r="230" spans="1:4">
      <c r="A230" s="47"/>
      <c r="B230" s="48"/>
      <c r="C230" s="47"/>
      <c r="D230" s="743"/>
    </row>
    <row r="232" spans="1:4">
      <c r="A232" s="47"/>
      <c r="B232" s="48"/>
      <c r="C232" s="47"/>
      <c r="D232" s="743"/>
    </row>
    <row r="234" spans="1:4">
      <c r="A234" s="47"/>
      <c r="B234" s="48"/>
      <c r="C234" s="47"/>
      <c r="D234" s="743"/>
    </row>
    <row r="236" spans="1:4">
      <c r="A236" s="47"/>
      <c r="B236" s="48"/>
      <c r="C236" s="47"/>
      <c r="D236" s="743"/>
    </row>
    <row r="238" spans="1:4">
      <c r="A238" s="47"/>
      <c r="B238" s="48"/>
      <c r="C238" s="47"/>
      <c r="D238" s="743"/>
    </row>
    <row r="240" spans="1:4">
      <c r="A240" s="47"/>
      <c r="B240" s="48"/>
      <c r="C240" s="47"/>
      <c r="D240" s="743"/>
    </row>
    <row r="242" spans="1:4">
      <c r="A242" s="47"/>
      <c r="B242" s="48"/>
      <c r="C242" s="47"/>
      <c r="D242" s="743"/>
    </row>
    <row r="244" spans="1:4">
      <c r="A244" s="47"/>
      <c r="B244" s="48"/>
      <c r="C244" s="47"/>
      <c r="D244" s="743"/>
    </row>
    <row r="246" spans="1:4">
      <c r="A246" s="47"/>
      <c r="B246" s="48"/>
      <c r="C246" s="47"/>
      <c r="D246" s="743"/>
    </row>
    <row r="248" spans="1:4">
      <c r="A248" s="47"/>
      <c r="B248" s="48"/>
      <c r="C248" s="47"/>
      <c r="D248" s="743"/>
    </row>
    <row r="250" spans="1:4">
      <c r="A250" s="47"/>
      <c r="B250" s="48"/>
      <c r="C250" s="47"/>
      <c r="D250" s="743"/>
    </row>
    <row r="252" spans="1:4">
      <c r="A252" s="47"/>
      <c r="B252" s="48"/>
      <c r="C252" s="47"/>
      <c r="D252" s="743"/>
    </row>
    <row r="254" spans="1:4">
      <c r="A254" s="47"/>
      <c r="B254" s="48"/>
      <c r="C254" s="47"/>
      <c r="D254" s="743"/>
    </row>
    <row r="256" spans="1:4">
      <c r="A256" s="47"/>
      <c r="B256" s="48"/>
      <c r="C256" s="47"/>
      <c r="D256" s="743"/>
    </row>
    <row r="258" spans="1:4">
      <c r="A258" s="47"/>
      <c r="B258" s="48"/>
      <c r="C258" s="47"/>
      <c r="D258" s="743"/>
    </row>
    <row r="260" spans="1:4">
      <c r="A260" s="47"/>
      <c r="B260" s="48"/>
      <c r="C260" s="47"/>
      <c r="D260" s="743"/>
    </row>
    <row r="262" spans="1:4">
      <c r="A262" s="47"/>
      <c r="B262" s="48"/>
      <c r="C262" s="47"/>
      <c r="D262" s="743"/>
    </row>
    <row r="264" spans="1:4">
      <c r="A264" s="47"/>
      <c r="B264" s="48"/>
      <c r="C264" s="47"/>
      <c r="D264" s="743"/>
    </row>
    <row r="266" spans="1:4">
      <c r="A266" s="47"/>
      <c r="B266" s="48"/>
      <c r="C266" s="47"/>
      <c r="D266" s="743"/>
    </row>
    <row r="268" spans="1:4">
      <c r="A268" s="47"/>
      <c r="B268" s="48"/>
      <c r="C268" s="47"/>
      <c r="D268" s="743"/>
    </row>
    <row r="270" spans="1:4">
      <c r="A270" s="47"/>
      <c r="B270" s="48"/>
      <c r="C270" s="47"/>
      <c r="D270" s="743"/>
    </row>
    <row r="272" spans="1:4">
      <c r="A272" s="47"/>
      <c r="B272" s="48"/>
      <c r="C272" s="47"/>
      <c r="D272" s="743"/>
    </row>
    <row r="274" spans="1:4">
      <c r="A274" s="47"/>
      <c r="B274" s="48"/>
      <c r="C274" s="47"/>
      <c r="D274" s="743"/>
    </row>
    <row r="276" spans="1:4">
      <c r="A276" s="47"/>
      <c r="B276" s="48"/>
      <c r="C276" s="47"/>
      <c r="D276" s="743"/>
    </row>
    <row r="278" spans="1:4">
      <c r="A278" s="47"/>
      <c r="B278" s="48"/>
      <c r="C278" s="47"/>
      <c r="D278" s="743"/>
    </row>
    <row r="280" spans="1:4">
      <c r="A280" s="47"/>
      <c r="B280" s="48"/>
      <c r="C280" s="47"/>
      <c r="D280" s="743"/>
    </row>
    <row r="282" spans="1:4">
      <c r="A282" s="47"/>
      <c r="B282" s="48"/>
      <c r="C282" s="47"/>
      <c r="D282" s="743"/>
    </row>
    <row r="284" spans="1:4">
      <c r="A284" s="47"/>
      <c r="B284" s="48"/>
      <c r="C284" s="47"/>
      <c r="D284" s="743"/>
    </row>
    <row r="286" spans="1:4">
      <c r="A286" s="47"/>
      <c r="B286" s="48"/>
      <c r="C286" s="47"/>
      <c r="D286" s="743"/>
    </row>
    <row r="288" spans="1:4">
      <c r="A288" s="47"/>
      <c r="B288" s="48"/>
      <c r="C288" s="47"/>
      <c r="D288" s="743"/>
    </row>
    <row r="290" spans="1:4">
      <c r="A290" s="47"/>
      <c r="B290" s="48"/>
      <c r="C290" s="47"/>
      <c r="D290" s="743"/>
    </row>
    <row r="292" spans="1:4">
      <c r="A292" s="47"/>
      <c r="B292" s="48"/>
      <c r="C292" s="47"/>
      <c r="D292" s="743"/>
    </row>
    <row r="294" spans="1:4">
      <c r="A294" s="47"/>
      <c r="B294" s="48"/>
      <c r="C294" s="47"/>
      <c r="D294" s="743"/>
    </row>
    <row r="296" spans="1:4">
      <c r="A296" s="47"/>
      <c r="B296" s="48"/>
      <c r="C296" s="47"/>
      <c r="D296" s="743"/>
    </row>
    <row r="298" spans="1:4">
      <c r="A298" s="47"/>
      <c r="B298" s="48"/>
      <c r="C298" s="47"/>
      <c r="D298" s="743"/>
    </row>
    <row r="300" spans="1:4">
      <c r="A300" s="47"/>
      <c r="B300" s="48"/>
      <c r="C300" s="47"/>
      <c r="D300" s="743"/>
    </row>
    <row r="302" spans="1:4">
      <c r="A302" s="47"/>
      <c r="B302" s="48"/>
      <c r="C302" s="47"/>
      <c r="D302" s="743"/>
    </row>
    <row r="304" spans="1:4">
      <c r="A304" s="47"/>
      <c r="B304" s="48"/>
      <c r="C304" s="47"/>
      <c r="D304" s="743"/>
    </row>
    <row r="306" spans="1:4">
      <c r="A306" s="47"/>
      <c r="B306" s="48"/>
      <c r="C306" s="47"/>
      <c r="D306" s="743"/>
    </row>
    <row r="308" spans="1:4">
      <c r="A308" s="47"/>
      <c r="B308" s="48"/>
      <c r="C308" s="47"/>
      <c r="D308" s="743"/>
    </row>
    <row r="310" spans="1:4">
      <c r="A310" s="47"/>
      <c r="B310" s="48"/>
      <c r="C310" s="47"/>
      <c r="D310" s="743"/>
    </row>
    <row r="312" spans="1:4">
      <c r="A312" s="47"/>
      <c r="B312" s="48"/>
      <c r="C312" s="47"/>
      <c r="D312" s="743"/>
    </row>
    <row r="314" spans="1:4">
      <c r="A314" s="47"/>
      <c r="B314" s="48"/>
      <c r="C314" s="47"/>
      <c r="D314" s="743"/>
    </row>
    <row r="316" spans="1:4">
      <c r="A316" s="47"/>
      <c r="B316" s="48"/>
      <c r="C316" s="47"/>
      <c r="D316" s="743"/>
    </row>
    <row r="318" spans="1:4">
      <c r="A318" s="47"/>
      <c r="B318" s="48"/>
      <c r="C318" s="47"/>
      <c r="D318" s="743"/>
    </row>
    <row r="320" spans="1:4">
      <c r="A320" s="47"/>
      <c r="B320" s="48"/>
      <c r="C320" s="47"/>
      <c r="D320" s="743"/>
    </row>
    <row r="322" spans="1:4">
      <c r="A322" s="47"/>
      <c r="B322" s="48"/>
      <c r="C322" s="47"/>
      <c r="D322" s="743"/>
    </row>
    <row r="324" spans="1:4">
      <c r="A324" s="47"/>
      <c r="B324" s="48"/>
      <c r="C324" s="47"/>
      <c r="D324" s="743"/>
    </row>
    <row r="326" spans="1:4">
      <c r="A326" s="47"/>
      <c r="B326" s="48"/>
      <c r="C326" s="47"/>
      <c r="D326" s="743"/>
    </row>
    <row r="328" spans="1:4">
      <c r="A328" s="47"/>
      <c r="B328" s="48"/>
      <c r="C328" s="47"/>
      <c r="D328" s="743"/>
    </row>
    <row r="330" spans="1:4">
      <c r="A330" s="47"/>
      <c r="B330" s="48"/>
      <c r="C330" s="47"/>
      <c r="D330" s="743"/>
    </row>
    <row r="332" spans="1:4">
      <c r="A332" s="47"/>
      <c r="B332" s="48"/>
      <c r="C332" s="47"/>
      <c r="D332" s="743"/>
    </row>
    <row r="334" spans="1:4">
      <c r="A334" s="47"/>
      <c r="B334" s="48"/>
      <c r="C334" s="47"/>
      <c r="D334" s="743"/>
    </row>
    <row r="336" spans="1:4">
      <c r="A336" s="47"/>
      <c r="B336" s="48"/>
      <c r="C336" s="47"/>
      <c r="D336" s="743"/>
    </row>
    <row r="338" spans="1:4">
      <c r="A338" s="47"/>
      <c r="B338" s="48"/>
      <c r="C338" s="47"/>
      <c r="D338" s="743"/>
    </row>
    <row r="340" spans="1:4">
      <c r="A340" s="47"/>
      <c r="B340" s="48"/>
      <c r="C340" s="47"/>
      <c r="D340" s="743"/>
    </row>
    <row r="342" spans="1:4">
      <c r="A342" s="47"/>
      <c r="B342" s="48"/>
      <c r="C342" s="47"/>
      <c r="D342" s="743"/>
    </row>
    <row r="344" spans="1:4">
      <c r="A344" s="47"/>
      <c r="B344" s="48"/>
      <c r="C344" s="47"/>
      <c r="D344" s="743"/>
    </row>
    <row r="346" spans="1:4">
      <c r="A346" s="47"/>
      <c r="B346" s="48"/>
      <c r="C346" s="47"/>
      <c r="D346" s="743"/>
    </row>
    <row r="348" spans="1:4">
      <c r="A348" s="47"/>
      <c r="B348" s="48"/>
      <c r="C348" s="47"/>
      <c r="D348" s="743"/>
    </row>
    <row r="350" spans="1:4">
      <c r="A350" s="47"/>
      <c r="B350" s="48"/>
      <c r="C350" s="47"/>
      <c r="D350" s="743"/>
    </row>
    <row r="352" spans="1:4">
      <c r="A352" s="47"/>
      <c r="B352" s="48"/>
      <c r="C352" s="47"/>
      <c r="D352" s="743"/>
    </row>
    <row r="354" spans="1:4">
      <c r="A354" s="47"/>
      <c r="B354" s="48"/>
      <c r="C354" s="47"/>
      <c r="D354" s="743"/>
    </row>
    <row r="356" spans="1:4">
      <c r="A356" s="47"/>
      <c r="B356" s="48"/>
      <c r="C356" s="47"/>
      <c r="D356" s="743"/>
    </row>
    <row r="358" spans="1:4">
      <c r="A358" s="47"/>
      <c r="B358" s="48"/>
      <c r="C358" s="47"/>
      <c r="D358" s="743"/>
    </row>
    <row r="360" spans="1:4">
      <c r="A360" s="47"/>
      <c r="B360" s="48"/>
      <c r="C360" s="47"/>
      <c r="D360" s="743"/>
    </row>
    <row r="362" spans="1:4">
      <c r="A362" s="47"/>
      <c r="B362" s="48"/>
      <c r="C362" s="47"/>
      <c r="D362" s="743"/>
    </row>
    <row r="364" spans="1:4">
      <c r="A364" s="47"/>
      <c r="B364" s="48"/>
      <c r="C364" s="47"/>
      <c r="D364" s="743"/>
    </row>
    <row r="366" spans="1:4">
      <c r="A366" s="47"/>
      <c r="B366" s="48"/>
      <c r="C366" s="47"/>
      <c r="D366" s="743"/>
    </row>
    <row r="368" spans="1:4">
      <c r="A368" s="47"/>
      <c r="B368" s="48"/>
      <c r="C368" s="47"/>
      <c r="D368" s="743"/>
    </row>
    <row r="370" spans="1:4">
      <c r="A370" s="47"/>
      <c r="B370" s="48"/>
      <c r="C370" s="47"/>
      <c r="D370" s="743"/>
    </row>
    <row r="372" spans="1:4">
      <c r="A372" s="47"/>
      <c r="B372" s="48"/>
      <c r="C372" s="47"/>
      <c r="D372" s="743"/>
    </row>
    <row r="374" spans="1:4">
      <c r="A374" s="47"/>
      <c r="B374" s="48"/>
      <c r="C374" s="47"/>
      <c r="D374" s="743"/>
    </row>
    <row r="376" spans="1:4">
      <c r="A376" s="47"/>
      <c r="B376" s="48"/>
      <c r="C376" s="47"/>
      <c r="D376" s="743"/>
    </row>
    <row r="378" spans="1:4">
      <c r="A378" s="47"/>
      <c r="B378" s="48"/>
      <c r="C378" s="47"/>
      <c r="D378" s="743"/>
    </row>
    <row r="380" spans="1:4">
      <c r="A380" s="47"/>
      <c r="B380" s="48"/>
      <c r="C380" s="47"/>
      <c r="D380" s="743"/>
    </row>
    <row r="382" spans="1:4">
      <c r="A382" s="47"/>
      <c r="B382" s="48"/>
      <c r="C382" s="47"/>
      <c r="D382" s="743"/>
    </row>
    <row r="384" spans="1:4">
      <c r="A384" s="47"/>
      <c r="B384" s="48"/>
      <c r="C384" s="47"/>
      <c r="D384" s="743"/>
    </row>
    <row r="386" spans="1:4">
      <c r="A386" s="47"/>
      <c r="B386" s="48"/>
      <c r="C386" s="47"/>
      <c r="D386" s="743"/>
    </row>
    <row r="388" spans="1:4">
      <c r="A388" s="47"/>
      <c r="B388" s="48"/>
      <c r="C388" s="47"/>
      <c r="D388" s="743"/>
    </row>
    <row r="390" spans="1:4">
      <c r="A390" s="47"/>
      <c r="B390" s="48"/>
      <c r="C390" s="47"/>
      <c r="D390" s="743"/>
    </row>
    <row r="392" spans="1:4">
      <c r="A392" s="47"/>
      <c r="B392" s="48"/>
      <c r="C392" s="47"/>
      <c r="D392" s="743"/>
    </row>
    <row r="394" spans="1:4">
      <c r="A394" s="47"/>
      <c r="B394" s="48"/>
      <c r="C394" s="47"/>
      <c r="D394" s="743"/>
    </row>
    <row r="396" spans="1:4">
      <c r="A396" s="47"/>
      <c r="B396" s="48"/>
      <c r="C396" s="47"/>
      <c r="D396" s="743"/>
    </row>
    <row r="398" spans="1:4">
      <c r="A398" s="47"/>
      <c r="B398" s="48"/>
      <c r="C398" s="47"/>
      <c r="D398" s="743"/>
    </row>
    <row r="400" spans="1:4">
      <c r="A400" s="47"/>
      <c r="B400" s="48"/>
      <c r="C400" s="47"/>
      <c r="D400" s="743"/>
    </row>
    <row r="402" spans="1:4">
      <c r="A402" s="47"/>
      <c r="B402" s="48"/>
      <c r="C402" s="47"/>
      <c r="D402" s="743"/>
    </row>
    <row r="404" spans="1:4">
      <c r="A404" s="47"/>
      <c r="B404" s="48"/>
      <c r="C404" s="47"/>
      <c r="D404" s="743"/>
    </row>
    <row r="406" spans="1:4">
      <c r="A406" s="47"/>
      <c r="B406" s="48"/>
      <c r="C406" s="47"/>
      <c r="D406" s="743"/>
    </row>
    <row r="408" spans="1:4">
      <c r="A408" s="47"/>
      <c r="B408" s="48"/>
      <c r="C408" s="47"/>
      <c r="D408" s="743"/>
    </row>
    <row r="410" spans="1:4">
      <c r="A410" s="47"/>
      <c r="B410" s="48"/>
      <c r="C410" s="47"/>
      <c r="D410" s="743"/>
    </row>
    <row r="412" spans="1:4">
      <c r="A412" s="47"/>
      <c r="B412" s="48"/>
      <c r="C412" s="47"/>
      <c r="D412" s="743"/>
    </row>
    <row r="414" spans="1:4">
      <c r="A414" s="47"/>
      <c r="B414" s="48"/>
      <c r="C414" s="47"/>
      <c r="D414" s="743"/>
    </row>
    <row r="416" spans="1:4">
      <c r="A416" s="47"/>
      <c r="B416" s="48"/>
      <c r="C416" s="47"/>
      <c r="D416" s="743"/>
    </row>
    <row r="418" spans="1:4">
      <c r="A418" s="47"/>
      <c r="B418" s="48"/>
      <c r="C418" s="47"/>
      <c r="D418" s="743"/>
    </row>
    <row r="420" spans="1:4">
      <c r="A420" s="47"/>
      <c r="B420" s="48"/>
      <c r="C420" s="47"/>
      <c r="D420" s="743"/>
    </row>
    <row r="422" spans="1:4">
      <c r="A422" s="47"/>
      <c r="B422" s="48"/>
      <c r="C422" s="47"/>
      <c r="D422" s="743"/>
    </row>
    <row r="424" spans="1:4">
      <c r="A424" s="47"/>
      <c r="B424" s="48"/>
      <c r="C424" s="47"/>
      <c r="D424" s="743"/>
    </row>
    <row r="426" spans="1:4">
      <c r="A426" s="47"/>
      <c r="B426" s="48"/>
      <c r="C426" s="47"/>
      <c r="D426" s="743"/>
    </row>
    <row r="428" spans="1:4">
      <c r="A428" s="47"/>
      <c r="B428" s="48"/>
      <c r="C428" s="47"/>
      <c r="D428" s="743"/>
    </row>
    <row r="430" spans="1:4">
      <c r="A430" s="47"/>
      <c r="B430" s="48"/>
      <c r="C430" s="47"/>
      <c r="D430" s="743"/>
    </row>
    <row r="432" spans="1:4">
      <c r="A432" s="47"/>
      <c r="B432" s="48"/>
      <c r="C432" s="47"/>
      <c r="D432" s="743"/>
    </row>
    <row r="434" spans="1:4">
      <c r="A434" s="47"/>
      <c r="B434" s="48"/>
      <c r="C434" s="47"/>
      <c r="D434" s="743"/>
    </row>
    <row r="436" spans="1:4">
      <c r="A436" s="47"/>
      <c r="B436" s="48"/>
      <c r="C436" s="47"/>
      <c r="D436" s="743"/>
    </row>
    <row r="438" spans="1:4">
      <c r="A438" s="47"/>
      <c r="B438" s="48"/>
      <c r="C438" s="47"/>
      <c r="D438" s="743"/>
    </row>
    <row r="440" spans="1:4">
      <c r="A440" s="47"/>
      <c r="B440" s="48"/>
      <c r="C440" s="47"/>
      <c r="D440" s="743"/>
    </row>
    <row r="442" spans="1:4">
      <c r="A442" s="47"/>
      <c r="B442" s="48"/>
      <c r="C442" s="47"/>
      <c r="D442" s="743"/>
    </row>
    <row r="444" spans="1:4">
      <c r="A444" s="47"/>
      <c r="B444" s="48"/>
      <c r="C444" s="47"/>
      <c r="D444" s="743"/>
    </row>
    <row r="446" spans="1:4">
      <c r="A446" s="47"/>
      <c r="B446" s="48"/>
      <c r="C446" s="47"/>
      <c r="D446" s="743"/>
    </row>
    <row r="448" spans="1:4">
      <c r="A448" s="47"/>
      <c r="B448" s="48"/>
      <c r="C448" s="47"/>
      <c r="D448" s="743"/>
    </row>
    <row r="450" spans="1:4">
      <c r="A450" s="47"/>
      <c r="B450" s="48"/>
      <c r="C450" s="47"/>
      <c r="D450" s="743"/>
    </row>
    <row r="452" spans="1:4">
      <c r="A452" s="47"/>
      <c r="B452" s="48"/>
      <c r="C452" s="47"/>
      <c r="D452" s="743"/>
    </row>
    <row r="454" spans="1:4">
      <c r="A454" s="47"/>
      <c r="B454" s="48"/>
      <c r="C454" s="47"/>
      <c r="D454" s="743"/>
    </row>
    <row r="456" spans="1:4">
      <c r="A456" s="47"/>
      <c r="B456" s="48"/>
      <c r="C456" s="47"/>
      <c r="D456" s="743"/>
    </row>
    <row r="458" spans="1:4">
      <c r="A458" s="47"/>
      <c r="B458" s="48"/>
      <c r="C458" s="47"/>
      <c r="D458" s="743"/>
    </row>
    <row r="460" spans="1:4">
      <c r="A460" s="47"/>
      <c r="B460" s="48"/>
      <c r="C460" s="47"/>
      <c r="D460" s="743"/>
    </row>
    <row r="462" spans="1:4">
      <c r="A462" s="47"/>
      <c r="B462" s="48"/>
      <c r="C462" s="47"/>
      <c r="D462" s="743"/>
    </row>
    <row r="464" spans="1:4">
      <c r="A464" s="47"/>
      <c r="B464" s="48"/>
      <c r="C464" s="47"/>
      <c r="D464" s="743"/>
    </row>
    <row r="466" spans="1:4">
      <c r="A466" s="47"/>
      <c r="B466" s="48"/>
      <c r="C466" s="47"/>
      <c r="D466" s="743"/>
    </row>
    <row r="468" spans="1:4">
      <c r="A468" s="47"/>
      <c r="B468" s="48"/>
      <c r="C468" s="47"/>
      <c r="D468" s="743"/>
    </row>
    <row r="470" spans="1:4">
      <c r="A470" s="47"/>
      <c r="B470" s="48"/>
      <c r="C470" s="47"/>
      <c r="D470" s="743"/>
    </row>
    <row r="472" spans="1:4">
      <c r="A472" s="47"/>
      <c r="B472" s="48"/>
      <c r="C472" s="47"/>
      <c r="D472" s="743"/>
    </row>
    <row r="474" spans="1:4">
      <c r="A474" s="47"/>
      <c r="B474" s="48"/>
      <c r="C474" s="47"/>
      <c r="D474" s="743"/>
    </row>
    <row r="476" spans="1:4">
      <c r="A476" s="47"/>
      <c r="B476" s="48"/>
      <c r="C476" s="47"/>
      <c r="D476" s="743"/>
    </row>
    <row r="478" spans="1:4">
      <c r="A478" s="47"/>
      <c r="B478" s="48"/>
      <c r="C478" s="47"/>
      <c r="D478" s="743"/>
    </row>
    <row r="480" spans="1:4">
      <c r="A480" s="47"/>
      <c r="B480" s="48"/>
      <c r="C480" s="47"/>
      <c r="D480" s="743"/>
    </row>
    <row r="482" spans="1:4">
      <c r="A482" s="47"/>
      <c r="B482" s="48"/>
      <c r="C482" s="47"/>
      <c r="D482" s="743"/>
    </row>
    <row r="484" spans="1:4">
      <c r="A484" s="47"/>
      <c r="B484" s="48"/>
      <c r="C484" s="47"/>
      <c r="D484" s="743"/>
    </row>
    <row r="486" spans="1:4">
      <c r="A486" s="47"/>
      <c r="B486" s="48"/>
      <c r="C486" s="47"/>
      <c r="D486" s="743"/>
    </row>
    <row r="488" spans="1:4">
      <c r="A488" s="47"/>
      <c r="B488" s="48"/>
      <c r="C488" s="47"/>
      <c r="D488" s="743"/>
    </row>
    <row r="490" spans="1:4">
      <c r="A490" s="47"/>
      <c r="B490" s="48"/>
      <c r="C490" s="47"/>
      <c r="D490" s="743"/>
    </row>
    <row r="492" spans="1:4">
      <c r="A492" s="47"/>
      <c r="B492" s="48"/>
      <c r="C492" s="47"/>
      <c r="D492" s="743"/>
    </row>
    <row r="494" spans="1:4">
      <c r="A494" s="47"/>
      <c r="B494" s="48"/>
      <c r="C494" s="47"/>
      <c r="D494" s="743"/>
    </row>
    <row r="496" spans="1:4">
      <c r="A496" s="47"/>
      <c r="B496" s="48"/>
      <c r="C496" s="47"/>
      <c r="D496" s="743"/>
    </row>
    <row r="498" spans="1:4">
      <c r="A498" s="47"/>
      <c r="B498" s="48"/>
      <c r="C498" s="47"/>
      <c r="D498" s="743"/>
    </row>
    <row r="500" spans="1:4">
      <c r="A500" s="47"/>
      <c r="B500" s="48"/>
      <c r="C500" s="47"/>
      <c r="D500" s="743"/>
    </row>
    <row r="502" spans="1:4">
      <c r="A502" s="47"/>
      <c r="B502" s="48"/>
      <c r="C502" s="47"/>
      <c r="D502" s="743"/>
    </row>
    <row r="504" spans="1:4">
      <c r="A504" s="47"/>
      <c r="B504" s="48"/>
      <c r="C504" s="47"/>
      <c r="D504" s="743"/>
    </row>
    <row r="506" spans="1:4">
      <c r="A506" s="47"/>
      <c r="B506" s="48"/>
      <c r="C506" s="47"/>
      <c r="D506" s="743"/>
    </row>
    <row r="508" spans="1:4">
      <c r="A508" s="47"/>
      <c r="B508" s="48"/>
      <c r="C508" s="47"/>
      <c r="D508" s="743"/>
    </row>
    <row r="510" spans="1:4">
      <c r="A510" s="47"/>
      <c r="B510" s="48"/>
      <c r="C510" s="47"/>
      <c r="D510" s="743"/>
    </row>
    <row r="512" spans="1:4">
      <c r="A512" s="47"/>
      <c r="B512" s="48"/>
      <c r="C512" s="47"/>
      <c r="D512" s="743"/>
    </row>
    <row r="514" spans="1:4">
      <c r="A514" s="47"/>
      <c r="B514" s="48"/>
      <c r="C514" s="47"/>
      <c r="D514" s="743"/>
    </row>
    <row r="516" spans="1:4">
      <c r="A516" s="47"/>
      <c r="B516" s="48"/>
      <c r="C516" s="47"/>
      <c r="D516" s="743"/>
    </row>
    <row r="518" spans="1:4">
      <c r="A518" s="47"/>
      <c r="B518" s="48"/>
      <c r="C518" s="47"/>
      <c r="D518" s="743"/>
    </row>
    <row r="520" spans="1:4">
      <c r="A520" s="47"/>
      <c r="B520" s="48"/>
      <c r="C520" s="47"/>
      <c r="D520" s="743"/>
    </row>
    <row r="522" spans="1:4">
      <c r="A522" s="47"/>
      <c r="B522" s="48"/>
      <c r="C522" s="47"/>
      <c r="D522" s="743"/>
    </row>
    <row r="524" spans="1:4">
      <c r="A524" s="47"/>
      <c r="B524" s="48"/>
      <c r="C524" s="47"/>
      <c r="D524" s="743"/>
    </row>
    <row r="526" spans="1:4">
      <c r="A526" s="47"/>
      <c r="B526" s="48"/>
      <c r="C526" s="47"/>
      <c r="D526" s="743"/>
    </row>
    <row r="528" spans="1:4">
      <c r="A528" s="47"/>
      <c r="B528" s="48"/>
      <c r="C528" s="47"/>
      <c r="D528" s="743"/>
    </row>
    <row r="530" spans="1:4">
      <c r="A530" s="47"/>
      <c r="B530" s="48"/>
      <c r="C530" s="47"/>
      <c r="D530" s="743"/>
    </row>
    <row r="532" spans="1:4">
      <c r="A532" s="47"/>
      <c r="B532" s="48"/>
      <c r="C532" s="47"/>
      <c r="D532" s="743"/>
    </row>
    <row r="534" spans="1:4">
      <c r="A534" s="47"/>
      <c r="B534" s="48"/>
      <c r="C534" s="47"/>
      <c r="D534" s="743"/>
    </row>
    <row r="536" spans="1:4">
      <c r="A536" s="47"/>
      <c r="B536" s="48"/>
      <c r="C536" s="47"/>
      <c r="D536" s="743"/>
    </row>
    <row r="538" spans="1:4">
      <c r="A538" s="47"/>
      <c r="B538" s="48"/>
      <c r="C538" s="47"/>
      <c r="D538" s="743"/>
    </row>
    <row r="540" spans="1:4">
      <c r="A540" s="47"/>
      <c r="B540" s="48"/>
      <c r="C540" s="47"/>
      <c r="D540" s="743"/>
    </row>
    <row r="542" spans="1:4">
      <c r="A542" s="47"/>
      <c r="B542" s="48"/>
      <c r="C542" s="47"/>
      <c r="D542" s="743"/>
    </row>
    <row r="544" spans="1:4">
      <c r="A544" s="47"/>
      <c r="B544" s="48"/>
      <c r="C544" s="47"/>
      <c r="D544" s="743"/>
    </row>
    <row r="546" spans="1:4">
      <c r="A546" s="47"/>
      <c r="B546" s="48"/>
      <c r="C546" s="47"/>
      <c r="D546" s="743"/>
    </row>
    <row r="548" spans="1:4">
      <c r="A548" s="47"/>
      <c r="B548" s="48"/>
      <c r="C548" s="47"/>
      <c r="D548" s="743"/>
    </row>
    <row r="550" spans="1:4">
      <c r="A550" s="47"/>
      <c r="B550" s="48"/>
      <c r="C550" s="47"/>
      <c r="D550" s="743"/>
    </row>
    <row r="552" spans="1:4">
      <c r="A552" s="47"/>
      <c r="B552" s="48"/>
      <c r="C552" s="47"/>
      <c r="D552" s="743"/>
    </row>
    <row r="554" spans="1:4">
      <c r="A554" s="47"/>
      <c r="B554" s="48"/>
      <c r="C554" s="47"/>
      <c r="D554" s="743"/>
    </row>
    <row r="556" spans="1:4">
      <c r="A556" s="47"/>
      <c r="B556" s="48"/>
      <c r="C556" s="47"/>
      <c r="D556" s="743"/>
    </row>
    <row r="558" spans="1:4">
      <c r="A558" s="47"/>
      <c r="B558" s="48"/>
      <c r="C558" s="47"/>
      <c r="D558" s="743"/>
    </row>
    <row r="560" spans="1:4">
      <c r="A560" s="47"/>
      <c r="B560" s="48"/>
      <c r="C560" s="47"/>
      <c r="D560" s="743"/>
    </row>
    <row r="562" spans="1:4">
      <c r="A562" s="47"/>
      <c r="B562" s="48"/>
      <c r="C562" s="47"/>
      <c r="D562" s="743"/>
    </row>
    <row r="564" spans="1:4">
      <c r="A564" s="47"/>
      <c r="B564" s="48"/>
      <c r="C564" s="47"/>
      <c r="D564" s="743"/>
    </row>
    <row r="566" spans="1:4">
      <c r="A566" s="47"/>
      <c r="B566" s="48"/>
      <c r="C566" s="47"/>
      <c r="D566" s="743"/>
    </row>
    <row r="568" spans="1:4">
      <c r="A568" s="47"/>
      <c r="B568" s="48"/>
      <c r="C568" s="47"/>
      <c r="D568" s="743"/>
    </row>
    <row r="570" spans="1:4">
      <c r="A570" s="47"/>
      <c r="B570" s="48"/>
      <c r="C570" s="47"/>
      <c r="D570" s="743"/>
    </row>
    <row r="572" spans="1:4">
      <c r="A572" s="47"/>
      <c r="B572" s="48"/>
      <c r="C572" s="47"/>
      <c r="D572" s="743"/>
    </row>
    <row r="574" spans="1:4">
      <c r="A574" s="47"/>
      <c r="B574" s="48"/>
      <c r="C574" s="47"/>
      <c r="D574" s="743"/>
    </row>
    <row r="576" spans="1:4">
      <c r="A576" s="47"/>
      <c r="B576" s="48"/>
      <c r="C576" s="47"/>
      <c r="D576" s="743"/>
    </row>
    <row r="578" spans="1:4">
      <c r="A578" s="47"/>
      <c r="B578" s="48"/>
      <c r="C578" s="47"/>
      <c r="D578" s="743"/>
    </row>
    <row r="580" spans="1:4">
      <c r="A580" s="47"/>
      <c r="B580" s="48"/>
      <c r="C580" s="47"/>
      <c r="D580" s="743"/>
    </row>
    <row r="582" spans="1:4">
      <c r="A582" s="47"/>
      <c r="B582" s="48"/>
      <c r="C582" s="47"/>
      <c r="D582" s="743"/>
    </row>
    <row r="584" spans="1:4">
      <c r="A584" s="47"/>
      <c r="B584" s="48"/>
      <c r="C584" s="47"/>
      <c r="D584" s="743"/>
    </row>
    <row r="586" spans="1:4">
      <c r="A586" s="47"/>
      <c r="B586" s="48"/>
      <c r="C586" s="47"/>
      <c r="D586" s="743"/>
    </row>
    <row r="588" spans="1:4">
      <c r="A588" s="47"/>
      <c r="B588" s="48"/>
      <c r="C588" s="47"/>
      <c r="D588" s="743"/>
    </row>
    <row r="590" spans="1:4">
      <c r="A590" s="47"/>
      <c r="B590" s="48"/>
      <c r="C590" s="47"/>
      <c r="D590" s="743"/>
    </row>
    <row r="592" spans="1:4">
      <c r="A592" s="47"/>
      <c r="B592" s="48"/>
      <c r="C592" s="47"/>
      <c r="D592" s="743"/>
    </row>
    <row r="594" spans="1:4">
      <c r="A594" s="47"/>
      <c r="B594" s="48"/>
      <c r="C594" s="47"/>
      <c r="D594" s="743"/>
    </row>
    <row r="596" spans="1:4">
      <c r="A596" s="47"/>
      <c r="B596" s="48"/>
      <c r="C596" s="47"/>
      <c r="D596" s="743"/>
    </row>
    <row r="598" spans="1:4">
      <c r="A598" s="47"/>
      <c r="B598" s="48"/>
      <c r="C598" s="47"/>
      <c r="D598" s="743"/>
    </row>
    <row r="600" spans="1:4">
      <c r="A600" s="47"/>
      <c r="B600" s="48"/>
      <c r="C600" s="47"/>
      <c r="D600" s="743"/>
    </row>
    <row r="602" spans="1:4">
      <c r="A602" s="47"/>
      <c r="B602" s="48"/>
      <c r="C602" s="47"/>
      <c r="D602" s="743"/>
    </row>
    <row r="604" spans="1:4">
      <c r="A604" s="47"/>
      <c r="B604" s="48"/>
      <c r="C604" s="47"/>
      <c r="D604" s="743"/>
    </row>
    <row r="606" spans="1:4">
      <c r="A606" s="47"/>
      <c r="B606" s="48"/>
      <c r="C606" s="47"/>
      <c r="D606" s="743"/>
    </row>
    <row r="608" spans="1:4">
      <c r="A608" s="47"/>
      <c r="B608" s="48"/>
      <c r="C608" s="47"/>
      <c r="D608" s="743"/>
    </row>
    <row r="610" spans="1:4">
      <c r="A610" s="47"/>
      <c r="B610" s="48"/>
      <c r="C610" s="47"/>
      <c r="D610" s="743"/>
    </row>
    <row r="612" spans="1:4">
      <c r="A612" s="47"/>
      <c r="B612" s="48"/>
      <c r="C612" s="47"/>
      <c r="D612" s="743"/>
    </row>
    <row r="614" spans="1:4">
      <c r="A614" s="47"/>
      <c r="B614" s="48"/>
      <c r="C614" s="47"/>
      <c r="D614" s="743"/>
    </row>
    <row r="616" spans="1:4">
      <c r="A616" s="47"/>
      <c r="B616" s="48"/>
      <c r="C616" s="47"/>
      <c r="D616" s="743"/>
    </row>
    <row r="618" spans="1:4">
      <c r="A618" s="47"/>
      <c r="B618" s="48"/>
      <c r="C618" s="47"/>
      <c r="D618" s="743"/>
    </row>
    <row r="620" spans="1:4">
      <c r="A620" s="47"/>
      <c r="B620" s="48"/>
      <c r="C620" s="47"/>
      <c r="D620" s="743"/>
    </row>
    <row r="622" spans="1:4">
      <c r="A622" s="47"/>
      <c r="B622" s="48"/>
      <c r="C622" s="47"/>
      <c r="D622" s="743"/>
    </row>
    <row r="624" spans="1:4">
      <c r="A624" s="47"/>
      <c r="B624" s="48"/>
      <c r="C624" s="47"/>
      <c r="D624" s="743"/>
    </row>
    <row r="626" spans="1:4">
      <c r="A626" s="47"/>
      <c r="B626" s="48"/>
      <c r="C626" s="47"/>
      <c r="D626" s="743"/>
    </row>
    <row r="628" spans="1:4">
      <c r="A628" s="47"/>
      <c r="B628" s="48"/>
      <c r="C628" s="47"/>
      <c r="D628" s="743"/>
    </row>
    <row r="630" spans="1:4">
      <c r="A630" s="47"/>
      <c r="B630" s="48"/>
      <c r="C630" s="47"/>
      <c r="D630" s="743"/>
    </row>
    <row r="632" spans="1:4">
      <c r="A632" s="47"/>
      <c r="B632" s="48"/>
      <c r="C632" s="47"/>
      <c r="D632" s="743"/>
    </row>
    <row r="634" spans="1:4">
      <c r="A634" s="47"/>
      <c r="B634" s="48"/>
      <c r="C634" s="47"/>
      <c r="D634" s="743"/>
    </row>
    <row r="636" spans="1:4">
      <c r="A636" s="47"/>
      <c r="B636" s="48"/>
      <c r="C636" s="47"/>
      <c r="D636" s="743"/>
    </row>
    <row r="638" spans="1:4">
      <c r="A638" s="47"/>
      <c r="B638" s="48"/>
      <c r="C638" s="47"/>
      <c r="D638" s="743"/>
    </row>
    <row r="640" spans="1:4">
      <c r="A640" s="47"/>
      <c r="B640" s="48"/>
      <c r="C640" s="47"/>
      <c r="D640" s="743"/>
    </row>
    <row r="642" spans="1:4">
      <c r="A642" s="47"/>
      <c r="B642" s="48"/>
      <c r="C642" s="47"/>
      <c r="D642" s="743"/>
    </row>
    <row r="644" spans="1:4">
      <c r="A644" s="47"/>
      <c r="B644" s="48"/>
      <c r="C644" s="47"/>
      <c r="D644" s="743"/>
    </row>
    <row r="646" spans="1:4">
      <c r="A646" s="47"/>
      <c r="B646" s="48"/>
      <c r="C646" s="47"/>
      <c r="D646" s="743"/>
    </row>
    <row r="648" spans="1:4">
      <c r="A648" s="47"/>
      <c r="B648" s="48"/>
      <c r="C648" s="47"/>
      <c r="D648" s="743"/>
    </row>
    <row r="650" spans="1:4">
      <c r="A650" s="47"/>
      <c r="B650" s="48"/>
      <c r="C650" s="47"/>
      <c r="D650" s="743"/>
    </row>
    <row r="652" spans="1:4">
      <c r="A652" s="47"/>
      <c r="B652" s="48"/>
      <c r="C652" s="47"/>
      <c r="D652" s="743"/>
    </row>
    <row r="654" spans="1:4">
      <c r="A654" s="47"/>
      <c r="B654" s="48"/>
      <c r="C654" s="47"/>
      <c r="D654" s="743"/>
    </row>
    <row r="656" spans="1:4">
      <c r="A656" s="47"/>
      <c r="B656" s="48"/>
      <c r="C656" s="47"/>
      <c r="D656" s="743"/>
    </row>
    <row r="658" spans="1:4">
      <c r="A658" s="47"/>
      <c r="B658" s="48"/>
      <c r="C658" s="47"/>
      <c r="D658" s="743"/>
    </row>
    <row r="660" spans="1:4">
      <c r="A660" s="47"/>
      <c r="B660" s="48"/>
      <c r="C660" s="47"/>
      <c r="D660" s="743"/>
    </row>
    <row r="662" spans="1:4">
      <c r="A662" s="47"/>
      <c r="B662" s="48"/>
      <c r="C662" s="47"/>
      <c r="D662" s="743"/>
    </row>
    <row r="664" spans="1:4">
      <c r="A664" s="47"/>
      <c r="B664" s="48"/>
      <c r="C664" s="47"/>
      <c r="D664" s="743"/>
    </row>
    <row r="666" spans="1:4">
      <c r="A666" s="47"/>
      <c r="B666" s="48"/>
      <c r="C666" s="47"/>
      <c r="D666" s="743"/>
    </row>
    <row r="668" spans="1:4">
      <c r="A668" s="47"/>
      <c r="B668" s="48"/>
      <c r="C668" s="47"/>
      <c r="D668" s="743"/>
    </row>
    <row r="670" spans="1:4">
      <c r="A670" s="47"/>
      <c r="B670" s="48"/>
      <c r="C670" s="47"/>
      <c r="D670" s="743"/>
    </row>
    <row r="672" spans="1:4">
      <c r="A672" s="47"/>
      <c r="B672" s="48"/>
      <c r="C672" s="47"/>
      <c r="D672" s="743"/>
    </row>
    <row r="674" spans="1:4">
      <c r="A674" s="47"/>
      <c r="B674" s="48"/>
      <c r="C674" s="47"/>
      <c r="D674" s="743"/>
    </row>
    <row r="676" spans="1:4">
      <c r="A676" s="47"/>
      <c r="B676" s="48"/>
      <c r="C676" s="47"/>
      <c r="D676" s="743"/>
    </row>
    <row r="678" spans="1:4">
      <c r="A678" s="47"/>
      <c r="B678" s="48"/>
      <c r="C678" s="47"/>
      <c r="D678" s="743"/>
    </row>
    <row r="680" spans="1:4">
      <c r="A680" s="47"/>
      <c r="B680" s="48"/>
      <c r="C680" s="47"/>
      <c r="D680" s="743"/>
    </row>
    <row r="682" spans="1:4">
      <c r="A682" s="47"/>
      <c r="B682" s="48"/>
      <c r="C682" s="47"/>
      <c r="D682" s="743"/>
    </row>
    <row r="684" spans="1:4">
      <c r="A684" s="47"/>
      <c r="B684" s="48"/>
      <c r="C684" s="47"/>
      <c r="D684" s="743"/>
    </row>
    <row r="686" spans="1:4">
      <c r="A686" s="47"/>
      <c r="B686" s="48"/>
      <c r="C686" s="47"/>
      <c r="D686" s="743"/>
    </row>
    <row r="688" spans="1:4">
      <c r="A688" s="47"/>
      <c r="B688" s="48"/>
      <c r="C688" s="47"/>
      <c r="D688" s="743"/>
    </row>
    <row r="690" spans="1:4">
      <c r="A690" s="47"/>
      <c r="B690" s="48"/>
      <c r="C690" s="47"/>
      <c r="D690" s="743"/>
    </row>
    <row r="692" spans="1:4">
      <c r="A692" s="47"/>
      <c r="B692" s="48"/>
      <c r="C692" s="47"/>
      <c r="D692" s="743"/>
    </row>
    <row r="694" spans="1:4">
      <c r="A694" s="47"/>
      <c r="B694" s="48"/>
      <c r="C694" s="47"/>
      <c r="D694" s="743"/>
    </row>
    <row r="696" spans="1:4">
      <c r="A696" s="47"/>
      <c r="B696" s="48"/>
      <c r="C696" s="47"/>
      <c r="D696" s="743"/>
    </row>
    <row r="698" spans="1:4">
      <c r="A698" s="47"/>
      <c r="B698" s="48"/>
      <c r="C698" s="47"/>
      <c r="D698" s="743"/>
    </row>
    <row r="700" spans="1:4">
      <c r="A700" s="47"/>
      <c r="B700" s="48"/>
      <c r="C700" s="47"/>
      <c r="D700" s="743"/>
    </row>
    <row r="702" spans="1:4">
      <c r="A702" s="47"/>
      <c r="B702" s="48"/>
      <c r="C702" s="47"/>
      <c r="D702" s="743"/>
    </row>
    <row r="704" spans="1:4">
      <c r="A704" s="47"/>
      <c r="B704" s="48"/>
      <c r="C704" s="47"/>
      <c r="D704" s="743"/>
    </row>
    <row r="706" spans="1:4">
      <c r="A706" s="47"/>
      <c r="B706" s="48"/>
      <c r="C706" s="47"/>
      <c r="D706" s="743"/>
    </row>
    <row r="708" spans="1:4">
      <c r="A708" s="47"/>
      <c r="B708" s="48"/>
      <c r="C708" s="47"/>
      <c r="D708" s="743"/>
    </row>
    <row r="710" spans="1:4">
      <c r="A710" s="47"/>
      <c r="B710" s="48"/>
      <c r="C710" s="47"/>
      <c r="D710" s="743"/>
    </row>
    <row r="712" spans="1:4">
      <c r="A712" s="47"/>
      <c r="B712" s="48"/>
      <c r="C712" s="47"/>
      <c r="D712" s="743"/>
    </row>
    <row r="714" spans="1:4">
      <c r="A714" s="47"/>
      <c r="B714" s="48"/>
      <c r="C714" s="47"/>
      <c r="D714" s="743"/>
    </row>
    <row r="716" spans="1:4">
      <c r="A716" s="47"/>
      <c r="B716" s="48"/>
      <c r="C716" s="47"/>
      <c r="D716" s="743"/>
    </row>
    <row r="718" spans="1:4">
      <c r="A718" s="47"/>
      <c r="B718" s="48"/>
      <c r="C718" s="47"/>
      <c r="D718" s="743"/>
    </row>
    <row r="720" spans="1:4">
      <c r="A720" s="47"/>
      <c r="B720" s="48"/>
      <c r="C720" s="47"/>
      <c r="D720" s="743"/>
    </row>
    <row r="722" spans="1:4">
      <c r="A722" s="47"/>
      <c r="B722" s="48"/>
      <c r="C722" s="47"/>
      <c r="D722" s="743"/>
    </row>
    <row r="724" spans="1:4">
      <c r="A724" s="47"/>
      <c r="B724" s="48"/>
      <c r="C724" s="47"/>
      <c r="D724" s="743"/>
    </row>
    <row r="726" spans="1:4">
      <c r="A726" s="47"/>
      <c r="B726" s="48"/>
      <c r="C726" s="47"/>
      <c r="D726" s="743"/>
    </row>
    <row r="728" spans="1:4">
      <c r="A728" s="47"/>
      <c r="B728" s="48"/>
      <c r="C728" s="47"/>
      <c r="D728" s="743"/>
    </row>
    <row r="730" spans="1:4">
      <c r="A730" s="47"/>
      <c r="B730" s="48"/>
      <c r="C730" s="47"/>
      <c r="D730" s="743"/>
    </row>
    <row r="732" spans="1:4">
      <c r="A732" s="47"/>
      <c r="B732" s="48"/>
      <c r="C732" s="47"/>
      <c r="D732" s="743"/>
    </row>
    <row r="734" spans="1:4">
      <c r="A734" s="47"/>
      <c r="B734" s="48"/>
      <c r="C734" s="47"/>
      <c r="D734" s="743"/>
    </row>
    <row r="736" spans="1:4">
      <c r="A736" s="47"/>
      <c r="B736" s="48"/>
      <c r="C736" s="47"/>
      <c r="D736" s="743"/>
    </row>
    <row r="738" spans="1:4">
      <c r="A738" s="47"/>
      <c r="B738" s="48"/>
      <c r="C738" s="47"/>
      <c r="D738" s="743"/>
    </row>
    <row r="740" spans="1:4">
      <c r="A740" s="47"/>
      <c r="B740" s="48"/>
      <c r="C740" s="47"/>
      <c r="D740" s="743"/>
    </row>
    <row r="742" spans="1:4">
      <c r="A742" s="47"/>
      <c r="B742" s="48"/>
      <c r="C742" s="47"/>
      <c r="D742" s="743"/>
    </row>
    <row r="744" spans="1:4">
      <c r="A744" s="47"/>
      <c r="B744" s="48"/>
      <c r="C744" s="47"/>
      <c r="D744" s="743"/>
    </row>
    <row r="746" spans="1:4">
      <c r="A746" s="47"/>
      <c r="B746" s="48"/>
      <c r="C746" s="47"/>
      <c r="D746" s="743"/>
    </row>
    <row r="748" spans="1:4">
      <c r="A748" s="47"/>
      <c r="B748" s="48"/>
      <c r="C748" s="47"/>
      <c r="D748" s="743"/>
    </row>
    <row r="750" spans="1:4">
      <c r="A750" s="47"/>
      <c r="B750" s="48"/>
      <c r="C750" s="47"/>
      <c r="D750" s="743"/>
    </row>
    <row r="752" spans="1:4">
      <c r="A752" s="47"/>
      <c r="B752" s="48"/>
      <c r="C752" s="47"/>
      <c r="D752" s="743"/>
    </row>
    <row r="754" spans="1:4">
      <c r="A754" s="47"/>
      <c r="B754" s="48"/>
      <c r="C754" s="47"/>
      <c r="D754" s="743"/>
    </row>
    <row r="756" spans="1:4">
      <c r="A756" s="47"/>
      <c r="B756" s="48"/>
      <c r="C756" s="47"/>
      <c r="D756" s="743"/>
    </row>
    <row r="758" spans="1:4">
      <c r="A758" s="47"/>
      <c r="B758" s="48"/>
      <c r="C758" s="47"/>
      <c r="D758" s="743"/>
    </row>
    <row r="760" spans="1:4">
      <c r="A760" s="47"/>
      <c r="B760" s="48"/>
      <c r="C760" s="47"/>
      <c r="D760" s="743"/>
    </row>
    <row r="762" spans="1:4">
      <c r="A762" s="47"/>
      <c r="B762" s="48"/>
      <c r="C762" s="47"/>
      <c r="D762" s="743"/>
    </row>
    <row r="764" spans="1:4">
      <c r="A764" s="47"/>
      <c r="B764" s="48"/>
      <c r="C764" s="47"/>
      <c r="D764" s="743"/>
    </row>
    <row r="766" spans="1:4">
      <c r="A766" s="47"/>
      <c r="B766" s="48"/>
      <c r="C766" s="47"/>
      <c r="D766" s="743"/>
    </row>
    <row r="768" spans="1:4">
      <c r="A768" s="47"/>
      <c r="B768" s="48"/>
      <c r="C768" s="47"/>
      <c r="D768" s="743"/>
    </row>
    <row r="770" spans="1:4">
      <c r="A770" s="47"/>
      <c r="B770" s="48"/>
      <c r="C770" s="47"/>
      <c r="D770" s="743"/>
    </row>
    <row r="772" spans="1:4">
      <c r="A772" s="47"/>
      <c r="B772" s="48"/>
      <c r="C772" s="47"/>
      <c r="D772" s="743"/>
    </row>
    <row r="774" spans="1:4">
      <c r="A774" s="47"/>
      <c r="B774" s="48"/>
      <c r="C774" s="47"/>
      <c r="D774" s="743"/>
    </row>
    <row r="776" spans="1:4">
      <c r="A776" s="47"/>
      <c r="B776" s="48"/>
      <c r="C776" s="47"/>
      <c r="D776" s="743"/>
    </row>
    <row r="778" spans="1:4">
      <c r="A778" s="47"/>
      <c r="B778" s="48"/>
      <c r="C778" s="47"/>
      <c r="D778" s="743"/>
    </row>
    <row r="780" spans="1:4">
      <c r="A780" s="47"/>
      <c r="B780" s="48"/>
      <c r="C780" s="47"/>
      <c r="D780" s="743"/>
    </row>
    <row r="782" spans="1:4">
      <c r="A782" s="47"/>
      <c r="B782" s="48"/>
      <c r="C782" s="47"/>
      <c r="D782" s="743"/>
    </row>
    <row r="784" spans="1:4">
      <c r="A784" s="47"/>
      <c r="B784" s="48"/>
      <c r="C784" s="47"/>
      <c r="D784" s="743"/>
    </row>
    <row r="786" spans="1:4">
      <c r="A786" s="47"/>
      <c r="B786" s="48"/>
      <c r="C786" s="47"/>
      <c r="D786" s="743"/>
    </row>
    <row r="788" spans="1:4">
      <c r="A788" s="47"/>
      <c r="B788" s="48"/>
      <c r="C788" s="47"/>
      <c r="D788" s="743"/>
    </row>
    <row r="790" spans="1:4">
      <c r="A790" s="47"/>
      <c r="B790" s="48"/>
      <c r="C790" s="47"/>
      <c r="D790" s="743"/>
    </row>
    <row r="792" spans="1:4">
      <c r="A792" s="47"/>
      <c r="B792" s="48"/>
      <c r="C792" s="47"/>
      <c r="D792" s="743"/>
    </row>
    <row r="794" spans="1:4">
      <c r="A794" s="47"/>
      <c r="B794" s="48"/>
      <c r="C794" s="47"/>
      <c r="D794" s="743"/>
    </row>
    <row r="796" spans="1:4">
      <c r="A796" s="47"/>
      <c r="B796" s="48"/>
      <c r="C796" s="47"/>
      <c r="D796" s="743"/>
    </row>
    <row r="798" spans="1:4">
      <c r="A798" s="47"/>
      <c r="B798" s="48"/>
      <c r="C798" s="47"/>
      <c r="D798" s="743"/>
    </row>
    <row r="800" spans="1:4">
      <c r="A800" s="47"/>
      <c r="B800" s="48"/>
      <c r="C800" s="47"/>
      <c r="D800" s="743"/>
    </row>
    <row r="802" spans="1:4">
      <c r="A802" s="47"/>
      <c r="B802" s="48"/>
      <c r="C802" s="47"/>
      <c r="D802" s="743"/>
    </row>
    <row r="804" spans="1:4">
      <c r="A804" s="47"/>
      <c r="B804" s="48"/>
      <c r="C804" s="47"/>
      <c r="D804" s="743"/>
    </row>
    <row r="806" spans="1:4">
      <c r="A806" s="47"/>
      <c r="B806" s="48"/>
      <c r="C806" s="47"/>
      <c r="D806" s="743"/>
    </row>
    <row r="808" spans="1:4">
      <c r="A808" s="47"/>
      <c r="B808" s="48"/>
      <c r="C808" s="47"/>
      <c r="D808" s="743"/>
    </row>
    <row r="810" spans="1:4">
      <c r="A810" s="47"/>
      <c r="B810" s="48"/>
      <c r="C810" s="47"/>
      <c r="D810" s="743"/>
    </row>
    <row r="812" spans="1:4">
      <c r="A812" s="47"/>
      <c r="B812" s="48"/>
      <c r="C812" s="47"/>
      <c r="D812" s="743"/>
    </row>
    <row r="814" spans="1:4">
      <c r="A814" s="47"/>
      <c r="B814" s="48"/>
      <c r="C814" s="47"/>
      <c r="D814" s="743"/>
    </row>
    <row r="816" spans="1:4">
      <c r="A816" s="47"/>
      <c r="B816" s="48"/>
      <c r="C816" s="47"/>
      <c r="D816" s="743"/>
    </row>
    <row r="818" spans="1:4">
      <c r="A818" s="47"/>
      <c r="B818" s="48"/>
      <c r="C818" s="47"/>
      <c r="D818" s="743"/>
    </row>
    <row r="820" spans="1:4">
      <c r="A820" s="47"/>
      <c r="B820" s="48"/>
      <c r="C820" s="47"/>
      <c r="D820" s="743"/>
    </row>
    <row r="822" spans="1:4">
      <c r="A822" s="47"/>
      <c r="B822" s="48"/>
      <c r="C822" s="47"/>
      <c r="D822" s="743"/>
    </row>
    <row r="824" spans="1:4">
      <c r="A824" s="47"/>
      <c r="B824" s="48"/>
      <c r="C824" s="47"/>
      <c r="D824" s="743"/>
    </row>
    <row r="826" spans="1:4">
      <c r="A826" s="47"/>
      <c r="B826" s="48"/>
      <c r="C826" s="47"/>
      <c r="D826" s="743"/>
    </row>
    <row r="828" spans="1:4">
      <c r="A828" s="47"/>
      <c r="B828" s="48"/>
      <c r="C828" s="47"/>
      <c r="D828" s="743"/>
    </row>
    <row r="830" spans="1:4">
      <c r="A830" s="47"/>
      <c r="B830" s="48"/>
      <c r="C830" s="47"/>
      <c r="D830" s="743"/>
    </row>
    <row r="832" spans="1:4">
      <c r="A832" s="47"/>
      <c r="B832" s="48"/>
      <c r="C832" s="47"/>
      <c r="D832" s="743"/>
    </row>
    <row r="834" spans="1:4">
      <c r="A834" s="47"/>
      <c r="B834" s="48"/>
      <c r="C834" s="47"/>
      <c r="D834" s="743"/>
    </row>
    <row r="836" spans="1:4">
      <c r="A836" s="47"/>
      <c r="B836" s="48"/>
      <c r="C836" s="47"/>
      <c r="D836" s="743"/>
    </row>
    <row r="838" spans="1:4">
      <c r="A838" s="47"/>
      <c r="B838" s="48"/>
      <c r="C838" s="47"/>
      <c r="D838" s="743"/>
    </row>
    <row r="840" spans="1:4">
      <c r="A840" s="47"/>
      <c r="B840" s="48"/>
      <c r="C840" s="47"/>
      <c r="D840" s="743"/>
    </row>
    <row r="842" spans="1:4">
      <c r="A842" s="47"/>
      <c r="B842" s="48"/>
      <c r="C842" s="47"/>
      <c r="D842" s="743"/>
    </row>
    <row r="844" spans="1:4">
      <c r="A844" s="47"/>
      <c r="B844" s="48"/>
      <c r="C844" s="47"/>
      <c r="D844" s="743"/>
    </row>
    <row r="846" spans="1:4">
      <c r="A846" s="47"/>
      <c r="B846" s="48"/>
      <c r="C846" s="47"/>
      <c r="D846" s="743"/>
    </row>
    <row r="848" spans="1:4">
      <c r="A848" s="47"/>
      <c r="B848" s="48"/>
      <c r="C848" s="47"/>
      <c r="D848" s="743"/>
    </row>
    <row r="850" spans="1:4">
      <c r="A850" s="47"/>
      <c r="B850" s="48"/>
      <c r="C850" s="47"/>
      <c r="D850" s="743"/>
    </row>
    <row r="852" spans="1:4">
      <c r="A852" s="47"/>
      <c r="B852" s="48"/>
      <c r="C852" s="47"/>
      <c r="D852" s="743"/>
    </row>
    <row r="854" spans="1:4">
      <c r="A854" s="47"/>
      <c r="B854" s="48"/>
      <c r="C854" s="47"/>
      <c r="D854" s="743"/>
    </row>
    <row r="856" spans="1:4">
      <c r="A856" s="47"/>
      <c r="B856" s="48"/>
      <c r="C856" s="47"/>
      <c r="D856" s="743"/>
    </row>
    <row r="858" spans="1:4">
      <c r="A858" s="47"/>
      <c r="B858" s="48"/>
      <c r="C858" s="47"/>
      <c r="D858" s="743"/>
    </row>
    <row r="860" spans="1:4">
      <c r="A860" s="47"/>
      <c r="B860" s="48"/>
      <c r="C860" s="47"/>
      <c r="D860" s="743"/>
    </row>
    <row r="862" spans="1:4">
      <c r="A862" s="47"/>
      <c r="B862" s="48"/>
      <c r="C862" s="47"/>
      <c r="D862" s="743"/>
    </row>
    <row r="864" spans="1:4">
      <c r="A864" s="47"/>
      <c r="B864" s="48"/>
      <c r="C864" s="47"/>
      <c r="D864" s="743"/>
    </row>
    <row r="866" spans="1:4">
      <c r="A866" s="47"/>
      <c r="B866" s="48"/>
      <c r="C866" s="47"/>
      <c r="D866" s="743"/>
    </row>
    <row r="868" spans="1:4">
      <c r="A868" s="47"/>
      <c r="B868" s="48"/>
      <c r="C868" s="47"/>
      <c r="D868" s="743"/>
    </row>
    <row r="870" spans="1:4">
      <c r="A870" s="47"/>
      <c r="B870" s="48"/>
      <c r="C870" s="47"/>
      <c r="D870" s="743"/>
    </row>
    <row r="872" spans="1:4">
      <c r="A872" s="47"/>
      <c r="B872" s="48"/>
      <c r="C872" s="47"/>
      <c r="D872" s="743"/>
    </row>
    <row r="874" spans="1:4">
      <c r="A874" s="47"/>
      <c r="B874" s="48"/>
      <c r="C874" s="47"/>
      <c r="D874" s="743"/>
    </row>
    <row r="876" spans="1:4">
      <c r="A876" s="47"/>
      <c r="B876" s="48"/>
      <c r="C876" s="47"/>
      <c r="D876" s="743"/>
    </row>
    <row r="878" spans="1:4">
      <c r="A878" s="47"/>
      <c r="B878" s="48"/>
      <c r="C878" s="47"/>
      <c r="D878" s="743"/>
    </row>
    <row r="880" spans="1:4">
      <c r="A880" s="47"/>
      <c r="B880" s="48"/>
      <c r="C880" s="47"/>
      <c r="D880" s="743"/>
    </row>
    <row r="882" spans="1:4">
      <c r="A882" s="47"/>
      <c r="B882" s="48"/>
      <c r="C882" s="47"/>
      <c r="D882" s="743"/>
    </row>
    <row r="884" spans="1:4">
      <c r="A884" s="47"/>
      <c r="B884" s="48"/>
      <c r="C884" s="47"/>
      <c r="D884" s="743"/>
    </row>
    <row r="886" spans="1:4">
      <c r="A886" s="47"/>
      <c r="B886" s="48"/>
      <c r="C886" s="47"/>
      <c r="D886" s="743"/>
    </row>
    <row r="888" spans="1:4">
      <c r="A888" s="47"/>
      <c r="B888" s="48"/>
      <c r="C888" s="47"/>
      <c r="D888" s="743"/>
    </row>
    <row r="890" spans="1:4">
      <c r="A890" s="47"/>
      <c r="B890" s="48"/>
      <c r="C890" s="47"/>
      <c r="D890" s="743"/>
    </row>
    <row r="892" spans="1:4">
      <c r="A892" s="47"/>
      <c r="B892" s="48"/>
      <c r="C892" s="47"/>
      <c r="D892" s="743"/>
    </row>
    <row r="894" spans="1:4">
      <c r="A894" s="47"/>
      <c r="B894" s="48"/>
      <c r="C894" s="47"/>
      <c r="D894" s="743"/>
    </row>
    <row r="896" spans="1:4">
      <c r="A896" s="47"/>
      <c r="B896" s="48"/>
      <c r="C896" s="47"/>
      <c r="D896" s="743"/>
    </row>
    <row r="898" spans="1:4">
      <c r="A898" s="47"/>
      <c r="B898" s="48"/>
      <c r="C898" s="47"/>
      <c r="D898" s="743"/>
    </row>
    <row r="900" spans="1:4">
      <c r="A900" s="47"/>
      <c r="B900" s="48"/>
      <c r="C900" s="47"/>
      <c r="D900" s="743"/>
    </row>
    <row r="902" spans="1:4">
      <c r="A902" s="47"/>
      <c r="B902" s="48"/>
      <c r="C902" s="47"/>
      <c r="D902" s="743"/>
    </row>
    <row r="904" spans="1:4">
      <c r="A904" s="47"/>
      <c r="B904" s="48"/>
      <c r="C904" s="47"/>
      <c r="D904" s="743"/>
    </row>
    <row r="906" spans="1:4">
      <c r="A906" s="47"/>
      <c r="B906" s="48"/>
      <c r="C906" s="47"/>
      <c r="D906" s="743"/>
    </row>
    <row r="908" spans="1:4">
      <c r="A908" s="47"/>
      <c r="B908" s="48"/>
      <c r="C908" s="47"/>
      <c r="D908" s="743"/>
    </row>
    <row r="910" spans="1:4">
      <c r="A910" s="47"/>
      <c r="B910" s="48"/>
      <c r="C910" s="47"/>
      <c r="D910" s="743"/>
    </row>
    <row r="912" spans="1:4">
      <c r="A912" s="47"/>
      <c r="B912" s="48"/>
      <c r="C912" s="47"/>
      <c r="D912" s="743"/>
    </row>
    <row r="914" spans="1:4">
      <c r="A914" s="47"/>
      <c r="B914" s="48"/>
      <c r="C914" s="47"/>
      <c r="D914" s="743"/>
    </row>
    <row r="916" spans="1:4">
      <c r="A916" s="47"/>
      <c r="B916" s="48"/>
      <c r="C916" s="47"/>
      <c r="D916" s="743"/>
    </row>
    <row r="918" spans="1:4">
      <c r="A918" s="47"/>
      <c r="B918" s="48"/>
      <c r="C918" s="47"/>
      <c r="D918" s="743"/>
    </row>
    <row r="920" spans="1:4">
      <c r="A920" s="47"/>
      <c r="B920" s="48"/>
      <c r="C920" s="47"/>
      <c r="D920" s="743"/>
    </row>
    <row r="922" spans="1:4">
      <c r="A922" s="47"/>
      <c r="B922" s="48"/>
      <c r="C922" s="47"/>
      <c r="D922" s="743"/>
    </row>
    <row r="924" spans="1:4">
      <c r="A924" s="47"/>
      <c r="B924" s="48"/>
      <c r="C924" s="47"/>
      <c r="D924" s="743"/>
    </row>
    <row r="926" spans="1:4">
      <c r="A926" s="47"/>
      <c r="B926" s="48"/>
      <c r="C926" s="47"/>
      <c r="D926" s="743"/>
    </row>
    <row r="928" spans="1:4">
      <c r="A928" s="47"/>
      <c r="B928" s="48"/>
      <c r="C928" s="47"/>
      <c r="D928" s="743"/>
    </row>
    <row r="930" spans="1:4">
      <c r="A930" s="47"/>
      <c r="B930" s="48"/>
      <c r="C930" s="47"/>
      <c r="D930" s="743"/>
    </row>
    <row r="932" spans="1:4">
      <c r="A932" s="47"/>
      <c r="B932" s="48"/>
      <c r="C932" s="47"/>
      <c r="D932" s="743"/>
    </row>
    <row r="934" spans="1:4">
      <c r="A934" s="47"/>
      <c r="B934" s="48"/>
      <c r="C934" s="47"/>
      <c r="D934" s="743"/>
    </row>
    <row r="936" spans="1:4">
      <c r="A936" s="47"/>
      <c r="B936" s="48"/>
      <c r="C936" s="47"/>
      <c r="D936" s="743"/>
    </row>
    <row r="938" spans="1:4">
      <c r="A938" s="47"/>
      <c r="B938" s="48"/>
      <c r="C938" s="47"/>
      <c r="D938" s="743"/>
    </row>
    <row r="940" spans="1:4">
      <c r="A940" s="47"/>
      <c r="B940" s="48"/>
      <c r="C940" s="47"/>
      <c r="D940" s="743"/>
    </row>
    <row r="942" spans="1:4">
      <c r="A942" s="47"/>
      <c r="B942" s="48"/>
      <c r="C942" s="47"/>
      <c r="D942" s="743"/>
    </row>
    <row r="944" spans="1:4">
      <c r="A944" s="47"/>
      <c r="B944" s="48"/>
      <c r="C944" s="47"/>
      <c r="D944" s="743"/>
    </row>
    <row r="946" spans="1:4">
      <c r="A946" s="47"/>
      <c r="B946" s="48"/>
      <c r="C946" s="47"/>
      <c r="D946" s="743"/>
    </row>
    <row r="948" spans="1:4">
      <c r="A948" s="47"/>
      <c r="B948" s="48"/>
      <c r="C948" s="47"/>
      <c r="D948" s="743"/>
    </row>
    <row r="950" spans="1:4">
      <c r="A950" s="47"/>
      <c r="B950" s="48"/>
      <c r="C950" s="47"/>
      <c r="D950" s="743"/>
    </row>
    <row r="952" spans="1:4">
      <c r="A952" s="47"/>
      <c r="B952" s="48"/>
      <c r="C952" s="47"/>
      <c r="D952" s="743"/>
    </row>
    <row r="954" spans="1:4">
      <c r="A954" s="47"/>
      <c r="B954" s="48"/>
      <c r="C954" s="47"/>
      <c r="D954" s="743"/>
    </row>
    <row r="956" spans="1:4">
      <c r="A956" s="47"/>
      <c r="B956" s="48"/>
      <c r="C956" s="47"/>
      <c r="D956" s="743"/>
    </row>
    <row r="958" spans="1:4">
      <c r="A958" s="47"/>
      <c r="B958" s="48"/>
      <c r="C958" s="47"/>
      <c r="D958" s="743"/>
    </row>
    <row r="960" spans="1:4">
      <c r="A960" s="47"/>
      <c r="B960" s="48"/>
      <c r="C960" s="47"/>
      <c r="D960" s="743"/>
    </row>
    <row r="962" spans="1:4">
      <c r="A962" s="47"/>
      <c r="B962" s="48"/>
      <c r="C962" s="47"/>
      <c r="D962" s="743"/>
    </row>
    <row r="964" spans="1:4">
      <c r="A964" s="47"/>
      <c r="B964" s="48"/>
      <c r="C964" s="47"/>
      <c r="D964" s="743"/>
    </row>
    <row r="966" spans="1:4">
      <c r="A966" s="47"/>
      <c r="B966" s="48"/>
      <c r="C966" s="47"/>
      <c r="D966" s="743"/>
    </row>
    <row r="968" spans="1:4">
      <c r="A968" s="47"/>
      <c r="B968" s="48"/>
      <c r="C968" s="47"/>
      <c r="D968" s="743"/>
    </row>
    <row r="970" spans="1:4">
      <c r="A970" s="47"/>
      <c r="B970" s="48"/>
      <c r="C970" s="47"/>
      <c r="D970" s="743"/>
    </row>
    <row r="972" spans="1:4">
      <c r="A972" s="47"/>
      <c r="B972" s="48"/>
      <c r="C972" s="47"/>
      <c r="D972" s="743"/>
    </row>
    <row r="974" spans="1:4">
      <c r="A974" s="47"/>
      <c r="B974" s="48"/>
      <c r="C974" s="47"/>
      <c r="D974" s="743"/>
    </row>
    <row r="976" spans="1:4">
      <c r="A976" s="47"/>
      <c r="B976" s="48"/>
      <c r="C976" s="47"/>
      <c r="D976" s="743"/>
    </row>
    <row r="978" spans="1:4">
      <c r="A978" s="47"/>
      <c r="B978" s="48"/>
      <c r="C978" s="47"/>
      <c r="D978" s="743"/>
    </row>
    <row r="980" spans="1:4">
      <c r="A980" s="47"/>
      <c r="B980" s="48"/>
      <c r="C980" s="47"/>
      <c r="D980" s="743"/>
    </row>
    <row r="982" spans="1:4">
      <c r="A982" s="47"/>
      <c r="B982" s="48"/>
      <c r="C982" s="47"/>
      <c r="D982" s="743"/>
    </row>
    <row r="984" spans="1:4">
      <c r="A984" s="47"/>
      <c r="B984" s="48"/>
      <c r="C984" s="47"/>
      <c r="D984" s="743"/>
    </row>
    <row r="986" spans="1:4">
      <c r="A986" s="47"/>
      <c r="B986" s="48"/>
      <c r="C986" s="47"/>
      <c r="D986" s="743"/>
    </row>
    <row r="988" spans="1:4">
      <c r="A988" s="47"/>
      <c r="B988" s="48"/>
      <c r="C988" s="47"/>
      <c r="D988" s="743"/>
    </row>
    <row r="990" spans="1:4">
      <c r="A990" s="47"/>
      <c r="B990" s="48"/>
      <c r="C990" s="47"/>
      <c r="D990" s="743"/>
    </row>
    <row r="992" spans="1:4">
      <c r="A992" s="47"/>
      <c r="B992" s="48"/>
      <c r="C992" s="47"/>
      <c r="D992" s="743"/>
    </row>
    <row r="994" spans="1:4">
      <c r="A994" s="47"/>
      <c r="B994" s="48"/>
      <c r="C994" s="47"/>
      <c r="D994" s="743"/>
    </row>
    <row r="996" spans="1:4">
      <c r="A996" s="47"/>
      <c r="B996" s="48"/>
      <c r="C996" s="47"/>
      <c r="D996" s="743"/>
    </row>
    <row r="998" spans="1:4">
      <c r="A998" s="47"/>
      <c r="B998" s="48"/>
      <c r="C998" s="47"/>
      <c r="D998" s="743"/>
    </row>
    <row r="1000" spans="1:4">
      <c r="A1000" s="47"/>
      <c r="B1000" s="48"/>
      <c r="C1000" s="47"/>
      <c r="D1000" s="743"/>
    </row>
    <row r="1002" spans="1:4">
      <c r="A1002" s="47"/>
      <c r="B1002" s="48"/>
      <c r="C1002" s="47"/>
      <c r="D1002" s="743"/>
    </row>
    <row r="1004" spans="1:4">
      <c r="A1004" s="47"/>
      <c r="B1004" s="48"/>
      <c r="C1004" s="47"/>
      <c r="D1004" s="743"/>
    </row>
    <row r="1006" spans="1:4">
      <c r="A1006" s="47"/>
      <c r="B1006" s="48"/>
      <c r="C1006" s="47"/>
      <c r="D1006" s="743"/>
    </row>
    <row r="1008" spans="1:4">
      <c r="A1008" s="47"/>
      <c r="B1008" s="48"/>
      <c r="C1008" s="47"/>
      <c r="D1008" s="743"/>
    </row>
    <row r="1010" spans="1:4">
      <c r="A1010" s="47"/>
      <c r="B1010" s="48"/>
      <c r="C1010" s="47"/>
      <c r="D1010" s="743"/>
    </row>
    <row r="1012" spans="1:4">
      <c r="A1012" s="47"/>
      <c r="B1012" s="48"/>
      <c r="C1012" s="47"/>
      <c r="D1012" s="743"/>
    </row>
    <row r="1014" spans="1:4">
      <c r="A1014" s="47"/>
      <c r="B1014" s="48"/>
      <c r="C1014" s="47"/>
      <c r="D1014" s="743"/>
    </row>
    <row r="1016" spans="1:4">
      <c r="A1016" s="47"/>
      <c r="B1016" s="48"/>
      <c r="C1016" s="47"/>
      <c r="D1016" s="743"/>
    </row>
    <row r="1018" spans="1:4">
      <c r="A1018" s="47"/>
      <c r="B1018" s="48"/>
      <c r="C1018" s="47"/>
      <c r="D1018" s="743"/>
    </row>
    <row r="1020" spans="1:4">
      <c r="A1020" s="47"/>
      <c r="B1020" s="48"/>
      <c r="C1020" s="47"/>
      <c r="D1020" s="743"/>
    </row>
    <row r="1022" spans="1:4">
      <c r="A1022" s="47"/>
      <c r="B1022" s="48"/>
      <c r="C1022" s="47"/>
      <c r="D1022" s="743"/>
    </row>
    <row r="1024" spans="1:4">
      <c r="A1024" s="47"/>
      <c r="B1024" s="48"/>
      <c r="C1024" s="47"/>
      <c r="D1024" s="743"/>
    </row>
    <row r="1026" spans="1:4">
      <c r="A1026" s="47"/>
      <c r="B1026" s="48"/>
      <c r="C1026" s="47"/>
      <c r="D1026" s="743"/>
    </row>
    <row r="1028" spans="1:4">
      <c r="A1028" s="47"/>
      <c r="B1028" s="48"/>
      <c r="C1028" s="47"/>
      <c r="D1028" s="743"/>
    </row>
    <row r="1030" spans="1:4">
      <c r="A1030" s="47"/>
      <c r="B1030" s="48"/>
      <c r="C1030" s="47"/>
      <c r="D1030" s="743"/>
    </row>
    <row r="1032" spans="1:4">
      <c r="A1032" s="47"/>
      <c r="B1032" s="48"/>
      <c r="C1032" s="47"/>
      <c r="D1032" s="743"/>
    </row>
    <row r="1034" spans="1:4">
      <c r="A1034" s="47"/>
      <c r="B1034" s="48"/>
      <c r="C1034" s="47"/>
      <c r="D1034" s="743"/>
    </row>
    <row r="1036" spans="1:4">
      <c r="A1036" s="47"/>
      <c r="B1036" s="48"/>
      <c r="C1036" s="47"/>
      <c r="D1036" s="743"/>
    </row>
    <row r="1038" spans="1:4">
      <c r="A1038" s="47"/>
      <c r="B1038" s="48"/>
      <c r="C1038" s="47"/>
      <c r="D1038" s="743"/>
    </row>
    <row r="1040" spans="1:4">
      <c r="A1040" s="47"/>
      <c r="B1040" s="48"/>
      <c r="C1040" s="47"/>
      <c r="D1040" s="743"/>
    </row>
    <row r="1042" spans="1:4">
      <c r="A1042" s="47"/>
      <c r="B1042" s="48"/>
      <c r="C1042" s="47"/>
      <c r="D1042" s="743"/>
    </row>
    <row r="1044" spans="1:4">
      <c r="A1044" s="47"/>
      <c r="B1044" s="48"/>
      <c r="C1044" s="47"/>
      <c r="D1044" s="743"/>
    </row>
    <row r="1046" spans="1:4">
      <c r="A1046" s="47"/>
      <c r="B1046" s="48"/>
      <c r="C1046" s="47"/>
      <c r="D1046" s="743"/>
    </row>
    <row r="1048" spans="1:4">
      <c r="A1048" s="47"/>
      <c r="B1048" s="48"/>
      <c r="C1048" s="47"/>
      <c r="D1048" s="743"/>
    </row>
    <row r="1050" spans="1:4">
      <c r="A1050" s="47"/>
      <c r="B1050" s="48"/>
      <c r="C1050" s="47"/>
      <c r="D1050" s="743"/>
    </row>
    <row r="1052" spans="1:4">
      <c r="A1052" s="47"/>
      <c r="B1052" s="48"/>
      <c r="C1052" s="47"/>
      <c r="D1052" s="743"/>
    </row>
    <row r="1054" spans="1:4">
      <c r="A1054" s="47"/>
      <c r="B1054" s="48"/>
      <c r="C1054" s="47"/>
      <c r="D1054" s="743"/>
    </row>
    <row r="1056" spans="1:4">
      <c r="A1056" s="47"/>
      <c r="B1056" s="48"/>
      <c r="C1056" s="47"/>
      <c r="D1056" s="743"/>
    </row>
    <row r="1058" spans="1:4">
      <c r="A1058" s="47"/>
      <c r="B1058" s="48"/>
      <c r="C1058" s="47"/>
      <c r="D1058" s="743"/>
    </row>
    <row r="1060" spans="1:4">
      <c r="A1060" s="47"/>
      <c r="B1060" s="48"/>
      <c r="C1060" s="47"/>
      <c r="D1060" s="743"/>
    </row>
    <row r="1062" spans="1:4">
      <c r="A1062" s="47"/>
      <c r="B1062" s="48"/>
      <c r="C1062" s="47"/>
      <c r="D1062" s="743"/>
    </row>
    <row r="1064" spans="1:4">
      <c r="A1064" s="47"/>
      <c r="B1064" s="48"/>
      <c r="C1064" s="47"/>
      <c r="D1064" s="743"/>
    </row>
    <row r="1066" spans="1:4">
      <c r="A1066" s="47"/>
      <c r="B1066" s="48"/>
      <c r="C1066" s="47"/>
      <c r="D1066" s="743"/>
    </row>
    <row r="1068" spans="1:4">
      <c r="A1068" s="47"/>
      <c r="B1068" s="48"/>
      <c r="C1068" s="47"/>
      <c r="D1068" s="743"/>
    </row>
    <row r="1070" spans="1:4">
      <c r="A1070" s="47"/>
      <c r="B1070" s="48"/>
      <c r="C1070" s="47"/>
      <c r="D1070" s="743"/>
    </row>
    <row r="1072" spans="1:4">
      <c r="A1072" s="47"/>
      <c r="B1072" s="48"/>
      <c r="C1072" s="47"/>
      <c r="D1072" s="743"/>
    </row>
    <row r="1074" spans="1:4">
      <c r="A1074" s="47"/>
      <c r="B1074" s="48"/>
      <c r="C1074" s="47"/>
      <c r="D1074" s="743"/>
    </row>
    <row r="1076" spans="1:4">
      <c r="A1076" s="47"/>
      <c r="B1076" s="48"/>
      <c r="C1076" s="47"/>
      <c r="D1076" s="743"/>
    </row>
    <row r="1078" spans="1:4">
      <c r="A1078" s="47"/>
      <c r="B1078" s="48"/>
      <c r="C1078" s="47"/>
      <c r="D1078" s="743"/>
    </row>
    <row r="1080" spans="1:4">
      <c r="A1080" s="47"/>
      <c r="B1080" s="48"/>
      <c r="C1080" s="47"/>
      <c r="D1080" s="743"/>
    </row>
    <row r="1082" spans="1:4">
      <c r="A1082" s="47"/>
      <c r="B1082" s="48"/>
      <c r="C1082" s="47"/>
      <c r="D1082" s="743"/>
    </row>
    <row r="1084" spans="1:4">
      <c r="A1084" s="47"/>
      <c r="B1084" s="48"/>
      <c r="C1084" s="47"/>
      <c r="D1084" s="743"/>
    </row>
    <row r="1086" spans="1:4">
      <c r="A1086" s="47"/>
      <c r="B1086" s="48"/>
      <c r="C1086" s="47"/>
      <c r="D1086" s="743"/>
    </row>
    <row r="1088" spans="1:4">
      <c r="A1088" s="47"/>
      <c r="B1088" s="48"/>
      <c r="C1088" s="47"/>
      <c r="D1088" s="743"/>
    </row>
    <row r="1090" spans="1:4">
      <c r="A1090" s="47"/>
      <c r="B1090" s="48"/>
      <c r="C1090" s="47"/>
      <c r="D1090" s="743"/>
    </row>
    <row r="1092" spans="1:4">
      <c r="A1092" s="47"/>
      <c r="B1092" s="48"/>
      <c r="C1092" s="47"/>
      <c r="D1092" s="743"/>
    </row>
    <row r="1094" spans="1:4">
      <c r="A1094" s="47"/>
      <c r="B1094" s="48"/>
      <c r="C1094" s="47"/>
      <c r="D1094" s="743"/>
    </row>
    <row r="1096" spans="1:4">
      <c r="A1096" s="47"/>
      <c r="B1096" s="48"/>
      <c r="C1096" s="47"/>
      <c r="D1096" s="743"/>
    </row>
    <row r="1098" spans="1:4">
      <c r="A1098" s="47"/>
      <c r="B1098" s="48"/>
      <c r="C1098" s="47"/>
      <c r="D1098" s="743"/>
    </row>
    <row r="1100" spans="1:4">
      <c r="A1100" s="47"/>
      <c r="B1100" s="48"/>
      <c r="C1100" s="47"/>
      <c r="D1100" s="743"/>
    </row>
    <row r="1102" spans="1:4">
      <c r="A1102" s="47"/>
      <c r="B1102" s="48"/>
      <c r="C1102" s="47"/>
      <c r="D1102" s="743"/>
    </row>
    <row r="1104" spans="1:4">
      <c r="A1104" s="47"/>
      <c r="B1104" s="48"/>
      <c r="C1104" s="47"/>
      <c r="D1104" s="743"/>
    </row>
    <row r="1106" spans="1:4">
      <c r="A1106" s="47"/>
      <c r="B1106" s="48"/>
      <c r="C1106" s="47"/>
      <c r="D1106" s="743"/>
    </row>
    <row r="1108" spans="1:4">
      <c r="A1108" s="47"/>
      <c r="B1108" s="48"/>
      <c r="C1108" s="47"/>
      <c r="D1108" s="743"/>
    </row>
    <row r="1110" spans="1:4">
      <c r="A1110" s="47"/>
      <c r="B1110" s="48"/>
      <c r="C1110" s="47"/>
      <c r="D1110" s="743"/>
    </row>
    <row r="1112" spans="1:4">
      <c r="A1112" s="47"/>
      <c r="B1112" s="48"/>
      <c r="C1112" s="47"/>
      <c r="D1112" s="743"/>
    </row>
    <row r="1114" spans="1:4">
      <c r="A1114" s="47"/>
      <c r="B1114" s="48"/>
      <c r="C1114" s="47"/>
      <c r="D1114" s="743"/>
    </row>
    <row r="1116" spans="1:4">
      <c r="A1116" s="47"/>
      <c r="B1116" s="48"/>
      <c r="C1116" s="47"/>
      <c r="D1116" s="743"/>
    </row>
    <row r="1118" spans="1:4">
      <c r="A1118" s="47"/>
      <c r="B1118" s="48"/>
      <c r="C1118" s="47"/>
      <c r="D1118" s="743"/>
    </row>
    <row r="1120" spans="1:4">
      <c r="A1120" s="47"/>
      <c r="B1120" s="48"/>
      <c r="C1120" s="47"/>
      <c r="D1120" s="743"/>
    </row>
    <row r="1122" spans="1:4">
      <c r="A1122" s="47"/>
      <c r="B1122" s="48"/>
      <c r="C1122" s="47"/>
      <c r="D1122" s="743"/>
    </row>
    <row r="1124" spans="1:4">
      <c r="A1124" s="47"/>
      <c r="B1124" s="48"/>
      <c r="C1124" s="47"/>
      <c r="D1124" s="743"/>
    </row>
    <row r="1126" spans="1:4">
      <c r="A1126" s="47"/>
      <c r="B1126" s="48"/>
      <c r="C1126" s="47"/>
      <c r="D1126" s="743"/>
    </row>
    <row r="1128" spans="1:4">
      <c r="A1128" s="47"/>
      <c r="B1128" s="48"/>
      <c r="C1128" s="47"/>
      <c r="D1128" s="743"/>
    </row>
    <row r="1130" spans="1:4">
      <c r="A1130" s="47"/>
      <c r="B1130" s="48"/>
      <c r="C1130" s="47"/>
      <c r="D1130" s="743"/>
    </row>
    <row r="1132" spans="1:4">
      <c r="A1132" s="47"/>
      <c r="B1132" s="48"/>
      <c r="C1132" s="47"/>
      <c r="D1132" s="743"/>
    </row>
    <row r="1134" spans="1:4">
      <c r="A1134" s="47"/>
      <c r="B1134" s="48"/>
      <c r="C1134" s="47"/>
      <c r="D1134" s="743"/>
    </row>
    <row r="1136" spans="1:4">
      <c r="A1136" s="47"/>
      <c r="B1136" s="48"/>
      <c r="C1136" s="47"/>
      <c r="D1136" s="743"/>
    </row>
    <row r="1138" spans="1:4">
      <c r="A1138" s="47"/>
      <c r="B1138" s="48"/>
      <c r="C1138" s="47"/>
      <c r="D1138" s="743"/>
    </row>
    <row r="1140" spans="1:4">
      <c r="A1140" s="47"/>
      <c r="B1140" s="48"/>
      <c r="C1140" s="47"/>
      <c r="D1140" s="743"/>
    </row>
    <row r="1142" spans="1:4">
      <c r="A1142" s="47"/>
      <c r="B1142" s="48"/>
      <c r="C1142" s="47"/>
      <c r="D1142" s="743"/>
    </row>
    <row r="1144" spans="1:4">
      <c r="A1144" s="47"/>
      <c r="B1144" s="48"/>
      <c r="C1144" s="47"/>
      <c r="D1144" s="743"/>
    </row>
    <row r="1146" spans="1:4">
      <c r="A1146" s="47"/>
      <c r="B1146" s="48"/>
      <c r="C1146" s="47"/>
      <c r="D1146" s="743"/>
    </row>
    <row r="1148" spans="1:4">
      <c r="A1148" s="47"/>
      <c r="B1148" s="48"/>
      <c r="C1148" s="47"/>
      <c r="D1148" s="743"/>
    </row>
    <row r="1150" spans="1:4">
      <c r="A1150" s="47"/>
      <c r="B1150" s="48"/>
      <c r="C1150" s="47"/>
      <c r="D1150" s="743"/>
    </row>
    <row r="1152" spans="1:4">
      <c r="A1152" s="47"/>
      <c r="B1152" s="48"/>
      <c r="C1152" s="47"/>
      <c r="D1152" s="743"/>
    </row>
    <row r="1154" spans="1:4">
      <c r="A1154" s="47"/>
      <c r="B1154" s="48"/>
      <c r="C1154" s="47"/>
      <c r="D1154" s="743"/>
    </row>
    <row r="1156" spans="1:4">
      <c r="A1156" s="47"/>
      <c r="B1156" s="48"/>
      <c r="C1156" s="47"/>
      <c r="D1156" s="743"/>
    </row>
    <row r="1158" spans="1:4">
      <c r="A1158" s="47"/>
      <c r="B1158" s="48"/>
      <c r="C1158" s="47"/>
      <c r="D1158" s="743"/>
    </row>
    <row r="1160" spans="1:4">
      <c r="A1160" s="47"/>
      <c r="B1160" s="48"/>
      <c r="C1160" s="47"/>
      <c r="D1160" s="743"/>
    </row>
    <row r="1162" spans="1:4">
      <c r="A1162" s="47"/>
      <c r="B1162" s="48"/>
      <c r="C1162" s="47"/>
      <c r="D1162" s="743"/>
    </row>
    <row r="1164" spans="1:4">
      <c r="A1164" s="47"/>
      <c r="B1164" s="48"/>
      <c r="C1164" s="47"/>
      <c r="D1164" s="743"/>
    </row>
    <row r="1166" spans="1:4">
      <c r="A1166" s="47"/>
      <c r="B1166" s="48"/>
      <c r="C1166" s="47"/>
      <c r="D1166" s="743"/>
    </row>
    <row r="1168" spans="1:4">
      <c r="A1168" s="47"/>
      <c r="B1168" s="48"/>
      <c r="C1168" s="47"/>
      <c r="D1168" s="743"/>
    </row>
    <row r="1170" spans="1:4">
      <c r="A1170" s="47"/>
      <c r="B1170" s="48"/>
      <c r="C1170" s="47"/>
      <c r="D1170" s="743"/>
    </row>
    <row r="1172" spans="1:4">
      <c r="A1172" s="47"/>
      <c r="B1172" s="48"/>
      <c r="C1172" s="47"/>
      <c r="D1172" s="743"/>
    </row>
    <row r="1174" spans="1:4">
      <c r="A1174" s="47"/>
      <c r="B1174" s="48"/>
      <c r="C1174" s="47"/>
      <c r="D1174" s="743"/>
    </row>
    <row r="1176" spans="1:4">
      <c r="A1176" s="47"/>
      <c r="B1176" s="48"/>
      <c r="C1176" s="47"/>
      <c r="D1176" s="743"/>
    </row>
    <row r="1178" spans="1:4">
      <c r="A1178" s="47"/>
      <c r="B1178" s="48"/>
      <c r="C1178" s="47"/>
      <c r="D1178" s="743"/>
    </row>
    <row r="1180" spans="1:4">
      <c r="A1180" s="47"/>
      <c r="B1180" s="48"/>
      <c r="C1180" s="47"/>
      <c r="D1180" s="743"/>
    </row>
    <row r="1182" spans="1:4">
      <c r="A1182" s="47"/>
      <c r="B1182" s="48"/>
      <c r="C1182" s="47"/>
      <c r="D1182" s="743"/>
    </row>
    <row r="1184" spans="1:4">
      <c r="A1184" s="47"/>
      <c r="B1184" s="48"/>
      <c r="C1184" s="47"/>
      <c r="D1184" s="743"/>
    </row>
    <row r="1186" spans="1:4">
      <c r="A1186" s="47"/>
      <c r="B1186" s="48"/>
      <c r="C1186" s="47"/>
      <c r="D1186" s="743"/>
    </row>
    <row r="1188" spans="1:4">
      <c r="A1188" s="47"/>
      <c r="B1188" s="48"/>
      <c r="C1188" s="47"/>
      <c r="D1188" s="743"/>
    </row>
    <row r="1190" spans="1:4">
      <c r="A1190" s="47"/>
      <c r="B1190" s="48"/>
      <c r="C1190" s="47"/>
      <c r="D1190" s="743"/>
    </row>
    <row r="1192" spans="1:4">
      <c r="A1192" s="47"/>
      <c r="B1192" s="48"/>
      <c r="C1192" s="47"/>
      <c r="D1192" s="743"/>
    </row>
    <row r="1194" spans="1:4">
      <c r="A1194" s="47"/>
      <c r="B1194" s="48"/>
      <c r="C1194" s="47"/>
      <c r="D1194" s="743"/>
    </row>
    <row r="1196" spans="1:4">
      <c r="A1196" s="47"/>
      <c r="B1196" s="48"/>
      <c r="C1196" s="47"/>
      <c r="D1196" s="743"/>
    </row>
    <row r="1198" spans="1:4">
      <c r="A1198" s="47"/>
      <c r="B1198" s="48"/>
      <c r="C1198" s="47"/>
      <c r="D1198" s="743"/>
    </row>
    <row r="1200" spans="1:4">
      <c r="A1200" s="47"/>
      <c r="B1200" s="48"/>
      <c r="C1200" s="47"/>
      <c r="D1200" s="743"/>
    </row>
    <row r="1202" spans="1:4">
      <c r="A1202" s="47"/>
      <c r="B1202" s="48"/>
      <c r="C1202" s="47"/>
      <c r="D1202" s="743"/>
    </row>
    <row r="1204" spans="1:4">
      <c r="A1204" s="47"/>
      <c r="B1204" s="48"/>
      <c r="C1204" s="47"/>
      <c r="D1204" s="743"/>
    </row>
    <row r="1206" spans="1:4">
      <c r="A1206" s="47"/>
      <c r="B1206" s="48"/>
      <c r="C1206" s="47"/>
      <c r="D1206" s="743"/>
    </row>
    <row r="1208" spans="1:4">
      <c r="A1208" s="47"/>
      <c r="B1208" s="48"/>
      <c r="C1208" s="47"/>
      <c r="D1208" s="743"/>
    </row>
    <row r="1210" spans="1:4">
      <c r="A1210" s="47"/>
      <c r="B1210" s="48"/>
      <c r="C1210" s="47"/>
      <c r="D1210" s="743"/>
    </row>
    <row r="1212" spans="1:4">
      <c r="A1212" s="47"/>
      <c r="B1212" s="48"/>
      <c r="C1212" s="47"/>
      <c r="D1212" s="743"/>
    </row>
    <row r="1214" spans="1:4">
      <c r="A1214" s="47"/>
      <c r="B1214" s="48"/>
      <c r="C1214" s="47"/>
      <c r="D1214" s="743"/>
    </row>
    <row r="1216" spans="1:4">
      <c r="A1216" s="47"/>
      <c r="B1216" s="48"/>
      <c r="C1216" s="47"/>
      <c r="D1216" s="743"/>
    </row>
    <row r="1218" spans="1:4">
      <c r="A1218" s="47"/>
      <c r="B1218" s="48"/>
      <c r="C1218" s="47"/>
      <c r="D1218" s="743"/>
    </row>
    <row r="1220" spans="1:4">
      <c r="A1220" s="47"/>
      <c r="B1220" s="48"/>
      <c r="C1220" s="47"/>
      <c r="D1220" s="743"/>
    </row>
    <row r="1222" spans="1:4">
      <c r="A1222" s="47"/>
      <c r="B1222" s="48"/>
      <c r="C1222" s="47"/>
      <c r="D1222" s="743"/>
    </row>
    <row r="1224" spans="1:4">
      <c r="A1224" s="47"/>
      <c r="B1224" s="48"/>
      <c r="C1224" s="47"/>
      <c r="D1224" s="743"/>
    </row>
    <row r="1226" spans="1:4">
      <c r="A1226" s="47"/>
      <c r="B1226" s="48"/>
      <c r="C1226" s="47"/>
      <c r="D1226" s="743"/>
    </row>
    <row r="1228" spans="1:4">
      <c r="A1228" s="47"/>
      <c r="B1228" s="48"/>
      <c r="C1228" s="47"/>
      <c r="D1228" s="743"/>
    </row>
    <row r="1230" spans="1:4">
      <c r="A1230" s="47"/>
      <c r="B1230" s="48"/>
      <c r="C1230" s="47"/>
      <c r="D1230" s="743"/>
    </row>
    <row r="1232" spans="1:4">
      <c r="A1232" s="47"/>
      <c r="B1232" s="48"/>
      <c r="C1232" s="47"/>
      <c r="D1232" s="743"/>
    </row>
    <row r="1234" spans="1:4">
      <c r="A1234" s="47"/>
      <c r="B1234" s="48"/>
      <c r="C1234" s="47"/>
      <c r="D1234" s="743"/>
    </row>
    <row r="1236" spans="1:4">
      <c r="A1236" s="47"/>
      <c r="B1236" s="48"/>
      <c r="C1236" s="47"/>
      <c r="D1236" s="743"/>
    </row>
    <row r="1238" spans="1:4">
      <c r="A1238" s="47"/>
      <c r="B1238" s="48"/>
      <c r="C1238" s="47"/>
      <c r="D1238" s="743"/>
    </row>
    <row r="1240" spans="1:4">
      <c r="A1240" s="47"/>
      <c r="B1240" s="48"/>
      <c r="C1240" s="47"/>
      <c r="D1240" s="743"/>
    </row>
    <row r="1242" spans="1:4">
      <c r="A1242" s="47"/>
      <c r="B1242" s="48"/>
      <c r="C1242" s="47"/>
      <c r="D1242" s="743"/>
    </row>
    <row r="1244" spans="1:4">
      <c r="A1244" s="47"/>
      <c r="B1244" s="48"/>
      <c r="C1244" s="47"/>
      <c r="D1244" s="743"/>
    </row>
    <row r="1246" spans="1:4">
      <c r="A1246" s="47"/>
      <c r="B1246" s="48"/>
      <c r="C1246" s="47"/>
      <c r="D1246" s="743"/>
    </row>
    <row r="1248" spans="1:4">
      <c r="A1248" s="47"/>
      <c r="B1248" s="48"/>
      <c r="C1248" s="47"/>
      <c r="D1248" s="743"/>
    </row>
    <row r="1250" spans="1:4">
      <c r="A1250" s="47"/>
      <c r="B1250" s="48"/>
      <c r="C1250" s="47"/>
      <c r="D1250" s="743"/>
    </row>
    <row r="1252" spans="1:4">
      <c r="A1252" s="47"/>
      <c r="B1252" s="48"/>
      <c r="C1252" s="47"/>
      <c r="D1252" s="743"/>
    </row>
    <row r="1254" spans="1:4">
      <c r="A1254" s="47"/>
      <c r="B1254" s="48"/>
      <c r="C1254" s="47"/>
      <c r="D1254" s="743"/>
    </row>
    <row r="1256" spans="1:4">
      <c r="A1256" s="47"/>
      <c r="B1256" s="48"/>
      <c r="C1256" s="47"/>
      <c r="D1256" s="743"/>
    </row>
    <row r="1258" spans="1:4">
      <c r="A1258" s="47"/>
      <c r="B1258" s="48"/>
      <c r="C1258" s="47"/>
      <c r="D1258" s="743"/>
    </row>
    <row r="1260" spans="1:4">
      <c r="A1260" s="47"/>
      <c r="B1260" s="48"/>
      <c r="C1260" s="47"/>
      <c r="D1260" s="743"/>
    </row>
    <row r="1262" spans="1:4">
      <c r="A1262" s="47"/>
      <c r="B1262" s="48"/>
      <c r="C1262" s="47"/>
      <c r="D1262" s="743"/>
    </row>
    <row r="1264" spans="1:4">
      <c r="A1264" s="47"/>
      <c r="B1264" s="48"/>
      <c r="C1264" s="47"/>
      <c r="D1264" s="743"/>
    </row>
    <row r="1266" spans="1:4">
      <c r="A1266" s="47"/>
      <c r="B1266" s="48"/>
      <c r="C1266" s="47"/>
      <c r="D1266" s="743"/>
    </row>
    <row r="1268" spans="1:4">
      <c r="A1268" s="47"/>
      <c r="B1268" s="48"/>
      <c r="C1268" s="47"/>
      <c r="D1268" s="743"/>
    </row>
    <row r="1270" spans="1:4">
      <c r="A1270" s="47"/>
      <c r="B1270" s="48"/>
      <c r="C1270" s="47"/>
      <c r="D1270" s="743"/>
    </row>
    <row r="1272" spans="1:4">
      <c r="A1272" s="47"/>
      <c r="B1272" s="48"/>
      <c r="C1272" s="47"/>
      <c r="D1272" s="743"/>
    </row>
    <row r="1274" spans="1:4">
      <c r="A1274" s="47"/>
      <c r="B1274" s="48"/>
      <c r="C1274" s="47"/>
      <c r="D1274" s="743"/>
    </row>
    <row r="1276" spans="1:4">
      <c r="A1276" s="47"/>
      <c r="B1276" s="48"/>
      <c r="C1276" s="47"/>
      <c r="D1276" s="743"/>
    </row>
    <row r="1278" spans="1:4">
      <c r="A1278" s="47"/>
      <c r="B1278" s="48"/>
      <c r="C1278" s="47"/>
      <c r="D1278" s="743"/>
    </row>
    <row r="1280" spans="1:4">
      <c r="A1280" s="47"/>
      <c r="B1280" s="48"/>
      <c r="C1280" s="47"/>
      <c r="D1280" s="743"/>
    </row>
    <row r="1282" spans="1:4">
      <c r="A1282" s="47"/>
      <c r="B1282" s="48"/>
      <c r="C1282" s="47"/>
      <c r="D1282" s="743"/>
    </row>
    <row r="1284" spans="1:4">
      <c r="A1284" s="47"/>
      <c r="B1284" s="48"/>
      <c r="C1284" s="47"/>
      <c r="D1284" s="743"/>
    </row>
    <row r="1286" spans="1:4">
      <c r="A1286" s="47"/>
      <c r="B1286" s="48"/>
      <c r="C1286" s="47"/>
      <c r="D1286" s="743"/>
    </row>
    <row r="1288" spans="1:4">
      <c r="A1288" s="47"/>
      <c r="B1288" s="48"/>
      <c r="C1288" s="47"/>
      <c r="D1288" s="743"/>
    </row>
    <row r="1290" spans="1:4">
      <c r="A1290" s="47"/>
      <c r="B1290" s="48"/>
      <c r="C1290" s="47"/>
      <c r="D1290" s="743"/>
    </row>
    <row r="1292" spans="1:4">
      <c r="A1292" s="47"/>
      <c r="B1292" s="48"/>
      <c r="C1292" s="47"/>
      <c r="D1292" s="743"/>
    </row>
    <row r="1294" spans="1:4">
      <c r="A1294" s="47"/>
      <c r="B1294" s="48"/>
      <c r="C1294" s="47"/>
      <c r="D1294" s="743"/>
    </row>
    <row r="1296" spans="1:4">
      <c r="A1296" s="47"/>
      <c r="B1296" s="48"/>
      <c r="C1296" s="47"/>
      <c r="D1296" s="743"/>
    </row>
    <row r="1298" spans="1:4">
      <c r="A1298" s="47"/>
      <c r="B1298" s="48"/>
      <c r="C1298" s="47"/>
      <c r="D1298" s="743"/>
    </row>
    <row r="1300" spans="1:4">
      <c r="A1300" s="47"/>
      <c r="B1300" s="48"/>
      <c r="C1300" s="47"/>
      <c r="D1300" s="743"/>
    </row>
    <row r="1302" spans="1:4">
      <c r="A1302" s="47"/>
      <c r="B1302" s="48"/>
      <c r="C1302" s="47"/>
      <c r="D1302" s="743"/>
    </row>
    <row r="1304" spans="1:4">
      <c r="A1304" s="47"/>
      <c r="B1304" s="48"/>
      <c r="C1304" s="47"/>
      <c r="D1304" s="743"/>
    </row>
    <row r="1306" spans="1:4">
      <c r="A1306" s="47"/>
      <c r="B1306" s="48"/>
      <c r="C1306" s="47"/>
      <c r="D1306" s="743"/>
    </row>
    <row r="1308" spans="1:4">
      <c r="A1308" s="47"/>
      <c r="B1308" s="48"/>
      <c r="C1308" s="47"/>
      <c r="D1308" s="743"/>
    </row>
    <row r="1310" spans="1:4">
      <c r="A1310" s="47"/>
      <c r="B1310" s="48"/>
      <c r="C1310" s="47"/>
      <c r="D1310" s="743"/>
    </row>
    <row r="1312" spans="1:4">
      <c r="A1312" s="47"/>
      <c r="B1312" s="48"/>
      <c r="C1312" s="47"/>
      <c r="D1312" s="743"/>
    </row>
    <row r="1314" spans="1:4">
      <c r="A1314" s="47"/>
      <c r="B1314" s="48"/>
      <c r="C1314" s="47"/>
      <c r="D1314" s="743"/>
    </row>
    <row r="1316" spans="1:4">
      <c r="A1316" s="47"/>
      <c r="B1316" s="48"/>
      <c r="C1316" s="47"/>
      <c r="D1316" s="743"/>
    </row>
    <row r="1318" spans="1:4">
      <c r="A1318" s="47"/>
      <c r="B1318" s="48"/>
      <c r="C1318" s="47"/>
      <c r="D1318" s="743"/>
    </row>
    <row r="1320" spans="1:4">
      <c r="A1320" s="47"/>
      <c r="B1320" s="48"/>
      <c r="C1320" s="47"/>
      <c r="D1320" s="743"/>
    </row>
    <row r="1322" spans="1:4">
      <c r="A1322" s="47"/>
      <c r="B1322" s="48"/>
      <c r="C1322" s="47"/>
      <c r="D1322" s="743"/>
    </row>
    <row r="1324" spans="1:4">
      <c r="A1324" s="47"/>
      <c r="B1324" s="48"/>
      <c r="C1324" s="47"/>
      <c r="D1324" s="743"/>
    </row>
    <row r="1326" spans="1:4">
      <c r="A1326" s="47"/>
      <c r="B1326" s="48"/>
      <c r="C1326" s="47"/>
      <c r="D1326" s="743"/>
    </row>
    <row r="1328" spans="1:4">
      <c r="A1328" s="47"/>
      <c r="B1328" s="48"/>
      <c r="C1328" s="47"/>
      <c r="D1328" s="743"/>
    </row>
    <row r="1330" spans="1:4">
      <c r="A1330" s="47"/>
      <c r="B1330" s="48"/>
      <c r="C1330" s="47"/>
      <c r="D1330" s="743"/>
    </row>
    <row r="1332" spans="1:4">
      <c r="A1332" s="47"/>
      <c r="B1332" s="48"/>
      <c r="C1332" s="47"/>
      <c r="D1332" s="743"/>
    </row>
    <row r="1334" spans="1:4">
      <c r="A1334" s="47"/>
      <c r="B1334" s="48"/>
      <c r="C1334" s="47"/>
      <c r="D1334" s="743"/>
    </row>
    <row r="1336" spans="1:4">
      <c r="A1336" s="47"/>
      <c r="B1336" s="48"/>
      <c r="C1336" s="47"/>
      <c r="D1336" s="743"/>
    </row>
    <row r="1338" spans="1:4">
      <c r="A1338" s="47"/>
      <c r="B1338" s="48"/>
      <c r="C1338" s="47"/>
      <c r="D1338" s="743"/>
    </row>
    <row r="1340" spans="1:4">
      <c r="A1340" s="47"/>
      <c r="B1340" s="48"/>
      <c r="C1340" s="47"/>
      <c r="D1340" s="743"/>
    </row>
    <row r="1342" spans="1:4">
      <c r="A1342" s="47"/>
      <c r="B1342" s="48"/>
      <c r="C1342" s="47"/>
      <c r="D1342" s="743"/>
    </row>
    <row r="1344" spans="1:4">
      <c r="A1344" s="47"/>
      <c r="B1344" s="48"/>
      <c r="C1344" s="47"/>
      <c r="D1344" s="743"/>
    </row>
    <row r="1346" spans="1:4">
      <c r="A1346" s="47"/>
      <c r="B1346" s="48"/>
      <c r="C1346" s="47"/>
      <c r="D1346" s="743"/>
    </row>
    <row r="1348" spans="1:4">
      <c r="A1348" s="47"/>
      <c r="B1348" s="48"/>
      <c r="C1348" s="47"/>
      <c r="D1348" s="743"/>
    </row>
    <row r="1350" spans="1:4">
      <c r="A1350" s="47"/>
      <c r="B1350" s="48"/>
      <c r="C1350" s="47"/>
      <c r="D1350" s="743"/>
    </row>
    <row r="1352" spans="1:4">
      <c r="A1352" s="47"/>
      <c r="B1352" s="48"/>
      <c r="C1352" s="47"/>
      <c r="D1352" s="743"/>
    </row>
    <row r="1354" spans="1:4">
      <c r="A1354" s="47"/>
      <c r="B1354" s="48"/>
      <c r="C1354" s="47"/>
      <c r="D1354" s="743"/>
    </row>
    <row r="1356" spans="1:4">
      <c r="A1356" s="47"/>
      <c r="B1356" s="48"/>
      <c r="C1356" s="47"/>
      <c r="D1356" s="743"/>
    </row>
    <row r="1358" spans="1:4">
      <c r="A1358" s="47"/>
      <c r="B1358" s="48"/>
      <c r="C1358" s="47"/>
      <c r="D1358" s="743"/>
    </row>
    <row r="1360" spans="1:4">
      <c r="A1360" s="47"/>
      <c r="B1360" s="48"/>
      <c r="C1360" s="47"/>
      <c r="D1360" s="743"/>
    </row>
    <row r="1362" spans="1:4">
      <c r="A1362" s="47"/>
      <c r="B1362" s="48"/>
      <c r="C1362" s="47"/>
      <c r="D1362" s="743"/>
    </row>
    <row r="1364" spans="1:4">
      <c r="A1364" s="47"/>
      <c r="B1364" s="48"/>
      <c r="C1364" s="47"/>
      <c r="D1364" s="743"/>
    </row>
    <row r="1366" spans="1:4">
      <c r="A1366" s="47"/>
      <c r="B1366" s="48"/>
      <c r="C1366" s="47"/>
      <c r="D1366" s="743"/>
    </row>
    <row r="1368" spans="1:4">
      <c r="A1368" s="47"/>
      <c r="B1368" s="48"/>
      <c r="C1368" s="47"/>
      <c r="D1368" s="743"/>
    </row>
    <row r="1370" spans="1:4">
      <c r="A1370" s="47"/>
      <c r="B1370" s="48"/>
      <c r="C1370" s="47"/>
      <c r="D1370" s="743"/>
    </row>
    <row r="1372" spans="1:4">
      <c r="A1372" s="47"/>
      <c r="B1372" s="48"/>
      <c r="C1372" s="47"/>
      <c r="D1372" s="743"/>
    </row>
    <row r="1374" spans="1:4">
      <c r="A1374" s="47"/>
      <c r="B1374" s="48"/>
      <c r="C1374" s="47"/>
      <c r="D1374" s="743"/>
    </row>
    <row r="1376" spans="1:4">
      <c r="A1376" s="47"/>
      <c r="B1376" s="48"/>
      <c r="C1376" s="47"/>
      <c r="D1376" s="743"/>
    </row>
    <row r="1378" spans="1:4">
      <c r="A1378" s="47"/>
      <c r="B1378" s="48"/>
      <c r="C1378" s="47"/>
      <c r="D1378" s="743"/>
    </row>
    <row r="1380" spans="1:4">
      <c r="A1380" s="47"/>
      <c r="B1380" s="48"/>
      <c r="C1380" s="47"/>
      <c r="D1380" s="743"/>
    </row>
    <row r="1382" spans="1:4">
      <c r="A1382" s="47"/>
      <c r="B1382" s="48"/>
      <c r="C1382" s="47"/>
      <c r="D1382" s="743"/>
    </row>
    <row r="1384" spans="1:4">
      <c r="A1384" s="47"/>
      <c r="B1384" s="48"/>
      <c r="C1384" s="47"/>
      <c r="D1384" s="743"/>
    </row>
    <row r="1386" spans="1:4">
      <c r="A1386" s="47"/>
      <c r="B1386" s="48"/>
      <c r="C1386" s="47"/>
      <c r="D1386" s="743"/>
    </row>
    <row r="1388" spans="1:4">
      <c r="A1388" s="47"/>
      <c r="B1388" s="48"/>
      <c r="C1388" s="47"/>
      <c r="D1388" s="743"/>
    </row>
    <row r="1390" spans="1:4">
      <c r="A1390" s="47"/>
      <c r="B1390" s="48"/>
      <c r="C1390" s="47"/>
      <c r="D1390" s="743"/>
    </row>
    <row r="1392" spans="1:4">
      <c r="A1392" s="47"/>
      <c r="B1392" s="48"/>
      <c r="C1392" s="47"/>
      <c r="D1392" s="743"/>
    </row>
    <row r="1394" spans="1:4">
      <c r="A1394" s="47"/>
      <c r="B1394" s="48"/>
      <c r="C1394" s="47"/>
      <c r="D1394" s="743"/>
    </row>
    <row r="1396" spans="1:4">
      <c r="A1396" s="47"/>
      <c r="B1396" s="48"/>
      <c r="C1396" s="47"/>
      <c r="D1396" s="743"/>
    </row>
    <row r="1398" spans="1:4">
      <c r="A1398" s="47"/>
      <c r="B1398" s="48"/>
      <c r="C1398" s="47"/>
      <c r="D1398" s="743"/>
    </row>
    <row r="1400" spans="1:4">
      <c r="A1400" s="47"/>
      <c r="B1400" s="48"/>
      <c r="C1400" s="47"/>
      <c r="D1400" s="743"/>
    </row>
    <row r="1402" spans="1:4">
      <c r="A1402" s="47"/>
      <c r="B1402" s="48"/>
      <c r="C1402" s="47"/>
      <c r="D1402" s="743"/>
    </row>
    <row r="1404" spans="1:4">
      <c r="A1404" s="47"/>
      <c r="B1404" s="48"/>
      <c r="C1404" s="47"/>
      <c r="D1404" s="743"/>
    </row>
    <row r="1406" spans="1:4">
      <c r="A1406" s="47"/>
      <c r="B1406" s="48"/>
      <c r="C1406" s="47"/>
      <c r="D1406" s="743"/>
    </row>
    <row r="1408" spans="1:4">
      <c r="A1408" s="47"/>
      <c r="B1408" s="48"/>
      <c r="C1408" s="47"/>
      <c r="D1408" s="743"/>
    </row>
    <row r="1410" spans="1:4">
      <c r="A1410" s="47"/>
      <c r="B1410" s="48"/>
      <c r="C1410" s="47"/>
      <c r="D1410" s="743"/>
    </row>
    <row r="1412" spans="1:4">
      <c r="A1412" s="47"/>
      <c r="B1412" s="48"/>
      <c r="C1412" s="47"/>
      <c r="D1412" s="743"/>
    </row>
    <row r="1414" spans="1:4">
      <c r="A1414" s="47"/>
      <c r="B1414" s="48"/>
      <c r="C1414" s="47"/>
      <c r="D1414" s="743"/>
    </row>
    <row r="1416" spans="1:4">
      <c r="A1416" s="47"/>
      <c r="B1416" s="48"/>
      <c r="C1416" s="47"/>
      <c r="D1416" s="743"/>
    </row>
    <row r="1418" spans="1:4">
      <c r="A1418" s="47"/>
      <c r="B1418" s="48"/>
      <c r="C1418" s="47"/>
      <c r="D1418" s="743"/>
    </row>
    <row r="1420" spans="1:4">
      <c r="A1420" s="47"/>
      <c r="B1420" s="48"/>
      <c r="C1420" s="47"/>
      <c r="D1420" s="743"/>
    </row>
    <row r="1422" spans="1:4">
      <c r="A1422" s="47"/>
      <c r="B1422" s="48"/>
      <c r="C1422" s="47"/>
      <c r="D1422" s="743"/>
    </row>
    <row r="1424" spans="1:4">
      <c r="A1424" s="47"/>
      <c r="B1424" s="48"/>
      <c r="C1424" s="47"/>
      <c r="D1424" s="743"/>
    </row>
    <row r="1426" spans="1:4">
      <c r="A1426" s="47"/>
      <c r="B1426" s="48"/>
      <c r="C1426" s="47"/>
      <c r="D1426" s="743"/>
    </row>
    <row r="1428" spans="1:4">
      <c r="A1428" s="47"/>
      <c r="B1428" s="48"/>
      <c r="C1428" s="47"/>
      <c r="D1428" s="743"/>
    </row>
    <row r="1430" spans="1:4">
      <c r="A1430" s="47"/>
      <c r="B1430" s="48"/>
      <c r="C1430" s="47"/>
      <c r="D1430" s="743"/>
    </row>
    <row r="1432" spans="1:4">
      <c r="A1432" s="47"/>
      <c r="B1432" s="48"/>
      <c r="C1432" s="47"/>
      <c r="D1432" s="743"/>
    </row>
    <row r="1434" spans="1:4">
      <c r="A1434" s="47"/>
      <c r="B1434" s="48"/>
      <c r="C1434" s="47"/>
      <c r="D1434" s="743"/>
    </row>
    <row r="1436" spans="1:4">
      <c r="A1436" s="47"/>
      <c r="B1436" s="48"/>
      <c r="C1436" s="47"/>
      <c r="D1436" s="743"/>
    </row>
    <row r="1438" spans="1:4">
      <c r="A1438" s="47"/>
      <c r="B1438" s="48"/>
      <c r="C1438" s="47"/>
      <c r="D1438" s="743"/>
    </row>
    <row r="1440" spans="1:4">
      <c r="A1440" s="47"/>
      <c r="B1440" s="48"/>
      <c r="C1440" s="47"/>
      <c r="D1440" s="743"/>
    </row>
    <row r="1442" spans="1:4">
      <c r="A1442" s="47"/>
      <c r="B1442" s="48"/>
      <c r="C1442" s="47"/>
      <c r="D1442" s="743"/>
    </row>
    <row r="1444" spans="1:4">
      <c r="A1444" s="47"/>
      <c r="B1444" s="48"/>
      <c r="C1444" s="47"/>
      <c r="D1444" s="743"/>
    </row>
    <row r="1446" spans="1:4">
      <c r="A1446" s="47"/>
      <c r="B1446" s="48"/>
      <c r="C1446" s="47"/>
      <c r="D1446" s="743"/>
    </row>
    <row r="1448" spans="1:4">
      <c r="A1448" s="47"/>
      <c r="B1448" s="48"/>
      <c r="C1448" s="47"/>
      <c r="D1448" s="743"/>
    </row>
    <row r="1450" spans="1:4">
      <c r="A1450" s="47"/>
      <c r="B1450" s="48"/>
      <c r="C1450" s="47"/>
      <c r="D1450" s="743"/>
    </row>
    <row r="1452" spans="1:4">
      <c r="A1452" s="47"/>
      <c r="B1452" s="48"/>
      <c r="C1452" s="47"/>
      <c r="D1452" s="743"/>
    </row>
    <row r="1454" spans="1:4">
      <c r="A1454" s="47"/>
      <c r="B1454" s="48"/>
      <c r="C1454" s="47"/>
      <c r="D1454" s="743"/>
    </row>
    <row r="1456" spans="1:4">
      <c r="A1456" s="47"/>
      <c r="B1456" s="48"/>
      <c r="C1456" s="47"/>
      <c r="D1456" s="743"/>
    </row>
    <row r="1458" spans="1:4">
      <c r="A1458" s="47"/>
      <c r="B1458" s="48"/>
      <c r="C1458" s="47"/>
      <c r="D1458" s="743"/>
    </row>
    <row r="1460" spans="1:4">
      <c r="A1460" s="47"/>
      <c r="B1460" s="48"/>
      <c r="C1460" s="47"/>
      <c r="D1460" s="743"/>
    </row>
    <row r="1462" spans="1:4">
      <c r="A1462" s="47"/>
      <c r="B1462" s="48"/>
      <c r="C1462" s="47"/>
      <c r="D1462" s="743"/>
    </row>
    <row r="1464" spans="1:4">
      <c r="A1464" s="47"/>
      <c r="B1464" s="48"/>
      <c r="C1464" s="47"/>
      <c r="D1464" s="743"/>
    </row>
    <row r="1466" spans="1:4">
      <c r="A1466" s="47"/>
      <c r="B1466" s="48"/>
      <c r="C1466" s="47"/>
      <c r="D1466" s="743"/>
    </row>
    <row r="1468" spans="1:4">
      <c r="A1468" s="47"/>
      <c r="B1468" s="48"/>
      <c r="C1468" s="47"/>
      <c r="D1468" s="743"/>
    </row>
    <row r="1470" spans="1:4">
      <c r="A1470" s="47"/>
      <c r="B1470" s="48"/>
      <c r="C1470" s="47"/>
      <c r="D1470" s="743"/>
    </row>
    <row r="1472" spans="1:4">
      <c r="A1472" s="47"/>
      <c r="B1472" s="48"/>
      <c r="C1472" s="47"/>
      <c r="D1472" s="743"/>
    </row>
    <row r="1474" spans="1:4">
      <c r="A1474" s="47"/>
      <c r="B1474" s="48"/>
      <c r="C1474" s="47"/>
      <c r="D1474" s="743"/>
    </row>
    <row r="1476" spans="1:4">
      <c r="A1476" s="47"/>
      <c r="B1476" s="48"/>
      <c r="C1476" s="47"/>
      <c r="D1476" s="743"/>
    </row>
    <row r="1478" spans="1:4">
      <c r="A1478" s="47"/>
      <c r="B1478" s="48"/>
      <c r="C1478" s="47"/>
      <c r="D1478" s="743"/>
    </row>
    <row r="1480" spans="1:4">
      <c r="A1480" s="47"/>
      <c r="B1480" s="48"/>
      <c r="C1480" s="47"/>
      <c r="D1480" s="743"/>
    </row>
    <row r="1482" spans="1:4">
      <c r="A1482" s="47"/>
      <c r="B1482" s="48"/>
      <c r="C1482" s="47"/>
      <c r="D1482" s="743"/>
    </row>
    <row r="1484" spans="1:4">
      <c r="A1484" s="47"/>
      <c r="B1484" s="48"/>
      <c r="C1484" s="47"/>
      <c r="D1484" s="743"/>
    </row>
    <row r="1486" spans="1:4">
      <c r="A1486" s="47"/>
      <c r="B1486" s="48"/>
      <c r="C1486" s="47"/>
      <c r="D1486" s="743"/>
    </row>
    <row r="1488" spans="1:4">
      <c r="A1488" s="47"/>
      <c r="B1488" s="48"/>
      <c r="C1488" s="47"/>
      <c r="D1488" s="743"/>
    </row>
    <row r="1490" spans="1:4">
      <c r="A1490" s="47"/>
      <c r="B1490" s="48"/>
      <c r="C1490" s="47"/>
      <c r="D1490" s="743"/>
    </row>
    <row r="1492" spans="1:4">
      <c r="A1492" s="47"/>
      <c r="B1492" s="48"/>
      <c r="C1492" s="47"/>
      <c r="D1492" s="743"/>
    </row>
    <row r="1494" spans="1:4">
      <c r="A1494" s="47"/>
      <c r="B1494" s="48"/>
      <c r="C1494" s="47"/>
      <c r="D1494" s="743"/>
    </row>
    <row r="1496" spans="1:4">
      <c r="A1496" s="47"/>
      <c r="B1496" s="48"/>
      <c r="C1496" s="47"/>
      <c r="D1496" s="743"/>
    </row>
    <row r="1498" spans="1:4">
      <c r="A1498" s="47"/>
      <c r="B1498" s="48"/>
      <c r="C1498" s="47"/>
      <c r="D1498" s="743"/>
    </row>
    <row r="1500" spans="1:4">
      <c r="A1500" s="47"/>
      <c r="B1500" s="48"/>
      <c r="C1500" s="47"/>
      <c r="D1500" s="743"/>
    </row>
    <row r="1502" spans="1:4">
      <c r="A1502" s="47"/>
      <c r="B1502" s="48"/>
      <c r="C1502" s="47"/>
      <c r="D1502" s="743"/>
    </row>
    <row r="1504" spans="1:4">
      <c r="A1504" s="47"/>
      <c r="B1504" s="48"/>
      <c r="C1504" s="47"/>
      <c r="D1504" s="743"/>
    </row>
    <row r="1506" spans="1:4">
      <c r="A1506" s="47"/>
      <c r="B1506" s="48"/>
      <c r="C1506" s="47"/>
      <c r="D1506" s="743"/>
    </row>
    <row r="1508" spans="1:4">
      <c r="A1508" s="47"/>
      <c r="B1508" s="48"/>
      <c r="C1508" s="47"/>
      <c r="D1508" s="743"/>
    </row>
    <row r="1510" spans="1:4">
      <c r="A1510" s="47"/>
      <c r="B1510" s="48"/>
      <c r="C1510" s="47"/>
      <c r="D1510" s="743"/>
    </row>
    <row r="1512" spans="1:4">
      <c r="A1512" s="47"/>
      <c r="B1512" s="48"/>
      <c r="C1512" s="47"/>
      <c r="D1512" s="743"/>
    </row>
    <row r="1514" spans="1:4">
      <c r="A1514" s="47"/>
      <c r="B1514" s="48"/>
      <c r="C1514" s="47"/>
      <c r="D1514" s="743"/>
    </row>
    <row r="1516" spans="1:4">
      <c r="A1516" s="47"/>
      <c r="B1516" s="48"/>
      <c r="C1516" s="47"/>
      <c r="D1516" s="743"/>
    </row>
    <row r="1518" spans="1:4">
      <c r="A1518" s="47"/>
      <c r="B1518" s="48"/>
      <c r="C1518" s="47"/>
      <c r="D1518" s="743"/>
    </row>
    <row r="1520" spans="1:4">
      <c r="A1520" s="47"/>
      <c r="B1520" s="48"/>
      <c r="C1520" s="47"/>
      <c r="D1520" s="743"/>
    </row>
    <row r="1522" spans="1:4">
      <c r="A1522" s="47"/>
      <c r="B1522" s="48"/>
      <c r="C1522" s="47"/>
      <c r="D1522" s="743"/>
    </row>
    <row r="1524" spans="1:4">
      <c r="A1524" s="47"/>
      <c r="B1524" s="48"/>
      <c r="C1524" s="47"/>
      <c r="D1524" s="743"/>
    </row>
    <row r="1526" spans="1:4">
      <c r="A1526" s="47"/>
      <c r="B1526" s="48"/>
      <c r="C1526" s="47"/>
      <c r="D1526" s="743"/>
    </row>
    <row r="1528" spans="1:4">
      <c r="A1528" s="47"/>
      <c r="B1528" s="48"/>
      <c r="C1528" s="47"/>
      <c r="D1528" s="743"/>
    </row>
    <row r="1530" spans="1:4">
      <c r="A1530" s="47"/>
      <c r="B1530" s="48"/>
      <c r="C1530" s="47"/>
      <c r="D1530" s="743"/>
    </row>
    <row r="1532" spans="1:4">
      <c r="A1532" s="47"/>
      <c r="B1532" s="48"/>
      <c r="C1532" s="47"/>
      <c r="D1532" s="743"/>
    </row>
    <row r="1534" spans="1:4">
      <c r="A1534" s="47"/>
      <c r="B1534" s="48"/>
      <c r="C1534" s="47"/>
      <c r="D1534" s="743"/>
    </row>
    <row r="1536" spans="1:4">
      <c r="A1536" s="47"/>
      <c r="B1536" s="48"/>
      <c r="C1536" s="47"/>
      <c r="D1536" s="743"/>
    </row>
    <row r="1538" spans="1:4">
      <c r="A1538" s="47"/>
      <c r="B1538" s="48"/>
      <c r="C1538" s="47"/>
      <c r="D1538" s="743"/>
    </row>
    <row r="1540" spans="1:4">
      <c r="A1540" s="47"/>
      <c r="B1540" s="48"/>
      <c r="C1540" s="47"/>
      <c r="D1540" s="743"/>
    </row>
    <row r="1542" spans="1:4">
      <c r="A1542" s="47"/>
      <c r="B1542" s="48"/>
      <c r="C1542" s="47"/>
      <c r="D1542" s="743"/>
    </row>
    <row r="1544" spans="1:4">
      <c r="A1544" s="47"/>
      <c r="B1544" s="48"/>
      <c r="C1544" s="47"/>
      <c r="D1544" s="743"/>
    </row>
    <row r="1546" spans="1:4">
      <c r="A1546" s="47"/>
      <c r="B1546" s="48"/>
      <c r="C1546" s="47"/>
      <c r="D1546" s="743"/>
    </row>
    <row r="1548" spans="1:4">
      <c r="A1548" s="47"/>
      <c r="B1548" s="48"/>
      <c r="C1548" s="47"/>
      <c r="D1548" s="743"/>
    </row>
    <row r="1550" spans="1:4">
      <c r="A1550" s="47"/>
      <c r="B1550" s="48"/>
      <c r="C1550" s="47"/>
      <c r="D1550" s="743"/>
    </row>
    <row r="1552" spans="1:4">
      <c r="A1552" s="47"/>
      <c r="B1552" s="48"/>
      <c r="C1552" s="47"/>
      <c r="D1552" s="743"/>
    </row>
    <row r="1554" spans="1:4">
      <c r="A1554" s="47"/>
      <c r="B1554" s="48"/>
      <c r="C1554" s="47"/>
      <c r="D1554" s="743"/>
    </row>
    <row r="1556" spans="1:4">
      <c r="A1556" s="47"/>
      <c r="B1556" s="48"/>
      <c r="C1556" s="47"/>
      <c r="D1556" s="743"/>
    </row>
    <row r="1558" spans="1:4">
      <c r="A1558" s="47"/>
      <c r="B1558" s="48"/>
      <c r="C1558" s="47"/>
      <c r="D1558" s="743"/>
    </row>
    <row r="1560" spans="1:4">
      <c r="A1560" s="47"/>
      <c r="B1560" s="48"/>
      <c r="C1560" s="47"/>
      <c r="D1560" s="743"/>
    </row>
    <row r="1562" spans="1:4">
      <c r="A1562" s="47"/>
      <c r="B1562" s="48"/>
      <c r="C1562" s="47"/>
      <c r="D1562" s="743"/>
    </row>
    <row r="1564" spans="1:4">
      <c r="A1564" s="47"/>
      <c r="B1564" s="48"/>
      <c r="C1564" s="47"/>
      <c r="D1564" s="743"/>
    </row>
    <row r="1566" spans="1:4">
      <c r="A1566" s="47"/>
      <c r="B1566" s="48"/>
      <c r="C1566" s="47"/>
      <c r="D1566" s="743"/>
    </row>
    <row r="1568" spans="1:4">
      <c r="A1568" s="47"/>
      <c r="B1568" s="48"/>
      <c r="C1568" s="47"/>
      <c r="D1568" s="743"/>
    </row>
    <row r="1570" spans="1:4">
      <c r="A1570" s="47"/>
      <c r="B1570" s="48"/>
      <c r="C1570" s="47"/>
      <c r="D1570" s="743"/>
    </row>
    <row r="1572" spans="1:4">
      <c r="A1572" s="47"/>
      <c r="B1572" s="48"/>
      <c r="C1572" s="47"/>
      <c r="D1572" s="743"/>
    </row>
    <row r="1574" spans="1:4">
      <c r="A1574" s="47"/>
      <c r="B1574" s="48"/>
      <c r="C1574" s="47"/>
      <c r="D1574" s="743"/>
    </row>
    <row r="1576" spans="1:4">
      <c r="A1576" s="47"/>
      <c r="B1576" s="48"/>
      <c r="C1576" s="47"/>
      <c r="D1576" s="743"/>
    </row>
    <row r="1578" spans="1:4">
      <c r="A1578" s="47"/>
      <c r="B1578" s="48"/>
      <c r="C1578" s="47"/>
      <c r="D1578" s="743"/>
    </row>
    <row r="1580" spans="1:4">
      <c r="A1580" s="47"/>
      <c r="B1580" s="48"/>
      <c r="C1580" s="47"/>
      <c r="D1580" s="743"/>
    </row>
    <row r="1582" spans="1:4">
      <c r="A1582" s="47"/>
      <c r="B1582" s="48"/>
      <c r="C1582" s="47"/>
      <c r="D1582" s="743"/>
    </row>
    <row r="1584" spans="1:4">
      <c r="A1584" s="47"/>
      <c r="B1584" s="48"/>
      <c r="C1584" s="47"/>
      <c r="D1584" s="743"/>
    </row>
    <row r="1586" spans="1:4">
      <c r="A1586" s="47"/>
      <c r="B1586" s="48"/>
      <c r="C1586" s="47"/>
      <c r="D1586" s="743"/>
    </row>
    <row r="1588" spans="1:4">
      <c r="A1588" s="47"/>
      <c r="B1588" s="48"/>
      <c r="C1588" s="47"/>
      <c r="D1588" s="743"/>
    </row>
    <row r="1590" spans="1:4">
      <c r="A1590" s="47"/>
      <c r="B1590" s="48"/>
      <c r="C1590" s="47"/>
      <c r="D1590" s="743"/>
    </row>
    <row r="1592" spans="1:4">
      <c r="A1592" s="47"/>
      <c r="B1592" s="48"/>
      <c r="C1592" s="47"/>
      <c r="D1592" s="743"/>
    </row>
    <row r="1594" spans="1:4">
      <c r="A1594" s="47"/>
      <c r="B1594" s="48"/>
      <c r="C1594" s="47"/>
      <c r="D1594" s="743"/>
    </row>
    <row r="1596" spans="1:4">
      <c r="A1596" s="47"/>
      <c r="B1596" s="48"/>
      <c r="C1596" s="47"/>
      <c r="D1596" s="743"/>
    </row>
    <row r="1598" spans="1:4">
      <c r="A1598" s="47"/>
      <c r="B1598" s="48"/>
      <c r="C1598" s="47"/>
      <c r="D1598" s="743"/>
    </row>
    <row r="1600" spans="1:4">
      <c r="A1600" s="47"/>
      <c r="B1600" s="48"/>
      <c r="C1600" s="47"/>
      <c r="D1600" s="743"/>
    </row>
    <row r="1602" spans="1:4">
      <c r="A1602" s="47"/>
      <c r="B1602" s="48"/>
      <c r="C1602" s="47"/>
      <c r="D1602" s="743"/>
    </row>
    <row r="1604" spans="1:4">
      <c r="A1604" s="47"/>
      <c r="B1604" s="48"/>
      <c r="C1604" s="47"/>
      <c r="D1604" s="743"/>
    </row>
    <row r="1606" spans="1:4">
      <c r="A1606" s="47"/>
      <c r="B1606" s="48"/>
      <c r="C1606" s="47"/>
      <c r="D1606" s="743"/>
    </row>
    <row r="1608" spans="1:4">
      <c r="A1608" s="47"/>
      <c r="B1608" s="48"/>
      <c r="C1608" s="47"/>
      <c r="D1608" s="743"/>
    </row>
    <row r="1610" spans="1:4">
      <c r="A1610" s="47"/>
      <c r="B1610" s="48"/>
      <c r="C1610" s="47"/>
      <c r="D1610" s="743"/>
    </row>
    <row r="1612" spans="1:4">
      <c r="A1612" s="47"/>
      <c r="B1612" s="48"/>
      <c r="C1612" s="47"/>
      <c r="D1612" s="743"/>
    </row>
    <row r="1614" spans="1:4">
      <c r="A1614" s="47"/>
      <c r="B1614" s="48"/>
      <c r="C1614" s="47"/>
      <c r="D1614" s="743"/>
    </row>
    <row r="1616" spans="1:4">
      <c r="A1616" s="47"/>
      <c r="B1616" s="48"/>
      <c r="C1616" s="47"/>
      <c r="D1616" s="743"/>
    </row>
    <row r="1618" spans="1:4">
      <c r="A1618" s="47"/>
      <c r="B1618" s="48"/>
      <c r="C1618" s="47"/>
      <c r="D1618" s="743"/>
    </row>
    <row r="1620" spans="1:4">
      <c r="A1620" s="47"/>
      <c r="B1620" s="48"/>
      <c r="C1620" s="47"/>
      <c r="D1620" s="743"/>
    </row>
    <row r="1622" spans="1:4">
      <c r="A1622" s="47"/>
      <c r="B1622" s="48"/>
      <c r="C1622" s="47"/>
      <c r="D1622" s="743"/>
    </row>
    <row r="1624" spans="1:4">
      <c r="A1624" s="47"/>
      <c r="B1624" s="48"/>
      <c r="C1624" s="47"/>
      <c r="D1624" s="743"/>
    </row>
    <row r="1626" spans="1:4">
      <c r="A1626" s="47"/>
      <c r="B1626" s="48"/>
      <c r="C1626" s="47"/>
      <c r="D1626" s="743"/>
    </row>
    <row r="1628" spans="1:4">
      <c r="A1628" s="47"/>
      <c r="B1628" s="48"/>
      <c r="C1628" s="47"/>
      <c r="D1628" s="743"/>
    </row>
    <row r="1630" spans="1:4">
      <c r="A1630" s="47"/>
      <c r="B1630" s="48"/>
      <c r="C1630" s="47"/>
      <c r="D1630" s="743"/>
    </row>
    <row r="1632" spans="1:4">
      <c r="A1632" s="47"/>
      <c r="B1632" s="48"/>
      <c r="C1632" s="47"/>
      <c r="D1632" s="743"/>
    </row>
    <row r="1634" spans="1:4">
      <c r="A1634" s="47"/>
      <c r="B1634" s="48"/>
      <c r="C1634" s="47"/>
      <c r="D1634" s="743"/>
    </row>
    <row r="1636" spans="1:4">
      <c r="A1636" s="47"/>
      <c r="B1636" s="48"/>
      <c r="C1636" s="47"/>
      <c r="D1636" s="743"/>
    </row>
    <row r="1638" spans="1:4">
      <c r="A1638" s="47"/>
      <c r="B1638" s="48"/>
      <c r="C1638" s="47"/>
      <c r="D1638" s="743"/>
    </row>
    <row r="1640" spans="1:4">
      <c r="A1640" s="47"/>
      <c r="B1640" s="48"/>
      <c r="C1640" s="47"/>
      <c r="D1640" s="743"/>
    </row>
    <row r="1642" spans="1:4">
      <c r="A1642" s="47"/>
      <c r="B1642" s="48"/>
      <c r="C1642" s="47"/>
      <c r="D1642" s="743"/>
    </row>
    <row r="1644" spans="1:4">
      <c r="A1644" s="47"/>
      <c r="B1644" s="48"/>
      <c r="C1644" s="47"/>
      <c r="D1644" s="743"/>
    </row>
    <row r="1646" spans="1:4">
      <c r="A1646" s="47"/>
      <c r="B1646" s="48"/>
      <c r="C1646" s="47"/>
      <c r="D1646" s="743"/>
    </row>
    <row r="1648" spans="1:4">
      <c r="A1648" s="47"/>
      <c r="B1648" s="48"/>
      <c r="C1648" s="47"/>
      <c r="D1648" s="743"/>
    </row>
    <row r="1650" spans="1:4">
      <c r="A1650" s="47"/>
      <c r="B1650" s="48"/>
      <c r="C1650" s="47"/>
      <c r="D1650" s="743"/>
    </row>
    <row r="1652" spans="1:4">
      <c r="A1652" s="47"/>
      <c r="B1652" s="48"/>
      <c r="C1652" s="47"/>
      <c r="D1652" s="743"/>
    </row>
    <row r="1654" spans="1:4">
      <c r="A1654" s="47"/>
      <c r="B1654" s="48"/>
      <c r="C1654" s="47"/>
      <c r="D1654" s="743"/>
    </row>
    <row r="1656" spans="1:4">
      <c r="A1656" s="47"/>
      <c r="B1656" s="48"/>
      <c r="C1656" s="47"/>
      <c r="D1656" s="743"/>
    </row>
    <row r="1658" spans="1:4">
      <c r="A1658" s="47"/>
      <c r="B1658" s="48"/>
      <c r="C1658" s="47"/>
      <c r="D1658" s="743"/>
    </row>
    <row r="1660" spans="1:4">
      <c r="A1660" s="47"/>
      <c r="B1660" s="48"/>
      <c r="C1660" s="47"/>
      <c r="D1660" s="743"/>
    </row>
    <row r="1662" spans="1:4">
      <c r="A1662" s="47"/>
      <c r="B1662" s="48"/>
      <c r="C1662" s="47"/>
      <c r="D1662" s="743"/>
    </row>
    <row r="1664" spans="1:4">
      <c r="A1664" s="47"/>
      <c r="B1664" s="48"/>
      <c r="C1664" s="47"/>
      <c r="D1664" s="743"/>
    </row>
    <row r="1666" spans="1:4">
      <c r="A1666" s="47"/>
      <c r="B1666" s="48"/>
      <c r="C1666" s="47"/>
      <c r="D1666" s="743"/>
    </row>
    <row r="1668" spans="1:4">
      <c r="A1668" s="47"/>
      <c r="B1668" s="48"/>
      <c r="C1668" s="47"/>
      <c r="D1668" s="743"/>
    </row>
    <row r="1670" spans="1:4">
      <c r="A1670" s="47"/>
      <c r="B1670" s="48"/>
      <c r="C1670" s="47"/>
      <c r="D1670" s="743"/>
    </row>
    <row r="1672" spans="1:4">
      <c r="A1672" s="47"/>
      <c r="B1672" s="48"/>
      <c r="C1672" s="47"/>
      <c r="D1672" s="743"/>
    </row>
    <row r="1674" spans="1:4">
      <c r="A1674" s="47"/>
      <c r="B1674" s="48"/>
      <c r="C1674" s="47"/>
      <c r="D1674" s="743"/>
    </row>
    <row r="1676" spans="1:4">
      <c r="A1676" s="47"/>
      <c r="B1676" s="48"/>
      <c r="C1676" s="47"/>
      <c r="D1676" s="743"/>
    </row>
    <row r="1678" spans="1:4">
      <c r="A1678" s="47"/>
      <c r="B1678" s="48"/>
      <c r="C1678" s="47"/>
      <c r="D1678" s="743"/>
    </row>
    <row r="1680" spans="1:4">
      <c r="A1680" s="47"/>
      <c r="B1680" s="48"/>
      <c r="C1680" s="47"/>
      <c r="D1680" s="743"/>
    </row>
    <row r="1682" spans="1:4">
      <c r="A1682" s="47"/>
      <c r="B1682" s="48"/>
      <c r="C1682" s="47"/>
      <c r="D1682" s="743"/>
    </row>
    <row r="1684" spans="1:4">
      <c r="A1684" s="47"/>
      <c r="B1684" s="48"/>
      <c r="C1684" s="47"/>
      <c r="D1684" s="743"/>
    </row>
    <row r="1686" spans="1:4">
      <c r="A1686" s="47"/>
      <c r="B1686" s="48"/>
      <c r="C1686" s="47"/>
      <c r="D1686" s="743"/>
    </row>
    <row r="1688" spans="1:4">
      <c r="A1688" s="47"/>
      <c r="B1688" s="48"/>
      <c r="C1688" s="47"/>
      <c r="D1688" s="743"/>
    </row>
    <row r="1690" spans="1:4">
      <c r="A1690" s="47"/>
      <c r="B1690" s="48"/>
      <c r="C1690" s="47"/>
      <c r="D1690" s="743"/>
    </row>
    <row r="1692" spans="1:4">
      <c r="A1692" s="47"/>
      <c r="B1692" s="48"/>
      <c r="C1692" s="47"/>
      <c r="D1692" s="743"/>
    </row>
    <row r="1694" spans="1:4">
      <c r="A1694" s="47"/>
      <c r="B1694" s="48"/>
      <c r="C1694" s="47"/>
      <c r="D1694" s="743"/>
    </row>
    <row r="1696" spans="1:4">
      <c r="A1696" s="47"/>
      <c r="B1696" s="48"/>
      <c r="C1696" s="47"/>
      <c r="D1696" s="743"/>
    </row>
    <row r="1698" spans="1:4">
      <c r="A1698" s="47"/>
      <c r="B1698" s="48"/>
      <c r="C1698" s="47"/>
      <c r="D1698" s="743"/>
    </row>
    <row r="1700" spans="1:4">
      <c r="A1700" s="47"/>
      <c r="B1700" s="48"/>
      <c r="C1700" s="47"/>
      <c r="D1700" s="743"/>
    </row>
    <row r="1702" spans="1:4">
      <c r="A1702" s="47"/>
      <c r="B1702" s="48"/>
      <c r="C1702" s="47"/>
      <c r="D1702" s="743"/>
    </row>
    <row r="1704" spans="1:4">
      <c r="A1704" s="47"/>
      <c r="B1704" s="48"/>
      <c r="C1704" s="47"/>
      <c r="D1704" s="743"/>
    </row>
    <row r="1706" spans="1:4">
      <c r="A1706" s="47"/>
      <c r="B1706" s="48"/>
      <c r="C1706" s="47"/>
      <c r="D1706" s="743"/>
    </row>
    <row r="1708" spans="1:4">
      <c r="A1708" s="47"/>
      <c r="B1708" s="48"/>
      <c r="C1708" s="47"/>
      <c r="D1708" s="743"/>
    </row>
    <row r="1710" spans="1:4">
      <c r="A1710" s="47"/>
      <c r="B1710" s="48"/>
      <c r="C1710" s="47"/>
      <c r="D1710" s="743"/>
    </row>
    <row r="1712" spans="1:4">
      <c r="A1712" s="47"/>
      <c r="B1712" s="48"/>
      <c r="C1712" s="47"/>
      <c r="D1712" s="743"/>
    </row>
    <row r="1714" spans="1:4">
      <c r="A1714" s="47"/>
      <c r="B1714" s="48"/>
      <c r="C1714" s="47"/>
      <c r="D1714" s="743"/>
    </row>
    <row r="1716" spans="1:4">
      <c r="A1716" s="47"/>
      <c r="B1716" s="48"/>
      <c r="C1716" s="47"/>
      <c r="D1716" s="743"/>
    </row>
    <row r="1718" spans="1:4">
      <c r="A1718" s="47"/>
      <c r="B1718" s="48"/>
      <c r="C1718" s="47"/>
      <c r="D1718" s="743"/>
    </row>
    <row r="1720" spans="1:4">
      <c r="A1720" s="47"/>
      <c r="B1720" s="48"/>
      <c r="C1720" s="47"/>
      <c r="D1720" s="743"/>
    </row>
    <row r="1722" spans="1:4">
      <c r="A1722" s="47"/>
      <c r="B1722" s="48"/>
      <c r="C1722" s="47"/>
      <c r="D1722" s="743"/>
    </row>
    <row r="1724" spans="1:4">
      <c r="A1724" s="47"/>
      <c r="B1724" s="48"/>
      <c r="C1724" s="47"/>
      <c r="D1724" s="743"/>
    </row>
    <row r="1726" spans="1:4">
      <c r="A1726" s="47"/>
      <c r="B1726" s="48"/>
      <c r="C1726" s="47"/>
      <c r="D1726" s="743"/>
    </row>
    <row r="1728" spans="1:4">
      <c r="A1728" s="47"/>
      <c r="B1728" s="48"/>
      <c r="C1728" s="47"/>
      <c r="D1728" s="743"/>
    </row>
    <row r="1730" spans="1:4">
      <c r="A1730" s="47"/>
      <c r="B1730" s="48"/>
      <c r="C1730" s="47"/>
      <c r="D1730" s="743"/>
    </row>
    <row r="1732" spans="1:4">
      <c r="A1732" s="47"/>
      <c r="B1732" s="48"/>
      <c r="C1732" s="47"/>
      <c r="D1732" s="743"/>
    </row>
    <row r="1734" spans="1:4">
      <c r="A1734" s="47"/>
      <c r="B1734" s="48"/>
      <c r="C1734" s="47"/>
      <c r="D1734" s="743"/>
    </row>
    <row r="1736" spans="1:4">
      <c r="A1736" s="47"/>
      <c r="B1736" s="48"/>
      <c r="C1736" s="47"/>
      <c r="D1736" s="743"/>
    </row>
    <row r="1738" spans="1:4">
      <c r="A1738" s="47"/>
      <c r="B1738" s="48"/>
      <c r="C1738" s="47"/>
      <c r="D1738" s="743"/>
    </row>
    <row r="1740" spans="1:4">
      <c r="A1740" s="47"/>
      <c r="B1740" s="48"/>
      <c r="C1740" s="47"/>
      <c r="D1740" s="743"/>
    </row>
    <row r="1742" spans="1:4">
      <c r="A1742" s="47"/>
      <c r="B1742" s="48"/>
      <c r="C1742" s="47"/>
      <c r="D1742" s="743"/>
    </row>
    <row r="1744" spans="1:4">
      <c r="A1744" s="47"/>
      <c r="B1744" s="48"/>
      <c r="C1744" s="47"/>
      <c r="D1744" s="743"/>
    </row>
    <row r="1746" spans="1:4">
      <c r="A1746" s="47"/>
      <c r="B1746" s="48"/>
      <c r="C1746" s="47"/>
      <c r="D1746" s="743"/>
    </row>
    <row r="1748" spans="1:4">
      <c r="A1748" s="47"/>
      <c r="B1748" s="48"/>
      <c r="C1748" s="47"/>
      <c r="D1748" s="743"/>
    </row>
    <row r="1750" spans="1:4">
      <c r="A1750" s="47"/>
      <c r="B1750" s="48"/>
      <c r="C1750" s="47"/>
      <c r="D1750" s="743"/>
    </row>
    <row r="1752" spans="1:4">
      <c r="A1752" s="47"/>
      <c r="B1752" s="48"/>
      <c r="C1752" s="47"/>
      <c r="D1752" s="743"/>
    </row>
    <row r="1754" spans="1:4">
      <c r="A1754" s="47"/>
      <c r="B1754" s="48"/>
      <c r="C1754" s="47"/>
      <c r="D1754" s="743"/>
    </row>
    <row r="1756" spans="1:4">
      <c r="A1756" s="47"/>
      <c r="B1756" s="48"/>
      <c r="C1756" s="47"/>
      <c r="D1756" s="743"/>
    </row>
    <row r="1758" spans="1:4">
      <c r="A1758" s="47"/>
      <c r="B1758" s="48"/>
      <c r="C1758" s="47"/>
      <c r="D1758" s="743"/>
    </row>
    <row r="1760" spans="1:4">
      <c r="A1760" s="47"/>
      <c r="B1760" s="48"/>
      <c r="C1760" s="47"/>
      <c r="D1760" s="743"/>
    </row>
    <row r="1762" spans="1:4">
      <c r="A1762" s="47"/>
      <c r="B1762" s="48"/>
      <c r="C1762" s="47"/>
      <c r="D1762" s="743"/>
    </row>
    <row r="1764" spans="1:4">
      <c r="A1764" s="47"/>
      <c r="B1764" s="48"/>
      <c r="C1764" s="47"/>
      <c r="D1764" s="743"/>
    </row>
    <row r="1766" spans="1:4">
      <c r="A1766" s="47"/>
      <c r="B1766" s="48"/>
      <c r="C1766" s="47"/>
      <c r="D1766" s="743"/>
    </row>
    <row r="1768" spans="1:4">
      <c r="A1768" s="47"/>
      <c r="B1768" s="48"/>
      <c r="C1768" s="47"/>
      <c r="D1768" s="743"/>
    </row>
    <row r="1770" spans="1:4">
      <c r="A1770" s="47"/>
      <c r="B1770" s="48"/>
      <c r="C1770" s="47"/>
      <c r="D1770" s="743"/>
    </row>
    <row r="1772" spans="1:4">
      <c r="A1772" s="47"/>
      <c r="B1772" s="48"/>
      <c r="C1772" s="47"/>
      <c r="D1772" s="743"/>
    </row>
    <row r="1774" spans="1:4">
      <c r="A1774" s="47"/>
      <c r="B1774" s="48"/>
      <c r="C1774" s="47"/>
      <c r="D1774" s="743"/>
    </row>
    <row r="1776" spans="1:4">
      <c r="A1776" s="47"/>
      <c r="B1776" s="48"/>
      <c r="C1776" s="47"/>
      <c r="D1776" s="743"/>
    </row>
    <row r="1778" spans="1:4">
      <c r="A1778" s="47"/>
      <c r="B1778" s="48"/>
      <c r="C1778" s="47"/>
      <c r="D1778" s="743"/>
    </row>
    <row r="1780" spans="1:4">
      <c r="A1780" s="47"/>
      <c r="B1780" s="48"/>
      <c r="C1780" s="47"/>
      <c r="D1780" s="743"/>
    </row>
    <row r="1782" spans="1:4">
      <c r="A1782" s="47"/>
      <c r="B1782" s="48"/>
      <c r="C1782" s="47"/>
      <c r="D1782" s="743"/>
    </row>
    <row r="1784" spans="1:4">
      <c r="A1784" s="47"/>
      <c r="B1784" s="48"/>
      <c r="C1784" s="47"/>
      <c r="D1784" s="743"/>
    </row>
    <row r="1786" spans="1:4">
      <c r="A1786" s="47"/>
      <c r="B1786" s="48"/>
      <c r="C1786" s="47"/>
      <c r="D1786" s="743"/>
    </row>
    <row r="1788" spans="1:4">
      <c r="A1788" s="47"/>
      <c r="B1788" s="48"/>
      <c r="C1788" s="47"/>
      <c r="D1788" s="743"/>
    </row>
    <row r="1790" spans="1:4">
      <c r="A1790" s="47"/>
      <c r="B1790" s="48"/>
      <c r="C1790" s="47"/>
      <c r="D1790" s="743"/>
    </row>
    <row r="1792" spans="1:4">
      <c r="A1792" s="47"/>
      <c r="B1792" s="48"/>
      <c r="C1792" s="47"/>
      <c r="D1792" s="743"/>
    </row>
    <row r="1794" spans="1:4">
      <c r="A1794" s="47"/>
      <c r="B1794" s="48"/>
      <c r="C1794" s="47"/>
      <c r="D1794" s="743"/>
    </row>
    <row r="1796" spans="1:4">
      <c r="A1796" s="47"/>
      <c r="B1796" s="48"/>
      <c r="C1796" s="47"/>
      <c r="D1796" s="743"/>
    </row>
    <row r="1798" spans="1:4">
      <c r="A1798" s="47"/>
      <c r="B1798" s="48"/>
      <c r="C1798" s="47"/>
      <c r="D1798" s="743"/>
    </row>
    <row r="1800" spans="1:4">
      <c r="A1800" s="47"/>
      <c r="B1800" s="48"/>
      <c r="C1800" s="47"/>
      <c r="D1800" s="743"/>
    </row>
    <row r="1802" spans="1:4">
      <c r="A1802" s="47"/>
      <c r="B1802" s="48"/>
      <c r="C1802" s="47"/>
      <c r="D1802" s="743"/>
    </row>
    <row r="1804" spans="1:4">
      <c r="A1804" s="47"/>
      <c r="B1804" s="48"/>
      <c r="C1804" s="47"/>
      <c r="D1804" s="743"/>
    </row>
    <row r="1806" spans="1:4">
      <c r="A1806" s="47"/>
      <c r="B1806" s="48"/>
      <c r="C1806" s="47"/>
      <c r="D1806" s="743"/>
    </row>
    <row r="1808" spans="1:4">
      <c r="A1808" s="47"/>
      <c r="B1808" s="48"/>
      <c r="C1808" s="47"/>
      <c r="D1808" s="743"/>
    </row>
    <row r="1810" spans="1:4">
      <c r="A1810" s="47"/>
      <c r="B1810" s="48"/>
      <c r="C1810" s="47"/>
      <c r="D1810" s="743"/>
    </row>
    <row r="1812" spans="1:4">
      <c r="A1812" s="47"/>
      <c r="B1812" s="48"/>
      <c r="C1812" s="47"/>
      <c r="D1812" s="743"/>
    </row>
    <row r="1814" spans="1:4">
      <c r="A1814" s="47"/>
      <c r="B1814" s="48"/>
      <c r="C1814" s="47"/>
      <c r="D1814" s="743"/>
    </row>
    <row r="1816" spans="1:4">
      <c r="A1816" s="47"/>
      <c r="B1816" s="48"/>
      <c r="C1816" s="47"/>
      <c r="D1816" s="743"/>
    </row>
    <row r="1818" spans="1:4">
      <c r="A1818" s="47"/>
      <c r="B1818" s="48"/>
      <c r="C1818" s="47"/>
      <c r="D1818" s="743"/>
    </row>
    <row r="1820" spans="1:4">
      <c r="A1820" s="47"/>
      <c r="B1820" s="48"/>
      <c r="C1820" s="47"/>
      <c r="D1820" s="743"/>
    </row>
    <row r="1822" spans="1:4">
      <c r="A1822" s="47"/>
      <c r="B1822" s="48"/>
      <c r="C1822" s="47"/>
      <c r="D1822" s="743"/>
    </row>
    <row r="1824" spans="1:4">
      <c r="A1824" s="47"/>
      <c r="B1824" s="48"/>
      <c r="C1824" s="47"/>
      <c r="D1824" s="743"/>
    </row>
    <row r="1826" spans="1:4">
      <c r="A1826" s="47"/>
      <c r="B1826" s="48"/>
      <c r="C1826" s="47"/>
      <c r="D1826" s="743"/>
    </row>
    <row r="1828" spans="1:4">
      <c r="A1828" s="47"/>
      <c r="B1828" s="48"/>
      <c r="C1828" s="47"/>
      <c r="D1828" s="743"/>
    </row>
    <row r="1830" spans="1:4">
      <c r="A1830" s="47"/>
      <c r="B1830" s="48"/>
      <c r="C1830" s="47"/>
      <c r="D1830" s="743"/>
    </row>
    <row r="1832" spans="1:4">
      <c r="A1832" s="47"/>
      <c r="B1832" s="48"/>
      <c r="C1832" s="47"/>
      <c r="D1832" s="743"/>
    </row>
    <row r="1834" spans="1:4">
      <c r="A1834" s="47"/>
      <c r="B1834" s="48"/>
      <c r="C1834" s="47"/>
      <c r="D1834" s="743"/>
    </row>
    <row r="1836" spans="1:4">
      <c r="A1836" s="47"/>
      <c r="B1836" s="48"/>
      <c r="C1836" s="47"/>
      <c r="D1836" s="743"/>
    </row>
    <row r="1838" spans="1:4">
      <c r="A1838" s="47"/>
      <c r="B1838" s="48"/>
      <c r="C1838" s="47"/>
      <c r="D1838" s="743"/>
    </row>
    <row r="1840" spans="1:4">
      <c r="A1840" s="47"/>
      <c r="B1840" s="48"/>
      <c r="C1840" s="47"/>
      <c r="D1840" s="743"/>
    </row>
    <row r="1842" spans="1:4">
      <c r="A1842" s="47"/>
      <c r="B1842" s="48"/>
      <c r="C1842" s="47"/>
      <c r="D1842" s="743"/>
    </row>
    <row r="1844" spans="1:4">
      <c r="A1844" s="47"/>
      <c r="B1844" s="48"/>
      <c r="C1844" s="47"/>
      <c r="D1844" s="743"/>
    </row>
    <row r="1846" spans="1:4">
      <c r="A1846" s="47"/>
      <c r="B1846" s="48"/>
      <c r="C1846" s="47"/>
      <c r="D1846" s="743"/>
    </row>
    <row r="1848" spans="1:4">
      <c r="A1848" s="47"/>
      <c r="B1848" s="48"/>
      <c r="C1848" s="47"/>
      <c r="D1848" s="743"/>
    </row>
    <row r="1850" spans="1:4">
      <c r="A1850" s="47"/>
      <c r="B1850" s="48"/>
      <c r="C1850" s="47"/>
      <c r="D1850" s="743"/>
    </row>
    <row r="1852" spans="1:4">
      <c r="A1852" s="47"/>
      <c r="B1852" s="48"/>
      <c r="C1852" s="47"/>
      <c r="D1852" s="743"/>
    </row>
    <row r="1854" spans="1:4">
      <c r="A1854" s="47"/>
      <c r="B1854" s="48"/>
      <c r="C1854" s="47"/>
      <c r="D1854" s="743"/>
    </row>
    <row r="1856" spans="1:4">
      <c r="A1856" s="47"/>
      <c r="B1856" s="48"/>
      <c r="C1856" s="47"/>
      <c r="D1856" s="743"/>
    </row>
    <row r="1858" spans="1:4">
      <c r="A1858" s="47"/>
      <c r="B1858" s="48"/>
      <c r="C1858" s="47"/>
      <c r="D1858" s="743"/>
    </row>
    <row r="1860" spans="1:4">
      <c r="A1860" s="47"/>
      <c r="B1860" s="48"/>
      <c r="C1860" s="47"/>
      <c r="D1860" s="743"/>
    </row>
    <row r="1862" spans="1:4">
      <c r="A1862" s="47"/>
      <c r="B1862" s="48"/>
      <c r="C1862" s="47"/>
      <c r="D1862" s="743"/>
    </row>
    <row r="1864" spans="1:4">
      <c r="A1864" s="47"/>
      <c r="B1864" s="48"/>
      <c r="C1864" s="47"/>
      <c r="D1864" s="743"/>
    </row>
    <row r="1866" spans="1:4">
      <c r="A1866" s="47"/>
      <c r="B1866" s="48"/>
      <c r="C1866" s="47"/>
      <c r="D1866" s="743"/>
    </row>
    <row r="1868" spans="1:4">
      <c r="A1868" s="47"/>
      <c r="B1868" s="48"/>
      <c r="C1868" s="47"/>
      <c r="D1868" s="743"/>
    </row>
    <row r="1870" spans="1:4">
      <c r="A1870" s="47"/>
      <c r="B1870" s="48"/>
      <c r="C1870" s="47"/>
      <c r="D1870" s="743"/>
    </row>
    <row r="1872" spans="1:4">
      <c r="A1872" s="47"/>
      <c r="B1872" s="48"/>
      <c r="C1872" s="47"/>
      <c r="D1872" s="743"/>
    </row>
    <row r="1874" spans="1:4">
      <c r="A1874" s="47"/>
      <c r="B1874" s="48"/>
      <c r="C1874" s="47"/>
      <c r="D1874" s="743"/>
    </row>
    <row r="1876" spans="1:4">
      <c r="A1876" s="47"/>
      <c r="B1876" s="48"/>
      <c r="C1876" s="47"/>
      <c r="D1876" s="743"/>
    </row>
    <row r="1878" spans="1:4">
      <c r="A1878" s="47"/>
      <c r="B1878" s="48"/>
      <c r="C1878" s="47"/>
      <c r="D1878" s="743"/>
    </row>
    <row r="1880" spans="1:4">
      <c r="A1880" s="47"/>
      <c r="B1880" s="48"/>
      <c r="C1880" s="47"/>
      <c r="D1880" s="743"/>
    </row>
    <row r="1882" spans="1:4">
      <c r="A1882" s="47"/>
      <c r="B1882" s="48"/>
      <c r="C1882" s="47"/>
      <c r="D1882" s="743"/>
    </row>
    <row r="1884" spans="1:4">
      <c r="A1884" s="47"/>
      <c r="B1884" s="48"/>
      <c r="C1884" s="47"/>
      <c r="D1884" s="743"/>
    </row>
    <row r="1886" spans="1:4">
      <c r="A1886" s="47"/>
      <c r="B1886" s="48"/>
      <c r="C1886" s="47"/>
      <c r="D1886" s="743"/>
    </row>
    <row r="1888" spans="1:4">
      <c r="A1888" s="47"/>
      <c r="B1888" s="48"/>
      <c r="C1888" s="47"/>
      <c r="D1888" s="743"/>
    </row>
    <row r="1890" spans="1:4">
      <c r="A1890" s="47"/>
      <c r="B1890" s="48"/>
      <c r="C1890" s="47"/>
      <c r="D1890" s="743"/>
    </row>
    <row r="1892" spans="1:4">
      <c r="A1892" s="47"/>
      <c r="B1892" s="48"/>
      <c r="C1892" s="47"/>
      <c r="D1892" s="743"/>
    </row>
    <row r="1894" spans="1:4">
      <c r="A1894" s="47"/>
      <c r="B1894" s="48"/>
      <c r="C1894" s="47"/>
      <c r="D1894" s="743"/>
    </row>
    <row r="1896" spans="1:4">
      <c r="A1896" s="47"/>
      <c r="B1896" s="48"/>
      <c r="C1896" s="47"/>
      <c r="D1896" s="743"/>
    </row>
    <row r="1898" spans="1:4">
      <c r="A1898" s="47"/>
      <c r="B1898" s="48"/>
      <c r="C1898" s="47"/>
      <c r="D1898" s="743"/>
    </row>
    <row r="1900" spans="1:4">
      <c r="A1900" s="47"/>
      <c r="B1900" s="48"/>
      <c r="C1900" s="47"/>
      <c r="D1900" s="743"/>
    </row>
    <row r="1902" spans="1:4">
      <c r="A1902" s="47"/>
      <c r="B1902" s="48"/>
      <c r="C1902" s="47"/>
      <c r="D1902" s="743"/>
    </row>
    <row r="1904" spans="1:4">
      <c r="A1904" s="47"/>
      <c r="B1904" s="48"/>
      <c r="C1904" s="47"/>
      <c r="D1904" s="743"/>
    </row>
    <row r="1906" spans="1:4">
      <c r="A1906" s="47"/>
      <c r="B1906" s="48"/>
      <c r="C1906" s="47"/>
      <c r="D1906" s="743"/>
    </row>
    <row r="1908" spans="1:4">
      <c r="A1908" s="47"/>
      <c r="B1908" s="48"/>
      <c r="C1908" s="47"/>
      <c r="D1908" s="743"/>
    </row>
    <row r="1910" spans="1:4">
      <c r="A1910" s="47"/>
      <c r="B1910" s="48"/>
      <c r="C1910" s="47"/>
      <c r="D1910" s="743"/>
    </row>
    <row r="1912" spans="1:4">
      <c r="A1912" s="47"/>
      <c r="B1912" s="48"/>
      <c r="C1912" s="47"/>
      <c r="D1912" s="743"/>
    </row>
    <row r="1914" spans="1:4">
      <c r="A1914" s="47"/>
      <c r="B1914" s="48"/>
      <c r="C1914" s="47"/>
      <c r="D1914" s="743"/>
    </row>
    <row r="1916" spans="1:4">
      <c r="A1916" s="47"/>
      <c r="B1916" s="48"/>
      <c r="C1916" s="47"/>
      <c r="D1916" s="743"/>
    </row>
    <row r="1918" spans="1:4">
      <c r="A1918" s="47"/>
      <c r="B1918" s="48"/>
      <c r="C1918" s="47"/>
      <c r="D1918" s="743"/>
    </row>
    <row r="1920" spans="1:4">
      <c r="A1920" s="47"/>
      <c r="B1920" s="48"/>
      <c r="C1920" s="47"/>
      <c r="D1920" s="743"/>
    </row>
    <row r="1922" spans="1:4">
      <c r="A1922" s="47"/>
      <c r="B1922" s="48"/>
      <c r="C1922" s="47"/>
      <c r="D1922" s="743"/>
    </row>
    <row r="1924" spans="1:4">
      <c r="A1924" s="47"/>
      <c r="B1924" s="48"/>
      <c r="C1924" s="47"/>
      <c r="D1924" s="743"/>
    </row>
    <row r="1926" spans="1:4">
      <c r="A1926" s="47"/>
      <c r="B1926" s="48"/>
      <c r="C1926" s="47"/>
      <c r="D1926" s="743"/>
    </row>
    <row r="1928" spans="1:4">
      <c r="A1928" s="47"/>
      <c r="B1928" s="48"/>
      <c r="C1928" s="47"/>
      <c r="D1928" s="743"/>
    </row>
    <row r="1930" spans="1:4">
      <c r="A1930" s="47"/>
      <c r="B1930" s="48"/>
      <c r="C1930" s="47"/>
      <c r="D1930" s="743"/>
    </row>
    <row r="1932" spans="1:4">
      <c r="A1932" s="47"/>
      <c r="B1932" s="48"/>
      <c r="C1932" s="47"/>
      <c r="D1932" s="743"/>
    </row>
    <row r="1934" spans="1:4">
      <c r="A1934" s="47"/>
      <c r="B1934" s="48"/>
      <c r="C1934" s="47"/>
      <c r="D1934" s="743"/>
    </row>
    <row r="1936" spans="1:4">
      <c r="A1936" s="47"/>
      <c r="B1936" s="48"/>
      <c r="C1936" s="47"/>
      <c r="D1936" s="743"/>
    </row>
    <row r="1938" spans="1:4">
      <c r="A1938" s="47"/>
      <c r="B1938" s="48"/>
      <c r="C1938" s="47"/>
      <c r="D1938" s="743"/>
    </row>
    <row r="1940" spans="1:4">
      <c r="A1940" s="47"/>
      <c r="B1940" s="48"/>
      <c r="C1940" s="47"/>
      <c r="D1940" s="743"/>
    </row>
    <row r="1942" spans="1:4">
      <c r="A1942" s="47"/>
      <c r="B1942" s="48"/>
      <c r="C1942" s="47"/>
      <c r="D1942" s="743"/>
    </row>
    <row r="1944" spans="1:4">
      <c r="A1944" s="47"/>
      <c r="B1944" s="48"/>
      <c r="C1944" s="47"/>
      <c r="D1944" s="743"/>
    </row>
    <row r="1946" spans="1:4">
      <c r="A1946" s="47"/>
      <c r="B1946" s="48"/>
      <c r="C1946" s="47"/>
      <c r="D1946" s="743"/>
    </row>
    <row r="1948" spans="1:4">
      <c r="A1948" s="47"/>
      <c r="B1948" s="48"/>
      <c r="C1948" s="47"/>
      <c r="D1948" s="743"/>
    </row>
    <row r="1950" spans="1:4">
      <c r="A1950" s="47"/>
      <c r="B1950" s="48"/>
      <c r="C1950" s="47"/>
      <c r="D1950" s="743"/>
    </row>
    <row r="1952" spans="1:4">
      <c r="A1952" s="47"/>
      <c r="B1952" s="48"/>
      <c r="C1952" s="47"/>
      <c r="D1952" s="743"/>
    </row>
    <row r="1954" spans="1:4">
      <c r="A1954" s="47"/>
      <c r="B1954" s="48"/>
      <c r="C1954" s="47"/>
      <c r="D1954" s="743"/>
    </row>
    <row r="1956" spans="1:4">
      <c r="A1956" s="47"/>
      <c r="B1956" s="48"/>
      <c r="C1956" s="47"/>
      <c r="D1956" s="743"/>
    </row>
    <row r="1958" spans="1:4">
      <c r="A1958" s="47"/>
      <c r="B1958" s="48"/>
      <c r="C1958" s="47"/>
      <c r="D1958" s="743"/>
    </row>
    <row r="1960" spans="1:4">
      <c r="A1960" s="47"/>
      <c r="B1960" s="48"/>
      <c r="C1960" s="47"/>
      <c r="D1960" s="743"/>
    </row>
    <row r="1962" spans="1:4">
      <c r="A1962" s="47"/>
      <c r="B1962" s="48"/>
      <c r="C1962" s="47"/>
      <c r="D1962" s="743"/>
    </row>
    <row r="1964" spans="1:4">
      <c r="A1964" s="47"/>
      <c r="B1964" s="48"/>
      <c r="C1964" s="47"/>
      <c r="D1964" s="743"/>
    </row>
    <row r="1966" spans="1:4">
      <c r="A1966" s="47"/>
      <c r="B1966" s="48"/>
      <c r="C1966" s="47"/>
      <c r="D1966" s="743"/>
    </row>
    <row r="1968" spans="1:4">
      <c r="A1968" s="47"/>
      <c r="B1968" s="48"/>
      <c r="C1968" s="47"/>
      <c r="D1968" s="743"/>
    </row>
    <row r="1970" spans="1:4">
      <c r="A1970" s="47"/>
      <c r="B1970" s="48"/>
      <c r="C1970" s="47"/>
      <c r="D1970" s="743"/>
    </row>
    <row r="1972" spans="1:4">
      <c r="A1972" s="47"/>
      <c r="B1972" s="48"/>
      <c r="C1972" s="47"/>
      <c r="D1972" s="743"/>
    </row>
    <row r="1974" spans="1:4">
      <c r="A1974" s="47"/>
      <c r="B1974" s="48"/>
      <c r="C1974" s="47"/>
      <c r="D1974" s="743"/>
    </row>
    <row r="1976" spans="1:4">
      <c r="A1976" s="47"/>
      <c r="B1976" s="48"/>
      <c r="C1976" s="47"/>
      <c r="D1976" s="743"/>
    </row>
    <row r="1978" spans="1:4">
      <c r="A1978" s="47"/>
      <c r="B1978" s="48"/>
      <c r="C1978" s="47"/>
      <c r="D1978" s="743"/>
    </row>
    <row r="1980" spans="1:4">
      <c r="A1980" s="47"/>
      <c r="B1980" s="48"/>
      <c r="C1980" s="47"/>
      <c r="D1980" s="743"/>
    </row>
    <row r="1982" spans="1:4">
      <c r="A1982" s="47"/>
      <c r="B1982" s="48"/>
      <c r="C1982" s="47"/>
      <c r="D1982" s="743"/>
    </row>
    <row r="1984" spans="1:4">
      <c r="A1984" s="47"/>
      <c r="B1984" s="48"/>
      <c r="C1984" s="47"/>
      <c r="D1984" s="743"/>
    </row>
    <row r="1986" spans="1:4">
      <c r="A1986" s="47"/>
      <c r="B1986" s="48"/>
      <c r="C1986" s="47"/>
      <c r="D1986" s="743"/>
    </row>
    <row r="1988" spans="1:4">
      <c r="A1988" s="47"/>
      <c r="B1988" s="48"/>
      <c r="C1988" s="47"/>
      <c r="D1988" s="743"/>
    </row>
    <row r="1990" spans="1:4">
      <c r="A1990" s="47"/>
      <c r="B1990" s="48"/>
      <c r="C1990" s="47"/>
      <c r="D1990" s="743"/>
    </row>
    <row r="1992" spans="1:4">
      <c r="A1992" s="47"/>
      <c r="B1992" s="48"/>
      <c r="C1992" s="47"/>
      <c r="D1992" s="743"/>
    </row>
    <row r="1994" spans="1:4">
      <c r="A1994" s="47"/>
      <c r="B1994" s="48"/>
      <c r="C1994" s="47"/>
      <c r="D1994" s="743"/>
    </row>
    <row r="1996" spans="1:4">
      <c r="A1996" s="47"/>
      <c r="B1996" s="48"/>
      <c r="C1996" s="47"/>
      <c r="D1996" s="743"/>
    </row>
    <row r="1998" spans="1:4">
      <c r="A1998" s="47"/>
      <c r="B1998" s="48"/>
      <c r="C1998" s="47"/>
      <c r="D1998" s="743"/>
    </row>
    <row r="2000" spans="1:4">
      <c r="A2000" s="47"/>
      <c r="B2000" s="48"/>
      <c r="C2000" s="47"/>
      <c r="D2000" s="743"/>
    </row>
    <row r="2002" spans="1:4">
      <c r="A2002" s="47"/>
      <c r="B2002" s="48"/>
      <c r="C2002" s="47"/>
      <c r="D2002" s="743"/>
    </row>
    <row r="2004" spans="1:4">
      <c r="A2004" s="47"/>
      <c r="B2004" s="48"/>
      <c r="C2004" s="47"/>
      <c r="D2004" s="743"/>
    </row>
    <row r="2006" spans="1:4">
      <c r="A2006" s="47"/>
      <c r="B2006" s="48"/>
      <c r="C2006" s="47"/>
      <c r="D2006" s="743"/>
    </row>
    <row r="2008" spans="1:4">
      <c r="A2008" s="47"/>
      <c r="B2008" s="48"/>
      <c r="C2008" s="47"/>
      <c r="D2008" s="743"/>
    </row>
    <row r="2010" spans="1:4">
      <c r="A2010" s="47"/>
      <c r="B2010" s="48"/>
      <c r="C2010" s="47"/>
      <c r="D2010" s="743"/>
    </row>
    <row r="2012" spans="1:4">
      <c r="A2012" s="47"/>
      <c r="B2012" s="48"/>
      <c r="C2012" s="47"/>
      <c r="D2012" s="743"/>
    </row>
    <row r="2014" spans="1:4">
      <c r="A2014" s="47"/>
      <c r="B2014" s="48"/>
      <c r="C2014" s="47"/>
      <c r="D2014" s="743"/>
    </row>
    <row r="2016" spans="1:4">
      <c r="A2016" s="47"/>
      <c r="B2016" s="48"/>
      <c r="C2016" s="47"/>
      <c r="D2016" s="743"/>
    </row>
    <row r="2018" spans="1:4">
      <c r="A2018" s="47"/>
      <c r="B2018" s="48"/>
      <c r="C2018" s="47"/>
      <c r="D2018" s="743"/>
    </row>
    <row r="2020" spans="1:4">
      <c r="A2020" s="47"/>
      <c r="B2020" s="48"/>
      <c r="C2020" s="47"/>
      <c r="D2020" s="743"/>
    </row>
    <row r="2022" spans="1:4">
      <c r="A2022" s="47"/>
      <c r="B2022" s="48"/>
      <c r="C2022" s="47"/>
      <c r="D2022" s="743"/>
    </row>
    <row r="2024" spans="1:4">
      <c r="A2024" s="47"/>
      <c r="B2024" s="48"/>
      <c r="C2024" s="47"/>
      <c r="D2024" s="743"/>
    </row>
    <row r="2026" spans="1:4">
      <c r="A2026" s="47"/>
      <c r="B2026" s="48"/>
      <c r="C2026" s="47"/>
      <c r="D2026" s="743"/>
    </row>
    <row r="2028" spans="1:4">
      <c r="A2028" s="47"/>
      <c r="B2028" s="48"/>
      <c r="C2028" s="47"/>
      <c r="D2028" s="743"/>
    </row>
    <row r="2030" spans="1:4">
      <c r="A2030" s="47"/>
      <c r="B2030" s="48"/>
      <c r="C2030" s="47"/>
      <c r="D2030" s="743"/>
    </row>
    <row r="2032" spans="1:4">
      <c r="A2032" s="47"/>
      <c r="B2032" s="48"/>
      <c r="C2032" s="47"/>
      <c r="D2032" s="743"/>
    </row>
    <row r="2034" spans="1:4">
      <c r="A2034" s="47"/>
      <c r="B2034" s="48"/>
      <c r="C2034" s="47"/>
      <c r="D2034" s="743"/>
    </row>
    <row r="2036" spans="1:4">
      <c r="A2036" s="47"/>
      <c r="B2036" s="48"/>
      <c r="C2036" s="47"/>
      <c r="D2036" s="743"/>
    </row>
    <row r="2038" spans="1:4">
      <c r="A2038" s="47"/>
      <c r="B2038" s="48"/>
      <c r="C2038" s="47"/>
      <c r="D2038" s="743"/>
    </row>
    <row r="2040" spans="1:4">
      <c r="A2040" s="47"/>
      <c r="B2040" s="48"/>
      <c r="C2040" s="47"/>
      <c r="D2040" s="743"/>
    </row>
    <row r="2042" spans="1:4">
      <c r="A2042" s="47"/>
      <c r="B2042" s="48"/>
      <c r="C2042" s="47"/>
      <c r="D2042" s="743"/>
    </row>
    <row r="2044" spans="1:4">
      <c r="A2044" s="47"/>
      <c r="B2044" s="48"/>
      <c r="C2044" s="47"/>
      <c r="D2044" s="743"/>
    </row>
    <row r="2046" spans="1:4">
      <c r="A2046" s="47"/>
      <c r="B2046" s="48"/>
      <c r="C2046" s="47"/>
      <c r="D2046" s="743"/>
    </row>
    <row r="2048" spans="1:4">
      <c r="A2048" s="47"/>
      <c r="B2048" s="48"/>
      <c r="C2048" s="47"/>
      <c r="D2048" s="743"/>
    </row>
    <row r="2050" spans="1:4">
      <c r="A2050" s="47"/>
      <c r="B2050" s="48"/>
      <c r="C2050" s="47"/>
      <c r="D2050" s="743"/>
    </row>
    <row r="2052" spans="1:4">
      <c r="A2052" s="47"/>
      <c r="B2052" s="48"/>
      <c r="C2052" s="47"/>
      <c r="D2052" s="743"/>
    </row>
    <row r="2054" spans="1:4">
      <c r="A2054" s="47"/>
      <c r="B2054" s="48"/>
      <c r="C2054" s="47"/>
      <c r="D2054" s="743"/>
    </row>
    <row r="2056" spans="1:4">
      <c r="A2056" s="47"/>
      <c r="B2056" s="48"/>
      <c r="C2056" s="47"/>
      <c r="D2056" s="743"/>
    </row>
    <row r="2058" spans="1:4">
      <c r="A2058" s="47"/>
      <c r="B2058" s="48"/>
      <c r="C2058" s="47"/>
      <c r="D2058" s="743"/>
    </row>
    <row r="2060" spans="1:4">
      <c r="A2060" s="47"/>
      <c r="B2060" s="48"/>
      <c r="C2060" s="47"/>
      <c r="D2060" s="743"/>
    </row>
    <row r="2062" spans="1:4">
      <c r="A2062" s="47"/>
      <c r="B2062" s="48"/>
      <c r="C2062" s="47"/>
      <c r="D2062" s="743"/>
    </row>
    <row r="2064" spans="1:4">
      <c r="A2064" s="47"/>
      <c r="B2064" s="48"/>
      <c r="C2064" s="47"/>
      <c r="D2064" s="743"/>
    </row>
    <row r="2066" spans="1:4">
      <c r="A2066" s="47"/>
      <c r="B2066" s="48"/>
      <c r="C2066" s="47"/>
      <c r="D2066" s="743"/>
    </row>
    <row r="2068" spans="1:4">
      <c r="A2068" s="47"/>
      <c r="B2068" s="48"/>
      <c r="C2068" s="47"/>
      <c r="D2068" s="743"/>
    </row>
    <row r="2070" spans="1:4">
      <c r="A2070" s="47"/>
      <c r="B2070" s="48"/>
      <c r="C2070" s="47"/>
      <c r="D2070" s="743"/>
    </row>
    <row r="2072" spans="1:4">
      <c r="A2072" s="47"/>
      <c r="B2072" s="48"/>
      <c r="C2072" s="47"/>
      <c r="D2072" s="743"/>
    </row>
    <row r="2074" spans="1:4">
      <c r="A2074" s="47"/>
      <c r="B2074" s="48"/>
      <c r="C2074" s="47"/>
      <c r="D2074" s="743"/>
    </row>
    <row r="2076" spans="1:4">
      <c r="A2076" s="47"/>
      <c r="B2076" s="48"/>
      <c r="C2076" s="47"/>
      <c r="D2076" s="743"/>
    </row>
    <row r="2078" spans="1:4">
      <c r="A2078" s="47"/>
      <c r="B2078" s="48"/>
      <c r="C2078" s="47"/>
      <c r="D2078" s="743"/>
    </row>
    <row r="2080" spans="1:4">
      <c r="A2080" s="47"/>
      <c r="B2080" s="48"/>
      <c r="C2080" s="47"/>
      <c r="D2080" s="743"/>
    </row>
    <row r="2082" spans="1:4">
      <c r="A2082" s="47"/>
      <c r="B2082" s="48"/>
      <c r="C2082" s="47"/>
      <c r="D2082" s="743"/>
    </row>
    <row r="2084" spans="1:4">
      <c r="A2084" s="47"/>
      <c r="B2084" s="48"/>
      <c r="C2084" s="47"/>
      <c r="D2084" s="743"/>
    </row>
    <row r="2086" spans="1:4">
      <c r="A2086" s="47"/>
      <c r="B2086" s="48"/>
      <c r="C2086" s="47"/>
      <c r="D2086" s="743"/>
    </row>
    <row r="2088" spans="1:4">
      <c r="A2088" s="47"/>
      <c r="B2088" s="48"/>
      <c r="C2088" s="47"/>
      <c r="D2088" s="743"/>
    </row>
    <row r="2090" spans="1:4">
      <c r="A2090" s="47"/>
      <c r="B2090" s="48"/>
      <c r="C2090" s="47"/>
      <c r="D2090" s="743"/>
    </row>
    <row r="2092" spans="1:4">
      <c r="A2092" s="47"/>
      <c r="B2092" s="48"/>
      <c r="C2092" s="47"/>
      <c r="D2092" s="743"/>
    </row>
    <row r="2094" spans="1:4">
      <c r="A2094" s="47"/>
      <c r="B2094" s="48"/>
      <c r="C2094" s="47"/>
      <c r="D2094" s="743"/>
    </row>
    <row r="2096" spans="1:4">
      <c r="A2096" s="47"/>
      <c r="B2096" s="48"/>
      <c r="C2096" s="47"/>
      <c r="D2096" s="743"/>
    </row>
    <row r="2098" spans="1:4">
      <c r="A2098" s="47"/>
      <c r="B2098" s="48"/>
      <c r="C2098" s="47"/>
      <c r="D2098" s="743"/>
    </row>
    <row r="2100" spans="1:4">
      <c r="A2100" s="47"/>
      <c r="B2100" s="48"/>
      <c r="C2100" s="47"/>
      <c r="D2100" s="743"/>
    </row>
    <row r="2102" spans="1:4">
      <c r="A2102" s="47"/>
      <c r="B2102" s="48"/>
      <c r="C2102" s="47"/>
      <c r="D2102" s="743"/>
    </row>
    <row r="2104" spans="1:4">
      <c r="A2104" s="47"/>
      <c r="B2104" s="48"/>
      <c r="C2104" s="47"/>
      <c r="D2104" s="743"/>
    </row>
    <row r="2106" spans="1:4">
      <c r="A2106" s="47"/>
      <c r="B2106" s="48"/>
      <c r="C2106" s="47"/>
      <c r="D2106" s="743"/>
    </row>
    <row r="2108" spans="1:4">
      <c r="A2108" s="47"/>
      <c r="B2108" s="48"/>
      <c r="C2108" s="47"/>
      <c r="D2108" s="743"/>
    </row>
    <row r="2110" spans="1:4">
      <c r="A2110" s="47"/>
      <c r="B2110" s="48"/>
      <c r="C2110" s="47"/>
      <c r="D2110" s="743"/>
    </row>
    <row r="2112" spans="1:4">
      <c r="A2112" s="47"/>
      <c r="B2112" s="48"/>
      <c r="C2112" s="47"/>
      <c r="D2112" s="743"/>
    </row>
    <row r="2114" spans="1:4">
      <c r="A2114" s="47"/>
      <c r="B2114" s="48"/>
      <c r="C2114" s="47"/>
      <c r="D2114" s="743"/>
    </row>
    <row r="2116" spans="1:4">
      <c r="A2116" s="47"/>
      <c r="B2116" s="48"/>
      <c r="C2116" s="47"/>
      <c r="D2116" s="743"/>
    </row>
    <row r="2118" spans="1:4">
      <c r="A2118" s="47"/>
      <c r="B2118" s="48"/>
      <c r="C2118" s="47"/>
      <c r="D2118" s="743"/>
    </row>
    <row r="2120" spans="1:4">
      <c r="A2120" s="47"/>
      <c r="B2120" s="48"/>
      <c r="C2120" s="47"/>
      <c r="D2120" s="743"/>
    </row>
    <row r="2122" spans="1:4">
      <c r="A2122" s="47"/>
      <c r="B2122" s="48"/>
      <c r="C2122" s="47"/>
      <c r="D2122" s="743"/>
    </row>
    <row r="2124" spans="1:4">
      <c r="A2124" s="47"/>
      <c r="B2124" s="48"/>
      <c r="C2124" s="47"/>
      <c r="D2124" s="743"/>
    </row>
    <row r="2126" spans="1:4">
      <c r="A2126" s="47"/>
      <c r="B2126" s="48"/>
      <c r="C2126" s="47"/>
      <c r="D2126" s="743"/>
    </row>
    <row r="2128" spans="1:4">
      <c r="A2128" s="47"/>
      <c r="B2128" s="48"/>
      <c r="C2128" s="47"/>
      <c r="D2128" s="743"/>
    </row>
    <row r="2130" spans="1:4">
      <c r="A2130" s="47"/>
      <c r="B2130" s="48"/>
      <c r="C2130" s="47"/>
      <c r="D2130" s="743"/>
    </row>
    <row r="2132" spans="1:4">
      <c r="A2132" s="47"/>
      <c r="B2132" s="48"/>
      <c r="C2132" s="47"/>
      <c r="D2132" s="743"/>
    </row>
    <row r="2134" spans="1:4">
      <c r="A2134" s="47"/>
      <c r="B2134" s="48"/>
      <c r="C2134" s="47"/>
      <c r="D2134" s="743"/>
    </row>
    <row r="2136" spans="1:4">
      <c r="A2136" s="47"/>
      <c r="B2136" s="48"/>
      <c r="C2136" s="47"/>
      <c r="D2136" s="743"/>
    </row>
    <row r="2138" spans="1:4">
      <c r="A2138" s="47"/>
      <c r="B2138" s="48"/>
      <c r="C2138" s="47"/>
      <c r="D2138" s="743"/>
    </row>
    <row r="2140" spans="1:4">
      <c r="A2140" s="47"/>
      <c r="B2140" s="48"/>
      <c r="C2140" s="47"/>
      <c r="D2140" s="743"/>
    </row>
    <row r="2142" spans="1:4">
      <c r="A2142" s="47"/>
      <c r="B2142" s="48"/>
      <c r="C2142" s="47"/>
      <c r="D2142" s="743"/>
    </row>
    <row r="2144" spans="1:4">
      <c r="A2144" s="47"/>
      <c r="B2144" s="48"/>
      <c r="C2144" s="47"/>
      <c r="D2144" s="743"/>
    </row>
    <row r="2146" spans="1:4">
      <c r="A2146" s="47"/>
      <c r="B2146" s="48"/>
      <c r="C2146" s="47"/>
      <c r="D2146" s="743"/>
    </row>
    <row r="2148" spans="1:4">
      <c r="A2148" s="47"/>
      <c r="B2148" s="48"/>
      <c r="C2148" s="47"/>
      <c r="D2148" s="743"/>
    </row>
    <row r="2150" spans="1:4">
      <c r="A2150" s="47"/>
      <c r="B2150" s="48"/>
      <c r="C2150" s="47"/>
      <c r="D2150" s="743"/>
    </row>
    <row r="2152" spans="1:4">
      <c r="A2152" s="47"/>
      <c r="B2152" s="48"/>
      <c r="C2152" s="47"/>
      <c r="D2152" s="743"/>
    </row>
    <row r="2154" spans="1:4">
      <c r="A2154" s="47"/>
      <c r="B2154" s="48"/>
      <c r="C2154" s="47"/>
      <c r="D2154" s="743"/>
    </row>
    <row r="2156" spans="1:4">
      <c r="A2156" s="47"/>
      <c r="B2156" s="48"/>
      <c r="C2156" s="47"/>
      <c r="D2156" s="743"/>
    </row>
    <row r="2158" spans="1:4">
      <c r="A2158" s="47"/>
      <c r="B2158" s="48"/>
      <c r="C2158" s="47"/>
      <c r="D2158" s="743"/>
    </row>
    <row r="2160" spans="1:4">
      <c r="A2160" s="47"/>
      <c r="B2160" s="48"/>
      <c r="C2160" s="47"/>
      <c r="D2160" s="743"/>
    </row>
    <row r="2162" spans="1:4">
      <c r="A2162" s="47"/>
      <c r="B2162" s="48"/>
      <c r="C2162" s="47"/>
      <c r="D2162" s="743"/>
    </row>
    <row r="2164" spans="1:4">
      <c r="A2164" s="47"/>
      <c r="B2164" s="48"/>
      <c r="C2164" s="47"/>
      <c r="D2164" s="743"/>
    </row>
    <row r="2166" spans="1:4">
      <c r="A2166" s="47"/>
      <c r="B2166" s="48"/>
      <c r="C2166" s="47"/>
      <c r="D2166" s="743"/>
    </row>
    <row r="2168" spans="1:4">
      <c r="A2168" s="47"/>
      <c r="B2168" s="48"/>
      <c r="C2168" s="47"/>
      <c r="D2168" s="743"/>
    </row>
    <row r="2170" spans="1:4">
      <c r="A2170" s="47"/>
      <c r="B2170" s="48"/>
      <c r="C2170" s="47"/>
      <c r="D2170" s="743"/>
    </row>
    <row r="2172" spans="1:4">
      <c r="A2172" s="47"/>
      <c r="B2172" s="48"/>
      <c r="C2172" s="47"/>
      <c r="D2172" s="743"/>
    </row>
    <row r="2174" spans="1:4">
      <c r="A2174" s="47"/>
      <c r="B2174" s="48"/>
      <c r="C2174" s="47"/>
      <c r="D2174" s="743"/>
    </row>
    <row r="2176" spans="1:4">
      <c r="A2176" s="47"/>
      <c r="B2176" s="48"/>
      <c r="C2176" s="47"/>
      <c r="D2176" s="743"/>
    </row>
    <row r="2178" spans="1:4">
      <c r="A2178" s="47"/>
      <c r="B2178" s="48"/>
      <c r="C2178" s="47"/>
      <c r="D2178" s="743"/>
    </row>
    <row r="2180" spans="1:4">
      <c r="A2180" s="47"/>
      <c r="B2180" s="48"/>
      <c r="C2180" s="47"/>
      <c r="D2180" s="743"/>
    </row>
    <row r="2182" spans="1:4">
      <c r="A2182" s="47"/>
      <c r="B2182" s="48"/>
      <c r="C2182" s="47"/>
      <c r="D2182" s="743"/>
    </row>
    <row r="2184" spans="1:4">
      <c r="A2184" s="47"/>
      <c r="B2184" s="48"/>
      <c r="C2184" s="47"/>
      <c r="D2184" s="743"/>
    </row>
    <row r="2186" spans="1:4">
      <c r="A2186" s="47"/>
      <c r="B2186" s="48"/>
      <c r="C2186" s="47"/>
      <c r="D2186" s="743"/>
    </row>
    <row r="2188" spans="1:4">
      <c r="A2188" s="47"/>
      <c r="B2188" s="48"/>
      <c r="C2188" s="47"/>
      <c r="D2188" s="743"/>
    </row>
    <row r="2190" spans="1:4">
      <c r="A2190" s="47"/>
      <c r="B2190" s="48"/>
      <c r="C2190" s="47"/>
      <c r="D2190" s="743"/>
    </row>
    <row r="2192" spans="1:4">
      <c r="A2192" s="47"/>
      <c r="B2192" s="48"/>
      <c r="C2192" s="47"/>
      <c r="D2192" s="743"/>
    </row>
    <row r="2194" spans="1:4">
      <c r="A2194" s="47"/>
      <c r="B2194" s="48"/>
      <c r="C2194" s="47"/>
      <c r="D2194" s="743"/>
    </row>
    <row r="2196" spans="1:4">
      <c r="A2196" s="47"/>
      <c r="B2196" s="48"/>
      <c r="C2196" s="47"/>
      <c r="D2196" s="743"/>
    </row>
    <row r="2198" spans="1:4">
      <c r="A2198" s="47"/>
      <c r="B2198" s="48"/>
      <c r="C2198" s="47"/>
      <c r="D2198" s="743"/>
    </row>
    <row r="2200" spans="1:4">
      <c r="A2200" s="47"/>
      <c r="B2200" s="48"/>
      <c r="C2200" s="47"/>
      <c r="D2200" s="743"/>
    </row>
    <row r="2202" spans="1:4">
      <c r="A2202" s="47"/>
      <c r="B2202" s="48"/>
      <c r="C2202" s="47"/>
      <c r="D2202" s="743"/>
    </row>
    <row r="2204" spans="1:4">
      <c r="A2204" s="47"/>
      <c r="B2204" s="48"/>
      <c r="C2204" s="47"/>
      <c r="D2204" s="743"/>
    </row>
    <row r="2206" spans="1:4">
      <c r="A2206" s="47"/>
      <c r="B2206" s="48"/>
      <c r="C2206" s="47"/>
      <c r="D2206" s="743"/>
    </row>
    <row r="2208" spans="1:4">
      <c r="A2208" s="47"/>
      <c r="B2208" s="48"/>
      <c r="C2208" s="47"/>
      <c r="D2208" s="743"/>
    </row>
    <row r="2210" spans="1:4">
      <c r="A2210" s="47"/>
      <c r="B2210" s="48"/>
      <c r="C2210" s="47"/>
      <c r="D2210" s="743"/>
    </row>
    <row r="2212" spans="1:4">
      <c r="A2212" s="47"/>
      <c r="B2212" s="48"/>
      <c r="C2212" s="47"/>
      <c r="D2212" s="743"/>
    </row>
    <row r="2214" spans="1:4">
      <c r="A2214" s="47"/>
      <c r="B2214" s="48"/>
      <c r="C2214" s="47"/>
      <c r="D2214" s="743"/>
    </row>
    <row r="2216" spans="1:4">
      <c r="A2216" s="47"/>
      <c r="B2216" s="48"/>
      <c r="C2216" s="47"/>
      <c r="D2216" s="743"/>
    </row>
    <row r="2218" spans="1:4">
      <c r="A2218" s="47"/>
      <c r="B2218" s="48"/>
      <c r="C2218" s="47"/>
      <c r="D2218" s="743"/>
    </row>
    <row r="2220" spans="1:4">
      <c r="A2220" s="47"/>
      <c r="B2220" s="48"/>
      <c r="C2220" s="47"/>
      <c r="D2220" s="743"/>
    </row>
    <row r="2222" spans="1:4">
      <c r="A2222" s="47"/>
      <c r="B2222" s="48"/>
      <c r="C2222" s="47"/>
      <c r="D2222" s="743"/>
    </row>
    <row r="2224" spans="1:4">
      <c r="A2224" s="47"/>
      <c r="B2224" s="48"/>
      <c r="C2224" s="47"/>
      <c r="D2224" s="743"/>
    </row>
    <row r="2226" spans="1:4">
      <c r="A2226" s="47"/>
      <c r="B2226" s="48"/>
      <c r="C2226" s="47"/>
      <c r="D2226" s="743"/>
    </row>
    <row r="2228" spans="1:4">
      <c r="A2228" s="47"/>
      <c r="B2228" s="48"/>
      <c r="C2228" s="47"/>
      <c r="D2228" s="743"/>
    </row>
    <row r="2230" spans="1:4">
      <c r="A2230" s="47"/>
      <c r="B2230" s="48"/>
      <c r="C2230" s="47"/>
      <c r="D2230" s="743"/>
    </row>
    <row r="2232" spans="1:4">
      <c r="A2232" s="47"/>
      <c r="B2232" s="48"/>
      <c r="C2232" s="47"/>
      <c r="D2232" s="743"/>
    </row>
    <row r="2234" spans="1:4">
      <c r="A2234" s="47"/>
      <c r="B2234" s="48"/>
      <c r="C2234" s="47"/>
      <c r="D2234" s="743"/>
    </row>
    <row r="2236" spans="1:4">
      <c r="A2236" s="47"/>
      <c r="B2236" s="48"/>
      <c r="C2236" s="47"/>
      <c r="D2236" s="743"/>
    </row>
    <row r="2238" spans="1:4">
      <c r="A2238" s="47"/>
      <c r="B2238" s="48"/>
      <c r="C2238" s="47"/>
      <c r="D2238" s="743"/>
    </row>
    <row r="2240" spans="1:4">
      <c r="A2240" s="47"/>
      <c r="B2240" s="48"/>
      <c r="C2240" s="47"/>
      <c r="D2240" s="743"/>
    </row>
    <row r="2242" spans="1:4">
      <c r="A2242" s="47"/>
      <c r="B2242" s="48"/>
      <c r="C2242" s="47"/>
      <c r="D2242" s="743"/>
    </row>
    <row r="2244" spans="1:4">
      <c r="A2244" s="47"/>
      <c r="B2244" s="48"/>
      <c r="C2244" s="47"/>
      <c r="D2244" s="743"/>
    </row>
    <row r="2246" spans="1:4">
      <c r="A2246" s="47"/>
      <c r="B2246" s="48"/>
      <c r="C2246" s="47"/>
      <c r="D2246" s="743"/>
    </row>
    <row r="2248" spans="1:4">
      <c r="A2248" s="47"/>
      <c r="B2248" s="48"/>
      <c r="C2248" s="47"/>
      <c r="D2248" s="743"/>
    </row>
    <row r="2250" spans="1:4">
      <c r="A2250" s="47"/>
      <c r="B2250" s="48"/>
      <c r="C2250" s="47"/>
      <c r="D2250" s="743"/>
    </row>
    <row r="2252" spans="1:4">
      <c r="A2252" s="47"/>
      <c r="B2252" s="48"/>
      <c r="C2252" s="47"/>
      <c r="D2252" s="743"/>
    </row>
    <row r="2254" spans="1:4">
      <c r="A2254" s="47"/>
      <c r="B2254" s="48"/>
      <c r="C2254" s="47"/>
      <c r="D2254" s="743"/>
    </row>
    <row r="2256" spans="1:4">
      <c r="A2256" s="47"/>
      <c r="B2256" s="48"/>
      <c r="C2256" s="47"/>
      <c r="D2256" s="743"/>
    </row>
    <row r="2258" spans="1:4">
      <c r="A2258" s="47"/>
      <c r="B2258" s="48"/>
      <c r="C2258" s="47"/>
      <c r="D2258" s="743"/>
    </row>
    <row r="2260" spans="1:4">
      <c r="A2260" s="47"/>
      <c r="B2260" s="48"/>
      <c r="C2260" s="47"/>
      <c r="D2260" s="743"/>
    </row>
    <row r="2262" spans="1:4">
      <c r="A2262" s="47"/>
      <c r="B2262" s="48"/>
      <c r="C2262" s="47"/>
      <c r="D2262" s="743"/>
    </row>
    <row r="2264" spans="1:4">
      <c r="A2264" s="47"/>
      <c r="B2264" s="48"/>
      <c r="C2264" s="47"/>
      <c r="D2264" s="743"/>
    </row>
    <row r="2266" spans="1:4">
      <c r="A2266" s="47"/>
      <c r="B2266" s="48"/>
      <c r="C2266" s="47"/>
      <c r="D2266" s="743"/>
    </row>
    <row r="2268" spans="1:4">
      <c r="A2268" s="47"/>
      <c r="B2268" s="48"/>
      <c r="C2268" s="47"/>
      <c r="D2268" s="743"/>
    </row>
    <row r="2270" spans="1:4">
      <c r="A2270" s="47"/>
      <c r="B2270" s="48"/>
      <c r="C2270" s="47"/>
      <c r="D2270" s="743"/>
    </row>
    <row r="2272" spans="1:4">
      <c r="A2272" s="47"/>
      <c r="B2272" s="48"/>
      <c r="C2272" s="47"/>
      <c r="D2272" s="743"/>
    </row>
    <row r="2274" spans="1:4">
      <c r="A2274" s="47"/>
      <c r="B2274" s="48"/>
      <c r="C2274" s="47"/>
      <c r="D2274" s="743"/>
    </row>
    <row r="2276" spans="1:4">
      <c r="A2276" s="47"/>
      <c r="B2276" s="48"/>
      <c r="C2276" s="47"/>
      <c r="D2276" s="743"/>
    </row>
    <row r="2278" spans="1:4">
      <c r="A2278" s="47"/>
      <c r="B2278" s="48"/>
      <c r="C2278" s="47"/>
      <c r="D2278" s="743"/>
    </row>
    <row r="2280" spans="1:4">
      <c r="A2280" s="47"/>
      <c r="B2280" s="48"/>
      <c r="C2280" s="47"/>
      <c r="D2280" s="743"/>
    </row>
    <row r="2282" spans="1:4">
      <c r="A2282" s="47"/>
      <c r="B2282" s="48"/>
      <c r="C2282" s="47"/>
      <c r="D2282" s="743"/>
    </row>
    <row r="2284" spans="1:4">
      <c r="A2284" s="47"/>
      <c r="B2284" s="48"/>
      <c r="C2284" s="47"/>
      <c r="D2284" s="743"/>
    </row>
    <row r="2286" spans="1:4">
      <c r="A2286" s="47"/>
      <c r="B2286" s="48"/>
      <c r="C2286" s="47"/>
      <c r="D2286" s="743"/>
    </row>
    <row r="2288" spans="1:4">
      <c r="A2288" s="47"/>
      <c r="B2288" s="48"/>
      <c r="C2288" s="47"/>
      <c r="D2288" s="743"/>
    </row>
    <row r="2290" spans="1:4">
      <c r="A2290" s="47"/>
      <c r="B2290" s="48"/>
      <c r="C2290" s="47"/>
      <c r="D2290" s="743"/>
    </row>
    <row r="2292" spans="1:4">
      <c r="A2292" s="47"/>
      <c r="B2292" s="48"/>
      <c r="C2292" s="47"/>
      <c r="D2292" s="743"/>
    </row>
    <row r="2294" spans="1:4">
      <c r="A2294" s="47"/>
      <c r="B2294" s="48"/>
      <c r="C2294" s="47"/>
      <c r="D2294" s="743"/>
    </row>
    <row r="2296" spans="1:4">
      <c r="A2296" s="47"/>
      <c r="B2296" s="48"/>
      <c r="C2296" s="47"/>
      <c r="D2296" s="743"/>
    </row>
    <row r="2298" spans="1:4">
      <c r="A2298" s="47"/>
      <c r="B2298" s="48"/>
      <c r="C2298" s="47"/>
      <c r="D2298" s="743"/>
    </row>
    <row r="2300" spans="1:4">
      <c r="A2300" s="47"/>
      <c r="B2300" s="48"/>
      <c r="C2300" s="47"/>
      <c r="D2300" s="743"/>
    </row>
    <row r="2302" spans="1:4">
      <c r="A2302" s="47"/>
      <c r="B2302" s="48"/>
      <c r="C2302" s="47"/>
      <c r="D2302" s="743"/>
    </row>
    <row r="2304" spans="1:4">
      <c r="A2304" s="47"/>
      <c r="B2304" s="48"/>
      <c r="C2304" s="47"/>
      <c r="D2304" s="743"/>
    </row>
    <row r="2306" spans="1:4">
      <c r="A2306" s="47"/>
      <c r="B2306" s="48"/>
      <c r="C2306" s="47"/>
      <c r="D2306" s="743"/>
    </row>
    <row r="2308" spans="1:4">
      <c r="A2308" s="47"/>
      <c r="B2308" s="48"/>
      <c r="C2308" s="47"/>
      <c r="D2308" s="743"/>
    </row>
    <row r="2310" spans="1:4">
      <c r="A2310" s="47"/>
      <c r="B2310" s="48"/>
      <c r="C2310" s="47"/>
      <c r="D2310" s="743"/>
    </row>
    <row r="2312" spans="1:4">
      <c r="A2312" s="47"/>
      <c r="B2312" s="48"/>
      <c r="C2312" s="47"/>
      <c r="D2312" s="743"/>
    </row>
    <row r="2314" spans="1:4">
      <c r="A2314" s="47"/>
      <c r="B2314" s="48"/>
      <c r="C2314" s="47"/>
      <c r="D2314" s="743"/>
    </row>
    <row r="2316" spans="1:4">
      <c r="A2316" s="47"/>
      <c r="B2316" s="48"/>
      <c r="C2316" s="47"/>
      <c r="D2316" s="743"/>
    </row>
    <row r="2318" spans="1:4">
      <c r="A2318" s="47"/>
      <c r="B2318" s="48"/>
      <c r="C2318" s="47"/>
      <c r="D2318" s="743"/>
    </row>
    <row r="2320" spans="1:4">
      <c r="A2320" s="47"/>
      <c r="B2320" s="48"/>
      <c r="C2320" s="47"/>
      <c r="D2320" s="743"/>
    </row>
    <row r="2322" spans="1:4">
      <c r="A2322" s="47"/>
      <c r="B2322" s="48"/>
      <c r="C2322" s="47"/>
      <c r="D2322" s="743"/>
    </row>
    <row r="2324" spans="1:4">
      <c r="A2324" s="47"/>
      <c r="B2324" s="48"/>
      <c r="C2324" s="47"/>
      <c r="D2324" s="743"/>
    </row>
    <row r="2326" spans="1:4">
      <c r="A2326" s="47"/>
      <c r="B2326" s="48"/>
      <c r="C2326" s="47"/>
      <c r="D2326" s="743"/>
    </row>
    <row r="2328" spans="1:4">
      <c r="A2328" s="47"/>
      <c r="B2328" s="48"/>
      <c r="C2328" s="47"/>
      <c r="D2328" s="743"/>
    </row>
    <row r="2330" spans="1:4">
      <c r="A2330" s="47"/>
      <c r="B2330" s="48"/>
      <c r="C2330" s="47"/>
      <c r="D2330" s="743"/>
    </row>
    <row r="2332" spans="1:4">
      <c r="A2332" s="47"/>
      <c r="B2332" s="48"/>
      <c r="C2332" s="47"/>
      <c r="D2332" s="743"/>
    </row>
    <row r="2334" spans="1:4">
      <c r="A2334" s="47"/>
      <c r="B2334" s="48"/>
      <c r="C2334" s="47"/>
      <c r="D2334" s="743"/>
    </row>
    <row r="2336" spans="1:4">
      <c r="A2336" s="47"/>
      <c r="B2336" s="48"/>
      <c r="C2336" s="47"/>
      <c r="D2336" s="743"/>
    </row>
    <row r="2338" spans="1:4">
      <c r="A2338" s="47"/>
      <c r="B2338" s="48"/>
      <c r="C2338" s="47"/>
      <c r="D2338" s="743"/>
    </row>
    <row r="2340" spans="1:4">
      <c r="A2340" s="47"/>
      <c r="B2340" s="48"/>
      <c r="C2340" s="47"/>
      <c r="D2340" s="743"/>
    </row>
    <row r="2342" spans="1:4">
      <c r="A2342" s="47"/>
      <c r="B2342" s="48"/>
      <c r="C2342" s="47"/>
      <c r="D2342" s="743"/>
    </row>
    <row r="2344" spans="1:4">
      <c r="A2344" s="47"/>
      <c r="B2344" s="48"/>
      <c r="C2344" s="47"/>
      <c r="D2344" s="743"/>
    </row>
    <row r="2346" spans="1:4">
      <c r="A2346" s="47"/>
      <c r="B2346" s="48"/>
      <c r="C2346" s="47"/>
      <c r="D2346" s="743"/>
    </row>
    <row r="2348" spans="1:4">
      <c r="A2348" s="47"/>
      <c r="B2348" s="48"/>
      <c r="C2348" s="47"/>
      <c r="D2348" s="743"/>
    </row>
    <row r="2350" spans="1:4">
      <c r="A2350" s="47"/>
      <c r="B2350" s="48"/>
      <c r="C2350" s="47"/>
      <c r="D2350" s="743"/>
    </row>
    <row r="2352" spans="1:4">
      <c r="A2352" s="47"/>
      <c r="B2352" s="48"/>
      <c r="C2352" s="47"/>
      <c r="D2352" s="743"/>
    </row>
    <row r="2354" spans="1:4">
      <c r="A2354" s="47"/>
      <c r="B2354" s="48"/>
      <c r="C2354" s="47"/>
      <c r="D2354" s="743"/>
    </row>
    <row r="2356" spans="1:4">
      <c r="A2356" s="47"/>
      <c r="B2356" s="48"/>
      <c r="C2356" s="47"/>
      <c r="D2356" s="743"/>
    </row>
    <row r="2358" spans="1:4">
      <c r="A2358" s="47"/>
      <c r="B2358" s="48"/>
      <c r="C2358" s="47"/>
      <c r="D2358" s="743"/>
    </row>
    <row r="2360" spans="1:4">
      <c r="A2360" s="47"/>
      <c r="B2360" s="48"/>
      <c r="C2360" s="47"/>
      <c r="D2360" s="743"/>
    </row>
    <row r="2362" spans="1:4">
      <c r="A2362" s="47"/>
      <c r="B2362" s="48"/>
      <c r="C2362" s="47"/>
      <c r="D2362" s="743"/>
    </row>
    <row r="2364" spans="1:4">
      <c r="A2364" s="47"/>
      <c r="B2364" s="48"/>
      <c r="C2364" s="47"/>
      <c r="D2364" s="743"/>
    </row>
    <row r="2366" spans="1:4">
      <c r="A2366" s="47"/>
      <c r="B2366" s="48"/>
      <c r="C2366" s="47"/>
      <c r="D2366" s="743"/>
    </row>
    <row r="2368" spans="1:4">
      <c r="A2368" s="47"/>
      <c r="B2368" s="48"/>
      <c r="C2368" s="47"/>
      <c r="D2368" s="743"/>
    </row>
    <row r="2370" spans="1:4">
      <c r="A2370" s="47"/>
      <c r="B2370" s="48"/>
      <c r="C2370" s="47"/>
      <c r="D2370" s="743"/>
    </row>
    <row r="2372" spans="1:4">
      <c r="A2372" s="47"/>
      <c r="B2372" s="48"/>
      <c r="C2372" s="47"/>
      <c r="D2372" s="743"/>
    </row>
    <row r="2374" spans="1:4">
      <c r="A2374" s="47"/>
      <c r="B2374" s="48"/>
      <c r="C2374" s="47"/>
      <c r="D2374" s="743"/>
    </row>
    <row r="2376" spans="1:4">
      <c r="A2376" s="47"/>
      <c r="B2376" s="48"/>
      <c r="C2376" s="47"/>
      <c r="D2376" s="743"/>
    </row>
    <row r="2378" spans="1:4">
      <c r="A2378" s="47"/>
      <c r="B2378" s="48"/>
      <c r="C2378" s="47"/>
      <c r="D2378" s="743"/>
    </row>
    <row r="2380" spans="1:4">
      <c r="A2380" s="47"/>
      <c r="B2380" s="48"/>
      <c r="C2380" s="47"/>
      <c r="D2380" s="743"/>
    </row>
    <row r="2382" spans="1:4">
      <c r="A2382" s="47"/>
      <c r="B2382" s="48"/>
      <c r="C2382" s="47"/>
      <c r="D2382" s="743"/>
    </row>
    <row r="2384" spans="1:4">
      <c r="A2384" s="47"/>
      <c r="B2384" s="48"/>
      <c r="C2384" s="47"/>
      <c r="D2384" s="743"/>
    </row>
    <row r="2386" spans="1:4">
      <c r="A2386" s="47"/>
      <c r="B2386" s="48"/>
      <c r="C2386" s="47"/>
      <c r="D2386" s="743"/>
    </row>
    <row r="2388" spans="1:4">
      <c r="A2388" s="47"/>
      <c r="B2388" s="48"/>
      <c r="C2388" s="47"/>
      <c r="D2388" s="743"/>
    </row>
    <row r="2390" spans="1:4">
      <c r="A2390" s="47"/>
      <c r="B2390" s="48"/>
      <c r="C2390" s="47"/>
      <c r="D2390" s="743"/>
    </row>
    <row r="2392" spans="1:4">
      <c r="A2392" s="47"/>
      <c r="B2392" s="48"/>
      <c r="C2392" s="47"/>
      <c r="D2392" s="743"/>
    </row>
    <row r="2394" spans="1:4">
      <c r="A2394" s="47"/>
      <c r="B2394" s="48"/>
      <c r="C2394" s="47"/>
      <c r="D2394" s="743"/>
    </row>
    <row r="2396" spans="1:4">
      <c r="A2396" s="47"/>
      <c r="B2396" s="48"/>
      <c r="C2396" s="47"/>
      <c r="D2396" s="743"/>
    </row>
    <row r="2398" spans="1:4">
      <c r="A2398" s="47"/>
      <c r="B2398" s="48"/>
      <c r="C2398" s="47"/>
      <c r="D2398" s="743"/>
    </row>
    <row r="2400" spans="1:4">
      <c r="A2400" s="47"/>
      <c r="B2400" s="48"/>
      <c r="C2400" s="47"/>
      <c r="D2400" s="743"/>
    </row>
    <row r="2402" spans="1:4">
      <c r="A2402" s="47"/>
      <c r="B2402" s="48"/>
      <c r="C2402" s="47"/>
      <c r="D2402" s="743"/>
    </row>
    <row r="2404" spans="1:4">
      <c r="A2404" s="47"/>
      <c r="B2404" s="48"/>
      <c r="C2404" s="47"/>
      <c r="D2404" s="743"/>
    </row>
    <row r="2406" spans="1:4">
      <c r="A2406" s="47"/>
      <c r="B2406" s="48"/>
      <c r="C2406" s="47"/>
      <c r="D2406" s="743"/>
    </row>
    <row r="2408" spans="1:4">
      <c r="A2408" s="47"/>
      <c r="B2408" s="48"/>
      <c r="C2408" s="47"/>
      <c r="D2408" s="743"/>
    </row>
    <row r="2410" spans="1:4">
      <c r="A2410" s="47"/>
      <c r="B2410" s="48"/>
      <c r="C2410" s="47"/>
      <c r="D2410" s="743"/>
    </row>
    <row r="2412" spans="1:4">
      <c r="A2412" s="47"/>
      <c r="B2412" s="48"/>
      <c r="C2412" s="47"/>
      <c r="D2412" s="743"/>
    </row>
    <row r="2414" spans="1:4">
      <c r="A2414" s="47"/>
      <c r="B2414" s="48"/>
      <c r="C2414" s="47"/>
      <c r="D2414" s="743"/>
    </row>
    <row r="2416" spans="1:4">
      <c r="A2416" s="47"/>
      <c r="B2416" s="48"/>
      <c r="C2416" s="47"/>
      <c r="D2416" s="743"/>
    </row>
    <row r="2418" spans="1:4">
      <c r="A2418" s="47"/>
      <c r="B2418" s="48"/>
      <c r="C2418" s="47"/>
      <c r="D2418" s="743"/>
    </row>
    <row r="2420" spans="1:4">
      <c r="A2420" s="47"/>
      <c r="B2420" s="48"/>
      <c r="C2420" s="47"/>
      <c r="D2420" s="743"/>
    </row>
    <row r="2422" spans="1:4">
      <c r="A2422" s="47"/>
      <c r="B2422" s="48"/>
      <c r="C2422" s="47"/>
      <c r="D2422" s="743"/>
    </row>
    <row r="2424" spans="1:4">
      <c r="A2424" s="47"/>
      <c r="B2424" s="48"/>
      <c r="C2424" s="47"/>
      <c r="D2424" s="743"/>
    </row>
    <row r="2426" spans="1:4">
      <c r="A2426" s="47"/>
      <c r="B2426" s="48"/>
      <c r="C2426" s="47"/>
      <c r="D2426" s="743"/>
    </row>
    <row r="2428" spans="1:4">
      <c r="A2428" s="47"/>
      <c r="B2428" s="48"/>
      <c r="C2428" s="47"/>
      <c r="D2428" s="743"/>
    </row>
    <row r="2430" spans="1:4">
      <c r="A2430" s="47"/>
      <c r="B2430" s="48"/>
      <c r="C2430" s="47"/>
      <c r="D2430" s="743"/>
    </row>
    <row r="2432" spans="1:4">
      <c r="A2432" s="47"/>
      <c r="B2432" s="48"/>
      <c r="C2432" s="47"/>
      <c r="D2432" s="743"/>
    </row>
    <row r="2434" spans="1:4">
      <c r="A2434" s="47"/>
      <c r="B2434" s="48"/>
      <c r="C2434" s="47"/>
      <c r="D2434" s="743"/>
    </row>
    <row r="2436" spans="1:4">
      <c r="A2436" s="47"/>
      <c r="B2436" s="48"/>
      <c r="C2436" s="47"/>
      <c r="D2436" s="743"/>
    </row>
    <row r="2438" spans="1:4">
      <c r="A2438" s="47"/>
      <c r="B2438" s="48"/>
      <c r="C2438" s="47"/>
      <c r="D2438" s="743"/>
    </row>
    <row r="2440" spans="1:4">
      <c r="A2440" s="47"/>
      <c r="B2440" s="48"/>
      <c r="C2440" s="47"/>
      <c r="D2440" s="743"/>
    </row>
    <row r="2442" spans="1:4">
      <c r="A2442" s="47"/>
      <c r="B2442" s="48"/>
      <c r="C2442" s="47"/>
      <c r="D2442" s="743"/>
    </row>
    <row r="2444" spans="1:4">
      <c r="A2444" s="47"/>
      <c r="B2444" s="48"/>
      <c r="C2444" s="47"/>
      <c r="D2444" s="743"/>
    </row>
    <row r="2446" spans="1:4">
      <c r="A2446" s="47"/>
      <c r="B2446" s="48"/>
      <c r="C2446" s="47"/>
      <c r="D2446" s="743"/>
    </row>
    <row r="2448" spans="1:4">
      <c r="A2448" s="47"/>
      <c r="B2448" s="48"/>
      <c r="C2448" s="47"/>
      <c r="D2448" s="743"/>
    </row>
    <row r="2450" spans="1:4">
      <c r="A2450" s="47"/>
      <c r="B2450" s="48"/>
      <c r="C2450" s="47"/>
      <c r="D2450" s="743"/>
    </row>
    <row r="2452" spans="1:4">
      <c r="A2452" s="47"/>
      <c r="B2452" s="48"/>
      <c r="C2452" s="47"/>
      <c r="D2452" s="743"/>
    </row>
    <row r="2454" spans="1:4">
      <c r="A2454" s="47"/>
      <c r="B2454" s="48"/>
      <c r="C2454" s="47"/>
      <c r="D2454" s="743"/>
    </row>
    <row r="2456" spans="1:4">
      <c r="A2456" s="47"/>
      <c r="B2456" s="48"/>
      <c r="C2456" s="47"/>
      <c r="D2456" s="743"/>
    </row>
    <row r="2458" spans="1:4">
      <c r="A2458" s="47"/>
      <c r="B2458" s="48"/>
      <c r="C2458" s="47"/>
      <c r="D2458" s="743"/>
    </row>
    <row r="2460" spans="1:4">
      <c r="A2460" s="47"/>
      <c r="B2460" s="48"/>
      <c r="C2460" s="47"/>
      <c r="D2460" s="743"/>
    </row>
    <row r="2462" spans="1:4">
      <c r="A2462" s="47"/>
      <c r="B2462" s="48"/>
      <c r="C2462" s="47"/>
      <c r="D2462" s="743"/>
    </row>
    <row r="2464" spans="1:4">
      <c r="A2464" s="47"/>
      <c r="B2464" s="48"/>
      <c r="C2464" s="47"/>
      <c r="D2464" s="743"/>
    </row>
    <row r="2466" spans="1:4">
      <c r="A2466" s="47"/>
      <c r="B2466" s="48"/>
      <c r="C2466" s="47"/>
      <c r="D2466" s="743"/>
    </row>
    <row r="2468" spans="1:4">
      <c r="A2468" s="47"/>
      <c r="B2468" s="48"/>
      <c r="C2468" s="47"/>
      <c r="D2468" s="743"/>
    </row>
    <row r="2470" spans="1:4">
      <c r="A2470" s="47"/>
      <c r="B2470" s="48"/>
      <c r="C2470" s="47"/>
      <c r="D2470" s="743"/>
    </row>
    <row r="2472" spans="1:4">
      <c r="A2472" s="47"/>
      <c r="B2472" s="48"/>
      <c r="C2472" s="47"/>
      <c r="D2472" s="743"/>
    </row>
    <row r="2474" spans="1:4">
      <c r="A2474" s="47"/>
      <c r="B2474" s="48"/>
      <c r="C2474" s="47"/>
      <c r="D2474" s="743"/>
    </row>
    <row r="2476" spans="1:4">
      <c r="A2476" s="47"/>
      <c r="B2476" s="48"/>
      <c r="C2476" s="47"/>
      <c r="D2476" s="743"/>
    </row>
    <row r="2478" spans="1:4">
      <c r="A2478" s="47"/>
      <c r="B2478" s="48"/>
      <c r="C2478" s="47"/>
      <c r="D2478" s="743"/>
    </row>
    <row r="2480" spans="1:4">
      <c r="A2480" s="47"/>
      <c r="B2480" s="48"/>
      <c r="C2480" s="47"/>
      <c r="D2480" s="743"/>
    </row>
    <row r="2482" spans="1:4">
      <c r="A2482" s="47"/>
      <c r="B2482" s="48"/>
      <c r="C2482" s="47"/>
      <c r="D2482" s="743"/>
    </row>
    <row r="2484" spans="1:4">
      <c r="A2484" s="47"/>
      <c r="B2484" s="48"/>
      <c r="C2484" s="47"/>
      <c r="D2484" s="743"/>
    </row>
    <row r="2486" spans="1:4">
      <c r="A2486" s="47"/>
      <c r="B2486" s="48"/>
      <c r="C2486" s="47"/>
      <c r="D2486" s="743"/>
    </row>
    <row r="2488" spans="1:4">
      <c r="A2488" s="47"/>
      <c r="B2488" s="48"/>
      <c r="C2488" s="47"/>
      <c r="D2488" s="743"/>
    </row>
    <row r="2490" spans="1:4">
      <c r="A2490" s="47"/>
      <c r="B2490" s="48"/>
      <c r="C2490" s="47"/>
      <c r="D2490" s="743"/>
    </row>
    <row r="2492" spans="1:4">
      <c r="A2492" s="47"/>
      <c r="B2492" s="48"/>
      <c r="C2492" s="47"/>
      <c r="D2492" s="743"/>
    </row>
    <row r="2494" spans="1:4">
      <c r="A2494" s="47"/>
      <c r="B2494" s="48"/>
      <c r="C2494" s="47"/>
      <c r="D2494" s="743"/>
    </row>
    <row r="2496" spans="1:4">
      <c r="A2496" s="47"/>
      <c r="B2496" s="48"/>
      <c r="C2496" s="47"/>
      <c r="D2496" s="743"/>
    </row>
    <row r="2498" spans="1:4">
      <c r="A2498" s="47"/>
      <c r="B2498" s="48"/>
      <c r="C2498" s="47"/>
      <c r="D2498" s="743"/>
    </row>
    <row r="2500" spans="1:4">
      <c r="A2500" s="47"/>
      <c r="B2500" s="48"/>
      <c r="C2500" s="47"/>
      <c r="D2500" s="743"/>
    </row>
    <row r="2502" spans="1:4">
      <c r="A2502" s="47"/>
      <c r="B2502" s="48"/>
      <c r="C2502" s="47"/>
      <c r="D2502" s="743"/>
    </row>
    <row r="2504" spans="1:4">
      <c r="A2504" s="47"/>
      <c r="B2504" s="48"/>
      <c r="C2504" s="47"/>
      <c r="D2504" s="743"/>
    </row>
    <row r="2506" spans="1:4">
      <c r="A2506" s="47"/>
      <c r="B2506" s="48"/>
      <c r="C2506" s="47"/>
      <c r="D2506" s="743"/>
    </row>
    <row r="2508" spans="1:4">
      <c r="A2508" s="47"/>
      <c r="B2508" s="48"/>
      <c r="C2508" s="47"/>
      <c r="D2508" s="743"/>
    </row>
    <row r="2510" spans="1:4">
      <c r="A2510" s="47"/>
      <c r="B2510" s="48"/>
      <c r="C2510" s="47"/>
      <c r="D2510" s="743"/>
    </row>
    <row r="2512" spans="1:4">
      <c r="A2512" s="47"/>
      <c r="B2512" s="48"/>
      <c r="C2512" s="47"/>
      <c r="D2512" s="743"/>
    </row>
    <row r="2514" spans="1:4">
      <c r="A2514" s="47"/>
      <c r="B2514" s="48"/>
      <c r="C2514" s="47"/>
      <c r="D2514" s="743"/>
    </row>
    <row r="2516" spans="1:4">
      <c r="A2516" s="47"/>
      <c r="B2516" s="48"/>
      <c r="C2516" s="47"/>
      <c r="D2516" s="743"/>
    </row>
    <row r="2518" spans="1:4">
      <c r="A2518" s="47"/>
      <c r="B2518" s="48"/>
      <c r="C2518" s="47"/>
      <c r="D2518" s="743"/>
    </row>
    <row r="2520" spans="1:4">
      <c r="A2520" s="47"/>
      <c r="B2520" s="48"/>
      <c r="C2520" s="47"/>
      <c r="D2520" s="743"/>
    </row>
    <row r="2522" spans="1:4">
      <c r="A2522" s="47"/>
      <c r="B2522" s="48"/>
      <c r="C2522" s="47"/>
      <c r="D2522" s="743"/>
    </row>
    <row r="2524" spans="1:4">
      <c r="A2524" s="47"/>
      <c r="B2524" s="48"/>
      <c r="C2524" s="47"/>
      <c r="D2524" s="743"/>
    </row>
    <row r="2526" spans="1:4">
      <c r="A2526" s="47"/>
      <c r="B2526" s="48"/>
      <c r="C2526" s="47"/>
      <c r="D2526" s="743"/>
    </row>
    <row r="2528" spans="1:4">
      <c r="A2528" s="47"/>
      <c r="B2528" s="48"/>
      <c r="C2528" s="47"/>
      <c r="D2528" s="743"/>
    </row>
    <row r="2530" spans="1:4">
      <c r="A2530" s="47"/>
      <c r="B2530" s="48"/>
      <c r="C2530" s="47"/>
      <c r="D2530" s="743"/>
    </row>
    <row r="2532" spans="1:4">
      <c r="A2532" s="47"/>
      <c r="B2532" s="48"/>
      <c r="C2532" s="47"/>
      <c r="D2532" s="743"/>
    </row>
    <row r="2534" spans="1:4">
      <c r="A2534" s="47"/>
      <c r="B2534" s="48"/>
      <c r="C2534" s="47"/>
      <c r="D2534" s="743"/>
    </row>
    <row r="2536" spans="1:4">
      <c r="A2536" s="47"/>
      <c r="B2536" s="48"/>
      <c r="C2536" s="47"/>
      <c r="D2536" s="743"/>
    </row>
    <row r="2538" spans="1:4">
      <c r="A2538" s="47"/>
      <c r="B2538" s="48"/>
      <c r="C2538" s="47"/>
      <c r="D2538" s="743"/>
    </row>
    <row r="2540" spans="1:4">
      <c r="A2540" s="47"/>
      <c r="B2540" s="48"/>
      <c r="C2540" s="47"/>
      <c r="D2540" s="743"/>
    </row>
    <row r="2542" spans="1:4">
      <c r="A2542" s="47"/>
      <c r="B2542" s="48"/>
      <c r="C2542" s="47"/>
      <c r="D2542" s="743"/>
    </row>
    <row r="2544" spans="1:4">
      <c r="A2544" s="47"/>
      <c r="B2544" s="48"/>
      <c r="C2544" s="47"/>
      <c r="D2544" s="743"/>
    </row>
    <row r="2546" spans="1:4">
      <c r="A2546" s="47"/>
      <c r="B2546" s="48"/>
      <c r="C2546" s="47"/>
      <c r="D2546" s="743"/>
    </row>
    <row r="2548" spans="1:4">
      <c r="A2548" s="47"/>
      <c r="B2548" s="48"/>
      <c r="C2548" s="47"/>
      <c r="D2548" s="743"/>
    </row>
    <row r="2550" spans="1:4">
      <c r="A2550" s="47"/>
      <c r="B2550" s="48"/>
      <c r="C2550" s="47"/>
      <c r="D2550" s="743"/>
    </row>
    <row r="2552" spans="1:4">
      <c r="A2552" s="47"/>
      <c r="B2552" s="48"/>
      <c r="C2552" s="47"/>
      <c r="D2552" s="743"/>
    </row>
    <row r="2554" spans="1:4">
      <c r="A2554" s="47"/>
      <c r="B2554" s="48"/>
      <c r="C2554" s="47"/>
      <c r="D2554" s="743"/>
    </row>
    <row r="2556" spans="1:4">
      <c r="A2556" s="47"/>
      <c r="B2556" s="48"/>
      <c r="C2556" s="47"/>
      <c r="D2556" s="743"/>
    </row>
    <row r="2558" spans="1:4">
      <c r="A2558" s="47"/>
      <c r="B2558" s="48"/>
      <c r="C2558" s="47"/>
      <c r="D2558" s="743"/>
    </row>
    <row r="2560" spans="1:4">
      <c r="A2560" s="47"/>
      <c r="B2560" s="48"/>
      <c r="C2560" s="47"/>
      <c r="D2560" s="743"/>
    </row>
    <row r="2562" spans="1:4">
      <c r="A2562" s="47"/>
      <c r="B2562" s="48"/>
      <c r="C2562" s="47"/>
      <c r="D2562" s="743"/>
    </row>
    <row r="2564" spans="1:4">
      <c r="A2564" s="47"/>
      <c r="B2564" s="48"/>
      <c r="C2564" s="47"/>
      <c r="D2564" s="743"/>
    </row>
    <row r="2566" spans="1:4">
      <c r="A2566" s="47"/>
      <c r="B2566" s="48"/>
      <c r="C2566" s="47"/>
      <c r="D2566" s="743"/>
    </row>
    <row r="2568" spans="1:4">
      <c r="A2568" s="47"/>
      <c r="B2568" s="48"/>
      <c r="C2568" s="47"/>
      <c r="D2568" s="743"/>
    </row>
    <row r="2570" spans="1:4">
      <c r="A2570" s="47"/>
      <c r="B2570" s="48"/>
      <c r="C2570" s="47"/>
      <c r="D2570" s="743"/>
    </row>
    <row r="2572" spans="1:4">
      <c r="A2572" s="47"/>
      <c r="B2572" s="48"/>
      <c r="C2572" s="47"/>
      <c r="D2572" s="743"/>
    </row>
    <row r="2574" spans="1:4">
      <c r="A2574" s="47"/>
      <c r="B2574" s="48"/>
      <c r="C2574" s="47"/>
      <c r="D2574" s="743"/>
    </row>
    <row r="2576" spans="1:4">
      <c r="A2576" s="47"/>
      <c r="B2576" s="48"/>
      <c r="C2576" s="47"/>
      <c r="D2576" s="743"/>
    </row>
    <row r="2578" spans="1:4">
      <c r="A2578" s="47"/>
      <c r="B2578" s="48"/>
      <c r="C2578" s="47"/>
      <c r="D2578" s="743"/>
    </row>
    <row r="2580" spans="1:4">
      <c r="A2580" s="47"/>
      <c r="B2580" s="48"/>
      <c r="C2580" s="47"/>
      <c r="D2580" s="743"/>
    </row>
    <row r="2582" spans="1:4">
      <c r="A2582" s="47"/>
      <c r="B2582" s="48"/>
      <c r="C2582" s="47"/>
      <c r="D2582" s="743"/>
    </row>
    <row r="2584" spans="1:4">
      <c r="A2584" s="47"/>
      <c r="B2584" s="48"/>
      <c r="C2584" s="47"/>
      <c r="D2584" s="743"/>
    </row>
    <row r="2586" spans="1:4">
      <c r="A2586" s="47"/>
      <c r="B2586" s="48"/>
      <c r="C2586" s="47"/>
      <c r="D2586" s="743"/>
    </row>
    <row r="2588" spans="1:4">
      <c r="A2588" s="47"/>
      <c r="B2588" s="48"/>
      <c r="C2588" s="47"/>
      <c r="D2588" s="743"/>
    </row>
    <row r="2590" spans="1:4">
      <c r="A2590" s="47"/>
      <c r="B2590" s="48"/>
      <c r="C2590" s="47"/>
      <c r="D2590" s="743"/>
    </row>
    <row r="2592" spans="1:4">
      <c r="A2592" s="47"/>
      <c r="B2592" s="48"/>
      <c r="C2592" s="47"/>
      <c r="D2592" s="743"/>
    </row>
    <row r="2594" spans="1:4">
      <c r="A2594" s="47"/>
      <c r="B2594" s="48"/>
      <c r="C2594" s="47"/>
      <c r="D2594" s="743"/>
    </row>
    <row r="2596" spans="1:4">
      <c r="A2596" s="47"/>
      <c r="B2596" s="48"/>
      <c r="C2596" s="47"/>
      <c r="D2596" s="743"/>
    </row>
    <row r="2598" spans="1:4">
      <c r="A2598" s="47"/>
      <c r="B2598" s="48"/>
      <c r="C2598" s="47"/>
      <c r="D2598" s="743"/>
    </row>
    <row r="2600" spans="1:4">
      <c r="A2600" s="47"/>
      <c r="B2600" s="48"/>
      <c r="C2600" s="47"/>
      <c r="D2600" s="743"/>
    </row>
    <row r="2602" spans="1:4">
      <c r="A2602" s="47"/>
      <c r="B2602" s="48"/>
      <c r="C2602" s="47"/>
      <c r="D2602" s="743"/>
    </row>
    <row r="2604" spans="1:4">
      <c r="A2604" s="47"/>
      <c r="B2604" s="48"/>
      <c r="C2604" s="47"/>
      <c r="D2604" s="743"/>
    </row>
    <row r="2606" spans="1:4">
      <c r="A2606" s="47"/>
      <c r="B2606" s="48"/>
      <c r="C2606" s="47"/>
      <c r="D2606" s="743"/>
    </row>
    <row r="2608" spans="1:4">
      <c r="A2608" s="47"/>
      <c r="B2608" s="48"/>
      <c r="C2608" s="47"/>
      <c r="D2608" s="743"/>
    </row>
    <row r="2610" spans="1:4">
      <c r="A2610" s="47"/>
      <c r="B2610" s="48"/>
      <c r="C2610" s="47"/>
      <c r="D2610" s="743"/>
    </row>
    <row r="2612" spans="1:4">
      <c r="A2612" s="47"/>
      <c r="B2612" s="48"/>
      <c r="C2612" s="47"/>
      <c r="D2612" s="743"/>
    </row>
    <row r="2614" spans="1:4">
      <c r="A2614" s="47"/>
      <c r="B2614" s="48"/>
      <c r="C2614" s="47"/>
      <c r="D2614" s="743"/>
    </row>
    <row r="2616" spans="1:4">
      <c r="A2616" s="47"/>
      <c r="B2616" s="48"/>
      <c r="C2616" s="47"/>
      <c r="D2616" s="743"/>
    </row>
    <row r="2618" spans="1:4">
      <c r="A2618" s="47"/>
      <c r="B2618" s="48"/>
      <c r="C2618" s="47"/>
      <c r="D2618" s="743"/>
    </row>
    <row r="2620" spans="1:4">
      <c r="A2620" s="47"/>
      <c r="B2620" s="48"/>
      <c r="C2620" s="47"/>
      <c r="D2620" s="743"/>
    </row>
    <row r="2622" spans="1:4">
      <c r="A2622" s="47"/>
      <c r="B2622" s="48"/>
      <c r="C2622" s="47"/>
      <c r="D2622" s="743"/>
    </row>
    <row r="2624" spans="1:4">
      <c r="A2624" s="47"/>
      <c r="B2624" s="48"/>
      <c r="C2624" s="47"/>
      <c r="D2624" s="743"/>
    </row>
    <row r="2626" spans="1:4">
      <c r="A2626" s="47"/>
      <c r="B2626" s="48"/>
      <c r="C2626" s="47"/>
      <c r="D2626" s="743"/>
    </row>
    <row r="2628" spans="1:4">
      <c r="A2628" s="47"/>
      <c r="B2628" s="48"/>
      <c r="C2628" s="47"/>
      <c r="D2628" s="743"/>
    </row>
    <row r="2630" spans="1:4">
      <c r="A2630" s="47"/>
      <c r="B2630" s="48"/>
      <c r="C2630" s="47"/>
      <c r="D2630" s="743"/>
    </row>
    <row r="2632" spans="1:4">
      <c r="A2632" s="47"/>
      <c r="B2632" s="48"/>
      <c r="C2632" s="47"/>
      <c r="D2632" s="743"/>
    </row>
    <row r="2634" spans="1:4">
      <c r="A2634" s="47"/>
      <c r="B2634" s="48"/>
      <c r="C2634" s="47"/>
      <c r="D2634" s="743"/>
    </row>
    <row r="2636" spans="1:4">
      <c r="A2636" s="47"/>
      <c r="B2636" s="48"/>
      <c r="C2636" s="47"/>
      <c r="D2636" s="743"/>
    </row>
    <row r="2638" spans="1:4">
      <c r="A2638" s="47"/>
      <c r="B2638" s="48"/>
      <c r="C2638" s="47"/>
      <c r="D2638" s="743"/>
    </row>
    <row r="2640" spans="1:4">
      <c r="A2640" s="47"/>
      <c r="B2640" s="48"/>
      <c r="C2640" s="47"/>
      <c r="D2640" s="743"/>
    </row>
    <row r="2642" spans="1:4">
      <c r="A2642" s="47"/>
      <c r="B2642" s="48"/>
      <c r="C2642" s="47"/>
      <c r="D2642" s="743"/>
    </row>
    <row r="2644" spans="1:4">
      <c r="A2644" s="47"/>
      <c r="B2644" s="48"/>
      <c r="C2644" s="47"/>
      <c r="D2644" s="743"/>
    </row>
    <row r="2646" spans="1:4">
      <c r="A2646" s="47"/>
      <c r="B2646" s="48"/>
      <c r="C2646" s="47"/>
      <c r="D2646" s="743"/>
    </row>
    <row r="2648" spans="1:4">
      <c r="A2648" s="47"/>
      <c r="B2648" s="48"/>
      <c r="C2648" s="47"/>
      <c r="D2648" s="743"/>
    </row>
    <row r="2650" spans="1:4">
      <c r="A2650" s="47"/>
      <c r="B2650" s="48"/>
      <c r="C2650" s="47"/>
      <c r="D2650" s="743"/>
    </row>
    <row r="2652" spans="1:4">
      <c r="A2652" s="47"/>
      <c r="B2652" s="48"/>
      <c r="C2652" s="47"/>
      <c r="D2652" s="743"/>
    </row>
    <row r="2654" spans="1:4">
      <c r="A2654" s="47"/>
      <c r="B2654" s="48"/>
      <c r="C2654" s="47"/>
      <c r="D2654" s="743"/>
    </row>
    <row r="2656" spans="1:4">
      <c r="A2656" s="47"/>
      <c r="B2656" s="48"/>
      <c r="C2656" s="47"/>
      <c r="D2656" s="743"/>
    </row>
    <row r="2658" spans="1:4">
      <c r="A2658" s="47"/>
      <c r="B2658" s="48"/>
      <c r="C2658" s="47"/>
      <c r="D2658" s="743"/>
    </row>
    <row r="2660" spans="1:4">
      <c r="A2660" s="47"/>
      <c r="B2660" s="48"/>
      <c r="C2660" s="47"/>
      <c r="D2660" s="743"/>
    </row>
    <row r="2662" spans="1:4">
      <c r="A2662" s="47"/>
      <c r="B2662" s="48"/>
      <c r="C2662" s="47"/>
      <c r="D2662" s="743"/>
    </row>
    <row r="2664" spans="1:4">
      <c r="A2664" s="47"/>
      <c r="B2664" s="48"/>
      <c r="C2664" s="47"/>
      <c r="D2664" s="743"/>
    </row>
    <row r="2666" spans="1:4">
      <c r="A2666" s="47"/>
      <c r="B2666" s="48"/>
      <c r="C2666" s="47"/>
      <c r="D2666" s="743"/>
    </row>
    <row r="2668" spans="1:4">
      <c r="A2668" s="47"/>
      <c r="B2668" s="48"/>
      <c r="C2668" s="47"/>
      <c r="D2668" s="743"/>
    </row>
    <row r="2670" spans="1:4">
      <c r="A2670" s="47"/>
      <c r="B2670" s="48"/>
      <c r="C2670" s="47"/>
      <c r="D2670" s="743"/>
    </row>
    <row r="2672" spans="1:4">
      <c r="A2672" s="47"/>
      <c r="B2672" s="48"/>
      <c r="C2672" s="47"/>
      <c r="D2672" s="743"/>
    </row>
    <row r="2674" spans="1:4">
      <c r="A2674" s="47"/>
      <c r="B2674" s="48"/>
      <c r="C2674" s="47"/>
      <c r="D2674" s="743"/>
    </row>
    <row r="2676" spans="1:4">
      <c r="A2676" s="47"/>
      <c r="B2676" s="48"/>
      <c r="C2676" s="47"/>
      <c r="D2676" s="743"/>
    </row>
    <row r="2678" spans="1:4">
      <c r="A2678" s="47"/>
      <c r="B2678" s="48"/>
      <c r="C2678" s="47"/>
      <c r="D2678" s="743"/>
    </row>
    <row r="2680" spans="1:4">
      <c r="A2680" s="47"/>
      <c r="B2680" s="48"/>
      <c r="C2680" s="47"/>
      <c r="D2680" s="743"/>
    </row>
    <row r="2682" spans="1:4">
      <c r="A2682" s="47"/>
      <c r="B2682" s="48"/>
      <c r="C2682" s="47"/>
      <c r="D2682" s="743"/>
    </row>
    <row r="2684" spans="1:4">
      <c r="A2684" s="47"/>
      <c r="B2684" s="48"/>
      <c r="C2684" s="47"/>
      <c r="D2684" s="743"/>
    </row>
    <row r="2686" spans="1:4">
      <c r="A2686" s="47"/>
      <c r="B2686" s="48"/>
      <c r="C2686" s="47"/>
      <c r="D2686" s="743"/>
    </row>
    <row r="2688" spans="1:4">
      <c r="A2688" s="47"/>
      <c r="B2688" s="48"/>
      <c r="C2688" s="47"/>
      <c r="D2688" s="743"/>
    </row>
    <row r="2690" spans="1:4">
      <c r="A2690" s="47"/>
      <c r="B2690" s="48"/>
      <c r="C2690" s="47"/>
      <c r="D2690" s="743"/>
    </row>
    <row r="2692" spans="1:4">
      <c r="A2692" s="47"/>
      <c r="B2692" s="48"/>
      <c r="C2692" s="47"/>
      <c r="D2692" s="743"/>
    </row>
    <row r="2694" spans="1:4">
      <c r="A2694" s="47"/>
      <c r="B2694" s="48"/>
      <c r="C2694" s="47"/>
      <c r="D2694" s="743"/>
    </row>
    <row r="2696" spans="1:4">
      <c r="A2696" s="47"/>
      <c r="B2696" s="48"/>
      <c r="C2696" s="47"/>
      <c r="D2696" s="743"/>
    </row>
    <row r="2698" spans="1:4">
      <c r="A2698" s="47"/>
      <c r="B2698" s="48"/>
      <c r="C2698" s="47"/>
      <c r="D2698" s="743"/>
    </row>
    <row r="2700" spans="1:4">
      <c r="A2700" s="47"/>
      <c r="B2700" s="48"/>
      <c r="C2700" s="47"/>
      <c r="D2700" s="743"/>
    </row>
    <row r="2702" spans="1:4">
      <c r="A2702" s="47"/>
      <c r="B2702" s="48"/>
      <c r="C2702" s="47"/>
      <c r="D2702" s="743"/>
    </row>
    <row r="2704" spans="1:4">
      <c r="A2704" s="47"/>
      <c r="B2704" s="48"/>
      <c r="C2704" s="47"/>
      <c r="D2704" s="743"/>
    </row>
    <row r="2706" spans="1:4">
      <c r="A2706" s="47"/>
      <c r="B2706" s="48"/>
      <c r="C2706" s="47"/>
      <c r="D2706" s="743"/>
    </row>
    <row r="2708" spans="1:4">
      <c r="A2708" s="47"/>
      <c r="B2708" s="48"/>
      <c r="C2708" s="47"/>
      <c r="D2708" s="743"/>
    </row>
    <row r="2710" spans="1:4">
      <c r="A2710" s="47"/>
      <c r="B2710" s="48"/>
      <c r="C2710" s="47"/>
      <c r="D2710" s="743"/>
    </row>
    <row r="2712" spans="1:4">
      <c r="A2712" s="47"/>
      <c r="B2712" s="48"/>
      <c r="C2712" s="47"/>
      <c r="D2712" s="743"/>
    </row>
    <row r="2714" spans="1:4">
      <c r="A2714" s="47"/>
      <c r="B2714" s="48"/>
      <c r="C2714" s="47"/>
      <c r="D2714" s="743"/>
    </row>
    <row r="2716" spans="1:4">
      <c r="A2716" s="47"/>
      <c r="B2716" s="48"/>
      <c r="C2716" s="47"/>
      <c r="D2716" s="743"/>
    </row>
    <row r="2718" spans="1:4">
      <c r="A2718" s="47"/>
      <c r="B2718" s="48"/>
      <c r="C2718" s="47"/>
      <c r="D2718" s="743"/>
    </row>
    <row r="2720" spans="1:4">
      <c r="A2720" s="47"/>
      <c r="B2720" s="48"/>
      <c r="C2720" s="47"/>
      <c r="D2720" s="743"/>
    </row>
    <row r="2722" spans="1:4">
      <c r="A2722" s="47"/>
      <c r="B2722" s="48"/>
      <c r="C2722" s="47"/>
      <c r="D2722" s="743"/>
    </row>
    <row r="2724" spans="1:4">
      <c r="A2724" s="47"/>
      <c r="B2724" s="48"/>
      <c r="C2724" s="47"/>
      <c r="D2724" s="743"/>
    </row>
    <row r="2726" spans="1:4">
      <c r="A2726" s="47"/>
      <c r="B2726" s="48"/>
      <c r="C2726" s="47"/>
      <c r="D2726" s="743"/>
    </row>
    <row r="2728" spans="1:4">
      <c r="A2728" s="47"/>
      <c r="B2728" s="48"/>
      <c r="C2728" s="47"/>
      <c r="D2728" s="743"/>
    </row>
    <row r="2730" spans="1:4">
      <c r="A2730" s="47"/>
      <c r="B2730" s="48"/>
      <c r="C2730" s="47"/>
      <c r="D2730" s="743"/>
    </row>
    <row r="2732" spans="1:4">
      <c r="A2732" s="47"/>
      <c r="B2732" s="48"/>
      <c r="C2732" s="47"/>
      <c r="D2732" s="743"/>
    </row>
    <row r="2734" spans="1:4">
      <c r="A2734" s="47"/>
      <c r="B2734" s="48"/>
      <c r="C2734" s="47"/>
      <c r="D2734" s="743"/>
    </row>
    <row r="2736" spans="1:4">
      <c r="A2736" s="47"/>
      <c r="B2736" s="48"/>
      <c r="C2736" s="47"/>
      <c r="D2736" s="743"/>
    </row>
    <row r="2738" spans="1:4">
      <c r="A2738" s="47"/>
      <c r="B2738" s="48"/>
      <c r="C2738" s="47"/>
      <c r="D2738" s="743"/>
    </row>
    <row r="2740" spans="1:4">
      <c r="A2740" s="47"/>
      <c r="B2740" s="48"/>
      <c r="C2740" s="47"/>
      <c r="D2740" s="743"/>
    </row>
    <row r="2742" spans="1:4">
      <c r="A2742" s="47"/>
      <c r="B2742" s="48"/>
      <c r="C2742" s="47"/>
      <c r="D2742" s="743"/>
    </row>
    <row r="2744" spans="1:4">
      <c r="A2744" s="47"/>
      <c r="B2744" s="48"/>
      <c r="C2744" s="47"/>
      <c r="D2744" s="743"/>
    </row>
    <row r="2746" spans="1:4">
      <c r="A2746" s="47"/>
      <c r="B2746" s="48"/>
      <c r="C2746" s="47"/>
      <c r="D2746" s="743"/>
    </row>
    <row r="2748" spans="1:4">
      <c r="A2748" s="47"/>
      <c r="B2748" s="48"/>
      <c r="C2748" s="47"/>
      <c r="D2748" s="743"/>
    </row>
    <row r="2750" spans="1:4">
      <c r="A2750" s="47"/>
      <c r="B2750" s="48"/>
      <c r="C2750" s="47"/>
      <c r="D2750" s="743"/>
    </row>
    <row r="2752" spans="1:4">
      <c r="A2752" s="47"/>
      <c r="B2752" s="48"/>
      <c r="C2752" s="47"/>
      <c r="D2752" s="743"/>
    </row>
    <row r="2754" spans="1:4">
      <c r="A2754" s="47"/>
      <c r="B2754" s="48"/>
      <c r="C2754" s="47"/>
      <c r="D2754" s="743"/>
    </row>
    <row r="2756" spans="1:4">
      <c r="A2756" s="47"/>
      <c r="B2756" s="48"/>
      <c r="C2756" s="47"/>
      <c r="D2756" s="743"/>
    </row>
    <row r="2758" spans="1:4">
      <c r="A2758" s="47"/>
      <c r="B2758" s="48"/>
      <c r="C2758" s="47"/>
      <c r="D2758" s="743"/>
    </row>
    <row r="2760" spans="1:4">
      <c r="A2760" s="47"/>
      <c r="B2760" s="48"/>
      <c r="C2760" s="47"/>
      <c r="D2760" s="743"/>
    </row>
    <row r="2762" spans="1:4">
      <c r="A2762" s="47"/>
      <c r="B2762" s="48"/>
      <c r="C2762" s="47"/>
      <c r="D2762" s="743"/>
    </row>
    <row r="2764" spans="1:4">
      <c r="A2764" s="47"/>
      <c r="B2764" s="48"/>
      <c r="C2764" s="47"/>
      <c r="D2764" s="743"/>
    </row>
    <row r="2766" spans="1:4">
      <c r="A2766" s="47"/>
      <c r="B2766" s="48"/>
      <c r="C2766" s="47"/>
      <c r="D2766" s="743"/>
    </row>
    <row r="2768" spans="1:4">
      <c r="A2768" s="47"/>
      <c r="B2768" s="48"/>
      <c r="C2768" s="47"/>
      <c r="D2768" s="743"/>
    </row>
    <row r="2770" spans="1:4">
      <c r="A2770" s="47"/>
      <c r="B2770" s="48"/>
      <c r="C2770" s="47"/>
      <c r="D2770" s="743"/>
    </row>
    <row r="2772" spans="1:4">
      <c r="A2772" s="47"/>
      <c r="B2772" s="48"/>
      <c r="C2772" s="47"/>
      <c r="D2772" s="743"/>
    </row>
    <row r="2774" spans="1:4">
      <c r="A2774" s="47"/>
      <c r="B2774" s="48"/>
      <c r="C2774" s="47"/>
      <c r="D2774" s="743"/>
    </row>
    <row r="2776" spans="1:4">
      <c r="A2776" s="47"/>
      <c r="B2776" s="48"/>
      <c r="C2776" s="47"/>
      <c r="D2776" s="743"/>
    </row>
    <row r="2778" spans="1:4">
      <c r="A2778" s="47"/>
      <c r="B2778" s="48"/>
      <c r="C2778" s="47"/>
      <c r="D2778" s="743"/>
    </row>
    <row r="2780" spans="1:4">
      <c r="A2780" s="47"/>
      <c r="B2780" s="48"/>
      <c r="C2780" s="47"/>
      <c r="D2780" s="743"/>
    </row>
    <row r="2782" spans="1:4">
      <c r="A2782" s="47"/>
      <c r="B2782" s="48"/>
      <c r="C2782" s="47"/>
      <c r="D2782" s="743"/>
    </row>
    <row r="2784" spans="1:4">
      <c r="A2784" s="47"/>
      <c r="B2784" s="48"/>
      <c r="C2784" s="47"/>
      <c r="D2784" s="743"/>
    </row>
    <row r="2786" spans="1:4">
      <c r="A2786" s="47"/>
      <c r="B2786" s="48"/>
      <c r="C2786" s="47"/>
      <c r="D2786" s="743"/>
    </row>
    <row r="2788" spans="1:4">
      <c r="A2788" s="47"/>
      <c r="B2788" s="48"/>
      <c r="C2788" s="47"/>
      <c r="D2788" s="743"/>
    </row>
    <row r="2790" spans="1:4">
      <c r="A2790" s="47"/>
      <c r="B2790" s="48"/>
      <c r="C2790" s="47"/>
      <c r="D2790" s="743"/>
    </row>
    <row r="2792" spans="1:4">
      <c r="A2792" s="47"/>
      <c r="B2792" s="48"/>
      <c r="C2792" s="47"/>
      <c r="D2792" s="743"/>
    </row>
    <row r="2794" spans="1:4">
      <c r="A2794" s="47"/>
      <c r="B2794" s="48"/>
      <c r="C2794" s="47"/>
      <c r="D2794" s="743"/>
    </row>
    <row r="2796" spans="1:4">
      <c r="A2796" s="47"/>
      <c r="B2796" s="48"/>
      <c r="C2796" s="47"/>
      <c r="D2796" s="743"/>
    </row>
    <row r="2798" spans="1:4">
      <c r="A2798" s="47"/>
      <c r="B2798" s="48"/>
      <c r="C2798" s="47"/>
      <c r="D2798" s="743"/>
    </row>
    <row r="2800" spans="1:4">
      <c r="A2800" s="47"/>
      <c r="B2800" s="48"/>
      <c r="C2800" s="47"/>
      <c r="D2800" s="743"/>
    </row>
    <row r="2802" spans="1:4">
      <c r="A2802" s="47"/>
      <c r="B2802" s="48"/>
      <c r="C2802" s="47"/>
      <c r="D2802" s="743"/>
    </row>
    <row r="2804" spans="1:4">
      <c r="A2804" s="47"/>
      <c r="B2804" s="48"/>
      <c r="C2804" s="47"/>
      <c r="D2804" s="743"/>
    </row>
    <row r="2806" spans="1:4">
      <c r="A2806" s="47"/>
      <c r="B2806" s="48"/>
      <c r="C2806" s="47"/>
      <c r="D2806" s="743"/>
    </row>
    <row r="2808" spans="1:4">
      <c r="A2808" s="47"/>
      <c r="B2808" s="48"/>
      <c r="C2808" s="47"/>
      <c r="D2808" s="743"/>
    </row>
    <row r="2810" spans="1:4">
      <c r="A2810" s="47"/>
      <c r="B2810" s="48"/>
      <c r="C2810" s="47"/>
      <c r="D2810" s="743"/>
    </row>
    <row r="2812" spans="1:4">
      <c r="A2812" s="47"/>
      <c r="B2812" s="48"/>
      <c r="C2812" s="47"/>
      <c r="D2812" s="743"/>
    </row>
    <row r="2814" spans="1:4">
      <c r="A2814" s="47"/>
      <c r="B2814" s="48"/>
      <c r="C2814" s="47"/>
      <c r="D2814" s="743"/>
    </row>
    <row r="2816" spans="1:4">
      <c r="A2816" s="47"/>
      <c r="B2816" s="48"/>
      <c r="C2816" s="47"/>
      <c r="D2816" s="743"/>
    </row>
    <row r="2818" spans="1:4">
      <c r="A2818" s="47"/>
      <c r="B2818" s="48"/>
      <c r="C2818" s="47"/>
      <c r="D2818" s="743"/>
    </row>
    <row r="2820" spans="1:4">
      <c r="A2820" s="47"/>
      <c r="B2820" s="48"/>
      <c r="C2820" s="47"/>
      <c r="D2820" s="743"/>
    </row>
    <row r="2822" spans="1:4">
      <c r="A2822" s="47"/>
      <c r="B2822" s="48"/>
      <c r="C2822" s="47"/>
      <c r="D2822" s="743"/>
    </row>
    <row r="2824" spans="1:4">
      <c r="A2824" s="47"/>
      <c r="B2824" s="48"/>
      <c r="C2824" s="47"/>
      <c r="D2824" s="743"/>
    </row>
    <row r="2826" spans="1:4">
      <c r="A2826" s="47"/>
      <c r="B2826" s="48"/>
      <c r="C2826" s="47"/>
      <c r="D2826" s="743"/>
    </row>
    <row r="2828" spans="1:4">
      <c r="A2828" s="47"/>
      <c r="B2828" s="48"/>
      <c r="C2828" s="47"/>
      <c r="D2828" s="743"/>
    </row>
    <row r="2830" spans="1:4">
      <c r="A2830" s="47"/>
      <c r="B2830" s="48"/>
      <c r="C2830" s="47"/>
      <c r="D2830" s="743"/>
    </row>
    <row r="2832" spans="1:4">
      <c r="A2832" s="47"/>
      <c r="B2832" s="48"/>
      <c r="C2832" s="47"/>
      <c r="D2832" s="743"/>
    </row>
    <row r="2834" spans="1:4">
      <c r="A2834" s="47"/>
      <c r="B2834" s="48"/>
      <c r="C2834" s="47"/>
      <c r="D2834" s="743"/>
    </row>
    <row r="2836" spans="1:4">
      <c r="A2836" s="47"/>
      <c r="B2836" s="48"/>
      <c r="C2836" s="47"/>
      <c r="D2836" s="743"/>
    </row>
    <row r="2838" spans="1:4">
      <c r="A2838" s="47"/>
      <c r="B2838" s="48"/>
      <c r="C2838" s="47"/>
      <c r="D2838" s="743"/>
    </row>
    <row r="2840" spans="1:4">
      <c r="A2840" s="47"/>
      <c r="B2840" s="48"/>
      <c r="C2840" s="47"/>
      <c r="D2840" s="743"/>
    </row>
    <row r="2842" spans="1:4">
      <c r="A2842" s="47"/>
      <c r="B2842" s="48"/>
      <c r="C2842" s="47"/>
      <c r="D2842" s="743"/>
    </row>
    <row r="2844" spans="1:4">
      <c r="A2844" s="47"/>
      <c r="B2844" s="48"/>
      <c r="C2844" s="47"/>
      <c r="D2844" s="743"/>
    </row>
    <row r="2846" spans="1:4">
      <c r="A2846" s="47"/>
      <c r="B2846" s="48"/>
      <c r="C2846" s="47"/>
      <c r="D2846" s="743"/>
    </row>
    <row r="2848" spans="1:4">
      <c r="A2848" s="47"/>
      <c r="B2848" s="48"/>
      <c r="C2848" s="47"/>
      <c r="D2848" s="743"/>
    </row>
    <row r="2850" spans="1:4">
      <c r="A2850" s="47"/>
      <c r="B2850" s="48"/>
      <c r="C2850" s="47"/>
      <c r="D2850" s="743"/>
    </row>
    <row r="2852" spans="1:4">
      <c r="A2852" s="47"/>
      <c r="B2852" s="48"/>
      <c r="C2852" s="47"/>
      <c r="D2852" s="743"/>
    </row>
    <row r="2854" spans="1:4">
      <c r="A2854" s="47"/>
      <c r="B2854" s="48"/>
      <c r="C2854" s="47"/>
      <c r="D2854" s="743"/>
    </row>
    <row r="2856" spans="1:4">
      <c r="A2856" s="47"/>
      <c r="B2856" s="48"/>
      <c r="C2856" s="47"/>
      <c r="D2856" s="743"/>
    </row>
    <row r="2858" spans="1:4">
      <c r="A2858" s="47"/>
      <c r="B2858" s="48"/>
      <c r="C2858" s="47"/>
      <c r="D2858" s="743"/>
    </row>
    <row r="2860" spans="1:4">
      <c r="A2860" s="47"/>
      <c r="B2860" s="48"/>
      <c r="C2860" s="47"/>
      <c r="D2860" s="743"/>
    </row>
    <row r="2862" spans="1:4">
      <c r="A2862" s="47"/>
      <c r="B2862" s="48"/>
      <c r="C2862" s="47"/>
      <c r="D2862" s="743"/>
    </row>
    <row r="2864" spans="1:4">
      <c r="A2864" s="47"/>
      <c r="B2864" s="48"/>
      <c r="C2864" s="47"/>
      <c r="D2864" s="743"/>
    </row>
    <row r="2866" spans="1:4">
      <c r="A2866" s="47"/>
      <c r="B2866" s="48"/>
      <c r="C2866" s="47"/>
      <c r="D2866" s="743"/>
    </row>
    <row r="2868" spans="1:4">
      <c r="A2868" s="47"/>
      <c r="B2868" s="48"/>
      <c r="C2868" s="47"/>
      <c r="D2868" s="743"/>
    </row>
    <row r="2870" spans="1:4">
      <c r="A2870" s="47"/>
      <c r="B2870" s="48"/>
      <c r="C2870" s="47"/>
      <c r="D2870" s="743"/>
    </row>
    <row r="2872" spans="1:4">
      <c r="A2872" s="47"/>
      <c r="B2872" s="48"/>
      <c r="C2872" s="47"/>
      <c r="D2872" s="743"/>
    </row>
    <row r="2874" spans="1:4">
      <c r="A2874" s="47"/>
      <c r="B2874" s="48"/>
      <c r="C2874" s="47"/>
      <c r="D2874" s="743"/>
    </row>
    <row r="2876" spans="1:4">
      <c r="A2876" s="47"/>
      <c r="B2876" s="48"/>
      <c r="C2876" s="47"/>
      <c r="D2876" s="743"/>
    </row>
    <row r="2878" spans="1:4">
      <c r="A2878" s="47"/>
      <c r="B2878" s="48"/>
      <c r="C2878" s="47"/>
      <c r="D2878" s="743"/>
    </row>
    <row r="2880" spans="1:4">
      <c r="A2880" s="47"/>
      <c r="B2880" s="48"/>
      <c r="C2880" s="47"/>
      <c r="D2880" s="743"/>
    </row>
    <row r="2882" spans="1:4">
      <c r="A2882" s="47"/>
      <c r="B2882" s="48"/>
      <c r="C2882" s="47"/>
      <c r="D2882" s="743"/>
    </row>
    <row r="2884" spans="1:4">
      <c r="A2884" s="47"/>
      <c r="B2884" s="48"/>
      <c r="C2884" s="47"/>
      <c r="D2884" s="743"/>
    </row>
    <row r="2886" spans="1:4">
      <c r="A2886" s="47"/>
      <c r="B2886" s="48"/>
      <c r="C2886" s="47"/>
      <c r="D2886" s="743"/>
    </row>
    <row r="2888" spans="1:4">
      <c r="A2888" s="47"/>
      <c r="B2888" s="48"/>
      <c r="C2888" s="47"/>
      <c r="D2888" s="743"/>
    </row>
    <row r="2890" spans="1:4">
      <c r="A2890" s="47"/>
      <c r="B2890" s="48"/>
      <c r="C2890" s="47"/>
      <c r="D2890" s="743"/>
    </row>
    <row r="2892" spans="1:4">
      <c r="A2892" s="47"/>
      <c r="B2892" s="48"/>
      <c r="C2892" s="47"/>
      <c r="D2892" s="743"/>
    </row>
    <row r="2894" spans="1:4">
      <c r="A2894" s="47"/>
      <c r="B2894" s="48"/>
      <c r="C2894" s="47"/>
      <c r="D2894" s="743"/>
    </row>
    <row r="2896" spans="1:4">
      <c r="A2896" s="47"/>
      <c r="B2896" s="48"/>
      <c r="C2896" s="47"/>
      <c r="D2896" s="743"/>
    </row>
    <row r="2898" spans="1:4">
      <c r="A2898" s="47"/>
      <c r="B2898" s="48"/>
      <c r="C2898" s="47"/>
      <c r="D2898" s="743"/>
    </row>
    <row r="2900" spans="1:4">
      <c r="A2900" s="47"/>
      <c r="B2900" s="48"/>
      <c r="C2900" s="47"/>
      <c r="D2900" s="743"/>
    </row>
    <row r="2902" spans="1:4">
      <c r="A2902" s="47"/>
      <c r="B2902" s="48"/>
      <c r="C2902" s="47"/>
      <c r="D2902" s="743"/>
    </row>
    <row r="2904" spans="1:4">
      <c r="A2904" s="47"/>
      <c r="B2904" s="48"/>
      <c r="C2904" s="47"/>
      <c r="D2904" s="743"/>
    </row>
    <row r="2906" spans="1:4">
      <c r="A2906" s="47"/>
      <c r="B2906" s="48"/>
      <c r="C2906" s="47"/>
      <c r="D2906" s="743"/>
    </row>
    <row r="2908" spans="1:4">
      <c r="A2908" s="47"/>
      <c r="B2908" s="48"/>
      <c r="C2908" s="47"/>
      <c r="D2908" s="743"/>
    </row>
    <row r="2910" spans="1:4">
      <c r="A2910" s="47"/>
      <c r="B2910" s="48"/>
      <c r="C2910" s="47"/>
      <c r="D2910" s="743"/>
    </row>
    <row r="2912" spans="1:4">
      <c r="A2912" s="47"/>
      <c r="B2912" s="48"/>
      <c r="C2912" s="47"/>
      <c r="D2912" s="743"/>
    </row>
    <row r="2914" spans="1:4">
      <c r="A2914" s="47"/>
      <c r="B2914" s="48"/>
      <c r="C2914" s="47"/>
      <c r="D2914" s="743"/>
    </row>
    <row r="2916" spans="1:4">
      <c r="A2916" s="47"/>
      <c r="B2916" s="48"/>
      <c r="C2916" s="47"/>
      <c r="D2916" s="743"/>
    </row>
    <row r="2918" spans="1:4">
      <c r="A2918" s="47"/>
      <c r="B2918" s="48"/>
      <c r="C2918" s="47"/>
      <c r="D2918" s="743"/>
    </row>
    <row r="2920" spans="1:4">
      <c r="A2920" s="47"/>
      <c r="B2920" s="48"/>
      <c r="C2920" s="47"/>
      <c r="D2920" s="743"/>
    </row>
    <row r="2922" spans="1:4">
      <c r="A2922" s="47"/>
      <c r="B2922" s="48"/>
      <c r="C2922" s="47"/>
      <c r="D2922" s="743"/>
    </row>
    <row r="2924" spans="1:4">
      <c r="A2924" s="47"/>
      <c r="B2924" s="48"/>
      <c r="C2924" s="47"/>
      <c r="D2924" s="743"/>
    </row>
    <row r="2926" spans="1:4">
      <c r="A2926" s="47"/>
      <c r="B2926" s="48"/>
      <c r="C2926" s="47"/>
      <c r="D2926" s="743"/>
    </row>
    <row r="2928" spans="1:4">
      <c r="A2928" s="47"/>
      <c r="B2928" s="48"/>
      <c r="C2928" s="47"/>
      <c r="D2928" s="743"/>
    </row>
    <row r="2930" spans="1:4">
      <c r="A2930" s="47"/>
      <c r="B2930" s="48"/>
      <c r="C2930" s="47"/>
      <c r="D2930" s="743"/>
    </row>
    <row r="2932" spans="1:4">
      <c r="A2932" s="47"/>
      <c r="B2932" s="48"/>
      <c r="C2932" s="47"/>
      <c r="D2932" s="743"/>
    </row>
    <row r="2934" spans="1:4">
      <c r="A2934" s="47"/>
      <c r="B2934" s="48"/>
      <c r="C2934" s="47"/>
      <c r="D2934" s="743"/>
    </row>
    <row r="2936" spans="1:4">
      <c r="A2936" s="47"/>
      <c r="B2936" s="48"/>
      <c r="C2936" s="47"/>
      <c r="D2936" s="743"/>
    </row>
    <row r="2938" spans="1:4">
      <c r="A2938" s="47"/>
      <c r="B2938" s="48"/>
      <c r="C2938" s="47"/>
      <c r="D2938" s="743"/>
    </row>
    <row r="2940" spans="1:4">
      <c r="A2940" s="47"/>
      <c r="B2940" s="48"/>
      <c r="C2940" s="47"/>
      <c r="D2940" s="743"/>
    </row>
    <row r="2942" spans="1:4">
      <c r="A2942" s="47"/>
      <c r="B2942" s="48"/>
      <c r="C2942" s="47"/>
      <c r="D2942" s="743"/>
    </row>
    <row r="2944" spans="1:4">
      <c r="A2944" s="47"/>
      <c r="B2944" s="48"/>
      <c r="C2944" s="47"/>
      <c r="D2944" s="743"/>
    </row>
    <row r="2946" spans="1:4">
      <c r="A2946" s="47"/>
      <c r="B2946" s="48"/>
      <c r="C2946" s="47"/>
      <c r="D2946" s="743"/>
    </row>
    <row r="2948" spans="1:4">
      <c r="A2948" s="47"/>
      <c r="B2948" s="48"/>
      <c r="C2948" s="47"/>
      <c r="D2948" s="743"/>
    </row>
    <row r="2950" spans="1:4">
      <c r="A2950" s="47"/>
      <c r="B2950" s="48"/>
      <c r="C2950" s="47"/>
      <c r="D2950" s="743"/>
    </row>
    <row r="2952" spans="1:4">
      <c r="A2952" s="47"/>
      <c r="B2952" s="48"/>
      <c r="C2952" s="47"/>
      <c r="D2952" s="743"/>
    </row>
    <row r="2954" spans="1:4">
      <c r="A2954" s="47"/>
      <c r="B2954" s="48"/>
      <c r="C2954" s="47"/>
      <c r="D2954" s="743"/>
    </row>
    <row r="2956" spans="1:4">
      <c r="A2956" s="47"/>
      <c r="B2956" s="48"/>
      <c r="C2956" s="47"/>
      <c r="D2956" s="743"/>
    </row>
    <row r="2958" spans="1:4">
      <c r="A2958" s="47"/>
      <c r="B2958" s="48"/>
      <c r="C2958" s="47"/>
      <c r="D2958" s="743"/>
    </row>
    <row r="2960" spans="1:4">
      <c r="A2960" s="47"/>
      <c r="B2960" s="48"/>
      <c r="C2960" s="47"/>
      <c r="D2960" s="743"/>
    </row>
    <row r="2962" spans="1:4">
      <c r="A2962" s="47"/>
      <c r="B2962" s="48"/>
      <c r="C2962" s="47"/>
      <c r="D2962" s="743"/>
    </row>
    <row r="2964" spans="1:4">
      <c r="A2964" s="47"/>
      <c r="B2964" s="48"/>
      <c r="C2964" s="47"/>
      <c r="D2964" s="743"/>
    </row>
    <row r="2966" spans="1:4">
      <c r="A2966" s="47"/>
      <c r="B2966" s="48"/>
      <c r="C2966" s="47"/>
      <c r="D2966" s="743"/>
    </row>
    <row r="2968" spans="1:4">
      <c r="A2968" s="47"/>
      <c r="B2968" s="48"/>
      <c r="C2968" s="47"/>
      <c r="D2968" s="743"/>
    </row>
    <row r="2970" spans="1:4">
      <c r="A2970" s="47"/>
      <c r="B2970" s="48"/>
      <c r="C2970" s="47"/>
      <c r="D2970" s="743"/>
    </row>
    <row r="2972" spans="1:4">
      <c r="A2972" s="47"/>
      <c r="B2972" s="48"/>
      <c r="C2972" s="47"/>
      <c r="D2972" s="743"/>
    </row>
    <row r="2974" spans="1:4">
      <c r="A2974" s="47"/>
      <c r="B2974" s="48"/>
      <c r="C2974" s="47"/>
      <c r="D2974" s="743"/>
    </row>
    <row r="2976" spans="1:4">
      <c r="A2976" s="47"/>
      <c r="B2976" s="48"/>
      <c r="C2976" s="47"/>
      <c r="D2976" s="743"/>
    </row>
    <row r="2978" spans="1:4">
      <c r="A2978" s="47"/>
      <c r="B2978" s="48"/>
      <c r="C2978" s="47"/>
      <c r="D2978" s="743"/>
    </row>
    <row r="2980" spans="1:4">
      <c r="A2980" s="47"/>
      <c r="B2980" s="48"/>
      <c r="C2980" s="47"/>
      <c r="D2980" s="743"/>
    </row>
    <row r="2982" spans="1:4">
      <c r="A2982" s="47"/>
      <c r="B2982" s="48"/>
      <c r="C2982" s="47"/>
      <c r="D2982" s="743"/>
    </row>
    <row r="2984" spans="1:4">
      <c r="A2984" s="47"/>
      <c r="B2984" s="48"/>
      <c r="C2984" s="47"/>
      <c r="D2984" s="743"/>
    </row>
    <row r="2986" spans="1:4">
      <c r="A2986" s="47"/>
      <c r="B2986" s="48"/>
      <c r="C2986" s="47"/>
      <c r="D2986" s="743"/>
    </row>
    <row r="2988" spans="1:4">
      <c r="A2988" s="47"/>
      <c r="B2988" s="48"/>
      <c r="C2988" s="47"/>
      <c r="D2988" s="743"/>
    </row>
    <row r="2990" spans="1:4">
      <c r="A2990" s="47"/>
      <c r="B2990" s="48"/>
      <c r="C2990" s="47"/>
      <c r="D2990" s="743"/>
    </row>
    <row r="2992" spans="1:4">
      <c r="A2992" s="47"/>
      <c r="B2992" s="48"/>
      <c r="C2992" s="47"/>
      <c r="D2992" s="743"/>
    </row>
    <row r="2994" spans="1:4">
      <c r="A2994" s="47"/>
      <c r="B2994" s="48"/>
      <c r="C2994" s="47"/>
      <c r="D2994" s="743"/>
    </row>
    <row r="2996" spans="1:4">
      <c r="A2996" s="47"/>
      <c r="B2996" s="48"/>
      <c r="C2996" s="47"/>
      <c r="D2996" s="743"/>
    </row>
    <row r="2998" spans="1:4">
      <c r="A2998" s="47"/>
      <c r="B2998" s="48"/>
      <c r="C2998" s="47"/>
      <c r="D2998" s="743"/>
    </row>
    <row r="3000" spans="1:4">
      <c r="A3000" s="47"/>
      <c r="B3000" s="48"/>
      <c r="C3000" s="47"/>
      <c r="D3000" s="743"/>
    </row>
    <row r="3002" spans="1:4">
      <c r="A3002" s="47"/>
      <c r="B3002" s="48"/>
      <c r="C3002" s="47"/>
      <c r="D3002" s="743"/>
    </row>
    <row r="3004" spans="1:4">
      <c r="A3004" s="47"/>
      <c r="B3004" s="48"/>
      <c r="C3004" s="47"/>
      <c r="D3004" s="743"/>
    </row>
    <row r="3006" spans="1:4">
      <c r="A3006" s="47"/>
      <c r="B3006" s="48"/>
      <c r="C3006" s="47"/>
      <c r="D3006" s="743"/>
    </row>
    <row r="3008" spans="1:4">
      <c r="A3008" s="47"/>
      <c r="B3008" s="48"/>
      <c r="C3008" s="47"/>
      <c r="D3008" s="743"/>
    </row>
    <row r="3010" spans="1:4">
      <c r="A3010" s="47"/>
      <c r="B3010" s="48"/>
      <c r="C3010" s="47"/>
      <c r="D3010" s="743"/>
    </row>
    <row r="3012" spans="1:4">
      <c r="A3012" s="47"/>
      <c r="B3012" s="48"/>
      <c r="C3012" s="47"/>
      <c r="D3012" s="743"/>
    </row>
    <row r="3014" spans="1:4">
      <c r="A3014" s="47"/>
      <c r="B3014" s="48"/>
      <c r="C3014" s="47"/>
      <c r="D3014" s="743"/>
    </row>
    <row r="3016" spans="1:4">
      <c r="A3016" s="47"/>
      <c r="B3016" s="48"/>
      <c r="C3016" s="47"/>
      <c r="D3016" s="743"/>
    </row>
    <row r="3018" spans="1:4">
      <c r="A3018" s="47"/>
      <c r="B3018" s="48"/>
      <c r="C3018" s="47"/>
      <c r="D3018" s="743"/>
    </row>
    <row r="3020" spans="1:4">
      <c r="A3020" s="47"/>
      <c r="B3020" s="48"/>
      <c r="C3020" s="47"/>
      <c r="D3020" s="743"/>
    </row>
    <row r="3022" spans="1:4">
      <c r="A3022" s="47"/>
      <c r="B3022" s="48"/>
      <c r="C3022" s="47"/>
      <c r="D3022" s="743"/>
    </row>
    <row r="3024" spans="1:4">
      <c r="A3024" s="47"/>
      <c r="B3024" s="48"/>
      <c r="C3024" s="47"/>
      <c r="D3024" s="743"/>
    </row>
    <row r="3026" spans="1:4">
      <c r="A3026" s="47"/>
      <c r="B3026" s="48"/>
      <c r="C3026" s="47"/>
      <c r="D3026" s="743"/>
    </row>
    <row r="3028" spans="1:4">
      <c r="A3028" s="47"/>
      <c r="B3028" s="48"/>
      <c r="C3028" s="47"/>
      <c r="D3028" s="743"/>
    </row>
    <row r="3030" spans="1:4">
      <c r="A3030" s="47"/>
      <c r="B3030" s="48"/>
      <c r="C3030" s="47"/>
      <c r="D3030" s="743"/>
    </row>
    <row r="3032" spans="1:4">
      <c r="A3032" s="47"/>
      <c r="B3032" s="48"/>
      <c r="C3032" s="47"/>
      <c r="D3032" s="743"/>
    </row>
    <row r="3034" spans="1:4">
      <c r="A3034" s="47"/>
      <c r="B3034" s="48"/>
      <c r="C3034" s="47"/>
      <c r="D3034" s="743"/>
    </row>
    <row r="3036" spans="1:4">
      <c r="A3036" s="47"/>
      <c r="B3036" s="48"/>
      <c r="C3036" s="47"/>
      <c r="D3036" s="743"/>
    </row>
    <row r="3038" spans="1:4">
      <c r="A3038" s="47"/>
      <c r="B3038" s="48"/>
      <c r="C3038" s="47"/>
      <c r="D3038" s="743"/>
    </row>
    <row r="3040" spans="1:4">
      <c r="A3040" s="47"/>
      <c r="B3040" s="48"/>
      <c r="C3040" s="47"/>
      <c r="D3040" s="743"/>
    </row>
    <row r="3042" spans="1:4">
      <c r="A3042" s="47"/>
      <c r="B3042" s="48"/>
      <c r="C3042" s="47"/>
      <c r="D3042" s="743"/>
    </row>
    <row r="3044" spans="1:4">
      <c r="A3044" s="47"/>
      <c r="B3044" s="48"/>
      <c r="C3044" s="47"/>
      <c r="D3044" s="743"/>
    </row>
    <row r="3046" spans="1:4">
      <c r="A3046" s="47"/>
      <c r="B3046" s="48"/>
      <c r="C3046" s="47"/>
      <c r="D3046" s="743"/>
    </row>
    <row r="3048" spans="1:4">
      <c r="A3048" s="47"/>
      <c r="B3048" s="48"/>
      <c r="C3048" s="47"/>
      <c r="D3048" s="743"/>
    </row>
    <row r="3050" spans="1:4">
      <c r="A3050" s="47"/>
      <c r="B3050" s="48"/>
      <c r="C3050" s="47"/>
      <c r="D3050" s="743"/>
    </row>
    <row r="3052" spans="1:4">
      <c r="A3052" s="47"/>
      <c r="B3052" s="48"/>
      <c r="C3052" s="47"/>
      <c r="D3052" s="743"/>
    </row>
    <row r="3054" spans="1:4">
      <c r="A3054" s="47"/>
      <c r="B3054" s="48"/>
      <c r="C3054" s="47"/>
      <c r="D3054" s="743"/>
    </row>
    <row r="3056" spans="1:4">
      <c r="A3056" s="47"/>
      <c r="B3056" s="48"/>
      <c r="C3056" s="47"/>
      <c r="D3056" s="743"/>
    </row>
    <row r="3058" spans="1:4">
      <c r="A3058" s="47"/>
      <c r="B3058" s="48"/>
      <c r="C3058" s="47"/>
      <c r="D3058" s="743"/>
    </row>
    <row r="3060" spans="1:4">
      <c r="A3060" s="47"/>
      <c r="B3060" s="48"/>
      <c r="C3060" s="47"/>
      <c r="D3060" s="743"/>
    </row>
    <row r="3062" spans="1:4">
      <c r="A3062" s="47"/>
      <c r="B3062" s="48"/>
      <c r="C3062" s="47"/>
      <c r="D3062" s="743"/>
    </row>
    <row r="3064" spans="1:4">
      <c r="A3064" s="47"/>
      <c r="B3064" s="48"/>
      <c r="C3064" s="47"/>
      <c r="D3064" s="743"/>
    </row>
    <row r="3066" spans="1:4">
      <c r="A3066" s="47"/>
      <c r="B3066" s="48"/>
      <c r="C3066" s="47"/>
      <c r="D3066" s="743"/>
    </row>
    <row r="3068" spans="1:4">
      <c r="A3068" s="47"/>
      <c r="B3068" s="48"/>
      <c r="C3068" s="47"/>
      <c r="D3068" s="743"/>
    </row>
    <row r="3070" spans="1:4">
      <c r="A3070" s="47"/>
      <c r="B3070" s="48"/>
      <c r="C3070" s="47"/>
      <c r="D3070" s="743"/>
    </row>
    <row r="3072" spans="1:4">
      <c r="A3072" s="47"/>
      <c r="B3072" s="48"/>
      <c r="C3072" s="47"/>
      <c r="D3072" s="743"/>
    </row>
    <row r="3074" spans="1:4">
      <c r="A3074" s="47"/>
      <c r="B3074" s="48"/>
      <c r="C3074" s="47"/>
      <c r="D3074" s="743"/>
    </row>
    <row r="3076" spans="1:4">
      <c r="A3076" s="47"/>
      <c r="B3076" s="48"/>
      <c r="C3076" s="47"/>
      <c r="D3076" s="743"/>
    </row>
    <row r="3078" spans="1:4">
      <c r="A3078" s="47"/>
      <c r="B3078" s="48"/>
      <c r="C3078" s="47"/>
      <c r="D3078" s="743"/>
    </row>
    <row r="3080" spans="1:4">
      <c r="A3080" s="47"/>
      <c r="B3080" s="48"/>
      <c r="C3080" s="47"/>
      <c r="D3080" s="743"/>
    </row>
    <row r="3082" spans="1:4">
      <c r="A3082" s="47"/>
      <c r="B3082" s="48"/>
      <c r="C3082" s="47"/>
      <c r="D3082" s="743"/>
    </row>
    <row r="3084" spans="1:4">
      <c r="A3084" s="47"/>
      <c r="B3084" s="48"/>
      <c r="C3084" s="47"/>
      <c r="D3084" s="743"/>
    </row>
    <row r="3086" spans="1:4">
      <c r="A3086" s="47"/>
      <c r="B3086" s="48"/>
      <c r="C3086" s="47"/>
      <c r="D3086" s="743"/>
    </row>
    <row r="3088" spans="1:4">
      <c r="A3088" s="47"/>
      <c r="B3088" s="48"/>
      <c r="C3088" s="47"/>
      <c r="D3088" s="743"/>
    </row>
    <row r="3090" spans="1:4">
      <c r="A3090" s="47"/>
      <c r="B3090" s="48"/>
      <c r="C3090" s="47"/>
      <c r="D3090" s="743"/>
    </row>
    <row r="3092" spans="1:4">
      <c r="A3092" s="47"/>
      <c r="B3092" s="48"/>
      <c r="C3092" s="47"/>
      <c r="D3092" s="743"/>
    </row>
    <row r="3094" spans="1:4">
      <c r="A3094" s="47"/>
      <c r="B3094" s="48"/>
      <c r="C3094" s="47"/>
      <c r="D3094" s="743"/>
    </row>
    <row r="3096" spans="1:4">
      <c r="A3096" s="47"/>
      <c r="B3096" s="48"/>
      <c r="C3096" s="47"/>
      <c r="D3096" s="743"/>
    </row>
    <row r="3098" spans="1:4">
      <c r="A3098" s="47"/>
      <c r="B3098" s="48"/>
      <c r="C3098" s="47"/>
      <c r="D3098" s="743"/>
    </row>
    <row r="3100" spans="1:4">
      <c r="A3100" s="47"/>
      <c r="B3100" s="48"/>
      <c r="C3100" s="47"/>
      <c r="D3100" s="743"/>
    </row>
    <row r="3102" spans="1:4">
      <c r="A3102" s="47"/>
      <c r="B3102" s="48"/>
      <c r="C3102" s="47"/>
      <c r="D3102" s="743"/>
    </row>
    <row r="3104" spans="1:4">
      <c r="A3104" s="47"/>
      <c r="B3104" s="48"/>
      <c r="C3104" s="47"/>
      <c r="D3104" s="743"/>
    </row>
    <row r="3106" spans="1:4">
      <c r="A3106" s="47"/>
      <c r="B3106" s="48"/>
      <c r="C3106" s="47"/>
      <c r="D3106" s="743"/>
    </row>
    <row r="3108" spans="1:4">
      <c r="A3108" s="47"/>
      <c r="B3108" s="48"/>
      <c r="C3108" s="47"/>
      <c r="D3108" s="743"/>
    </row>
    <row r="3110" spans="1:4">
      <c r="A3110" s="47"/>
      <c r="B3110" s="48"/>
      <c r="C3110" s="47"/>
      <c r="D3110" s="743"/>
    </row>
    <row r="3112" spans="1:4">
      <c r="A3112" s="47"/>
      <c r="B3112" s="48"/>
      <c r="C3112" s="47"/>
      <c r="D3112" s="743"/>
    </row>
    <row r="3114" spans="1:4">
      <c r="A3114" s="47"/>
      <c r="B3114" s="48"/>
      <c r="C3114" s="47"/>
      <c r="D3114" s="743"/>
    </row>
    <row r="3116" spans="1:4">
      <c r="A3116" s="47"/>
      <c r="B3116" s="48"/>
      <c r="C3116" s="47"/>
      <c r="D3116" s="743"/>
    </row>
    <row r="3118" spans="1:4">
      <c r="A3118" s="47"/>
      <c r="B3118" s="48"/>
      <c r="C3118" s="47"/>
      <c r="D3118" s="743"/>
    </row>
    <row r="3120" spans="1:4">
      <c r="A3120" s="47"/>
      <c r="B3120" s="48"/>
      <c r="C3120" s="47"/>
      <c r="D3120" s="743"/>
    </row>
    <row r="3122" spans="1:4">
      <c r="A3122" s="47"/>
      <c r="B3122" s="48"/>
      <c r="C3122" s="47"/>
      <c r="D3122" s="743"/>
    </row>
    <row r="3124" spans="1:4">
      <c r="A3124" s="47"/>
      <c r="B3124" s="48"/>
      <c r="C3124" s="47"/>
      <c r="D3124" s="743"/>
    </row>
    <row r="3126" spans="1:4">
      <c r="A3126" s="47"/>
      <c r="B3126" s="48"/>
      <c r="C3126" s="47"/>
      <c r="D3126" s="743"/>
    </row>
    <row r="3128" spans="1:4">
      <c r="A3128" s="47"/>
      <c r="B3128" s="48"/>
      <c r="C3128" s="47"/>
      <c r="D3128" s="743"/>
    </row>
    <row r="3130" spans="1:4">
      <c r="A3130" s="47"/>
      <c r="B3130" s="48"/>
      <c r="C3130" s="47"/>
      <c r="D3130" s="743"/>
    </row>
    <row r="3132" spans="1:4">
      <c r="A3132" s="47"/>
      <c r="B3132" s="48"/>
      <c r="C3132" s="47"/>
      <c r="D3132" s="743"/>
    </row>
    <row r="3134" spans="1:4">
      <c r="A3134" s="47"/>
      <c r="B3134" s="48"/>
      <c r="C3134" s="47"/>
      <c r="D3134" s="743"/>
    </row>
    <row r="3136" spans="1:4">
      <c r="A3136" s="47"/>
      <c r="B3136" s="48"/>
      <c r="C3136" s="47"/>
      <c r="D3136" s="743"/>
    </row>
    <row r="3138" spans="1:4">
      <c r="A3138" s="47"/>
      <c r="B3138" s="48"/>
      <c r="C3138" s="47"/>
      <c r="D3138" s="743"/>
    </row>
    <row r="3140" spans="1:4">
      <c r="A3140" s="47"/>
      <c r="B3140" s="48"/>
      <c r="C3140" s="47"/>
      <c r="D3140" s="743"/>
    </row>
    <row r="3142" spans="1:4">
      <c r="A3142" s="47"/>
      <c r="B3142" s="48"/>
      <c r="C3142" s="47"/>
      <c r="D3142" s="743"/>
    </row>
    <row r="3144" spans="1:4">
      <c r="A3144" s="47"/>
      <c r="B3144" s="48"/>
      <c r="C3144" s="47"/>
      <c r="D3144" s="743"/>
    </row>
    <row r="3146" spans="1:4">
      <c r="A3146" s="47"/>
      <c r="B3146" s="48"/>
      <c r="C3146" s="47"/>
      <c r="D3146" s="743"/>
    </row>
    <row r="3148" spans="1:4">
      <c r="A3148" s="47"/>
      <c r="B3148" s="48"/>
      <c r="C3148" s="47"/>
      <c r="D3148" s="743"/>
    </row>
    <row r="3150" spans="1:4">
      <c r="A3150" s="47"/>
      <c r="B3150" s="48"/>
      <c r="C3150" s="47"/>
      <c r="D3150" s="743"/>
    </row>
    <row r="3152" spans="1:4">
      <c r="A3152" s="47"/>
      <c r="B3152" s="48"/>
      <c r="C3152" s="47"/>
      <c r="D3152" s="743"/>
    </row>
    <row r="3154" spans="1:4">
      <c r="A3154" s="47"/>
      <c r="B3154" s="48"/>
      <c r="C3154" s="47"/>
      <c r="D3154" s="743"/>
    </row>
    <row r="3156" spans="1:4">
      <c r="A3156" s="47"/>
      <c r="B3156" s="48"/>
      <c r="C3156" s="47"/>
      <c r="D3156" s="743"/>
    </row>
    <row r="3158" spans="1:4">
      <c r="A3158" s="47"/>
      <c r="B3158" s="48"/>
      <c r="C3158" s="47"/>
      <c r="D3158" s="743"/>
    </row>
    <row r="3160" spans="1:4">
      <c r="A3160" s="47"/>
      <c r="B3160" s="48"/>
      <c r="C3160" s="47"/>
      <c r="D3160" s="743"/>
    </row>
    <row r="3162" spans="1:4">
      <c r="A3162" s="47"/>
      <c r="B3162" s="48"/>
      <c r="C3162" s="47"/>
      <c r="D3162" s="743"/>
    </row>
    <row r="3164" spans="1:4">
      <c r="A3164" s="47"/>
      <c r="B3164" s="48"/>
      <c r="C3164" s="47"/>
      <c r="D3164" s="743"/>
    </row>
    <row r="3166" spans="1:4">
      <c r="A3166" s="47"/>
      <c r="B3166" s="48"/>
      <c r="C3166" s="47"/>
      <c r="D3166" s="743"/>
    </row>
    <row r="3168" spans="1:4">
      <c r="A3168" s="47"/>
      <c r="B3168" s="48"/>
      <c r="C3168" s="47"/>
      <c r="D3168" s="743"/>
    </row>
    <row r="3170" spans="1:4">
      <c r="A3170" s="47"/>
      <c r="B3170" s="48"/>
      <c r="C3170" s="47"/>
      <c r="D3170" s="743"/>
    </row>
    <row r="3172" spans="1:4">
      <c r="A3172" s="47"/>
      <c r="B3172" s="48"/>
      <c r="C3172" s="47"/>
      <c r="D3172" s="743"/>
    </row>
    <row r="3174" spans="1:4">
      <c r="A3174" s="47"/>
      <c r="B3174" s="48"/>
      <c r="C3174" s="47"/>
      <c r="D3174" s="743"/>
    </row>
    <row r="3176" spans="1:4">
      <c r="A3176" s="47"/>
      <c r="B3176" s="48"/>
      <c r="C3176" s="47"/>
      <c r="D3176" s="743"/>
    </row>
    <row r="3178" spans="1:4">
      <c r="A3178" s="47"/>
      <c r="B3178" s="48"/>
      <c r="C3178" s="47"/>
      <c r="D3178" s="743"/>
    </row>
    <row r="3180" spans="1:4">
      <c r="A3180" s="47"/>
      <c r="B3180" s="48"/>
      <c r="C3180" s="47"/>
      <c r="D3180" s="743"/>
    </row>
    <row r="3182" spans="1:4">
      <c r="A3182" s="47"/>
      <c r="B3182" s="48"/>
      <c r="C3182" s="47"/>
      <c r="D3182" s="743"/>
    </row>
    <row r="3184" spans="1:4">
      <c r="A3184" s="47"/>
      <c r="B3184" s="48"/>
      <c r="C3184" s="47"/>
      <c r="D3184" s="743"/>
    </row>
    <row r="3186" spans="1:4">
      <c r="A3186" s="47"/>
      <c r="B3186" s="48"/>
      <c r="C3186" s="47"/>
      <c r="D3186" s="743"/>
    </row>
    <row r="3188" spans="1:4">
      <c r="A3188" s="47"/>
      <c r="B3188" s="48"/>
      <c r="C3188" s="47"/>
      <c r="D3188" s="743"/>
    </row>
    <row r="3190" spans="1:4">
      <c r="A3190" s="47"/>
      <c r="B3190" s="48"/>
      <c r="C3190" s="47"/>
      <c r="D3190" s="743"/>
    </row>
    <row r="3192" spans="1:4">
      <c r="A3192" s="47"/>
      <c r="B3192" s="48"/>
      <c r="C3192" s="47"/>
      <c r="D3192" s="743"/>
    </row>
    <row r="3194" spans="1:4">
      <c r="A3194" s="47"/>
      <c r="B3194" s="48"/>
      <c r="C3194" s="47"/>
      <c r="D3194" s="743"/>
    </row>
    <row r="3196" spans="1:4">
      <c r="A3196" s="47"/>
      <c r="B3196" s="48"/>
      <c r="C3196" s="47"/>
      <c r="D3196" s="743"/>
    </row>
    <row r="3198" spans="1:4">
      <c r="A3198" s="47"/>
      <c r="B3198" s="48"/>
      <c r="C3198" s="47"/>
      <c r="D3198" s="743"/>
    </row>
    <row r="3200" spans="1:4">
      <c r="A3200" s="47"/>
      <c r="B3200" s="48"/>
      <c r="C3200" s="47"/>
      <c r="D3200" s="743"/>
    </row>
    <row r="3202" spans="1:4">
      <c r="A3202" s="47"/>
      <c r="B3202" s="48"/>
      <c r="C3202" s="47"/>
      <c r="D3202" s="743"/>
    </row>
    <row r="3204" spans="1:4">
      <c r="A3204" s="47"/>
      <c r="B3204" s="48"/>
      <c r="C3204" s="47"/>
      <c r="D3204" s="743"/>
    </row>
    <row r="3206" spans="1:4">
      <c r="A3206" s="47"/>
      <c r="B3206" s="48"/>
      <c r="C3206" s="47"/>
      <c r="D3206" s="743"/>
    </row>
    <row r="3208" spans="1:4">
      <c r="A3208" s="47"/>
      <c r="B3208" s="48"/>
      <c r="C3208" s="47"/>
      <c r="D3208" s="743"/>
    </row>
    <row r="3210" spans="1:4">
      <c r="A3210" s="47"/>
      <c r="B3210" s="48"/>
      <c r="C3210" s="47"/>
      <c r="D3210" s="743"/>
    </row>
    <row r="3212" spans="1:4">
      <c r="A3212" s="47"/>
      <c r="B3212" s="48"/>
      <c r="C3212" s="47"/>
      <c r="D3212" s="743"/>
    </row>
    <row r="3214" spans="1:4">
      <c r="A3214" s="47"/>
      <c r="B3214" s="48"/>
      <c r="C3214" s="47"/>
      <c r="D3214" s="743"/>
    </row>
    <row r="3216" spans="1:4">
      <c r="A3216" s="47"/>
      <c r="B3216" s="48"/>
      <c r="C3216" s="47"/>
      <c r="D3216" s="743"/>
    </row>
    <row r="3218" spans="1:4">
      <c r="A3218" s="47"/>
      <c r="B3218" s="48"/>
      <c r="C3218" s="47"/>
      <c r="D3218" s="743"/>
    </row>
    <row r="3220" spans="1:4">
      <c r="A3220" s="47"/>
      <c r="B3220" s="48"/>
      <c r="C3220" s="47"/>
      <c r="D3220" s="743"/>
    </row>
    <row r="3222" spans="1:4">
      <c r="A3222" s="47"/>
      <c r="B3222" s="48"/>
      <c r="C3222" s="47"/>
      <c r="D3222" s="743"/>
    </row>
    <row r="3224" spans="1:4">
      <c r="A3224" s="47"/>
      <c r="B3224" s="48"/>
      <c r="C3224" s="47"/>
      <c r="D3224" s="743"/>
    </row>
    <row r="3226" spans="1:4">
      <c r="A3226" s="47"/>
      <c r="B3226" s="48"/>
      <c r="C3226" s="47"/>
      <c r="D3226" s="743"/>
    </row>
    <row r="3228" spans="1:4">
      <c r="A3228" s="47"/>
      <c r="B3228" s="48"/>
      <c r="C3228" s="47"/>
      <c r="D3228" s="743"/>
    </row>
    <row r="3230" spans="1:4">
      <c r="A3230" s="47"/>
      <c r="B3230" s="48"/>
      <c r="C3230" s="47"/>
      <c r="D3230" s="743"/>
    </row>
    <row r="3232" spans="1:4">
      <c r="A3232" s="47"/>
      <c r="B3232" s="48"/>
      <c r="C3232" s="47"/>
      <c r="D3232" s="743"/>
    </row>
    <row r="3234" spans="1:4">
      <c r="A3234" s="47"/>
      <c r="B3234" s="48"/>
      <c r="C3234" s="47"/>
      <c r="D3234" s="743"/>
    </row>
    <row r="3236" spans="1:4">
      <c r="A3236" s="47"/>
      <c r="B3236" s="48"/>
      <c r="C3236" s="47"/>
      <c r="D3236" s="743"/>
    </row>
    <row r="3238" spans="1:4">
      <c r="A3238" s="47"/>
      <c r="B3238" s="48"/>
      <c r="C3238" s="47"/>
      <c r="D3238" s="743"/>
    </row>
    <row r="3240" spans="1:4">
      <c r="A3240" s="47"/>
      <c r="B3240" s="48"/>
      <c r="C3240" s="47"/>
      <c r="D3240" s="743"/>
    </row>
    <row r="3242" spans="1:4">
      <c r="A3242" s="47"/>
      <c r="B3242" s="48"/>
      <c r="C3242" s="47"/>
      <c r="D3242" s="743"/>
    </row>
    <row r="3244" spans="1:4">
      <c r="A3244" s="47"/>
      <c r="B3244" s="48"/>
      <c r="C3244" s="47"/>
      <c r="D3244" s="743"/>
    </row>
    <row r="3246" spans="1:4">
      <c r="A3246" s="47"/>
      <c r="B3246" s="48"/>
      <c r="C3246" s="47"/>
      <c r="D3246" s="743"/>
    </row>
    <row r="3248" spans="1:4">
      <c r="A3248" s="47"/>
      <c r="B3248" s="48"/>
      <c r="C3248" s="47"/>
      <c r="D3248" s="743"/>
    </row>
    <row r="3250" spans="1:4">
      <c r="A3250" s="47"/>
      <c r="B3250" s="48"/>
      <c r="C3250" s="47"/>
      <c r="D3250" s="743"/>
    </row>
    <row r="3252" spans="1:4">
      <c r="A3252" s="47"/>
      <c r="B3252" s="48"/>
      <c r="C3252" s="47"/>
      <c r="D3252" s="743"/>
    </row>
    <row r="3254" spans="1:4">
      <c r="A3254" s="47"/>
      <c r="B3254" s="48"/>
      <c r="C3254" s="47"/>
      <c r="D3254" s="743"/>
    </row>
    <row r="3256" spans="1:4">
      <c r="A3256" s="47"/>
      <c r="B3256" s="48"/>
      <c r="C3256" s="47"/>
      <c r="D3256" s="743"/>
    </row>
    <row r="3258" spans="1:4">
      <c r="A3258" s="47"/>
      <c r="B3258" s="48"/>
      <c r="C3258" s="47"/>
      <c r="D3258" s="743"/>
    </row>
    <row r="3260" spans="1:4">
      <c r="A3260" s="47"/>
      <c r="B3260" s="48"/>
      <c r="C3260" s="47"/>
      <c r="D3260" s="743"/>
    </row>
    <row r="3262" spans="1:4">
      <c r="A3262" s="47"/>
      <c r="B3262" s="48"/>
      <c r="C3262" s="47"/>
      <c r="D3262" s="743"/>
    </row>
    <row r="3264" spans="1:4">
      <c r="A3264" s="47"/>
      <c r="B3264" s="48"/>
      <c r="C3264" s="47"/>
      <c r="D3264" s="743"/>
    </row>
    <row r="3266" spans="1:4">
      <c r="A3266" s="47"/>
      <c r="B3266" s="48"/>
      <c r="C3266" s="47"/>
      <c r="D3266" s="743"/>
    </row>
    <row r="3268" spans="1:4">
      <c r="A3268" s="47"/>
      <c r="B3268" s="48"/>
      <c r="C3268" s="47"/>
      <c r="D3268" s="743"/>
    </row>
    <row r="3270" spans="1:4">
      <c r="A3270" s="47"/>
      <c r="B3270" s="48"/>
      <c r="C3270" s="47"/>
      <c r="D3270" s="743"/>
    </row>
    <row r="3272" spans="1:4">
      <c r="A3272" s="47"/>
      <c r="B3272" s="48"/>
      <c r="C3272" s="47"/>
      <c r="D3272" s="743"/>
    </row>
    <row r="3274" spans="1:4">
      <c r="A3274" s="47"/>
      <c r="B3274" s="48"/>
      <c r="C3274" s="47"/>
      <c r="D3274" s="743"/>
    </row>
    <row r="3276" spans="1:4">
      <c r="A3276" s="47"/>
      <c r="B3276" s="48"/>
      <c r="C3276" s="47"/>
      <c r="D3276" s="743"/>
    </row>
    <row r="3278" spans="1:4">
      <c r="A3278" s="47"/>
      <c r="B3278" s="48"/>
      <c r="C3278" s="47"/>
      <c r="D3278" s="743"/>
    </row>
    <row r="3280" spans="1:4">
      <c r="A3280" s="47"/>
      <c r="B3280" s="48"/>
      <c r="C3280" s="47"/>
      <c r="D3280" s="743"/>
    </row>
    <row r="3282" spans="1:4">
      <c r="A3282" s="47"/>
      <c r="B3282" s="48"/>
      <c r="C3282" s="47"/>
      <c r="D3282" s="743"/>
    </row>
    <row r="3284" spans="1:4">
      <c r="A3284" s="47"/>
      <c r="B3284" s="48"/>
      <c r="C3284" s="47"/>
      <c r="D3284" s="743"/>
    </row>
    <row r="3286" spans="1:4">
      <c r="A3286" s="47"/>
      <c r="B3286" s="48"/>
      <c r="C3286" s="47"/>
      <c r="D3286" s="743"/>
    </row>
    <row r="3288" spans="1:4">
      <c r="A3288" s="47"/>
      <c r="B3288" s="48"/>
      <c r="C3288" s="47"/>
      <c r="D3288" s="743"/>
    </row>
    <row r="3290" spans="1:4">
      <c r="A3290" s="47"/>
      <c r="B3290" s="48"/>
      <c r="C3290" s="47"/>
      <c r="D3290" s="743"/>
    </row>
    <row r="3292" spans="1:4">
      <c r="A3292" s="47"/>
      <c r="B3292" s="48"/>
      <c r="C3292" s="47"/>
      <c r="D3292" s="743"/>
    </row>
    <row r="3294" spans="1:4">
      <c r="A3294" s="47"/>
      <c r="B3294" s="48"/>
      <c r="C3294" s="47"/>
      <c r="D3294" s="743"/>
    </row>
    <row r="3296" spans="1:4">
      <c r="A3296" s="47"/>
      <c r="B3296" s="48"/>
      <c r="C3296" s="47"/>
      <c r="D3296" s="743"/>
    </row>
    <row r="3298" spans="1:4">
      <c r="A3298" s="47"/>
      <c r="B3298" s="48"/>
      <c r="C3298" s="47"/>
      <c r="D3298" s="743"/>
    </row>
    <row r="3300" spans="1:4">
      <c r="A3300" s="47"/>
      <c r="B3300" s="48"/>
      <c r="C3300" s="47"/>
      <c r="D3300" s="743"/>
    </row>
    <row r="3302" spans="1:4">
      <c r="A3302" s="47"/>
      <c r="B3302" s="48"/>
      <c r="C3302" s="47"/>
      <c r="D3302" s="743"/>
    </row>
    <row r="3304" spans="1:4">
      <c r="A3304" s="47"/>
      <c r="B3304" s="48"/>
      <c r="C3304" s="47"/>
      <c r="D3304" s="743"/>
    </row>
    <row r="3306" spans="1:4">
      <c r="A3306" s="47"/>
      <c r="B3306" s="48"/>
      <c r="C3306" s="47"/>
      <c r="D3306" s="743"/>
    </row>
    <row r="3308" spans="1:4">
      <c r="A3308" s="47"/>
      <c r="B3308" s="48"/>
      <c r="C3308" s="47"/>
      <c r="D3308" s="743"/>
    </row>
    <row r="3310" spans="1:4">
      <c r="A3310" s="47"/>
      <c r="B3310" s="48"/>
      <c r="C3310" s="47"/>
      <c r="D3310" s="743"/>
    </row>
    <row r="3312" spans="1:4">
      <c r="A3312" s="47"/>
      <c r="B3312" s="48"/>
      <c r="C3312" s="47"/>
      <c r="D3312" s="743"/>
    </row>
    <row r="3314" spans="1:4">
      <c r="A3314" s="47"/>
      <c r="B3314" s="48"/>
      <c r="C3314" s="47"/>
      <c r="D3314" s="743"/>
    </row>
    <row r="3316" spans="1:4">
      <c r="A3316" s="47"/>
      <c r="B3316" s="48"/>
      <c r="C3316" s="47"/>
      <c r="D3316" s="743"/>
    </row>
    <row r="3318" spans="1:4">
      <c r="A3318" s="47"/>
      <c r="B3318" s="48"/>
      <c r="C3318" s="47"/>
      <c r="D3318" s="743"/>
    </row>
    <row r="3320" spans="1:4">
      <c r="A3320" s="47"/>
      <c r="B3320" s="48"/>
      <c r="C3320" s="47"/>
      <c r="D3320" s="743"/>
    </row>
    <row r="3322" spans="1:4">
      <c r="A3322" s="47"/>
      <c r="B3322" s="48"/>
      <c r="C3322" s="47"/>
      <c r="D3322" s="743"/>
    </row>
    <row r="3324" spans="1:4">
      <c r="A3324" s="47"/>
      <c r="B3324" s="48"/>
      <c r="C3324" s="47"/>
      <c r="D3324" s="743"/>
    </row>
    <row r="3326" spans="1:4">
      <c r="A3326" s="47"/>
      <c r="B3326" s="48"/>
      <c r="C3326" s="47"/>
      <c r="D3326" s="743"/>
    </row>
    <row r="3328" spans="1:4">
      <c r="A3328" s="47"/>
      <c r="B3328" s="48"/>
      <c r="C3328" s="47"/>
      <c r="D3328" s="743"/>
    </row>
    <row r="3330" spans="1:4">
      <c r="A3330" s="47"/>
      <c r="B3330" s="48"/>
      <c r="C3330" s="47"/>
      <c r="D3330" s="743"/>
    </row>
    <row r="3332" spans="1:4">
      <c r="A3332" s="47"/>
      <c r="B3332" s="48"/>
      <c r="C3332" s="47"/>
      <c r="D3332" s="743"/>
    </row>
    <row r="3334" spans="1:4">
      <c r="A3334" s="47"/>
      <c r="B3334" s="48"/>
      <c r="C3334" s="47"/>
      <c r="D3334" s="743"/>
    </row>
    <row r="3336" spans="1:4">
      <c r="A3336" s="47"/>
      <c r="B3336" s="48"/>
      <c r="C3336" s="47"/>
      <c r="D3336" s="743"/>
    </row>
    <row r="3338" spans="1:4">
      <c r="A3338" s="47"/>
      <c r="B3338" s="48"/>
      <c r="C3338" s="47"/>
      <c r="D3338" s="743"/>
    </row>
    <row r="3340" spans="1:4">
      <c r="A3340" s="47"/>
      <c r="B3340" s="48"/>
      <c r="C3340" s="47"/>
      <c r="D3340" s="743"/>
    </row>
    <row r="3342" spans="1:4">
      <c r="A3342" s="47"/>
      <c r="B3342" s="48"/>
      <c r="C3342" s="47"/>
      <c r="D3342" s="743"/>
    </row>
    <row r="3344" spans="1:4">
      <c r="A3344" s="47"/>
      <c r="B3344" s="48"/>
      <c r="C3344" s="47"/>
      <c r="D3344" s="743"/>
    </row>
    <row r="3346" spans="1:4">
      <c r="A3346" s="47"/>
      <c r="B3346" s="48"/>
      <c r="C3346" s="47"/>
      <c r="D3346" s="743"/>
    </row>
    <row r="3348" spans="1:4">
      <c r="A3348" s="47"/>
      <c r="B3348" s="48"/>
      <c r="C3348" s="47"/>
      <c r="D3348" s="743"/>
    </row>
    <row r="3350" spans="1:4">
      <c r="A3350" s="47"/>
      <c r="B3350" s="48"/>
      <c r="C3350" s="47"/>
      <c r="D3350" s="743"/>
    </row>
    <row r="3352" spans="1:4">
      <c r="A3352" s="47"/>
      <c r="B3352" s="48"/>
      <c r="C3352" s="47"/>
      <c r="D3352" s="743"/>
    </row>
    <row r="3354" spans="1:4">
      <c r="A3354" s="47"/>
      <c r="B3354" s="48"/>
      <c r="C3354" s="47"/>
      <c r="D3354" s="743"/>
    </row>
    <row r="3356" spans="1:4">
      <c r="A3356" s="47"/>
      <c r="B3356" s="48"/>
      <c r="C3356" s="47"/>
      <c r="D3356" s="743"/>
    </row>
    <row r="3358" spans="1:4">
      <c r="A3358" s="47"/>
      <c r="B3358" s="48"/>
      <c r="C3358" s="47"/>
      <c r="D3358" s="743"/>
    </row>
    <row r="3360" spans="1:4">
      <c r="A3360" s="47"/>
      <c r="B3360" s="48"/>
      <c r="C3360" s="47"/>
      <c r="D3360" s="743"/>
    </row>
    <row r="3362" spans="1:4">
      <c r="A3362" s="47"/>
      <c r="B3362" s="48"/>
      <c r="C3362" s="47"/>
      <c r="D3362" s="743"/>
    </row>
    <row r="3364" spans="1:4">
      <c r="A3364" s="47"/>
      <c r="B3364" s="48"/>
      <c r="C3364" s="47"/>
      <c r="D3364" s="743"/>
    </row>
    <row r="3366" spans="1:4">
      <c r="A3366" s="47"/>
      <c r="B3366" s="48"/>
      <c r="C3366" s="47"/>
      <c r="D3366" s="743"/>
    </row>
    <row r="3368" spans="1:4">
      <c r="A3368" s="47"/>
      <c r="B3368" s="48"/>
      <c r="C3368" s="47"/>
      <c r="D3368" s="743"/>
    </row>
    <row r="3370" spans="1:4">
      <c r="A3370" s="47"/>
      <c r="B3370" s="48"/>
      <c r="C3370" s="47"/>
      <c r="D3370" s="743"/>
    </row>
    <row r="3372" spans="1:4">
      <c r="A3372" s="47"/>
      <c r="B3372" s="48"/>
      <c r="C3372" s="47"/>
      <c r="D3372" s="743"/>
    </row>
    <row r="3374" spans="1:4">
      <c r="A3374" s="47"/>
      <c r="B3374" s="48"/>
      <c r="C3374" s="47"/>
      <c r="D3374" s="743"/>
    </row>
    <row r="3376" spans="1:4">
      <c r="A3376" s="47"/>
      <c r="B3376" s="48"/>
      <c r="C3376" s="47"/>
      <c r="D3376" s="743"/>
    </row>
    <row r="3378" spans="1:4">
      <c r="A3378" s="47"/>
      <c r="B3378" s="48"/>
      <c r="C3378" s="47"/>
      <c r="D3378" s="743"/>
    </row>
    <row r="3380" spans="1:4">
      <c r="A3380" s="47"/>
      <c r="B3380" s="48"/>
      <c r="C3380" s="47"/>
      <c r="D3380" s="743"/>
    </row>
    <row r="3382" spans="1:4">
      <c r="A3382" s="47"/>
      <c r="B3382" s="48"/>
      <c r="C3382" s="47"/>
      <c r="D3382" s="743"/>
    </row>
    <row r="3384" spans="1:4">
      <c r="A3384" s="47"/>
      <c r="B3384" s="48"/>
      <c r="C3384" s="47"/>
      <c r="D3384" s="743"/>
    </row>
    <row r="3386" spans="1:4">
      <c r="A3386" s="47"/>
      <c r="B3386" s="48"/>
      <c r="C3386" s="47"/>
      <c r="D3386" s="743"/>
    </row>
    <row r="3388" spans="1:4">
      <c r="A3388" s="47"/>
      <c r="B3388" s="48"/>
      <c r="C3388" s="47"/>
      <c r="D3388" s="743"/>
    </row>
    <row r="3390" spans="1:4">
      <c r="A3390" s="47"/>
      <c r="B3390" s="48"/>
      <c r="C3390" s="47"/>
      <c r="D3390" s="743"/>
    </row>
    <row r="3392" spans="1:4">
      <c r="A3392" s="47"/>
      <c r="B3392" s="48"/>
      <c r="C3392" s="47"/>
      <c r="D3392" s="743"/>
    </row>
    <row r="3394" spans="1:4">
      <c r="A3394" s="47"/>
      <c r="B3394" s="48"/>
      <c r="C3394" s="47"/>
      <c r="D3394" s="743"/>
    </row>
    <row r="3396" spans="1:4">
      <c r="A3396" s="47"/>
      <c r="B3396" s="48"/>
      <c r="C3396" s="47"/>
      <c r="D3396" s="743"/>
    </row>
    <row r="3398" spans="1:4">
      <c r="A3398" s="47"/>
      <c r="B3398" s="48"/>
      <c r="C3398" s="47"/>
      <c r="D3398" s="743"/>
    </row>
    <row r="3400" spans="1:4">
      <c r="A3400" s="47"/>
      <c r="B3400" s="48"/>
      <c r="C3400" s="47"/>
      <c r="D3400" s="743"/>
    </row>
    <row r="3402" spans="1:4">
      <c r="A3402" s="47"/>
      <c r="B3402" s="48"/>
      <c r="C3402" s="47"/>
      <c r="D3402" s="743"/>
    </row>
    <row r="3404" spans="1:4">
      <c r="A3404" s="47"/>
      <c r="B3404" s="48"/>
      <c r="C3404" s="47"/>
      <c r="D3404" s="743"/>
    </row>
    <row r="3406" spans="1:4">
      <c r="A3406" s="47"/>
      <c r="B3406" s="48"/>
      <c r="C3406" s="47"/>
      <c r="D3406" s="743"/>
    </row>
    <row r="3408" spans="1:4">
      <c r="A3408" s="47"/>
      <c r="B3408" s="48"/>
      <c r="C3408" s="47"/>
      <c r="D3408" s="743"/>
    </row>
    <row r="3410" spans="1:4">
      <c r="A3410" s="47"/>
      <c r="B3410" s="48"/>
      <c r="C3410" s="47"/>
      <c r="D3410" s="743"/>
    </row>
    <row r="3412" spans="1:4">
      <c r="A3412" s="47"/>
      <c r="B3412" s="48"/>
      <c r="C3412" s="47"/>
      <c r="D3412" s="743"/>
    </row>
    <row r="3414" spans="1:4">
      <c r="A3414" s="47"/>
      <c r="B3414" s="48"/>
      <c r="C3414" s="47"/>
      <c r="D3414" s="743"/>
    </row>
    <row r="3416" spans="1:4">
      <c r="A3416" s="47"/>
      <c r="B3416" s="48"/>
      <c r="C3416" s="47"/>
      <c r="D3416" s="743"/>
    </row>
    <row r="3418" spans="1:4">
      <c r="A3418" s="47"/>
      <c r="B3418" s="48"/>
      <c r="C3418" s="47"/>
      <c r="D3418" s="743"/>
    </row>
    <row r="3420" spans="1:4">
      <c r="A3420" s="47"/>
      <c r="B3420" s="48"/>
      <c r="C3420" s="47"/>
      <c r="D3420" s="743"/>
    </row>
    <row r="3422" spans="1:4">
      <c r="A3422" s="47"/>
      <c r="B3422" s="48"/>
      <c r="C3422" s="47"/>
      <c r="D3422" s="743"/>
    </row>
    <row r="3424" spans="1:4">
      <c r="A3424" s="47"/>
      <c r="B3424" s="48"/>
      <c r="C3424" s="47"/>
      <c r="D3424" s="743"/>
    </row>
    <row r="3426" spans="1:4">
      <c r="A3426" s="47"/>
      <c r="B3426" s="48"/>
      <c r="C3426" s="47"/>
      <c r="D3426" s="743"/>
    </row>
    <row r="3428" spans="1:4">
      <c r="A3428" s="47"/>
      <c r="B3428" s="48"/>
      <c r="C3428" s="47"/>
      <c r="D3428" s="743"/>
    </row>
    <row r="3430" spans="1:4">
      <c r="A3430" s="47"/>
      <c r="B3430" s="48"/>
      <c r="C3430" s="47"/>
      <c r="D3430" s="743"/>
    </row>
    <row r="3432" spans="1:4">
      <c r="A3432" s="47"/>
      <c r="B3432" s="48"/>
      <c r="C3432" s="47"/>
      <c r="D3432" s="743"/>
    </row>
    <row r="3434" spans="1:4">
      <c r="A3434" s="47"/>
      <c r="B3434" s="48"/>
      <c r="C3434" s="47"/>
      <c r="D3434" s="743"/>
    </row>
    <row r="3436" spans="1:4">
      <c r="A3436" s="47"/>
      <c r="B3436" s="48"/>
      <c r="C3436" s="47"/>
      <c r="D3436" s="743"/>
    </row>
    <row r="3438" spans="1:4">
      <c r="A3438" s="47"/>
      <c r="B3438" s="48"/>
      <c r="C3438" s="47"/>
      <c r="D3438" s="743"/>
    </row>
    <row r="3440" spans="1:4">
      <c r="A3440" s="47"/>
      <c r="B3440" s="48"/>
      <c r="C3440" s="47"/>
      <c r="D3440" s="743"/>
    </row>
    <row r="3442" spans="1:4">
      <c r="A3442" s="47"/>
      <c r="B3442" s="48"/>
      <c r="C3442" s="47"/>
      <c r="D3442" s="743"/>
    </row>
    <row r="3444" spans="1:4">
      <c r="A3444" s="47"/>
      <c r="B3444" s="48"/>
      <c r="C3444" s="47"/>
      <c r="D3444" s="743"/>
    </row>
    <row r="3446" spans="1:4">
      <c r="A3446" s="47"/>
      <c r="B3446" s="48"/>
      <c r="C3446" s="47"/>
      <c r="D3446" s="743"/>
    </row>
    <row r="3448" spans="1:4">
      <c r="A3448" s="47"/>
      <c r="B3448" s="48"/>
      <c r="C3448" s="47"/>
      <c r="D3448" s="743"/>
    </row>
    <row r="3450" spans="1:4">
      <c r="A3450" s="47"/>
      <c r="B3450" s="48"/>
      <c r="C3450" s="47"/>
      <c r="D3450" s="743"/>
    </row>
    <row r="3452" spans="1:4">
      <c r="A3452" s="47"/>
      <c r="B3452" s="48"/>
      <c r="C3452" s="47"/>
      <c r="D3452" s="743"/>
    </row>
    <row r="3454" spans="1:4">
      <c r="A3454" s="47"/>
      <c r="B3454" s="48"/>
      <c r="C3454" s="47"/>
      <c r="D3454" s="743"/>
    </row>
    <row r="3456" spans="1:4">
      <c r="A3456" s="47"/>
      <c r="B3456" s="48"/>
      <c r="C3456" s="47"/>
      <c r="D3456" s="743"/>
    </row>
    <row r="3458" spans="1:4">
      <c r="A3458" s="47"/>
      <c r="B3458" s="48"/>
      <c r="C3458" s="47"/>
      <c r="D3458" s="743"/>
    </row>
    <row r="3460" spans="1:4">
      <c r="A3460" s="47"/>
      <c r="B3460" s="48"/>
      <c r="C3460" s="47"/>
      <c r="D3460" s="743"/>
    </row>
    <row r="3462" spans="1:4">
      <c r="A3462" s="47"/>
      <c r="B3462" s="48"/>
      <c r="C3462" s="47"/>
      <c r="D3462" s="743"/>
    </row>
    <row r="3464" spans="1:4">
      <c r="A3464" s="47"/>
      <c r="B3464" s="48"/>
      <c r="C3464" s="47"/>
      <c r="D3464" s="743"/>
    </row>
    <row r="3466" spans="1:4">
      <c r="A3466" s="47"/>
      <c r="B3466" s="48"/>
      <c r="C3466" s="47"/>
      <c r="D3466" s="743"/>
    </row>
    <row r="3468" spans="1:4">
      <c r="A3468" s="47"/>
      <c r="B3468" s="48"/>
      <c r="C3468" s="47"/>
      <c r="D3468" s="743"/>
    </row>
    <row r="3470" spans="1:4">
      <c r="A3470" s="47"/>
      <c r="B3470" s="48"/>
      <c r="C3470" s="47"/>
      <c r="D3470" s="743"/>
    </row>
    <row r="3472" spans="1:4">
      <c r="A3472" s="47"/>
      <c r="B3472" s="48"/>
      <c r="C3472" s="47"/>
      <c r="D3472" s="743"/>
    </row>
    <row r="3474" spans="1:4">
      <c r="A3474" s="47"/>
      <c r="B3474" s="48"/>
      <c r="C3474" s="47"/>
      <c r="D3474" s="743"/>
    </row>
    <row r="3476" spans="1:4">
      <c r="A3476" s="47"/>
      <c r="B3476" s="48"/>
      <c r="C3476" s="47"/>
      <c r="D3476" s="743"/>
    </row>
    <row r="3478" spans="1:4">
      <c r="A3478" s="47"/>
      <c r="B3478" s="48"/>
      <c r="C3478" s="47"/>
      <c r="D3478" s="743"/>
    </row>
    <row r="3480" spans="1:4">
      <c r="A3480" s="47"/>
      <c r="B3480" s="48"/>
      <c r="C3480" s="47"/>
      <c r="D3480" s="743"/>
    </row>
    <row r="3482" spans="1:4">
      <c r="A3482" s="47"/>
      <c r="B3482" s="48"/>
      <c r="C3482" s="47"/>
      <c r="D3482" s="743"/>
    </row>
    <row r="3484" spans="1:4">
      <c r="A3484" s="47"/>
      <c r="B3484" s="48"/>
      <c r="C3484" s="47"/>
      <c r="D3484" s="743"/>
    </row>
    <row r="3486" spans="1:4">
      <c r="A3486" s="47"/>
      <c r="B3486" s="48"/>
      <c r="C3486" s="47"/>
      <c r="D3486" s="743"/>
    </row>
    <row r="3488" spans="1:4">
      <c r="A3488" s="47"/>
      <c r="B3488" s="48"/>
      <c r="C3488" s="47"/>
      <c r="D3488" s="743"/>
    </row>
    <row r="3490" spans="1:4">
      <c r="A3490" s="47"/>
      <c r="B3490" s="48"/>
      <c r="C3490" s="47"/>
      <c r="D3490" s="743"/>
    </row>
    <row r="3492" spans="1:4">
      <c r="A3492" s="47"/>
      <c r="B3492" s="48"/>
      <c r="C3492" s="47"/>
      <c r="D3492" s="743"/>
    </row>
    <row r="3494" spans="1:4">
      <c r="A3494" s="47"/>
      <c r="B3494" s="48"/>
      <c r="C3494" s="47"/>
      <c r="D3494" s="743"/>
    </row>
    <row r="3496" spans="1:4">
      <c r="A3496" s="47"/>
      <c r="B3496" s="48"/>
      <c r="C3496" s="47"/>
      <c r="D3496" s="743"/>
    </row>
    <row r="3498" spans="1:4">
      <c r="A3498" s="47"/>
      <c r="B3498" s="48"/>
      <c r="C3498" s="47"/>
      <c r="D3498" s="743"/>
    </row>
    <row r="3500" spans="1:4">
      <c r="A3500" s="47"/>
      <c r="B3500" s="48"/>
      <c r="C3500" s="47"/>
      <c r="D3500" s="743"/>
    </row>
    <row r="3502" spans="1:4">
      <c r="A3502" s="47"/>
      <c r="B3502" s="48"/>
      <c r="C3502" s="47"/>
      <c r="D3502" s="743"/>
    </row>
    <row r="3504" spans="1:4">
      <c r="A3504" s="47"/>
      <c r="B3504" s="48"/>
      <c r="C3504" s="47"/>
      <c r="D3504" s="743"/>
    </row>
    <row r="3506" spans="1:4">
      <c r="A3506" s="47"/>
      <c r="B3506" s="48"/>
      <c r="C3506" s="47"/>
      <c r="D3506" s="743"/>
    </row>
    <row r="3508" spans="1:4">
      <c r="A3508" s="47"/>
      <c r="B3508" s="48"/>
      <c r="C3508" s="47"/>
      <c r="D3508" s="743"/>
    </row>
    <row r="3510" spans="1:4">
      <c r="A3510" s="47"/>
      <c r="B3510" s="48"/>
      <c r="C3510" s="47"/>
      <c r="D3510" s="743"/>
    </row>
    <row r="3512" spans="1:4">
      <c r="A3512" s="47"/>
      <c r="B3512" s="48"/>
      <c r="C3512" s="47"/>
      <c r="D3512" s="743"/>
    </row>
    <row r="3514" spans="1:4">
      <c r="A3514" s="47"/>
      <c r="B3514" s="48"/>
      <c r="C3514" s="47"/>
      <c r="D3514" s="743"/>
    </row>
    <row r="3516" spans="1:4">
      <c r="A3516" s="47"/>
      <c r="B3516" s="48"/>
      <c r="C3516" s="47"/>
      <c r="D3516" s="743"/>
    </row>
    <row r="3518" spans="1:4">
      <c r="A3518" s="47"/>
      <c r="B3518" s="48"/>
      <c r="C3518" s="47"/>
      <c r="D3518" s="743"/>
    </row>
    <row r="3520" spans="1:4">
      <c r="A3520" s="47"/>
      <c r="B3520" s="48"/>
      <c r="C3520" s="47"/>
      <c r="D3520" s="743"/>
    </row>
    <row r="3522" spans="1:4">
      <c r="A3522" s="47"/>
      <c r="B3522" s="48"/>
      <c r="C3522" s="47"/>
      <c r="D3522" s="743"/>
    </row>
    <row r="3524" spans="1:4">
      <c r="A3524" s="47"/>
      <c r="B3524" s="48"/>
      <c r="C3524" s="47"/>
      <c r="D3524" s="743"/>
    </row>
    <row r="3526" spans="1:4">
      <c r="A3526" s="47"/>
      <c r="B3526" s="48"/>
      <c r="C3526" s="47"/>
      <c r="D3526" s="743"/>
    </row>
    <row r="3528" spans="1:4">
      <c r="A3528" s="47"/>
      <c r="B3528" s="48"/>
      <c r="C3528" s="47"/>
      <c r="D3528" s="743"/>
    </row>
    <row r="3530" spans="1:4">
      <c r="A3530" s="47"/>
      <c r="B3530" s="48"/>
      <c r="C3530" s="47"/>
      <c r="D3530" s="743"/>
    </row>
    <row r="3532" spans="1:4">
      <c r="A3532" s="47"/>
      <c r="B3532" s="48"/>
      <c r="C3532" s="47"/>
      <c r="D3532" s="743"/>
    </row>
    <row r="3534" spans="1:4">
      <c r="A3534" s="47"/>
      <c r="B3534" s="48"/>
      <c r="C3534" s="47"/>
      <c r="D3534" s="743"/>
    </row>
    <row r="3536" spans="1:4">
      <c r="A3536" s="47"/>
      <c r="B3536" s="48"/>
      <c r="C3536" s="47"/>
      <c r="D3536" s="743"/>
    </row>
    <row r="3538" spans="1:4">
      <c r="A3538" s="47"/>
      <c r="B3538" s="48"/>
      <c r="C3538" s="47"/>
      <c r="D3538" s="743"/>
    </row>
    <row r="3540" spans="1:4">
      <c r="A3540" s="47"/>
      <c r="B3540" s="48"/>
      <c r="C3540" s="47"/>
      <c r="D3540" s="743"/>
    </row>
    <row r="3542" spans="1:4">
      <c r="A3542" s="47"/>
      <c r="B3542" s="48"/>
      <c r="C3542" s="47"/>
      <c r="D3542" s="743"/>
    </row>
    <row r="3544" spans="1:4">
      <c r="A3544" s="47"/>
      <c r="B3544" s="48"/>
      <c r="C3544" s="47"/>
      <c r="D3544" s="743"/>
    </row>
    <row r="3546" spans="1:4">
      <c r="A3546" s="47"/>
      <c r="B3546" s="48"/>
      <c r="C3546" s="47"/>
      <c r="D3546" s="743"/>
    </row>
    <row r="3548" spans="1:4">
      <c r="A3548" s="47"/>
      <c r="B3548" s="48"/>
      <c r="C3548" s="47"/>
      <c r="D3548" s="743"/>
    </row>
    <row r="3550" spans="1:4">
      <c r="A3550" s="47"/>
      <c r="B3550" s="48"/>
      <c r="C3550" s="47"/>
      <c r="D3550" s="743"/>
    </row>
    <row r="3552" spans="1:4">
      <c r="A3552" s="47"/>
      <c r="B3552" s="48"/>
      <c r="C3552" s="47"/>
      <c r="D3552" s="743"/>
    </row>
    <row r="3554" spans="1:4">
      <c r="A3554" s="47"/>
      <c r="B3554" s="48"/>
      <c r="C3554" s="47"/>
      <c r="D3554" s="743"/>
    </row>
    <row r="3556" spans="1:4">
      <c r="A3556" s="47"/>
      <c r="B3556" s="48"/>
      <c r="C3556" s="47"/>
      <c r="D3556" s="743"/>
    </row>
    <row r="3558" spans="1:4">
      <c r="A3558" s="47"/>
      <c r="B3558" s="48"/>
      <c r="C3558" s="47"/>
      <c r="D3558" s="743"/>
    </row>
    <row r="3560" spans="1:4">
      <c r="A3560" s="47"/>
      <c r="B3560" s="48"/>
      <c r="C3560" s="47"/>
      <c r="D3560" s="743"/>
    </row>
    <row r="3562" spans="1:4">
      <c r="A3562" s="47"/>
      <c r="B3562" s="48"/>
      <c r="C3562" s="47"/>
      <c r="D3562" s="743"/>
    </row>
    <row r="3564" spans="1:4">
      <c r="A3564" s="47"/>
      <c r="B3564" s="48"/>
      <c r="C3564" s="47"/>
      <c r="D3564" s="743"/>
    </row>
    <row r="3566" spans="1:4">
      <c r="A3566" s="47"/>
      <c r="B3566" s="48"/>
      <c r="C3566" s="47"/>
      <c r="D3566" s="743"/>
    </row>
    <row r="3568" spans="1:4">
      <c r="A3568" s="47"/>
      <c r="B3568" s="48"/>
      <c r="C3568" s="47"/>
      <c r="D3568" s="743"/>
    </row>
    <row r="3570" spans="1:4">
      <c r="A3570" s="47"/>
      <c r="B3570" s="48"/>
      <c r="C3570" s="47"/>
      <c r="D3570" s="743"/>
    </row>
    <row r="3572" spans="1:4">
      <c r="A3572" s="47"/>
      <c r="B3572" s="48"/>
      <c r="C3572" s="47"/>
      <c r="D3572" s="743"/>
    </row>
    <row r="3574" spans="1:4">
      <c r="A3574" s="47"/>
      <c r="B3574" s="48"/>
      <c r="C3574" s="47"/>
      <c r="D3574" s="743"/>
    </row>
    <row r="3576" spans="1:4">
      <c r="A3576" s="47"/>
      <c r="B3576" s="48"/>
      <c r="C3576" s="47"/>
      <c r="D3576" s="743"/>
    </row>
    <row r="3578" spans="1:4">
      <c r="A3578" s="47"/>
      <c r="B3578" s="48"/>
      <c r="C3578" s="47"/>
      <c r="D3578" s="743"/>
    </row>
    <row r="3580" spans="1:4">
      <c r="A3580" s="47"/>
      <c r="B3580" s="48"/>
      <c r="C3580" s="47"/>
      <c r="D3580" s="743"/>
    </row>
    <row r="3582" spans="1:4">
      <c r="A3582" s="47"/>
      <c r="B3582" s="48"/>
      <c r="C3582" s="47"/>
      <c r="D3582" s="743"/>
    </row>
    <row r="3584" spans="1:4">
      <c r="A3584" s="47"/>
      <c r="B3584" s="48"/>
      <c r="C3584" s="47"/>
      <c r="D3584" s="743"/>
    </row>
    <row r="3586" spans="1:4">
      <c r="A3586" s="47"/>
      <c r="B3586" s="48"/>
      <c r="C3586" s="47"/>
      <c r="D3586" s="743"/>
    </row>
    <row r="3588" spans="1:4">
      <c r="A3588" s="47"/>
      <c r="B3588" s="48"/>
      <c r="C3588" s="47"/>
      <c r="D3588" s="743"/>
    </row>
    <row r="3590" spans="1:4">
      <c r="A3590" s="47"/>
      <c r="B3590" s="48"/>
      <c r="C3590" s="47"/>
      <c r="D3590" s="743"/>
    </row>
    <row r="3592" spans="1:4">
      <c r="A3592" s="47"/>
      <c r="B3592" s="48"/>
      <c r="C3592" s="47"/>
      <c r="D3592" s="743"/>
    </row>
    <row r="3594" spans="1:4">
      <c r="A3594" s="47"/>
      <c r="B3594" s="48"/>
      <c r="C3594" s="47"/>
      <c r="D3594" s="743"/>
    </row>
    <row r="3596" spans="1:4">
      <c r="A3596" s="47"/>
      <c r="B3596" s="48"/>
      <c r="C3596" s="47"/>
      <c r="D3596" s="743"/>
    </row>
    <row r="3598" spans="1:4">
      <c r="A3598" s="47"/>
      <c r="B3598" s="48"/>
      <c r="C3598" s="47"/>
      <c r="D3598" s="743"/>
    </row>
    <row r="3600" spans="1:4">
      <c r="A3600" s="47"/>
      <c r="B3600" s="48"/>
      <c r="C3600" s="47"/>
      <c r="D3600" s="743"/>
    </row>
    <row r="3602" spans="1:4">
      <c r="A3602" s="47"/>
      <c r="B3602" s="48"/>
      <c r="C3602" s="47"/>
      <c r="D3602" s="743"/>
    </row>
    <row r="3604" spans="1:4">
      <c r="A3604" s="47"/>
      <c r="B3604" s="48"/>
      <c r="C3604" s="47"/>
      <c r="D3604" s="743"/>
    </row>
    <row r="3606" spans="1:4">
      <c r="A3606" s="47"/>
      <c r="B3606" s="48"/>
      <c r="C3606" s="47"/>
      <c r="D3606" s="743"/>
    </row>
    <row r="3608" spans="1:4">
      <c r="A3608" s="47"/>
      <c r="B3608" s="48"/>
      <c r="C3608" s="47"/>
      <c r="D3608" s="743"/>
    </row>
    <row r="3610" spans="1:4">
      <c r="A3610" s="47"/>
      <c r="B3610" s="48"/>
      <c r="C3610" s="47"/>
      <c r="D3610" s="743"/>
    </row>
    <row r="3612" spans="1:4">
      <c r="A3612" s="47"/>
      <c r="B3612" s="48"/>
      <c r="C3612" s="47"/>
      <c r="D3612" s="743"/>
    </row>
    <row r="3614" spans="1:4">
      <c r="A3614" s="47"/>
      <c r="B3614" s="48"/>
      <c r="C3614" s="47"/>
      <c r="D3614" s="743"/>
    </row>
    <row r="3616" spans="1:4">
      <c r="A3616" s="47"/>
      <c r="B3616" s="48"/>
      <c r="C3616" s="47"/>
      <c r="D3616" s="743"/>
    </row>
    <row r="3618" spans="1:4">
      <c r="A3618" s="47"/>
      <c r="B3618" s="48"/>
      <c r="C3618" s="47"/>
      <c r="D3618" s="743"/>
    </row>
    <row r="3620" spans="1:4">
      <c r="A3620" s="47"/>
      <c r="B3620" s="48"/>
      <c r="C3620" s="47"/>
      <c r="D3620" s="743"/>
    </row>
    <row r="3622" spans="1:4">
      <c r="A3622" s="47"/>
      <c r="B3622" s="48"/>
      <c r="C3622" s="47"/>
      <c r="D3622" s="743"/>
    </row>
    <row r="3624" spans="1:4">
      <c r="A3624" s="47"/>
      <c r="B3624" s="48"/>
      <c r="C3624" s="47"/>
      <c r="D3624" s="743"/>
    </row>
    <row r="3626" spans="1:4">
      <c r="A3626" s="47"/>
      <c r="B3626" s="48"/>
      <c r="C3626" s="47"/>
      <c r="D3626" s="743"/>
    </row>
    <row r="3628" spans="1:4">
      <c r="A3628" s="47"/>
      <c r="B3628" s="48"/>
      <c r="C3628" s="47"/>
      <c r="D3628" s="743"/>
    </row>
    <row r="3630" spans="1:4">
      <c r="A3630" s="47"/>
      <c r="B3630" s="48"/>
      <c r="C3630" s="47"/>
      <c r="D3630" s="743"/>
    </row>
    <row r="3632" spans="1:4">
      <c r="A3632" s="47"/>
      <c r="B3632" s="48"/>
      <c r="C3632" s="47"/>
      <c r="D3632" s="743"/>
    </row>
    <row r="3634" spans="1:4">
      <c r="A3634" s="47"/>
      <c r="B3634" s="48"/>
      <c r="C3634" s="47"/>
      <c r="D3634" s="743"/>
    </row>
    <row r="3636" spans="1:4">
      <c r="A3636" s="47"/>
      <c r="B3636" s="48"/>
      <c r="C3636" s="47"/>
      <c r="D3636" s="743"/>
    </row>
    <row r="3638" spans="1:4">
      <c r="A3638" s="47"/>
      <c r="B3638" s="48"/>
      <c r="C3638" s="47"/>
      <c r="D3638" s="743"/>
    </row>
    <row r="3640" spans="1:4">
      <c r="A3640" s="47"/>
      <c r="B3640" s="48"/>
      <c r="C3640" s="47"/>
      <c r="D3640" s="743"/>
    </row>
    <row r="3642" spans="1:4">
      <c r="A3642" s="47"/>
      <c r="B3642" s="48"/>
      <c r="C3642" s="47"/>
      <c r="D3642" s="743"/>
    </row>
    <row r="3644" spans="1:4">
      <c r="A3644" s="47"/>
      <c r="B3644" s="48"/>
      <c r="C3644" s="47"/>
      <c r="D3644" s="743"/>
    </row>
    <row r="3646" spans="1:4">
      <c r="A3646" s="47"/>
      <c r="B3646" s="48"/>
      <c r="C3646" s="47"/>
      <c r="D3646" s="743"/>
    </row>
    <row r="3648" spans="1:4">
      <c r="A3648" s="47"/>
      <c r="B3648" s="48"/>
      <c r="C3648" s="47"/>
      <c r="D3648" s="743"/>
    </row>
    <row r="3650" spans="1:4">
      <c r="A3650" s="47"/>
      <c r="B3650" s="48"/>
      <c r="C3650" s="47"/>
      <c r="D3650" s="743"/>
    </row>
    <row r="3652" spans="1:4">
      <c r="A3652" s="47"/>
      <c r="B3652" s="48"/>
      <c r="C3652" s="47"/>
      <c r="D3652" s="743"/>
    </row>
    <row r="3654" spans="1:4">
      <c r="A3654" s="47"/>
      <c r="B3654" s="48"/>
      <c r="C3654" s="47"/>
      <c r="D3654" s="743"/>
    </row>
    <row r="3656" spans="1:4">
      <c r="A3656" s="47"/>
      <c r="B3656" s="48"/>
      <c r="C3656" s="47"/>
      <c r="D3656" s="743"/>
    </row>
    <row r="3658" spans="1:4">
      <c r="A3658" s="47"/>
      <c r="B3658" s="48"/>
      <c r="C3658" s="47"/>
      <c r="D3658" s="743"/>
    </row>
    <row r="3660" spans="1:4">
      <c r="A3660" s="47"/>
      <c r="B3660" s="48"/>
      <c r="C3660" s="47"/>
      <c r="D3660" s="743"/>
    </row>
    <row r="3662" spans="1:4">
      <c r="A3662" s="47"/>
      <c r="B3662" s="48"/>
      <c r="C3662" s="47"/>
      <c r="D3662" s="743"/>
    </row>
    <row r="3664" spans="1:4">
      <c r="A3664" s="47"/>
      <c r="B3664" s="48"/>
      <c r="C3664" s="47"/>
      <c r="D3664" s="743"/>
    </row>
    <row r="3666" spans="1:4">
      <c r="A3666" s="47"/>
      <c r="B3666" s="48"/>
      <c r="C3666" s="47"/>
      <c r="D3666" s="743"/>
    </row>
    <row r="3668" spans="1:4">
      <c r="A3668" s="47"/>
      <c r="B3668" s="48"/>
      <c r="C3668" s="47"/>
      <c r="D3668" s="743"/>
    </row>
    <row r="3670" spans="1:4">
      <c r="A3670" s="47"/>
      <c r="B3670" s="48"/>
      <c r="C3670" s="47"/>
      <c r="D3670" s="743"/>
    </row>
    <row r="3672" spans="1:4">
      <c r="A3672" s="47"/>
      <c r="B3672" s="48"/>
      <c r="C3672" s="47"/>
      <c r="D3672" s="743"/>
    </row>
    <row r="3674" spans="1:4">
      <c r="A3674" s="47"/>
      <c r="B3674" s="48"/>
      <c r="C3674" s="47"/>
      <c r="D3674" s="743"/>
    </row>
    <row r="3676" spans="1:4">
      <c r="A3676" s="47"/>
      <c r="B3676" s="48"/>
      <c r="C3676" s="47"/>
      <c r="D3676" s="743"/>
    </row>
    <row r="3678" spans="1:4">
      <c r="A3678" s="47"/>
      <c r="B3678" s="48"/>
      <c r="C3678" s="47"/>
      <c r="D3678" s="743"/>
    </row>
    <row r="3680" spans="1:4">
      <c r="A3680" s="47"/>
      <c r="B3680" s="48"/>
      <c r="C3680" s="47"/>
      <c r="D3680" s="743"/>
    </row>
    <row r="3682" spans="1:4">
      <c r="A3682" s="47"/>
      <c r="B3682" s="48"/>
      <c r="C3682" s="47"/>
      <c r="D3682" s="743"/>
    </row>
    <row r="3684" spans="1:4">
      <c r="A3684" s="47"/>
      <c r="B3684" s="48"/>
      <c r="C3684" s="47"/>
      <c r="D3684" s="743"/>
    </row>
    <row r="3686" spans="1:4">
      <c r="A3686" s="47"/>
      <c r="B3686" s="48"/>
      <c r="C3686" s="47"/>
      <c r="D3686" s="743"/>
    </row>
    <row r="3688" spans="1:4">
      <c r="A3688" s="47"/>
      <c r="B3688" s="48"/>
      <c r="C3688" s="47"/>
      <c r="D3688" s="743"/>
    </row>
    <row r="3690" spans="1:4">
      <c r="A3690" s="47"/>
      <c r="B3690" s="48"/>
      <c r="C3690" s="47"/>
      <c r="D3690" s="743"/>
    </row>
    <row r="3692" spans="1:4">
      <c r="A3692" s="47"/>
      <c r="B3692" s="48"/>
      <c r="C3692" s="47"/>
      <c r="D3692" s="743"/>
    </row>
    <row r="3694" spans="1:4">
      <c r="A3694" s="47"/>
      <c r="B3694" s="48"/>
      <c r="C3694" s="47"/>
      <c r="D3694" s="743"/>
    </row>
    <row r="3696" spans="1:4">
      <c r="A3696" s="47"/>
      <c r="B3696" s="48"/>
      <c r="C3696" s="47"/>
      <c r="D3696" s="743"/>
    </row>
    <row r="3698" spans="1:4">
      <c r="A3698" s="47"/>
      <c r="B3698" s="48"/>
      <c r="C3698" s="47"/>
      <c r="D3698" s="743"/>
    </row>
    <row r="3700" spans="1:4">
      <c r="A3700" s="47"/>
      <c r="B3700" s="48"/>
      <c r="C3700" s="47"/>
      <c r="D3700" s="743"/>
    </row>
    <row r="3702" spans="1:4">
      <c r="A3702" s="47"/>
      <c r="B3702" s="48"/>
      <c r="C3702" s="47"/>
      <c r="D3702" s="743"/>
    </row>
    <row r="3704" spans="1:4">
      <c r="A3704" s="47"/>
      <c r="B3704" s="48"/>
      <c r="C3704" s="47"/>
      <c r="D3704" s="743"/>
    </row>
    <row r="3706" spans="1:4">
      <c r="A3706" s="47"/>
      <c r="B3706" s="48"/>
      <c r="C3706" s="47"/>
      <c r="D3706" s="743"/>
    </row>
    <row r="3708" spans="1:4">
      <c r="A3708" s="47"/>
      <c r="B3708" s="48"/>
      <c r="C3708" s="47"/>
      <c r="D3708" s="743"/>
    </row>
    <row r="3710" spans="1:4">
      <c r="A3710" s="47"/>
      <c r="B3710" s="48"/>
      <c r="C3710" s="47"/>
      <c r="D3710" s="743"/>
    </row>
    <row r="3712" spans="1:4">
      <c r="A3712" s="47"/>
      <c r="B3712" s="48"/>
      <c r="C3712" s="47"/>
      <c r="D3712" s="743"/>
    </row>
    <row r="3714" spans="1:4">
      <c r="A3714" s="47"/>
      <c r="B3714" s="48"/>
      <c r="C3714" s="47"/>
      <c r="D3714" s="743"/>
    </row>
    <row r="3716" spans="1:4">
      <c r="A3716" s="47"/>
      <c r="B3716" s="48"/>
      <c r="C3716" s="47"/>
      <c r="D3716" s="743"/>
    </row>
    <row r="3718" spans="1:4">
      <c r="A3718" s="47"/>
      <c r="B3718" s="48"/>
      <c r="C3718" s="47"/>
      <c r="D3718" s="743"/>
    </row>
    <row r="3720" spans="1:4">
      <c r="A3720" s="47"/>
      <c r="B3720" s="48"/>
      <c r="C3720" s="47"/>
      <c r="D3720" s="743"/>
    </row>
    <row r="3722" spans="1:4">
      <c r="A3722" s="47"/>
      <c r="B3722" s="48"/>
      <c r="C3722" s="47"/>
      <c r="D3722" s="743"/>
    </row>
    <row r="3724" spans="1:4">
      <c r="A3724" s="47"/>
      <c r="B3724" s="48"/>
      <c r="C3724" s="47"/>
      <c r="D3724" s="743"/>
    </row>
    <row r="3726" spans="1:4">
      <c r="A3726" s="47"/>
      <c r="B3726" s="48"/>
      <c r="C3726" s="47"/>
      <c r="D3726" s="743"/>
    </row>
    <row r="3728" spans="1:4">
      <c r="A3728" s="47"/>
      <c r="B3728" s="48"/>
      <c r="C3728" s="47"/>
      <c r="D3728" s="743"/>
    </row>
    <row r="3730" spans="1:4">
      <c r="A3730" s="47"/>
      <c r="B3730" s="48"/>
      <c r="C3730" s="47"/>
      <c r="D3730" s="743"/>
    </row>
    <row r="3732" spans="1:4">
      <c r="A3732" s="47"/>
      <c r="B3732" s="48"/>
      <c r="C3732" s="47"/>
      <c r="D3732" s="743"/>
    </row>
    <row r="3734" spans="1:4">
      <c r="A3734" s="47"/>
      <c r="B3734" s="48"/>
      <c r="C3734" s="47"/>
      <c r="D3734" s="743"/>
    </row>
    <row r="3736" spans="1:4">
      <c r="A3736" s="47"/>
      <c r="B3736" s="48"/>
      <c r="C3736" s="47"/>
      <c r="D3736" s="743"/>
    </row>
    <row r="3738" spans="1:4">
      <c r="A3738" s="47"/>
      <c r="B3738" s="48"/>
      <c r="C3738" s="47"/>
      <c r="D3738" s="743"/>
    </row>
    <row r="3740" spans="1:4">
      <c r="A3740" s="47"/>
      <c r="B3740" s="48"/>
      <c r="C3740" s="47"/>
      <c r="D3740" s="743"/>
    </row>
    <row r="3742" spans="1:4">
      <c r="A3742" s="47"/>
      <c r="B3742" s="48"/>
      <c r="C3742" s="47"/>
      <c r="D3742" s="743"/>
    </row>
    <row r="3744" spans="1:4">
      <c r="A3744" s="47"/>
      <c r="B3744" s="48"/>
      <c r="C3744" s="47"/>
      <c r="D3744" s="743"/>
    </row>
    <row r="3746" spans="1:4">
      <c r="A3746" s="47"/>
      <c r="B3746" s="48"/>
      <c r="C3746" s="47"/>
      <c r="D3746" s="743"/>
    </row>
    <row r="3748" spans="1:4">
      <c r="A3748" s="47"/>
      <c r="B3748" s="48"/>
      <c r="C3748" s="47"/>
      <c r="D3748" s="743"/>
    </row>
    <row r="3750" spans="1:4">
      <c r="A3750" s="47"/>
      <c r="B3750" s="48"/>
      <c r="C3750" s="47"/>
      <c r="D3750" s="743"/>
    </row>
    <row r="3752" spans="1:4">
      <c r="A3752" s="47"/>
      <c r="B3752" s="48"/>
      <c r="C3752" s="47"/>
      <c r="D3752" s="743"/>
    </row>
    <row r="3754" spans="1:4">
      <c r="A3754" s="47"/>
      <c r="B3754" s="48"/>
      <c r="C3754" s="47"/>
      <c r="D3754" s="743"/>
    </row>
    <row r="3756" spans="1:4">
      <c r="A3756" s="47"/>
      <c r="B3756" s="48"/>
      <c r="C3756" s="47"/>
      <c r="D3756" s="743"/>
    </row>
    <row r="3758" spans="1:4">
      <c r="A3758" s="47"/>
      <c r="B3758" s="48"/>
      <c r="C3758" s="47"/>
      <c r="D3758" s="743"/>
    </row>
    <row r="3760" spans="1:4">
      <c r="A3760" s="47"/>
      <c r="B3760" s="48"/>
      <c r="C3760" s="47"/>
      <c r="D3760" s="743"/>
    </row>
    <row r="3762" spans="1:4">
      <c r="A3762" s="47"/>
      <c r="B3762" s="48"/>
      <c r="C3762" s="47"/>
      <c r="D3762" s="743"/>
    </row>
    <row r="3764" spans="1:4">
      <c r="A3764" s="47"/>
      <c r="B3764" s="48"/>
      <c r="C3764" s="47"/>
      <c r="D3764" s="743"/>
    </row>
    <row r="3766" spans="1:4">
      <c r="A3766" s="47"/>
      <c r="B3766" s="48"/>
      <c r="C3766" s="47"/>
      <c r="D3766" s="743"/>
    </row>
    <row r="3768" spans="1:4">
      <c r="A3768" s="47"/>
      <c r="B3768" s="48"/>
      <c r="C3768" s="47"/>
      <c r="D3768" s="743"/>
    </row>
    <row r="3770" spans="1:4">
      <c r="A3770" s="47"/>
      <c r="B3770" s="48"/>
      <c r="C3770" s="47"/>
      <c r="D3770" s="743"/>
    </row>
    <row r="3772" spans="1:4">
      <c r="A3772" s="47"/>
      <c r="B3772" s="48"/>
      <c r="C3772" s="47"/>
      <c r="D3772" s="743"/>
    </row>
    <row r="3774" spans="1:4">
      <c r="A3774" s="47"/>
      <c r="B3774" s="48"/>
      <c r="C3774" s="47"/>
      <c r="D3774" s="743"/>
    </row>
    <row r="3776" spans="1:4">
      <c r="A3776" s="47"/>
      <c r="B3776" s="48"/>
      <c r="C3776" s="47"/>
      <c r="D3776" s="743"/>
    </row>
    <row r="3778" spans="1:4">
      <c r="A3778" s="47"/>
      <c r="B3778" s="48"/>
      <c r="C3778" s="47"/>
      <c r="D3778" s="743"/>
    </row>
    <row r="3780" spans="1:4">
      <c r="A3780" s="47"/>
      <c r="B3780" s="48"/>
      <c r="C3780" s="47"/>
      <c r="D3780" s="743"/>
    </row>
    <row r="3782" spans="1:4">
      <c r="A3782" s="47"/>
      <c r="B3782" s="48"/>
      <c r="C3782" s="47"/>
      <c r="D3782" s="743"/>
    </row>
    <row r="3784" spans="1:4">
      <c r="A3784" s="47"/>
      <c r="B3784" s="48"/>
      <c r="C3784" s="47"/>
      <c r="D3784" s="743"/>
    </row>
    <row r="3786" spans="1:4">
      <c r="A3786" s="47"/>
      <c r="B3786" s="48"/>
      <c r="C3786" s="47"/>
      <c r="D3786" s="743"/>
    </row>
    <row r="3788" spans="1:4">
      <c r="A3788" s="47"/>
      <c r="B3788" s="48"/>
      <c r="C3788" s="47"/>
      <c r="D3788" s="743"/>
    </row>
    <row r="3790" spans="1:4">
      <c r="A3790" s="47"/>
      <c r="B3790" s="48"/>
      <c r="C3790" s="47"/>
      <c r="D3790" s="743"/>
    </row>
    <row r="3792" spans="1:4">
      <c r="A3792" s="47"/>
      <c r="B3792" s="48"/>
      <c r="C3792" s="47"/>
      <c r="D3792" s="743"/>
    </row>
    <row r="3794" spans="1:4">
      <c r="A3794" s="47"/>
      <c r="B3794" s="48"/>
      <c r="C3794" s="47"/>
      <c r="D3794" s="743"/>
    </row>
    <row r="3796" spans="1:4">
      <c r="A3796" s="47"/>
      <c r="B3796" s="48"/>
      <c r="C3796" s="47"/>
      <c r="D3796" s="743"/>
    </row>
    <row r="3798" spans="1:4">
      <c r="A3798" s="47"/>
      <c r="B3798" s="48"/>
      <c r="C3798" s="47"/>
      <c r="D3798" s="743"/>
    </row>
    <row r="3800" spans="1:4">
      <c r="A3800" s="47"/>
      <c r="B3800" s="48"/>
      <c r="C3800" s="47"/>
      <c r="D3800" s="743"/>
    </row>
    <row r="3802" spans="1:4">
      <c r="A3802" s="47"/>
      <c r="B3802" s="48"/>
      <c r="C3802" s="47"/>
      <c r="D3802" s="743"/>
    </row>
    <row r="3804" spans="1:4">
      <c r="A3804" s="47"/>
      <c r="B3804" s="48"/>
      <c r="C3804" s="47"/>
      <c r="D3804" s="743"/>
    </row>
    <row r="3806" spans="1:4">
      <c r="A3806" s="47"/>
      <c r="B3806" s="48"/>
      <c r="C3806" s="47"/>
      <c r="D3806" s="743"/>
    </row>
    <row r="3808" spans="1:4">
      <c r="A3808" s="47"/>
      <c r="B3808" s="48"/>
      <c r="C3808" s="47"/>
      <c r="D3808" s="743"/>
    </row>
    <row r="3810" spans="1:4">
      <c r="A3810" s="47"/>
      <c r="B3810" s="48"/>
      <c r="C3810" s="47"/>
      <c r="D3810" s="743"/>
    </row>
    <row r="3812" spans="1:4">
      <c r="A3812" s="47"/>
      <c r="B3812" s="48"/>
      <c r="C3812" s="47"/>
      <c r="D3812" s="743"/>
    </row>
    <row r="3814" spans="1:4">
      <c r="A3814" s="47"/>
      <c r="B3814" s="48"/>
      <c r="C3814" s="47"/>
      <c r="D3814" s="743"/>
    </row>
    <row r="3816" spans="1:4">
      <c r="A3816" s="47"/>
      <c r="B3816" s="48"/>
      <c r="C3816" s="47"/>
      <c r="D3816" s="743"/>
    </row>
    <row r="3818" spans="1:4">
      <c r="A3818" s="47"/>
      <c r="B3818" s="48"/>
      <c r="C3818" s="47"/>
      <c r="D3818" s="743"/>
    </row>
    <row r="3820" spans="1:4">
      <c r="A3820" s="47"/>
      <c r="B3820" s="48"/>
      <c r="C3820" s="47"/>
      <c r="D3820" s="743"/>
    </row>
    <row r="3822" spans="1:4">
      <c r="A3822" s="47"/>
      <c r="B3822" s="48"/>
      <c r="C3822" s="47"/>
      <c r="D3822" s="743"/>
    </row>
    <row r="3824" spans="1:4">
      <c r="A3824" s="47"/>
      <c r="B3824" s="48"/>
      <c r="C3824" s="47"/>
      <c r="D3824" s="743"/>
    </row>
    <row r="3826" spans="1:4">
      <c r="A3826" s="47"/>
      <c r="B3826" s="48"/>
      <c r="C3826" s="47"/>
      <c r="D3826" s="743"/>
    </row>
    <row r="3828" spans="1:4">
      <c r="A3828" s="47"/>
      <c r="B3828" s="48"/>
      <c r="C3828" s="47"/>
      <c r="D3828" s="743"/>
    </row>
    <row r="3830" spans="1:4">
      <c r="A3830" s="47"/>
      <c r="B3830" s="48"/>
      <c r="C3830" s="47"/>
      <c r="D3830" s="743"/>
    </row>
    <row r="3832" spans="1:4">
      <c r="A3832" s="47"/>
      <c r="B3832" s="48"/>
      <c r="C3832" s="47"/>
      <c r="D3832" s="743"/>
    </row>
    <row r="3834" spans="1:4">
      <c r="A3834" s="47"/>
      <c r="B3834" s="48"/>
      <c r="C3834" s="47"/>
      <c r="D3834" s="743"/>
    </row>
    <row r="3836" spans="1:4">
      <c r="A3836" s="47"/>
      <c r="B3836" s="48"/>
      <c r="C3836" s="47"/>
      <c r="D3836" s="743"/>
    </row>
    <row r="3838" spans="1:4">
      <c r="A3838" s="47"/>
      <c r="B3838" s="48"/>
      <c r="C3838" s="47"/>
      <c r="D3838" s="743"/>
    </row>
    <row r="3840" spans="1:4">
      <c r="A3840" s="47"/>
      <c r="B3840" s="48"/>
      <c r="C3840" s="47"/>
      <c r="D3840" s="743"/>
    </row>
    <row r="3842" spans="1:4">
      <c r="A3842" s="47"/>
      <c r="B3842" s="48"/>
      <c r="C3842" s="47"/>
      <c r="D3842" s="743"/>
    </row>
    <row r="3844" spans="1:4">
      <c r="A3844" s="47"/>
      <c r="B3844" s="48"/>
      <c r="C3844" s="47"/>
      <c r="D3844" s="743"/>
    </row>
    <row r="3846" spans="1:4">
      <c r="A3846" s="47"/>
      <c r="B3846" s="48"/>
      <c r="C3846" s="47"/>
      <c r="D3846" s="743"/>
    </row>
    <row r="3848" spans="1:4">
      <c r="A3848" s="47"/>
      <c r="B3848" s="48"/>
      <c r="C3848" s="47"/>
      <c r="D3848" s="743"/>
    </row>
    <row r="3850" spans="1:4">
      <c r="A3850" s="47"/>
      <c r="B3850" s="48"/>
      <c r="C3850" s="47"/>
      <c r="D3850" s="743"/>
    </row>
    <row r="3852" spans="1:4">
      <c r="A3852" s="47"/>
      <c r="B3852" s="48"/>
      <c r="C3852" s="47"/>
      <c r="D3852" s="743"/>
    </row>
    <row r="3854" spans="1:4">
      <c r="A3854" s="47"/>
      <c r="B3854" s="48"/>
      <c r="C3854" s="47"/>
      <c r="D3854" s="743"/>
    </row>
    <row r="3856" spans="1:4">
      <c r="A3856" s="47"/>
      <c r="B3856" s="48"/>
      <c r="C3856" s="47"/>
      <c r="D3856" s="743"/>
    </row>
    <row r="3858" spans="1:4">
      <c r="A3858" s="47"/>
      <c r="B3858" s="48"/>
      <c r="C3858" s="47"/>
      <c r="D3858" s="743"/>
    </row>
    <row r="3860" spans="1:4">
      <c r="A3860" s="47"/>
      <c r="B3860" s="48"/>
      <c r="C3860" s="47"/>
      <c r="D3860" s="743"/>
    </row>
    <row r="3862" spans="1:4">
      <c r="A3862" s="47"/>
      <c r="B3862" s="48"/>
      <c r="C3862" s="47"/>
      <c r="D3862" s="743"/>
    </row>
    <row r="3864" spans="1:4">
      <c r="A3864" s="47"/>
      <c r="B3864" s="48"/>
      <c r="C3864" s="47"/>
      <c r="D3864" s="743"/>
    </row>
    <row r="3866" spans="1:4">
      <c r="A3866" s="47"/>
      <c r="B3866" s="48"/>
      <c r="C3866" s="47"/>
      <c r="D3866" s="743"/>
    </row>
    <row r="3868" spans="1:4">
      <c r="A3868" s="47"/>
      <c r="B3868" s="48"/>
      <c r="C3868" s="47"/>
      <c r="D3868" s="743"/>
    </row>
    <row r="3870" spans="1:4">
      <c r="A3870" s="47"/>
      <c r="B3870" s="48"/>
      <c r="C3870" s="47"/>
      <c r="D3870" s="743"/>
    </row>
    <row r="3872" spans="1:4">
      <c r="A3872" s="47"/>
      <c r="B3872" s="48"/>
      <c r="C3872" s="47"/>
      <c r="D3872" s="743"/>
    </row>
    <row r="3874" spans="1:4">
      <c r="A3874" s="47"/>
      <c r="B3874" s="48"/>
      <c r="C3874" s="47"/>
      <c r="D3874" s="743"/>
    </row>
    <row r="3876" spans="1:4">
      <c r="A3876" s="47"/>
      <c r="B3876" s="48"/>
      <c r="C3876" s="47"/>
      <c r="D3876" s="743"/>
    </row>
    <row r="3878" spans="1:4">
      <c r="A3878" s="47"/>
      <c r="B3878" s="48"/>
      <c r="C3878" s="47"/>
      <c r="D3878" s="743"/>
    </row>
    <row r="3880" spans="1:4">
      <c r="A3880" s="47"/>
      <c r="B3880" s="48"/>
      <c r="C3880" s="47"/>
      <c r="D3880" s="743"/>
    </row>
    <row r="3882" spans="1:4">
      <c r="A3882" s="47"/>
      <c r="B3882" s="48"/>
      <c r="C3882" s="47"/>
      <c r="D3882" s="743"/>
    </row>
    <row r="3884" spans="1:4">
      <c r="A3884" s="47"/>
      <c r="B3884" s="48"/>
      <c r="C3884" s="47"/>
      <c r="D3884" s="743"/>
    </row>
    <row r="3886" spans="1:4">
      <c r="A3886" s="47"/>
      <c r="B3886" s="48"/>
      <c r="C3886" s="47"/>
      <c r="D3886" s="743"/>
    </row>
    <row r="3888" spans="1:4">
      <c r="A3888" s="47"/>
      <c r="B3888" s="48"/>
      <c r="C3888" s="47"/>
      <c r="D3888" s="743"/>
    </row>
    <row r="3890" spans="1:4">
      <c r="A3890" s="47"/>
      <c r="B3890" s="48"/>
      <c r="C3890" s="47"/>
      <c r="D3890" s="743"/>
    </row>
    <row r="3892" spans="1:4">
      <c r="A3892" s="47"/>
      <c r="B3892" s="48"/>
      <c r="C3892" s="47"/>
      <c r="D3892" s="743"/>
    </row>
    <row r="3894" spans="1:4">
      <c r="A3894" s="47"/>
      <c r="B3894" s="48"/>
      <c r="C3894" s="47"/>
      <c r="D3894" s="743"/>
    </row>
    <row r="3896" spans="1:4">
      <c r="A3896" s="47"/>
      <c r="B3896" s="48"/>
      <c r="C3896" s="47"/>
      <c r="D3896" s="743"/>
    </row>
    <row r="3898" spans="1:4">
      <c r="A3898" s="47"/>
      <c r="B3898" s="48"/>
      <c r="C3898" s="47"/>
      <c r="D3898" s="743"/>
    </row>
    <row r="3900" spans="1:4">
      <c r="A3900" s="47"/>
      <c r="B3900" s="48"/>
      <c r="C3900" s="47"/>
      <c r="D3900" s="743"/>
    </row>
    <row r="3902" spans="1:4">
      <c r="A3902" s="47"/>
      <c r="B3902" s="48"/>
      <c r="C3902" s="47"/>
      <c r="D3902" s="743"/>
    </row>
    <row r="3904" spans="1:4">
      <c r="A3904" s="47"/>
      <c r="B3904" s="48"/>
      <c r="C3904" s="47"/>
      <c r="D3904" s="743"/>
    </row>
    <row r="3906" spans="1:4">
      <c r="A3906" s="47"/>
      <c r="B3906" s="48"/>
      <c r="C3906" s="47"/>
      <c r="D3906" s="743"/>
    </row>
    <row r="3908" spans="1:4">
      <c r="A3908" s="47"/>
      <c r="B3908" s="48"/>
      <c r="C3908" s="47"/>
      <c r="D3908" s="743"/>
    </row>
    <row r="3910" spans="1:4">
      <c r="A3910" s="47"/>
      <c r="B3910" s="48"/>
      <c r="C3910" s="47"/>
      <c r="D3910" s="743"/>
    </row>
    <row r="3912" spans="1:4">
      <c r="A3912" s="47"/>
      <c r="B3912" s="48"/>
      <c r="C3912" s="47"/>
      <c r="D3912" s="743"/>
    </row>
    <row r="3914" spans="1:4">
      <c r="A3914" s="47"/>
      <c r="B3914" s="48"/>
      <c r="C3914" s="47"/>
      <c r="D3914" s="743"/>
    </row>
    <row r="3916" spans="1:4">
      <c r="A3916" s="47"/>
      <c r="B3916" s="48"/>
      <c r="C3916" s="47"/>
      <c r="D3916" s="743"/>
    </row>
    <row r="3918" spans="1:4">
      <c r="A3918" s="47"/>
      <c r="B3918" s="48"/>
      <c r="C3918" s="47"/>
      <c r="D3918" s="743"/>
    </row>
    <row r="3920" spans="1:4">
      <c r="A3920" s="47"/>
      <c r="B3920" s="48"/>
      <c r="C3920" s="47"/>
      <c r="D3920" s="743"/>
    </row>
    <row r="3922" spans="1:4">
      <c r="A3922" s="47"/>
      <c r="B3922" s="48"/>
      <c r="C3922" s="47"/>
      <c r="D3922" s="743"/>
    </row>
    <row r="3924" spans="1:4">
      <c r="A3924" s="47"/>
      <c r="B3924" s="48"/>
      <c r="C3924" s="47"/>
      <c r="D3924" s="743"/>
    </row>
    <row r="3926" spans="1:4">
      <c r="A3926" s="47"/>
      <c r="B3926" s="48"/>
      <c r="C3926" s="47"/>
      <c r="D3926" s="743"/>
    </row>
    <row r="3928" spans="1:4">
      <c r="A3928" s="47"/>
      <c r="B3928" s="48"/>
      <c r="C3928" s="47"/>
      <c r="D3928" s="743"/>
    </row>
    <row r="3930" spans="1:4">
      <c r="A3930" s="47"/>
      <c r="B3930" s="48"/>
      <c r="C3930" s="47"/>
      <c r="D3930" s="743"/>
    </row>
    <row r="3932" spans="1:4">
      <c r="A3932" s="47"/>
      <c r="B3932" s="48"/>
      <c r="C3932" s="47"/>
      <c r="D3932" s="743"/>
    </row>
    <row r="3934" spans="1:4">
      <c r="A3934" s="47"/>
      <c r="B3934" s="48"/>
      <c r="C3934" s="47"/>
      <c r="D3934" s="743"/>
    </row>
    <row r="3936" spans="1:4">
      <c r="A3936" s="47"/>
      <c r="B3936" s="48"/>
      <c r="C3936" s="47"/>
      <c r="D3936" s="743"/>
    </row>
    <row r="3938" spans="1:4">
      <c r="A3938" s="47"/>
      <c r="B3938" s="48"/>
      <c r="C3938" s="47"/>
      <c r="D3938" s="743"/>
    </row>
    <row r="3940" spans="1:4">
      <c r="A3940" s="47"/>
      <c r="B3940" s="48"/>
      <c r="C3940" s="47"/>
      <c r="D3940" s="743"/>
    </row>
    <row r="3942" spans="1:4">
      <c r="A3942" s="47"/>
      <c r="B3942" s="48"/>
      <c r="C3942" s="47"/>
      <c r="D3942" s="743"/>
    </row>
    <row r="3944" spans="1:4">
      <c r="A3944" s="47"/>
      <c r="B3944" s="48"/>
      <c r="C3944" s="47"/>
      <c r="D3944" s="743"/>
    </row>
    <row r="3946" spans="1:4">
      <c r="A3946" s="47"/>
      <c r="B3946" s="48"/>
      <c r="C3946" s="47"/>
      <c r="D3946" s="743"/>
    </row>
    <row r="3948" spans="1:4">
      <c r="A3948" s="47"/>
      <c r="B3948" s="48"/>
      <c r="C3948" s="47"/>
      <c r="D3948" s="743"/>
    </row>
    <row r="3950" spans="1:4">
      <c r="A3950" s="47"/>
      <c r="B3950" s="48"/>
      <c r="C3950" s="47"/>
      <c r="D3950" s="743"/>
    </row>
    <row r="3952" spans="1:4">
      <c r="A3952" s="47"/>
      <c r="B3952" s="48"/>
      <c r="C3952" s="47"/>
      <c r="D3952" s="743"/>
    </row>
    <row r="3954" spans="1:4">
      <c r="A3954" s="47"/>
      <c r="B3954" s="48"/>
      <c r="C3954" s="47"/>
      <c r="D3954" s="743"/>
    </row>
    <row r="3956" spans="1:4">
      <c r="A3956" s="47"/>
      <c r="B3956" s="48"/>
      <c r="C3956" s="47"/>
      <c r="D3956" s="743"/>
    </row>
    <row r="3958" spans="1:4">
      <c r="A3958" s="47"/>
      <c r="B3958" s="48"/>
      <c r="C3958" s="47"/>
      <c r="D3958" s="743"/>
    </row>
    <row r="3960" spans="1:4">
      <c r="A3960" s="47"/>
      <c r="B3960" s="48"/>
      <c r="C3960" s="47"/>
      <c r="D3960" s="743"/>
    </row>
    <row r="3962" spans="1:4">
      <c r="A3962" s="47"/>
      <c r="B3962" s="48"/>
      <c r="C3962" s="47"/>
      <c r="D3962" s="743"/>
    </row>
    <row r="3964" spans="1:4">
      <c r="A3964" s="47"/>
      <c r="B3964" s="48"/>
      <c r="C3964" s="47"/>
      <c r="D3964" s="743"/>
    </row>
    <row r="3966" spans="1:4">
      <c r="A3966" s="47"/>
      <c r="B3966" s="48"/>
      <c r="C3966" s="47"/>
      <c r="D3966" s="743"/>
    </row>
    <row r="3968" spans="1:4">
      <c r="A3968" s="47"/>
      <c r="B3968" s="48"/>
      <c r="C3968" s="47"/>
      <c r="D3968" s="743"/>
    </row>
    <row r="3970" spans="1:4">
      <c r="A3970" s="47"/>
      <c r="B3970" s="48"/>
      <c r="C3970" s="47"/>
      <c r="D3970" s="743"/>
    </row>
    <row r="3972" spans="1:4">
      <c r="A3972" s="47"/>
      <c r="B3972" s="48"/>
      <c r="C3972" s="47"/>
      <c r="D3972" s="743"/>
    </row>
    <row r="3974" spans="1:4">
      <c r="A3974" s="47"/>
      <c r="B3974" s="48"/>
      <c r="C3974" s="47"/>
      <c r="D3974" s="743"/>
    </row>
    <row r="3976" spans="1:4">
      <c r="A3976" s="47"/>
      <c r="B3976" s="48"/>
      <c r="C3976" s="47"/>
      <c r="D3976" s="743"/>
    </row>
    <row r="3978" spans="1:4">
      <c r="A3978" s="47"/>
      <c r="B3978" s="48"/>
      <c r="C3978" s="47"/>
      <c r="D3978" s="743"/>
    </row>
    <row r="3980" spans="1:4">
      <c r="A3980" s="47"/>
      <c r="B3980" s="48"/>
      <c r="C3980" s="47"/>
      <c r="D3980" s="743"/>
    </row>
    <row r="3982" spans="1:4">
      <c r="A3982" s="47"/>
      <c r="B3982" s="48"/>
      <c r="C3982" s="47"/>
      <c r="D3982" s="743"/>
    </row>
    <row r="3984" spans="1:4">
      <c r="A3984" s="47"/>
      <c r="B3984" s="48"/>
      <c r="C3984" s="47"/>
      <c r="D3984" s="743"/>
    </row>
    <row r="3986" spans="1:4">
      <c r="A3986" s="47"/>
      <c r="B3986" s="48"/>
      <c r="C3986" s="47"/>
      <c r="D3986" s="743"/>
    </row>
    <row r="3988" spans="1:4">
      <c r="A3988" s="47"/>
      <c r="B3988" s="48"/>
      <c r="C3988" s="47"/>
      <c r="D3988" s="743"/>
    </row>
    <row r="3990" spans="1:4">
      <c r="A3990" s="47"/>
      <c r="B3990" s="48"/>
      <c r="C3990" s="47"/>
      <c r="D3990" s="743"/>
    </row>
    <row r="3992" spans="1:4">
      <c r="A3992" s="47"/>
      <c r="B3992" s="48"/>
      <c r="C3992" s="47"/>
      <c r="D3992" s="743"/>
    </row>
    <row r="3994" spans="1:4">
      <c r="A3994" s="47"/>
      <c r="B3994" s="48"/>
      <c r="C3994" s="47"/>
      <c r="D3994" s="743"/>
    </row>
    <row r="3996" spans="1:4">
      <c r="A3996" s="47"/>
      <c r="B3996" s="48"/>
      <c r="C3996" s="47"/>
      <c r="D3996" s="743"/>
    </row>
    <row r="3998" spans="1:4">
      <c r="A3998" s="47"/>
      <c r="B3998" s="48"/>
      <c r="C3998" s="47"/>
      <c r="D3998" s="743"/>
    </row>
    <row r="4000" spans="1:4">
      <c r="A4000" s="47"/>
      <c r="B4000" s="48"/>
      <c r="C4000" s="47"/>
      <c r="D4000" s="743"/>
    </row>
    <row r="4002" spans="1:4">
      <c r="A4002" s="47"/>
      <c r="B4002" s="48"/>
      <c r="C4002" s="47"/>
      <c r="D4002" s="743"/>
    </row>
    <row r="4004" spans="1:4">
      <c r="A4004" s="47"/>
      <c r="B4004" s="48"/>
      <c r="C4004" s="47"/>
      <c r="D4004" s="743"/>
    </row>
    <row r="4006" spans="1:4">
      <c r="A4006" s="47"/>
      <c r="B4006" s="48"/>
      <c r="C4006" s="47"/>
      <c r="D4006" s="743"/>
    </row>
    <row r="4008" spans="1:4">
      <c r="A4008" s="47"/>
      <c r="B4008" s="48"/>
      <c r="C4008" s="47"/>
      <c r="D4008" s="743"/>
    </row>
    <row r="4010" spans="1:4">
      <c r="A4010" s="47"/>
      <c r="B4010" s="48"/>
      <c r="C4010" s="47"/>
      <c r="D4010" s="743"/>
    </row>
    <row r="4012" spans="1:4">
      <c r="A4012" s="47"/>
      <c r="B4012" s="48"/>
      <c r="C4012" s="47"/>
      <c r="D4012" s="743"/>
    </row>
    <row r="4014" spans="1:4">
      <c r="A4014" s="47"/>
      <c r="B4014" s="48"/>
      <c r="C4014" s="47"/>
      <c r="D4014" s="743"/>
    </row>
    <row r="4016" spans="1:4">
      <c r="A4016" s="47"/>
      <c r="B4016" s="48"/>
      <c r="C4016" s="47"/>
      <c r="D4016" s="743"/>
    </row>
    <row r="4018" spans="1:4">
      <c r="A4018" s="47"/>
      <c r="B4018" s="48"/>
      <c r="C4018" s="47"/>
      <c r="D4018" s="743"/>
    </row>
    <row r="4020" spans="1:4">
      <c r="A4020" s="47"/>
      <c r="B4020" s="48"/>
      <c r="C4020" s="47"/>
      <c r="D4020" s="743"/>
    </row>
    <row r="4022" spans="1:4">
      <c r="A4022" s="47"/>
      <c r="B4022" s="48"/>
      <c r="C4022" s="47"/>
      <c r="D4022" s="743"/>
    </row>
    <row r="4024" spans="1:4">
      <c r="A4024" s="47"/>
      <c r="B4024" s="48"/>
      <c r="C4024" s="47"/>
      <c r="D4024" s="743"/>
    </row>
    <row r="4026" spans="1:4">
      <c r="A4026" s="47"/>
      <c r="B4026" s="48"/>
      <c r="C4026" s="47"/>
      <c r="D4026" s="743"/>
    </row>
    <row r="4028" spans="1:4">
      <c r="A4028" s="47"/>
      <c r="B4028" s="48"/>
      <c r="C4028" s="47"/>
      <c r="D4028" s="743"/>
    </row>
    <row r="4030" spans="1:4">
      <c r="A4030" s="47"/>
      <c r="B4030" s="48"/>
      <c r="C4030" s="47"/>
      <c r="D4030" s="743"/>
    </row>
    <row r="4032" spans="1:4">
      <c r="A4032" s="47"/>
      <c r="B4032" s="48"/>
      <c r="C4032" s="47"/>
      <c r="D4032" s="743"/>
    </row>
    <row r="4034" spans="1:4">
      <c r="A4034" s="47"/>
      <c r="B4034" s="48"/>
      <c r="C4034" s="47"/>
      <c r="D4034" s="743"/>
    </row>
    <row r="4036" spans="1:4">
      <c r="A4036" s="47"/>
      <c r="B4036" s="48"/>
      <c r="C4036" s="47"/>
      <c r="D4036" s="743"/>
    </row>
    <row r="4038" spans="1:4">
      <c r="A4038" s="47"/>
      <c r="B4038" s="48"/>
      <c r="C4038" s="47"/>
      <c r="D4038" s="743"/>
    </row>
    <row r="4040" spans="1:4">
      <c r="A4040" s="47"/>
      <c r="B4040" s="48"/>
      <c r="C4040" s="47"/>
      <c r="D4040" s="743"/>
    </row>
    <row r="4042" spans="1:4">
      <c r="A4042" s="47"/>
      <c r="B4042" s="48"/>
      <c r="C4042" s="47"/>
      <c r="D4042" s="743"/>
    </row>
    <row r="4044" spans="1:4">
      <c r="A4044" s="47"/>
      <c r="B4044" s="48"/>
      <c r="C4044" s="47"/>
      <c r="D4044" s="743"/>
    </row>
    <row r="4046" spans="1:4">
      <c r="A4046" s="47"/>
      <c r="B4046" s="48"/>
      <c r="C4046" s="47"/>
      <c r="D4046" s="743"/>
    </row>
    <row r="4048" spans="1:4">
      <c r="A4048" s="47"/>
      <c r="B4048" s="48"/>
      <c r="C4048" s="47"/>
      <c r="D4048" s="743"/>
    </row>
    <row r="4050" spans="1:4">
      <c r="A4050" s="47"/>
      <c r="B4050" s="48"/>
      <c r="C4050" s="47"/>
      <c r="D4050" s="743"/>
    </row>
    <row r="4052" spans="1:4">
      <c r="A4052" s="47"/>
      <c r="B4052" s="48"/>
      <c r="C4052" s="47"/>
      <c r="D4052" s="743"/>
    </row>
    <row r="4054" spans="1:4">
      <c r="A4054" s="47"/>
      <c r="B4054" s="48"/>
      <c r="C4054" s="47"/>
      <c r="D4054" s="743"/>
    </row>
    <row r="4056" spans="1:4">
      <c r="A4056" s="47"/>
      <c r="B4056" s="48"/>
      <c r="C4056" s="47"/>
      <c r="D4056" s="743"/>
    </row>
    <row r="4058" spans="1:4">
      <c r="A4058" s="47"/>
      <c r="B4058" s="48"/>
      <c r="C4058" s="47"/>
      <c r="D4058" s="743"/>
    </row>
    <row r="4060" spans="1:4">
      <c r="A4060" s="47"/>
      <c r="B4060" s="48"/>
      <c r="C4060" s="47"/>
      <c r="D4060" s="743"/>
    </row>
    <row r="4062" spans="1:4">
      <c r="A4062" s="47"/>
      <c r="B4062" s="48"/>
      <c r="C4062" s="47"/>
      <c r="D4062" s="743"/>
    </row>
    <row r="4064" spans="1:4">
      <c r="A4064" s="47"/>
      <c r="B4064" s="48"/>
      <c r="C4064" s="47"/>
      <c r="D4064" s="743"/>
    </row>
    <row r="4066" spans="1:4">
      <c r="A4066" s="47"/>
      <c r="B4066" s="48"/>
      <c r="C4066" s="47"/>
      <c r="D4066" s="743"/>
    </row>
    <row r="4068" spans="1:4">
      <c r="A4068" s="47"/>
      <c r="B4068" s="48"/>
      <c r="C4068" s="47"/>
      <c r="D4068" s="743"/>
    </row>
    <row r="4070" spans="1:4">
      <c r="A4070" s="47"/>
      <c r="B4070" s="48"/>
      <c r="C4070" s="47"/>
      <c r="D4070" s="743"/>
    </row>
    <row r="4072" spans="1:4">
      <c r="A4072" s="47"/>
      <c r="B4072" s="48"/>
      <c r="C4072" s="47"/>
      <c r="D4072" s="743"/>
    </row>
    <row r="4074" spans="1:4">
      <c r="A4074" s="47"/>
      <c r="B4074" s="48"/>
      <c r="C4074" s="47"/>
      <c r="D4074" s="743"/>
    </row>
    <row r="4076" spans="1:4">
      <c r="A4076" s="47"/>
      <c r="B4076" s="48"/>
      <c r="C4076" s="47"/>
      <c r="D4076" s="743"/>
    </row>
    <row r="4078" spans="1:4">
      <c r="A4078" s="47"/>
      <c r="B4078" s="48"/>
      <c r="C4078" s="47"/>
      <c r="D4078" s="743"/>
    </row>
    <row r="4080" spans="1:4">
      <c r="A4080" s="47"/>
      <c r="B4080" s="48"/>
      <c r="C4080" s="47"/>
      <c r="D4080" s="743"/>
    </row>
    <row r="4082" spans="1:4">
      <c r="A4082" s="47"/>
      <c r="B4082" s="48"/>
      <c r="C4082" s="47"/>
      <c r="D4082" s="743"/>
    </row>
    <row r="4084" spans="1:4">
      <c r="A4084" s="47"/>
      <c r="B4084" s="48"/>
      <c r="C4084" s="47"/>
      <c r="D4084" s="743"/>
    </row>
    <row r="4086" spans="1:4">
      <c r="A4086" s="47"/>
      <c r="B4086" s="48"/>
      <c r="C4086" s="47"/>
      <c r="D4086" s="743"/>
    </row>
    <row r="4088" spans="1:4">
      <c r="A4088" s="47"/>
      <c r="B4088" s="48"/>
      <c r="C4088" s="47"/>
      <c r="D4088" s="743"/>
    </row>
    <row r="4090" spans="1:4">
      <c r="A4090" s="47"/>
      <c r="B4090" s="48"/>
      <c r="C4090" s="47"/>
      <c r="D4090" s="743"/>
    </row>
    <row r="4092" spans="1:4">
      <c r="A4092" s="47"/>
      <c r="B4092" s="48"/>
      <c r="C4092" s="47"/>
      <c r="D4092" s="743"/>
    </row>
    <row r="4094" spans="1:4">
      <c r="A4094" s="47"/>
      <c r="B4094" s="48"/>
      <c r="C4094" s="47"/>
      <c r="D4094" s="743"/>
    </row>
    <row r="4096" spans="1:4">
      <c r="A4096" s="47"/>
      <c r="B4096" s="48"/>
      <c r="C4096" s="47"/>
      <c r="D4096" s="743"/>
    </row>
    <row r="4098" spans="1:4">
      <c r="A4098" s="47"/>
      <c r="B4098" s="48"/>
      <c r="C4098" s="47"/>
      <c r="D4098" s="743"/>
    </row>
    <row r="4100" spans="1:4">
      <c r="A4100" s="47"/>
      <c r="B4100" s="48"/>
      <c r="C4100" s="47"/>
      <c r="D4100" s="743"/>
    </row>
    <row r="4102" spans="1:4">
      <c r="A4102" s="47"/>
      <c r="B4102" s="48"/>
      <c r="C4102" s="47"/>
      <c r="D4102" s="743"/>
    </row>
    <row r="4104" spans="1:4">
      <c r="A4104" s="47"/>
      <c r="B4104" s="48"/>
      <c r="C4104" s="47"/>
      <c r="D4104" s="743"/>
    </row>
    <row r="4106" spans="1:4">
      <c r="A4106" s="47"/>
      <c r="B4106" s="48"/>
      <c r="C4106" s="47"/>
      <c r="D4106" s="743"/>
    </row>
    <row r="4108" spans="1:4">
      <c r="A4108" s="47"/>
      <c r="B4108" s="48"/>
      <c r="C4108" s="47"/>
      <c r="D4108" s="743"/>
    </row>
    <row r="4110" spans="1:4">
      <c r="A4110" s="47"/>
      <c r="B4110" s="48"/>
      <c r="C4110" s="47"/>
      <c r="D4110" s="743"/>
    </row>
    <row r="4112" spans="1:4">
      <c r="A4112" s="47"/>
      <c r="B4112" s="48"/>
      <c r="C4112" s="47"/>
      <c r="D4112" s="743"/>
    </row>
    <row r="4114" spans="1:4">
      <c r="A4114" s="47"/>
      <c r="B4114" s="48"/>
      <c r="C4114" s="47"/>
      <c r="D4114" s="743"/>
    </row>
    <row r="4116" spans="1:4">
      <c r="A4116" s="47"/>
      <c r="B4116" s="48"/>
      <c r="C4116" s="47"/>
      <c r="D4116" s="743"/>
    </row>
    <row r="4118" spans="1:4">
      <c r="A4118" s="47"/>
      <c r="B4118" s="48"/>
      <c r="C4118" s="47"/>
      <c r="D4118" s="743"/>
    </row>
    <row r="4120" spans="1:4">
      <c r="A4120" s="47"/>
      <c r="B4120" s="48"/>
      <c r="C4120" s="47"/>
      <c r="D4120" s="743"/>
    </row>
    <row r="4122" spans="1:4">
      <c r="A4122" s="47"/>
      <c r="B4122" s="48"/>
      <c r="C4122" s="47"/>
      <c r="D4122" s="743"/>
    </row>
    <row r="4124" spans="1:4">
      <c r="A4124" s="47"/>
      <c r="B4124" s="48"/>
      <c r="C4124" s="47"/>
      <c r="D4124" s="743"/>
    </row>
    <row r="4126" spans="1:4">
      <c r="A4126" s="47"/>
      <c r="B4126" s="48"/>
      <c r="C4126" s="47"/>
      <c r="D4126" s="743"/>
    </row>
    <row r="4128" spans="1:4">
      <c r="A4128" s="47"/>
      <c r="B4128" s="48"/>
      <c r="C4128" s="47"/>
      <c r="D4128" s="743"/>
    </row>
    <row r="4130" spans="1:4">
      <c r="A4130" s="47"/>
      <c r="B4130" s="48"/>
      <c r="C4130" s="47"/>
      <c r="D4130" s="743"/>
    </row>
    <row r="4132" spans="1:4">
      <c r="A4132" s="47"/>
      <c r="B4132" s="48"/>
      <c r="C4132" s="47"/>
      <c r="D4132" s="743"/>
    </row>
    <row r="4134" spans="1:4">
      <c r="A4134" s="47"/>
      <c r="B4134" s="48"/>
      <c r="C4134" s="47"/>
      <c r="D4134" s="743"/>
    </row>
    <row r="4136" spans="1:4">
      <c r="A4136" s="47"/>
      <c r="B4136" s="48"/>
      <c r="C4136" s="47"/>
      <c r="D4136" s="743"/>
    </row>
    <row r="4138" spans="1:4">
      <c r="A4138" s="47"/>
      <c r="B4138" s="48"/>
      <c r="C4138" s="47"/>
      <c r="D4138" s="743"/>
    </row>
    <row r="4140" spans="1:4">
      <c r="A4140" s="47"/>
      <c r="B4140" s="48"/>
      <c r="C4140" s="47"/>
      <c r="D4140" s="743"/>
    </row>
    <row r="4142" spans="1:4">
      <c r="A4142" s="47"/>
      <c r="B4142" s="48"/>
      <c r="C4142" s="47"/>
      <c r="D4142" s="743"/>
    </row>
    <row r="4144" spans="1:4">
      <c r="A4144" s="47"/>
      <c r="B4144" s="48"/>
      <c r="C4144" s="47"/>
      <c r="D4144" s="743"/>
    </row>
    <row r="4146" spans="1:4">
      <c r="A4146" s="47"/>
      <c r="B4146" s="48"/>
      <c r="C4146" s="47"/>
      <c r="D4146" s="743"/>
    </row>
    <row r="4148" spans="1:4">
      <c r="A4148" s="47"/>
      <c r="B4148" s="48"/>
      <c r="C4148" s="47"/>
      <c r="D4148" s="743"/>
    </row>
    <row r="4150" spans="1:4">
      <c r="A4150" s="47"/>
      <c r="B4150" s="48"/>
      <c r="C4150" s="47"/>
      <c r="D4150" s="743"/>
    </row>
    <row r="4152" spans="1:4">
      <c r="A4152" s="47"/>
      <c r="B4152" s="48"/>
      <c r="C4152" s="47"/>
      <c r="D4152" s="743"/>
    </row>
    <row r="4154" spans="1:4">
      <c r="A4154" s="47"/>
      <c r="B4154" s="48"/>
      <c r="C4154" s="47"/>
      <c r="D4154" s="743"/>
    </row>
    <row r="4156" spans="1:4">
      <c r="A4156" s="47"/>
      <c r="B4156" s="48"/>
      <c r="C4156" s="47"/>
      <c r="D4156" s="743"/>
    </row>
    <row r="4158" spans="1:4">
      <c r="A4158" s="47"/>
      <c r="B4158" s="48"/>
      <c r="C4158" s="47"/>
      <c r="D4158" s="743"/>
    </row>
    <row r="4160" spans="1:4">
      <c r="A4160" s="47"/>
      <c r="B4160" s="48"/>
      <c r="C4160" s="47"/>
      <c r="D4160" s="743"/>
    </row>
    <row r="4162" spans="1:4">
      <c r="A4162" s="47"/>
      <c r="B4162" s="48"/>
      <c r="C4162" s="47"/>
      <c r="D4162" s="743"/>
    </row>
    <row r="4164" spans="1:4">
      <c r="A4164" s="47"/>
      <c r="B4164" s="48"/>
      <c r="C4164" s="47"/>
      <c r="D4164" s="743"/>
    </row>
    <row r="4166" spans="1:4">
      <c r="A4166" s="47"/>
      <c r="B4166" s="48"/>
      <c r="C4166" s="47"/>
      <c r="D4166" s="743"/>
    </row>
    <row r="4168" spans="1:4">
      <c r="A4168" s="47"/>
      <c r="B4168" s="48"/>
      <c r="C4168" s="47"/>
      <c r="D4168" s="743"/>
    </row>
    <row r="4170" spans="1:4">
      <c r="A4170" s="47"/>
      <c r="B4170" s="48"/>
      <c r="C4170" s="47"/>
      <c r="D4170" s="743"/>
    </row>
    <row r="4172" spans="1:4">
      <c r="A4172" s="47"/>
      <c r="B4172" s="48"/>
      <c r="C4172" s="47"/>
      <c r="D4172" s="743"/>
    </row>
    <row r="4174" spans="1:4">
      <c r="A4174" s="47"/>
      <c r="B4174" s="48"/>
      <c r="C4174" s="47"/>
      <c r="D4174" s="743"/>
    </row>
    <row r="4176" spans="1:4">
      <c r="A4176" s="47"/>
      <c r="B4176" s="48"/>
      <c r="C4176" s="47"/>
      <c r="D4176" s="743"/>
    </row>
    <row r="4178" spans="1:4">
      <c r="A4178" s="47"/>
      <c r="B4178" s="48"/>
      <c r="C4178" s="47"/>
      <c r="D4178" s="743"/>
    </row>
    <row r="4180" spans="1:4">
      <c r="A4180" s="47"/>
      <c r="B4180" s="48"/>
      <c r="C4180" s="47"/>
      <c r="D4180" s="743"/>
    </row>
    <row r="4182" spans="1:4">
      <c r="A4182" s="47"/>
      <c r="B4182" s="48"/>
      <c r="C4182" s="47"/>
      <c r="D4182" s="743"/>
    </row>
    <row r="4184" spans="1:4">
      <c r="A4184" s="47"/>
      <c r="B4184" s="48"/>
      <c r="C4184" s="47"/>
      <c r="D4184" s="743"/>
    </row>
    <row r="4186" spans="1:4">
      <c r="A4186" s="47"/>
      <c r="B4186" s="48"/>
      <c r="C4186" s="47"/>
      <c r="D4186" s="743"/>
    </row>
    <row r="4188" spans="1:4">
      <c r="A4188" s="47"/>
      <c r="B4188" s="48"/>
      <c r="C4188" s="47"/>
      <c r="D4188" s="743"/>
    </row>
    <row r="4190" spans="1:4">
      <c r="A4190" s="47"/>
      <c r="B4190" s="48"/>
      <c r="C4190" s="47"/>
      <c r="D4190" s="743"/>
    </row>
    <row r="4192" spans="1:4">
      <c r="A4192" s="47"/>
      <c r="B4192" s="48"/>
      <c r="C4192" s="47"/>
      <c r="D4192" s="743"/>
    </row>
    <row r="4194" spans="1:4">
      <c r="A4194" s="47"/>
      <c r="B4194" s="48"/>
      <c r="C4194" s="47"/>
      <c r="D4194" s="743"/>
    </row>
    <row r="4196" spans="1:4">
      <c r="A4196" s="47"/>
      <c r="B4196" s="48"/>
      <c r="C4196" s="47"/>
      <c r="D4196" s="743"/>
    </row>
    <row r="4198" spans="1:4">
      <c r="A4198" s="47"/>
      <c r="B4198" s="48"/>
      <c r="C4198" s="47"/>
      <c r="D4198" s="743"/>
    </row>
    <row r="4200" spans="1:4">
      <c r="A4200" s="47"/>
      <c r="B4200" s="48"/>
      <c r="C4200" s="47"/>
      <c r="D4200" s="743"/>
    </row>
    <row r="4202" spans="1:4">
      <c r="A4202" s="47"/>
      <c r="B4202" s="48"/>
      <c r="C4202" s="47"/>
      <c r="D4202" s="743"/>
    </row>
    <row r="4204" spans="1:4">
      <c r="A4204" s="47"/>
      <c r="B4204" s="48"/>
      <c r="C4204" s="47"/>
      <c r="D4204" s="743"/>
    </row>
    <row r="4206" spans="1:4">
      <c r="A4206" s="47"/>
      <c r="B4206" s="48"/>
      <c r="C4206" s="47"/>
      <c r="D4206" s="743"/>
    </row>
    <row r="4208" spans="1:4">
      <c r="A4208" s="47"/>
      <c r="B4208" s="48"/>
      <c r="C4208" s="47"/>
      <c r="D4208" s="743"/>
    </row>
    <row r="4210" spans="1:4">
      <c r="A4210" s="47"/>
      <c r="B4210" s="48"/>
      <c r="C4210" s="47"/>
      <c r="D4210" s="743"/>
    </row>
    <row r="4212" spans="1:4">
      <c r="A4212" s="47"/>
      <c r="B4212" s="48"/>
      <c r="C4212" s="47"/>
      <c r="D4212" s="743"/>
    </row>
    <row r="4214" spans="1:4">
      <c r="A4214" s="47"/>
      <c r="B4214" s="48"/>
      <c r="C4214" s="47"/>
      <c r="D4214" s="743"/>
    </row>
    <row r="4216" spans="1:4">
      <c r="A4216" s="47"/>
      <c r="B4216" s="48"/>
      <c r="C4216" s="47"/>
      <c r="D4216" s="743"/>
    </row>
    <row r="4218" spans="1:4">
      <c r="A4218" s="47"/>
      <c r="B4218" s="48"/>
      <c r="C4218" s="47"/>
      <c r="D4218" s="743"/>
    </row>
    <row r="4220" spans="1:4">
      <c r="A4220" s="47"/>
      <c r="B4220" s="48"/>
      <c r="C4220" s="47"/>
      <c r="D4220" s="743"/>
    </row>
    <row r="4222" spans="1:4">
      <c r="A4222" s="47"/>
      <c r="B4222" s="48"/>
      <c r="C4222" s="47"/>
      <c r="D4222" s="743"/>
    </row>
    <row r="4224" spans="1:4">
      <c r="A4224" s="47"/>
      <c r="B4224" s="48"/>
      <c r="C4224" s="47"/>
      <c r="D4224" s="743"/>
    </row>
    <row r="4226" spans="1:4">
      <c r="A4226" s="47"/>
      <c r="B4226" s="48"/>
      <c r="C4226" s="47"/>
      <c r="D4226" s="743"/>
    </row>
    <row r="4228" spans="1:4">
      <c r="A4228" s="47"/>
      <c r="B4228" s="48"/>
      <c r="C4228" s="47"/>
      <c r="D4228" s="743"/>
    </row>
    <row r="4230" spans="1:4">
      <c r="A4230" s="47"/>
      <c r="B4230" s="48"/>
      <c r="C4230" s="47"/>
      <c r="D4230" s="743"/>
    </row>
    <row r="4232" spans="1:4">
      <c r="A4232" s="47"/>
      <c r="B4232" s="48"/>
      <c r="C4232" s="47"/>
      <c r="D4232" s="743"/>
    </row>
    <row r="4234" spans="1:4">
      <c r="A4234" s="47"/>
      <c r="B4234" s="48"/>
      <c r="C4234" s="47"/>
      <c r="D4234" s="743"/>
    </row>
    <row r="4236" spans="1:4">
      <c r="A4236" s="47"/>
      <c r="B4236" s="48"/>
      <c r="C4236" s="47"/>
      <c r="D4236" s="743"/>
    </row>
    <row r="4238" spans="1:4">
      <c r="A4238" s="47"/>
      <c r="B4238" s="48"/>
      <c r="C4238" s="47"/>
      <c r="D4238" s="743"/>
    </row>
    <row r="4240" spans="1:4">
      <c r="A4240" s="47"/>
      <c r="B4240" s="48"/>
      <c r="C4240" s="47"/>
      <c r="D4240" s="743"/>
    </row>
    <row r="4242" spans="1:4">
      <c r="A4242" s="47"/>
      <c r="B4242" s="48"/>
      <c r="C4242" s="47"/>
      <c r="D4242" s="743"/>
    </row>
    <row r="4244" spans="1:4">
      <c r="A4244" s="47"/>
      <c r="B4244" s="48"/>
      <c r="C4244" s="47"/>
      <c r="D4244" s="743"/>
    </row>
    <row r="4246" spans="1:4">
      <c r="A4246" s="47"/>
      <c r="B4246" s="48"/>
      <c r="C4246" s="47"/>
      <c r="D4246" s="743"/>
    </row>
    <row r="4248" spans="1:4">
      <c r="A4248" s="47"/>
      <c r="B4248" s="48"/>
      <c r="C4248" s="47"/>
      <c r="D4248" s="743"/>
    </row>
    <row r="4250" spans="1:4">
      <c r="A4250" s="47"/>
      <c r="B4250" s="48"/>
      <c r="C4250" s="47"/>
      <c r="D4250" s="743"/>
    </row>
    <row r="4252" spans="1:4">
      <c r="A4252" s="47"/>
      <c r="B4252" s="48"/>
      <c r="C4252" s="47"/>
      <c r="D4252" s="743"/>
    </row>
    <row r="4254" spans="1:4">
      <c r="A4254" s="47"/>
      <c r="B4254" s="48"/>
      <c r="C4254" s="47"/>
      <c r="D4254" s="743"/>
    </row>
    <row r="4256" spans="1:4">
      <c r="A4256" s="47"/>
      <c r="B4256" s="48"/>
      <c r="C4256" s="47"/>
      <c r="D4256" s="743"/>
    </row>
    <row r="4258" spans="1:4">
      <c r="A4258" s="47"/>
      <c r="B4258" s="48"/>
      <c r="C4258" s="47"/>
      <c r="D4258" s="743"/>
    </row>
    <row r="4260" spans="1:4">
      <c r="A4260" s="47"/>
      <c r="B4260" s="48"/>
      <c r="C4260" s="47"/>
      <c r="D4260" s="743"/>
    </row>
    <row r="4262" spans="1:4">
      <c r="A4262" s="47"/>
      <c r="B4262" s="48"/>
      <c r="C4262" s="47"/>
      <c r="D4262" s="743"/>
    </row>
    <row r="4264" spans="1:4">
      <c r="A4264" s="47"/>
      <c r="B4264" s="48"/>
      <c r="C4264" s="47"/>
      <c r="D4264" s="743"/>
    </row>
    <row r="4266" spans="1:4">
      <c r="A4266" s="47"/>
      <c r="B4266" s="48"/>
      <c r="C4266" s="47"/>
      <c r="D4266" s="743"/>
    </row>
    <row r="4268" spans="1:4">
      <c r="A4268" s="47"/>
      <c r="B4268" s="48"/>
      <c r="C4268" s="47"/>
      <c r="D4268" s="743"/>
    </row>
    <row r="4270" spans="1:4">
      <c r="A4270" s="47"/>
      <c r="B4270" s="48"/>
      <c r="C4270" s="47"/>
      <c r="D4270" s="743"/>
    </row>
    <row r="4272" spans="1:4">
      <c r="A4272" s="47"/>
      <c r="B4272" s="48"/>
      <c r="C4272" s="47"/>
      <c r="D4272" s="743"/>
    </row>
    <row r="4274" spans="1:4">
      <c r="A4274" s="47"/>
      <c r="B4274" s="48"/>
      <c r="C4274" s="47"/>
      <c r="D4274" s="743"/>
    </row>
    <row r="4276" spans="1:4">
      <c r="A4276" s="47"/>
      <c r="B4276" s="48"/>
      <c r="C4276" s="47"/>
      <c r="D4276" s="743"/>
    </row>
    <row r="4278" spans="1:4">
      <c r="A4278" s="47"/>
      <c r="B4278" s="48"/>
      <c r="C4278" s="47"/>
      <c r="D4278" s="743"/>
    </row>
    <row r="4280" spans="1:4">
      <c r="A4280" s="47"/>
      <c r="B4280" s="48"/>
      <c r="C4280" s="47"/>
      <c r="D4280" s="743"/>
    </row>
    <row r="4282" spans="1:4">
      <c r="A4282" s="47"/>
      <c r="B4282" s="48"/>
      <c r="C4282" s="47"/>
      <c r="D4282" s="743"/>
    </row>
    <row r="4284" spans="1:4">
      <c r="A4284" s="47"/>
      <c r="B4284" s="48"/>
      <c r="C4284" s="47"/>
      <c r="D4284" s="743"/>
    </row>
    <row r="4286" spans="1:4">
      <c r="A4286" s="47"/>
      <c r="B4286" s="48"/>
      <c r="C4286" s="47"/>
      <c r="D4286" s="743"/>
    </row>
    <row r="4288" spans="1:4">
      <c r="A4288" s="47"/>
      <c r="B4288" s="48"/>
      <c r="C4288" s="47"/>
      <c r="D4288" s="743"/>
    </row>
    <row r="4290" spans="1:4">
      <c r="A4290" s="47"/>
      <c r="B4290" s="48"/>
      <c r="C4290" s="47"/>
      <c r="D4290" s="743"/>
    </row>
    <row r="4292" spans="1:4">
      <c r="A4292" s="47"/>
      <c r="B4292" s="48"/>
      <c r="C4292" s="47"/>
      <c r="D4292" s="743"/>
    </row>
    <row r="4294" spans="1:4">
      <c r="A4294" s="47"/>
      <c r="B4294" s="48"/>
      <c r="C4294" s="47"/>
      <c r="D4294" s="743"/>
    </row>
    <row r="4296" spans="1:4">
      <c r="A4296" s="47"/>
      <c r="B4296" s="48"/>
      <c r="C4296" s="47"/>
      <c r="D4296" s="743"/>
    </row>
    <row r="4298" spans="1:4">
      <c r="A4298" s="47"/>
      <c r="B4298" s="48"/>
      <c r="C4298" s="47"/>
      <c r="D4298" s="743"/>
    </row>
    <row r="4300" spans="1:4">
      <c r="A4300" s="47"/>
      <c r="B4300" s="48"/>
      <c r="C4300" s="47"/>
      <c r="D4300" s="743"/>
    </row>
    <row r="4302" spans="1:4">
      <c r="A4302" s="47"/>
      <c r="B4302" s="48"/>
      <c r="C4302" s="47"/>
      <c r="D4302" s="743"/>
    </row>
    <row r="4304" spans="1:4">
      <c r="A4304" s="47"/>
      <c r="B4304" s="48"/>
      <c r="C4304" s="47"/>
      <c r="D4304" s="743"/>
    </row>
    <row r="4306" spans="1:4">
      <c r="A4306" s="47"/>
      <c r="B4306" s="48"/>
      <c r="C4306" s="47"/>
      <c r="D4306" s="743"/>
    </row>
    <row r="4308" spans="1:4">
      <c r="A4308" s="47"/>
      <c r="B4308" s="48"/>
      <c r="C4308" s="47"/>
      <c r="D4308" s="743"/>
    </row>
    <row r="4310" spans="1:4">
      <c r="A4310" s="47"/>
      <c r="B4310" s="48"/>
      <c r="C4310" s="47"/>
      <c r="D4310" s="743"/>
    </row>
    <row r="4312" spans="1:4">
      <c r="A4312" s="47"/>
      <c r="B4312" s="48"/>
      <c r="C4312" s="47"/>
      <c r="D4312" s="743"/>
    </row>
    <row r="4314" spans="1:4">
      <c r="A4314" s="47"/>
      <c r="B4314" s="48"/>
      <c r="C4314" s="47"/>
      <c r="D4314" s="743"/>
    </row>
    <row r="4316" spans="1:4">
      <c r="A4316" s="47"/>
      <c r="B4316" s="48"/>
      <c r="C4316" s="47"/>
      <c r="D4316" s="743"/>
    </row>
    <row r="4318" spans="1:4">
      <c r="A4318" s="47"/>
      <c r="B4318" s="48"/>
      <c r="C4318" s="47"/>
      <c r="D4318" s="743"/>
    </row>
    <row r="4320" spans="1:4">
      <c r="A4320" s="47"/>
      <c r="B4320" s="48"/>
      <c r="C4320" s="47"/>
      <c r="D4320" s="743"/>
    </row>
    <row r="4322" spans="1:4">
      <c r="A4322" s="47"/>
      <c r="B4322" s="48"/>
      <c r="C4322" s="47"/>
      <c r="D4322" s="743"/>
    </row>
    <row r="4324" spans="1:4">
      <c r="A4324" s="47"/>
      <c r="B4324" s="48"/>
      <c r="C4324" s="47"/>
      <c r="D4324" s="743"/>
    </row>
    <row r="4326" spans="1:4">
      <c r="A4326" s="47"/>
      <c r="B4326" s="48"/>
      <c r="C4326" s="47"/>
      <c r="D4326" s="743"/>
    </row>
    <row r="4328" spans="1:4">
      <c r="A4328" s="47"/>
      <c r="B4328" s="48"/>
      <c r="C4328" s="47"/>
      <c r="D4328" s="743"/>
    </row>
    <row r="4330" spans="1:4">
      <c r="A4330" s="47"/>
      <c r="B4330" s="48"/>
      <c r="C4330" s="47"/>
      <c r="D4330" s="743"/>
    </row>
    <row r="4332" spans="1:4">
      <c r="A4332" s="47"/>
      <c r="B4332" s="48"/>
      <c r="C4332" s="47"/>
      <c r="D4332" s="743"/>
    </row>
    <row r="4334" spans="1:4">
      <c r="A4334" s="47"/>
      <c r="B4334" s="48"/>
      <c r="C4334" s="47"/>
      <c r="D4334" s="743"/>
    </row>
    <row r="4336" spans="1:4">
      <c r="A4336" s="47"/>
      <c r="B4336" s="48"/>
      <c r="C4336" s="47"/>
      <c r="D4336" s="743"/>
    </row>
    <row r="4338" spans="1:4">
      <c r="A4338" s="47"/>
      <c r="B4338" s="48"/>
      <c r="C4338" s="47"/>
      <c r="D4338" s="743"/>
    </row>
    <row r="4340" spans="1:4">
      <c r="A4340" s="47"/>
      <c r="B4340" s="48"/>
      <c r="C4340" s="47"/>
      <c r="D4340" s="743"/>
    </row>
    <row r="4342" spans="1:4">
      <c r="A4342" s="47"/>
      <c r="B4342" s="48"/>
      <c r="C4342" s="47"/>
      <c r="D4342" s="743"/>
    </row>
    <row r="4344" spans="1:4">
      <c r="A4344" s="47"/>
      <c r="B4344" s="48"/>
      <c r="C4344" s="47"/>
      <c r="D4344" s="743"/>
    </row>
    <row r="4346" spans="1:4">
      <c r="A4346" s="47"/>
      <c r="B4346" s="48"/>
      <c r="C4346" s="47"/>
      <c r="D4346" s="743"/>
    </row>
    <row r="4348" spans="1:4">
      <c r="A4348" s="47"/>
      <c r="B4348" s="48"/>
      <c r="C4348" s="47"/>
      <c r="D4348" s="743"/>
    </row>
    <row r="4350" spans="1:4">
      <c r="A4350" s="47"/>
      <c r="B4350" s="48"/>
      <c r="C4350" s="47"/>
      <c r="D4350" s="743"/>
    </row>
    <row r="4352" spans="1:4">
      <c r="A4352" s="47"/>
      <c r="B4352" s="48"/>
      <c r="C4352" s="47"/>
      <c r="D4352" s="743"/>
    </row>
    <row r="4354" spans="1:4">
      <c r="A4354" s="47"/>
      <c r="B4354" s="48"/>
      <c r="C4354" s="47"/>
      <c r="D4354" s="743"/>
    </row>
    <row r="4356" spans="1:4">
      <c r="A4356" s="47"/>
      <c r="B4356" s="48"/>
      <c r="C4356" s="47"/>
      <c r="D4356" s="743"/>
    </row>
    <row r="4358" spans="1:4">
      <c r="A4358" s="47"/>
      <c r="B4358" s="48"/>
      <c r="C4358" s="47"/>
      <c r="D4358" s="743"/>
    </row>
    <row r="4360" spans="1:4">
      <c r="A4360" s="47"/>
      <c r="B4360" s="48"/>
      <c r="C4360" s="47"/>
      <c r="D4360" s="743"/>
    </row>
    <row r="4362" spans="1:4">
      <c r="A4362" s="47"/>
      <c r="B4362" s="48"/>
      <c r="C4362" s="47"/>
      <c r="D4362" s="743"/>
    </row>
    <row r="4364" spans="1:4">
      <c r="A4364" s="47"/>
      <c r="B4364" s="48"/>
      <c r="C4364" s="47"/>
      <c r="D4364" s="743"/>
    </row>
    <row r="4366" spans="1:4">
      <c r="A4366" s="47"/>
      <c r="B4366" s="48"/>
      <c r="C4366" s="47"/>
      <c r="D4366" s="743"/>
    </row>
    <row r="4368" spans="1:4">
      <c r="A4368" s="47"/>
      <c r="B4368" s="48"/>
      <c r="C4368" s="47"/>
      <c r="D4368" s="743"/>
    </row>
    <row r="4370" spans="1:4">
      <c r="A4370" s="47"/>
      <c r="B4370" s="48"/>
      <c r="C4370" s="47"/>
      <c r="D4370" s="743"/>
    </row>
    <row r="4372" spans="1:4">
      <c r="A4372" s="47"/>
      <c r="B4372" s="48"/>
      <c r="C4372" s="47"/>
      <c r="D4372" s="743"/>
    </row>
    <row r="4374" spans="1:4">
      <c r="A4374" s="47"/>
      <c r="B4374" s="48"/>
      <c r="C4374" s="47"/>
      <c r="D4374" s="743"/>
    </row>
    <row r="4376" spans="1:4">
      <c r="A4376" s="47"/>
      <c r="B4376" s="48"/>
      <c r="C4376" s="47"/>
      <c r="D4376" s="743"/>
    </row>
    <row r="4378" spans="1:4">
      <c r="A4378" s="47"/>
      <c r="B4378" s="48"/>
      <c r="C4378" s="47"/>
      <c r="D4378" s="743"/>
    </row>
    <row r="4380" spans="1:4">
      <c r="A4380" s="47"/>
      <c r="B4380" s="48"/>
      <c r="C4380" s="47"/>
      <c r="D4380" s="743"/>
    </row>
    <row r="4382" spans="1:4">
      <c r="A4382" s="47"/>
      <c r="B4382" s="48"/>
      <c r="C4382" s="47"/>
      <c r="D4382" s="743"/>
    </row>
    <row r="4384" spans="1:4">
      <c r="A4384" s="47"/>
      <c r="B4384" s="48"/>
      <c r="C4384" s="47"/>
      <c r="D4384" s="743"/>
    </row>
    <row r="4386" spans="1:4">
      <c r="A4386" s="47"/>
      <c r="B4386" s="48"/>
      <c r="C4386" s="47"/>
      <c r="D4386" s="743"/>
    </row>
    <row r="4388" spans="1:4">
      <c r="A4388" s="47"/>
      <c r="B4388" s="48"/>
      <c r="C4388" s="47"/>
      <c r="D4388" s="743"/>
    </row>
    <row r="4390" spans="1:4">
      <c r="A4390" s="47"/>
      <c r="B4390" s="48"/>
      <c r="C4390" s="47"/>
      <c r="D4390" s="743"/>
    </row>
    <row r="4392" spans="1:4">
      <c r="A4392" s="47"/>
      <c r="B4392" s="48"/>
      <c r="C4392" s="47"/>
      <c r="D4392" s="743"/>
    </row>
    <row r="4394" spans="1:4">
      <c r="A4394" s="47"/>
      <c r="B4394" s="48"/>
      <c r="C4394" s="47"/>
      <c r="D4394" s="743"/>
    </row>
    <row r="4396" spans="1:4">
      <c r="A4396" s="47"/>
      <c r="B4396" s="48"/>
      <c r="C4396" s="47"/>
      <c r="D4396" s="743"/>
    </row>
    <row r="4398" spans="1:4">
      <c r="A4398" s="47"/>
      <c r="B4398" s="48"/>
      <c r="C4398" s="47"/>
      <c r="D4398" s="743"/>
    </row>
    <row r="4400" spans="1:4">
      <c r="A4400" s="47"/>
      <c r="B4400" s="48"/>
      <c r="C4400" s="47"/>
      <c r="D4400" s="743"/>
    </row>
    <row r="4402" spans="1:4">
      <c r="A4402" s="47"/>
      <c r="B4402" s="48"/>
      <c r="C4402" s="47"/>
      <c r="D4402" s="743"/>
    </row>
    <row r="4404" spans="1:4">
      <c r="A4404" s="47"/>
      <c r="B4404" s="48"/>
      <c r="C4404" s="47"/>
      <c r="D4404" s="743"/>
    </row>
    <row r="4406" spans="1:4">
      <c r="A4406" s="47"/>
      <c r="B4406" s="48"/>
      <c r="C4406" s="47"/>
      <c r="D4406" s="743"/>
    </row>
    <row r="4408" spans="1:4">
      <c r="A4408" s="47"/>
      <c r="B4408" s="48"/>
      <c r="C4408" s="47"/>
      <c r="D4408" s="743"/>
    </row>
    <row r="4410" spans="1:4">
      <c r="A4410" s="47"/>
      <c r="B4410" s="48"/>
      <c r="C4410" s="47"/>
      <c r="D4410" s="743"/>
    </row>
    <row r="4412" spans="1:4">
      <c r="A4412" s="47"/>
      <c r="B4412" s="48"/>
      <c r="C4412" s="47"/>
      <c r="D4412" s="743"/>
    </row>
    <row r="4414" spans="1:4">
      <c r="A4414" s="47"/>
      <c r="B4414" s="48"/>
      <c r="C4414" s="47"/>
      <c r="D4414" s="743"/>
    </row>
    <row r="4416" spans="1:4">
      <c r="A4416" s="47"/>
      <c r="B4416" s="48"/>
      <c r="C4416" s="47"/>
      <c r="D4416" s="743"/>
    </row>
    <row r="4418" spans="1:4">
      <c r="A4418" s="47"/>
      <c r="B4418" s="48"/>
      <c r="C4418" s="47"/>
      <c r="D4418" s="743"/>
    </row>
    <row r="4420" spans="1:4">
      <c r="A4420" s="47"/>
      <c r="B4420" s="48"/>
      <c r="C4420" s="47"/>
      <c r="D4420" s="743"/>
    </row>
    <row r="4422" spans="1:4">
      <c r="A4422" s="47"/>
      <c r="B4422" s="48"/>
      <c r="C4422" s="47"/>
      <c r="D4422" s="743"/>
    </row>
    <row r="4424" spans="1:4">
      <c r="A4424" s="47"/>
      <c r="B4424" s="48"/>
      <c r="C4424" s="47"/>
      <c r="D4424" s="743"/>
    </row>
    <row r="4426" spans="1:4">
      <c r="A4426" s="47"/>
      <c r="B4426" s="48"/>
      <c r="C4426" s="47"/>
      <c r="D4426" s="743"/>
    </row>
    <row r="4428" spans="1:4">
      <c r="A4428" s="47"/>
      <c r="B4428" s="48"/>
      <c r="C4428" s="47"/>
      <c r="D4428" s="743"/>
    </row>
    <row r="4430" spans="1:4">
      <c r="A4430" s="47"/>
      <c r="B4430" s="48"/>
      <c r="C4430" s="47"/>
      <c r="D4430" s="743"/>
    </row>
    <row r="4432" spans="1:4">
      <c r="A4432" s="47"/>
      <c r="B4432" s="48"/>
      <c r="C4432" s="47"/>
      <c r="D4432" s="743"/>
    </row>
    <row r="4434" spans="1:4">
      <c r="A4434" s="47"/>
      <c r="B4434" s="48"/>
      <c r="C4434" s="47"/>
      <c r="D4434" s="743"/>
    </row>
    <row r="4436" spans="1:4">
      <c r="A4436" s="47"/>
      <c r="B4436" s="48"/>
      <c r="C4436" s="47"/>
      <c r="D4436" s="743"/>
    </row>
    <row r="4438" spans="1:4">
      <c r="A4438" s="47"/>
      <c r="B4438" s="48"/>
      <c r="C4438" s="47"/>
      <c r="D4438" s="743"/>
    </row>
    <row r="4440" spans="1:4">
      <c r="A4440" s="47"/>
      <c r="B4440" s="48"/>
      <c r="C4440" s="47"/>
      <c r="D4440" s="743"/>
    </row>
    <row r="4442" spans="1:4">
      <c r="A4442" s="47"/>
      <c r="B4442" s="48"/>
      <c r="C4442" s="47"/>
      <c r="D4442" s="743"/>
    </row>
    <row r="4444" spans="1:4">
      <c r="A4444" s="47"/>
      <c r="B4444" s="48"/>
      <c r="C4444" s="47"/>
      <c r="D4444" s="743"/>
    </row>
    <row r="4446" spans="1:4">
      <c r="A4446" s="47"/>
      <c r="B4446" s="48"/>
      <c r="C4446" s="47"/>
      <c r="D4446" s="743"/>
    </row>
    <row r="4448" spans="1:4">
      <c r="A4448" s="47"/>
      <c r="B4448" s="48"/>
      <c r="C4448" s="47"/>
      <c r="D4448" s="743"/>
    </row>
    <row r="4450" spans="1:4">
      <c r="A4450" s="47"/>
      <c r="B4450" s="48"/>
      <c r="C4450" s="47"/>
      <c r="D4450" s="743"/>
    </row>
    <row r="4452" spans="1:4">
      <c r="A4452" s="47"/>
      <c r="B4452" s="48"/>
      <c r="C4452" s="47"/>
      <c r="D4452" s="743"/>
    </row>
    <row r="4454" spans="1:4">
      <c r="A4454" s="47"/>
      <c r="B4454" s="48"/>
      <c r="C4454" s="47"/>
      <c r="D4454" s="743"/>
    </row>
    <row r="4456" spans="1:4">
      <c r="A4456" s="47"/>
      <c r="B4456" s="48"/>
      <c r="C4456" s="47"/>
      <c r="D4456" s="743"/>
    </row>
    <row r="4458" spans="1:4">
      <c r="A4458" s="47"/>
      <c r="B4458" s="48"/>
      <c r="C4458" s="47"/>
      <c r="D4458" s="743"/>
    </row>
    <row r="4460" spans="1:4">
      <c r="A4460" s="47"/>
      <c r="B4460" s="48"/>
      <c r="C4460" s="47"/>
      <c r="D4460" s="743"/>
    </row>
    <row r="4462" spans="1:4">
      <c r="A4462" s="47"/>
      <c r="B4462" s="48"/>
      <c r="C4462" s="47"/>
      <c r="D4462" s="743"/>
    </row>
    <row r="4464" spans="1:4">
      <c r="A4464" s="47"/>
      <c r="B4464" s="48"/>
      <c r="C4464" s="47"/>
      <c r="D4464" s="743"/>
    </row>
    <row r="4466" spans="1:4">
      <c r="A4466" s="47"/>
      <c r="B4466" s="48"/>
      <c r="C4466" s="47"/>
      <c r="D4466" s="743"/>
    </row>
    <row r="4468" spans="1:4">
      <c r="A4468" s="47"/>
      <c r="B4468" s="48"/>
      <c r="C4468" s="47"/>
      <c r="D4468" s="743"/>
    </row>
    <row r="4470" spans="1:4">
      <c r="A4470" s="47"/>
      <c r="B4470" s="48"/>
      <c r="C4470" s="47"/>
      <c r="D4470" s="743"/>
    </row>
    <row r="4472" spans="1:4">
      <c r="A4472" s="47"/>
      <c r="B4472" s="48"/>
      <c r="C4472" s="47"/>
      <c r="D4472" s="743"/>
    </row>
    <row r="4474" spans="1:4">
      <c r="A4474" s="47"/>
      <c r="B4474" s="48"/>
      <c r="C4474" s="47"/>
      <c r="D4474" s="743"/>
    </row>
    <row r="4476" spans="1:4">
      <c r="A4476" s="47"/>
      <c r="B4476" s="48"/>
      <c r="C4476" s="47"/>
      <c r="D4476" s="743"/>
    </row>
    <row r="4478" spans="1:4">
      <c r="A4478" s="47"/>
      <c r="B4478" s="48"/>
      <c r="C4478" s="47"/>
      <c r="D4478" s="743"/>
    </row>
    <row r="4480" spans="1:4">
      <c r="A4480" s="47"/>
      <c r="B4480" s="48"/>
      <c r="C4480" s="47"/>
      <c r="D4480" s="743"/>
    </row>
    <row r="4482" spans="1:4">
      <c r="A4482" s="47"/>
      <c r="B4482" s="48"/>
      <c r="C4482" s="47"/>
      <c r="D4482" s="743"/>
    </row>
    <row r="4484" spans="1:4">
      <c r="A4484" s="47"/>
      <c r="B4484" s="48"/>
      <c r="C4484" s="47"/>
      <c r="D4484" s="743"/>
    </row>
    <row r="4486" spans="1:4">
      <c r="A4486" s="47"/>
      <c r="B4486" s="48"/>
      <c r="C4486" s="47"/>
      <c r="D4486" s="743"/>
    </row>
    <row r="4488" spans="1:4">
      <c r="A4488" s="47"/>
      <c r="B4488" s="48"/>
      <c r="C4488" s="47"/>
      <c r="D4488" s="743"/>
    </row>
    <row r="4490" spans="1:4">
      <c r="A4490" s="47"/>
      <c r="B4490" s="48"/>
      <c r="C4490" s="47"/>
      <c r="D4490" s="743"/>
    </row>
    <row r="4492" spans="1:4">
      <c r="A4492" s="47"/>
      <c r="B4492" s="48"/>
      <c r="C4492" s="47"/>
      <c r="D4492" s="743"/>
    </row>
    <row r="4494" spans="1:4">
      <c r="A4494" s="47"/>
      <c r="B4494" s="48"/>
      <c r="C4494" s="47"/>
      <c r="D4494" s="743"/>
    </row>
    <row r="4496" spans="1:4">
      <c r="A4496" s="47"/>
      <c r="B4496" s="48"/>
      <c r="C4496" s="47"/>
      <c r="D4496" s="743"/>
    </row>
    <row r="4498" spans="1:4">
      <c r="A4498" s="47"/>
      <c r="B4498" s="48"/>
      <c r="C4498" s="47"/>
      <c r="D4498" s="743"/>
    </row>
    <row r="4500" spans="1:4">
      <c r="A4500" s="47"/>
      <c r="B4500" s="48"/>
      <c r="C4500" s="47"/>
      <c r="D4500" s="743"/>
    </row>
    <row r="4502" spans="1:4">
      <c r="A4502" s="47"/>
      <c r="B4502" s="48"/>
      <c r="C4502" s="47"/>
      <c r="D4502" s="743"/>
    </row>
    <row r="4504" spans="1:4">
      <c r="A4504" s="47"/>
      <c r="B4504" s="48"/>
      <c r="C4504" s="47"/>
      <c r="D4504" s="743"/>
    </row>
    <row r="4506" spans="1:4">
      <c r="A4506" s="47"/>
      <c r="B4506" s="48"/>
      <c r="C4506" s="47"/>
      <c r="D4506" s="743"/>
    </row>
    <row r="4508" spans="1:4">
      <c r="A4508" s="47"/>
      <c r="B4508" s="48"/>
      <c r="C4508" s="47"/>
      <c r="D4508" s="743"/>
    </row>
    <row r="4510" spans="1:4">
      <c r="A4510" s="47"/>
      <c r="B4510" s="48"/>
      <c r="C4510" s="47"/>
      <c r="D4510" s="743"/>
    </row>
    <row r="4512" spans="1:4">
      <c r="A4512" s="47"/>
      <c r="B4512" s="48"/>
      <c r="C4512" s="47"/>
      <c r="D4512" s="743"/>
    </row>
    <row r="4514" spans="1:4">
      <c r="A4514" s="47"/>
      <c r="B4514" s="48"/>
      <c r="C4514" s="47"/>
      <c r="D4514" s="743"/>
    </row>
    <row r="4516" spans="1:4">
      <c r="A4516" s="47"/>
      <c r="B4516" s="48"/>
      <c r="C4516" s="47"/>
      <c r="D4516" s="743"/>
    </row>
    <row r="4518" spans="1:4">
      <c r="A4518" s="47"/>
      <c r="B4518" s="48"/>
      <c r="C4518" s="47"/>
      <c r="D4518" s="743"/>
    </row>
    <row r="4520" spans="1:4">
      <c r="A4520" s="47"/>
      <c r="B4520" s="48"/>
      <c r="C4520" s="47"/>
      <c r="D4520" s="743"/>
    </row>
    <row r="4522" spans="1:4">
      <c r="A4522" s="47"/>
      <c r="B4522" s="48"/>
      <c r="C4522" s="47"/>
      <c r="D4522" s="743"/>
    </row>
    <row r="4524" spans="1:4">
      <c r="A4524" s="47"/>
      <c r="B4524" s="48"/>
      <c r="C4524" s="47"/>
      <c r="D4524" s="743"/>
    </row>
    <row r="4526" spans="1:4">
      <c r="A4526" s="47"/>
      <c r="B4526" s="48"/>
      <c r="C4526" s="47"/>
      <c r="D4526" s="743"/>
    </row>
    <row r="4528" spans="1:4">
      <c r="A4528" s="47"/>
      <c r="B4528" s="48"/>
      <c r="C4528" s="47"/>
      <c r="D4528" s="743"/>
    </row>
    <row r="4530" spans="1:4">
      <c r="A4530" s="47"/>
      <c r="B4530" s="48"/>
      <c r="C4530" s="47"/>
      <c r="D4530" s="743"/>
    </row>
    <row r="4532" spans="1:4">
      <c r="A4532" s="47"/>
      <c r="B4532" s="48"/>
      <c r="C4532" s="47"/>
      <c r="D4532" s="743"/>
    </row>
    <row r="4534" spans="1:4">
      <c r="A4534" s="47"/>
      <c r="B4534" s="48"/>
      <c r="C4534" s="47"/>
      <c r="D4534" s="743"/>
    </row>
    <row r="4536" spans="1:4">
      <c r="A4536" s="47"/>
      <c r="B4536" s="48"/>
      <c r="C4536" s="47"/>
      <c r="D4536" s="743"/>
    </row>
    <row r="4538" spans="1:4">
      <c r="A4538" s="47"/>
      <c r="B4538" s="48"/>
      <c r="C4538" s="47"/>
      <c r="D4538" s="743"/>
    </row>
    <row r="4540" spans="1:4">
      <c r="A4540" s="47"/>
      <c r="B4540" s="48"/>
      <c r="C4540" s="47"/>
      <c r="D4540" s="743"/>
    </row>
    <row r="4542" spans="1:4">
      <c r="A4542" s="47"/>
      <c r="B4542" s="48"/>
      <c r="C4542" s="47"/>
      <c r="D4542" s="743"/>
    </row>
    <row r="4544" spans="1:4">
      <c r="A4544" s="47"/>
      <c r="B4544" s="48"/>
      <c r="C4544" s="47"/>
      <c r="D4544" s="743"/>
    </row>
    <row r="4546" spans="1:4">
      <c r="A4546" s="47"/>
      <c r="B4546" s="48"/>
      <c r="C4546" s="47"/>
      <c r="D4546" s="743"/>
    </row>
    <row r="4548" spans="1:4">
      <c r="A4548" s="47"/>
      <c r="B4548" s="48"/>
      <c r="C4548" s="47"/>
      <c r="D4548" s="743"/>
    </row>
    <row r="4550" spans="1:4">
      <c r="A4550" s="47"/>
      <c r="B4550" s="48"/>
      <c r="C4550" s="47"/>
      <c r="D4550" s="743"/>
    </row>
    <row r="4552" spans="1:4">
      <c r="A4552" s="47"/>
      <c r="B4552" s="48"/>
      <c r="C4552" s="47"/>
      <c r="D4552" s="743"/>
    </row>
    <row r="4554" spans="1:4">
      <c r="A4554" s="47"/>
      <c r="B4554" s="48"/>
      <c r="C4554" s="47"/>
      <c r="D4554" s="743"/>
    </row>
    <row r="4556" spans="1:4">
      <c r="A4556" s="47"/>
      <c r="B4556" s="48"/>
      <c r="C4556" s="47"/>
      <c r="D4556" s="743"/>
    </row>
    <row r="4558" spans="1:4">
      <c r="A4558" s="47"/>
      <c r="B4558" s="48"/>
      <c r="C4558" s="47"/>
      <c r="D4558" s="743"/>
    </row>
    <row r="4560" spans="1:4">
      <c r="A4560" s="47"/>
      <c r="B4560" s="48"/>
      <c r="C4560" s="47"/>
      <c r="D4560" s="743"/>
    </row>
    <row r="4562" spans="1:4">
      <c r="A4562" s="47"/>
      <c r="B4562" s="48"/>
      <c r="C4562" s="47"/>
      <c r="D4562" s="743"/>
    </row>
    <row r="4564" spans="1:4">
      <c r="A4564" s="47"/>
      <c r="B4564" s="48"/>
      <c r="C4564" s="47"/>
      <c r="D4564" s="743"/>
    </row>
    <row r="4566" spans="1:4">
      <c r="A4566" s="47"/>
      <c r="B4566" s="48"/>
      <c r="C4566" s="47"/>
      <c r="D4566" s="743"/>
    </row>
    <row r="4568" spans="1:4">
      <c r="A4568" s="47"/>
      <c r="B4568" s="48"/>
      <c r="C4568" s="47"/>
      <c r="D4568" s="743"/>
    </row>
    <row r="4570" spans="1:4">
      <c r="A4570" s="47"/>
      <c r="B4570" s="48"/>
      <c r="C4570" s="47"/>
      <c r="D4570" s="743"/>
    </row>
    <row r="4572" spans="1:4">
      <c r="A4572" s="47"/>
      <c r="B4572" s="48"/>
      <c r="C4572" s="47"/>
      <c r="D4572" s="743"/>
    </row>
    <row r="4574" spans="1:4">
      <c r="A4574" s="47"/>
      <c r="B4574" s="48"/>
      <c r="C4574" s="47"/>
      <c r="D4574" s="743"/>
    </row>
    <row r="4576" spans="1:4">
      <c r="A4576" s="47"/>
      <c r="B4576" s="48"/>
      <c r="C4576" s="47"/>
      <c r="D4576" s="743"/>
    </row>
    <row r="4578" spans="1:4">
      <c r="A4578" s="47"/>
      <c r="B4578" s="48"/>
      <c r="C4578" s="47"/>
      <c r="D4578" s="743"/>
    </row>
    <row r="4580" spans="1:4">
      <c r="A4580" s="47"/>
      <c r="B4580" s="48"/>
      <c r="C4580" s="47"/>
      <c r="D4580" s="743"/>
    </row>
    <row r="4582" spans="1:4">
      <c r="A4582" s="47"/>
      <c r="B4582" s="48"/>
      <c r="C4582" s="47"/>
      <c r="D4582" s="743"/>
    </row>
    <row r="4584" spans="1:4">
      <c r="A4584" s="47"/>
      <c r="B4584" s="48"/>
      <c r="C4584" s="47"/>
      <c r="D4584" s="743"/>
    </row>
    <row r="4586" spans="1:4">
      <c r="A4586" s="47"/>
      <c r="B4586" s="48"/>
      <c r="C4586" s="47"/>
      <c r="D4586" s="743"/>
    </row>
    <row r="4588" spans="1:4">
      <c r="A4588" s="47"/>
      <c r="B4588" s="48"/>
      <c r="C4588" s="47"/>
      <c r="D4588" s="743"/>
    </row>
    <row r="4590" spans="1:4">
      <c r="A4590" s="47"/>
      <c r="B4590" s="48"/>
      <c r="C4590" s="47"/>
      <c r="D4590" s="743"/>
    </row>
    <row r="4592" spans="1:4">
      <c r="A4592" s="47"/>
      <c r="B4592" s="48"/>
      <c r="C4592" s="47"/>
      <c r="D4592" s="743"/>
    </row>
    <row r="4594" spans="1:4">
      <c r="A4594" s="47"/>
      <c r="B4594" s="48"/>
      <c r="C4594" s="47"/>
      <c r="D4594" s="743"/>
    </row>
    <row r="4596" spans="1:4">
      <c r="A4596" s="47"/>
      <c r="B4596" s="48"/>
      <c r="C4596" s="47"/>
      <c r="D4596" s="743"/>
    </row>
    <row r="4598" spans="1:4">
      <c r="A4598" s="47"/>
      <c r="B4598" s="48"/>
      <c r="C4598" s="47"/>
      <c r="D4598" s="743"/>
    </row>
    <row r="4600" spans="1:4">
      <c r="A4600" s="47"/>
      <c r="B4600" s="48"/>
      <c r="C4600" s="47"/>
      <c r="D4600" s="743"/>
    </row>
    <row r="4602" spans="1:4">
      <c r="A4602" s="47"/>
      <c r="B4602" s="48"/>
      <c r="C4602" s="47"/>
      <c r="D4602" s="743"/>
    </row>
    <row r="4604" spans="1:4">
      <c r="A4604" s="47"/>
      <c r="B4604" s="48"/>
      <c r="C4604" s="47"/>
      <c r="D4604" s="743"/>
    </row>
    <row r="4606" spans="1:4">
      <c r="A4606" s="47"/>
      <c r="B4606" s="48"/>
      <c r="C4606" s="47"/>
      <c r="D4606" s="743"/>
    </row>
    <row r="4608" spans="1:4">
      <c r="A4608" s="47"/>
      <c r="B4608" s="48"/>
      <c r="C4608" s="47"/>
      <c r="D4608" s="743"/>
    </row>
    <row r="4610" spans="1:4">
      <c r="A4610" s="47"/>
      <c r="B4610" s="48"/>
      <c r="C4610" s="47"/>
      <c r="D4610" s="743"/>
    </row>
    <row r="4612" spans="1:4">
      <c r="A4612" s="47"/>
      <c r="B4612" s="48"/>
      <c r="C4612" s="47"/>
      <c r="D4612" s="743"/>
    </row>
    <row r="4614" spans="1:4">
      <c r="A4614" s="47"/>
      <c r="B4614" s="48"/>
      <c r="C4614" s="47"/>
      <c r="D4614" s="743"/>
    </row>
    <row r="4616" spans="1:4">
      <c r="A4616" s="47"/>
      <c r="B4616" s="48"/>
      <c r="C4616" s="47"/>
      <c r="D4616" s="743"/>
    </row>
    <row r="4618" spans="1:4">
      <c r="A4618" s="47"/>
      <c r="B4618" s="48"/>
      <c r="C4618" s="47"/>
      <c r="D4618" s="743"/>
    </row>
    <row r="4620" spans="1:4">
      <c r="A4620" s="47"/>
      <c r="B4620" s="48"/>
      <c r="C4620" s="47"/>
      <c r="D4620" s="743"/>
    </row>
    <row r="4622" spans="1:4">
      <c r="A4622" s="47"/>
      <c r="B4622" s="48"/>
      <c r="C4622" s="47"/>
      <c r="D4622" s="743"/>
    </row>
    <row r="4624" spans="1:4">
      <c r="A4624" s="47"/>
      <c r="B4624" s="48"/>
      <c r="C4624" s="47"/>
      <c r="D4624" s="743"/>
    </row>
    <row r="4626" spans="1:4">
      <c r="A4626" s="47"/>
      <c r="B4626" s="48"/>
      <c r="C4626" s="47"/>
      <c r="D4626" s="743"/>
    </row>
    <row r="4628" spans="1:4">
      <c r="A4628" s="47"/>
      <c r="B4628" s="48"/>
      <c r="C4628" s="47"/>
      <c r="D4628" s="743"/>
    </row>
    <row r="4630" spans="1:4">
      <c r="A4630" s="47"/>
      <c r="B4630" s="48"/>
      <c r="C4630" s="47"/>
      <c r="D4630" s="743"/>
    </row>
    <row r="4632" spans="1:4">
      <c r="A4632" s="47"/>
      <c r="B4632" s="48"/>
      <c r="C4632" s="47"/>
      <c r="D4632" s="743"/>
    </row>
    <row r="4634" spans="1:4">
      <c r="A4634" s="47"/>
      <c r="B4634" s="48"/>
      <c r="C4634" s="47"/>
      <c r="D4634" s="743"/>
    </row>
    <row r="4636" spans="1:4">
      <c r="A4636" s="47"/>
      <c r="B4636" s="48"/>
      <c r="C4636" s="47"/>
      <c r="D4636" s="743"/>
    </row>
    <row r="4638" spans="1:4">
      <c r="A4638" s="47"/>
      <c r="B4638" s="48"/>
      <c r="C4638" s="47"/>
      <c r="D4638" s="743"/>
    </row>
    <row r="4640" spans="1:4">
      <c r="A4640" s="47"/>
      <c r="B4640" s="48"/>
      <c r="C4640" s="47"/>
      <c r="D4640" s="743"/>
    </row>
    <row r="4642" spans="1:4">
      <c r="A4642" s="47"/>
      <c r="B4642" s="48"/>
      <c r="C4642" s="47"/>
      <c r="D4642" s="743"/>
    </row>
    <row r="4644" spans="1:4">
      <c r="A4644" s="47"/>
      <c r="B4644" s="48"/>
      <c r="C4644" s="47"/>
      <c r="D4644" s="743"/>
    </row>
    <row r="4646" spans="1:4">
      <c r="A4646" s="47"/>
      <c r="B4646" s="48"/>
      <c r="C4646" s="47"/>
      <c r="D4646" s="743"/>
    </row>
    <row r="4648" spans="1:4">
      <c r="A4648" s="47"/>
      <c r="B4648" s="48"/>
      <c r="C4648" s="47"/>
      <c r="D4648" s="743"/>
    </row>
    <row r="4650" spans="1:4">
      <c r="A4650" s="47"/>
      <c r="B4650" s="48"/>
      <c r="C4650" s="47"/>
      <c r="D4650" s="743"/>
    </row>
    <row r="4652" spans="1:4">
      <c r="A4652" s="47"/>
      <c r="B4652" s="48"/>
      <c r="C4652" s="47"/>
      <c r="D4652" s="743"/>
    </row>
    <row r="4654" spans="1:4">
      <c r="A4654" s="47"/>
      <c r="B4654" s="48"/>
      <c r="C4654" s="47"/>
      <c r="D4654" s="743"/>
    </row>
    <row r="4656" spans="1:4">
      <c r="A4656" s="47"/>
      <c r="B4656" s="48"/>
      <c r="C4656" s="47"/>
      <c r="D4656" s="743"/>
    </row>
    <row r="4658" spans="1:4">
      <c r="A4658" s="47"/>
      <c r="B4658" s="48"/>
      <c r="C4658" s="47"/>
      <c r="D4658" s="743"/>
    </row>
    <row r="4660" spans="1:4">
      <c r="A4660" s="47"/>
      <c r="B4660" s="48"/>
      <c r="C4660" s="47"/>
      <c r="D4660" s="743"/>
    </row>
    <row r="4662" spans="1:4">
      <c r="A4662" s="47"/>
      <c r="B4662" s="48"/>
      <c r="C4662" s="47"/>
      <c r="D4662" s="743"/>
    </row>
    <row r="4664" spans="1:4">
      <c r="A4664" s="47"/>
      <c r="B4664" s="48"/>
      <c r="C4664" s="47"/>
      <c r="D4664" s="743"/>
    </row>
    <row r="4666" spans="1:4">
      <c r="A4666" s="47"/>
      <c r="B4666" s="48"/>
      <c r="C4666" s="47"/>
      <c r="D4666" s="743"/>
    </row>
    <row r="4668" spans="1:4">
      <c r="A4668" s="47"/>
      <c r="B4668" s="48"/>
      <c r="C4668" s="47"/>
      <c r="D4668" s="743"/>
    </row>
    <row r="4670" spans="1:4">
      <c r="A4670" s="47"/>
      <c r="B4670" s="48"/>
      <c r="C4670" s="47"/>
      <c r="D4670" s="743"/>
    </row>
    <row r="4672" spans="1:4">
      <c r="A4672" s="47"/>
      <c r="B4672" s="48"/>
      <c r="C4672" s="47"/>
      <c r="D4672" s="743"/>
    </row>
    <row r="4674" spans="1:4">
      <c r="A4674" s="47"/>
      <c r="B4674" s="48"/>
      <c r="C4674" s="47"/>
      <c r="D4674" s="743"/>
    </row>
    <row r="4676" spans="1:4">
      <c r="A4676" s="47"/>
      <c r="B4676" s="48"/>
      <c r="C4676" s="47"/>
      <c r="D4676" s="743"/>
    </row>
    <row r="4678" spans="1:4">
      <c r="A4678" s="47"/>
      <c r="B4678" s="48"/>
      <c r="C4678" s="47"/>
      <c r="D4678" s="743"/>
    </row>
    <row r="4680" spans="1:4">
      <c r="A4680" s="47"/>
      <c r="B4680" s="48"/>
      <c r="C4680" s="47"/>
      <c r="D4680" s="743"/>
    </row>
    <row r="4682" spans="1:4">
      <c r="A4682" s="47"/>
      <c r="B4682" s="48"/>
      <c r="C4682" s="47"/>
      <c r="D4682" s="743"/>
    </row>
    <row r="4684" spans="1:4">
      <c r="A4684" s="47"/>
      <c r="B4684" s="48"/>
      <c r="C4684" s="47"/>
      <c r="D4684" s="743"/>
    </row>
    <row r="4686" spans="1:4">
      <c r="A4686" s="47"/>
      <c r="B4686" s="48"/>
      <c r="C4686" s="47"/>
      <c r="D4686" s="743"/>
    </row>
    <row r="4688" spans="1:4">
      <c r="A4688" s="47"/>
      <c r="B4688" s="48"/>
      <c r="C4688" s="47"/>
      <c r="D4688" s="743"/>
    </row>
    <row r="4690" spans="1:4">
      <c r="A4690" s="47"/>
      <c r="B4690" s="48"/>
      <c r="C4690" s="47"/>
      <c r="D4690" s="743"/>
    </row>
    <row r="4692" spans="1:4">
      <c r="A4692" s="47"/>
      <c r="B4692" s="48"/>
      <c r="C4692" s="47"/>
      <c r="D4692" s="743"/>
    </row>
    <row r="4694" spans="1:4">
      <c r="A4694" s="47"/>
      <c r="B4694" s="48"/>
      <c r="C4694" s="47"/>
      <c r="D4694" s="743"/>
    </row>
    <row r="4696" spans="1:4">
      <c r="A4696" s="47"/>
      <c r="B4696" s="48"/>
      <c r="C4696" s="47"/>
      <c r="D4696" s="743"/>
    </row>
    <row r="4698" spans="1:4">
      <c r="A4698" s="47"/>
      <c r="B4698" s="48"/>
      <c r="C4698" s="47"/>
      <c r="D4698" s="743"/>
    </row>
    <row r="4700" spans="1:4">
      <c r="A4700" s="47"/>
      <c r="B4700" s="48"/>
      <c r="C4700" s="47"/>
      <c r="D4700" s="743"/>
    </row>
    <row r="4702" spans="1:4">
      <c r="A4702" s="47"/>
      <c r="B4702" s="48"/>
      <c r="C4702" s="47"/>
      <c r="D4702" s="743"/>
    </row>
    <row r="4704" spans="1:4">
      <c r="A4704" s="47"/>
      <c r="B4704" s="48"/>
      <c r="C4704" s="47"/>
      <c r="D4704" s="743"/>
    </row>
    <row r="4706" spans="1:4">
      <c r="A4706" s="47"/>
      <c r="B4706" s="48"/>
      <c r="C4706" s="47"/>
      <c r="D4706" s="743"/>
    </row>
    <row r="4708" spans="1:4">
      <c r="A4708" s="47"/>
      <c r="B4708" s="48"/>
      <c r="C4708" s="47"/>
      <c r="D4708" s="743"/>
    </row>
    <row r="4710" spans="1:4">
      <c r="A4710" s="47"/>
      <c r="B4710" s="48"/>
      <c r="C4710" s="47"/>
      <c r="D4710" s="743"/>
    </row>
    <row r="4712" spans="1:4">
      <c r="A4712" s="47"/>
      <c r="B4712" s="48"/>
      <c r="C4712" s="47"/>
      <c r="D4712" s="743"/>
    </row>
    <row r="4714" spans="1:4">
      <c r="A4714" s="47"/>
      <c r="B4714" s="48"/>
      <c r="C4714" s="47"/>
      <c r="D4714" s="743"/>
    </row>
    <row r="4716" spans="1:4">
      <c r="A4716" s="47"/>
      <c r="B4716" s="48"/>
      <c r="C4716" s="47"/>
      <c r="D4716" s="743"/>
    </row>
    <row r="4718" spans="1:4">
      <c r="A4718" s="47"/>
      <c r="B4718" s="48"/>
      <c r="C4718" s="47"/>
      <c r="D4718" s="743"/>
    </row>
    <row r="4720" spans="1:4">
      <c r="A4720" s="47"/>
      <c r="B4720" s="48"/>
      <c r="C4720" s="47"/>
      <c r="D4720" s="743"/>
    </row>
    <row r="4722" spans="1:4">
      <c r="A4722" s="47"/>
      <c r="B4722" s="48"/>
      <c r="C4722" s="47"/>
      <c r="D4722" s="743"/>
    </row>
    <row r="4724" spans="1:4">
      <c r="A4724" s="47"/>
      <c r="B4724" s="48"/>
      <c r="C4724" s="47"/>
      <c r="D4724" s="743"/>
    </row>
    <row r="4726" spans="1:4">
      <c r="A4726" s="47"/>
      <c r="B4726" s="48"/>
      <c r="C4726" s="47"/>
      <c r="D4726" s="743"/>
    </row>
    <row r="4728" spans="1:4">
      <c r="A4728" s="47"/>
      <c r="B4728" s="48"/>
      <c r="C4728" s="47"/>
      <c r="D4728" s="743"/>
    </row>
    <row r="4730" spans="1:4">
      <c r="A4730" s="47"/>
      <c r="B4730" s="48"/>
      <c r="C4730" s="47"/>
      <c r="D4730" s="743"/>
    </row>
    <row r="4732" spans="1:4">
      <c r="A4732" s="47"/>
      <c r="B4732" s="48"/>
      <c r="C4732" s="47"/>
      <c r="D4732" s="743"/>
    </row>
    <row r="4734" spans="1:4">
      <c r="A4734" s="47"/>
      <c r="B4734" s="48"/>
      <c r="C4734" s="47"/>
      <c r="D4734" s="743"/>
    </row>
    <row r="4736" spans="1:4">
      <c r="A4736" s="47"/>
      <c r="B4736" s="48"/>
      <c r="C4736" s="47"/>
      <c r="D4736" s="743"/>
    </row>
    <row r="4738" spans="1:4">
      <c r="A4738" s="47"/>
      <c r="B4738" s="48"/>
      <c r="C4738" s="47"/>
      <c r="D4738" s="743"/>
    </row>
    <row r="4740" spans="1:4">
      <c r="A4740" s="47"/>
      <c r="B4740" s="48"/>
      <c r="C4740" s="47"/>
      <c r="D4740" s="743"/>
    </row>
    <row r="4742" spans="1:4">
      <c r="A4742" s="47"/>
      <c r="B4742" s="48"/>
      <c r="C4742" s="47"/>
      <c r="D4742" s="743"/>
    </row>
    <row r="4744" spans="1:4">
      <c r="A4744" s="47"/>
      <c r="B4744" s="48"/>
      <c r="C4744" s="47"/>
      <c r="D4744" s="743"/>
    </row>
    <row r="4746" spans="1:4">
      <c r="A4746" s="47"/>
      <c r="B4746" s="48"/>
      <c r="C4746" s="47"/>
      <c r="D4746" s="743"/>
    </row>
    <row r="4748" spans="1:4">
      <c r="A4748" s="47"/>
      <c r="B4748" s="48"/>
      <c r="C4748" s="47"/>
      <c r="D4748" s="743"/>
    </row>
    <row r="4750" spans="1:4">
      <c r="A4750" s="47"/>
      <c r="B4750" s="48"/>
      <c r="C4750" s="47"/>
      <c r="D4750" s="743"/>
    </row>
    <row r="4752" spans="1:4">
      <c r="A4752" s="47"/>
      <c r="B4752" s="48"/>
      <c r="C4752" s="47"/>
      <c r="D4752" s="743"/>
    </row>
    <row r="4754" spans="1:4">
      <c r="A4754" s="47"/>
      <c r="B4754" s="48"/>
      <c r="C4754" s="47"/>
      <c r="D4754" s="743"/>
    </row>
    <row r="4756" spans="1:4">
      <c r="A4756" s="47"/>
      <c r="B4756" s="48"/>
      <c r="C4756" s="47"/>
      <c r="D4756" s="743"/>
    </row>
    <row r="4758" spans="1:4">
      <c r="A4758" s="47"/>
      <c r="B4758" s="48"/>
      <c r="C4758" s="47"/>
      <c r="D4758" s="743"/>
    </row>
    <row r="4760" spans="1:4">
      <c r="A4760" s="47"/>
      <c r="B4760" s="48"/>
      <c r="C4760" s="47"/>
      <c r="D4760" s="743"/>
    </row>
    <row r="4762" spans="1:4">
      <c r="A4762" s="47"/>
      <c r="B4762" s="48"/>
      <c r="C4762" s="47"/>
      <c r="D4762" s="743"/>
    </row>
    <row r="4764" spans="1:4">
      <c r="A4764" s="47"/>
      <c r="B4764" s="48"/>
      <c r="C4764" s="47"/>
      <c r="D4764" s="743"/>
    </row>
    <row r="4766" spans="1:4">
      <c r="A4766" s="47"/>
      <c r="B4766" s="48"/>
      <c r="C4766" s="47"/>
      <c r="D4766" s="743"/>
    </row>
    <row r="4768" spans="1:4">
      <c r="A4768" s="47"/>
      <c r="B4768" s="48"/>
      <c r="C4768" s="47"/>
      <c r="D4768" s="743"/>
    </row>
    <row r="4770" spans="1:4">
      <c r="A4770" s="47"/>
      <c r="B4770" s="48"/>
      <c r="C4770" s="47"/>
      <c r="D4770" s="743"/>
    </row>
    <row r="4772" spans="1:4">
      <c r="A4772" s="47"/>
      <c r="B4772" s="48"/>
      <c r="C4772" s="47"/>
      <c r="D4772" s="743"/>
    </row>
    <row r="4774" spans="1:4">
      <c r="A4774" s="47"/>
      <c r="B4774" s="48"/>
      <c r="C4774" s="47"/>
      <c r="D4774" s="743"/>
    </row>
    <row r="4776" spans="1:4">
      <c r="A4776" s="47"/>
      <c r="B4776" s="48"/>
      <c r="C4776" s="47"/>
      <c r="D4776" s="743"/>
    </row>
    <row r="4778" spans="1:4">
      <c r="A4778" s="47"/>
      <c r="B4778" s="48"/>
      <c r="C4778" s="47"/>
      <c r="D4778" s="743"/>
    </row>
    <row r="4780" spans="1:4">
      <c r="A4780" s="47"/>
      <c r="B4780" s="48"/>
      <c r="C4780" s="47"/>
      <c r="D4780" s="743"/>
    </row>
    <row r="4782" spans="1:4">
      <c r="A4782" s="47"/>
      <c r="B4782" s="48"/>
      <c r="C4782" s="47"/>
      <c r="D4782" s="743"/>
    </row>
    <row r="4784" spans="1:4">
      <c r="A4784" s="47"/>
      <c r="B4784" s="48"/>
      <c r="C4784" s="47"/>
      <c r="D4784" s="743"/>
    </row>
    <row r="4786" spans="1:4">
      <c r="A4786" s="47"/>
      <c r="B4786" s="48"/>
      <c r="C4786" s="47"/>
      <c r="D4786" s="743"/>
    </row>
    <row r="4788" spans="1:4">
      <c r="A4788" s="47"/>
      <c r="B4788" s="48"/>
      <c r="C4788" s="47"/>
      <c r="D4788" s="743"/>
    </row>
    <row r="4790" spans="1:4">
      <c r="A4790" s="47"/>
      <c r="B4790" s="48"/>
      <c r="C4790" s="47"/>
      <c r="D4790" s="743"/>
    </row>
    <row r="4792" spans="1:4">
      <c r="A4792" s="47"/>
      <c r="B4792" s="48"/>
      <c r="C4792" s="47"/>
      <c r="D4792" s="743"/>
    </row>
    <row r="4794" spans="1:4">
      <c r="A4794" s="47"/>
      <c r="B4794" s="48"/>
      <c r="C4794" s="47"/>
      <c r="D4794" s="743"/>
    </row>
    <row r="4796" spans="1:4">
      <c r="A4796" s="47"/>
      <c r="B4796" s="48"/>
      <c r="C4796" s="47"/>
      <c r="D4796" s="743"/>
    </row>
    <row r="4798" spans="1:4">
      <c r="A4798" s="47"/>
      <c r="B4798" s="48"/>
      <c r="C4798" s="47"/>
      <c r="D4798" s="743"/>
    </row>
    <row r="4800" spans="1:4">
      <c r="A4800" s="47"/>
      <c r="B4800" s="48"/>
      <c r="C4800" s="47"/>
      <c r="D4800" s="743"/>
    </row>
    <row r="4802" spans="1:4">
      <c r="A4802" s="47"/>
      <c r="B4802" s="48"/>
      <c r="C4802" s="47"/>
      <c r="D4802" s="743"/>
    </row>
    <row r="4804" spans="1:4">
      <c r="A4804" s="47"/>
      <c r="B4804" s="48"/>
      <c r="C4804" s="47"/>
      <c r="D4804" s="743"/>
    </row>
    <row r="4806" spans="1:4">
      <c r="A4806" s="47"/>
      <c r="B4806" s="48"/>
      <c r="C4806" s="47"/>
      <c r="D4806" s="743"/>
    </row>
    <row r="4808" spans="1:4">
      <c r="A4808" s="47"/>
      <c r="B4808" s="48"/>
      <c r="C4808" s="47"/>
      <c r="D4808" s="743"/>
    </row>
    <row r="4810" spans="1:4">
      <c r="A4810" s="47"/>
      <c r="B4810" s="48"/>
      <c r="C4810" s="47"/>
      <c r="D4810" s="743"/>
    </row>
    <row r="4812" spans="1:4">
      <c r="A4812" s="47"/>
      <c r="B4812" s="48"/>
      <c r="C4812" s="47"/>
      <c r="D4812" s="743"/>
    </row>
    <row r="4814" spans="1:4">
      <c r="A4814" s="47"/>
      <c r="B4814" s="48"/>
      <c r="C4814" s="47"/>
      <c r="D4814" s="743"/>
    </row>
    <row r="4816" spans="1:4">
      <c r="A4816" s="47"/>
      <c r="B4816" s="48"/>
      <c r="C4816" s="47"/>
      <c r="D4816" s="743"/>
    </row>
    <row r="4818" spans="1:4">
      <c r="A4818" s="47"/>
      <c r="B4818" s="48"/>
      <c r="C4818" s="47"/>
      <c r="D4818" s="743"/>
    </row>
    <row r="4820" spans="1:4">
      <c r="A4820" s="47"/>
      <c r="B4820" s="48"/>
      <c r="C4820" s="47"/>
      <c r="D4820" s="743"/>
    </row>
    <row r="4822" spans="1:4">
      <c r="A4822" s="47"/>
      <c r="B4822" s="48"/>
      <c r="C4822" s="47"/>
      <c r="D4822" s="743"/>
    </row>
    <row r="4824" spans="1:4">
      <c r="A4824" s="47"/>
      <c r="B4824" s="48"/>
      <c r="C4824" s="47"/>
      <c r="D4824" s="743"/>
    </row>
    <row r="4826" spans="1:4">
      <c r="A4826" s="47"/>
      <c r="B4826" s="48"/>
      <c r="C4826" s="47"/>
      <c r="D4826" s="743"/>
    </row>
    <row r="4828" spans="1:4">
      <c r="A4828" s="47"/>
      <c r="B4828" s="48"/>
      <c r="C4828" s="47"/>
      <c r="D4828" s="743"/>
    </row>
    <row r="4830" spans="1:4">
      <c r="A4830" s="47"/>
      <c r="B4830" s="48"/>
      <c r="C4830" s="47"/>
      <c r="D4830" s="743"/>
    </row>
    <row r="4832" spans="1:4">
      <c r="A4832" s="47"/>
      <c r="B4832" s="48"/>
      <c r="C4832" s="47"/>
      <c r="D4832" s="743"/>
    </row>
    <row r="4834" spans="1:4">
      <c r="A4834" s="47"/>
      <c r="B4834" s="48"/>
      <c r="C4834" s="47"/>
      <c r="D4834" s="743"/>
    </row>
    <row r="4836" spans="1:4">
      <c r="A4836" s="47"/>
      <c r="B4836" s="48"/>
      <c r="C4836" s="47"/>
      <c r="D4836" s="743"/>
    </row>
    <row r="4838" spans="1:4">
      <c r="A4838" s="47"/>
      <c r="B4838" s="48"/>
      <c r="C4838" s="47"/>
      <c r="D4838" s="743"/>
    </row>
    <row r="4840" spans="1:4">
      <c r="A4840" s="47"/>
      <c r="B4840" s="48"/>
      <c r="C4840" s="47"/>
      <c r="D4840" s="743"/>
    </row>
    <row r="4842" spans="1:4">
      <c r="A4842" s="47"/>
      <c r="B4842" s="48"/>
      <c r="C4842" s="47"/>
      <c r="D4842" s="743"/>
    </row>
    <row r="4844" spans="1:4">
      <c r="A4844" s="47"/>
      <c r="B4844" s="48"/>
      <c r="C4844" s="47"/>
      <c r="D4844" s="743"/>
    </row>
    <row r="4846" spans="1:4">
      <c r="A4846" s="47"/>
      <c r="B4846" s="48"/>
      <c r="C4846" s="47"/>
      <c r="D4846" s="743"/>
    </row>
    <row r="4848" spans="1:4">
      <c r="A4848" s="47"/>
      <c r="B4848" s="48"/>
      <c r="C4848" s="47"/>
      <c r="D4848" s="743"/>
    </row>
    <row r="4850" spans="1:4">
      <c r="A4850" s="47"/>
      <c r="B4850" s="48"/>
      <c r="C4850" s="47"/>
      <c r="D4850" s="743"/>
    </row>
    <row r="4852" spans="1:4">
      <c r="A4852" s="47"/>
      <c r="B4852" s="48"/>
      <c r="C4852" s="47"/>
      <c r="D4852" s="743"/>
    </row>
    <row r="4854" spans="1:4">
      <c r="A4854" s="47"/>
      <c r="B4854" s="48"/>
      <c r="C4854" s="47"/>
      <c r="D4854" s="743"/>
    </row>
    <row r="4856" spans="1:4">
      <c r="A4856" s="47"/>
      <c r="B4856" s="48"/>
      <c r="C4856" s="47"/>
      <c r="D4856" s="743"/>
    </row>
    <row r="4858" spans="1:4">
      <c r="A4858" s="47"/>
      <c r="B4858" s="48"/>
      <c r="C4858" s="47"/>
      <c r="D4858" s="743"/>
    </row>
    <row r="4860" spans="1:4">
      <c r="A4860" s="47"/>
      <c r="B4860" s="48"/>
      <c r="C4860" s="47"/>
      <c r="D4860" s="743"/>
    </row>
    <row r="4862" spans="1:4">
      <c r="A4862" s="47"/>
      <c r="B4862" s="48"/>
      <c r="C4862" s="47"/>
      <c r="D4862" s="743"/>
    </row>
    <row r="4864" spans="1:4">
      <c r="A4864" s="47"/>
      <c r="B4864" s="48"/>
      <c r="C4864" s="47"/>
      <c r="D4864" s="743"/>
    </row>
    <row r="4866" spans="1:4">
      <c r="A4866" s="47"/>
      <c r="B4866" s="48"/>
      <c r="C4866" s="47"/>
      <c r="D4866" s="743"/>
    </row>
    <row r="4868" spans="1:4">
      <c r="A4868" s="47"/>
      <c r="B4868" s="48"/>
      <c r="C4868" s="47"/>
      <c r="D4868" s="743"/>
    </row>
    <row r="4870" spans="1:4">
      <c r="A4870" s="47"/>
      <c r="B4870" s="48"/>
      <c r="C4870" s="47"/>
      <c r="D4870" s="743"/>
    </row>
    <row r="4872" spans="1:4">
      <c r="A4872" s="47"/>
      <c r="B4872" s="48"/>
      <c r="C4872" s="47"/>
      <c r="D4872" s="743"/>
    </row>
    <row r="4874" spans="1:4">
      <c r="A4874" s="47"/>
      <c r="B4874" s="48"/>
      <c r="C4874" s="47"/>
      <c r="D4874" s="743"/>
    </row>
    <row r="4876" spans="1:4">
      <c r="A4876" s="47"/>
      <c r="B4876" s="48"/>
      <c r="C4876" s="47"/>
      <c r="D4876" s="743"/>
    </row>
    <row r="4878" spans="1:4">
      <c r="A4878" s="47"/>
      <c r="B4878" s="48"/>
      <c r="C4878" s="47"/>
      <c r="D4878" s="743"/>
    </row>
    <row r="4880" spans="1:4">
      <c r="A4880" s="47"/>
      <c r="B4880" s="48"/>
      <c r="C4880" s="47"/>
      <c r="D4880" s="743"/>
    </row>
    <row r="4882" spans="1:4">
      <c r="A4882" s="47"/>
      <c r="B4882" s="48"/>
      <c r="C4882" s="47"/>
      <c r="D4882" s="743"/>
    </row>
    <row r="4884" spans="1:4">
      <c r="A4884" s="47"/>
      <c r="B4884" s="48"/>
      <c r="C4884" s="47"/>
      <c r="D4884" s="743"/>
    </row>
    <row r="4886" spans="1:4">
      <c r="A4886" s="47"/>
      <c r="B4886" s="48"/>
      <c r="C4886" s="47"/>
      <c r="D4886" s="743"/>
    </row>
    <row r="4888" spans="1:4">
      <c r="A4888" s="47"/>
      <c r="B4888" s="48"/>
      <c r="C4888" s="47"/>
      <c r="D4888" s="743"/>
    </row>
    <row r="4890" spans="1:4">
      <c r="A4890" s="47"/>
      <c r="B4890" s="48"/>
      <c r="C4890" s="47"/>
      <c r="D4890" s="743"/>
    </row>
    <row r="4892" spans="1:4">
      <c r="A4892" s="47"/>
      <c r="B4892" s="48"/>
      <c r="C4892" s="47"/>
      <c r="D4892" s="743"/>
    </row>
    <row r="4894" spans="1:4">
      <c r="A4894" s="47"/>
      <c r="B4894" s="48"/>
      <c r="C4894" s="47"/>
      <c r="D4894" s="743"/>
    </row>
    <row r="4896" spans="1:4">
      <c r="A4896" s="47"/>
      <c r="B4896" s="48"/>
      <c r="C4896" s="47"/>
      <c r="D4896" s="743"/>
    </row>
    <row r="4898" spans="1:4">
      <c r="A4898" s="47"/>
      <c r="B4898" s="48"/>
      <c r="C4898" s="47"/>
      <c r="D4898" s="743"/>
    </row>
    <row r="4900" spans="1:4">
      <c r="A4900" s="47"/>
      <c r="B4900" s="48"/>
      <c r="C4900" s="47"/>
      <c r="D4900" s="743"/>
    </row>
    <row r="4902" spans="1:4">
      <c r="A4902" s="47"/>
      <c r="B4902" s="48"/>
      <c r="C4902" s="47"/>
      <c r="D4902" s="743"/>
    </row>
    <row r="4904" spans="1:4">
      <c r="A4904" s="47"/>
      <c r="B4904" s="48"/>
      <c r="C4904" s="47"/>
      <c r="D4904" s="743"/>
    </row>
    <row r="4906" spans="1:4">
      <c r="A4906" s="47"/>
      <c r="B4906" s="48"/>
      <c r="C4906" s="47"/>
      <c r="D4906" s="743"/>
    </row>
    <row r="4908" spans="1:4">
      <c r="A4908" s="47"/>
      <c r="B4908" s="48"/>
      <c r="C4908" s="47"/>
      <c r="D4908" s="743"/>
    </row>
    <row r="4910" spans="1:4">
      <c r="A4910" s="47"/>
      <c r="B4910" s="48"/>
      <c r="C4910" s="47"/>
      <c r="D4910" s="743"/>
    </row>
    <row r="4912" spans="1:4">
      <c r="A4912" s="47"/>
      <c r="B4912" s="48"/>
      <c r="C4912" s="47"/>
      <c r="D4912" s="743"/>
    </row>
    <row r="4914" spans="1:4">
      <c r="A4914" s="47"/>
      <c r="B4914" s="48"/>
      <c r="C4914" s="47"/>
      <c r="D4914" s="743"/>
    </row>
    <row r="4916" spans="1:4">
      <c r="A4916" s="47"/>
      <c r="B4916" s="48"/>
      <c r="C4916" s="47"/>
      <c r="D4916" s="743"/>
    </row>
    <row r="4918" spans="1:4">
      <c r="A4918" s="47"/>
      <c r="B4918" s="48"/>
      <c r="C4918" s="47"/>
      <c r="D4918" s="743"/>
    </row>
    <row r="4920" spans="1:4">
      <c r="A4920" s="47"/>
      <c r="B4920" s="48"/>
      <c r="C4920" s="47"/>
      <c r="D4920" s="743"/>
    </row>
    <row r="4922" spans="1:4">
      <c r="A4922" s="47"/>
      <c r="B4922" s="48"/>
      <c r="C4922" s="47"/>
      <c r="D4922" s="743"/>
    </row>
    <row r="4924" spans="1:4">
      <c r="A4924" s="47"/>
      <c r="B4924" s="48"/>
      <c r="C4924" s="47"/>
      <c r="D4924" s="743"/>
    </row>
    <row r="4926" spans="1:4">
      <c r="A4926" s="47"/>
      <c r="B4926" s="48"/>
      <c r="C4926" s="47"/>
      <c r="D4926" s="743"/>
    </row>
    <row r="4928" spans="1:4">
      <c r="A4928" s="47"/>
      <c r="B4928" s="48"/>
      <c r="C4928" s="47"/>
      <c r="D4928" s="743"/>
    </row>
    <row r="4930" spans="1:4">
      <c r="A4930" s="47"/>
      <c r="B4930" s="48"/>
      <c r="C4930" s="47"/>
      <c r="D4930" s="743"/>
    </row>
    <row r="4932" spans="1:4">
      <c r="A4932" s="47"/>
      <c r="B4932" s="48"/>
      <c r="C4932" s="47"/>
      <c r="D4932" s="743"/>
    </row>
    <row r="4934" spans="1:4">
      <c r="A4934" s="47"/>
      <c r="B4934" s="48"/>
      <c r="C4934" s="47"/>
      <c r="D4934" s="743"/>
    </row>
    <row r="4936" spans="1:4">
      <c r="A4936" s="47"/>
      <c r="B4936" s="48"/>
      <c r="C4936" s="47"/>
      <c r="D4936" s="743"/>
    </row>
    <row r="4938" spans="1:4">
      <c r="A4938" s="47"/>
      <c r="B4938" s="48"/>
      <c r="C4938" s="47"/>
      <c r="D4938" s="743"/>
    </row>
    <row r="4940" spans="1:4">
      <c r="A4940" s="47"/>
      <c r="B4940" s="48"/>
      <c r="C4940" s="47"/>
      <c r="D4940" s="743"/>
    </row>
    <row r="4942" spans="1:4">
      <c r="A4942" s="47"/>
      <c r="B4942" s="48"/>
      <c r="C4942" s="47"/>
      <c r="D4942" s="743"/>
    </row>
    <row r="4944" spans="1:4">
      <c r="A4944" s="47"/>
      <c r="B4944" s="48"/>
      <c r="C4944" s="47"/>
      <c r="D4944" s="743"/>
    </row>
    <row r="4946" spans="1:4">
      <c r="A4946" s="47"/>
      <c r="B4946" s="48"/>
      <c r="C4946" s="47"/>
      <c r="D4946" s="743"/>
    </row>
    <row r="4948" spans="1:4">
      <c r="A4948" s="47"/>
      <c r="B4948" s="48"/>
      <c r="C4948" s="47"/>
      <c r="D4948" s="743"/>
    </row>
    <row r="4950" spans="1:4">
      <c r="A4950" s="47"/>
      <c r="B4950" s="48"/>
      <c r="C4950" s="47"/>
      <c r="D4950" s="743"/>
    </row>
    <row r="4952" spans="1:4">
      <c r="A4952" s="47"/>
      <c r="B4952" s="48"/>
      <c r="C4952" s="47"/>
      <c r="D4952" s="743"/>
    </row>
    <row r="4954" spans="1:4">
      <c r="A4954" s="47"/>
      <c r="B4954" s="48"/>
      <c r="C4954" s="47"/>
      <c r="D4954" s="743"/>
    </row>
    <row r="4956" spans="1:4">
      <c r="A4956" s="47"/>
      <c r="B4956" s="48"/>
      <c r="C4956" s="47"/>
      <c r="D4956" s="743"/>
    </row>
    <row r="4958" spans="1:4">
      <c r="A4958" s="47"/>
      <c r="B4958" s="48"/>
      <c r="C4958" s="47"/>
      <c r="D4958" s="743"/>
    </row>
    <row r="4960" spans="1:4">
      <c r="A4960" s="47"/>
      <c r="B4960" s="48"/>
      <c r="C4960" s="47"/>
      <c r="D4960" s="743"/>
    </row>
    <row r="4962" spans="1:4">
      <c r="A4962" s="47"/>
      <c r="B4962" s="48"/>
      <c r="C4962" s="47"/>
      <c r="D4962" s="743"/>
    </row>
    <row r="4964" spans="1:4">
      <c r="A4964" s="47"/>
      <c r="B4964" s="48"/>
      <c r="C4964" s="47"/>
      <c r="D4964" s="743"/>
    </row>
    <row r="4966" spans="1:4">
      <c r="A4966" s="47"/>
      <c r="B4966" s="48"/>
      <c r="C4966" s="47"/>
      <c r="D4966" s="743"/>
    </row>
    <row r="4968" spans="1:4">
      <c r="A4968" s="47"/>
      <c r="B4968" s="48"/>
      <c r="C4968" s="47"/>
      <c r="D4968" s="743"/>
    </row>
    <row r="4970" spans="1:4">
      <c r="A4970" s="47"/>
      <c r="B4970" s="48"/>
      <c r="C4970" s="47"/>
      <c r="D4970" s="743"/>
    </row>
    <row r="4972" spans="1:4">
      <c r="A4972" s="47"/>
      <c r="B4972" s="48"/>
      <c r="C4972" s="47"/>
      <c r="D4972" s="743"/>
    </row>
    <row r="4974" spans="1:4">
      <c r="A4974" s="47"/>
      <c r="B4974" s="48"/>
      <c r="C4974" s="47"/>
      <c r="D4974" s="743"/>
    </row>
    <row r="4976" spans="1:4">
      <c r="A4976" s="47"/>
      <c r="B4976" s="48"/>
      <c r="C4976" s="47"/>
      <c r="D4976" s="743"/>
    </row>
    <row r="4978" spans="1:4">
      <c r="A4978" s="47"/>
      <c r="B4978" s="48"/>
      <c r="C4978" s="47"/>
      <c r="D4978" s="743"/>
    </row>
    <row r="4980" spans="1:4">
      <c r="A4980" s="47"/>
      <c r="B4980" s="48"/>
      <c r="C4980" s="47"/>
      <c r="D4980" s="743"/>
    </row>
    <row r="4982" spans="1:4">
      <c r="A4982" s="47"/>
      <c r="B4982" s="48"/>
      <c r="C4982" s="47"/>
      <c r="D4982" s="743"/>
    </row>
    <row r="4984" spans="1:4">
      <c r="A4984" s="47"/>
      <c r="B4984" s="48"/>
      <c r="C4984" s="47"/>
      <c r="D4984" s="743"/>
    </row>
    <row r="4986" spans="1:4">
      <c r="A4986" s="47"/>
      <c r="B4986" s="48"/>
      <c r="C4986" s="47"/>
      <c r="D4986" s="743"/>
    </row>
    <row r="4988" spans="1:4">
      <c r="A4988" s="47"/>
      <c r="B4988" s="48"/>
      <c r="C4988" s="47"/>
      <c r="D4988" s="743"/>
    </row>
    <row r="4990" spans="1:4">
      <c r="A4990" s="47"/>
      <c r="B4990" s="48"/>
      <c r="C4990" s="47"/>
      <c r="D4990" s="743"/>
    </row>
    <row r="4992" spans="1:4">
      <c r="A4992" s="47"/>
      <c r="B4992" s="48"/>
      <c r="C4992" s="47"/>
      <c r="D4992" s="743"/>
    </row>
    <row r="4994" spans="1:4">
      <c r="A4994" s="47"/>
      <c r="B4994" s="48"/>
      <c r="C4994" s="47"/>
      <c r="D4994" s="743"/>
    </row>
    <row r="4996" spans="1:4">
      <c r="A4996" s="47"/>
      <c r="B4996" s="48"/>
      <c r="C4996" s="47"/>
      <c r="D4996" s="743"/>
    </row>
    <row r="4998" spans="1:4">
      <c r="A4998" s="47"/>
      <c r="B4998" s="48"/>
      <c r="C4998" s="47"/>
      <c r="D4998" s="743"/>
    </row>
    <row r="5000" spans="1:4">
      <c r="A5000" s="47"/>
      <c r="B5000" s="48"/>
      <c r="C5000" s="47"/>
      <c r="D5000" s="743"/>
    </row>
    <row r="5002" spans="1:4">
      <c r="A5002" s="47"/>
      <c r="B5002" s="48"/>
      <c r="C5002" s="47"/>
      <c r="D5002" s="743"/>
    </row>
    <row r="5004" spans="1:4">
      <c r="A5004" s="47"/>
      <c r="B5004" s="48"/>
      <c r="C5004" s="47"/>
      <c r="D5004" s="743"/>
    </row>
    <row r="5006" spans="1:4">
      <c r="A5006" s="47"/>
      <c r="B5006" s="48"/>
      <c r="C5006" s="47"/>
      <c r="D5006" s="743"/>
    </row>
    <row r="5008" spans="1:4">
      <c r="A5008" s="47"/>
      <c r="B5008" s="48"/>
      <c r="C5008" s="47"/>
      <c r="D5008" s="743"/>
    </row>
    <row r="5010" spans="1:4">
      <c r="A5010" s="47"/>
      <c r="B5010" s="48"/>
      <c r="C5010" s="47"/>
      <c r="D5010" s="743"/>
    </row>
    <row r="5012" spans="1:4">
      <c r="A5012" s="47"/>
      <c r="B5012" s="48"/>
      <c r="C5012" s="47"/>
      <c r="D5012" s="743"/>
    </row>
    <row r="5014" spans="1:4">
      <c r="A5014" s="47"/>
      <c r="B5014" s="48"/>
      <c r="C5014" s="47"/>
      <c r="D5014" s="743"/>
    </row>
    <row r="5016" spans="1:4">
      <c r="A5016" s="47"/>
      <c r="B5016" s="48"/>
      <c r="C5016" s="47"/>
      <c r="D5016" s="743"/>
    </row>
    <row r="5018" spans="1:4">
      <c r="A5018" s="47"/>
      <c r="B5018" s="48"/>
      <c r="C5018" s="47"/>
      <c r="D5018" s="743"/>
    </row>
    <row r="5020" spans="1:4">
      <c r="A5020" s="47"/>
      <c r="B5020" s="48"/>
      <c r="C5020" s="47"/>
      <c r="D5020" s="743"/>
    </row>
    <row r="5022" spans="1:4">
      <c r="A5022" s="47"/>
      <c r="B5022" s="48"/>
      <c r="C5022" s="47"/>
      <c r="D5022" s="743"/>
    </row>
    <row r="5024" spans="1:4">
      <c r="A5024" s="47"/>
      <c r="B5024" s="48"/>
      <c r="C5024" s="47"/>
      <c r="D5024" s="743"/>
    </row>
    <row r="5026" spans="1:4">
      <c r="A5026" s="47"/>
      <c r="B5026" s="48"/>
      <c r="C5026" s="47"/>
      <c r="D5026" s="743"/>
    </row>
    <row r="5028" spans="1:4">
      <c r="A5028" s="47"/>
      <c r="B5028" s="48"/>
      <c r="C5028" s="47"/>
      <c r="D5028" s="743"/>
    </row>
    <row r="5030" spans="1:4">
      <c r="A5030" s="47"/>
      <c r="B5030" s="48"/>
      <c r="C5030" s="47"/>
      <c r="D5030" s="743"/>
    </row>
    <row r="5032" spans="1:4">
      <c r="A5032" s="47"/>
      <c r="B5032" s="48"/>
      <c r="C5032" s="47"/>
      <c r="D5032" s="743"/>
    </row>
    <row r="5034" spans="1:4">
      <c r="A5034" s="47"/>
      <c r="B5034" s="48"/>
      <c r="C5034" s="47"/>
      <c r="D5034" s="743"/>
    </row>
    <row r="5036" spans="1:4">
      <c r="A5036" s="47"/>
      <c r="B5036" s="48"/>
      <c r="C5036" s="47"/>
      <c r="D5036" s="743"/>
    </row>
    <row r="5038" spans="1:4">
      <c r="A5038" s="47"/>
      <c r="B5038" s="48"/>
      <c r="C5038" s="47"/>
      <c r="D5038" s="743"/>
    </row>
    <row r="5040" spans="1:4">
      <c r="A5040" s="47"/>
      <c r="B5040" s="48"/>
      <c r="C5040" s="47"/>
      <c r="D5040" s="743"/>
    </row>
    <row r="5042" spans="1:4">
      <c r="A5042" s="47"/>
      <c r="B5042" s="48"/>
      <c r="C5042" s="47"/>
      <c r="D5042" s="743"/>
    </row>
    <row r="5044" spans="1:4">
      <c r="A5044" s="47"/>
      <c r="B5044" s="48"/>
      <c r="C5044" s="47"/>
      <c r="D5044" s="743"/>
    </row>
    <row r="5046" spans="1:4">
      <c r="A5046" s="47"/>
      <c r="B5046" s="48"/>
      <c r="C5046" s="47"/>
      <c r="D5046" s="743"/>
    </row>
    <row r="5048" spans="1:4">
      <c r="A5048" s="47"/>
      <c r="B5048" s="48"/>
      <c r="C5048" s="47"/>
      <c r="D5048" s="743"/>
    </row>
    <row r="5050" spans="1:4">
      <c r="A5050" s="47"/>
      <c r="B5050" s="48"/>
      <c r="C5050" s="47"/>
      <c r="D5050" s="743"/>
    </row>
    <row r="5052" spans="1:4">
      <c r="A5052" s="47"/>
      <c r="B5052" s="48"/>
      <c r="C5052" s="47"/>
      <c r="D5052" s="743"/>
    </row>
    <row r="5054" spans="1:4">
      <c r="A5054" s="47"/>
      <c r="B5054" s="48"/>
      <c r="C5054" s="47"/>
      <c r="D5054" s="743"/>
    </row>
    <row r="5056" spans="1:4">
      <c r="A5056" s="47"/>
      <c r="B5056" s="48"/>
      <c r="C5056" s="47"/>
      <c r="D5056" s="743"/>
    </row>
    <row r="5058" spans="1:4">
      <c r="A5058" s="47"/>
      <c r="B5058" s="48"/>
      <c r="C5058" s="47"/>
      <c r="D5058" s="743"/>
    </row>
    <row r="5060" spans="1:4">
      <c r="A5060" s="47"/>
      <c r="B5060" s="48"/>
      <c r="C5060" s="47"/>
      <c r="D5060" s="743"/>
    </row>
    <row r="5062" spans="1:4">
      <c r="A5062" s="47"/>
      <c r="B5062" s="48"/>
      <c r="C5062" s="47"/>
      <c r="D5062" s="743"/>
    </row>
    <row r="5064" spans="1:4">
      <c r="A5064" s="47"/>
      <c r="B5064" s="48"/>
      <c r="C5064" s="47"/>
      <c r="D5064" s="743"/>
    </row>
    <row r="5066" spans="1:4">
      <c r="A5066" s="47"/>
      <c r="B5066" s="48"/>
      <c r="C5066" s="47"/>
      <c r="D5066" s="743"/>
    </row>
    <row r="5068" spans="1:4">
      <c r="A5068" s="47"/>
      <c r="B5068" s="48"/>
      <c r="C5068" s="47"/>
      <c r="D5068" s="743"/>
    </row>
    <row r="5070" spans="1:4">
      <c r="A5070" s="47"/>
      <c r="B5070" s="48"/>
      <c r="C5070" s="47"/>
      <c r="D5070" s="743"/>
    </row>
    <row r="5072" spans="1:4">
      <c r="A5072" s="47"/>
      <c r="B5072" s="48"/>
      <c r="C5072" s="47"/>
      <c r="D5072" s="743"/>
    </row>
    <row r="5074" spans="1:4">
      <c r="A5074" s="47"/>
      <c r="B5074" s="48"/>
      <c r="C5074" s="47"/>
      <c r="D5074" s="743"/>
    </row>
    <row r="5076" spans="1:4">
      <c r="A5076" s="47"/>
      <c r="B5076" s="48"/>
      <c r="C5076" s="47"/>
      <c r="D5076" s="743"/>
    </row>
    <row r="5078" spans="1:4">
      <c r="A5078" s="47"/>
      <c r="B5078" s="48"/>
      <c r="C5078" s="47"/>
      <c r="D5078" s="743"/>
    </row>
    <row r="5080" spans="1:4">
      <c r="A5080" s="47"/>
      <c r="B5080" s="48"/>
      <c r="C5080" s="47"/>
      <c r="D5080" s="743"/>
    </row>
    <row r="5082" spans="1:4">
      <c r="A5082" s="47"/>
      <c r="B5082" s="48"/>
      <c r="C5082" s="47"/>
      <c r="D5082" s="743"/>
    </row>
    <row r="5084" spans="1:4">
      <c r="A5084" s="47"/>
      <c r="B5084" s="48"/>
      <c r="C5084" s="47"/>
      <c r="D5084" s="743"/>
    </row>
    <row r="5086" spans="1:4">
      <c r="A5086" s="47"/>
      <c r="B5086" s="48"/>
      <c r="C5086" s="47"/>
      <c r="D5086" s="743"/>
    </row>
    <row r="5088" spans="1:4">
      <c r="A5088" s="47"/>
      <c r="B5088" s="48"/>
      <c r="C5088" s="47"/>
      <c r="D5088" s="743"/>
    </row>
    <row r="5090" spans="1:4">
      <c r="A5090" s="47"/>
      <c r="B5090" s="48"/>
      <c r="C5090" s="47"/>
      <c r="D5090" s="743"/>
    </row>
    <row r="5092" spans="1:4">
      <c r="A5092" s="47"/>
      <c r="B5092" s="48"/>
      <c r="C5092" s="47"/>
      <c r="D5092" s="743"/>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sheetPr codeName="Plan28"/>
  <dimension ref="A1:HY25"/>
  <sheetViews>
    <sheetView showGridLines="0" view="pageBreakPreview" zoomScaleNormal="115" zoomScaleSheetLayoutView="100" workbookViewId="0">
      <selection activeCell="E18" sqref="E18"/>
    </sheetView>
  </sheetViews>
  <sheetFormatPr defaultRowHeight="15"/>
  <cols>
    <col min="1" max="1" width="12.42578125" style="1105" customWidth="1"/>
    <col min="2" max="2" width="6" style="1105" customWidth="1"/>
    <col min="3" max="3" width="58" style="1105" customWidth="1"/>
    <col min="4" max="4" width="30.5703125" style="1105" customWidth="1"/>
    <col min="5" max="9" width="9.140625" style="1105"/>
    <col min="10" max="10" width="13.7109375" style="1105" customWidth="1"/>
    <col min="11" max="11" width="13.28515625" style="1105" customWidth="1"/>
    <col min="12" max="16384" width="9.140625" style="1105"/>
  </cols>
  <sheetData>
    <row r="1" spans="1:16" s="1097" customFormat="1" ht="18">
      <c r="A1" s="1818" t="s">
        <v>0</v>
      </c>
      <c r="B1" s="1819" t="s">
        <v>0</v>
      </c>
      <c r="C1" s="1819" t="s">
        <v>0</v>
      </c>
      <c r="D1" s="1820"/>
    </row>
    <row r="2" spans="1:16" s="1097" customFormat="1" ht="15.75">
      <c r="A2" s="2424" t="s">
        <v>5601</v>
      </c>
      <c r="B2" s="1961" t="s">
        <v>1</v>
      </c>
      <c r="C2" s="1961" t="s">
        <v>1</v>
      </c>
      <c r="D2" s="2425"/>
    </row>
    <row r="3" spans="1:16" s="1097" customFormat="1" ht="14.25">
      <c r="A3" s="2426" t="s">
        <v>5602</v>
      </c>
      <c r="B3" s="1964" t="s">
        <v>2</v>
      </c>
      <c r="C3" s="1964" t="s">
        <v>2</v>
      </c>
      <c r="D3" s="2427"/>
    </row>
    <row r="4" spans="1:16" s="1097" customFormat="1" ht="14.25">
      <c r="A4" s="2426" t="s">
        <v>3</v>
      </c>
      <c r="B4" s="1964" t="s">
        <v>3</v>
      </c>
      <c r="C4" s="1964" t="s">
        <v>3</v>
      </c>
      <c r="D4" s="2427"/>
    </row>
    <row r="5" spans="1:16" s="1097" customFormat="1" ht="14.25">
      <c r="A5" s="2426" t="s">
        <v>4</v>
      </c>
      <c r="B5" s="1964" t="s">
        <v>4</v>
      </c>
      <c r="C5" s="1964" t="s">
        <v>4</v>
      </c>
      <c r="D5" s="2427"/>
    </row>
    <row r="6" spans="1:16" s="1097" customFormat="1" ht="15" customHeight="1">
      <c r="A6" s="1410" t="s">
        <v>5</v>
      </c>
      <c r="B6" s="1848" t="s">
        <v>7658</v>
      </c>
      <c r="C6" s="1848"/>
      <c r="D6" s="1849"/>
    </row>
    <row r="7" spans="1:16" s="1097" customFormat="1" ht="14.25">
      <c r="A7" s="584" t="s">
        <v>51</v>
      </c>
      <c r="B7" s="1852" t="s">
        <v>6775</v>
      </c>
      <c r="C7" s="1852"/>
      <c r="D7" s="1853"/>
    </row>
    <row r="8" spans="1:16" s="1097" customFormat="1" ht="14.25">
      <c r="A8" s="584" t="s">
        <v>6</v>
      </c>
      <c r="B8" s="1852" t="s">
        <v>6776</v>
      </c>
      <c r="C8" s="1852"/>
      <c r="D8" s="1853"/>
    </row>
    <row r="9" spans="1:16" s="1097" customFormat="1" ht="15.75" customHeight="1">
      <c r="A9" s="585" t="s">
        <v>7</v>
      </c>
      <c r="B9" s="1854" t="s">
        <v>7819</v>
      </c>
      <c r="C9" s="1855"/>
      <c r="D9" s="1856"/>
    </row>
    <row r="10" spans="1:16" s="1097" customFormat="1" ht="22.5" customHeight="1">
      <c r="A10" s="2357" t="s">
        <v>7709</v>
      </c>
      <c r="B10" s="2095"/>
      <c r="C10" s="2095"/>
      <c r="D10" s="2358"/>
      <c r="E10" s="284"/>
      <c r="F10" s="284"/>
      <c r="G10" s="284"/>
      <c r="H10" s="284"/>
      <c r="I10" s="284"/>
      <c r="J10" s="284"/>
      <c r="K10" s="284"/>
      <c r="L10" s="284"/>
      <c r="M10" s="284"/>
      <c r="N10" s="284"/>
      <c r="O10" s="284"/>
      <c r="P10" s="284"/>
    </row>
    <row r="11" spans="1:16" s="406" customFormat="1" ht="12.75" customHeight="1">
      <c r="A11" s="2359" t="s">
        <v>9</v>
      </c>
      <c r="B11" s="2353" t="s">
        <v>5610</v>
      </c>
      <c r="C11" s="2354"/>
      <c r="D11" s="2435" t="s">
        <v>5682</v>
      </c>
      <c r="E11" s="405"/>
      <c r="F11" s="405"/>
      <c r="G11" s="405"/>
      <c r="H11" s="405"/>
      <c r="I11" s="405"/>
      <c r="J11" s="405"/>
      <c r="K11" s="405"/>
      <c r="L11" s="405"/>
      <c r="M11" s="405"/>
      <c r="N11" s="405"/>
      <c r="O11" s="405"/>
      <c r="P11" s="405"/>
    </row>
    <row r="12" spans="1:16" s="406" customFormat="1" ht="30" customHeight="1">
      <c r="A12" s="2359"/>
      <c r="B12" s="2353"/>
      <c r="C12" s="2354"/>
      <c r="D12" s="2436"/>
      <c r="E12" s="405"/>
      <c r="F12" s="405"/>
      <c r="G12" s="405"/>
      <c r="H12" s="405"/>
      <c r="I12" s="405"/>
      <c r="J12" s="405"/>
      <c r="K12" s="405"/>
      <c r="L12" s="405"/>
      <c r="M12" s="405"/>
      <c r="N12" s="405"/>
      <c r="O12" s="405"/>
      <c r="P12" s="405"/>
    </row>
    <row r="13" spans="1:16" s="406" customFormat="1" ht="12.75">
      <c r="A13" s="2360"/>
      <c r="B13" s="2156"/>
      <c r="C13" s="2361"/>
      <c r="D13" s="1445" t="s">
        <v>5616</v>
      </c>
      <c r="E13" s="405"/>
      <c r="F13" s="405"/>
      <c r="G13" s="405"/>
      <c r="H13" s="405"/>
      <c r="I13" s="405"/>
      <c r="J13" s="405"/>
      <c r="K13" s="405"/>
      <c r="L13" s="405"/>
      <c r="M13" s="405"/>
      <c r="N13" s="405"/>
      <c r="O13" s="405"/>
      <c r="P13" s="405"/>
    </row>
    <row r="14" spans="1:16" s="1097" customFormat="1" ht="22.5" customHeight="1">
      <c r="A14" s="2449" t="s">
        <v>7707</v>
      </c>
      <c r="B14" s="2450"/>
      <c r="C14" s="2450"/>
      <c r="D14" s="2451"/>
      <c r="E14" s="284"/>
      <c r="F14" s="284"/>
      <c r="G14" s="284"/>
      <c r="L14" s="284"/>
      <c r="M14" s="284"/>
      <c r="N14" s="284"/>
      <c r="O14" s="284"/>
      <c r="P14" s="284"/>
    </row>
    <row r="15" spans="1:16" s="406" customFormat="1" ht="20.100000000000001" customHeight="1">
      <c r="A15" s="1446">
        <v>1</v>
      </c>
      <c r="B15" s="2452" t="s">
        <v>6772</v>
      </c>
      <c r="C15" s="2453"/>
      <c r="D15" s="1484">
        <v>185.93</v>
      </c>
      <c r="E15" s="405"/>
      <c r="F15" s="405"/>
      <c r="G15" s="405"/>
      <c r="L15" s="405"/>
      <c r="M15" s="405"/>
      <c r="N15" s="405"/>
      <c r="O15" s="405"/>
      <c r="P15" s="405"/>
    </row>
    <row r="16" spans="1:16" s="406" customFormat="1" ht="20.100000000000001" customHeight="1">
      <c r="A16" s="1446">
        <v>2</v>
      </c>
      <c r="B16" s="2452" t="s">
        <v>6773</v>
      </c>
      <c r="C16" s="2453"/>
      <c r="D16" s="1484">
        <v>185.93</v>
      </c>
      <c r="E16" s="405"/>
      <c r="F16" s="405"/>
      <c r="G16" s="405"/>
      <c r="L16" s="405"/>
      <c r="M16" s="405"/>
      <c r="N16" s="405"/>
      <c r="O16" s="405"/>
      <c r="P16" s="405"/>
    </row>
    <row r="17" spans="1:233" s="406" customFormat="1" ht="20.100000000000001" customHeight="1">
      <c r="A17" s="2430" t="s">
        <v>6524</v>
      </c>
      <c r="B17" s="2431"/>
      <c r="C17" s="2431"/>
      <c r="D17" s="1488">
        <v>371.86</v>
      </c>
      <c r="E17" s="405"/>
      <c r="F17" s="405"/>
      <c r="G17" s="405"/>
      <c r="L17" s="405"/>
      <c r="M17" s="405"/>
      <c r="N17" s="405"/>
      <c r="O17" s="405"/>
      <c r="P17" s="405"/>
    </row>
    <row r="18" spans="1:233" s="406" customFormat="1" ht="20.100000000000001" customHeight="1">
      <c r="A18" s="2449" t="s">
        <v>7708</v>
      </c>
      <c r="B18" s="2450"/>
      <c r="C18" s="2450"/>
      <c r="D18" s="2451"/>
      <c r="E18" s="405"/>
      <c r="F18" s="405"/>
      <c r="G18" s="405"/>
      <c r="L18" s="405"/>
      <c r="M18" s="405"/>
      <c r="N18" s="405"/>
      <c r="O18" s="405"/>
      <c r="P18" s="405"/>
    </row>
    <row r="19" spans="1:233" s="406" customFormat="1" ht="20.100000000000001" customHeight="1">
      <c r="A19" s="1446">
        <v>1</v>
      </c>
      <c r="B19" s="2452" t="s">
        <v>6462</v>
      </c>
      <c r="C19" s="2453"/>
      <c r="D19" s="1484">
        <v>81.37</v>
      </c>
      <c r="E19" s="405"/>
      <c r="F19" s="405"/>
      <c r="G19" s="405"/>
      <c r="L19" s="405"/>
      <c r="M19" s="405"/>
      <c r="N19" s="405"/>
      <c r="O19" s="405"/>
      <c r="P19" s="405"/>
    </row>
    <row r="20" spans="1:233" s="406" customFormat="1" ht="20.100000000000001" customHeight="1">
      <c r="A20" s="2430" t="s">
        <v>6525</v>
      </c>
      <c r="B20" s="2431"/>
      <c r="C20" s="2431"/>
      <c r="D20" s="1488">
        <v>81.37</v>
      </c>
      <c r="E20" s="405"/>
      <c r="F20" s="405"/>
      <c r="G20" s="405"/>
      <c r="L20" s="405"/>
      <c r="M20" s="405"/>
      <c r="N20" s="405"/>
      <c r="O20" s="405"/>
      <c r="P20" s="405"/>
    </row>
    <row r="21" spans="1:233" s="406" customFormat="1" ht="20.100000000000001" customHeight="1">
      <c r="A21" s="2457"/>
      <c r="B21" s="2458"/>
      <c r="C21" s="2458"/>
      <c r="D21" s="2459"/>
      <c r="E21" s="405"/>
      <c r="F21" s="405"/>
      <c r="G21" s="405"/>
      <c r="L21" s="405"/>
      <c r="M21" s="405"/>
      <c r="N21" s="405"/>
      <c r="O21" s="405"/>
      <c r="P21" s="405"/>
    </row>
    <row r="22" spans="1:233" s="289" customFormat="1" ht="20.100000000000001" customHeight="1">
      <c r="A22" s="2454" t="s">
        <v>7820</v>
      </c>
      <c r="B22" s="2455"/>
      <c r="C22" s="2456"/>
      <c r="D22" s="1494">
        <v>453.23</v>
      </c>
      <c r="E22" s="290"/>
      <c r="F22" s="290"/>
      <c r="G22" s="291"/>
      <c r="H22" s="292"/>
      <c r="I22" s="290"/>
      <c r="J22" s="290"/>
      <c r="K22" s="290"/>
      <c r="L22" s="290"/>
      <c r="M22" s="291"/>
      <c r="N22" s="292"/>
      <c r="O22" s="290"/>
      <c r="P22" s="290"/>
      <c r="Q22" s="290"/>
      <c r="R22" s="290"/>
      <c r="S22" s="291"/>
      <c r="T22" s="292"/>
      <c r="U22" s="290"/>
      <c r="V22" s="290"/>
      <c r="W22" s="290"/>
      <c r="X22" s="290"/>
      <c r="Y22" s="291"/>
      <c r="Z22" s="292"/>
      <c r="AA22" s="290"/>
      <c r="AB22" s="290"/>
      <c r="AC22" s="290"/>
      <c r="AD22" s="290"/>
      <c r="AE22" s="291"/>
      <c r="AF22" s="292"/>
      <c r="AG22" s="290"/>
      <c r="AH22" s="290"/>
      <c r="AI22" s="290"/>
      <c r="AJ22" s="290"/>
      <c r="AK22" s="291"/>
      <c r="AL22" s="292"/>
      <c r="AM22" s="290"/>
      <c r="AN22" s="290"/>
      <c r="AO22" s="290"/>
      <c r="AP22" s="290"/>
      <c r="AQ22" s="291"/>
      <c r="AR22" s="292"/>
      <c r="AS22" s="290"/>
      <c r="AT22" s="290"/>
      <c r="AU22" s="290"/>
      <c r="AV22" s="290"/>
      <c r="AW22" s="291"/>
      <c r="AX22" s="292"/>
      <c r="AY22" s="290"/>
      <c r="AZ22" s="290"/>
      <c r="BA22" s="290"/>
      <c r="BB22" s="290"/>
      <c r="BC22" s="291"/>
      <c r="BD22" s="292"/>
      <c r="BE22" s="290"/>
      <c r="BF22" s="290"/>
      <c r="BG22" s="290"/>
      <c r="BH22" s="290"/>
      <c r="BI22" s="291"/>
      <c r="BJ22" s="292"/>
      <c r="BK22" s="290"/>
      <c r="BL22" s="290"/>
      <c r="BM22" s="290"/>
      <c r="BN22" s="290"/>
      <c r="BO22" s="291"/>
      <c r="BP22" s="292"/>
      <c r="BQ22" s="290"/>
      <c r="BR22" s="290"/>
      <c r="BS22" s="290"/>
      <c r="BT22" s="290"/>
      <c r="BU22" s="291"/>
      <c r="BV22" s="292"/>
      <c r="BW22" s="290"/>
      <c r="BX22" s="290"/>
      <c r="BY22" s="290"/>
      <c r="BZ22" s="290"/>
      <c r="CA22" s="291"/>
      <c r="CB22" s="292"/>
      <c r="CC22" s="290"/>
      <c r="CD22" s="290"/>
      <c r="CE22" s="290"/>
      <c r="CF22" s="290"/>
      <c r="CG22" s="291"/>
      <c r="CH22" s="292"/>
      <c r="CI22" s="290"/>
      <c r="CJ22" s="290"/>
      <c r="CK22" s="290"/>
      <c r="CL22" s="290"/>
      <c r="CM22" s="291"/>
      <c r="CN22" s="292"/>
      <c r="CO22" s="290"/>
      <c r="CP22" s="290"/>
      <c r="CQ22" s="290"/>
      <c r="CR22" s="290"/>
      <c r="CS22" s="291"/>
      <c r="CT22" s="292"/>
      <c r="CU22" s="290"/>
      <c r="CV22" s="290"/>
      <c r="CW22" s="290"/>
      <c r="CX22" s="290"/>
      <c r="CY22" s="291"/>
      <c r="CZ22" s="292"/>
      <c r="DA22" s="290"/>
      <c r="DB22" s="290"/>
      <c r="DC22" s="290"/>
      <c r="DD22" s="290"/>
      <c r="DE22" s="291"/>
      <c r="DF22" s="292"/>
      <c r="DG22" s="290"/>
      <c r="DH22" s="290"/>
      <c r="DI22" s="290"/>
      <c r="DJ22" s="290"/>
      <c r="DK22" s="291"/>
      <c r="DL22" s="292"/>
      <c r="DM22" s="290"/>
      <c r="DN22" s="290"/>
      <c r="DO22" s="290"/>
      <c r="DP22" s="290"/>
      <c r="DQ22" s="291"/>
      <c r="DR22" s="292"/>
      <c r="DS22" s="290"/>
      <c r="DT22" s="290"/>
      <c r="DU22" s="290"/>
      <c r="DV22" s="290"/>
      <c r="DW22" s="291"/>
      <c r="DX22" s="292"/>
      <c r="DY22" s="290"/>
      <c r="DZ22" s="290"/>
      <c r="EA22" s="290"/>
      <c r="EB22" s="290"/>
      <c r="EC22" s="291"/>
      <c r="ED22" s="292"/>
      <c r="EE22" s="290"/>
      <c r="EF22" s="290"/>
      <c r="EG22" s="290"/>
      <c r="EH22" s="290"/>
      <c r="EI22" s="291"/>
      <c r="EJ22" s="292"/>
      <c r="EK22" s="290"/>
      <c r="EL22" s="290"/>
      <c r="EM22" s="290"/>
      <c r="EN22" s="290"/>
      <c r="EO22" s="291"/>
      <c r="EP22" s="292"/>
      <c r="EQ22" s="290"/>
      <c r="ER22" s="290"/>
      <c r="ES22" s="290"/>
      <c r="ET22" s="290"/>
      <c r="EU22" s="291"/>
      <c r="EV22" s="292"/>
      <c r="EW22" s="290"/>
      <c r="EX22" s="290"/>
      <c r="EY22" s="290"/>
      <c r="EZ22" s="290"/>
      <c r="FA22" s="291"/>
      <c r="FB22" s="292"/>
      <c r="FC22" s="290"/>
      <c r="FD22" s="290"/>
      <c r="FE22" s="290"/>
      <c r="FF22" s="290"/>
      <c r="FG22" s="291"/>
      <c r="FH22" s="292"/>
      <c r="FI22" s="290"/>
      <c r="FJ22" s="290"/>
      <c r="FK22" s="290"/>
      <c r="FL22" s="290"/>
      <c r="FM22" s="291"/>
      <c r="FN22" s="292"/>
      <c r="FO22" s="290"/>
      <c r="FP22" s="290"/>
      <c r="FQ22" s="290"/>
      <c r="FR22" s="290"/>
      <c r="FS22" s="291"/>
      <c r="FT22" s="292"/>
      <c r="FU22" s="290"/>
      <c r="FV22" s="290"/>
      <c r="FW22" s="290"/>
      <c r="FX22" s="290"/>
      <c r="FY22" s="291"/>
      <c r="FZ22" s="292"/>
      <c r="GA22" s="290"/>
      <c r="GB22" s="290"/>
      <c r="GC22" s="290"/>
      <c r="GD22" s="290"/>
      <c r="GE22" s="291"/>
      <c r="GF22" s="292"/>
      <c r="GG22" s="290"/>
      <c r="GH22" s="290"/>
      <c r="GI22" s="290"/>
      <c r="GJ22" s="290"/>
      <c r="GK22" s="291"/>
      <c r="GL22" s="292"/>
      <c r="GM22" s="290"/>
      <c r="GN22" s="290"/>
      <c r="GO22" s="290"/>
      <c r="GP22" s="290"/>
      <c r="GQ22" s="291"/>
      <c r="GR22" s="292"/>
      <c r="GS22" s="290"/>
      <c r="GT22" s="290"/>
      <c r="GU22" s="290"/>
      <c r="GV22" s="290"/>
      <c r="GW22" s="291"/>
      <c r="GX22" s="292"/>
      <c r="GY22" s="290"/>
      <c r="GZ22" s="290"/>
      <c r="HA22" s="290"/>
      <c r="HB22" s="290"/>
      <c r="HC22" s="291"/>
      <c r="HD22" s="292"/>
      <c r="HE22" s="290"/>
      <c r="HF22" s="290"/>
      <c r="HG22" s="290"/>
      <c r="HH22" s="290"/>
      <c r="HI22" s="291"/>
      <c r="HJ22" s="292"/>
      <c r="HK22" s="290"/>
      <c r="HL22" s="290"/>
      <c r="HM22" s="290"/>
      <c r="HN22" s="290"/>
      <c r="HO22" s="291"/>
      <c r="HP22" s="292"/>
      <c r="HQ22" s="290"/>
      <c r="HR22" s="290"/>
      <c r="HS22" s="290"/>
      <c r="HT22" s="290"/>
      <c r="HU22" s="291"/>
      <c r="HV22" s="292"/>
      <c r="HW22" s="290"/>
      <c r="HX22" s="290"/>
      <c r="HY22" s="290"/>
    </row>
    <row r="23" spans="1:233" ht="27.75" customHeight="1" thickBot="1">
      <c r="A23" s="1495" t="s">
        <v>6526</v>
      </c>
      <c r="B23" s="1496"/>
      <c r="C23" s="1496"/>
      <c r="D23" s="1497"/>
    </row>
    <row r="24" spans="1:233">
      <c r="A24" s="422"/>
    </row>
    <row r="25" spans="1:233">
      <c r="A25" s="422"/>
    </row>
  </sheetData>
  <mergeCells count="22">
    <mergeCell ref="A22:C22"/>
    <mergeCell ref="B6:D6"/>
    <mergeCell ref="A1:D1"/>
    <mergeCell ref="A2:D2"/>
    <mergeCell ref="A3:D3"/>
    <mergeCell ref="A4:D4"/>
    <mergeCell ref="A5:D5"/>
    <mergeCell ref="B7:D7"/>
    <mergeCell ref="B8:D8"/>
    <mergeCell ref="B9:D9"/>
    <mergeCell ref="A10:D10"/>
    <mergeCell ref="A11:A13"/>
    <mergeCell ref="B11:C13"/>
    <mergeCell ref="D11:D12"/>
    <mergeCell ref="B16:C16"/>
    <mergeCell ref="A21:D21"/>
    <mergeCell ref="A20:C20"/>
    <mergeCell ref="A14:D14"/>
    <mergeCell ref="B15:C15"/>
    <mergeCell ref="A17:C17"/>
    <mergeCell ref="A18:D18"/>
    <mergeCell ref="B19:C19"/>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31.xml><?xml version="1.0" encoding="utf-8"?>
<worksheet xmlns="http://schemas.openxmlformats.org/spreadsheetml/2006/main" xmlns:r="http://schemas.openxmlformats.org/officeDocument/2006/relationships">
  <sheetPr codeName="Planilha11"/>
  <dimension ref="A1:K28"/>
  <sheetViews>
    <sheetView view="pageBreakPreview" zoomScale="115" zoomScaleSheetLayoutView="115" workbookViewId="0">
      <selection activeCell="E18" sqref="E18"/>
    </sheetView>
  </sheetViews>
  <sheetFormatPr defaultRowHeight="15"/>
  <cols>
    <col min="1" max="1" width="21.28515625" style="38" customWidth="1"/>
    <col min="2" max="7" width="18.42578125" style="38" customWidth="1"/>
    <col min="8" max="8" width="5.42578125" style="45" customWidth="1"/>
    <col min="9" max="9" width="12.42578125" style="38" bestFit="1" customWidth="1"/>
  </cols>
  <sheetData>
    <row r="1" spans="1:9" ht="18">
      <c r="A1" s="2410" t="s">
        <v>0</v>
      </c>
      <c r="B1" s="2411"/>
      <c r="C1" s="2411"/>
      <c r="D1" s="2411"/>
      <c r="E1" s="2411"/>
      <c r="F1" s="2411"/>
      <c r="G1" s="2411"/>
      <c r="H1" s="2411"/>
      <c r="I1" s="2412"/>
    </row>
    <row r="2" spans="1:9" ht="15.75">
      <c r="A2" s="2413" t="s">
        <v>5601</v>
      </c>
      <c r="B2" s="2414"/>
      <c r="C2" s="2414"/>
      <c r="D2" s="2414"/>
      <c r="E2" s="2414"/>
      <c r="F2" s="2414"/>
      <c r="G2" s="2414"/>
      <c r="H2" s="2414"/>
      <c r="I2" s="2415"/>
    </row>
    <row r="3" spans="1:9">
      <c r="A3" s="2416" t="s">
        <v>5602</v>
      </c>
      <c r="B3" s="2417"/>
      <c r="C3" s="2417"/>
      <c r="D3" s="2417"/>
      <c r="E3" s="2417"/>
      <c r="F3" s="2417"/>
      <c r="G3" s="2417"/>
      <c r="H3" s="2417"/>
      <c r="I3" s="2418"/>
    </row>
    <row r="4" spans="1:9">
      <c r="A4" s="2416" t="s">
        <v>3</v>
      </c>
      <c r="B4" s="2417"/>
      <c r="C4" s="2417"/>
      <c r="D4" s="2417"/>
      <c r="E4" s="2417"/>
      <c r="F4" s="2417"/>
      <c r="G4" s="2417"/>
      <c r="H4" s="2417"/>
      <c r="I4" s="2418"/>
    </row>
    <row r="5" spans="1:9">
      <c r="A5" s="2416" t="s">
        <v>4</v>
      </c>
      <c r="B5" s="2417"/>
      <c r="C5" s="2417"/>
      <c r="D5" s="2417"/>
      <c r="E5" s="2417"/>
      <c r="F5" s="2417"/>
      <c r="G5" s="2417"/>
      <c r="H5" s="2417"/>
      <c r="I5" s="2418"/>
    </row>
    <row r="6" spans="1:9" s="289" customFormat="1" ht="15.75">
      <c r="A6" s="1498" t="s">
        <v>5</v>
      </c>
      <c r="B6" s="2470" t="s">
        <v>7658</v>
      </c>
      <c r="C6" s="2470"/>
      <c r="D6" s="2470"/>
      <c r="E6" s="2470"/>
      <c r="F6" s="2470"/>
      <c r="G6" s="2470"/>
      <c r="H6" s="2470"/>
      <c r="I6" s="2471"/>
    </row>
    <row r="7" spans="1:9" s="289" customFormat="1" ht="15.75">
      <c r="A7" s="1499" t="s">
        <v>51</v>
      </c>
      <c r="B7" s="2395" t="s">
        <v>6775</v>
      </c>
      <c r="C7" s="2395"/>
      <c r="D7" s="2395"/>
      <c r="E7" s="2395"/>
      <c r="F7" s="2395"/>
      <c r="G7" s="2395"/>
      <c r="H7" s="2395"/>
      <c r="I7" s="2396"/>
    </row>
    <row r="8" spans="1:9" s="289" customFormat="1" ht="15.75">
      <c r="A8" s="1499" t="s">
        <v>6</v>
      </c>
      <c r="B8" s="2395" t="s">
        <v>6776</v>
      </c>
      <c r="C8" s="2395"/>
      <c r="D8" s="2395"/>
      <c r="E8" s="2395"/>
      <c r="F8" s="2395"/>
      <c r="G8" s="2395"/>
      <c r="H8" s="2395"/>
      <c r="I8" s="2396"/>
    </row>
    <row r="9" spans="1:9" s="289" customFormat="1" ht="15.75">
      <c r="A9" s="1500" t="s">
        <v>7</v>
      </c>
      <c r="B9" s="2472" t="s">
        <v>7819</v>
      </c>
      <c r="C9" s="2472"/>
      <c r="D9" s="2472"/>
      <c r="E9" s="2472"/>
      <c r="F9" s="2472"/>
      <c r="G9" s="2472"/>
      <c r="H9" s="2472"/>
      <c r="I9" s="2473"/>
    </row>
    <row r="10" spans="1:9" s="289" customFormat="1" ht="15.75">
      <c r="A10" s="2464" t="s">
        <v>6838</v>
      </c>
      <c r="B10" s="2465"/>
      <c r="C10" s="2465"/>
      <c r="D10" s="2465"/>
      <c r="E10" s="2465"/>
      <c r="F10" s="2465"/>
      <c r="G10" s="2465"/>
      <c r="H10" s="2465"/>
      <c r="I10" s="2466"/>
    </row>
    <row r="11" spans="1:9" s="289" customFormat="1">
      <c r="A11" s="2467" t="s">
        <v>6772</v>
      </c>
      <c r="B11" s="2468"/>
      <c r="C11" s="2468"/>
      <c r="D11" s="2468"/>
      <c r="E11" s="2468"/>
      <c r="F11" s="2468"/>
      <c r="G11" s="2468"/>
      <c r="H11" s="2468"/>
      <c r="I11" s="2469"/>
    </row>
    <row r="12" spans="1:9" s="289" customFormat="1">
      <c r="A12" s="1501" t="s">
        <v>6459</v>
      </c>
      <c r="B12" s="974"/>
      <c r="C12" s="974"/>
      <c r="D12" s="974"/>
      <c r="E12" s="974"/>
      <c r="F12" s="974"/>
      <c r="G12" s="974"/>
      <c r="H12" s="975"/>
      <c r="I12" s="1502"/>
    </row>
    <row r="13" spans="1:9" s="289" customFormat="1">
      <c r="A13" s="1503" t="s">
        <v>6460</v>
      </c>
      <c r="B13" s="862" t="s">
        <v>6909</v>
      </c>
      <c r="C13" s="862"/>
      <c r="D13" s="862"/>
      <c r="E13" s="862"/>
      <c r="F13" s="862"/>
      <c r="G13" s="862"/>
      <c r="H13" s="863" t="s">
        <v>6413</v>
      </c>
      <c r="I13" s="1504">
        <v>225.98</v>
      </c>
    </row>
    <row r="14" spans="1:9" s="289" customFormat="1">
      <c r="A14" s="1503"/>
      <c r="B14" s="861"/>
      <c r="C14" s="861"/>
      <c r="D14" s="861"/>
      <c r="E14" s="861"/>
      <c r="F14" s="861"/>
      <c r="G14" s="861"/>
      <c r="H14" s="861"/>
      <c r="I14" s="1505"/>
    </row>
    <row r="15" spans="1:9" s="289" customFormat="1">
      <c r="A15" s="1506"/>
      <c r="B15" s="2460" t="s">
        <v>6461</v>
      </c>
      <c r="C15" s="2460"/>
      <c r="D15" s="2460"/>
      <c r="E15" s="2460"/>
      <c r="F15" s="2460"/>
      <c r="G15" s="2460"/>
      <c r="H15" s="976" t="s">
        <v>6413</v>
      </c>
      <c r="I15" s="1507">
        <v>225.98</v>
      </c>
    </row>
    <row r="16" spans="1:9" s="289" customFormat="1">
      <c r="A16" s="2461" t="s">
        <v>6773</v>
      </c>
      <c r="B16" s="2462"/>
      <c r="C16" s="2462"/>
      <c r="D16" s="2462"/>
      <c r="E16" s="2462"/>
      <c r="F16" s="2462"/>
      <c r="G16" s="2462"/>
      <c r="H16" s="2462"/>
      <c r="I16" s="2463"/>
    </row>
    <row r="17" spans="1:11" s="289" customFormat="1">
      <c r="A17" s="1501" t="s">
        <v>6459</v>
      </c>
      <c r="B17" s="974" t="s">
        <v>6910</v>
      </c>
      <c r="C17" s="974"/>
      <c r="D17" s="974"/>
      <c r="E17" s="974"/>
      <c r="F17" s="974"/>
      <c r="G17" s="974"/>
      <c r="H17" s="975" t="s">
        <v>6413</v>
      </c>
      <c r="I17" s="1502">
        <v>228.89000000000001</v>
      </c>
    </row>
    <row r="18" spans="1:11" s="289" customFormat="1">
      <c r="A18" s="1503" t="s">
        <v>6460</v>
      </c>
      <c r="B18" s="862"/>
      <c r="C18" s="862"/>
      <c r="D18" s="862"/>
      <c r="E18" s="862"/>
      <c r="F18" s="862"/>
      <c r="G18" s="862"/>
      <c r="H18" s="863"/>
      <c r="I18" s="1504"/>
    </row>
    <row r="19" spans="1:11" s="289" customFormat="1">
      <c r="A19" s="1503"/>
      <c r="B19" s="861"/>
      <c r="C19" s="861"/>
      <c r="D19" s="861"/>
      <c r="E19" s="861"/>
      <c r="F19" s="861"/>
      <c r="G19" s="861"/>
      <c r="H19" s="861"/>
      <c r="I19" s="1505"/>
    </row>
    <row r="20" spans="1:11" s="289" customFormat="1">
      <c r="A20" s="1506"/>
      <c r="B20" s="2460" t="s">
        <v>6461</v>
      </c>
      <c r="C20" s="2460"/>
      <c r="D20" s="2460"/>
      <c r="E20" s="2460"/>
      <c r="F20" s="2460"/>
      <c r="G20" s="2460"/>
      <c r="H20" s="976" t="s">
        <v>6413</v>
      </c>
      <c r="I20" s="1507">
        <v>228.89000000000001</v>
      </c>
    </row>
    <row r="21" spans="1:11" s="289" customFormat="1">
      <c r="A21" s="733"/>
      <c r="B21" s="734"/>
      <c r="C21" s="734"/>
      <c r="D21" s="734"/>
      <c r="E21" s="734"/>
      <c r="F21" s="734"/>
      <c r="G21" s="734"/>
      <c r="H21" s="735"/>
      <c r="I21" s="736"/>
    </row>
    <row r="22" spans="1:11" s="289" customFormat="1" ht="15.75">
      <c r="A22" s="733"/>
      <c r="B22" s="734"/>
      <c r="C22" s="734"/>
      <c r="D22" s="734"/>
      <c r="E22" s="734"/>
      <c r="F22" s="734"/>
      <c r="G22" s="737" t="s">
        <v>6463</v>
      </c>
      <c r="H22" s="735" t="s">
        <v>6413</v>
      </c>
      <c r="I22" s="738">
        <v>454.87</v>
      </c>
    </row>
    <row r="23" spans="1:11" s="289" customFormat="1" ht="15.75" thickBot="1">
      <c r="A23" s="739"/>
      <c r="B23" s="1482"/>
      <c r="C23" s="1482"/>
      <c r="D23" s="1482"/>
      <c r="E23" s="1482"/>
      <c r="F23" s="1482"/>
      <c r="G23" s="1482"/>
      <c r="H23" s="1483"/>
      <c r="I23" s="740"/>
    </row>
    <row r="24" spans="1:11" ht="15.75">
      <c r="K24" s="289"/>
    </row>
    <row r="25" spans="1:11" ht="15.75">
      <c r="K25" s="289"/>
    </row>
    <row r="26" spans="1:11" ht="15.75">
      <c r="K26" s="289"/>
    </row>
    <row r="27" spans="1:11" ht="15.75">
      <c r="K27" s="289"/>
    </row>
    <row r="28" spans="1:11" ht="15.75">
      <c r="K28" s="289"/>
    </row>
  </sheetData>
  <mergeCells count="14">
    <mergeCell ref="B20:G20"/>
    <mergeCell ref="A16:I16"/>
    <mergeCell ref="A1:I1"/>
    <mergeCell ref="A2:I2"/>
    <mergeCell ref="A3:I3"/>
    <mergeCell ref="A4:I4"/>
    <mergeCell ref="A5:I5"/>
    <mergeCell ref="A10:I10"/>
    <mergeCell ref="A11:I11"/>
    <mergeCell ref="B15:G15"/>
    <mergeCell ref="B6:I6"/>
    <mergeCell ref="B7:I7"/>
    <mergeCell ref="B8:I8"/>
    <mergeCell ref="B9:I9"/>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32.xml><?xml version="1.0" encoding="utf-8"?>
<worksheet xmlns="http://schemas.openxmlformats.org/spreadsheetml/2006/main" xmlns:r="http://schemas.openxmlformats.org/officeDocument/2006/relationships">
  <sheetPr codeName="Plan22"/>
  <dimension ref="A1:ID23"/>
  <sheetViews>
    <sheetView showGridLines="0" view="pageBreakPreview" zoomScale="115" zoomScaleNormal="115" zoomScaleSheetLayoutView="115" workbookViewId="0">
      <selection activeCell="E18" sqref="E18"/>
    </sheetView>
  </sheetViews>
  <sheetFormatPr defaultRowHeight="15"/>
  <cols>
    <col min="1" max="1" width="9.140625" style="38"/>
    <col min="2" max="2" width="6" style="38" customWidth="1"/>
    <col min="3" max="3" width="47.42578125" style="38" customWidth="1"/>
    <col min="4" max="5" width="21.7109375" style="38" customWidth="1"/>
    <col min="6" max="9" width="18.7109375" style="38" customWidth="1"/>
    <col min="10" max="14" width="9.140625" style="38"/>
    <col min="15" max="15" width="13.7109375" style="38" customWidth="1"/>
    <col min="16" max="16" width="13.28515625" style="38" customWidth="1"/>
    <col min="17" max="16384" width="9.140625" style="38"/>
  </cols>
  <sheetData>
    <row r="1" spans="1:238" s="5" customFormat="1" ht="18">
      <c r="A1" s="1818" t="s">
        <v>0</v>
      </c>
      <c r="B1" s="1819" t="s">
        <v>0</v>
      </c>
      <c r="C1" s="1819" t="s">
        <v>0</v>
      </c>
      <c r="D1" s="1819"/>
      <c r="E1" s="1819"/>
      <c r="F1" s="1819"/>
      <c r="G1" s="1819"/>
      <c r="H1" s="1819"/>
      <c r="I1" s="1820"/>
    </row>
    <row r="2" spans="1:238" s="5" customFormat="1" ht="14.25">
      <c r="A2" s="1821" t="s">
        <v>5601</v>
      </c>
      <c r="B2" s="1822" t="s">
        <v>1</v>
      </c>
      <c r="C2" s="1822" t="s">
        <v>1</v>
      </c>
      <c r="D2" s="1822"/>
      <c r="E2" s="1822"/>
      <c r="F2" s="1822"/>
      <c r="G2" s="1822"/>
      <c r="H2" s="1822"/>
      <c r="I2" s="1823"/>
    </row>
    <row r="3" spans="1:238" s="5" customFormat="1" ht="14.25">
      <c r="A3" s="1824" t="s">
        <v>5602</v>
      </c>
      <c r="B3" s="1825" t="s">
        <v>2</v>
      </c>
      <c r="C3" s="1825" t="s">
        <v>2</v>
      </c>
      <c r="D3" s="1825"/>
      <c r="E3" s="1825"/>
      <c r="F3" s="1825"/>
      <c r="G3" s="1825"/>
      <c r="H3" s="1825"/>
      <c r="I3" s="1826"/>
    </row>
    <row r="4" spans="1:238" s="5" customFormat="1" ht="14.25">
      <c r="A4" s="1824" t="s">
        <v>3</v>
      </c>
      <c r="B4" s="1825" t="s">
        <v>3</v>
      </c>
      <c r="C4" s="1825" t="s">
        <v>3</v>
      </c>
      <c r="D4" s="1825"/>
      <c r="E4" s="1825"/>
      <c r="F4" s="1825"/>
      <c r="G4" s="1825"/>
      <c r="H4" s="1825"/>
      <c r="I4" s="1826"/>
    </row>
    <row r="5" spans="1:238" s="5" customFormat="1" ht="14.25">
      <c r="A5" s="1824" t="s">
        <v>4</v>
      </c>
      <c r="B5" s="1825" t="s">
        <v>4</v>
      </c>
      <c r="C5" s="1825" t="s">
        <v>4</v>
      </c>
      <c r="D5" s="1825"/>
      <c r="E5" s="1825"/>
      <c r="F5" s="1825"/>
      <c r="G5" s="1825"/>
      <c r="H5" s="1825"/>
      <c r="I5" s="1826"/>
    </row>
    <row r="6" spans="1:238" s="5" customFormat="1" ht="15" customHeight="1">
      <c r="A6" s="1410" t="s">
        <v>5</v>
      </c>
      <c r="B6" s="1848" t="s">
        <v>7658</v>
      </c>
      <c r="C6" s="1848"/>
      <c r="D6" s="1848"/>
      <c r="E6" s="1848"/>
      <c r="F6" s="1848"/>
      <c r="G6" s="1848"/>
      <c r="H6" s="1848"/>
      <c r="I6" s="1849"/>
    </row>
    <row r="7" spans="1:238" s="5" customFormat="1" ht="14.25">
      <c r="A7" s="584" t="s">
        <v>51</v>
      </c>
      <c r="B7" s="1852" t="s">
        <v>6775</v>
      </c>
      <c r="C7" s="1852"/>
      <c r="D7" s="1852"/>
      <c r="E7" s="1852"/>
      <c r="F7" s="1852"/>
      <c r="G7" s="1852"/>
      <c r="H7" s="1852"/>
      <c r="I7" s="1853"/>
    </row>
    <row r="8" spans="1:238" s="5" customFormat="1" ht="14.25">
      <c r="A8" s="584" t="s">
        <v>6</v>
      </c>
      <c r="B8" s="1852" t="s">
        <v>6776</v>
      </c>
      <c r="C8" s="1852"/>
      <c r="D8" s="1852"/>
      <c r="E8" s="1852"/>
      <c r="F8" s="1852"/>
      <c r="G8" s="1852"/>
      <c r="H8" s="1852"/>
      <c r="I8" s="1853"/>
    </row>
    <row r="9" spans="1:238" s="5" customFormat="1" ht="15.75" customHeight="1">
      <c r="A9" s="585" t="s">
        <v>7</v>
      </c>
      <c r="B9" s="1854" t="s">
        <v>7819</v>
      </c>
      <c r="C9" s="1855"/>
      <c r="D9" s="1855"/>
      <c r="E9" s="1855"/>
      <c r="F9" s="1855"/>
      <c r="G9" s="1855"/>
      <c r="H9" s="1855"/>
      <c r="I9" s="1856"/>
    </row>
    <row r="10" spans="1:238" s="5" customFormat="1" ht="30" customHeight="1">
      <c r="A10" s="2357" t="s">
        <v>6839</v>
      </c>
      <c r="B10" s="2095"/>
      <c r="C10" s="2095"/>
      <c r="D10" s="2095"/>
      <c r="E10" s="2095"/>
      <c r="F10" s="2095"/>
      <c r="G10" s="2095"/>
      <c r="H10" s="2095"/>
      <c r="I10" s="2358"/>
      <c r="J10" s="284"/>
      <c r="K10" s="284"/>
      <c r="L10" s="284"/>
      <c r="M10" s="284"/>
      <c r="N10" s="284"/>
      <c r="O10" s="284"/>
      <c r="P10" s="284"/>
      <c r="Q10" s="284"/>
      <c r="R10" s="284"/>
      <c r="S10" s="284"/>
      <c r="T10" s="284"/>
      <c r="U10" s="284"/>
    </row>
    <row r="11" spans="1:238" s="406" customFormat="1" ht="12.75" customHeight="1">
      <c r="A11" s="2359" t="s">
        <v>9</v>
      </c>
      <c r="B11" s="2353" t="s">
        <v>5610</v>
      </c>
      <c r="C11" s="2354"/>
      <c r="D11" s="2475" t="s">
        <v>5680</v>
      </c>
      <c r="E11" s="2476"/>
      <c r="F11" s="2362" t="s">
        <v>5617</v>
      </c>
      <c r="G11" s="2368" t="s">
        <v>6528</v>
      </c>
      <c r="H11" s="2481" t="s">
        <v>5681</v>
      </c>
      <c r="I11" s="2372" t="s">
        <v>5733</v>
      </c>
      <c r="J11" s="405"/>
      <c r="K11" s="405"/>
      <c r="L11" s="405"/>
      <c r="M11" s="405"/>
      <c r="N11" s="405"/>
      <c r="O11" s="405"/>
      <c r="P11" s="405"/>
      <c r="Q11" s="405"/>
      <c r="R11" s="405"/>
      <c r="S11" s="405"/>
      <c r="T11" s="405"/>
      <c r="U11" s="405"/>
    </row>
    <row r="12" spans="1:238" s="406" customFormat="1" ht="12.75">
      <c r="A12" s="2359"/>
      <c r="B12" s="2353"/>
      <c r="C12" s="2354"/>
      <c r="D12" s="1395" t="s">
        <v>5678</v>
      </c>
      <c r="E12" s="1395" t="s">
        <v>5679</v>
      </c>
      <c r="F12" s="2351"/>
      <c r="G12" s="2356"/>
      <c r="H12" s="2482"/>
      <c r="I12" s="2373"/>
      <c r="J12" s="405"/>
      <c r="K12" s="405"/>
      <c r="L12" s="405"/>
      <c r="M12" s="405"/>
      <c r="N12" s="405"/>
      <c r="O12" s="405"/>
      <c r="P12" s="405"/>
      <c r="Q12" s="405"/>
      <c r="R12" s="405"/>
      <c r="S12" s="405"/>
      <c r="T12" s="405"/>
      <c r="U12" s="405"/>
    </row>
    <row r="13" spans="1:238" s="406" customFormat="1" ht="12.75">
      <c r="A13" s="2360"/>
      <c r="B13" s="2156"/>
      <c r="C13" s="2361"/>
      <c r="D13" s="404" t="s">
        <v>5616</v>
      </c>
      <c r="E13" s="404" t="s">
        <v>5616</v>
      </c>
      <c r="F13" s="404" t="s">
        <v>5616</v>
      </c>
      <c r="G13" s="1402" t="s">
        <v>5619</v>
      </c>
      <c r="H13" s="404" t="s">
        <v>5616</v>
      </c>
      <c r="I13" s="1445" t="s">
        <v>5626</v>
      </c>
      <c r="J13" s="405"/>
      <c r="K13" s="405"/>
      <c r="L13" s="405"/>
      <c r="M13" s="405"/>
      <c r="N13" s="405"/>
      <c r="O13" s="405"/>
      <c r="P13" s="405"/>
      <c r="Q13" s="405"/>
      <c r="R13" s="405"/>
      <c r="S13" s="405"/>
      <c r="T13" s="405"/>
      <c r="U13" s="405"/>
    </row>
    <row r="14" spans="1:238" s="406" customFormat="1" ht="30" customHeight="1">
      <c r="A14" s="1508">
        <v>1</v>
      </c>
      <c r="B14" s="2477" t="s">
        <v>6772</v>
      </c>
      <c r="C14" s="2478"/>
      <c r="D14" s="627">
        <v>0</v>
      </c>
      <c r="E14" s="627">
        <v>225.98</v>
      </c>
      <c r="F14" s="627">
        <v>1.5</v>
      </c>
      <c r="G14" s="627">
        <v>338.97</v>
      </c>
      <c r="H14" s="627">
        <v>0.06</v>
      </c>
      <c r="I14" s="1509">
        <v>20.338000000000001</v>
      </c>
      <c r="J14" s="405"/>
      <c r="K14" s="405"/>
      <c r="L14" s="405"/>
      <c r="M14" s="405"/>
      <c r="N14" s="405"/>
      <c r="O14" s="405"/>
      <c r="P14" s="405"/>
      <c r="Q14" s="405"/>
      <c r="R14" s="405"/>
      <c r="S14" s="405"/>
      <c r="T14" s="405"/>
      <c r="U14" s="405"/>
    </row>
    <row r="15" spans="1:238" s="406" customFormat="1" ht="30" customHeight="1">
      <c r="A15" s="1437">
        <v>2</v>
      </c>
      <c r="B15" s="2479" t="s">
        <v>6773</v>
      </c>
      <c r="C15" s="2480"/>
      <c r="D15" s="628">
        <v>228.89000000000001</v>
      </c>
      <c r="E15" s="628">
        <v>0</v>
      </c>
      <c r="F15" s="628">
        <v>1.5</v>
      </c>
      <c r="G15" s="628">
        <v>343.33</v>
      </c>
      <c r="H15" s="628">
        <v>0.06</v>
      </c>
      <c r="I15" s="1510">
        <v>20.599</v>
      </c>
      <c r="J15" s="405"/>
      <c r="K15" s="405"/>
      <c r="L15" s="405"/>
      <c r="M15" s="405"/>
      <c r="N15" s="405"/>
      <c r="O15" s="405"/>
      <c r="P15" s="405"/>
      <c r="Q15" s="405"/>
      <c r="R15" s="405"/>
      <c r="S15" s="405"/>
      <c r="T15" s="405"/>
      <c r="U15" s="405"/>
    </row>
    <row r="16" spans="1:238" s="289" customFormat="1" ht="30" customHeight="1" thickBot="1">
      <c r="A16" s="2374" t="s">
        <v>6529</v>
      </c>
      <c r="B16" s="2375"/>
      <c r="C16" s="2375"/>
      <c r="D16" s="2375"/>
      <c r="E16" s="2375"/>
      <c r="F16" s="2474"/>
      <c r="G16" s="1463">
        <v>682.3</v>
      </c>
      <c r="H16" s="1463"/>
      <c r="I16" s="1511">
        <v>40.936999999999998</v>
      </c>
      <c r="J16" s="290"/>
      <c r="K16" s="290"/>
      <c r="L16" s="291"/>
      <c r="M16" s="292"/>
      <c r="N16" s="290"/>
      <c r="O16" s="290"/>
      <c r="P16" s="290"/>
      <c r="Q16" s="290"/>
      <c r="R16" s="291"/>
      <c r="S16" s="292"/>
      <c r="T16" s="290"/>
      <c r="U16" s="290"/>
      <c r="V16" s="290"/>
      <c r="W16" s="290"/>
      <c r="X16" s="291"/>
      <c r="Y16" s="292"/>
      <c r="Z16" s="290"/>
      <c r="AA16" s="290"/>
      <c r="AB16" s="290"/>
      <c r="AC16" s="290"/>
      <c r="AD16" s="291"/>
      <c r="AE16" s="292"/>
      <c r="AF16" s="290"/>
      <c r="AG16" s="290"/>
      <c r="AH16" s="290"/>
      <c r="AI16" s="290"/>
      <c r="AJ16" s="291"/>
      <c r="AK16" s="292"/>
      <c r="AL16" s="290"/>
      <c r="AM16" s="290"/>
      <c r="AN16" s="290"/>
      <c r="AO16" s="290"/>
      <c r="AP16" s="291"/>
      <c r="AQ16" s="292"/>
      <c r="AR16" s="290"/>
      <c r="AS16" s="290"/>
      <c r="AT16" s="290"/>
      <c r="AU16" s="290"/>
      <c r="AV16" s="291"/>
      <c r="AW16" s="292"/>
      <c r="AX16" s="290"/>
      <c r="AY16" s="290"/>
      <c r="AZ16" s="290"/>
      <c r="BA16" s="290"/>
      <c r="BB16" s="291"/>
      <c r="BC16" s="292"/>
      <c r="BD16" s="290"/>
      <c r="BE16" s="290"/>
      <c r="BF16" s="290"/>
      <c r="BG16" s="290"/>
      <c r="BH16" s="291"/>
      <c r="BI16" s="292"/>
      <c r="BJ16" s="290"/>
      <c r="BK16" s="290"/>
      <c r="BL16" s="290"/>
      <c r="BM16" s="290"/>
      <c r="BN16" s="291"/>
      <c r="BO16" s="292"/>
      <c r="BP16" s="290"/>
      <c r="BQ16" s="290"/>
      <c r="BR16" s="290"/>
      <c r="BS16" s="290"/>
      <c r="BT16" s="291"/>
      <c r="BU16" s="292"/>
      <c r="BV16" s="290"/>
      <c r="BW16" s="290"/>
      <c r="BX16" s="290"/>
      <c r="BY16" s="290"/>
      <c r="BZ16" s="291"/>
      <c r="CA16" s="292"/>
      <c r="CB16" s="290"/>
      <c r="CC16" s="290"/>
      <c r="CD16" s="290"/>
      <c r="CE16" s="290"/>
      <c r="CF16" s="291"/>
      <c r="CG16" s="292"/>
      <c r="CH16" s="290"/>
      <c r="CI16" s="290"/>
      <c r="CJ16" s="290"/>
      <c r="CK16" s="290"/>
      <c r="CL16" s="291"/>
      <c r="CM16" s="292"/>
      <c r="CN16" s="290"/>
      <c r="CO16" s="290"/>
      <c r="CP16" s="290"/>
      <c r="CQ16" s="290"/>
      <c r="CR16" s="291"/>
      <c r="CS16" s="292"/>
      <c r="CT16" s="290"/>
      <c r="CU16" s="290"/>
      <c r="CV16" s="290"/>
      <c r="CW16" s="290"/>
      <c r="CX16" s="291"/>
      <c r="CY16" s="292"/>
      <c r="CZ16" s="290"/>
      <c r="DA16" s="290"/>
      <c r="DB16" s="290"/>
      <c r="DC16" s="290"/>
      <c r="DD16" s="291"/>
      <c r="DE16" s="292"/>
      <c r="DF16" s="290"/>
      <c r="DG16" s="290"/>
      <c r="DH16" s="290"/>
      <c r="DI16" s="290"/>
      <c r="DJ16" s="291"/>
      <c r="DK16" s="292"/>
      <c r="DL16" s="290"/>
      <c r="DM16" s="290"/>
      <c r="DN16" s="290"/>
      <c r="DO16" s="290"/>
      <c r="DP16" s="291"/>
      <c r="DQ16" s="292"/>
      <c r="DR16" s="290"/>
      <c r="DS16" s="290"/>
      <c r="DT16" s="290"/>
      <c r="DU16" s="290"/>
      <c r="DV16" s="291"/>
      <c r="DW16" s="292"/>
      <c r="DX16" s="290"/>
      <c r="DY16" s="290"/>
      <c r="DZ16" s="290"/>
      <c r="EA16" s="290"/>
      <c r="EB16" s="291"/>
      <c r="EC16" s="292"/>
      <c r="ED16" s="290"/>
      <c r="EE16" s="290"/>
      <c r="EF16" s="290"/>
      <c r="EG16" s="290"/>
      <c r="EH16" s="291"/>
      <c r="EI16" s="292"/>
      <c r="EJ16" s="290"/>
      <c r="EK16" s="290"/>
      <c r="EL16" s="290"/>
      <c r="EM16" s="290"/>
      <c r="EN16" s="291"/>
      <c r="EO16" s="292"/>
      <c r="EP16" s="290"/>
      <c r="EQ16" s="290"/>
      <c r="ER16" s="290"/>
      <c r="ES16" s="290"/>
      <c r="ET16" s="291"/>
      <c r="EU16" s="292"/>
      <c r="EV16" s="290"/>
      <c r="EW16" s="290"/>
      <c r="EX16" s="290"/>
      <c r="EY16" s="290"/>
      <c r="EZ16" s="291"/>
      <c r="FA16" s="292"/>
      <c r="FB16" s="290"/>
      <c r="FC16" s="290"/>
      <c r="FD16" s="290"/>
      <c r="FE16" s="290"/>
      <c r="FF16" s="291"/>
      <c r="FG16" s="292"/>
      <c r="FH16" s="290"/>
      <c r="FI16" s="290"/>
      <c r="FJ16" s="290"/>
      <c r="FK16" s="290"/>
      <c r="FL16" s="291"/>
      <c r="FM16" s="292"/>
      <c r="FN16" s="290"/>
      <c r="FO16" s="290"/>
      <c r="FP16" s="290"/>
      <c r="FQ16" s="290"/>
      <c r="FR16" s="291"/>
      <c r="FS16" s="292"/>
      <c r="FT16" s="290"/>
      <c r="FU16" s="290"/>
      <c r="FV16" s="290"/>
      <c r="FW16" s="290"/>
      <c r="FX16" s="291"/>
      <c r="FY16" s="292"/>
      <c r="FZ16" s="290"/>
      <c r="GA16" s="290"/>
      <c r="GB16" s="290"/>
      <c r="GC16" s="290"/>
      <c r="GD16" s="291"/>
      <c r="GE16" s="292"/>
      <c r="GF16" s="290"/>
      <c r="GG16" s="290"/>
      <c r="GH16" s="290"/>
      <c r="GI16" s="290"/>
      <c r="GJ16" s="291"/>
      <c r="GK16" s="292"/>
      <c r="GL16" s="290"/>
      <c r="GM16" s="290"/>
      <c r="GN16" s="290"/>
      <c r="GO16" s="290"/>
      <c r="GP16" s="291"/>
      <c r="GQ16" s="292"/>
      <c r="GR16" s="290"/>
      <c r="GS16" s="290"/>
      <c r="GT16" s="290"/>
      <c r="GU16" s="290"/>
      <c r="GV16" s="291"/>
      <c r="GW16" s="292"/>
      <c r="GX16" s="290"/>
      <c r="GY16" s="290"/>
      <c r="GZ16" s="290"/>
      <c r="HA16" s="290"/>
      <c r="HB16" s="291"/>
      <c r="HC16" s="292"/>
      <c r="HD16" s="290"/>
      <c r="HE16" s="290"/>
      <c r="HF16" s="290"/>
      <c r="HG16" s="290"/>
      <c r="HH16" s="291"/>
      <c r="HI16" s="292"/>
      <c r="HJ16" s="290"/>
      <c r="HK16" s="290"/>
      <c r="HL16" s="290"/>
      <c r="HM16" s="290"/>
      <c r="HN16" s="291"/>
      <c r="HO16" s="292"/>
      <c r="HP16" s="290"/>
      <c r="HQ16" s="290"/>
      <c r="HR16" s="290"/>
      <c r="HS16" s="290"/>
      <c r="HT16" s="291"/>
      <c r="HU16" s="292"/>
      <c r="HV16" s="290"/>
      <c r="HW16" s="290"/>
      <c r="HX16" s="290"/>
      <c r="HY16" s="290"/>
      <c r="HZ16" s="291"/>
      <c r="IA16" s="292"/>
      <c r="IB16" s="290"/>
      <c r="IC16" s="290"/>
      <c r="ID16" s="290"/>
    </row>
    <row r="17" spans="1:9">
      <c r="D17" s="2"/>
      <c r="E17" s="2"/>
      <c r="F17" s="2"/>
      <c r="G17" s="2"/>
      <c r="H17" s="2"/>
      <c r="I17" s="2"/>
    </row>
    <row r="18" spans="1:9">
      <c r="A18" s="422"/>
    </row>
    <row r="19" spans="1:9">
      <c r="A19" s="422"/>
      <c r="E19" s="46" t="e">
        <v>#REF!</v>
      </c>
    </row>
    <row r="23" spans="1:9">
      <c r="E23" s="412"/>
    </row>
  </sheetData>
  <mergeCells count="20">
    <mergeCell ref="A16:F16"/>
    <mergeCell ref="D11:E11"/>
    <mergeCell ref="B14:C14"/>
    <mergeCell ref="B15:C15"/>
    <mergeCell ref="B7:I7"/>
    <mergeCell ref="B8:I8"/>
    <mergeCell ref="B9:I9"/>
    <mergeCell ref="A10:I10"/>
    <mergeCell ref="A11:A13"/>
    <mergeCell ref="B11:C13"/>
    <mergeCell ref="I11:I12"/>
    <mergeCell ref="F11:F12"/>
    <mergeCell ref="H11:H12"/>
    <mergeCell ref="G11:G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76" firstPageNumber="25" orientation="landscape" useFirstPageNumber="1" r:id="rId1"/>
  <headerFooter scaleWithDoc="0">
    <oddFooter>&amp;C&amp;"-,Negrito"&amp;G</oddFooter>
  </headerFooter>
  <drawing r:id="rId2"/>
  <legacyDrawingHF r:id="rId3"/>
</worksheet>
</file>

<file path=xl/worksheets/sheet33.xml><?xml version="1.0" encoding="utf-8"?>
<worksheet xmlns="http://schemas.openxmlformats.org/spreadsheetml/2006/main" xmlns:r="http://schemas.openxmlformats.org/officeDocument/2006/relationships">
  <sheetPr codeName="Plan37"/>
  <dimension ref="A1:HP28"/>
  <sheetViews>
    <sheetView showGridLines="0" view="pageBreakPreview" zoomScale="85" zoomScaleNormal="115" zoomScaleSheetLayoutView="85" workbookViewId="0">
      <selection activeCell="A27" sqref="A27:G28"/>
    </sheetView>
  </sheetViews>
  <sheetFormatPr defaultRowHeight="15"/>
  <cols>
    <col min="1" max="1" width="9.140625" style="1105"/>
    <col min="2" max="2" width="6" style="1105" customWidth="1"/>
    <col min="3" max="3" width="40.7109375" style="1105" customWidth="1"/>
    <col min="4" max="6" width="15.7109375" style="1105" customWidth="1"/>
    <col min="7" max="7" width="20.140625" style="1105" customWidth="1"/>
    <col min="8" max="16384" width="9.140625" style="1105"/>
  </cols>
  <sheetData>
    <row r="1" spans="1:7" s="1097" customFormat="1" ht="18">
      <c r="A1" s="2081" t="s">
        <v>0</v>
      </c>
      <c r="B1" s="2082" t="s">
        <v>0</v>
      </c>
      <c r="C1" s="2082" t="s">
        <v>0</v>
      </c>
      <c r="D1" s="2082"/>
      <c r="E1" s="2082"/>
      <c r="F1" s="2082"/>
      <c r="G1" s="2083"/>
    </row>
    <row r="2" spans="1:7" s="1097" customFormat="1" ht="14.25">
      <c r="A2" s="2084" t="s">
        <v>5601</v>
      </c>
      <c r="B2" s="1822" t="s">
        <v>1</v>
      </c>
      <c r="C2" s="1822" t="s">
        <v>1</v>
      </c>
      <c r="D2" s="1822"/>
      <c r="E2" s="1822"/>
      <c r="F2" s="1822"/>
      <c r="G2" s="2085"/>
    </row>
    <row r="3" spans="1:7" s="1097" customFormat="1" ht="14.25">
      <c r="A3" s="2086" t="s">
        <v>5602</v>
      </c>
      <c r="B3" s="1825" t="s">
        <v>2</v>
      </c>
      <c r="C3" s="1825" t="s">
        <v>2</v>
      </c>
      <c r="D3" s="1825"/>
      <c r="E3" s="1825"/>
      <c r="F3" s="1825"/>
      <c r="G3" s="2087"/>
    </row>
    <row r="4" spans="1:7" s="1097" customFormat="1" ht="14.25">
      <c r="A4" s="2086" t="s">
        <v>3</v>
      </c>
      <c r="B4" s="1825" t="s">
        <v>3</v>
      </c>
      <c r="C4" s="1825" t="s">
        <v>3</v>
      </c>
      <c r="D4" s="1825"/>
      <c r="E4" s="1825"/>
      <c r="F4" s="1825"/>
      <c r="G4" s="2087"/>
    </row>
    <row r="5" spans="1:7" s="1097" customFormat="1" ht="14.25">
      <c r="A5" s="2086" t="s">
        <v>4</v>
      </c>
      <c r="B5" s="1825" t="s">
        <v>4</v>
      </c>
      <c r="C5" s="1825" t="s">
        <v>4</v>
      </c>
      <c r="D5" s="1825"/>
      <c r="E5" s="1825"/>
      <c r="F5" s="1825"/>
      <c r="G5" s="2087"/>
    </row>
    <row r="6" spans="1:7" s="1097" customFormat="1" ht="15" customHeight="1">
      <c r="A6" s="1282" t="s">
        <v>5</v>
      </c>
      <c r="B6" s="1848" t="str">
        <f>ORÇAMENTO!C6</f>
        <v>OBRA DE PAVIMENTAÇÃO ASFÁLTICA COM MICRODRENAGEM URBANA NO MUNICÍPIO DE APIACÁS</v>
      </c>
      <c r="C6" s="1848"/>
      <c r="D6" s="1848"/>
      <c r="E6" s="1848"/>
      <c r="F6" s="1848"/>
      <c r="G6" s="2093"/>
    </row>
    <row r="7" spans="1:7" s="1097" customFormat="1" ht="14.25">
      <c r="A7" s="282" t="s">
        <v>51</v>
      </c>
      <c r="B7" s="1852" t="str">
        <f>ORÇAMENTO!C7</f>
        <v>AVENIDA DOS EVANGÉLICOS</v>
      </c>
      <c r="C7" s="1852"/>
      <c r="D7" s="1852"/>
      <c r="E7" s="1852"/>
      <c r="F7" s="1852"/>
      <c r="G7" s="2088"/>
    </row>
    <row r="8" spans="1:7" s="1097" customFormat="1" ht="14.25">
      <c r="A8" s="282" t="s">
        <v>6</v>
      </c>
      <c r="B8" s="1852" t="str">
        <f>ORÇAMENTO!C8</f>
        <v>PREFEITURA MUNICIPAL DE APIACÁS</v>
      </c>
      <c r="C8" s="1852"/>
      <c r="D8" s="1852"/>
      <c r="E8" s="1852"/>
      <c r="F8" s="1852"/>
      <c r="G8" s="2088"/>
    </row>
    <row r="9" spans="1:7" s="1097" customFormat="1" ht="15.75" customHeight="1">
      <c r="A9" s="283" t="s">
        <v>7</v>
      </c>
      <c r="B9" s="2497" t="str">
        <f>ORÇAMENTO!C9</f>
        <v>OUTUBRO/2019</v>
      </c>
      <c r="C9" s="2497"/>
      <c r="D9" s="2497"/>
      <c r="E9" s="2497"/>
      <c r="F9" s="2497"/>
      <c r="G9" s="2498"/>
    </row>
    <row r="10" spans="1:7" s="1097" customFormat="1" ht="22.5" customHeight="1">
      <c r="A10" s="2488" t="s">
        <v>7711</v>
      </c>
      <c r="B10" s="2489"/>
      <c r="C10" s="2489"/>
      <c r="D10" s="2489"/>
      <c r="E10" s="2489"/>
      <c r="F10" s="2489"/>
      <c r="G10" s="2490"/>
    </row>
    <row r="11" spans="1:7" s="1097" customFormat="1" ht="22.5" customHeight="1">
      <c r="A11" s="2488" t="s">
        <v>7712</v>
      </c>
      <c r="B11" s="2489"/>
      <c r="C11" s="2489"/>
      <c r="D11" s="2489"/>
      <c r="E11" s="2489"/>
      <c r="F11" s="2489"/>
      <c r="G11" s="2490"/>
    </row>
    <row r="12" spans="1:7" s="406" customFormat="1" ht="12.75" customHeight="1">
      <c r="A12" s="2491" t="s">
        <v>9</v>
      </c>
      <c r="B12" s="2493" t="s">
        <v>5610</v>
      </c>
      <c r="C12" s="2494"/>
      <c r="D12" s="2362" t="s">
        <v>5639</v>
      </c>
      <c r="E12" s="1283" t="s">
        <v>5644</v>
      </c>
      <c r="F12" s="2362" t="s">
        <v>27</v>
      </c>
      <c r="G12" s="2362" t="s">
        <v>5646</v>
      </c>
    </row>
    <row r="13" spans="1:7" s="406" customFormat="1" ht="12.75">
      <c r="A13" s="2491"/>
      <c r="B13" s="2493"/>
      <c r="C13" s="2494"/>
      <c r="D13" s="2351"/>
      <c r="E13" s="1268" t="s">
        <v>5645</v>
      </c>
      <c r="F13" s="2351"/>
      <c r="G13" s="2351"/>
    </row>
    <row r="14" spans="1:7" s="406" customFormat="1" ht="22.5" customHeight="1">
      <c r="A14" s="2492"/>
      <c r="B14" s="2495"/>
      <c r="C14" s="2496"/>
      <c r="D14" s="404" t="s">
        <v>5626</v>
      </c>
      <c r="E14" s="404" t="s">
        <v>5626</v>
      </c>
      <c r="F14" s="404" t="s">
        <v>5631</v>
      </c>
      <c r="G14" s="404" t="s">
        <v>5647</v>
      </c>
    </row>
    <row r="15" spans="1:7" s="406" customFormat="1" ht="20.100000000000001" customHeight="1">
      <c r="A15" s="1284">
        <v>1</v>
      </c>
      <c r="B15" s="2428" t="str">
        <f>CALÇADA!B14</f>
        <v>PISTA ESQUERDA</v>
      </c>
      <c r="C15" s="2429"/>
      <c r="D15" s="1285">
        <f>CALÇADA!I14</f>
        <v>20.338000000000001</v>
      </c>
      <c r="E15" s="1286">
        <v>0.71203099999999997</v>
      </c>
      <c r="F15" s="1287">
        <v>40</v>
      </c>
      <c r="G15" s="1288">
        <f>TRUNC(D15*E15*F15,3)</f>
        <v>579.25099999999998</v>
      </c>
    </row>
    <row r="16" spans="1:7" s="406" customFormat="1" ht="20.100000000000001" customHeight="1">
      <c r="A16" s="1284">
        <f>A15+1</f>
        <v>2</v>
      </c>
      <c r="B16" s="2428" t="str">
        <f>CALÇADA!B15</f>
        <v>PISTA DIREITA</v>
      </c>
      <c r="C16" s="2429"/>
      <c r="D16" s="1285">
        <f>CALÇADA!I15</f>
        <v>20.599</v>
      </c>
      <c r="E16" s="1286">
        <v>0.71203099999999997</v>
      </c>
      <c r="F16" s="1287">
        <v>40</v>
      </c>
      <c r="G16" s="1288">
        <f>TRUNC(D16*E16*F16,3)</f>
        <v>586.68499999999995</v>
      </c>
    </row>
    <row r="17" spans="1:224" s="289" customFormat="1" ht="20.100000000000001" customHeight="1">
      <c r="A17" s="2483" t="s">
        <v>5622</v>
      </c>
      <c r="B17" s="2484"/>
      <c r="C17" s="2484"/>
      <c r="D17" s="1289">
        <f>SUM(D15:D16)</f>
        <v>40.936999999999998</v>
      </c>
      <c r="E17" s="1281"/>
      <c r="F17" s="1281"/>
      <c r="G17" s="1289">
        <f>SUM(G15:G16)</f>
        <v>1165.9359999999999</v>
      </c>
      <c r="H17" s="1269"/>
      <c r="I17" s="1269"/>
      <c r="J17" s="1270"/>
      <c r="K17" s="1271"/>
      <c r="L17" s="1269"/>
      <c r="M17" s="1269"/>
      <c r="N17" s="1269"/>
      <c r="O17" s="1269"/>
      <c r="P17" s="1270"/>
      <c r="Q17" s="1271"/>
      <c r="R17" s="1269"/>
      <c r="S17" s="1269"/>
      <c r="T17" s="1269"/>
      <c r="U17" s="1269"/>
      <c r="V17" s="1270"/>
      <c r="W17" s="1271"/>
      <c r="X17" s="1269"/>
      <c r="Y17" s="1269"/>
      <c r="Z17" s="1269"/>
      <c r="AA17" s="1269"/>
      <c r="AB17" s="1270"/>
      <c r="AC17" s="1271"/>
      <c r="AD17" s="1269"/>
      <c r="AE17" s="1269"/>
      <c r="AF17" s="1269"/>
      <c r="AG17" s="1269"/>
      <c r="AH17" s="1270"/>
      <c r="AI17" s="1271"/>
      <c r="AJ17" s="1269"/>
      <c r="AK17" s="1269"/>
      <c r="AL17" s="1269"/>
      <c r="AM17" s="1269"/>
      <c r="AN17" s="1270"/>
      <c r="AO17" s="1271"/>
      <c r="AP17" s="1269"/>
      <c r="AQ17" s="1269"/>
      <c r="AR17" s="1269"/>
      <c r="AS17" s="1269"/>
      <c r="AT17" s="1270"/>
      <c r="AU17" s="1271"/>
      <c r="AV17" s="1269"/>
      <c r="AW17" s="1269"/>
      <c r="AX17" s="1269"/>
      <c r="AY17" s="1269"/>
      <c r="AZ17" s="1270"/>
      <c r="BA17" s="1271"/>
      <c r="BB17" s="1269"/>
      <c r="BC17" s="1269"/>
      <c r="BD17" s="1269"/>
      <c r="BE17" s="1269"/>
      <c r="BF17" s="1270"/>
      <c r="BG17" s="1271"/>
      <c r="BH17" s="1269"/>
      <c r="BI17" s="1269"/>
      <c r="BJ17" s="1269"/>
      <c r="BK17" s="1269"/>
      <c r="BL17" s="1270"/>
      <c r="BM17" s="1271"/>
      <c r="BN17" s="1269"/>
      <c r="BO17" s="1269"/>
      <c r="BP17" s="1269"/>
      <c r="BQ17" s="1269"/>
      <c r="BR17" s="1270"/>
      <c r="BS17" s="1271"/>
      <c r="BT17" s="1269"/>
      <c r="BU17" s="1269"/>
      <c r="BV17" s="1269"/>
      <c r="BW17" s="1269"/>
      <c r="BX17" s="1270"/>
      <c r="BY17" s="1271"/>
      <c r="BZ17" s="1269"/>
      <c r="CA17" s="1269"/>
      <c r="CB17" s="1269"/>
      <c r="CC17" s="1269"/>
      <c r="CD17" s="1270"/>
      <c r="CE17" s="1271"/>
      <c r="CF17" s="1269"/>
      <c r="CG17" s="1269"/>
      <c r="CH17" s="1269"/>
      <c r="CI17" s="1269"/>
      <c r="CJ17" s="1270"/>
      <c r="CK17" s="1271"/>
      <c r="CL17" s="1269"/>
      <c r="CM17" s="1269"/>
      <c r="CN17" s="1269"/>
      <c r="CO17" s="1269"/>
      <c r="CP17" s="1270"/>
      <c r="CQ17" s="1271"/>
      <c r="CR17" s="1269"/>
      <c r="CS17" s="1269"/>
      <c r="CT17" s="1269"/>
      <c r="CU17" s="1269"/>
      <c r="CV17" s="1270"/>
      <c r="CW17" s="1271"/>
      <c r="CX17" s="1269"/>
      <c r="CY17" s="1269"/>
      <c r="CZ17" s="1269"/>
      <c r="DA17" s="1269"/>
      <c r="DB17" s="1270"/>
      <c r="DC17" s="1271"/>
      <c r="DD17" s="1269"/>
      <c r="DE17" s="1269"/>
      <c r="DF17" s="1269"/>
      <c r="DG17" s="1269"/>
      <c r="DH17" s="1270"/>
      <c r="DI17" s="1271"/>
      <c r="DJ17" s="1269"/>
      <c r="DK17" s="1269"/>
      <c r="DL17" s="1269"/>
      <c r="DM17" s="1269"/>
      <c r="DN17" s="1270"/>
      <c r="DO17" s="1271"/>
      <c r="DP17" s="1269"/>
      <c r="DQ17" s="1269"/>
      <c r="DR17" s="1269"/>
      <c r="DS17" s="1269"/>
      <c r="DT17" s="1270"/>
      <c r="DU17" s="1271"/>
      <c r="DV17" s="1269"/>
      <c r="DW17" s="1269"/>
      <c r="DX17" s="1269"/>
      <c r="DY17" s="1269"/>
      <c r="DZ17" s="1270"/>
      <c r="EA17" s="1271"/>
      <c r="EB17" s="1269"/>
      <c r="EC17" s="1269"/>
      <c r="ED17" s="1269"/>
      <c r="EE17" s="1269"/>
      <c r="EF17" s="1270"/>
      <c r="EG17" s="1271"/>
      <c r="EH17" s="1269"/>
      <c r="EI17" s="1269"/>
      <c r="EJ17" s="1269"/>
      <c r="EK17" s="1269"/>
      <c r="EL17" s="1270"/>
      <c r="EM17" s="1271"/>
      <c r="EN17" s="1269"/>
      <c r="EO17" s="1269"/>
      <c r="EP17" s="1269"/>
      <c r="EQ17" s="1269"/>
      <c r="ER17" s="1270"/>
      <c r="ES17" s="1271"/>
      <c r="ET17" s="1269"/>
      <c r="EU17" s="1269"/>
      <c r="EV17" s="1269"/>
      <c r="EW17" s="1269"/>
      <c r="EX17" s="1270"/>
      <c r="EY17" s="1271"/>
      <c r="EZ17" s="1269"/>
      <c r="FA17" s="1269"/>
      <c r="FB17" s="1269"/>
      <c r="FC17" s="1269"/>
      <c r="FD17" s="1270"/>
      <c r="FE17" s="1271"/>
      <c r="FF17" s="1269"/>
      <c r="FG17" s="1269"/>
      <c r="FH17" s="1269"/>
      <c r="FI17" s="1269"/>
      <c r="FJ17" s="1270"/>
      <c r="FK17" s="1271"/>
      <c r="FL17" s="1269"/>
      <c r="FM17" s="1269"/>
      <c r="FN17" s="1269"/>
      <c r="FO17" s="1269"/>
      <c r="FP17" s="1270"/>
      <c r="FQ17" s="1271"/>
      <c r="FR17" s="1269"/>
      <c r="FS17" s="1269"/>
      <c r="FT17" s="1269"/>
      <c r="FU17" s="1269"/>
      <c r="FV17" s="1270"/>
      <c r="FW17" s="1271"/>
      <c r="FX17" s="1269"/>
      <c r="FY17" s="1269"/>
      <c r="FZ17" s="1269"/>
      <c r="GA17" s="1269"/>
      <c r="GB17" s="1270"/>
      <c r="GC17" s="1271"/>
      <c r="GD17" s="1269"/>
      <c r="GE17" s="1269"/>
      <c r="GF17" s="1269"/>
      <c r="GG17" s="1269"/>
      <c r="GH17" s="1270"/>
      <c r="GI17" s="1271"/>
      <c r="GJ17" s="1269"/>
      <c r="GK17" s="1269"/>
      <c r="GL17" s="1269"/>
      <c r="GM17" s="1269"/>
      <c r="GN17" s="1270"/>
      <c r="GO17" s="1271"/>
      <c r="GP17" s="1269"/>
      <c r="GQ17" s="1269"/>
      <c r="GR17" s="1269"/>
      <c r="GS17" s="1269"/>
      <c r="GT17" s="1270"/>
      <c r="GU17" s="1271"/>
      <c r="GV17" s="1269"/>
      <c r="GW17" s="1269"/>
      <c r="GX17" s="1269"/>
      <c r="GY17" s="1269"/>
      <c r="GZ17" s="1270"/>
      <c r="HA17" s="1271"/>
      <c r="HB17" s="1269"/>
      <c r="HC17" s="1269"/>
      <c r="HD17" s="1269"/>
      <c r="HE17" s="1269"/>
      <c r="HF17" s="1270"/>
      <c r="HG17" s="1271"/>
      <c r="HH17" s="1269"/>
      <c r="HI17" s="1269"/>
      <c r="HJ17" s="1269"/>
      <c r="HK17" s="1269"/>
      <c r="HL17" s="1270"/>
      <c r="HM17" s="1271"/>
      <c r="HN17" s="1269"/>
      <c r="HO17" s="1269"/>
      <c r="HP17" s="1269"/>
    </row>
    <row r="18" spans="1:224">
      <c r="A18" s="2485" t="s">
        <v>6558</v>
      </c>
      <c r="B18" s="2485"/>
      <c r="C18" s="2485"/>
      <c r="D18" s="2485"/>
      <c r="E18" s="2485"/>
      <c r="F18" s="2485"/>
      <c r="G18" s="2485"/>
    </row>
    <row r="19" spans="1:224">
      <c r="A19" s="2487"/>
      <c r="B19" s="2487"/>
      <c r="C19" s="2487"/>
      <c r="D19" s="2487"/>
      <c r="E19" s="2487"/>
      <c r="F19" s="2487"/>
      <c r="G19" s="2487"/>
    </row>
    <row r="20" spans="1:224" s="1097" customFormat="1" ht="22.5" customHeight="1">
      <c r="A20" s="2488" t="s">
        <v>7713</v>
      </c>
      <c r="B20" s="2489"/>
      <c r="C20" s="2489"/>
      <c r="D20" s="2489"/>
      <c r="E20" s="2489"/>
      <c r="F20" s="2489"/>
      <c r="G20" s="2490"/>
    </row>
    <row r="21" spans="1:224">
      <c r="A21" s="2491" t="s">
        <v>9</v>
      </c>
      <c r="B21" s="2493" t="s">
        <v>5610</v>
      </c>
      <c r="C21" s="2494"/>
      <c r="D21" s="2362" t="s">
        <v>5639</v>
      </c>
      <c r="E21" s="1283" t="s">
        <v>5644</v>
      </c>
      <c r="F21" s="2362" t="s">
        <v>27</v>
      </c>
      <c r="G21" s="2362" t="s">
        <v>5646</v>
      </c>
    </row>
    <row r="22" spans="1:224">
      <c r="A22" s="2491"/>
      <c r="B22" s="2493"/>
      <c r="C22" s="2494"/>
      <c r="D22" s="2351"/>
      <c r="E22" s="1268" t="s">
        <v>5645</v>
      </c>
      <c r="F22" s="2351"/>
      <c r="G22" s="2351"/>
    </row>
    <row r="23" spans="1:224">
      <c r="A23" s="2492"/>
      <c r="B23" s="2495"/>
      <c r="C23" s="2496"/>
      <c r="D23" s="404" t="s">
        <v>5626</v>
      </c>
      <c r="E23" s="404" t="s">
        <v>5626</v>
      </c>
      <c r="F23" s="404" t="s">
        <v>5631</v>
      </c>
      <c r="G23" s="404" t="s">
        <v>5647</v>
      </c>
    </row>
    <row r="24" spans="1:224" s="406" customFormat="1" ht="20.100000000000001" customHeight="1">
      <c r="A24" s="1284">
        <v>1</v>
      </c>
      <c r="B24" s="2428" t="str">
        <f>B15</f>
        <v>PISTA ESQUERDA</v>
      </c>
      <c r="C24" s="2429"/>
      <c r="D24" s="1285">
        <f>D15</f>
        <v>20.338000000000001</v>
      </c>
      <c r="E24" s="1286">
        <v>0.71203099999999997</v>
      </c>
      <c r="F24" s="1287">
        <v>128</v>
      </c>
      <c r="G24" s="1290">
        <f>TRUNC(D24*E24*F24,3)</f>
        <v>1853.604</v>
      </c>
    </row>
    <row r="25" spans="1:224" s="406" customFormat="1" ht="20.100000000000001" customHeight="1">
      <c r="A25" s="1284">
        <f>A24+1</f>
        <v>2</v>
      </c>
      <c r="B25" s="2428" t="str">
        <f>B16</f>
        <v>PISTA DIREITA</v>
      </c>
      <c r="C25" s="2429"/>
      <c r="D25" s="1285">
        <f>D16</f>
        <v>20.599</v>
      </c>
      <c r="E25" s="1286">
        <v>0.71203099999999997</v>
      </c>
      <c r="F25" s="1287">
        <v>128</v>
      </c>
      <c r="G25" s="1290">
        <f>TRUNC(D25*E25*F25,3)</f>
        <v>1877.3920000000001</v>
      </c>
    </row>
    <row r="26" spans="1:224" ht="15.75">
      <c r="A26" s="2483" t="s">
        <v>5622</v>
      </c>
      <c r="B26" s="2484"/>
      <c r="C26" s="2484"/>
      <c r="D26" s="1289">
        <f>SUM(D24:D25)</f>
        <v>40.936999999999998</v>
      </c>
      <c r="E26" s="1281"/>
      <c r="F26" s="1281"/>
      <c r="G26" s="1289">
        <f>SUM(G24:G25)</f>
        <v>3730.9960000000001</v>
      </c>
    </row>
    <row r="27" spans="1:224">
      <c r="A27" s="2485" t="s">
        <v>6557</v>
      </c>
      <c r="B27" s="2485"/>
      <c r="C27" s="2485"/>
      <c r="D27" s="2485"/>
      <c r="E27" s="2485"/>
      <c r="F27" s="2485"/>
      <c r="G27" s="2485"/>
    </row>
    <row r="28" spans="1:224">
      <c r="A28" s="2486"/>
      <c r="B28" s="2486"/>
      <c r="C28" s="2486"/>
      <c r="D28" s="2486"/>
      <c r="E28" s="2486"/>
      <c r="F28" s="2486"/>
      <c r="G28" s="2486"/>
    </row>
  </sheetData>
  <mergeCells count="30">
    <mergeCell ref="B6:G6"/>
    <mergeCell ref="A1:G1"/>
    <mergeCell ref="A2:G2"/>
    <mergeCell ref="A3:G3"/>
    <mergeCell ref="A4:G4"/>
    <mergeCell ref="A5:G5"/>
    <mergeCell ref="A12:A14"/>
    <mergeCell ref="B12:C14"/>
    <mergeCell ref="D12:D13"/>
    <mergeCell ref="F12:F13"/>
    <mergeCell ref="G12:G13"/>
    <mergeCell ref="B7:G7"/>
    <mergeCell ref="B8:G8"/>
    <mergeCell ref="B9:G9"/>
    <mergeCell ref="A10:G10"/>
    <mergeCell ref="A11:G11"/>
    <mergeCell ref="B24:C24"/>
    <mergeCell ref="B25:C25"/>
    <mergeCell ref="A26:C26"/>
    <mergeCell ref="A27:G28"/>
    <mergeCell ref="B15:C15"/>
    <mergeCell ref="B16:C16"/>
    <mergeCell ref="A17:C17"/>
    <mergeCell ref="A18:G19"/>
    <mergeCell ref="A20:G20"/>
    <mergeCell ref="A21:A23"/>
    <mergeCell ref="B21:C23"/>
    <mergeCell ref="D21:D22"/>
    <mergeCell ref="F21:F22"/>
    <mergeCell ref="G21:G22"/>
  </mergeCells>
  <printOptions horizontalCentered="1"/>
  <pageMargins left="0.70866141732283472" right="0.70866141732283472" top="0.74803149606299213" bottom="0.74803149606299213" header="0.31496062992125984" footer="0.31496062992125984"/>
  <pageSetup paperSize="9" scale="70" firstPageNumber="25" orientation="landscape" useFirstPageNumber="1" r:id="rId1"/>
  <headerFooter scaleWithDoc="0">
    <oddFooter>&amp;C&amp;"-,Negrito"Jonny Willian J. Rocha&amp;"-,Regular"&amp;10Engenheiro CivilCREA: 120.823.434-0&amp;11</oddFooter>
  </headerFooter>
  <drawing r:id="rId2"/>
</worksheet>
</file>

<file path=xl/worksheets/sheet34.xml><?xml version="1.0" encoding="utf-8"?>
<worksheet xmlns="http://schemas.openxmlformats.org/spreadsheetml/2006/main" xmlns:r="http://schemas.openxmlformats.org/officeDocument/2006/relationships">
  <sheetPr codeName="Planilha12"/>
  <dimension ref="A1:J32"/>
  <sheetViews>
    <sheetView view="pageBreakPreview" topLeftCell="A17" zoomScale="115" zoomScaleSheetLayoutView="115" workbookViewId="0">
      <selection activeCell="E18" sqref="E18"/>
    </sheetView>
  </sheetViews>
  <sheetFormatPr defaultRowHeight="15"/>
  <cols>
    <col min="1" max="1" width="10" style="38" customWidth="1"/>
    <col min="2" max="2" width="21.28515625" style="38" customWidth="1"/>
    <col min="3" max="3" width="20.5703125" style="38" customWidth="1"/>
    <col min="4" max="6" width="9.140625" style="38"/>
    <col min="7" max="7" width="24.28515625" style="38" customWidth="1"/>
    <col min="8" max="8" width="25.5703125" style="38" customWidth="1"/>
    <col min="9" max="9" width="6.28515625" style="45" customWidth="1"/>
    <col min="10" max="10" width="12.42578125" style="38" bestFit="1" customWidth="1"/>
  </cols>
  <sheetData>
    <row r="1" spans="1:10">
      <c r="A1" s="2502" t="s">
        <v>0</v>
      </c>
      <c r="B1" s="2503"/>
      <c r="C1" s="2503"/>
      <c r="D1" s="2503"/>
      <c r="E1" s="2503"/>
      <c r="F1" s="2503"/>
      <c r="G1" s="2503"/>
      <c r="H1" s="2503"/>
      <c r="I1" s="2503"/>
      <c r="J1" s="2504"/>
    </row>
    <row r="2" spans="1:10">
      <c r="A2" s="2505" t="s">
        <v>5601</v>
      </c>
      <c r="B2" s="2506"/>
      <c r="C2" s="2506"/>
      <c r="D2" s="2506"/>
      <c r="E2" s="2506"/>
      <c r="F2" s="2506"/>
      <c r="G2" s="2506"/>
      <c r="H2" s="2506"/>
      <c r="I2" s="2506"/>
      <c r="J2" s="2507"/>
    </row>
    <row r="3" spans="1:10">
      <c r="A3" s="2508" t="s">
        <v>5602</v>
      </c>
      <c r="B3" s="2509"/>
      <c r="C3" s="2509"/>
      <c r="D3" s="2509"/>
      <c r="E3" s="2509"/>
      <c r="F3" s="2509"/>
      <c r="G3" s="2509"/>
      <c r="H3" s="2509"/>
      <c r="I3" s="2509"/>
      <c r="J3" s="2510"/>
    </row>
    <row r="4" spans="1:10">
      <c r="A4" s="2508" t="s">
        <v>3</v>
      </c>
      <c r="B4" s="2509"/>
      <c r="C4" s="2509"/>
      <c r="D4" s="2509"/>
      <c r="E4" s="2509"/>
      <c r="F4" s="2509"/>
      <c r="G4" s="2509"/>
      <c r="H4" s="2509"/>
      <c r="I4" s="2509"/>
      <c r="J4" s="2510"/>
    </row>
    <row r="5" spans="1:10" ht="15.75" thickBot="1">
      <c r="A5" s="2511" t="s">
        <v>4</v>
      </c>
      <c r="B5" s="2512"/>
      <c r="C5" s="2512"/>
      <c r="D5" s="2512"/>
      <c r="E5" s="2512"/>
      <c r="F5" s="2512"/>
      <c r="G5" s="2512"/>
      <c r="H5" s="2512"/>
      <c r="I5" s="2512"/>
      <c r="J5" s="2513"/>
    </row>
    <row r="6" spans="1:10">
      <c r="A6" s="1512" t="s">
        <v>13</v>
      </c>
      <c r="B6" s="1513" t="s">
        <v>7658</v>
      </c>
      <c r="C6" s="473"/>
      <c r="D6" s="1514"/>
      <c r="E6" s="1514"/>
      <c r="F6" s="1514"/>
      <c r="G6" s="1514"/>
      <c r="H6" s="1514"/>
      <c r="I6" s="1514"/>
      <c r="J6" s="1515"/>
    </row>
    <row r="7" spans="1:10">
      <c r="A7" s="1516" t="s">
        <v>6458</v>
      </c>
      <c r="B7" s="582" t="s">
        <v>6775</v>
      </c>
      <c r="C7" s="473"/>
      <c r="D7" s="573"/>
      <c r="E7" s="573"/>
      <c r="F7" s="573"/>
      <c r="G7" s="573"/>
      <c r="H7" s="573"/>
      <c r="I7" s="573"/>
      <c r="J7" s="1517"/>
    </row>
    <row r="8" spans="1:10">
      <c r="A8" s="1516" t="s">
        <v>6</v>
      </c>
      <c r="B8" s="582" t="s">
        <v>6776</v>
      </c>
      <c r="C8" s="473"/>
      <c r="D8" s="572"/>
      <c r="E8" s="572"/>
      <c r="F8" s="572"/>
      <c r="G8" s="572"/>
      <c r="H8" s="572"/>
      <c r="I8" s="572"/>
      <c r="J8" s="1518"/>
    </row>
    <row r="9" spans="1:10">
      <c r="A9" s="1516" t="s">
        <v>15</v>
      </c>
      <c r="B9" s="582" t="s">
        <v>7819</v>
      </c>
      <c r="C9" s="473"/>
      <c r="D9" s="981"/>
      <c r="E9" s="981"/>
      <c r="F9" s="981"/>
      <c r="G9" s="981"/>
      <c r="H9" s="981"/>
      <c r="I9" s="981"/>
      <c r="J9" s="1519"/>
    </row>
    <row r="10" spans="1:10" ht="24.95" customHeight="1">
      <c r="A10" s="2514" t="s">
        <v>6840</v>
      </c>
      <c r="B10" s="2515"/>
      <c r="C10" s="2515"/>
      <c r="D10" s="2515"/>
      <c r="E10" s="2515"/>
      <c r="F10" s="2515"/>
      <c r="G10" s="2515"/>
      <c r="H10" s="2515"/>
      <c r="I10" s="2515"/>
      <c r="J10" s="2516"/>
    </row>
    <row r="11" spans="1:10">
      <c r="A11" s="2467" t="s">
        <v>6772</v>
      </c>
      <c r="B11" s="2468"/>
      <c r="C11" s="2468"/>
      <c r="D11" s="2468"/>
      <c r="E11" s="2468"/>
      <c r="F11" s="2468"/>
      <c r="G11" s="2468"/>
      <c r="H11" s="2468"/>
      <c r="I11" s="2468"/>
      <c r="J11" s="2469"/>
    </row>
    <row r="12" spans="1:10">
      <c r="A12" s="1520" t="s">
        <v>6459</v>
      </c>
      <c r="B12" s="977"/>
      <c r="C12" s="974"/>
      <c r="D12" s="974"/>
      <c r="E12" s="974"/>
      <c r="F12" s="974"/>
      <c r="G12" s="974"/>
      <c r="H12" s="974"/>
      <c r="I12" s="975"/>
      <c r="J12" s="1502"/>
    </row>
    <row r="13" spans="1:10">
      <c r="A13" s="1521" t="s">
        <v>6460</v>
      </c>
      <c r="B13" s="1004"/>
      <c r="C13" s="862" t="s">
        <v>6911</v>
      </c>
      <c r="D13" s="862"/>
      <c r="E13" s="862"/>
      <c r="F13" s="862"/>
      <c r="G13" s="862"/>
      <c r="H13" s="862"/>
      <c r="I13" s="863" t="s">
        <v>6413</v>
      </c>
      <c r="J13" s="1504">
        <v>216.35999999999999</v>
      </c>
    </row>
    <row r="14" spans="1:10">
      <c r="A14" s="2499"/>
      <c r="B14" s="2500"/>
      <c r="C14" s="2500"/>
      <c r="D14" s="2500"/>
      <c r="E14" s="2500"/>
      <c r="F14" s="2500"/>
      <c r="G14" s="2500"/>
      <c r="H14" s="2500"/>
      <c r="I14" s="2500"/>
      <c r="J14" s="2501"/>
    </row>
    <row r="15" spans="1:10">
      <c r="A15" s="1506"/>
      <c r="B15" s="976"/>
      <c r="C15" s="2460" t="s">
        <v>6461</v>
      </c>
      <c r="D15" s="2460"/>
      <c r="E15" s="2460"/>
      <c r="F15" s="2460"/>
      <c r="G15" s="2460"/>
      <c r="H15" s="2460"/>
      <c r="I15" s="976" t="s">
        <v>6413</v>
      </c>
      <c r="J15" s="1507">
        <v>216.35999999999999</v>
      </c>
    </row>
    <row r="16" spans="1:10">
      <c r="A16" s="2461" t="s">
        <v>6773</v>
      </c>
      <c r="B16" s="2462"/>
      <c r="C16" s="2462"/>
      <c r="D16" s="2462"/>
      <c r="E16" s="2462"/>
      <c r="F16" s="2462"/>
      <c r="G16" s="2462"/>
      <c r="H16" s="2462"/>
      <c r="I16" s="2462"/>
      <c r="J16" s="2463"/>
    </row>
    <row r="17" spans="1:10">
      <c r="A17" s="1520" t="s">
        <v>6459</v>
      </c>
      <c r="B17" s="977"/>
      <c r="C17" s="982" t="s">
        <v>6913</v>
      </c>
      <c r="D17" s="974"/>
      <c r="E17" s="974"/>
      <c r="F17" s="974"/>
      <c r="G17" s="974"/>
      <c r="H17" s="974"/>
      <c r="I17" s="975" t="s">
        <v>6413</v>
      </c>
      <c r="J17" s="1502">
        <v>207.38</v>
      </c>
    </row>
    <row r="18" spans="1:10">
      <c r="A18" s="1521" t="s">
        <v>6460</v>
      </c>
      <c r="B18" s="1004"/>
      <c r="C18" s="978"/>
      <c r="D18" s="862"/>
      <c r="E18" s="862"/>
      <c r="F18" s="862"/>
      <c r="G18" s="862"/>
      <c r="H18" s="862"/>
      <c r="I18" s="863"/>
      <c r="J18" s="1504"/>
    </row>
    <row r="19" spans="1:10">
      <c r="A19" s="2499"/>
      <c r="B19" s="2500"/>
      <c r="C19" s="2500"/>
      <c r="D19" s="2500"/>
      <c r="E19" s="2500"/>
      <c r="F19" s="2500"/>
      <c r="G19" s="2500"/>
      <c r="H19" s="2500"/>
      <c r="I19" s="2500"/>
      <c r="J19" s="2501"/>
    </row>
    <row r="20" spans="1:10">
      <c r="A20" s="1506"/>
      <c r="B20" s="976"/>
      <c r="C20" s="2460" t="s">
        <v>6461</v>
      </c>
      <c r="D20" s="2460"/>
      <c r="E20" s="2460"/>
      <c r="F20" s="2460"/>
      <c r="G20" s="2460"/>
      <c r="H20" s="2460"/>
      <c r="I20" s="976" t="s">
        <v>6413</v>
      </c>
      <c r="J20" s="1507">
        <v>207.38</v>
      </c>
    </row>
    <row r="21" spans="1:10" s="38" customFormat="1">
      <c r="A21" s="2461" t="s">
        <v>6464</v>
      </c>
      <c r="B21" s="2462"/>
      <c r="C21" s="2462"/>
      <c r="D21" s="2462"/>
      <c r="E21" s="2462"/>
      <c r="F21" s="2462"/>
      <c r="G21" s="2462"/>
      <c r="H21" s="2462"/>
      <c r="I21" s="2462"/>
      <c r="J21" s="2463"/>
    </row>
    <row r="22" spans="1:10" s="38" customFormat="1">
      <c r="A22" s="1520" t="s">
        <v>6804</v>
      </c>
      <c r="B22" s="977"/>
      <c r="C22" s="2521" t="s">
        <v>6805</v>
      </c>
      <c r="D22" s="2521"/>
      <c r="E22" s="2521"/>
      <c r="F22" s="2521"/>
      <c r="G22" s="2521"/>
      <c r="H22" s="2521"/>
      <c r="I22" s="975" t="s">
        <v>6413</v>
      </c>
      <c r="J22" s="1522">
        <v>3</v>
      </c>
    </row>
    <row r="23" spans="1:10" s="38" customFormat="1">
      <c r="A23" s="1523" t="s">
        <v>6803</v>
      </c>
      <c r="B23" s="1003"/>
      <c r="C23" s="2520" t="s">
        <v>6912</v>
      </c>
      <c r="D23" s="2520"/>
      <c r="E23" s="2520"/>
      <c r="F23" s="2520"/>
      <c r="G23" s="2520"/>
      <c r="H23" s="2520"/>
      <c r="I23" s="863" t="s">
        <v>6413</v>
      </c>
      <c r="J23" s="1524">
        <v>48</v>
      </c>
    </row>
    <row r="24" spans="1:10" s="38" customFormat="1" ht="24.75" customHeight="1">
      <c r="A24" s="2517" t="s">
        <v>6465</v>
      </c>
      <c r="B24" s="2518"/>
      <c r="C24" s="2518"/>
      <c r="D24" s="2518"/>
      <c r="E24" s="2518"/>
      <c r="F24" s="2518"/>
      <c r="G24" s="2518"/>
      <c r="H24" s="2518"/>
      <c r="I24" s="2518"/>
      <c r="J24" s="2519"/>
    </row>
    <row r="25" spans="1:10" s="38" customFormat="1">
      <c r="A25" s="1506"/>
      <c r="B25" s="976"/>
      <c r="C25" s="2460" t="s">
        <v>6461</v>
      </c>
      <c r="D25" s="2460"/>
      <c r="E25" s="2460"/>
      <c r="F25" s="2460"/>
      <c r="G25" s="2460"/>
      <c r="H25" s="2460"/>
      <c r="I25" s="976" t="s">
        <v>6413</v>
      </c>
      <c r="J25" s="1507">
        <v>51</v>
      </c>
    </row>
    <row r="26" spans="1:10" s="38" customFormat="1">
      <c r="A26" s="2461" t="s">
        <v>6466</v>
      </c>
      <c r="B26" s="2462"/>
      <c r="C26" s="2462"/>
      <c r="D26" s="2462"/>
      <c r="E26" s="2462"/>
      <c r="F26" s="2462"/>
      <c r="G26" s="2462"/>
      <c r="H26" s="2462"/>
      <c r="I26" s="2462"/>
      <c r="J26" s="2463"/>
    </row>
    <row r="27" spans="1:10" s="38" customFormat="1">
      <c r="A27" s="1523" t="s">
        <v>6804</v>
      </c>
      <c r="B27" s="1003"/>
      <c r="C27" s="1399">
        <v>8.8000000000000007</v>
      </c>
      <c r="D27" s="1399"/>
      <c r="E27" s="1399"/>
      <c r="F27" s="1399"/>
      <c r="G27" s="1399"/>
      <c r="H27" s="1399"/>
      <c r="I27" s="863" t="s">
        <v>6413</v>
      </c>
      <c r="J27" s="1524">
        <v>8.8000000000000007</v>
      </c>
    </row>
    <row r="28" spans="1:10" s="38" customFormat="1">
      <c r="A28" s="2517"/>
      <c r="B28" s="2518"/>
      <c r="C28" s="2518"/>
      <c r="D28" s="2518"/>
      <c r="E28" s="2518"/>
      <c r="F28" s="2518"/>
      <c r="G28" s="2518"/>
      <c r="H28" s="2518"/>
      <c r="I28" s="2518"/>
      <c r="J28" s="2519"/>
    </row>
    <row r="29" spans="1:10" s="38" customFormat="1">
      <c r="A29" s="1506"/>
      <c r="B29" s="976"/>
      <c r="C29" s="2460" t="s">
        <v>6461</v>
      </c>
      <c r="D29" s="2460"/>
      <c r="E29" s="2460"/>
      <c r="F29" s="2460"/>
      <c r="G29" s="2460"/>
      <c r="H29" s="2460"/>
      <c r="I29" s="976" t="s">
        <v>6413</v>
      </c>
      <c r="J29" s="1507">
        <v>8.8000000000000007</v>
      </c>
    </row>
    <row r="30" spans="1:10" s="38" customFormat="1">
      <c r="A30" s="1525"/>
      <c r="B30" s="1526"/>
      <c r="C30" s="1526"/>
      <c r="D30" s="1526"/>
      <c r="E30" s="1526"/>
      <c r="F30" s="1526"/>
      <c r="G30" s="1526"/>
      <c r="H30" s="1526"/>
      <c r="I30" s="1527"/>
      <c r="J30" s="1528"/>
    </row>
    <row r="31" spans="1:10" s="38" customFormat="1">
      <c r="A31" s="1529"/>
      <c r="B31" s="800"/>
      <c r="C31" s="800"/>
      <c r="D31" s="800"/>
      <c r="E31" s="800"/>
      <c r="F31" s="800"/>
      <c r="G31" s="800"/>
      <c r="H31" s="979" t="s">
        <v>6463</v>
      </c>
      <c r="I31" s="980" t="s">
        <v>6413</v>
      </c>
      <c r="J31" s="1530">
        <v>483.53999999999996</v>
      </c>
    </row>
    <row r="32" spans="1:10" s="38" customFormat="1" ht="15.75" thickBot="1">
      <c r="A32" s="1531"/>
      <c r="B32" s="1532"/>
      <c r="C32" s="1532"/>
      <c r="D32" s="1532"/>
      <c r="E32" s="1532"/>
      <c r="F32" s="1532"/>
      <c r="G32" s="1532"/>
      <c r="H32" s="1532"/>
      <c r="I32" s="1533"/>
      <c r="J32" s="1534"/>
    </row>
  </sheetData>
  <mergeCells count="20">
    <mergeCell ref="A28:J28"/>
    <mergeCell ref="C29:H29"/>
    <mergeCell ref="A21:J21"/>
    <mergeCell ref="C23:H23"/>
    <mergeCell ref="A24:J24"/>
    <mergeCell ref="C25:H25"/>
    <mergeCell ref="A26:J26"/>
    <mergeCell ref="C22:H22"/>
    <mergeCell ref="A19:J19"/>
    <mergeCell ref="C20:H20"/>
    <mergeCell ref="A16:J16"/>
    <mergeCell ref="A1:J1"/>
    <mergeCell ref="A2:J2"/>
    <mergeCell ref="A3:J3"/>
    <mergeCell ref="A4:J4"/>
    <mergeCell ref="A5:J5"/>
    <mergeCell ref="A10:J10"/>
    <mergeCell ref="A11:J11"/>
    <mergeCell ref="A14:J14"/>
    <mergeCell ref="C15:H15"/>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35.xml><?xml version="1.0" encoding="utf-8"?>
<worksheet xmlns="http://schemas.openxmlformats.org/spreadsheetml/2006/main" xmlns:r="http://schemas.openxmlformats.org/officeDocument/2006/relationships">
  <sheetPr codeName="Planilha13"/>
  <dimension ref="A1:L23"/>
  <sheetViews>
    <sheetView view="pageBreakPreview" zoomScaleSheetLayoutView="100" workbookViewId="0">
      <selection activeCell="E18" sqref="E18"/>
    </sheetView>
  </sheetViews>
  <sheetFormatPr defaultRowHeight="15"/>
  <cols>
    <col min="1" max="1" width="9.42578125" style="577" customWidth="1"/>
    <col min="2" max="2" width="8.85546875" style="577" customWidth="1"/>
    <col min="3" max="3" width="48.5703125" style="577" customWidth="1"/>
    <col min="4" max="4" width="14.42578125" style="578" customWidth="1"/>
    <col min="5" max="5" width="16.85546875" style="577" customWidth="1"/>
    <col min="6" max="6" width="14.7109375" style="577" customWidth="1"/>
    <col min="7" max="7" width="13.140625" style="577" customWidth="1"/>
    <col min="8" max="8" width="15.42578125" style="577" customWidth="1"/>
    <col min="9" max="9" width="20.28515625" style="577" customWidth="1"/>
    <col min="10" max="10" width="13.140625" style="577" customWidth="1"/>
    <col min="11" max="12" width="15.85546875" style="577" customWidth="1"/>
  </cols>
  <sheetData>
    <row r="1" spans="1:12" ht="15.75">
      <c r="A1" s="2537" t="s">
        <v>0</v>
      </c>
      <c r="B1" s="2538"/>
      <c r="C1" s="2538"/>
      <c r="D1" s="2538"/>
      <c r="E1" s="2538"/>
      <c r="F1" s="2538"/>
      <c r="G1" s="2538"/>
      <c r="H1" s="2538"/>
      <c r="I1" s="2538"/>
      <c r="J1" s="2538"/>
      <c r="K1" s="2538"/>
      <c r="L1" s="2539"/>
    </row>
    <row r="2" spans="1:12">
      <c r="A2" s="2540" t="s">
        <v>5601</v>
      </c>
      <c r="B2" s="2541"/>
      <c r="C2" s="2541"/>
      <c r="D2" s="2541"/>
      <c r="E2" s="2541"/>
      <c r="F2" s="2541"/>
      <c r="G2" s="2541"/>
      <c r="H2" s="2541"/>
      <c r="I2" s="2541"/>
      <c r="J2" s="2541"/>
      <c r="K2" s="2541"/>
      <c r="L2" s="2542"/>
    </row>
    <row r="3" spans="1:12">
      <c r="A3" s="2543" t="s">
        <v>5602</v>
      </c>
      <c r="B3" s="2544"/>
      <c r="C3" s="2544"/>
      <c r="D3" s="2544"/>
      <c r="E3" s="2544"/>
      <c r="F3" s="2544"/>
      <c r="G3" s="2544"/>
      <c r="H3" s="2544"/>
      <c r="I3" s="2544"/>
      <c r="J3" s="2544"/>
      <c r="K3" s="2544"/>
      <c r="L3" s="2545"/>
    </row>
    <row r="4" spans="1:12">
      <c r="A4" s="2543" t="s">
        <v>3</v>
      </c>
      <c r="B4" s="2544"/>
      <c r="C4" s="2544"/>
      <c r="D4" s="2544"/>
      <c r="E4" s="2544"/>
      <c r="F4" s="2544"/>
      <c r="G4" s="2544"/>
      <c r="H4" s="2544"/>
      <c r="I4" s="2544"/>
      <c r="J4" s="2544"/>
      <c r="K4" s="2544"/>
      <c r="L4" s="2545"/>
    </row>
    <row r="5" spans="1:12">
      <c r="A5" s="2543" t="s">
        <v>4</v>
      </c>
      <c r="B5" s="2544"/>
      <c r="C5" s="2544"/>
      <c r="D5" s="2544"/>
      <c r="E5" s="2544"/>
      <c r="F5" s="2544"/>
      <c r="G5" s="2544"/>
      <c r="H5" s="2544"/>
      <c r="I5" s="2544"/>
      <c r="J5" s="2544"/>
      <c r="K5" s="2544"/>
      <c r="L5" s="2545"/>
    </row>
    <row r="6" spans="1:12">
      <c r="A6" s="1535" t="s">
        <v>13</v>
      </c>
      <c r="B6" s="1536" t="s">
        <v>7658</v>
      </c>
      <c r="C6" s="1537"/>
      <c r="D6" s="1538"/>
      <c r="E6" s="1538"/>
      <c r="F6" s="1538"/>
      <c r="G6" s="1538"/>
      <c r="H6" s="1538"/>
      <c r="I6" s="1538"/>
      <c r="J6" s="1538"/>
      <c r="K6" s="1538"/>
      <c r="L6" s="1539"/>
    </row>
    <row r="7" spans="1:12">
      <c r="A7" s="1540" t="s">
        <v>6458</v>
      </c>
      <c r="B7" s="582" t="s">
        <v>6775</v>
      </c>
      <c r="C7" s="1005"/>
      <c r="D7" s="576"/>
      <c r="E7" s="576"/>
      <c r="F7" s="576"/>
      <c r="G7" s="576"/>
      <c r="H7" s="576"/>
      <c r="I7" s="576"/>
      <c r="J7" s="576"/>
      <c r="K7" s="576"/>
      <c r="L7" s="1541"/>
    </row>
    <row r="8" spans="1:12">
      <c r="A8" s="1542" t="s">
        <v>6</v>
      </c>
      <c r="B8" s="582" t="s">
        <v>6776</v>
      </c>
      <c r="C8" s="1005"/>
      <c r="D8" s="576"/>
      <c r="E8" s="576"/>
      <c r="F8" s="576"/>
      <c r="G8" s="576"/>
      <c r="H8" s="576"/>
      <c r="I8" s="576"/>
      <c r="J8" s="576"/>
      <c r="K8" s="576"/>
      <c r="L8" s="1541"/>
    </row>
    <row r="9" spans="1:12">
      <c r="A9" s="1543" t="s">
        <v>15</v>
      </c>
      <c r="B9" s="1544" t="s">
        <v>7819</v>
      </c>
      <c r="C9" s="1545"/>
      <c r="D9" s="1546"/>
      <c r="E9" s="1546"/>
      <c r="F9" s="1546"/>
      <c r="G9" s="1546"/>
      <c r="H9" s="1546"/>
      <c r="I9" s="1546"/>
      <c r="J9" s="1546"/>
      <c r="K9" s="1546"/>
      <c r="L9" s="1547"/>
    </row>
    <row r="10" spans="1:12" ht="30" customHeight="1">
      <c r="A10" s="2534" t="s">
        <v>6841</v>
      </c>
      <c r="B10" s="2535"/>
      <c r="C10" s="2535"/>
      <c r="D10" s="2535"/>
      <c r="E10" s="2535"/>
      <c r="F10" s="2535"/>
      <c r="G10" s="2535"/>
      <c r="H10" s="2535"/>
      <c r="I10" s="2535"/>
      <c r="J10" s="2535"/>
      <c r="K10" s="2535"/>
      <c r="L10" s="2536"/>
    </row>
    <row r="11" spans="1:12" ht="20.100000000000001" customHeight="1">
      <c r="A11" s="2530" t="s">
        <v>6467</v>
      </c>
      <c r="B11" s="2532" t="s">
        <v>6468</v>
      </c>
      <c r="C11" s="2532"/>
      <c r="D11" s="2524" t="s">
        <v>6469</v>
      </c>
      <c r="E11" s="2524" t="s">
        <v>6470</v>
      </c>
      <c r="F11" s="2524" t="s">
        <v>6471</v>
      </c>
      <c r="G11" s="2524" t="s">
        <v>6472</v>
      </c>
      <c r="H11" s="2524" t="s">
        <v>6473</v>
      </c>
      <c r="I11" s="2524" t="s">
        <v>6474</v>
      </c>
      <c r="J11" s="2524" t="s">
        <v>6472</v>
      </c>
      <c r="K11" s="2526" t="s">
        <v>6475</v>
      </c>
      <c r="L11" s="2528" t="s">
        <v>6476</v>
      </c>
    </row>
    <row r="12" spans="1:12" ht="20.100000000000001" customHeight="1">
      <c r="A12" s="2531"/>
      <c r="B12" s="2533"/>
      <c r="C12" s="2533"/>
      <c r="D12" s="2525"/>
      <c r="E12" s="2525"/>
      <c r="F12" s="2525"/>
      <c r="G12" s="2525"/>
      <c r="H12" s="2525"/>
      <c r="I12" s="2525"/>
      <c r="J12" s="2525"/>
      <c r="K12" s="2527"/>
      <c r="L12" s="2529"/>
    </row>
    <row r="13" spans="1:12">
      <c r="A13" s="2531"/>
      <c r="B13" s="2533"/>
      <c r="C13" s="2533"/>
      <c r="D13" s="1001" t="s">
        <v>5619</v>
      </c>
      <c r="E13" s="1400" t="s">
        <v>6477</v>
      </c>
      <c r="F13" s="1400" t="s">
        <v>5616</v>
      </c>
      <c r="G13" s="1400" t="s">
        <v>5616</v>
      </c>
      <c r="H13" s="1400" t="s">
        <v>5619</v>
      </c>
      <c r="I13" s="1400" t="s">
        <v>5616</v>
      </c>
      <c r="J13" s="1400" t="s">
        <v>5616</v>
      </c>
      <c r="K13" s="1002" t="s">
        <v>5619</v>
      </c>
      <c r="L13" s="1548" t="s">
        <v>5619</v>
      </c>
    </row>
    <row r="14" spans="1:12" ht="30" customHeight="1">
      <c r="A14" s="1549">
        <v>1</v>
      </c>
      <c r="B14" s="983" t="s">
        <v>6772</v>
      </c>
      <c r="C14" s="984"/>
      <c r="D14" s="896">
        <v>6.25E-2</v>
      </c>
      <c r="E14" s="985">
        <v>1</v>
      </c>
      <c r="F14" s="985">
        <v>4.5</v>
      </c>
      <c r="G14" s="986">
        <v>0.25</v>
      </c>
      <c r="H14" s="987">
        <v>1.1200000000000001</v>
      </c>
      <c r="I14" s="985">
        <v>216.35999999999999</v>
      </c>
      <c r="J14" s="986">
        <v>0.25</v>
      </c>
      <c r="K14" s="988">
        <v>54.09</v>
      </c>
      <c r="L14" s="1550">
        <v>55.21</v>
      </c>
    </row>
    <row r="15" spans="1:12" ht="30" customHeight="1">
      <c r="A15" s="1551">
        <v>2</v>
      </c>
      <c r="B15" s="989" t="s">
        <v>6773</v>
      </c>
      <c r="C15" s="990"/>
      <c r="D15" s="897">
        <v>6.25E-2</v>
      </c>
      <c r="E15" s="991">
        <v>1</v>
      </c>
      <c r="F15" s="991">
        <v>4.5</v>
      </c>
      <c r="G15" s="992">
        <v>0.25</v>
      </c>
      <c r="H15" s="993">
        <v>1.1200000000000001</v>
      </c>
      <c r="I15" s="991">
        <v>207.38</v>
      </c>
      <c r="J15" s="992">
        <v>0.25</v>
      </c>
      <c r="K15" s="994">
        <v>51.84</v>
      </c>
      <c r="L15" s="1552">
        <v>52.96</v>
      </c>
    </row>
    <row r="16" spans="1:12" ht="30" customHeight="1">
      <c r="A16" s="1551">
        <v>3</v>
      </c>
      <c r="B16" s="989" t="s">
        <v>6464</v>
      </c>
      <c r="C16" s="990"/>
      <c r="D16" s="897">
        <v>6.25E-2</v>
      </c>
      <c r="E16" s="991">
        <v>0</v>
      </c>
      <c r="F16" s="991">
        <v>4.5</v>
      </c>
      <c r="G16" s="992">
        <v>0.25</v>
      </c>
      <c r="H16" s="993">
        <v>0</v>
      </c>
      <c r="I16" s="991">
        <v>51</v>
      </c>
      <c r="J16" s="992">
        <v>0.25</v>
      </c>
      <c r="K16" s="994">
        <v>12.75</v>
      </c>
      <c r="L16" s="1552">
        <v>12.75</v>
      </c>
    </row>
    <row r="17" spans="1:12" ht="30" customHeight="1">
      <c r="A17" s="1551">
        <v>4</v>
      </c>
      <c r="B17" s="995" t="s">
        <v>6466</v>
      </c>
      <c r="C17" s="996"/>
      <c r="D17" s="898">
        <v>6.25E-2</v>
      </c>
      <c r="E17" s="997">
        <v>0</v>
      </c>
      <c r="F17" s="997">
        <v>4.5</v>
      </c>
      <c r="G17" s="998">
        <v>0.25</v>
      </c>
      <c r="H17" s="999">
        <v>0</v>
      </c>
      <c r="I17" s="997">
        <v>8.8000000000000007</v>
      </c>
      <c r="J17" s="992">
        <v>0.25</v>
      </c>
      <c r="K17" s="1000">
        <v>2.2000000000000002</v>
      </c>
      <c r="L17" s="1553">
        <v>2.2000000000000002</v>
      </c>
    </row>
    <row r="18" spans="1:12" ht="30" customHeight="1">
      <c r="A18" s="1554"/>
      <c r="B18" s="1555"/>
      <c r="C18" s="1555"/>
      <c r="D18" s="1556"/>
      <c r="E18" s="1556"/>
      <c r="F18" s="1556"/>
      <c r="G18" s="1556"/>
      <c r="H18" s="1556"/>
      <c r="I18" s="1556"/>
      <c r="J18" s="1556"/>
      <c r="K18" s="1556"/>
      <c r="L18" s="1557"/>
    </row>
    <row r="19" spans="1:12" ht="30" customHeight="1" thickBot="1">
      <c r="A19" s="1558"/>
      <c r="B19" s="2522" t="s">
        <v>6478</v>
      </c>
      <c r="C19" s="2523"/>
      <c r="D19" s="1559"/>
      <c r="E19" s="1560"/>
      <c r="F19" s="1561"/>
      <c r="G19" s="1561"/>
      <c r="H19" s="1562">
        <v>2.2400000000000002</v>
      </c>
      <c r="I19" s="1562">
        <v>483.54</v>
      </c>
      <c r="J19" s="1562"/>
      <c r="K19" s="1562">
        <v>120.88000000000001</v>
      </c>
      <c r="L19" s="1563">
        <v>123.12</v>
      </c>
    </row>
    <row r="20" spans="1:12" ht="30" customHeight="1"/>
    <row r="21" spans="1:12">
      <c r="B21" s="579"/>
      <c r="D21" s="577"/>
      <c r="E21" s="580"/>
    </row>
    <row r="22" spans="1:12">
      <c r="G22" s="580"/>
    </row>
    <row r="23" spans="1:12">
      <c r="K23" s="581"/>
      <c r="L23" s="581"/>
    </row>
  </sheetData>
  <mergeCells count="18">
    <mergeCell ref="A10:L10"/>
    <mergeCell ref="A1:L1"/>
    <mergeCell ref="A2:L2"/>
    <mergeCell ref="A3:L3"/>
    <mergeCell ref="A4:L4"/>
    <mergeCell ref="A5:L5"/>
    <mergeCell ref="K11:K12"/>
    <mergeCell ref="L11:L12"/>
    <mergeCell ref="A11:A13"/>
    <mergeCell ref="B11:C13"/>
    <mergeCell ref="D11:D12"/>
    <mergeCell ref="E11:E12"/>
    <mergeCell ref="F11:F12"/>
    <mergeCell ref="B19:C19"/>
    <mergeCell ref="G11:G12"/>
    <mergeCell ref="H11:H12"/>
    <mergeCell ref="I11:I12"/>
    <mergeCell ref="J11:J12"/>
  </mergeCells>
  <printOptions horizontalCentered="1"/>
  <pageMargins left="0.15748031496062992" right="0.19685039370078741" top="0.78740157480314965" bottom="0.78740157480314965" header="0.15748031496062992" footer="0.31496062992125984"/>
  <pageSetup paperSize="9" scale="67" firstPageNumber="25" fitToHeight="0" orientation="landscape" useFirstPageNumber="1" r:id="rId1"/>
  <headerFooter scaleWithDoc="0">
    <oddFooter>&amp;C&amp;"-,Negrito"&amp;G</oddFooter>
  </headerFooter>
  <drawing r:id="rId2"/>
  <legacyDrawingHF r:id="rId3"/>
</worksheet>
</file>

<file path=xl/worksheets/sheet36.xml><?xml version="1.0" encoding="utf-8"?>
<worksheet xmlns="http://schemas.openxmlformats.org/spreadsheetml/2006/main" xmlns:r="http://schemas.openxmlformats.org/officeDocument/2006/relationships">
  <sheetPr codeName="Plan29"/>
  <dimension ref="A1:ID21"/>
  <sheetViews>
    <sheetView showGridLines="0" view="pageBreakPreview" zoomScale="85" zoomScaleNormal="115" zoomScaleSheetLayoutView="85" workbookViewId="0">
      <selection activeCell="E18" sqref="E18"/>
    </sheetView>
  </sheetViews>
  <sheetFormatPr defaultRowHeight="15"/>
  <cols>
    <col min="1" max="1" width="9.140625" style="38"/>
    <col min="2" max="2" width="6" style="38" customWidth="1"/>
    <col min="3" max="3" width="51.85546875" style="38" customWidth="1"/>
    <col min="4" max="4" width="20.140625" style="38" customWidth="1"/>
    <col min="5" max="5" width="22.28515625" style="38" customWidth="1"/>
    <col min="6" max="6" width="15.7109375" style="38" customWidth="1"/>
    <col min="7" max="7" width="20.140625" style="38" customWidth="1"/>
    <col min="8" max="8" width="15.7109375" style="38" customWidth="1"/>
    <col min="9" max="9" width="20.140625" style="38" customWidth="1"/>
    <col min="10" max="14" width="9.140625" style="38"/>
    <col min="15" max="15" width="13.7109375" style="38" customWidth="1"/>
    <col min="16" max="16" width="13.28515625" style="38" customWidth="1"/>
    <col min="17" max="16384" width="9.140625" style="38"/>
  </cols>
  <sheetData>
    <row r="1" spans="1:21" s="5" customFormat="1" ht="18">
      <c r="A1" s="1564" t="s">
        <v>0</v>
      </c>
      <c r="B1" s="1565"/>
      <c r="C1" s="1565"/>
      <c r="D1" s="1565"/>
      <c r="E1" s="1565"/>
      <c r="F1" s="1565"/>
      <c r="G1" s="1565"/>
      <c r="H1" s="1565"/>
      <c r="I1" s="1566"/>
    </row>
    <row r="2" spans="1:21" s="5" customFormat="1" ht="14.25">
      <c r="A2" s="1567" t="s">
        <v>5601</v>
      </c>
      <c r="B2" s="894"/>
      <c r="C2" s="894"/>
      <c r="D2" s="894"/>
      <c r="E2" s="894"/>
      <c r="F2" s="894"/>
      <c r="G2" s="894"/>
      <c r="H2" s="894"/>
      <c r="I2" s="1568"/>
    </row>
    <row r="3" spans="1:21" s="5" customFormat="1" ht="14.25">
      <c r="A3" s="1569" t="s">
        <v>5602</v>
      </c>
      <c r="B3" s="895"/>
      <c r="C3" s="895"/>
      <c r="D3" s="895"/>
      <c r="E3" s="895"/>
      <c r="F3" s="895"/>
      <c r="G3" s="895"/>
      <c r="H3" s="895"/>
      <c r="I3" s="1570"/>
    </row>
    <row r="4" spans="1:21" s="5" customFormat="1" ht="14.25">
      <c r="A4" s="1569" t="s">
        <v>3</v>
      </c>
      <c r="B4" s="895"/>
      <c r="C4" s="895"/>
      <c r="D4" s="895"/>
      <c r="E4" s="895"/>
      <c r="F4" s="895"/>
      <c r="G4" s="895"/>
      <c r="H4" s="895"/>
      <c r="I4" s="1570"/>
    </row>
    <row r="5" spans="1:21" s="5" customFormat="1" ht="14.25">
      <c r="A5" s="1569" t="s">
        <v>4</v>
      </c>
      <c r="B5" s="895"/>
      <c r="C5" s="895"/>
      <c r="D5" s="895"/>
      <c r="E5" s="895"/>
      <c r="F5" s="895"/>
      <c r="G5" s="895"/>
      <c r="H5" s="895"/>
      <c r="I5" s="1570"/>
    </row>
    <row r="6" spans="1:21" s="5" customFormat="1" ht="15" customHeight="1">
      <c r="A6" s="1410" t="s">
        <v>5</v>
      </c>
      <c r="B6" s="1848" t="s">
        <v>7658</v>
      </c>
      <c r="C6" s="1848"/>
      <c r="D6" s="1848"/>
      <c r="E6" s="1848"/>
      <c r="F6" s="1848"/>
      <c r="G6" s="1848"/>
      <c r="H6" s="1397"/>
      <c r="I6" s="1571"/>
    </row>
    <row r="7" spans="1:21" s="5" customFormat="1" ht="14.25">
      <c r="A7" s="584" t="s">
        <v>51</v>
      </c>
      <c r="B7" s="1852" t="s">
        <v>6775</v>
      </c>
      <c r="C7" s="1852"/>
      <c r="D7" s="1852"/>
      <c r="E7" s="1852"/>
      <c r="F7" s="1852"/>
      <c r="G7" s="1852"/>
      <c r="H7" s="1392"/>
      <c r="I7" s="1403"/>
    </row>
    <row r="8" spans="1:21" s="5" customFormat="1" ht="14.25">
      <c r="A8" s="584" t="s">
        <v>6</v>
      </c>
      <c r="B8" s="1852" t="s">
        <v>6776</v>
      </c>
      <c r="C8" s="1852"/>
      <c r="D8" s="1852"/>
      <c r="E8" s="1852"/>
      <c r="F8" s="1852"/>
      <c r="G8" s="1852"/>
      <c r="H8" s="1392"/>
      <c r="I8" s="1403"/>
    </row>
    <row r="9" spans="1:21" s="5" customFormat="1" ht="15.75" customHeight="1">
      <c r="A9" s="585" t="s">
        <v>7</v>
      </c>
      <c r="B9" s="1854" t="s">
        <v>7819</v>
      </c>
      <c r="C9" s="1854"/>
      <c r="D9" s="1854"/>
      <c r="E9" s="1854"/>
      <c r="F9" s="1854"/>
      <c r="G9" s="1854"/>
      <c r="H9" s="1404"/>
      <c r="I9" s="1572"/>
    </row>
    <row r="10" spans="1:21" s="5" customFormat="1" ht="24.95" customHeight="1">
      <c r="A10" s="1573" t="s">
        <v>6842</v>
      </c>
      <c r="B10" s="1574"/>
      <c r="C10" s="1574"/>
      <c r="D10" s="1574"/>
      <c r="E10" s="1574"/>
      <c r="F10" s="1574"/>
      <c r="G10" s="1574"/>
      <c r="H10" s="1574"/>
      <c r="I10" s="1575"/>
      <c r="J10" s="284"/>
      <c r="K10" s="284"/>
      <c r="L10" s="284" t="s">
        <v>6554</v>
      </c>
      <c r="M10" s="284"/>
      <c r="N10" s="284"/>
      <c r="O10" s="284"/>
      <c r="P10" s="284"/>
      <c r="Q10" s="284"/>
      <c r="R10" s="284"/>
      <c r="S10" s="284"/>
      <c r="T10" s="284"/>
      <c r="U10" s="284"/>
    </row>
    <row r="11" spans="1:21" s="5" customFormat="1" ht="20.100000000000001" customHeight="1">
      <c r="A11" s="2359" t="s">
        <v>9</v>
      </c>
      <c r="B11" s="2353" t="s">
        <v>5610</v>
      </c>
      <c r="C11" s="2354"/>
      <c r="D11" s="2362" t="s">
        <v>6479</v>
      </c>
      <c r="E11" s="2362" t="s">
        <v>6530</v>
      </c>
      <c r="F11" s="2362" t="s">
        <v>6808</v>
      </c>
      <c r="G11" s="2362" t="s">
        <v>6817</v>
      </c>
      <c r="H11" s="2362" t="s">
        <v>6825</v>
      </c>
      <c r="I11" s="2372" t="s">
        <v>6824</v>
      </c>
      <c r="J11" s="284"/>
      <c r="K11" s="284"/>
      <c r="L11" s="635" t="s">
        <v>4769</v>
      </c>
      <c r="M11" s="284"/>
      <c r="N11" s="284"/>
      <c r="O11" s="284"/>
      <c r="P11" s="284"/>
      <c r="Q11" s="284"/>
      <c r="R11" s="284"/>
      <c r="S11" s="284"/>
      <c r="T11" s="284"/>
      <c r="U11" s="284"/>
    </row>
    <row r="12" spans="1:21" s="406" customFormat="1" ht="20.100000000000001" customHeight="1">
      <c r="A12" s="2359"/>
      <c r="B12" s="2353"/>
      <c r="C12" s="2354"/>
      <c r="D12" s="2351"/>
      <c r="E12" s="2351"/>
      <c r="F12" s="2351"/>
      <c r="G12" s="2351"/>
      <c r="H12" s="2351"/>
      <c r="I12" s="2373"/>
      <c r="J12" s="405"/>
      <c r="K12" s="405"/>
      <c r="L12" s="405"/>
      <c r="M12" s="405"/>
      <c r="N12" s="405"/>
      <c r="O12" s="405"/>
      <c r="P12" s="405"/>
      <c r="Q12" s="405"/>
      <c r="R12" s="405"/>
      <c r="S12" s="405"/>
      <c r="T12" s="405"/>
      <c r="U12" s="405"/>
    </row>
    <row r="13" spans="1:21" s="406" customFormat="1" ht="15.75" customHeight="1">
      <c r="A13" s="2360"/>
      <c r="B13" s="2156"/>
      <c r="C13" s="2361"/>
      <c r="D13" s="404" t="s">
        <v>5619</v>
      </c>
      <c r="E13" s="404" t="s">
        <v>5616</v>
      </c>
      <c r="F13" s="404" t="s">
        <v>5631</v>
      </c>
      <c r="G13" s="404" t="s">
        <v>5647</v>
      </c>
      <c r="H13" s="404" t="s">
        <v>5631</v>
      </c>
      <c r="I13" s="1445" t="s">
        <v>5647</v>
      </c>
      <c r="J13" s="405"/>
      <c r="K13" s="405"/>
      <c r="L13" s="405"/>
      <c r="M13" s="405"/>
      <c r="N13" s="405"/>
      <c r="O13" s="405"/>
      <c r="P13" s="405"/>
      <c r="Q13" s="405"/>
      <c r="R13" s="405"/>
      <c r="S13" s="405"/>
      <c r="T13" s="405"/>
      <c r="U13" s="405"/>
    </row>
    <row r="14" spans="1:21" s="406" customFormat="1" ht="30" customHeight="1">
      <c r="A14" s="1508">
        <v>1</v>
      </c>
      <c r="B14" s="2477" t="s">
        <v>6772</v>
      </c>
      <c r="C14" s="2478"/>
      <c r="D14" s="627">
        <v>55.21</v>
      </c>
      <c r="E14" s="1006">
        <v>2.5000000000000001E-2</v>
      </c>
      <c r="F14" s="856">
        <v>51</v>
      </c>
      <c r="G14" s="772">
        <v>70.391999999999996</v>
      </c>
      <c r="H14" s="856">
        <v>963</v>
      </c>
      <c r="I14" s="1576">
        <v>1329.18</v>
      </c>
      <c r="J14" s="405"/>
      <c r="K14" s="405"/>
      <c r="L14" s="405"/>
      <c r="M14" s="405"/>
      <c r="N14" s="405"/>
      <c r="O14" s="405"/>
      <c r="P14" s="405"/>
      <c r="Q14" s="405"/>
      <c r="R14" s="405"/>
      <c r="S14" s="405"/>
      <c r="T14" s="405"/>
      <c r="U14" s="405"/>
    </row>
    <row r="15" spans="1:21" s="406" customFormat="1" ht="30" customHeight="1">
      <c r="A15" s="1437">
        <v>2</v>
      </c>
      <c r="B15" s="2479" t="s">
        <v>6773</v>
      </c>
      <c r="C15" s="2480"/>
      <c r="D15" s="628">
        <v>52.96</v>
      </c>
      <c r="E15" s="1007">
        <v>2.5000000000000001E-2</v>
      </c>
      <c r="F15" s="857">
        <v>51</v>
      </c>
      <c r="G15" s="409">
        <v>67.524000000000001</v>
      </c>
      <c r="H15" s="857">
        <v>963</v>
      </c>
      <c r="I15" s="1576">
        <v>1275.0119999999999</v>
      </c>
      <c r="J15" s="405"/>
      <c r="K15" s="405"/>
      <c r="L15" s="405"/>
      <c r="M15" s="405"/>
      <c r="N15" s="405"/>
      <c r="O15" s="405"/>
      <c r="P15" s="405"/>
      <c r="Q15" s="405"/>
      <c r="R15" s="405"/>
      <c r="S15" s="405"/>
      <c r="T15" s="405"/>
      <c r="U15" s="405"/>
    </row>
    <row r="16" spans="1:21" s="406" customFormat="1" ht="30" customHeight="1">
      <c r="A16" s="1437">
        <v>3</v>
      </c>
      <c r="B16" s="2479" t="s">
        <v>6464</v>
      </c>
      <c r="C16" s="2480"/>
      <c r="D16" s="628">
        <v>12.75</v>
      </c>
      <c r="E16" s="1007">
        <v>2.5000000000000001E-2</v>
      </c>
      <c r="F16" s="857">
        <v>51</v>
      </c>
      <c r="G16" s="409">
        <v>16.256</v>
      </c>
      <c r="H16" s="857">
        <v>963</v>
      </c>
      <c r="I16" s="1576">
        <v>306.95600000000002</v>
      </c>
      <c r="J16" s="405"/>
      <c r="K16" s="405"/>
      <c r="L16" s="405"/>
      <c r="M16" s="405"/>
      <c r="N16" s="405"/>
      <c r="O16" s="405"/>
      <c r="P16" s="405"/>
      <c r="Q16" s="405"/>
      <c r="R16" s="405"/>
      <c r="S16" s="405"/>
      <c r="T16" s="405"/>
      <c r="U16" s="405"/>
    </row>
    <row r="17" spans="1:238" s="406" customFormat="1" ht="30" customHeight="1">
      <c r="A17" s="1577">
        <v>4</v>
      </c>
      <c r="B17" s="2550" t="s">
        <v>6466</v>
      </c>
      <c r="C17" s="2551"/>
      <c r="D17" s="630">
        <v>2.2000000000000002</v>
      </c>
      <c r="E17" s="1008">
        <v>2.5000000000000001E-2</v>
      </c>
      <c r="F17" s="858">
        <v>51</v>
      </c>
      <c r="G17" s="773">
        <v>2.8050000000000002</v>
      </c>
      <c r="H17" s="858">
        <v>963</v>
      </c>
      <c r="I17" s="1576">
        <v>52.965000000000003</v>
      </c>
      <c r="J17" s="405"/>
      <c r="K17" s="405"/>
      <c r="L17" s="405"/>
      <c r="M17" s="405"/>
      <c r="N17" s="405"/>
      <c r="O17" s="405"/>
      <c r="P17" s="405"/>
      <c r="Q17" s="405"/>
      <c r="R17" s="405"/>
      <c r="S17" s="405"/>
      <c r="T17" s="405"/>
      <c r="U17" s="405"/>
    </row>
    <row r="18" spans="1:238" s="406" customFormat="1" ht="30" customHeight="1">
      <c r="A18" s="2366" t="s">
        <v>5622</v>
      </c>
      <c r="B18" s="2367"/>
      <c r="C18" s="2367"/>
      <c r="D18" s="1450">
        <v>123.12</v>
      </c>
      <c r="E18" s="1451"/>
      <c r="F18" s="1450"/>
      <c r="G18" s="1450">
        <v>156.977</v>
      </c>
      <c r="H18" s="1450"/>
      <c r="I18" s="614">
        <v>2964.1130000000003</v>
      </c>
      <c r="J18" s="405"/>
      <c r="K18" s="405"/>
      <c r="L18" s="405"/>
      <c r="M18" s="405"/>
      <c r="N18" s="405"/>
      <c r="O18" s="405"/>
      <c r="P18" s="405"/>
      <c r="Q18" s="405"/>
      <c r="R18" s="405"/>
      <c r="S18" s="405"/>
      <c r="T18" s="405"/>
      <c r="U18" s="405"/>
    </row>
    <row r="19" spans="1:238" s="406" customFormat="1" ht="30" customHeight="1">
      <c r="A19" s="1578"/>
      <c r="B19" s="1579"/>
      <c r="C19" s="1579"/>
      <c r="D19" s="1580"/>
      <c r="E19" s="1581"/>
      <c r="F19" s="1580"/>
      <c r="G19" s="1580"/>
      <c r="H19" s="1580"/>
      <c r="I19" s="1582"/>
      <c r="J19" s="405"/>
      <c r="K19" s="405"/>
      <c r="L19" s="405"/>
      <c r="M19" s="405"/>
      <c r="N19" s="405"/>
      <c r="O19" s="405"/>
      <c r="P19" s="405"/>
      <c r="Q19" s="405"/>
      <c r="R19" s="405"/>
      <c r="S19" s="405"/>
      <c r="T19" s="405"/>
      <c r="U19" s="405"/>
    </row>
    <row r="20" spans="1:238" s="289" customFormat="1" ht="20.100000000000001" customHeight="1">
      <c r="A20" s="2546" t="s">
        <v>6826</v>
      </c>
      <c r="B20" s="2547"/>
      <c r="C20" s="2547"/>
      <c r="D20" s="2547"/>
      <c r="E20" s="2547"/>
      <c r="F20" s="2547"/>
      <c r="G20" s="2547"/>
      <c r="H20" s="1401"/>
      <c r="I20" s="1583"/>
      <c r="J20" s="290"/>
      <c r="K20" s="290"/>
      <c r="L20" s="291"/>
      <c r="M20" s="292"/>
      <c r="N20" s="290"/>
      <c r="O20" s="290"/>
      <c r="P20" s="290"/>
      <c r="Q20" s="290"/>
      <c r="R20" s="291"/>
      <c r="S20" s="292"/>
      <c r="T20" s="290"/>
      <c r="U20" s="290"/>
      <c r="V20" s="290"/>
      <c r="W20" s="290"/>
      <c r="X20" s="291"/>
      <c r="Y20" s="292"/>
      <c r="Z20" s="290"/>
      <c r="AA20" s="290"/>
      <c r="AB20" s="290"/>
      <c r="AC20" s="290"/>
      <c r="AD20" s="291"/>
      <c r="AE20" s="292"/>
      <c r="AF20" s="290"/>
      <c r="AG20" s="290"/>
      <c r="AH20" s="290"/>
      <c r="AI20" s="290"/>
      <c r="AJ20" s="291"/>
      <c r="AK20" s="292"/>
      <c r="AL20" s="290"/>
      <c r="AM20" s="290"/>
      <c r="AN20" s="290"/>
      <c r="AO20" s="290"/>
      <c r="AP20" s="291"/>
      <c r="AQ20" s="292"/>
      <c r="AR20" s="290"/>
      <c r="AS20" s="290"/>
      <c r="AT20" s="290"/>
      <c r="AU20" s="290"/>
      <c r="AV20" s="291"/>
      <c r="AW20" s="292"/>
      <c r="AX20" s="290"/>
      <c r="AY20" s="290"/>
      <c r="AZ20" s="290"/>
      <c r="BA20" s="290"/>
      <c r="BB20" s="291"/>
      <c r="BC20" s="292"/>
      <c r="BD20" s="290"/>
      <c r="BE20" s="290"/>
      <c r="BF20" s="290"/>
      <c r="BG20" s="290"/>
      <c r="BH20" s="291"/>
      <c r="BI20" s="292"/>
      <c r="BJ20" s="290"/>
      <c r="BK20" s="290"/>
      <c r="BL20" s="290"/>
      <c r="BM20" s="290"/>
      <c r="BN20" s="291"/>
      <c r="BO20" s="292"/>
      <c r="BP20" s="290"/>
      <c r="BQ20" s="290"/>
      <c r="BR20" s="290"/>
      <c r="BS20" s="290"/>
      <c r="BT20" s="291"/>
      <c r="BU20" s="292"/>
      <c r="BV20" s="290"/>
      <c r="BW20" s="290"/>
      <c r="BX20" s="290"/>
      <c r="BY20" s="290"/>
      <c r="BZ20" s="291"/>
      <c r="CA20" s="292"/>
      <c r="CB20" s="290"/>
      <c r="CC20" s="290"/>
      <c r="CD20" s="290"/>
      <c r="CE20" s="290"/>
      <c r="CF20" s="291"/>
      <c r="CG20" s="292"/>
      <c r="CH20" s="290"/>
      <c r="CI20" s="290"/>
      <c r="CJ20" s="290"/>
      <c r="CK20" s="290"/>
      <c r="CL20" s="291"/>
      <c r="CM20" s="292"/>
      <c r="CN20" s="290"/>
      <c r="CO20" s="290"/>
      <c r="CP20" s="290"/>
      <c r="CQ20" s="290"/>
      <c r="CR20" s="291"/>
      <c r="CS20" s="292"/>
      <c r="CT20" s="290"/>
      <c r="CU20" s="290"/>
      <c r="CV20" s="290"/>
      <c r="CW20" s="290"/>
      <c r="CX20" s="291"/>
      <c r="CY20" s="292"/>
      <c r="CZ20" s="290"/>
      <c r="DA20" s="290"/>
      <c r="DB20" s="290"/>
      <c r="DC20" s="290"/>
      <c r="DD20" s="291"/>
      <c r="DE20" s="292"/>
      <c r="DF20" s="290"/>
      <c r="DG20" s="290"/>
      <c r="DH20" s="290"/>
      <c r="DI20" s="290"/>
      <c r="DJ20" s="291"/>
      <c r="DK20" s="292"/>
      <c r="DL20" s="290"/>
      <c r="DM20" s="290"/>
      <c r="DN20" s="290"/>
      <c r="DO20" s="290"/>
      <c r="DP20" s="291"/>
      <c r="DQ20" s="292"/>
      <c r="DR20" s="290"/>
      <c r="DS20" s="290"/>
      <c r="DT20" s="290"/>
      <c r="DU20" s="290"/>
      <c r="DV20" s="291"/>
      <c r="DW20" s="292"/>
      <c r="DX20" s="290"/>
      <c r="DY20" s="290"/>
      <c r="DZ20" s="290"/>
      <c r="EA20" s="290"/>
      <c r="EB20" s="291"/>
      <c r="EC20" s="292"/>
      <c r="ED20" s="290"/>
      <c r="EE20" s="290"/>
      <c r="EF20" s="290"/>
      <c r="EG20" s="290"/>
      <c r="EH20" s="291"/>
      <c r="EI20" s="292"/>
      <c r="EJ20" s="290"/>
      <c r="EK20" s="290"/>
      <c r="EL20" s="290"/>
      <c r="EM20" s="290"/>
      <c r="EN20" s="291"/>
      <c r="EO20" s="292"/>
      <c r="EP20" s="290"/>
      <c r="EQ20" s="290"/>
      <c r="ER20" s="290"/>
      <c r="ES20" s="290"/>
      <c r="ET20" s="291"/>
      <c r="EU20" s="292"/>
      <c r="EV20" s="290"/>
      <c r="EW20" s="290"/>
      <c r="EX20" s="290"/>
      <c r="EY20" s="290"/>
      <c r="EZ20" s="291"/>
      <c r="FA20" s="292"/>
      <c r="FB20" s="290"/>
      <c r="FC20" s="290"/>
      <c r="FD20" s="290"/>
      <c r="FE20" s="290"/>
      <c r="FF20" s="291"/>
      <c r="FG20" s="292"/>
      <c r="FH20" s="290"/>
      <c r="FI20" s="290"/>
      <c r="FJ20" s="290"/>
      <c r="FK20" s="290"/>
      <c r="FL20" s="291"/>
      <c r="FM20" s="292"/>
      <c r="FN20" s="290"/>
      <c r="FO20" s="290"/>
      <c r="FP20" s="290"/>
      <c r="FQ20" s="290"/>
      <c r="FR20" s="291"/>
      <c r="FS20" s="292"/>
      <c r="FT20" s="290"/>
      <c r="FU20" s="290"/>
      <c r="FV20" s="290"/>
      <c r="FW20" s="290"/>
      <c r="FX20" s="291"/>
      <c r="FY20" s="292"/>
      <c r="FZ20" s="290"/>
      <c r="GA20" s="290"/>
      <c r="GB20" s="290"/>
      <c r="GC20" s="290"/>
      <c r="GD20" s="291"/>
      <c r="GE20" s="292"/>
      <c r="GF20" s="290"/>
      <c r="GG20" s="290"/>
      <c r="GH20" s="290"/>
      <c r="GI20" s="290"/>
      <c r="GJ20" s="291"/>
      <c r="GK20" s="292"/>
      <c r="GL20" s="290"/>
      <c r="GM20" s="290"/>
      <c r="GN20" s="290"/>
      <c r="GO20" s="290"/>
      <c r="GP20" s="291"/>
      <c r="GQ20" s="292"/>
      <c r="GR20" s="290"/>
      <c r="GS20" s="290"/>
      <c r="GT20" s="290"/>
      <c r="GU20" s="290"/>
      <c r="GV20" s="291"/>
      <c r="GW20" s="292"/>
      <c r="GX20" s="290"/>
      <c r="GY20" s="290"/>
      <c r="GZ20" s="290"/>
      <c r="HA20" s="290"/>
      <c r="HB20" s="291"/>
      <c r="HC20" s="292"/>
      <c r="HD20" s="290"/>
      <c r="HE20" s="290"/>
      <c r="HF20" s="290"/>
      <c r="HG20" s="290"/>
      <c r="HH20" s="291"/>
      <c r="HI20" s="292"/>
      <c r="HJ20" s="290"/>
      <c r="HK20" s="290"/>
      <c r="HL20" s="290"/>
      <c r="HM20" s="290"/>
      <c r="HN20" s="291"/>
      <c r="HO20" s="292"/>
      <c r="HP20" s="290"/>
      <c r="HQ20" s="290"/>
      <c r="HR20" s="290"/>
      <c r="HS20" s="290"/>
      <c r="HT20" s="291"/>
      <c r="HU20" s="292"/>
      <c r="HV20" s="290"/>
      <c r="HW20" s="290"/>
      <c r="HX20" s="290"/>
      <c r="HY20" s="290"/>
      <c r="HZ20" s="291"/>
      <c r="IA20" s="292"/>
      <c r="IB20" s="290"/>
      <c r="IC20" s="290"/>
      <c r="ID20" s="290"/>
    </row>
    <row r="21" spans="1:238" s="289" customFormat="1" ht="20.100000000000001" customHeight="1" thickBot="1">
      <c r="A21" s="2548" t="s">
        <v>6827</v>
      </c>
      <c r="B21" s="2549"/>
      <c r="C21" s="2549"/>
      <c r="D21" s="2549"/>
      <c r="E21" s="2549"/>
      <c r="F21" s="2549"/>
      <c r="G21" s="2549"/>
      <c r="H21" s="1584"/>
      <c r="I21" s="1585"/>
      <c r="J21" s="290"/>
      <c r="K21" s="290"/>
      <c r="L21" s="291"/>
      <c r="M21" s="292"/>
      <c r="N21" s="290"/>
      <c r="O21" s="290"/>
      <c r="P21" s="290"/>
      <c r="Q21" s="290"/>
      <c r="R21" s="291"/>
      <c r="S21" s="292"/>
      <c r="T21" s="290"/>
      <c r="U21" s="290"/>
      <c r="V21" s="290"/>
      <c r="W21" s="290"/>
      <c r="X21" s="291"/>
      <c r="Y21" s="292"/>
      <c r="Z21" s="290"/>
      <c r="AA21" s="290"/>
      <c r="AB21" s="290"/>
      <c r="AC21" s="290"/>
      <c r="AD21" s="291"/>
      <c r="AE21" s="292"/>
      <c r="AF21" s="290"/>
      <c r="AG21" s="290"/>
      <c r="AH21" s="290"/>
      <c r="AI21" s="290"/>
      <c r="AJ21" s="291"/>
      <c r="AK21" s="292"/>
      <c r="AL21" s="290"/>
      <c r="AM21" s="290"/>
      <c r="AN21" s="290"/>
      <c r="AO21" s="290"/>
      <c r="AP21" s="291"/>
      <c r="AQ21" s="292"/>
      <c r="AR21" s="290"/>
      <c r="AS21" s="290"/>
      <c r="AT21" s="290"/>
      <c r="AU21" s="290"/>
      <c r="AV21" s="291"/>
      <c r="AW21" s="292"/>
      <c r="AX21" s="290"/>
      <c r="AY21" s="290"/>
      <c r="AZ21" s="290"/>
      <c r="BA21" s="290"/>
      <c r="BB21" s="291"/>
      <c r="BC21" s="292"/>
      <c r="BD21" s="290"/>
      <c r="BE21" s="290"/>
      <c r="BF21" s="290"/>
      <c r="BG21" s="290"/>
      <c r="BH21" s="291"/>
      <c r="BI21" s="292"/>
      <c r="BJ21" s="290"/>
      <c r="BK21" s="290"/>
      <c r="BL21" s="290"/>
      <c r="BM21" s="290"/>
      <c r="BN21" s="291"/>
      <c r="BO21" s="292"/>
      <c r="BP21" s="290"/>
      <c r="BQ21" s="290"/>
      <c r="BR21" s="290"/>
      <c r="BS21" s="290"/>
      <c r="BT21" s="291"/>
      <c r="BU21" s="292"/>
      <c r="BV21" s="290"/>
      <c r="BW21" s="290"/>
      <c r="BX21" s="290"/>
      <c r="BY21" s="290"/>
      <c r="BZ21" s="291"/>
      <c r="CA21" s="292"/>
      <c r="CB21" s="290"/>
      <c r="CC21" s="290"/>
      <c r="CD21" s="290"/>
      <c r="CE21" s="290"/>
      <c r="CF21" s="291"/>
      <c r="CG21" s="292"/>
      <c r="CH21" s="290"/>
      <c r="CI21" s="290"/>
      <c r="CJ21" s="290"/>
      <c r="CK21" s="290"/>
      <c r="CL21" s="291"/>
      <c r="CM21" s="292"/>
      <c r="CN21" s="290"/>
      <c r="CO21" s="290"/>
      <c r="CP21" s="290"/>
      <c r="CQ21" s="290"/>
      <c r="CR21" s="291"/>
      <c r="CS21" s="292"/>
      <c r="CT21" s="290"/>
      <c r="CU21" s="290"/>
      <c r="CV21" s="290"/>
      <c r="CW21" s="290"/>
      <c r="CX21" s="291"/>
      <c r="CY21" s="292"/>
      <c r="CZ21" s="290"/>
      <c r="DA21" s="290"/>
      <c r="DB21" s="290"/>
      <c r="DC21" s="290"/>
      <c r="DD21" s="291"/>
      <c r="DE21" s="292"/>
      <c r="DF21" s="290"/>
      <c r="DG21" s="290"/>
      <c r="DH21" s="290"/>
      <c r="DI21" s="290"/>
      <c r="DJ21" s="291"/>
      <c r="DK21" s="292"/>
      <c r="DL21" s="290"/>
      <c r="DM21" s="290"/>
      <c r="DN21" s="290"/>
      <c r="DO21" s="290"/>
      <c r="DP21" s="291"/>
      <c r="DQ21" s="292"/>
      <c r="DR21" s="290"/>
      <c r="DS21" s="290"/>
      <c r="DT21" s="290"/>
      <c r="DU21" s="290"/>
      <c r="DV21" s="291"/>
      <c r="DW21" s="292"/>
      <c r="DX21" s="290"/>
      <c r="DY21" s="290"/>
      <c r="DZ21" s="290"/>
      <c r="EA21" s="290"/>
      <c r="EB21" s="291"/>
      <c r="EC21" s="292"/>
      <c r="ED21" s="290"/>
      <c r="EE21" s="290"/>
      <c r="EF21" s="290"/>
      <c r="EG21" s="290"/>
      <c r="EH21" s="291"/>
      <c r="EI21" s="292"/>
      <c r="EJ21" s="290"/>
      <c r="EK21" s="290"/>
      <c r="EL21" s="290"/>
      <c r="EM21" s="290"/>
      <c r="EN21" s="291"/>
      <c r="EO21" s="292"/>
      <c r="EP21" s="290"/>
      <c r="EQ21" s="290"/>
      <c r="ER21" s="290"/>
      <c r="ES21" s="290"/>
      <c r="ET21" s="291"/>
      <c r="EU21" s="292"/>
      <c r="EV21" s="290"/>
      <c r="EW21" s="290"/>
      <c r="EX21" s="290"/>
      <c r="EY21" s="290"/>
      <c r="EZ21" s="291"/>
      <c r="FA21" s="292"/>
      <c r="FB21" s="290"/>
      <c r="FC21" s="290"/>
      <c r="FD21" s="290"/>
      <c r="FE21" s="290"/>
      <c r="FF21" s="291"/>
      <c r="FG21" s="292"/>
      <c r="FH21" s="290"/>
      <c r="FI21" s="290"/>
      <c r="FJ21" s="290"/>
      <c r="FK21" s="290"/>
      <c r="FL21" s="291"/>
      <c r="FM21" s="292"/>
      <c r="FN21" s="290"/>
      <c r="FO21" s="290"/>
      <c r="FP21" s="290"/>
      <c r="FQ21" s="290"/>
      <c r="FR21" s="291"/>
      <c r="FS21" s="292"/>
      <c r="FT21" s="290"/>
      <c r="FU21" s="290"/>
      <c r="FV21" s="290"/>
      <c r="FW21" s="290"/>
      <c r="FX21" s="291"/>
      <c r="FY21" s="292"/>
      <c r="FZ21" s="290"/>
      <c r="GA21" s="290"/>
      <c r="GB21" s="290"/>
      <c r="GC21" s="290"/>
      <c r="GD21" s="291"/>
      <c r="GE21" s="292"/>
      <c r="GF21" s="290"/>
      <c r="GG21" s="290"/>
      <c r="GH21" s="290"/>
      <c r="GI21" s="290"/>
      <c r="GJ21" s="291"/>
      <c r="GK21" s="292"/>
      <c r="GL21" s="290"/>
      <c r="GM21" s="290"/>
      <c r="GN21" s="290"/>
      <c r="GO21" s="290"/>
      <c r="GP21" s="291"/>
      <c r="GQ21" s="292"/>
      <c r="GR21" s="290"/>
      <c r="GS21" s="290"/>
      <c r="GT21" s="290"/>
      <c r="GU21" s="290"/>
      <c r="GV21" s="291"/>
      <c r="GW21" s="292"/>
      <c r="GX21" s="290"/>
      <c r="GY21" s="290"/>
      <c r="GZ21" s="290"/>
      <c r="HA21" s="290"/>
      <c r="HB21" s="291"/>
      <c r="HC21" s="292"/>
      <c r="HD21" s="290"/>
      <c r="HE21" s="290"/>
      <c r="HF21" s="290"/>
      <c r="HG21" s="290"/>
      <c r="HH21" s="291"/>
      <c r="HI21" s="292"/>
      <c r="HJ21" s="290"/>
      <c r="HK21" s="290"/>
      <c r="HL21" s="290"/>
      <c r="HM21" s="290"/>
      <c r="HN21" s="291"/>
      <c r="HO21" s="292"/>
      <c r="HP21" s="290"/>
      <c r="HQ21" s="290"/>
      <c r="HR21" s="290"/>
      <c r="HS21" s="290"/>
      <c r="HT21" s="291"/>
      <c r="HU21" s="292"/>
      <c r="HV21" s="290"/>
      <c r="HW21" s="290"/>
      <c r="HX21" s="290"/>
      <c r="HY21" s="290"/>
      <c r="HZ21" s="291"/>
      <c r="IA21" s="292"/>
      <c r="IB21" s="290"/>
      <c r="IC21" s="290"/>
      <c r="ID21" s="290"/>
    </row>
  </sheetData>
  <mergeCells count="19">
    <mergeCell ref="H11:H12"/>
    <mergeCell ref="I11:I12"/>
    <mergeCell ref="A20:G20"/>
    <mergeCell ref="A18:C18"/>
    <mergeCell ref="A21:G21"/>
    <mergeCell ref="B16:C16"/>
    <mergeCell ref="B17:C17"/>
    <mergeCell ref="B14:C14"/>
    <mergeCell ref="B15:C15"/>
    <mergeCell ref="B6:G6"/>
    <mergeCell ref="B7:G7"/>
    <mergeCell ref="B8:G8"/>
    <mergeCell ref="B9:G9"/>
    <mergeCell ref="A11:A13"/>
    <mergeCell ref="B11:C13"/>
    <mergeCell ref="D11:D12"/>
    <mergeCell ref="F11:F12"/>
    <mergeCell ref="G11:G12"/>
    <mergeCell ref="E11:E12"/>
  </mergeCells>
  <printOptions horizontalCentered="1"/>
  <pageMargins left="0.15748031496062992" right="0.19685039370078741" top="0.78740157480314965" bottom="0.78740157480314965" header="0.15748031496062992" footer="0.31496062992125984"/>
  <pageSetup paperSize="9" scale="75" firstPageNumber="25" orientation="landscape" useFirstPageNumber="1" r:id="rId1"/>
  <headerFooter scaleWithDoc="0">
    <oddFooter>&amp;C&amp;"-,Negrito"&amp;G</oddFooter>
  </headerFooter>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DISTÂNCIAS!$B$3:$B$143</xm:f>
          </x14:formula1>
          <xm:sqref>L11</xm:sqref>
        </x14:dataValidation>
      </x14:dataValidations>
    </ext>
  </extLst>
</worksheet>
</file>

<file path=xl/worksheets/sheet37.xml><?xml version="1.0" encoding="utf-8"?>
<worksheet xmlns="http://schemas.openxmlformats.org/spreadsheetml/2006/main" xmlns:r="http://schemas.openxmlformats.org/officeDocument/2006/relationships">
  <sheetPr codeName="Plan23"/>
  <dimension ref="A1:IJ73"/>
  <sheetViews>
    <sheetView showGridLines="0" view="pageBreakPreview" topLeftCell="A40" zoomScale="85" zoomScaleNormal="115" zoomScaleSheetLayoutView="85" workbookViewId="0">
      <selection activeCell="E18" sqref="E18"/>
    </sheetView>
  </sheetViews>
  <sheetFormatPr defaultRowHeight="15"/>
  <cols>
    <col min="1" max="1" width="10.7109375" style="38" customWidth="1"/>
    <col min="2" max="2" width="6" style="38" customWidth="1"/>
    <col min="3" max="3" width="13.85546875" style="38" customWidth="1"/>
    <col min="4" max="4" width="13.7109375" style="38" customWidth="1"/>
    <col min="5" max="5" width="16.42578125" style="38" customWidth="1"/>
    <col min="6" max="6" width="8.28515625" style="38" customWidth="1"/>
    <col min="7" max="7" width="5.7109375" style="45" customWidth="1"/>
    <col min="8" max="9" width="8.28515625" style="38" customWidth="1"/>
    <col min="10" max="10" width="5.7109375" style="45" customWidth="1"/>
    <col min="11" max="11" width="8.28515625" style="38" customWidth="1"/>
    <col min="12" max="15" width="18.7109375" style="38" customWidth="1"/>
    <col min="16" max="20" width="9.140625" style="38"/>
    <col min="21" max="21" width="13.7109375" style="38" customWidth="1"/>
    <col min="22" max="22" width="13.28515625" style="38" customWidth="1"/>
    <col min="23" max="16384" width="9.140625" style="38"/>
  </cols>
  <sheetData>
    <row r="1" spans="1:27" s="5" customFormat="1" ht="18">
      <c r="A1" s="1957" t="s">
        <v>0</v>
      </c>
      <c r="B1" s="2145" t="s">
        <v>0</v>
      </c>
      <c r="C1" s="2145"/>
      <c r="D1" s="2145"/>
      <c r="E1" s="2145" t="s">
        <v>0</v>
      </c>
      <c r="F1" s="2145"/>
      <c r="G1" s="2145"/>
      <c r="H1" s="2145"/>
      <c r="I1" s="2145"/>
      <c r="J1" s="2145"/>
      <c r="K1" s="2145"/>
      <c r="L1" s="2145"/>
      <c r="M1" s="2145"/>
      <c r="N1" s="2145"/>
      <c r="O1" s="1959"/>
    </row>
    <row r="2" spans="1:27" s="5" customFormat="1" ht="14.25">
      <c r="A2" s="2084" t="s">
        <v>5601</v>
      </c>
      <c r="B2" s="1822" t="s">
        <v>1</v>
      </c>
      <c r="C2" s="1822"/>
      <c r="D2" s="1822"/>
      <c r="E2" s="1822" t="s">
        <v>1</v>
      </c>
      <c r="F2" s="1822"/>
      <c r="G2" s="1822"/>
      <c r="H2" s="1822"/>
      <c r="I2" s="1822"/>
      <c r="J2" s="1822"/>
      <c r="K2" s="1822"/>
      <c r="L2" s="1822"/>
      <c r="M2" s="1822"/>
      <c r="N2" s="1822"/>
      <c r="O2" s="2085"/>
    </row>
    <row r="3" spans="1:27" s="5" customFormat="1" ht="14.25">
      <c r="A3" s="2086" t="s">
        <v>5602</v>
      </c>
      <c r="B3" s="1825" t="s">
        <v>2</v>
      </c>
      <c r="C3" s="1825"/>
      <c r="D3" s="1825"/>
      <c r="E3" s="1825" t="s">
        <v>2</v>
      </c>
      <c r="F3" s="1825"/>
      <c r="G3" s="1825"/>
      <c r="H3" s="1825"/>
      <c r="I3" s="1825"/>
      <c r="J3" s="1825"/>
      <c r="K3" s="1825"/>
      <c r="L3" s="1825"/>
      <c r="M3" s="1825"/>
      <c r="N3" s="1825"/>
      <c r="O3" s="2087"/>
    </row>
    <row r="4" spans="1:27" s="5" customFormat="1" ht="14.25">
      <c r="A4" s="2086" t="s">
        <v>3</v>
      </c>
      <c r="B4" s="1825" t="s">
        <v>3</v>
      </c>
      <c r="C4" s="1825"/>
      <c r="D4" s="1825"/>
      <c r="E4" s="1825" t="s">
        <v>3</v>
      </c>
      <c r="F4" s="1825"/>
      <c r="G4" s="1825"/>
      <c r="H4" s="1825"/>
      <c r="I4" s="1825"/>
      <c r="J4" s="1825"/>
      <c r="K4" s="1825"/>
      <c r="L4" s="1825"/>
      <c r="M4" s="1825"/>
      <c r="N4" s="1825"/>
      <c r="O4" s="2087"/>
    </row>
    <row r="5" spans="1:27" s="5" customFormat="1" ht="14.25">
      <c r="A5" s="2564" t="s">
        <v>4</v>
      </c>
      <c r="B5" s="2565" t="s">
        <v>4</v>
      </c>
      <c r="C5" s="2565"/>
      <c r="D5" s="2565"/>
      <c r="E5" s="2565" t="s">
        <v>4</v>
      </c>
      <c r="F5" s="2565"/>
      <c r="G5" s="2565"/>
      <c r="H5" s="2565"/>
      <c r="I5" s="2565"/>
      <c r="J5" s="2565"/>
      <c r="K5" s="2565"/>
      <c r="L5" s="2565"/>
      <c r="M5" s="2565"/>
      <c r="N5" s="2565"/>
      <c r="O5" s="2566"/>
    </row>
    <row r="6" spans="1:27" s="5" customFormat="1" ht="15" customHeight="1">
      <c r="A6" s="281" t="s">
        <v>5</v>
      </c>
      <c r="B6" s="2349" t="s">
        <v>7658</v>
      </c>
      <c r="C6" s="2349"/>
      <c r="D6" s="2349"/>
      <c r="E6" s="2349"/>
      <c r="F6" s="2349"/>
      <c r="G6" s="2349"/>
      <c r="H6" s="2349"/>
      <c r="I6" s="2349"/>
      <c r="J6" s="2349"/>
      <c r="K6" s="2349"/>
      <c r="L6" s="2349"/>
      <c r="M6" s="2349"/>
      <c r="N6" s="2349"/>
      <c r="O6" s="2147"/>
    </row>
    <row r="7" spans="1:27" s="5" customFormat="1" ht="14.25">
      <c r="A7" s="282" t="s">
        <v>51</v>
      </c>
      <c r="B7" s="1852" t="s">
        <v>6775</v>
      </c>
      <c r="C7" s="1852"/>
      <c r="D7" s="1852"/>
      <c r="E7" s="1852"/>
      <c r="F7" s="1852"/>
      <c r="G7" s="1852"/>
      <c r="H7" s="1852"/>
      <c r="I7" s="1852"/>
      <c r="J7" s="1852"/>
      <c r="K7" s="1852"/>
      <c r="L7" s="1852"/>
      <c r="M7" s="1852"/>
      <c r="N7" s="1852"/>
      <c r="O7" s="2088"/>
    </row>
    <row r="8" spans="1:27" s="5" customFormat="1" ht="14.25">
      <c r="A8" s="282" t="s">
        <v>6</v>
      </c>
      <c r="B8" s="1852" t="s">
        <v>6776</v>
      </c>
      <c r="C8" s="1852"/>
      <c r="D8" s="1852"/>
      <c r="E8" s="1852"/>
      <c r="F8" s="1852"/>
      <c r="G8" s="1852"/>
      <c r="H8" s="1852"/>
      <c r="I8" s="1852"/>
      <c r="J8" s="1852"/>
      <c r="K8" s="1852"/>
      <c r="L8" s="1852"/>
      <c r="M8" s="1852"/>
      <c r="N8" s="1852"/>
      <c r="O8" s="2088"/>
    </row>
    <row r="9" spans="1:27" s="5" customFormat="1" ht="15.75" customHeight="1">
      <c r="A9" s="283" t="s">
        <v>7</v>
      </c>
      <c r="B9" s="2175" t="s">
        <v>7819</v>
      </c>
      <c r="C9" s="2175"/>
      <c r="D9" s="2175"/>
      <c r="E9" s="2175"/>
      <c r="F9" s="2175"/>
      <c r="G9" s="2175"/>
      <c r="H9" s="2175"/>
      <c r="I9" s="2175"/>
      <c r="J9" s="2175"/>
      <c r="K9" s="2175"/>
      <c r="L9" s="2175"/>
      <c r="M9" s="2175"/>
      <c r="N9" s="2175"/>
      <c r="O9" s="2089"/>
    </row>
    <row r="10" spans="1:27" s="5" customFormat="1" ht="22.5" customHeight="1">
      <c r="A10" s="2176" t="s">
        <v>6843</v>
      </c>
      <c r="B10" s="2177"/>
      <c r="C10" s="2177"/>
      <c r="D10" s="2177"/>
      <c r="E10" s="2177"/>
      <c r="F10" s="2177"/>
      <c r="G10" s="2177"/>
      <c r="H10" s="2177"/>
      <c r="I10" s="2177"/>
      <c r="J10" s="2177"/>
      <c r="K10" s="2177"/>
      <c r="L10" s="2177"/>
      <c r="M10" s="2177"/>
      <c r="N10" s="2177"/>
      <c r="O10" s="2178"/>
      <c r="P10" s="284"/>
      <c r="Q10" s="284"/>
      <c r="R10" s="284"/>
      <c r="S10" s="284"/>
      <c r="T10" s="284"/>
      <c r="U10" s="284"/>
      <c r="V10" s="284"/>
      <c r="W10" s="284"/>
      <c r="X10" s="284"/>
      <c r="Y10" s="284"/>
      <c r="Z10" s="284"/>
      <c r="AA10" s="284"/>
    </row>
    <row r="11" spans="1:27" s="5" customFormat="1" ht="24.95" customHeight="1">
      <c r="A11" s="448" t="s">
        <v>5687</v>
      </c>
      <c r="B11" s="449" t="s">
        <v>6914</v>
      </c>
      <c r="C11" s="449"/>
      <c r="D11" s="449"/>
      <c r="E11" s="449"/>
      <c r="F11" s="449"/>
      <c r="G11" s="880"/>
      <c r="H11" s="446"/>
      <c r="I11" s="449"/>
      <c r="J11" s="880"/>
      <c r="K11" s="446"/>
      <c r="L11" s="446"/>
      <c r="M11" s="446"/>
      <c r="N11" s="446"/>
      <c r="O11" s="447"/>
      <c r="P11" s="284"/>
      <c r="Q11" s="284"/>
      <c r="R11" s="284"/>
      <c r="S11" s="284"/>
      <c r="T11" s="284"/>
      <c r="U11" s="284"/>
      <c r="V11" s="284"/>
      <c r="W11" s="284"/>
      <c r="X11" s="284"/>
      <c r="Y11" s="284"/>
      <c r="Z11" s="284"/>
      <c r="AA11" s="284"/>
    </row>
    <row r="12" spans="1:27" s="406" customFormat="1" ht="12.75" customHeight="1">
      <c r="A12" s="2179" t="s">
        <v>9</v>
      </c>
      <c r="B12" s="2353" t="s">
        <v>5610</v>
      </c>
      <c r="C12" s="2354"/>
      <c r="D12" s="2354"/>
      <c r="E12" s="2354"/>
      <c r="F12" s="2559" t="s">
        <v>5615</v>
      </c>
      <c r="G12" s="2560"/>
      <c r="H12" s="2560"/>
      <c r="I12" s="2559" t="s">
        <v>5685</v>
      </c>
      <c r="J12" s="2560"/>
      <c r="K12" s="2561"/>
      <c r="L12" s="875" t="s">
        <v>5618</v>
      </c>
      <c r="M12" s="881" t="s">
        <v>5686</v>
      </c>
      <c r="N12" s="954"/>
      <c r="O12" s="951"/>
      <c r="P12" s="405"/>
      <c r="Q12" s="405"/>
      <c r="R12" s="405"/>
      <c r="S12" s="405"/>
      <c r="T12" s="405"/>
      <c r="U12" s="405"/>
      <c r="V12" s="405"/>
      <c r="W12" s="405"/>
      <c r="X12" s="405"/>
      <c r="Y12" s="405"/>
      <c r="Z12" s="405"/>
      <c r="AA12" s="405"/>
    </row>
    <row r="13" spans="1:27" s="406" customFormat="1" ht="15" customHeight="1">
      <c r="A13" s="2180"/>
      <c r="B13" s="2156"/>
      <c r="C13" s="2157"/>
      <c r="D13" s="2157"/>
      <c r="E13" s="2157"/>
      <c r="F13" s="2556" t="s">
        <v>5616</v>
      </c>
      <c r="G13" s="2557"/>
      <c r="H13" s="2557"/>
      <c r="I13" s="2556" t="s">
        <v>5616</v>
      </c>
      <c r="J13" s="2557"/>
      <c r="K13" s="2558"/>
      <c r="L13" s="404" t="s">
        <v>5619</v>
      </c>
      <c r="M13" s="955"/>
      <c r="N13" s="956"/>
      <c r="O13" s="952"/>
      <c r="P13" s="405"/>
      <c r="Q13" s="405"/>
      <c r="R13" s="405"/>
      <c r="S13" s="405"/>
      <c r="T13" s="405"/>
      <c r="U13" s="405"/>
      <c r="V13" s="405"/>
      <c r="W13" s="405"/>
      <c r="X13" s="405"/>
      <c r="Y13" s="405"/>
      <c r="Z13" s="405"/>
      <c r="AA13" s="405"/>
    </row>
    <row r="14" spans="1:27" s="406" customFormat="1" ht="20.100000000000001" customHeight="1">
      <c r="A14" s="867">
        <v>1</v>
      </c>
      <c r="B14" s="2160" t="s">
        <v>6772</v>
      </c>
      <c r="C14" s="2348"/>
      <c r="D14" s="2348"/>
      <c r="E14" s="2348"/>
      <c r="F14" s="2555">
        <v>176.69</v>
      </c>
      <c r="G14" s="2553"/>
      <c r="H14" s="2554"/>
      <c r="I14" s="2555">
        <v>0.1</v>
      </c>
      <c r="J14" s="2562"/>
      <c r="K14" s="2563"/>
      <c r="L14" s="774">
        <v>5.8896666666666668</v>
      </c>
      <c r="M14" s="955"/>
      <c r="N14" s="956"/>
      <c r="O14" s="952"/>
      <c r="P14" s="405"/>
      <c r="Q14" s="405"/>
      <c r="R14" s="405"/>
      <c r="S14" s="405"/>
      <c r="T14" s="405"/>
      <c r="U14" s="405"/>
      <c r="V14" s="405"/>
      <c r="W14" s="405"/>
      <c r="X14" s="405"/>
      <c r="Y14" s="405"/>
      <c r="Z14" s="405"/>
      <c r="AA14" s="405"/>
    </row>
    <row r="15" spans="1:27" s="406" customFormat="1" ht="20.100000000000001" customHeight="1">
      <c r="A15" s="867">
        <v>2</v>
      </c>
      <c r="B15" s="2160" t="s">
        <v>6773</v>
      </c>
      <c r="C15" s="2348"/>
      <c r="D15" s="2348"/>
      <c r="E15" s="2348"/>
      <c r="F15" s="2555">
        <v>161.26</v>
      </c>
      <c r="G15" s="2553"/>
      <c r="H15" s="2554"/>
      <c r="I15" s="2555">
        <v>0.1</v>
      </c>
      <c r="J15" s="2553"/>
      <c r="K15" s="2554"/>
      <c r="L15" s="774">
        <v>5.3753333333333337</v>
      </c>
      <c r="M15" s="955"/>
      <c r="N15" s="956"/>
      <c r="O15" s="952"/>
      <c r="P15" s="405"/>
      <c r="Q15" s="405"/>
      <c r="R15" s="405"/>
      <c r="S15" s="405">
        <v>100</v>
      </c>
      <c r="T15" s="405"/>
      <c r="U15" s="405"/>
      <c r="V15" s="405"/>
      <c r="W15" s="405"/>
      <c r="X15" s="405"/>
      <c r="Y15" s="405"/>
      <c r="Z15" s="405"/>
      <c r="AA15" s="405"/>
    </row>
    <row r="16" spans="1:27" s="406" customFormat="1" ht="20.100000000000001" customHeight="1">
      <c r="A16" s="867"/>
      <c r="B16" s="2160"/>
      <c r="C16" s="2348"/>
      <c r="D16" s="2348"/>
      <c r="E16" s="2348"/>
      <c r="F16" s="2555"/>
      <c r="G16" s="2553"/>
      <c r="H16" s="2554"/>
      <c r="I16" s="2555"/>
      <c r="J16" s="2553"/>
      <c r="K16" s="2554"/>
      <c r="L16" s="774"/>
      <c r="M16" s="955"/>
      <c r="N16" s="956"/>
      <c r="O16" s="952"/>
      <c r="P16" s="405"/>
      <c r="Q16" s="405"/>
      <c r="R16" s="405"/>
      <c r="S16" s="405">
        <v>33.333333333333336</v>
      </c>
      <c r="T16" s="405"/>
      <c r="U16" s="405"/>
      <c r="V16" s="405"/>
      <c r="W16" s="405"/>
      <c r="X16" s="405"/>
      <c r="Y16" s="405"/>
      <c r="Z16" s="405"/>
      <c r="AA16" s="405"/>
    </row>
    <row r="17" spans="1:244" s="406" customFormat="1" ht="20.100000000000001" customHeight="1">
      <c r="A17" s="867"/>
      <c r="B17" s="2160"/>
      <c r="C17" s="2348"/>
      <c r="D17" s="2348"/>
      <c r="E17" s="2348"/>
      <c r="F17" s="2555"/>
      <c r="G17" s="2553"/>
      <c r="H17" s="2554"/>
      <c r="I17" s="2555"/>
      <c r="J17" s="2553"/>
      <c r="K17" s="2554"/>
      <c r="L17" s="774"/>
      <c r="M17" s="955"/>
      <c r="N17" s="956"/>
      <c r="O17" s="952"/>
      <c r="P17" s="405"/>
      <c r="Q17" s="405"/>
      <c r="R17" s="405"/>
      <c r="S17" s="405"/>
      <c r="T17" s="405"/>
      <c r="U17" s="405"/>
      <c r="V17" s="405"/>
      <c r="W17" s="405"/>
      <c r="X17" s="405"/>
      <c r="Y17" s="405"/>
      <c r="Z17" s="405"/>
      <c r="AA17" s="405"/>
    </row>
    <row r="18" spans="1:244" s="406" customFormat="1" ht="20.100000000000001" customHeight="1">
      <c r="A18" s="867"/>
      <c r="B18" s="2160"/>
      <c r="C18" s="2348"/>
      <c r="D18" s="2348"/>
      <c r="E18" s="2348"/>
      <c r="F18" s="2555"/>
      <c r="G18" s="2553"/>
      <c r="H18" s="2554"/>
      <c r="I18" s="2555"/>
      <c r="J18" s="2553"/>
      <c r="K18" s="2554"/>
      <c r="L18" s="774"/>
      <c r="M18" s="955"/>
      <c r="N18" s="956"/>
      <c r="O18" s="952"/>
      <c r="P18" s="405"/>
      <c r="Q18" s="405"/>
      <c r="R18" s="405"/>
      <c r="S18" s="405"/>
      <c r="T18" s="405">
        <v>0.33333333333333331</v>
      </c>
      <c r="U18" s="405"/>
      <c r="V18" s="405"/>
      <c r="W18" s="405"/>
      <c r="X18" s="405"/>
      <c r="Y18" s="405"/>
      <c r="Z18" s="405"/>
      <c r="AA18" s="405"/>
    </row>
    <row r="19" spans="1:244" s="289" customFormat="1" ht="20.100000000000001" customHeight="1">
      <c r="A19" s="2346" t="s">
        <v>5622</v>
      </c>
      <c r="B19" s="2347"/>
      <c r="C19" s="2347"/>
      <c r="D19" s="2347"/>
      <c r="E19" s="2347"/>
      <c r="F19" s="2347"/>
      <c r="G19" s="2347"/>
      <c r="H19" s="2347"/>
      <c r="I19" s="2347"/>
      <c r="J19" s="2347"/>
      <c r="K19" s="2347"/>
      <c r="L19" s="413">
        <v>11.265000000000001</v>
      </c>
      <c r="M19" s="957"/>
      <c r="N19" s="958"/>
      <c r="O19" s="953"/>
      <c r="P19" s="290"/>
      <c r="Q19" s="290"/>
      <c r="R19" s="291"/>
      <c r="S19" s="292"/>
      <c r="T19" s="290"/>
      <c r="U19" s="290"/>
      <c r="V19" s="290"/>
      <c r="W19" s="290"/>
      <c r="X19" s="291"/>
      <c r="Y19" s="292"/>
      <c r="Z19" s="290"/>
      <c r="AA19" s="290"/>
      <c r="AB19" s="290"/>
      <c r="AC19" s="290"/>
      <c r="AD19" s="291"/>
      <c r="AE19" s="292"/>
      <c r="AF19" s="290"/>
      <c r="AG19" s="290"/>
      <c r="AH19" s="290"/>
      <c r="AI19" s="290"/>
      <c r="AJ19" s="291"/>
      <c r="AK19" s="292"/>
      <c r="AL19" s="290"/>
      <c r="AM19" s="290"/>
      <c r="AN19" s="290"/>
      <c r="AO19" s="290"/>
      <c r="AP19" s="291"/>
      <c r="AQ19" s="292"/>
      <c r="AR19" s="290"/>
      <c r="AS19" s="290"/>
      <c r="AT19" s="290"/>
      <c r="AU19" s="290"/>
      <c r="AV19" s="291"/>
      <c r="AW19" s="292"/>
      <c r="AX19" s="290"/>
      <c r="AY19" s="290"/>
      <c r="AZ19" s="290"/>
      <c r="BA19" s="290"/>
      <c r="BB19" s="291"/>
      <c r="BC19" s="292"/>
      <c r="BD19" s="290"/>
      <c r="BE19" s="290"/>
      <c r="BF19" s="290"/>
      <c r="BG19" s="290"/>
      <c r="BH19" s="291"/>
      <c r="BI19" s="292"/>
      <c r="BJ19" s="290"/>
      <c r="BK19" s="290"/>
      <c r="BL19" s="290"/>
      <c r="BM19" s="290"/>
      <c r="BN19" s="291"/>
      <c r="BO19" s="292"/>
      <c r="BP19" s="290"/>
      <c r="BQ19" s="290"/>
      <c r="BR19" s="290"/>
      <c r="BS19" s="290"/>
      <c r="BT19" s="291"/>
      <c r="BU19" s="292"/>
      <c r="BV19" s="290"/>
      <c r="BW19" s="290"/>
      <c r="BX19" s="290"/>
      <c r="BY19" s="290"/>
      <c r="BZ19" s="291"/>
      <c r="CA19" s="292"/>
      <c r="CB19" s="290"/>
      <c r="CC19" s="290"/>
      <c r="CD19" s="290"/>
      <c r="CE19" s="290"/>
      <c r="CF19" s="291"/>
      <c r="CG19" s="292"/>
      <c r="CH19" s="290"/>
      <c r="CI19" s="290"/>
      <c r="CJ19" s="290"/>
      <c r="CK19" s="290"/>
      <c r="CL19" s="291"/>
      <c r="CM19" s="292"/>
      <c r="CN19" s="290"/>
      <c r="CO19" s="290"/>
      <c r="CP19" s="290"/>
      <c r="CQ19" s="290"/>
      <c r="CR19" s="291"/>
      <c r="CS19" s="292"/>
      <c r="CT19" s="290"/>
      <c r="CU19" s="290"/>
      <c r="CV19" s="290"/>
      <c r="CW19" s="290"/>
      <c r="CX19" s="291"/>
      <c r="CY19" s="292"/>
      <c r="CZ19" s="290"/>
      <c r="DA19" s="290"/>
      <c r="DB19" s="290"/>
      <c r="DC19" s="290"/>
      <c r="DD19" s="291"/>
      <c r="DE19" s="292"/>
      <c r="DF19" s="290"/>
      <c r="DG19" s="290"/>
      <c r="DH19" s="290"/>
      <c r="DI19" s="290"/>
      <c r="DJ19" s="291"/>
      <c r="DK19" s="292"/>
      <c r="DL19" s="290"/>
      <c r="DM19" s="290"/>
      <c r="DN19" s="290"/>
      <c r="DO19" s="290"/>
      <c r="DP19" s="291"/>
      <c r="DQ19" s="292"/>
      <c r="DR19" s="290"/>
      <c r="DS19" s="290"/>
      <c r="DT19" s="290"/>
      <c r="DU19" s="290"/>
      <c r="DV19" s="291"/>
      <c r="DW19" s="292"/>
      <c r="DX19" s="290"/>
      <c r="DY19" s="290"/>
      <c r="DZ19" s="290"/>
      <c r="EA19" s="290"/>
      <c r="EB19" s="291"/>
      <c r="EC19" s="292"/>
      <c r="ED19" s="290"/>
      <c r="EE19" s="290"/>
      <c r="EF19" s="290"/>
      <c r="EG19" s="290"/>
      <c r="EH19" s="291"/>
      <c r="EI19" s="292"/>
      <c r="EJ19" s="290"/>
      <c r="EK19" s="290"/>
      <c r="EL19" s="290"/>
      <c r="EM19" s="290"/>
      <c r="EN19" s="291"/>
      <c r="EO19" s="292"/>
      <c r="EP19" s="290"/>
      <c r="EQ19" s="290"/>
      <c r="ER19" s="290"/>
      <c r="ES19" s="290"/>
      <c r="ET19" s="291"/>
      <c r="EU19" s="292"/>
      <c r="EV19" s="290"/>
      <c r="EW19" s="290"/>
      <c r="EX19" s="290"/>
      <c r="EY19" s="290"/>
      <c r="EZ19" s="291"/>
      <c r="FA19" s="292"/>
      <c r="FB19" s="290"/>
      <c r="FC19" s="290"/>
      <c r="FD19" s="290"/>
      <c r="FE19" s="290"/>
      <c r="FF19" s="291"/>
      <c r="FG19" s="292"/>
      <c r="FH19" s="290"/>
      <c r="FI19" s="290"/>
      <c r="FJ19" s="290"/>
      <c r="FK19" s="290"/>
      <c r="FL19" s="291"/>
      <c r="FM19" s="292"/>
      <c r="FN19" s="290"/>
      <c r="FO19" s="290"/>
      <c r="FP19" s="290"/>
      <c r="FQ19" s="290"/>
      <c r="FR19" s="291"/>
      <c r="FS19" s="292"/>
      <c r="FT19" s="290"/>
      <c r="FU19" s="290"/>
      <c r="FV19" s="290"/>
      <c r="FW19" s="290"/>
      <c r="FX19" s="291"/>
      <c r="FY19" s="292"/>
      <c r="FZ19" s="290"/>
      <c r="GA19" s="290"/>
      <c r="GB19" s="290"/>
      <c r="GC19" s="290"/>
      <c r="GD19" s="291"/>
      <c r="GE19" s="292"/>
      <c r="GF19" s="290"/>
      <c r="GG19" s="290"/>
      <c r="GH19" s="290"/>
      <c r="GI19" s="290"/>
      <c r="GJ19" s="291"/>
      <c r="GK19" s="292"/>
      <c r="GL19" s="290"/>
      <c r="GM19" s="290"/>
      <c r="GN19" s="290"/>
      <c r="GO19" s="290"/>
      <c r="GP19" s="291"/>
      <c r="GQ19" s="292"/>
      <c r="GR19" s="290"/>
      <c r="GS19" s="290"/>
      <c r="GT19" s="290"/>
      <c r="GU19" s="290"/>
      <c r="GV19" s="291"/>
      <c r="GW19" s="292"/>
      <c r="GX19" s="290"/>
      <c r="GY19" s="290"/>
      <c r="GZ19" s="290"/>
      <c r="HA19" s="290"/>
      <c r="HB19" s="291"/>
      <c r="HC19" s="292"/>
      <c r="HD19" s="290"/>
      <c r="HE19" s="290"/>
      <c r="HF19" s="290"/>
      <c r="HG19" s="290"/>
      <c r="HH19" s="291"/>
      <c r="HI19" s="292"/>
      <c r="HJ19" s="290"/>
      <c r="HK19" s="290"/>
      <c r="HL19" s="290"/>
      <c r="HM19" s="290"/>
      <c r="HN19" s="291"/>
      <c r="HO19" s="292"/>
      <c r="HP19" s="290"/>
      <c r="HQ19" s="290"/>
      <c r="HR19" s="290"/>
      <c r="HS19" s="290"/>
      <c r="HT19" s="291"/>
      <c r="HU19" s="292"/>
      <c r="HV19" s="290"/>
      <c r="HW19" s="290"/>
      <c r="HX19" s="290"/>
      <c r="HY19" s="290"/>
      <c r="HZ19" s="291"/>
      <c r="IA19" s="292"/>
      <c r="IB19" s="290"/>
      <c r="IC19" s="290"/>
      <c r="ID19" s="290"/>
      <c r="IE19" s="290"/>
      <c r="IF19" s="291"/>
      <c r="IG19" s="292"/>
      <c r="IH19" s="290"/>
      <c r="II19" s="290"/>
      <c r="IJ19" s="290"/>
    </row>
    <row r="20" spans="1:244">
      <c r="A20" s="962"/>
      <c r="B20" s="473"/>
      <c r="C20" s="473"/>
      <c r="D20" s="473"/>
      <c r="E20" s="473"/>
      <c r="F20" s="473"/>
      <c r="G20" s="757"/>
      <c r="H20" s="963"/>
      <c r="I20" s="473"/>
      <c r="J20" s="757"/>
      <c r="K20" s="963"/>
      <c r="L20" s="963"/>
      <c r="M20" s="963"/>
      <c r="N20" s="963"/>
      <c r="O20" s="964"/>
    </row>
    <row r="21" spans="1:244" s="5" customFormat="1" ht="24.95" customHeight="1">
      <c r="A21" s="448" t="s">
        <v>5687</v>
      </c>
      <c r="B21" s="449" t="s">
        <v>6806</v>
      </c>
      <c r="C21" s="449"/>
      <c r="D21" s="449"/>
      <c r="E21" s="449"/>
      <c r="F21" s="449"/>
      <c r="G21" s="880"/>
      <c r="H21" s="446"/>
      <c r="I21" s="449"/>
      <c r="J21" s="880"/>
      <c r="K21" s="446"/>
      <c r="L21" s="446"/>
      <c r="M21" s="446"/>
      <c r="N21" s="446"/>
      <c r="O21" s="447"/>
      <c r="P21" s="284"/>
      <c r="Q21" s="284"/>
      <c r="R21" s="284"/>
      <c r="S21" s="284"/>
      <c r="T21" s="284"/>
      <c r="U21" s="284"/>
      <c r="V21" s="284"/>
      <c r="W21" s="284"/>
      <c r="X21" s="284"/>
      <c r="Y21" s="284"/>
      <c r="Z21" s="284"/>
      <c r="AA21" s="284"/>
    </row>
    <row r="22" spans="1:244" s="406" customFormat="1" ht="12.75" customHeight="1">
      <c r="A22" s="2179" t="s">
        <v>9</v>
      </c>
      <c r="B22" s="2353" t="s">
        <v>5610</v>
      </c>
      <c r="C22" s="2354"/>
      <c r="D22" s="2354"/>
      <c r="E22" s="2354"/>
      <c r="F22" s="2559" t="s">
        <v>5615</v>
      </c>
      <c r="G22" s="2560"/>
      <c r="H22" s="2560"/>
      <c r="I22" s="2559" t="s">
        <v>5685</v>
      </c>
      <c r="J22" s="2560"/>
      <c r="K22" s="2561"/>
      <c r="L22" s="875" t="s">
        <v>5618</v>
      </c>
      <c r="M22" s="881" t="s">
        <v>5686</v>
      </c>
      <c r="N22" s="954"/>
      <c r="O22" s="951"/>
      <c r="P22" s="405"/>
      <c r="Q22" s="405"/>
      <c r="R22" s="405"/>
      <c r="S22" s="405"/>
      <c r="T22" s="405"/>
      <c r="U22" s="405"/>
      <c r="V22" s="405"/>
      <c r="W22" s="405"/>
      <c r="X22" s="405"/>
      <c r="Y22" s="405"/>
      <c r="Z22" s="405"/>
      <c r="AA22" s="405"/>
    </row>
    <row r="23" spans="1:244" s="406" customFormat="1" ht="15" customHeight="1">
      <c r="A23" s="2180"/>
      <c r="B23" s="2156"/>
      <c r="C23" s="2157"/>
      <c r="D23" s="2157"/>
      <c r="E23" s="2157"/>
      <c r="F23" s="2556" t="s">
        <v>5616</v>
      </c>
      <c r="G23" s="2557"/>
      <c r="H23" s="2557"/>
      <c r="I23" s="2556" t="s">
        <v>5616</v>
      </c>
      <c r="J23" s="2557"/>
      <c r="K23" s="2558"/>
      <c r="L23" s="404" t="s">
        <v>5619</v>
      </c>
      <c r="M23" s="955"/>
      <c r="N23" s="956"/>
      <c r="O23" s="952"/>
      <c r="P23" s="405"/>
      <c r="Q23" s="405"/>
      <c r="R23" s="405"/>
      <c r="S23" s="405"/>
      <c r="T23" s="405"/>
      <c r="U23" s="405"/>
      <c r="V23" s="405"/>
      <c r="W23" s="405"/>
      <c r="X23" s="405"/>
      <c r="Y23" s="405"/>
      <c r="Z23" s="405"/>
      <c r="AA23" s="405"/>
    </row>
    <row r="24" spans="1:244" s="406" customFormat="1" ht="20.100000000000001" customHeight="1">
      <c r="A24" s="867">
        <v>1</v>
      </c>
      <c r="B24" s="2160" t="s">
        <v>6772</v>
      </c>
      <c r="C24" s="2348"/>
      <c r="D24" s="2348"/>
      <c r="E24" s="2348"/>
      <c r="F24" s="2555">
        <v>0</v>
      </c>
      <c r="G24" s="2553"/>
      <c r="H24" s="2554"/>
      <c r="I24" s="2555">
        <v>0.1</v>
      </c>
      <c r="J24" s="2562"/>
      <c r="K24" s="2563"/>
      <c r="L24" s="774">
        <v>0</v>
      </c>
      <c r="M24" s="955"/>
      <c r="N24" s="956"/>
      <c r="O24" s="952"/>
      <c r="P24" s="405"/>
      <c r="Q24" s="405"/>
      <c r="R24" s="405"/>
      <c r="S24" s="405"/>
      <c r="T24" s="405"/>
      <c r="U24" s="405"/>
      <c r="V24" s="405"/>
      <c r="W24" s="405"/>
      <c r="X24" s="405"/>
      <c r="Y24" s="405"/>
      <c r="Z24" s="405"/>
      <c r="AA24" s="405"/>
    </row>
    <row r="25" spans="1:244" s="406" customFormat="1" ht="20.100000000000001" customHeight="1">
      <c r="A25" s="867">
        <v>2</v>
      </c>
      <c r="B25" s="2160" t="s">
        <v>6773</v>
      </c>
      <c r="C25" s="2348"/>
      <c r="D25" s="2348"/>
      <c r="E25" s="2348"/>
      <c r="F25" s="2555">
        <v>15</v>
      </c>
      <c r="G25" s="2553"/>
      <c r="H25" s="2554"/>
      <c r="I25" s="2555">
        <v>0.1</v>
      </c>
      <c r="J25" s="2553"/>
      <c r="K25" s="2554"/>
      <c r="L25" s="774">
        <v>1.5</v>
      </c>
      <c r="M25" s="955"/>
      <c r="N25" s="956"/>
      <c r="O25" s="952"/>
      <c r="P25" s="405"/>
      <c r="Q25" s="405"/>
      <c r="R25" s="405"/>
      <c r="S25" s="405"/>
      <c r="T25" s="405"/>
      <c r="U25" s="405"/>
      <c r="V25" s="405"/>
      <c r="W25" s="405"/>
      <c r="X25" s="405"/>
      <c r="Y25" s="405"/>
      <c r="Z25" s="405"/>
      <c r="AA25" s="405"/>
    </row>
    <row r="26" spans="1:244" s="406" customFormat="1" ht="20.100000000000001" customHeight="1">
      <c r="A26" s="867"/>
      <c r="B26" s="2160"/>
      <c r="C26" s="2348"/>
      <c r="D26" s="2348"/>
      <c r="E26" s="2348"/>
      <c r="F26" s="2555"/>
      <c r="G26" s="2553"/>
      <c r="H26" s="2554"/>
      <c r="I26" s="2555"/>
      <c r="J26" s="2553"/>
      <c r="K26" s="2554"/>
      <c r="L26" s="774"/>
      <c r="M26" s="955"/>
      <c r="N26" s="956"/>
      <c r="O26" s="952"/>
      <c r="P26" s="405"/>
      <c r="Q26" s="405"/>
      <c r="R26" s="405"/>
      <c r="S26" s="405"/>
      <c r="T26" s="405"/>
      <c r="U26" s="405"/>
      <c r="V26" s="405"/>
      <c r="W26" s="405"/>
      <c r="X26" s="405"/>
      <c r="Y26" s="405"/>
      <c r="Z26" s="405"/>
      <c r="AA26" s="405"/>
    </row>
    <row r="27" spans="1:244" s="406" customFormat="1" ht="20.100000000000001" customHeight="1">
      <c r="A27" s="867"/>
      <c r="B27" s="2160"/>
      <c r="C27" s="2348"/>
      <c r="D27" s="2348"/>
      <c r="E27" s="2348"/>
      <c r="F27" s="2555"/>
      <c r="G27" s="2553"/>
      <c r="H27" s="2554"/>
      <c r="I27" s="2555"/>
      <c r="J27" s="2553"/>
      <c r="K27" s="2554"/>
      <c r="L27" s="774"/>
      <c r="M27" s="955"/>
      <c r="N27" s="956"/>
      <c r="O27" s="952"/>
      <c r="P27" s="405"/>
      <c r="Q27" s="405"/>
      <c r="R27" s="405"/>
      <c r="S27" s="405"/>
      <c r="T27" s="405"/>
      <c r="U27" s="405"/>
      <c r="V27" s="405"/>
      <c r="W27" s="405"/>
      <c r="X27" s="405"/>
      <c r="Y27" s="405"/>
      <c r="Z27" s="405"/>
      <c r="AA27" s="405"/>
    </row>
    <row r="28" spans="1:244" s="406" customFormat="1" ht="20.100000000000001" customHeight="1">
      <c r="A28" s="867"/>
      <c r="B28" s="2160"/>
      <c r="C28" s="2348"/>
      <c r="D28" s="2348"/>
      <c r="E28" s="2348"/>
      <c r="F28" s="2555"/>
      <c r="G28" s="2553"/>
      <c r="H28" s="2554"/>
      <c r="I28" s="2555"/>
      <c r="J28" s="2553"/>
      <c r="K28" s="2554"/>
      <c r="L28" s="774"/>
      <c r="M28" s="955"/>
      <c r="N28" s="956"/>
      <c r="O28" s="952"/>
      <c r="P28" s="405"/>
      <c r="Q28" s="405"/>
      <c r="R28" s="405"/>
      <c r="S28" s="405"/>
      <c r="T28" s="405"/>
      <c r="U28" s="405"/>
      <c r="V28" s="405"/>
      <c r="W28" s="405"/>
      <c r="X28" s="405"/>
      <c r="Y28" s="405"/>
      <c r="Z28" s="405"/>
      <c r="AA28" s="405"/>
    </row>
    <row r="29" spans="1:244" s="289" customFormat="1" ht="20.100000000000001" customHeight="1">
      <c r="A29" s="2346" t="s">
        <v>5622</v>
      </c>
      <c r="B29" s="2347"/>
      <c r="C29" s="2347"/>
      <c r="D29" s="2347"/>
      <c r="E29" s="2347"/>
      <c r="F29" s="2347"/>
      <c r="G29" s="2347"/>
      <c r="H29" s="2347"/>
      <c r="I29" s="2347"/>
      <c r="J29" s="2347"/>
      <c r="K29" s="2347"/>
      <c r="L29" s="413">
        <v>1.5</v>
      </c>
      <c r="M29" s="957"/>
      <c r="N29" s="958"/>
      <c r="O29" s="953"/>
      <c r="P29" s="290"/>
      <c r="Q29" s="290"/>
      <c r="R29" s="291"/>
      <c r="S29" s="292"/>
      <c r="T29" s="290"/>
      <c r="U29" s="290"/>
      <c r="V29" s="290"/>
      <c r="W29" s="290"/>
      <c r="X29" s="291"/>
      <c r="Y29" s="292"/>
      <c r="Z29" s="290"/>
      <c r="AA29" s="290"/>
      <c r="AB29" s="290"/>
      <c r="AC29" s="290"/>
      <c r="AD29" s="291"/>
      <c r="AE29" s="292"/>
      <c r="AF29" s="290"/>
      <c r="AG29" s="290"/>
      <c r="AH29" s="290"/>
      <c r="AI29" s="290"/>
      <c r="AJ29" s="291"/>
      <c r="AK29" s="292"/>
      <c r="AL29" s="290"/>
      <c r="AM29" s="290"/>
      <c r="AN29" s="290"/>
      <c r="AO29" s="290"/>
      <c r="AP29" s="291"/>
      <c r="AQ29" s="292"/>
      <c r="AR29" s="290"/>
      <c r="AS29" s="290"/>
      <c r="AT29" s="290"/>
      <c r="AU29" s="290"/>
      <c r="AV29" s="291"/>
      <c r="AW29" s="292"/>
      <c r="AX29" s="290"/>
      <c r="AY29" s="290"/>
      <c r="AZ29" s="290"/>
      <c r="BA29" s="290"/>
      <c r="BB29" s="291"/>
      <c r="BC29" s="292"/>
      <c r="BD29" s="290"/>
      <c r="BE29" s="290"/>
      <c r="BF29" s="290"/>
      <c r="BG29" s="290"/>
      <c r="BH29" s="291"/>
      <c r="BI29" s="292"/>
      <c r="BJ29" s="290"/>
      <c r="BK29" s="290"/>
      <c r="BL29" s="290"/>
      <c r="BM29" s="290"/>
      <c r="BN29" s="291"/>
      <c r="BO29" s="292"/>
      <c r="BP29" s="290"/>
      <c r="BQ29" s="290"/>
      <c r="BR29" s="290"/>
      <c r="BS29" s="290"/>
      <c r="BT29" s="291"/>
      <c r="BU29" s="292"/>
      <c r="BV29" s="290"/>
      <c r="BW29" s="290"/>
      <c r="BX29" s="290"/>
      <c r="BY29" s="290"/>
      <c r="BZ29" s="291"/>
      <c r="CA29" s="292"/>
      <c r="CB29" s="290"/>
      <c r="CC29" s="290"/>
      <c r="CD29" s="290"/>
      <c r="CE29" s="290"/>
      <c r="CF29" s="291"/>
      <c r="CG29" s="292"/>
      <c r="CH29" s="290"/>
      <c r="CI29" s="290"/>
      <c r="CJ29" s="290"/>
      <c r="CK29" s="290"/>
      <c r="CL29" s="291"/>
      <c r="CM29" s="292"/>
      <c r="CN29" s="290"/>
      <c r="CO29" s="290"/>
      <c r="CP29" s="290"/>
      <c r="CQ29" s="290"/>
      <c r="CR29" s="291"/>
      <c r="CS29" s="292"/>
      <c r="CT29" s="290"/>
      <c r="CU29" s="290"/>
      <c r="CV29" s="290"/>
      <c r="CW29" s="290"/>
      <c r="CX29" s="291"/>
      <c r="CY29" s="292"/>
      <c r="CZ29" s="290"/>
      <c r="DA29" s="290"/>
      <c r="DB29" s="290"/>
      <c r="DC29" s="290"/>
      <c r="DD29" s="291"/>
      <c r="DE29" s="292"/>
      <c r="DF29" s="290"/>
      <c r="DG29" s="290"/>
      <c r="DH29" s="290"/>
      <c r="DI29" s="290"/>
      <c r="DJ29" s="291"/>
      <c r="DK29" s="292"/>
      <c r="DL29" s="290"/>
      <c r="DM29" s="290"/>
      <c r="DN29" s="290"/>
      <c r="DO29" s="290"/>
      <c r="DP29" s="291"/>
      <c r="DQ29" s="292"/>
      <c r="DR29" s="290"/>
      <c r="DS29" s="290"/>
      <c r="DT29" s="290"/>
      <c r="DU29" s="290"/>
      <c r="DV29" s="291"/>
      <c r="DW29" s="292"/>
      <c r="DX29" s="290"/>
      <c r="DY29" s="290"/>
      <c r="DZ29" s="290"/>
      <c r="EA29" s="290"/>
      <c r="EB29" s="291"/>
      <c r="EC29" s="292"/>
      <c r="ED29" s="290"/>
      <c r="EE29" s="290"/>
      <c r="EF29" s="290"/>
      <c r="EG29" s="290"/>
      <c r="EH29" s="291"/>
      <c r="EI29" s="292"/>
      <c r="EJ29" s="290"/>
      <c r="EK29" s="290"/>
      <c r="EL29" s="290"/>
      <c r="EM29" s="290"/>
      <c r="EN29" s="291"/>
      <c r="EO29" s="292"/>
      <c r="EP29" s="290"/>
      <c r="EQ29" s="290"/>
      <c r="ER29" s="290"/>
      <c r="ES29" s="290"/>
      <c r="ET29" s="291"/>
      <c r="EU29" s="292"/>
      <c r="EV29" s="290"/>
      <c r="EW29" s="290"/>
      <c r="EX29" s="290"/>
      <c r="EY29" s="290"/>
      <c r="EZ29" s="291"/>
      <c r="FA29" s="292"/>
      <c r="FB29" s="290"/>
      <c r="FC29" s="290"/>
      <c r="FD29" s="290"/>
      <c r="FE29" s="290"/>
      <c r="FF29" s="291"/>
      <c r="FG29" s="292"/>
      <c r="FH29" s="290"/>
      <c r="FI29" s="290"/>
      <c r="FJ29" s="290"/>
      <c r="FK29" s="290"/>
      <c r="FL29" s="291"/>
      <c r="FM29" s="292"/>
      <c r="FN29" s="290"/>
      <c r="FO29" s="290"/>
      <c r="FP29" s="290"/>
      <c r="FQ29" s="290"/>
      <c r="FR29" s="291"/>
      <c r="FS29" s="292"/>
      <c r="FT29" s="290"/>
      <c r="FU29" s="290"/>
      <c r="FV29" s="290"/>
      <c r="FW29" s="290"/>
      <c r="FX29" s="291"/>
      <c r="FY29" s="292"/>
      <c r="FZ29" s="290"/>
      <c r="GA29" s="290"/>
      <c r="GB29" s="290"/>
      <c r="GC29" s="290"/>
      <c r="GD29" s="291"/>
      <c r="GE29" s="292"/>
      <c r="GF29" s="290"/>
      <c r="GG29" s="290"/>
      <c r="GH29" s="290"/>
      <c r="GI29" s="290"/>
      <c r="GJ29" s="291"/>
      <c r="GK29" s="292"/>
      <c r="GL29" s="290"/>
      <c r="GM29" s="290"/>
      <c r="GN29" s="290"/>
      <c r="GO29" s="290"/>
      <c r="GP29" s="291"/>
      <c r="GQ29" s="292"/>
      <c r="GR29" s="290"/>
      <c r="GS29" s="290"/>
      <c r="GT29" s="290"/>
      <c r="GU29" s="290"/>
      <c r="GV29" s="291"/>
      <c r="GW29" s="292"/>
      <c r="GX29" s="290"/>
      <c r="GY29" s="290"/>
      <c r="GZ29" s="290"/>
      <c r="HA29" s="290"/>
      <c r="HB29" s="291"/>
      <c r="HC29" s="292"/>
      <c r="HD29" s="290"/>
      <c r="HE29" s="290"/>
      <c r="HF29" s="290"/>
      <c r="HG29" s="290"/>
      <c r="HH29" s="291"/>
      <c r="HI29" s="292"/>
      <c r="HJ29" s="290"/>
      <c r="HK29" s="290"/>
      <c r="HL29" s="290"/>
      <c r="HM29" s="290"/>
      <c r="HN29" s="291"/>
      <c r="HO29" s="292"/>
      <c r="HP29" s="290"/>
      <c r="HQ29" s="290"/>
      <c r="HR29" s="290"/>
      <c r="HS29" s="290"/>
      <c r="HT29" s="291"/>
      <c r="HU29" s="292"/>
      <c r="HV29" s="290"/>
      <c r="HW29" s="290"/>
      <c r="HX29" s="290"/>
      <c r="HY29" s="290"/>
      <c r="HZ29" s="291"/>
      <c r="IA29" s="292"/>
      <c r="IB29" s="290"/>
      <c r="IC29" s="290"/>
      <c r="ID29" s="290"/>
      <c r="IE29" s="290"/>
      <c r="IF29" s="291"/>
      <c r="IG29" s="292"/>
      <c r="IH29" s="290"/>
      <c r="II29" s="290"/>
      <c r="IJ29" s="290"/>
    </row>
    <row r="30" spans="1:244">
      <c r="A30" s="969"/>
      <c r="B30" s="970"/>
      <c r="C30" s="970"/>
      <c r="D30" s="970"/>
      <c r="E30" s="970"/>
      <c r="F30" s="970"/>
      <c r="G30" s="971"/>
      <c r="H30" s="972"/>
      <c r="I30" s="970"/>
      <c r="J30" s="971"/>
      <c r="K30" s="972"/>
      <c r="L30" s="972"/>
      <c r="M30" s="972"/>
      <c r="N30" s="972"/>
      <c r="O30" s="973"/>
    </row>
    <row r="31" spans="1:244" s="5" customFormat="1" ht="24.95" customHeight="1">
      <c r="A31" s="448" t="s">
        <v>5687</v>
      </c>
      <c r="B31" s="449" t="s">
        <v>5689</v>
      </c>
      <c r="C31" s="449"/>
      <c r="D31" s="449"/>
      <c r="E31" s="449"/>
      <c r="F31" s="449"/>
      <c r="G31" s="880"/>
      <c r="H31" s="446"/>
      <c r="I31" s="449"/>
      <c r="J31" s="880"/>
      <c r="K31" s="446"/>
      <c r="L31" s="446"/>
      <c r="M31" s="446"/>
      <c r="N31" s="446"/>
      <c r="O31" s="447"/>
      <c r="P31" s="284"/>
      <c r="Q31" s="284"/>
      <c r="R31" s="284"/>
      <c r="S31" s="284"/>
      <c r="T31" s="284"/>
      <c r="U31" s="284"/>
      <c r="V31" s="284"/>
      <c r="W31" s="284"/>
      <c r="X31" s="284"/>
      <c r="Y31" s="284"/>
      <c r="Z31" s="284"/>
      <c r="AA31" s="284"/>
    </row>
    <row r="32" spans="1:244" s="406" customFormat="1" ht="12.75" customHeight="1">
      <c r="A32" s="2179" t="s">
        <v>9</v>
      </c>
      <c r="B32" s="2353" t="s">
        <v>5610</v>
      </c>
      <c r="C32" s="2354"/>
      <c r="D32" s="2354"/>
      <c r="E32" s="2354"/>
      <c r="F32" s="2559" t="s">
        <v>5615</v>
      </c>
      <c r="G32" s="2560"/>
      <c r="H32" s="2560"/>
      <c r="I32" s="2559" t="s">
        <v>5685</v>
      </c>
      <c r="J32" s="2560"/>
      <c r="K32" s="2561"/>
      <c r="L32" s="875" t="s">
        <v>5618</v>
      </c>
      <c r="M32" s="881" t="s">
        <v>5686</v>
      </c>
      <c r="N32" s="965"/>
      <c r="O32" s="966"/>
      <c r="P32" s="405"/>
      <c r="Q32" s="405"/>
      <c r="R32" s="405"/>
      <c r="S32" s="405"/>
      <c r="T32" s="405"/>
      <c r="U32" s="405"/>
      <c r="V32" s="405"/>
      <c r="W32" s="405"/>
      <c r="X32" s="405"/>
      <c r="Y32" s="405"/>
    </row>
    <row r="33" spans="1:242" s="406" customFormat="1" ht="12.75">
      <c r="A33" s="2180"/>
      <c r="B33" s="2156"/>
      <c r="C33" s="2157"/>
      <c r="D33" s="2157"/>
      <c r="E33" s="2157"/>
      <c r="F33" s="2556" t="s">
        <v>5616</v>
      </c>
      <c r="G33" s="2557"/>
      <c r="H33" s="2557"/>
      <c r="I33" s="2556" t="s">
        <v>5616</v>
      </c>
      <c r="J33" s="2557"/>
      <c r="K33" s="2558"/>
      <c r="L33" s="404" t="s">
        <v>5619</v>
      </c>
      <c r="M33" s="882"/>
      <c r="N33" s="883"/>
      <c r="O33" s="967"/>
      <c r="P33" s="405"/>
      <c r="Q33" s="405"/>
      <c r="R33" s="405"/>
      <c r="S33" s="405"/>
      <c r="T33" s="405"/>
      <c r="U33" s="405"/>
      <c r="V33" s="405"/>
      <c r="W33" s="405"/>
      <c r="X33" s="405"/>
      <c r="Y33" s="405"/>
    </row>
    <row r="34" spans="1:242" s="406" customFormat="1" ht="20.100000000000001" customHeight="1">
      <c r="A34" s="867">
        <v>1</v>
      </c>
      <c r="B34" s="2160" t="s">
        <v>6772</v>
      </c>
      <c r="C34" s="2348"/>
      <c r="D34" s="2348"/>
      <c r="E34" s="2348"/>
      <c r="F34" s="2555">
        <v>505.46</v>
      </c>
      <c r="G34" s="2553"/>
      <c r="H34" s="2554"/>
      <c r="I34" s="2555">
        <v>0.1</v>
      </c>
      <c r="J34" s="2562"/>
      <c r="K34" s="2563"/>
      <c r="L34" s="774">
        <v>50.54</v>
      </c>
      <c r="M34" s="882"/>
      <c r="N34" s="883"/>
      <c r="O34" s="967"/>
      <c r="P34" s="405"/>
      <c r="Q34" s="405"/>
      <c r="R34" s="405"/>
      <c r="S34" s="405"/>
      <c r="T34" s="405"/>
      <c r="U34" s="405"/>
      <c r="V34" s="405"/>
      <c r="W34" s="405"/>
      <c r="X34" s="405"/>
      <c r="Y34" s="405"/>
    </row>
    <row r="35" spans="1:242" s="406" customFormat="1" ht="20.100000000000001" customHeight="1">
      <c r="A35" s="867">
        <v>2</v>
      </c>
      <c r="B35" s="2160" t="s">
        <v>6773</v>
      </c>
      <c r="C35" s="2348"/>
      <c r="D35" s="2348"/>
      <c r="E35" s="2348"/>
      <c r="F35" s="2555">
        <v>419.47999999999996</v>
      </c>
      <c r="G35" s="2553"/>
      <c r="H35" s="2554"/>
      <c r="I35" s="2555">
        <v>0.1</v>
      </c>
      <c r="J35" s="2553"/>
      <c r="K35" s="2554"/>
      <c r="L35" s="774">
        <v>41.94</v>
      </c>
      <c r="M35" s="882"/>
      <c r="N35" s="883"/>
      <c r="O35" s="967"/>
      <c r="P35" s="405"/>
      <c r="Q35" s="405"/>
      <c r="R35" s="405"/>
      <c r="S35" s="405"/>
      <c r="T35" s="405"/>
      <c r="U35" s="405"/>
      <c r="V35" s="405"/>
      <c r="W35" s="405"/>
      <c r="X35" s="405"/>
      <c r="Y35" s="405"/>
    </row>
    <row r="36" spans="1:242" s="406" customFormat="1" ht="20.100000000000001" customHeight="1">
      <c r="A36" s="867"/>
      <c r="B36" s="2160"/>
      <c r="C36" s="2348"/>
      <c r="D36" s="2348"/>
      <c r="E36" s="2348"/>
      <c r="F36" s="2555"/>
      <c r="G36" s="2553"/>
      <c r="H36" s="2554"/>
      <c r="I36" s="2555"/>
      <c r="J36" s="2553"/>
      <c r="K36" s="2554"/>
      <c r="L36" s="774"/>
      <c r="M36" s="882"/>
      <c r="N36" s="883"/>
      <c r="O36" s="967"/>
      <c r="P36" s="405"/>
      <c r="Q36" s="405"/>
      <c r="R36" s="405"/>
      <c r="S36" s="405"/>
      <c r="T36" s="405"/>
      <c r="U36" s="405"/>
      <c r="V36" s="405"/>
      <c r="W36" s="405"/>
      <c r="X36" s="405"/>
      <c r="Y36" s="405"/>
    </row>
    <row r="37" spans="1:242" s="406" customFormat="1" ht="20.100000000000001" customHeight="1">
      <c r="A37" s="867"/>
      <c r="B37" s="2160"/>
      <c r="C37" s="2348"/>
      <c r="D37" s="2348"/>
      <c r="E37" s="2348"/>
      <c r="F37" s="2555"/>
      <c r="G37" s="2553"/>
      <c r="H37" s="2554"/>
      <c r="I37" s="2555"/>
      <c r="J37" s="2553"/>
      <c r="K37" s="2554"/>
      <c r="L37" s="774"/>
      <c r="M37" s="882"/>
      <c r="N37" s="883"/>
      <c r="O37" s="967"/>
      <c r="P37" s="405"/>
      <c r="Q37" s="405"/>
      <c r="R37" s="405"/>
      <c r="S37" s="405"/>
      <c r="T37" s="405"/>
      <c r="U37" s="405"/>
      <c r="V37" s="405"/>
      <c r="W37" s="405"/>
      <c r="X37" s="405"/>
      <c r="Y37" s="405"/>
    </row>
    <row r="38" spans="1:242" s="406" customFormat="1" ht="21" customHeight="1">
      <c r="A38" s="867"/>
      <c r="B38" s="2160"/>
      <c r="C38" s="2348"/>
      <c r="D38" s="2348"/>
      <c r="E38" s="2348"/>
      <c r="F38" s="2555"/>
      <c r="G38" s="2553"/>
      <c r="H38" s="2554"/>
      <c r="I38" s="2555"/>
      <c r="J38" s="2553"/>
      <c r="K38" s="2554"/>
      <c r="L38" s="774"/>
      <c r="M38" s="882"/>
      <c r="N38" s="883"/>
      <c r="O38" s="967"/>
      <c r="P38" s="405"/>
      <c r="Q38" s="405"/>
      <c r="R38" s="405"/>
      <c r="S38" s="405"/>
      <c r="T38" s="405"/>
      <c r="U38" s="405"/>
      <c r="V38" s="405"/>
      <c r="W38" s="405"/>
      <c r="X38" s="405"/>
      <c r="Y38" s="405"/>
    </row>
    <row r="39" spans="1:242" s="289" customFormat="1" ht="20.100000000000001" customHeight="1">
      <c r="A39" s="2346" t="s">
        <v>5622</v>
      </c>
      <c r="B39" s="2347"/>
      <c r="C39" s="2347"/>
      <c r="D39" s="2347"/>
      <c r="E39" s="2347"/>
      <c r="F39" s="2347"/>
      <c r="G39" s="2347"/>
      <c r="H39" s="2347"/>
      <c r="I39" s="2347"/>
      <c r="J39" s="2347"/>
      <c r="K39" s="2347"/>
      <c r="L39" s="413">
        <v>92.47999999999999</v>
      </c>
      <c r="M39" s="884"/>
      <c r="N39" s="885"/>
      <c r="O39" s="968"/>
      <c r="P39" s="291"/>
      <c r="Q39" s="292"/>
      <c r="R39" s="290"/>
      <c r="S39" s="290"/>
      <c r="T39" s="290"/>
      <c r="U39" s="290"/>
      <c r="V39" s="291"/>
      <c r="W39" s="292"/>
      <c r="X39" s="290"/>
      <c r="Y39" s="290"/>
      <c r="Z39" s="290"/>
      <c r="AA39" s="290"/>
      <c r="AB39" s="291"/>
      <c r="AC39" s="292"/>
      <c r="AD39" s="290"/>
      <c r="AE39" s="290"/>
      <c r="AF39" s="290"/>
      <c r="AG39" s="290"/>
      <c r="AH39" s="291"/>
      <c r="AI39" s="292"/>
      <c r="AJ39" s="290"/>
      <c r="AK39" s="290"/>
      <c r="AL39" s="290"/>
      <c r="AM39" s="290"/>
      <c r="AN39" s="291"/>
      <c r="AO39" s="292"/>
      <c r="AP39" s="290"/>
      <c r="AQ39" s="290"/>
      <c r="AR39" s="290"/>
      <c r="AS39" s="290"/>
      <c r="AT39" s="291"/>
      <c r="AU39" s="292"/>
      <c r="AV39" s="290"/>
      <c r="AW39" s="290"/>
      <c r="AX39" s="290"/>
      <c r="AY39" s="290"/>
      <c r="AZ39" s="291"/>
      <c r="BA39" s="292"/>
      <c r="BB39" s="290"/>
      <c r="BC39" s="290"/>
      <c r="BD39" s="290"/>
      <c r="BE39" s="290"/>
      <c r="BF39" s="291"/>
      <c r="BG39" s="292"/>
      <c r="BH39" s="290"/>
      <c r="BI39" s="290"/>
      <c r="BJ39" s="290"/>
      <c r="BK39" s="290"/>
      <c r="BL39" s="291"/>
      <c r="BM39" s="292"/>
      <c r="BN39" s="290"/>
      <c r="BO39" s="290"/>
      <c r="BP39" s="290"/>
      <c r="BQ39" s="290"/>
      <c r="BR39" s="291"/>
      <c r="BS39" s="292"/>
      <c r="BT39" s="290"/>
      <c r="BU39" s="290"/>
      <c r="BV39" s="290"/>
      <c r="BW39" s="290"/>
      <c r="BX39" s="291"/>
      <c r="BY39" s="292"/>
      <c r="BZ39" s="290"/>
      <c r="CA39" s="290"/>
      <c r="CB39" s="290"/>
      <c r="CC39" s="290"/>
      <c r="CD39" s="291"/>
      <c r="CE39" s="292"/>
      <c r="CF39" s="290"/>
      <c r="CG39" s="290"/>
      <c r="CH39" s="290"/>
      <c r="CI39" s="290"/>
      <c r="CJ39" s="291"/>
      <c r="CK39" s="292"/>
      <c r="CL39" s="290"/>
      <c r="CM39" s="290"/>
      <c r="CN39" s="290"/>
      <c r="CO39" s="290"/>
      <c r="CP39" s="291"/>
      <c r="CQ39" s="292"/>
      <c r="CR39" s="290"/>
      <c r="CS39" s="290"/>
      <c r="CT39" s="290"/>
      <c r="CU39" s="290"/>
      <c r="CV39" s="291"/>
      <c r="CW39" s="292"/>
      <c r="CX39" s="290"/>
      <c r="CY39" s="290"/>
      <c r="CZ39" s="290"/>
      <c r="DA39" s="290"/>
      <c r="DB39" s="291"/>
      <c r="DC39" s="292"/>
      <c r="DD39" s="290"/>
      <c r="DE39" s="290"/>
      <c r="DF39" s="290"/>
      <c r="DG39" s="290"/>
      <c r="DH39" s="291"/>
      <c r="DI39" s="292"/>
      <c r="DJ39" s="290"/>
      <c r="DK39" s="290"/>
      <c r="DL39" s="290"/>
      <c r="DM39" s="290"/>
      <c r="DN39" s="291"/>
      <c r="DO39" s="292"/>
      <c r="DP39" s="290"/>
      <c r="DQ39" s="290"/>
      <c r="DR39" s="290"/>
      <c r="DS39" s="290"/>
      <c r="DT39" s="291"/>
      <c r="DU39" s="292"/>
      <c r="DV39" s="290"/>
      <c r="DW39" s="290"/>
      <c r="DX39" s="290"/>
      <c r="DY39" s="290"/>
      <c r="DZ39" s="291"/>
      <c r="EA39" s="292"/>
      <c r="EB39" s="290"/>
      <c r="EC39" s="290"/>
      <c r="ED39" s="290"/>
      <c r="EE39" s="290"/>
      <c r="EF39" s="291"/>
      <c r="EG39" s="292"/>
      <c r="EH39" s="290"/>
      <c r="EI39" s="290"/>
      <c r="EJ39" s="290"/>
      <c r="EK39" s="290"/>
      <c r="EL39" s="291"/>
      <c r="EM39" s="292"/>
      <c r="EN39" s="290"/>
      <c r="EO39" s="290"/>
      <c r="EP39" s="290"/>
      <c r="EQ39" s="290"/>
      <c r="ER39" s="291"/>
      <c r="ES39" s="292"/>
      <c r="ET39" s="290"/>
      <c r="EU39" s="290"/>
      <c r="EV39" s="290"/>
      <c r="EW39" s="290"/>
      <c r="EX39" s="291"/>
      <c r="EY39" s="292"/>
      <c r="EZ39" s="290"/>
      <c r="FA39" s="290"/>
      <c r="FB39" s="290"/>
      <c r="FC39" s="290"/>
      <c r="FD39" s="291"/>
      <c r="FE39" s="292"/>
      <c r="FF39" s="290"/>
      <c r="FG39" s="290"/>
      <c r="FH39" s="290"/>
      <c r="FI39" s="290"/>
      <c r="FJ39" s="291"/>
      <c r="FK39" s="292"/>
      <c r="FL39" s="290"/>
      <c r="FM39" s="290"/>
      <c r="FN39" s="290"/>
      <c r="FO39" s="290"/>
      <c r="FP39" s="291"/>
      <c r="FQ39" s="292"/>
      <c r="FR39" s="290"/>
      <c r="FS39" s="290"/>
      <c r="FT39" s="290"/>
      <c r="FU39" s="290"/>
      <c r="FV39" s="291"/>
      <c r="FW39" s="292"/>
      <c r="FX39" s="290"/>
      <c r="FY39" s="290"/>
      <c r="FZ39" s="290"/>
      <c r="GA39" s="290"/>
      <c r="GB39" s="291"/>
      <c r="GC39" s="292"/>
      <c r="GD39" s="290"/>
      <c r="GE39" s="290"/>
      <c r="GF39" s="290"/>
      <c r="GG39" s="290"/>
      <c r="GH39" s="291"/>
      <c r="GI39" s="292"/>
      <c r="GJ39" s="290"/>
      <c r="GK39" s="290"/>
      <c r="GL39" s="290"/>
      <c r="GM39" s="290"/>
      <c r="GN39" s="291"/>
      <c r="GO39" s="292"/>
      <c r="GP39" s="290"/>
      <c r="GQ39" s="290"/>
      <c r="GR39" s="290"/>
      <c r="GS39" s="290"/>
      <c r="GT39" s="291"/>
      <c r="GU39" s="292"/>
      <c r="GV39" s="290"/>
      <c r="GW39" s="290"/>
      <c r="GX39" s="290"/>
      <c r="GY39" s="290"/>
      <c r="GZ39" s="291"/>
      <c r="HA39" s="292"/>
      <c r="HB39" s="290"/>
      <c r="HC39" s="290"/>
      <c r="HD39" s="290"/>
      <c r="HE39" s="290"/>
      <c r="HF39" s="291"/>
      <c r="HG39" s="292"/>
      <c r="HH39" s="290"/>
      <c r="HI39" s="290"/>
      <c r="HJ39" s="290"/>
      <c r="HK39" s="290"/>
      <c r="HL39" s="291"/>
      <c r="HM39" s="292"/>
      <c r="HN39" s="290"/>
      <c r="HO39" s="290"/>
      <c r="HP39" s="290"/>
      <c r="HQ39" s="290"/>
      <c r="HR39" s="291"/>
      <c r="HS39" s="292"/>
      <c r="HT39" s="290"/>
      <c r="HU39" s="290"/>
      <c r="HV39" s="290"/>
      <c r="HW39" s="290"/>
      <c r="HX39" s="291"/>
      <c r="HY39" s="292"/>
      <c r="HZ39" s="290"/>
      <c r="IA39" s="290"/>
      <c r="IB39" s="290"/>
      <c r="IC39" s="290"/>
      <c r="ID39" s="291"/>
      <c r="IE39" s="292"/>
      <c r="IF39" s="290"/>
      <c r="IG39" s="290"/>
      <c r="IH39" s="290"/>
    </row>
    <row r="40" spans="1:242">
      <c r="A40" s="962"/>
      <c r="B40" s="473"/>
      <c r="C40" s="473"/>
      <c r="D40" s="473"/>
      <c r="E40" s="473"/>
      <c r="F40" s="473"/>
      <c r="G40" s="757"/>
      <c r="H40" s="963"/>
      <c r="I40" s="473"/>
      <c r="J40" s="757"/>
      <c r="K40" s="963"/>
      <c r="L40" s="963"/>
      <c r="M40" s="963"/>
      <c r="N40" s="963"/>
      <c r="O40" s="964"/>
    </row>
    <row r="41" spans="1:242" s="5" customFormat="1" ht="24.95" customHeight="1">
      <c r="A41" s="448" t="s">
        <v>5687</v>
      </c>
      <c r="B41" s="449" t="s">
        <v>5690</v>
      </c>
      <c r="C41" s="449"/>
      <c r="D41" s="449"/>
      <c r="E41" s="449"/>
      <c r="F41" s="449"/>
      <c r="G41" s="880"/>
      <c r="H41" s="446"/>
      <c r="I41" s="449"/>
      <c r="J41" s="880"/>
      <c r="K41" s="446"/>
      <c r="L41" s="446"/>
      <c r="M41" s="446"/>
      <c r="N41" s="446"/>
      <c r="O41" s="447"/>
      <c r="P41" s="284"/>
      <c r="Q41" s="284"/>
      <c r="R41" s="284"/>
      <c r="S41" s="284"/>
      <c r="T41" s="284"/>
      <c r="U41" s="284"/>
      <c r="V41" s="284"/>
      <c r="W41" s="284"/>
      <c r="X41" s="284"/>
      <c r="Y41" s="284"/>
      <c r="Z41" s="284"/>
      <c r="AA41" s="284"/>
    </row>
    <row r="42" spans="1:242" s="406" customFormat="1" ht="12.75" customHeight="1">
      <c r="A42" s="2179" t="s">
        <v>9</v>
      </c>
      <c r="B42" s="2353" t="s">
        <v>5610</v>
      </c>
      <c r="C42" s="2354"/>
      <c r="D42" s="2354"/>
      <c r="E42" s="2354"/>
      <c r="F42" s="2559" t="s">
        <v>5615</v>
      </c>
      <c r="G42" s="2560"/>
      <c r="H42" s="2560"/>
      <c r="I42" s="2559" t="s">
        <v>5685</v>
      </c>
      <c r="J42" s="2560"/>
      <c r="K42" s="2561"/>
      <c r="L42" s="875" t="s">
        <v>5618</v>
      </c>
      <c r="M42" s="881" t="s">
        <v>5686</v>
      </c>
      <c r="N42" s="965"/>
      <c r="O42" s="966"/>
      <c r="P42" s="405"/>
      <c r="Q42" s="405"/>
      <c r="R42" s="405"/>
      <c r="S42" s="405"/>
      <c r="T42" s="405"/>
      <c r="U42" s="405"/>
      <c r="V42" s="405"/>
      <c r="W42" s="405"/>
      <c r="X42" s="405"/>
      <c r="Y42" s="405"/>
    </row>
    <row r="43" spans="1:242" s="406" customFormat="1" ht="12.75">
      <c r="A43" s="2180"/>
      <c r="B43" s="2156"/>
      <c r="C43" s="2157"/>
      <c r="D43" s="2157"/>
      <c r="E43" s="2157"/>
      <c r="F43" s="2556" t="s">
        <v>5616</v>
      </c>
      <c r="G43" s="2557"/>
      <c r="H43" s="2557"/>
      <c r="I43" s="2556" t="s">
        <v>5616</v>
      </c>
      <c r="J43" s="2557"/>
      <c r="K43" s="2558"/>
      <c r="L43" s="404" t="s">
        <v>5619</v>
      </c>
      <c r="M43" s="882"/>
      <c r="N43" s="883"/>
      <c r="O43" s="967"/>
      <c r="P43" s="405"/>
      <c r="Q43" s="405"/>
      <c r="R43" s="405"/>
      <c r="S43" s="405"/>
      <c r="T43" s="405"/>
      <c r="U43" s="405"/>
      <c r="V43" s="405"/>
      <c r="W43" s="405"/>
      <c r="X43" s="405"/>
      <c r="Y43" s="405"/>
    </row>
    <row r="44" spans="1:242" s="406" customFormat="1" ht="20.100000000000001" customHeight="1">
      <c r="A44" s="867">
        <v>1</v>
      </c>
      <c r="B44" s="2160" t="s">
        <v>6772</v>
      </c>
      <c r="C44" s="2348"/>
      <c r="D44" s="2348"/>
      <c r="E44" s="2348"/>
      <c r="F44" s="2552">
        <v>6.7</v>
      </c>
      <c r="G44" s="2553"/>
      <c r="H44" s="2554"/>
      <c r="I44" s="2552">
        <v>0.4</v>
      </c>
      <c r="J44" s="2553"/>
      <c r="K44" s="2554"/>
      <c r="L44" s="774">
        <v>2.68</v>
      </c>
      <c r="M44" s="882"/>
      <c r="N44" s="883"/>
      <c r="O44" s="967"/>
      <c r="P44" s="405"/>
      <c r="Q44" s="405"/>
      <c r="R44" s="405"/>
      <c r="S44" s="405"/>
      <c r="T44" s="405"/>
      <c r="U44" s="405"/>
      <c r="V44" s="405"/>
      <c r="W44" s="405"/>
      <c r="X44" s="405"/>
      <c r="Y44" s="405"/>
    </row>
    <row r="45" spans="1:242" s="406" customFormat="1" ht="20.100000000000001" customHeight="1">
      <c r="A45" s="867">
        <v>2</v>
      </c>
      <c r="B45" s="2160" t="s">
        <v>6773</v>
      </c>
      <c r="C45" s="2348"/>
      <c r="D45" s="2348"/>
      <c r="E45" s="2348"/>
      <c r="F45" s="2552">
        <v>6.7</v>
      </c>
      <c r="G45" s="2553"/>
      <c r="H45" s="2554"/>
      <c r="I45" s="2552">
        <v>0.4</v>
      </c>
      <c r="J45" s="2553"/>
      <c r="K45" s="2554"/>
      <c r="L45" s="774">
        <v>2.68</v>
      </c>
      <c r="M45" s="882"/>
      <c r="N45" s="883"/>
      <c r="O45" s="967"/>
      <c r="P45" s="405"/>
      <c r="Q45" s="405"/>
      <c r="R45" s="405"/>
      <c r="S45" s="405"/>
      <c r="T45" s="405"/>
      <c r="U45" s="405"/>
      <c r="V45" s="405"/>
      <c r="W45" s="405"/>
      <c r="X45" s="405"/>
      <c r="Y45" s="405"/>
    </row>
    <row r="46" spans="1:242" s="406" customFormat="1" ht="20.100000000000001" customHeight="1">
      <c r="A46" s="867"/>
      <c r="B46" s="2160"/>
      <c r="C46" s="2348"/>
      <c r="D46" s="2348"/>
      <c r="E46" s="2348"/>
      <c r="F46" s="2552"/>
      <c r="G46" s="2553"/>
      <c r="H46" s="2554"/>
      <c r="I46" s="2552"/>
      <c r="J46" s="2553"/>
      <c r="K46" s="2554"/>
      <c r="L46" s="774"/>
      <c r="M46" s="882"/>
      <c r="N46" s="883"/>
      <c r="O46" s="967"/>
      <c r="P46" s="405"/>
      <c r="Q46" s="405"/>
      <c r="R46" s="405"/>
      <c r="S46" s="405"/>
      <c r="T46" s="405"/>
      <c r="U46" s="405"/>
      <c r="V46" s="405"/>
      <c r="W46" s="405"/>
      <c r="X46" s="405"/>
      <c r="Y46" s="405"/>
    </row>
    <row r="47" spans="1:242" s="406" customFormat="1" ht="20.100000000000001" customHeight="1">
      <c r="A47" s="867"/>
      <c r="B47" s="2160"/>
      <c r="C47" s="2348"/>
      <c r="D47" s="2348"/>
      <c r="E47" s="2348"/>
      <c r="F47" s="2552"/>
      <c r="G47" s="2553"/>
      <c r="H47" s="2554"/>
      <c r="I47" s="2552"/>
      <c r="J47" s="2553"/>
      <c r="K47" s="2554"/>
      <c r="L47" s="774"/>
      <c r="M47" s="882"/>
      <c r="N47" s="883"/>
      <c r="O47" s="967"/>
      <c r="P47" s="405"/>
      <c r="Q47" s="405"/>
      <c r="R47" s="405"/>
      <c r="S47" s="405"/>
      <c r="T47" s="405"/>
      <c r="U47" s="405"/>
      <c r="V47" s="405"/>
      <c r="W47" s="405"/>
      <c r="X47" s="405"/>
      <c r="Y47" s="405"/>
    </row>
    <row r="48" spans="1:242" s="406" customFormat="1" ht="20.100000000000001" customHeight="1">
      <c r="A48" s="867"/>
      <c r="B48" s="2160"/>
      <c r="C48" s="2348"/>
      <c r="D48" s="2348"/>
      <c r="E48" s="2348"/>
      <c r="F48" s="2552"/>
      <c r="G48" s="2553"/>
      <c r="H48" s="2554"/>
      <c r="I48" s="2552"/>
      <c r="J48" s="2553"/>
      <c r="K48" s="2554"/>
      <c r="L48" s="774"/>
      <c r="M48" s="882"/>
      <c r="N48" s="883"/>
      <c r="O48" s="967"/>
      <c r="P48" s="405"/>
      <c r="Q48" s="405"/>
      <c r="R48" s="405"/>
      <c r="S48" s="405"/>
      <c r="T48" s="405"/>
      <c r="U48" s="405"/>
      <c r="V48" s="405"/>
      <c r="W48" s="405"/>
      <c r="X48" s="405"/>
      <c r="Y48" s="405"/>
    </row>
    <row r="49" spans="1:242" s="289" customFormat="1" ht="20.100000000000001" customHeight="1">
      <c r="A49" s="2346" t="s">
        <v>5622</v>
      </c>
      <c r="B49" s="2347"/>
      <c r="C49" s="2347"/>
      <c r="D49" s="2347"/>
      <c r="E49" s="2347"/>
      <c r="F49" s="2347"/>
      <c r="G49" s="2347"/>
      <c r="H49" s="2347"/>
      <c r="I49" s="2347"/>
      <c r="J49" s="2347"/>
      <c r="K49" s="2347"/>
      <c r="L49" s="413">
        <v>5.36</v>
      </c>
      <c r="M49" s="884"/>
      <c r="N49" s="885"/>
      <c r="O49" s="968"/>
      <c r="P49" s="291"/>
      <c r="Q49" s="292"/>
      <c r="R49" s="290"/>
      <c r="S49" s="290"/>
      <c r="T49" s="290"/>
      <c r="U49" s="290"/>
      <c r="V49" s="291"/>
      <c r="W49" s="292"/>
      <c r="X49" s="290"/>
      <c r="Y49" s="290"/>
      <c r="Z49" s="290"/>
      <c r="AA49" s="290"/>
      <c r="AB49" s="291"/>
      <c r="AC49" s="292"/>
      <c r="AD49" s="290"/>
      <c r="AE49" s="290"/>
      <c r="AF49" s="290"/>
      <c r="AG49" s="290"/>
      <c r="AH49" s="291"/>
      <c r="AI49" s="292"/>
      <c r="AJ49" s="290"/>
      <c r="AK49" s="290"/>
      <c r="AL49" s="290"/>
      <c r="AM49" s="290"/>
      <c r="AN49" s="291"/>
      <c r="AO49" s="292"/>
      <c r="AP49" s="290"/>
      <c r="AQ49" s="290"/>
      <c r="AR49" s="290"/>
      <c r="AS49" s="290"/>
      <c r="AT49" s="291"/>
      <c r="AU49" s="292"/>
      <c r="AV49" s="290"/>
      <c r="AW49" s="290"/>
      <c r="AX49" s="290"/>
      <c r="AY49" s="290"/>
      <c r="AZ49" s="291"/>
      <c r="BA49" s="292"/>
      <c r="BB49" s="290"/>
      <c r="BC49" s="290"/>
      <c r="BD49" s="290"/>
      <c r="BE49" s="290"/>
      <c r="BF49" s="291"/>
      <c r="BG49" s="292"/>
      <c r="BH49" s="290"/>
      <c r="BI49" s="290"/>
      <c r="BJ49" s="290"/>
      <c r="BK49" s="290"/>
      <c r="BL49" s="291"/>
      <c r="BM49" s="292"/>
      <c r="BN49" s="290"/>
      <c r="BO49" s="290"/>
      <c r="BP49" s="290"/>
      <c r="BQ49" s="290"/>
      <c r="BR49" s="291"/>
      <c r="BS49" s="292"/>
      <c r="BT49" s="290"/>
      <c r="BU49" s="290"/>
      <c r="BV49" s="290"/>
      <c r="BW49" s="290"/>
      <c r="BX49" s="291"/>
      <c r="BY49" s="292"/>
      <c r="BZ49" s="290"/>
      <c r="CA49" s="290"/>
      <c r="CB49" s="290"/>
      <c r="CC49" s="290"/>
      <c r="CD49" s="291"/>
      <c r="CE49" s="292"/>
      <c r="CF49" s="290"/>
      <c r="CG49" s="290"/>
      <c r="CH49" s="290"/>
      <c r="CI49" s="290"/>
      <c r="CJ49" s="291"/>
      <c r="CK49" s="292"/>
      <c r="CL49" s="290"/>
      <c r="CM49" s="290"/>
      <c r="CN49" s="290"/>
      <c r="CO49" s="290"/>
      <c r="CP49" s="291"/>
      <c r="CQ49" s="292"/>
      <c r="CR49" s="290"/>
      <c r="CS49" s="290"/>
      <c r="CT49" s="290"/>
      <c r="CU49" s="290"/>
      <c r="CV49" s="291"/>
      <c r="CW49" s="292"/>
      <c r="CX49" s="290"/>
      <c r="CY49" s="290"/>
      <c r="CZ49" s="290"/>
      <c r="DA49" s="290"/>
      <c r="DB49" s="291"/>
      <c r="DC49" s="292"/>
      <c r="DD49" s="290"/>
      <c r="DE49" s="290"/>
      <c r="DF49" s="290"/>
      <c r="DG49" s="290"/>
      <c r="DH49" s="291"/>
      <c r="DI49" s="292"/>
      <c r="DJ49" s="290"/>
      <c r="DK49" s="290"/>
      <c r="DL49" s="290"/>
      <c r="DM49" s="290"/>
      <c r="DN49" s="291"/>
      <c r="DO49" s="292"/>
      <c r="DP49" s="290"/>
      <c r="DQ49" s="290"/>
      <c r="DR49" s="290"/>
      <c r="DS49" s="290"/>
      <c r="DT49" s="291"/>
      <c r="DU49" s="292"/>
      <c r="DV49" s="290"/>
      <c r="DW49" s="290"/>
      <c r="DX49" s="290"/>
      <c r="DY49" s="290"/>
      <c r="DZ49" s="291"/>
      <c r="EA49" s="292"/>
      <c r="EB49" s="290"/>
      <c r="EC49" s="290"/>
      <c r="ED49" s="290"/>
      <c r="EE49" s="290"/>
      <c r="EF49" s="291"/>
      <c r="EG49" s="292"/>
      <c r="EH49" s="290"/>
      <c r="EI49" s="290"/>
      <c r="EJ49" s="290"/>
      <c r="EK49" s="290"/>
      <c r="EL49" s="291"/>
      <c r="EM49" s="292"/>
      <c r="EN49" s="290"/>
      <c r="EO49" s="290"/>
      <c r="EP49" s="290"/>
      <c r="EQ49" s="290"/>
      <c r="ER49" s="291"/>
      <c r="ES49" s="292"/>
      <c r="ET49" s="290"/>
      <c r="EU49" s="290"/>
      <c r="EV49" s="290"/>
      <c r="EW49" s="290"/>
      <c r="EX49" s="291"/>
      <c r="EY49" s="292"/>
      <c r="EZ49" s="290"/>
      <c r="FA49" s="290"/>
      <c r="FB49" s="290"/>
      <c r="FC49" s="290"/>
      <c r="FD49" s="291"/>
      <c r="FE49" s="292"/>
      <c r="FF49" s="290"/>
      <c r="FG49" s="290"/>
      <c r="FH49" s="290"/>
      <c r="FI49" s="290"/>
      <c r="FJ49" s="291"/>
      <c r="FK49" s="292"/>
      <c r="FL49" s="290"/>
      <c r="FM49" s="290"/>
      <c r="FN49" s="290"/>
      <c r="FO49" s="290"/>
      <c r="FP49" s="291"/>
      <c r="FQ49" s="292"/>
      <c r="FR49" s="290"/>
      <c r="FS49" s="290"/>
      <c r="FT49" s="290"/>
      <c r="FU49" s="290"/>
      <c r="FV49" s="291"/>
      <c r="FW49" s="292"/>
      <c r="FX49" s="290"/>
      <c r="FY49" s="290"/>
      <c r="FZ49" s="290"/>
      <c r="GA49" s="290"/>
      <c r="GB49" s="291"/>
      <c r="GC49" s="292"/>
      <c r="GD49" s="290"/>
      <c r="GE49" s="290"/>
      <c r="GF49" s="290"/>
      <c r="GG49" s="290"/>
      <c r="GH49" s="291"/>
      <c r="GI49" s="292"/>
      <c r="GJ49" s="290"/>
      <c r="GK49" s="290"/>
      <c r="GL49" s="290"/>
      <c r="GM49" s="290"/>
      <c r="GN49" s="291"/>
      <c r="GO49" s="292"/>
      <c r="GP49" s="290"/>
      <c r="GQ49" s="290"/>
      <c r="GR49" s="290"/>
      <c r="GS49" s="290"/>
      <c r="GT49" s="291"/>
      <c r="GU49" s="292"/>
      <c r="GV49" s="290"/>
      <c r="GW49" s="290"/>
      <c r="GX49" s="290"/>
      <c r="GY49" s="290"/>
      <c r="GZ49" s="291"/>
      <c r="HA49" s="292"/>
      <c r="HB49" s="290"/>
      <c r="HC49" s="290"/>
      <c r="HD49" s="290"/>
      <c r="HE49" s="290"/>
      <c r="HF49" s="291"/>
      <c r="HG49" s="292"/>
      <c r="HH49" s="290"/>
      <c r="HI49" s="290"/>
      <c r="HJ49" s="290"/>
      <c r="HK49" s="290"/>
      <c r="HL49" s="291"/>
      <c r="HM49" s="292"/>
      <c r="HN49" s="290"/>
      <c r="HO49" s="290"/>
      <c r="HP49" s="290"/>
      <c r="HQ49" s="290"/>
      <c r="HR49" s="291"/>
      <c r="HS49" s="292"/>
      <c r="HT49" s="290"/>
      <c r="HU49" s="290"/>
      <c r="HV49" s="290"/>
      <c r="HW49" s="290"/>
      <c r="HX49" s="291"/>
      <c r="HY49" s="292"/>
      <c r="HZ49" s="290"/>
      <c r="IA49" s="290"/>
      <c r="IB49" s="290"/>
      <c r="IC49" s="290"/>
      <c r="ID49" s="291"/>
      <c r="IE49" s="292"/>
      <c r="IF49" s="290"/>
      <c r="IG49" s="290"/>
      <c r="IH49" s="290"/>
    </row>
    <row r="50" spans="1:242">
      <c r="A50" s="969"/>
      <c r="B50" s="970"/>
      <c r="C50" s="970"/>
      <c r="D50" s="970"/>
      <c r="E50" s="970"/>
      <c r="F50" s="970"/>
      <c r="G50" s="971"/>
      <c r="H50" s="972"/>
      <c r="I50" s="970"/>
      <c r="J50" s="971"/>
      <c r="K50" s="972"/>
      <c r="L50" s="972"/>
      <c r="M50" s="972"/>
      <c r="N50" s="972"/>
      <c r="O50" s="973"/>
    </row>
    <row r="51" spans="1:242" s="5" customFormat="1" ht="24.95" customHeight="1">
      <c r="A51" s="448" t="s">
        <v>5687</v>
      </c>
      <c r="B51" s="449" t="s">
        <v>5692</v>
      </c>
      <c r="C51" s="449"/>
      <c r="D51" s="449"/>
      <c r="E51" s="449"/>
      <c r="F51" s="449"/>
      <c r="G51" s="880"/>
      <c r="H51" s="446"/>
      <c r="I51" s="449"/>
      <c r="J51" s="880"/>
      <c r="K51" s="446"/>
      <c r="L51" s="446"/>
      <c r="M51" s="446"/>
      <c r="N51" s="446"/>
      <c r="O51" s="447"/>
      <c r="P51" s="284"/>
      <c r="Q51" s="284"/>
      <c r="R51" s="284"/>
      <c r="S51" s="284"/>
      <c r="T51" s="284"/>
      <c r="U51" s="284"/>
      <c r="V51" s="284"/>
      <c r="W51" s="284"/>
      <c r="X51" s="284"/>
      <c r="Y51" s="284"/>
      <c r="Z51" s="284"/>
      <c r="AA51" s="284"/>
    </row>
    <row r="52" spans="1:242" s="406" customFormat="1" ht="12.75" customHeight="1">
      <c r="A52" s="2179" t="s">
        <v>9</v>
      </c>
      <c r="B52" s="2154" t="s">
        <v>5610</v>
      </c>
      <c r="C52" s="2572"/>
      <c r="D52" s="875" t="s">
        <v>17</v>
      </c>
      <c r="E52" s="875" t="s">
        <v>5685</v>
      </c>
      <c r="F52" s="2559" t="s">
        <v>5691</v>
      </c>
      <c r="G52" s="2560"/>
      <c r="H52" s="2560"/>
      <c r="I52" s="2567" t="s">
        <v>6730</v>
      </c>
      <c r="J52" s="2568"/>
      <c r="K52" s="2569"/>
      <c r="L52" s="875" t="s">
        <v>5618</v>
      </c>
      <c r="M52" s="881" t="s">
        <v>5686</v>
      </c>
      <c r="N52" s="965"/>
      <c r="O52" s="966"/>
      <c r="P52" s="405"/>
      <c r="Q52" s="405"/>
      <c r="R52" s="405"/>
      <c r="S52" s="405"/>
      <c r="T52" s="405"/>
      <c r="U52" s="405"/>
      <c r="V52" s="405"/>
      <c r="W52" s="405"/>
      <c r="X52" s="405"/>
      <c r="Y52" s="405"/>
    </row>
    <row r="53" spans="1:242" s="406" customFormat="1" ht="12.75">
      <c r="A53" s="2180"/>
      <c r="B53" s="2156"/>
      <c r="C53" s="2157"/>
      <c r="D53" s="404" t="s">
        <v>5693</v>
      </c>
      <c r="E53" s="404" t="s">
        <v>5616</v>
      </c>
      <c r="F53" s="2556" t="s">
        <v>5616</v>
      </c>
      <c r="G53" s="2557"/>
      <c r="H53" s="2557"/>
      <c r="I53" s="2556" t="s">
        <v>5616</v>
      </c>
      <c r="J53" s="2557"/>
      <c r="K53" s="2558"/>
      <c r="L53" s="404" t="s">
        <v>5619</v>
      </c>
      <c r="M53" s="882"/>
      <c r="N53" s="883"/>
      <c r="O53" s="967"/>
      <c r="P53" s="405"/>
      <c r="Q53" s="405"/>
      <c r="R53" s="405"/>
      <c r="S53" s="405"/>
      <c r="T53" s="405"/>
      <c r="U53" s="405"/>
      <c r="V53" s="405"/>
      <c r="W53" s="405"/>
      <c r="X53" s="405"/>
      <c r="Y53" s="405"/>
    </row>
    <row r="54" spans="1:242" s="406" customFormat="1" ht="20.100000000000001" customHeight="1">
      <c r="A54" s="867">
        <v>1</v>
      </c>
      <c r="B54" s="2570" t="s">
        <v>6772</v>
      </c>
      <c r="C54" s="2571"/>
      <c r="D54" s="867">
        <v>7</v>
      </c>
      <c r="E54" s="867">
        <v>0.4</v>
      </c>
      <c r="F54" s="2552">
        <v>4</v>
      </c>
      <c r="G54" s="2553"/>
      <c r="H54" s="2554"/>
      <c r="I54" s="2553">
        <v>0.6</v>
      </c>
      <c r="J54" s="2553"/>
      <c r="K54" s="2554"/>
      <c r="L54" s="774">
        <v>11.2</v>
      </c>
      <c r="M54" s="882"/>
      <c r="N54" s="883"/>
      <c r="O54" s="967"/>
      <c r="P54" s="405"/>
      <c r="Q54" s="405"/>
      <c r="R54" s="405"/>
      <c r="S54" s="405"/>
      <c r="T54" s="405"/>
      <c r="U54" s="405"/>
      <c r="V54" s="405"/>
      <c r="W54" s="405"/>
      <c r="X54" s="405"/>
      <c r="Y54" s="405"/>
    </row>
    <row r="55" spans="1:242" s="406" customFormat="1" ht="20.100000000000001" customHeight="1">
      <c r="A55" s="867">
        <v>2</v>
      </c>
      <c r="B55" s="2570" t="s">
        <v>6773</v>
      </c>
      <c r="C55" s="2571"/>
      <c r="D55" s="867">
        <v>7</v>
      </c>
      <c r="E55" s="867">
        <v>0.4</v>
      </c>
      <c r="F55" s="2552">
        <v>4</v>
      </c>
      <c r="G55" s="2553"/>
      <c r="H55" s="2554"/>
      <c r="I55" s="2553">
        <v>0.6</v>
      </c>
      <c r="J55" s="2553"/>
      <c r="K55" s="2554"/>
      <c r="L55" s="774">
        <v>11.2</v>
      </c>
      <c r="M55" s="882"/>
      <c r="N55" s="883"/>
      <c r="O55" s="967"/>
      <c r="P55" s="405"/>
      <c r="Q55" s="405"/>
      <c r="R55" s="405"/>
      <c r="S55" s="405"/>
      <c r="T55" s="405"/>
      <c r="U55" s="405"/>
      <c r="V55" s="405"/>
      <c r="W55" s="405"/>
      <c r="X55" s="405"/>
      <c r="Y55" s="405"/>
    </row>
    <row r="56" spans="1:242" s="406" customFormat="1" ht="20.100000000000001" customHeight="1">
      <c r="A56" s="867"/>
      <c r="B56" s="2570"/>
      <c r="C56" s="2571"/>
      <c r="D56" s="867"/>
      <c r="E56" s="867"/>
      <c r="F56" s="2552"/>
      <c r="G56" s="2553"/>
      <c r="H56" s="2554"/>
      <c r="I56" s="2553"/>
      <c r="J56" s="2553"/>
      <c r="K56" s="2554"/>
      <c r="L56" s="774"/>
      <c r="M56" s="882"/>
      <c r="N56" s="883"/>
      <c r="O56" s="967"/>
      <c r="P56" s="405"/>
      <c r="Q56" s="405"/>
      <c r="R56" s="405"/>
      <c r="S56" s="405"/>
      <c r="T56" s="405"/>
      <c r="U56" s="405"/>
      <c r="V56" s="405"/>
      <c r="W56" s="405"/>
      <c r="X56" s="405"/>
      <c r="Y56" s="405"/>
    </row>
    <row r="57" spans="1:242" s="406" customFormat="1" ht="20.100000000000001" customHeight="1">
      <c r="A57" s="867"/>
      <c r="B57" s="2570"/>
      <c r="C57" s="2571"/>
      <c r="D57" s="867"/>
      <c r="E57" s="867"/>
      <c r="F57" s="2552"/>
      <c r="G57" s="2553"/>
      <c r="H57" s="2554"/>
      <c r="I57" s="2553"/>
      <c r="J57" s="2553"/>
      <c r="K57" s="2554"/>
      <c r="L57" s="774"/>
      <c r="M57" s="882"/>
      <c r="N57" s="883"/>
      <c r="O57" s="967"/>
      <c r="P57" s="405"/>
      <c r="Q57" s="405"/>
      <c r="R57" s="405"/>
      <c r="S57" s="405"/>
      <c r="T57" s="405"/>
      <c r="U57" s="405"/>
      <c r="V57" s="405"/>
      <c r="W57" s="405"/>
      <c r="X57" s="405"/>
      <c r="Y57" s="405"/>
    </row>
    <row r="58" spans="1:242" s="406" customFormat="1" ht="20.100000000000001" customHeight="1">
      <c r="A58" s="867"/>
      <c r="B58" s="2570"/>
      <c r="C58" s="2571"/>
      <c r="D58" s="867"/>
      <c r="E58" s="867"/>
      <c r="F58" s="2552"/>
      <c r="G58" s="2553"/>
      <c r="H58" s="2554"/>
      <c r="I58" s="2553"/>
      <c r="J58" s="2553"/>
      <c r="K58" s="2554"/>
      <c r="L58" s="774"/>
      <c r="M58" s="882"/>
      <c r="N58" s="883"/>
      <c r="O58" s="967"/>
      <c r="P58" s="405"/>
      <c r="Q58" s="405"/>
      <c r="R58" s="405"/>
      <c r="S58" s="405"/>
      <c r="T58" s="405"/>
      <c r="U58" s="405"/>
      <c r="V58" s="405"/>
      <c r="W58" s="405"/>
      <c r="X58" s="405"/>
      <c r="Y58" s="405"/>
    </row>
    <row r="59" spans="1:242" s="289" customFormat="1" ht="20.100000000000001" customHeight="1">
      <c r="A59" s="2346" t="s">
        <v>5622</v>
      </c>
      <c r="B59" s="2347"/>
      <c r="C59" s="2347"/>
      <c r="D59" s="2347"/>
      <c r="E59" s="2347"/>
      <c r="F59" s="2347"/>
      <c r="G59" s="2347"/>
      <c r="H59" s="2347"/>
      <c r="I59" s="2347"/>
      <c r="J59" s="2347"/>
      <c r="K59" s="2347"/>
      <c r="L59" s="413">
        <v>22.4</v>
      </c>
      <c r="M59" s="884"/>
      <c r="N59" s="885"/>
      <c r="O59" s="968"/>
      <c r="P59" s="291"/>
      <c r="Q59" s="292"/>
      <c r="R59" s="290"/>
      <c r="S59" s="290"/>
      <c r="T59" s="290"/>
      <c r="U59" s="290"/>
      <c r="V59" s="291"/>
      <c r="W59" s="292"/>
      <c r="X59" s="290"/>
      <c r="Y59" s="290"/>
      <c r="Z59" s="290"/>
      <c r="AA59" s="290"/>
      <c r="AB59" s="291"/>
      <c r="AC59" s="292"/>
      <c r="AD59" s="290"/>
      <c r="AE59" s="290"/>
      <c r="AF59" s="290"/>
      <c r="AG59" s="290"/>
      <c r="AH59" s="291"/>
      <c r="AI59" s="292"/>
      <c r="AJ59" s="290"/>
      <c r="AK59" s="290"/>
      <c r="AL59" s="290"/>
      <c r="AM59" s="290"/>
      <c r="AN59" s="291"/>
      <c r="AO59" s="292"/>
      <c r="AP59" s="290"/>
      <c r="AQ59" s="290"/>
      <c r="AR59" s="290"/>
      <c r="AS59" s="290"/>
      <c r="AT59" s="291"/>
      <c r="AU59" s="292"/>
      <c r="AV59" s="290"/>
      <c r="AW59" s="290"/>
      <c r="AX59" s="290"/>
      <c r="AY59" s="290"/>
      <c r="AZ59" s="291"/>
      <c r="BA59" s="292"/>
      <c r="BB59" s="290"/>
      <c r="BC59" s="290"/>
      <c r="BD59" s="290"/>
      <c r="BE59" s="290"/>
      <c r="BF59" s="291"/>
      <c r="BG59" s="292"/>
      <c r="BH59" s="290"/>
      <c r="BI59" s="290"/>
      <c r="BJ59" s="290"/>
      <c r="BK59" s="290"/>
      <c r="BL59" s="291"/>
      <c r="BM59" s="292"/>
      <c r="BN59" s="290"/>
      <c r="BO59" s="290"/>
      <c r="BP59" s="290"/>
      <c r="BQ59" s="290"/>
      <c r="BR59" s="291"/>
      <c r="BS59" s="292"/>
      <c r="BT59" s="290"/>
      <c r="BU59" s="290"/>
      <c r="BV59" s="290"/>
      <c r="BW59" s="290"/>
      <c r="BX59" s="291"/>
      <c r="BY59" s="292"/>
      <c r="BZ59" s="290"/>
      <c r="CA59" s="290"/>
      <c r="CB59" s="290"/>
      <c r="CC59" s="290"/>
      <c r="CD59" s="291"/>
      <c r="CE59" s="292"/>
      <c r="CF59" s="290"/>
      <c r="CG59" s="290"/>
      <c r="CH59" s="290"/>
      <c r="CI59" s="290"/>
      <c r="CJ59" s="291"/>
      <c r="CK59" s="292"/>
      <c r="CL59" s="290"/>
      <c r="CM59" s="290"/>
      <c r="CN59" s="290"/>
      <c r="CO59" s="290"/>
      <c r="CP59" s="291"/>
      <c r="CQ59" s="292"/>
      <c r="CR59" s="290"/>
      <c r="CS59" s="290"/>
      <c r="CT59" s="290"/>
      <c r="CU59" s="290"/>
      <c r="CV59" s="291"/>
      <c r="CW59" s="292"/>
      <c r="CX59" s="290"/>
      <c r="CY59" s="290"/>
      <c r="CZ59" s="290"/>
      <c r="DA59" s="290"/>
      <c r="DB59" s="291"/>
      <c r="DC59" s="292"/>
      <c r="DD59" s="290"/>
      <c r="DE59" s="290"/>
      <c r="DF59" s="290"/>
      <c r="DG59" s="290"/>
      <c r="DH59" s="291"/>
      <c r="DI59" s="292"/>
      <c r="DJ59" s="290"/>
      <c r="DK59" s="290"/>
      <c r="DL59" s="290"/>
      <c r="DM59" s="290"/>
      <c r="DN59" s="291"/>
      <c r="DO59" s="292"/>
      <c r="DP59" s="290"/>
      <c r="DQ59" s="290"/>
      <c r="DR59" s="290"/>
      <c r="DS59" s="290"/>
      <c r="DT59" s="291"/>
      <c r="DU59" s="292"/>
      <c r="DV59" s="290"/>
      <c r="DW59" s="290"/>
      <c r="DX59" s="290"/>
      <c r="DY59" s="290"/>
      <c r="DZ59" s="291"/>
      <c r="EA59" s="292"/>
      <c r="EB59" s="290"/>
      <c r="EC59" s="290"/>
      <c r="ED59" s="290"/>
      <c r="EE59" s="290"/>
      <c r="EF59" s="291"/>
      <c r="EG59" s="292"/>
      <c r="EH59" s="290"/>
      <c r="EI59" s="290"/>
      <c r="EJ59" s="290"/>
      <c r="EK59" s="290"/>
      <c r="EL59" s="291"/>
      <c r="EM59" s="292"/>
      <c r="EN59" s="290"/>
      <c r="EO59" s="290"/>
      <c r="EP59" s="290"/>
      <c r="EQ59" s="290"/>
      <c r="ER59" s="291"/>
      <c r="ES59" s="292"/>
      <c r="ET59" s="290"/>
      <c r="EU59" s="290"/>
      <c r="EV59" s="290"/>
      <c r="EW59" s="290"/>
      <c r="EX59" s="291"/>
      <c r="EY59" s="292"/>
      <c r="EZ59" s="290"/>
      <c r="FA59" s="290"/>
      <c r="FB59" s="290"/>
      <c r="FC59" s="290"/>
      <c r="FD59" s="291"/>
      <c r="FE59" s="292"/>
      <c r="FF59" s="290"/>
      <c r="FG59" s="290"/>
      <c r="FH59" s="290"/>
      <c r="FI59" s="290"/>
      <c r="FJ59" s="291"/>
      <c r="FK59" s="292"/>
      <c r="FL59" s="290"/>
      <c r="FM59" s="290"/>
      <c r="FN59" s="290"/>
      <c r="FO59" s="290"/>
      <c r="FP59" s="291"/>
      <c r="FQ59" s="292"/>
      <c r="FR59" s="290"/>
      <c r="FS59" s="290"/>
      <c r="FT59" s="290"/>
      <c r="FU59" s="290"/>
      <c r="FV59" s="291"/>
      <c r="FW59" s="292"/>
      <c r="FX59" s="290"/>
      <c r="FY59" s="290"/>
      <c r="FZ59" s="290"/>
      <c r="GA59" s="290"/>
      <c r="GB59" s="291"/>
      <c r="GC59" s="292"/>
      <c r="GD59" s="290"/>
      <c r="GE59" s="290"/>
      <c r="GF59" s="290"/>
      <c r="GG59" s="290"/>
      <c r="GH59" s="291"/>
      <c r="GI59" s="292"/>
      <c r="GJ59" s="290"/>
      <c r="GK59" s="290"/>
      <c r="GL59" s="290"/>
      <c r="GM59" s="290"/>
      <c r="GN59" s="291"/>
      <c r="GO59" s="292"/>
      <c r="GP59" s="290"/>
      <c r="GQ59" s="290"/>
      <c r="GR59" s="290"/>
      <c r="GS59" s="290"/>
      <c r="GT59" s="291"/>
      <c r="GU59" s="292"/>
      <c r="GV59" s="290"/>
      <c r="GW59" s="290"/>
      <c r="GX59" s="290"/>
      <c r="GY59" s="290"/>
      <c r="GZ59" s="291"/>
      <c r="HA59" s="292"/>
      <c r="HB59" s="290"/>
      <c r="HC59" s="290"/>
      <c r="HD59" s="290"/>
      <c r="HE59" s="290"/>
      <c r="HF59" s="291"/>
      <c r="HG59" s="292"/>
      <c r="HH59" s="290"/>
      <c r="HI59" s="290"/>
      <c r="HJ59" s="290"/>
      <c r="HK59" s="290"/>
      <c r="HL59" s="291"/>
      <c r="HM59" s="292"/>
      <c r="HN59" s="290"/>
      <c r="HO59" s="290"/>
      <c r="HP59" s="290"/>
      <c r="HQ59" s="290"/>
      <c r="HR59" s="291"/>
      <c r="HS59" s="292"/>
      <c r="HT59" s="290"/>
      <c r="HU59" s="290"/>
      <c r="HV59" s="290"/>
      <c r="HW59" s="290"/>
      <c r="HX59" s="291"/>
      <c r="HY59" s="292"/>
      <c r="HZ59" s="290"/>
      <c r="IA59" s="290"/>
      <c r="IB59" s="290"/>
      <c r="IC59" s="290"/>
      <c r="ID59" s="291"/>
      <c r="IE59" s="292"/>
      <c r="IF59" s="290"/>
      <c r="IG59" s="290"/>
      <c r="IH59" s="290"/>
    </row>
    <row r="60" spans="1:242">
      <c r="A60" s="962"/>
      <c r="B60" s="473"/>
      <c r="C60" s="473"/>
      <c r="D60" s="473"/>
      <c r="E60" s="473"/>
      <c r="F60" s="473"/>
      <c r="G60" s="757"/>
      <c r="H60" s="963"/>
      <c r="I60" s="473"/>
      <c r="J60" s="757"/>
      <c r="K60" s="963"/>
      <c r="L60" s="963"/>
      <c r="M60" s="963"/>
      <c r="N60" s="963"/>
      <c r="O60" s="964"/>
    </row>
    <row r="61" spans="1:242" s="5" customFormat="1" ht="24.95" customHeight="1">
      <c r="A61" s="448" t="s">
        <v>5687</v>
      </c>
      <c r="B61" s="449" t="s">
        <v>5695</v>
      </c>
      <c r="C61" s="449"/>
      <c r="D61" s="449"/>
      <c r="E61" s="449"/>
      <c r="F61" s="449"/>
      <c r="G61" s="880"/>
      <c r="H61" s="446"/>
      <c r="I61" s="449"/>
      <c r="J61" s="880"/>
      <c r="K61" s="446"/>
      <c r="L61" s="446"/>
      <c r="M61" s="446"/>
      <c r="N61" s="446"/>
      <c r="O61" s="447"/>
      <c r="P61" s="284"/>
      <c r="Q61" s="284"/>
      <c r="R61" s="284"/>
      <c r="S61" s="284"/>
      <c r="T61" s="284"/>
      <c r="U61" s="284"/>
      <c r="V61" s="284"/>
      <c r="W61" s="284"/>
      <c r="X61" s="284"/>
      <c r="Y61" s="284"/>
      <c r="Z61" s="284"/>
      <c r="AA61" s="284"/>
    </row>
    <row r="62" spans="1:242" s="406" customFormat="1" ht="12.75" customHeight="1">
      <c r="A62" s="2179" t="s">
        <v>9</v>
      </c>
      <c r="B62" s="2353" t="s">
        <v>5610</v>
      </c>
      <c r="C62" s="2354"/>
      <c r="D62" s="2354"/>
      <c r="E62" s="2354"/>
      <c r="F62" s="2559" t="s">
        <v>17</v>
      </c>
      <c r="G62" s="2560"/>
      <c r="H62" s="2561"/>
      <c r="I62" s="2559" t="s">
        <v>5694</v>
      </c>
      <c r="J62" s="2560"/>
      <c r="K62" s="2561"/>
      <c r="L62" s="875" t="s">
        <v>5621</v>
      </c>
      <c r="M62" s="881" t="s">
        <v>5686</v>
      </c>
      <c r="N62" s="965"/>
      <c r="O62" s="966"/>
      <c r="P62" s="405"/>
      <c r="Q62" s="405"/>
      <c r="R62" s="405"/>
      <c r="S62" s="405"/>
      <c r="T62" s="405"/>
      <c r="U62" s="405"/>
      <c r="V62" s="405"/>
      <c r="W62" s="405"/>
      <c r="X62" s="405"/>
      <c r="Y62" s="405"/>
    </row>
    <row r="63" spans="1:242" s="406" customFormat="1" ht="12.75">
      <c r="A63" s="2180"/>
      <c r="B63" s="2156"/>
      <c r="C63" s="2157"/>
      <c r="D63" s="2157"/>
      <c r="E63" s="2157"/>
      <c r="F63" s="2556" t="s">
        <v>5693</v>
      </c>
      <c r="G63" s="2557"/>
      <c r="H63" s="2557"/>
      <c r="I63" s="2556" t="s">
        <v>5619</v>
      </c>
      <c r="J63" s="2557"/>
      <c r="K63" s="2558"/>
      <c r="L63" s="404" t="s">
        <v>5619</v>
      </c>
      <c r="M63" s="882"/>
      <c r="N63" s="883"/>
      <c r="O63" s="967"/>
      <c r="P63" s="405"/>
      <c r="Q63" s="405"/>
      <c r="R63" s="405"/>
      <c r="S63" s="405"/>
      <c r="T63" s="405"/>
      <c r="U63" s="405"/>
      <c r="V63" s="405"/>
      <c r="W63" s="405"/>
      <c r="X63" s="405"/>
      <c r="Y63" s="405"/>
    </row>
    <row r="64" spans="1:242" s="406" customFormat="1" ht="20.100000000000001" customHeight="1">
      <c r="A64" s="867">
        <v>1</v>
      </c>
      <c r="B64" s="2160" t="s">
        <v>6772</v>
      </c>
      <c r="C64" s="2348"/>
      <c r="D64" s="2348"/>
      <c r="E64" s="2348"/>
      <c r="F64" s="2552"/>
      <c r="G64" s="2553"/>
      <c r="H64" s="2554"/>
      <c r="I64" s="2552">
        <v>1.6</v>
      </c>
      <c r="J64" s="2553"/>
      <c r="K64" s="2554"/>
      <c r="L64" s="774">
        <v>0</v>
      </c>
      <c r="M64" s="882"/>
      <c r="N64" s="883"/>
      <c r="O64" s="967"/>
      <c r="P64" s="405"/>
      <c r="Q64" s="405"/>
      <c r="R64" s="405"/>
      <c r="S64" s="405"/>
      <c r="T64" s="405"/>
      <c r="U64" s="405"/>
      <c r="V64" s="405"/>
      <c r="W64" s="405"/>
      <c r="X64" s="405"/>
      <c r="Y64" s="405"/>
    </row>
    <row r="65" spans="1:242" s="406" customFormat="1" ht="20.100000000000001" customHeight="1">
      <c r="A65" s="867">
        <v>2</v>
      </c>
      <c r="B65" s="2160" t="s">
        <v>6773</v>
      </c>
      <c r="C65" s="2348"/>
      <c r="D65" s="2348"/>
      <c r="E65" s="2348"/>
      <c r="F65" s="2552">
        <v>2</v>
      </c>
      <c r="G65" s="2553"/>
      <c r="H65" s="2554"/>
      <c r="I65" s="2552">
        <v>1.6</v>
      </c>
      <c r="J65" s="2553"/>
      <c r="K65" s="2554"/>
      <c r="L65" s="774">
        <v>3.2</v>
      </c>
      <c r="M65" s="882"/>
      <c r="N65" s="883"/>
      <c r="O65" s="967"/>
      <c r="P65" s="405"/>
      <c r="Q65" s="405"/>
      <c r="R65" s="405"/>
      <c r="S65" s="405"/>
      <c r="T65" s="405"/>
      <c r="U65" s="405"/>
      <c r="V65" s="405"/>
      <c r="W65" s="405"/>
      <c r="X65" s="405"/>
      <c r="Y65" s="405"/>
    </row>
    <row r="66" spans="1:242" s="406" customFormat="1" ht="20.100000000000001" customHeight="1">
      <c r="A66" s="867"/>
      <c r="B66" s="2160"/>
      <c r="C66" s="2348"/>
      <c r="D66" s="2348"/>
      <c r="E66" s="2348"/>
      <c r="F66" s="2552"/>
      <c r="G66" s="2553"/>
      <c r="H66" s="2554"/>
      <c r="I66" s="2552"/>
      <c r="J66" s="2553"/>
      <c r="K66" s="2554"/>
      <c r="L66" s="774"/>
      <c r="M66" s="882"/>
      <c r="N66" s="883"/>
      <c r="O66" s="967"/>
      <c r="P66" s="405"/>
      <c r="Q66" s="405"/>
      <c r="R66" s="405"/>
      <c r="S66" s="405"/>
      <c r="T66" s="405"/>
      <c r="U66" s="405"/>
      <c r="V66" s="405"/>
      <c r="W66" s="405"/>
      <c r="X66" s="405"/>
      <c r="Y66" s="405"/>
    </row>
    <row r="67" spans="1:242" s="406" customFormat="1" ht="20.100000000000001" customHeight="1">
      <c r="A67" s="867"/>
      <c r="B67" s="2160"/>
      <c r="C67" s="2348"/>
      <c r="D67" s="2348"/>
      <c r="E67" s="2348"/>
      <c r="F67" s="2552"/>
      <c r="G67" s="2553"/>
      <c r="H67" s="2554"/>
      <c r="I67" s="2552"/>
      <c r="J67" s="2553"/>
      <c r="K67" s="2554"/>
      <c r="L67" s="774"/>
      <c r="M67" s="882"/>
      <c r="N67" s="883"/>
      <c r="O67" s="967"/>
      <c r="P67" s="405"/>
      <c r="Q67" s="405"/>
      <c r="R67" s="405"/>
      <c r="S67" s="405"/>
      <c r="T67" s="405"/>
      <c r="U67" s="405"/>
      <c r="V67" s="405"/>
      <c r="W67" s="405"/>
      <c r="X67" s="405"/>
      <c r="Y67" s="405"/>
    </row>
    <row r="68" spans="1:242" s="406" customFormat="1" ht="20.100000000000001" customHeight="1">
      <c r="A68" s="867"/>
      <c r="B68" s="2160"/>
      <c r="C68" s="2348"/>
      <c r="D68" s="2348"/>
      <c r="E68" s="2348"/>
      <c r="F68" s="2552"/>
      <c r="G68" s="2553"/>
      <c r="H68" s="2554"/>
      <c r="I68" s="2552"/>
      <c r="J68" s="2553"/>
      <c r="K68" s="2554"/>
      <c r="L68" s="774"/>
      <c r="M68" s="882"/>
      <c r="N68" s="883"/>
      <c r="O68" s="967"/>
      <c r="P68" s="405"/>
      <c r="Q68" s="405"/>
      <c r="R68" s="405"/>
      <c r="S68" s="405"/>
      <c r="T68" s="405"/>
      <c r="U68" s="405"/>
      <c r="V68" s="405"/>
      <c r="W68" s="405"/>
      <c r="X68" s="405"/>
      <c r="Y68" s="405"/>
    </row>
    <row r="69" spans="1:242" s="289" customFormat="1" ht="20.100000000000001" customHeight="1">
      <c r="A69" s="2346" t="s">
        <v>5622</v>
      </c>
      <c r="B69" s="2347"/>
      <c r="C69" s="2347"/>
      <c r="D69" s="2347"/>
      <c r="E69" s="2347"/>
      <c r="F69" s="2347"/>
      <c r="G69" s="2347"/>
      <c r="H69" s="2347"/>
      <c r="I69" s="2347"/>
      <c r="J69" s="2347"/>
      <c r="K69" s="2347"/>
      <c r="L69" s="413">
        <v>3.2</v>
      </c>
      <c r="M69" s="884"/>
      <c r="N69" s="885"/>
      <c r="O69" s="968"/>
      <c r="P69" s="291"/>
      <c r="Q69" s="292"/>
      <c r="R69" s="290"/>
      <c r="S69" s="290"/>
      <c r="T69" s="290"/>
      <c r="U69" s="290"/>
      <c r="V69" s="291"/>
      <c r="W69" s="292"/>
      <c r="X69" s="290"/>
      <c r="Y69" s="290"/>
      <c r="Z69" s="290"/>
      <c r="AA69" s="290"/>
      <c r="AB69" s="291"/>
      <c r="AC69" s="292"/>
      <c r="AD69" s="290"/>
      <c r="AE69" s="290"/>
      <c r="AF69" s="290"/>
      <c r="AG69" s="290"/>
      <c r="AH69" s="291"/>
      <c r="AI69" s="292"/>
      <c r="AJ69" s="290"/>
      <c r="AK69" s="290"/>
      <c r="AL69" s="290"/>
      <c r="AM69" s="290"/>
      <c r="AN69" s="291"/>
      <c r="AO69" s="292"/>
      <c r="AP69" s="290"/>
      <c r="AQ69" s="290"/>
      <c r="AR69" s="290"/>
      <c r="AS69" s="290"/>
      <c r="AT69" s="291"/>
      <c r="AU69" s="292"/>
      <c r="AV69" s="290"/>
      <c r="AW69" s="290"/>
      <c r="AX69" s="290"/>
      <c r="AY69" s="290"/>
      <c r="AZ69" s="291"/>
      <c r="BA69" s="292"/>
      <c r="BB69" s="290"/>
      <c r="BC69" s="290"/>
      <c r="BD69" s="290"/>
      <c r="BE69" s="290"/>
      <c r="BF69" s="291"/>
      <c r="BG69" s="292"/>
      <c r="BH69" s="290"/>
      <c r="BI69" s="290"/>
      <c r="BJ69" s="290"/>
      <c r="BK69" s="290"/>
      <c r="BL69" s="291"/>
      <c r="BM69" s="292"/>
      <c r="BN69" s="290"/>
      <c r="BO69" s="290"/>
      <c r="BP69" s="290"/>
      <c r="BQ69" s="290"/>
      <c r="BR69" s="291"/>
      <c r="BS69" s="292"/>
      <c r="BT69" s="290"/>
      <c r="BU69" s="290"/>
      <c r="BV69" s="290"/>
      <c r="BW69" s="290"/>
      <c r="BX69" s="291"/>
      <c r="BY69" s="292"/>
      <c r="BZ69" s="290"/>
      <c r="CA69" s="290"/>
      <c r="CB69" s="290"/>
      <c r="CC69" s="290"/>
      <c r="CD69" s="291"/>
      <c r="CE69" s="292"/>
      <c r="CF69" s="290"/>
      <c r="CG69" s="290"/>
      <c r="CH69" s="290"/>
      <c r="CI69" s="290"/>
      <c r="CJ69" s="291"/>
      <c r="CK69" s="292"/>
      <c r="CL69" s="290"/>
      <c r="CM69" s="290"/>
      <c r="CN69" s="290"/>
      <c r="CO69" s="290"/>
      <c r="CP69" s="291"/>
      <c r="CQ69" s="292"/>
      <c r="CR69" s="290"/>
      <c r="CS69" s="290"/>
      <c r="CT69" s="290"/>
      <c r="CU69" s="290"/>
      <c r="CV69" s="291"/>
      <c r="CW69" s="292"/>
      <c r="CX69" s="290"/>
      <c r="CY69" s="290"/>
      <c r="CZ69" s="290"/>
      <c r="DA69" s="290"/>
      <c r="DB69" s="291"/>
      <c r="DC69" s="292"/>
      <c r="DD69" s="290"/>
      <c r="DE69" s="290"/>
      <c r="DF69" s="290"/>
      <c r="DG69" s="290"/>
      <c r="DH69" s="291"/>
      <c r="DI69" s="292"/>
      <c r="DJ69" s="290"/>
      <c r="DK69" s="290"/>
      <c r="DL69" s="290"/>
      <c r="DM69" s="290"/>
      <c r="DN69" s="291"/>
      <c r="DO69" s="292"/>
      <c r="DP69" s="290"/>
      <c r="DQ69" s="290"/>
      <c r="DR69" s="290"/>
      <c r="DS69" s="290"/>
      <c r="DT69" s="291"/>
      <c r="DU69" s="292"/>
      <c r="DV69" s="290"/>
      <c r="DW69" s="290"/>
      <c r="DX69" s="290"/>
      <c r="DY69" s="290"/>
      <c r="DZ69" s="291"/>
      <c r="EA69" s="292"/>
      <c r="EB69" s="290"/>
      <c r="EC69" s="290"/>
      <c r="ED69" s="290"/>
      <c r="EE69" s="290"/>
      <c r="EF69" s="291"/>
      <c r="EG69" s="292"/>
      <c r="EH69" s="290"/>
      <c r="EI69" s="290"/>
      <c r="EJ69" s="290"/>
      <c r="EK69" s="290"/>
      <c r="EL69" s="291"/>
      <c r="EM69" s="292"/>
      <c r="EN69" s="290"/>
      <c r="EO69" s="290"/>
      <c r="EP69" s="290"/>
      <c r="EQ69" s="290"/>
      <c r="ER69" s="291"/>
      <c r="ES69" s="292"/>
      <c r="ET69" s="290"/>
      <c r="EU69" s="290"/>
      <c r="EV69" s="290"/>
      <c r="EW69" s="290"/>
      <c r="EX69" s="291"/>
      <c r="EY69" s="292"/>
      <c r="EZ69" s="290"/>
      <c r="FA69" s="290"/>
      <c r="FB69" s="290"/>
      <c r="FC69" s="290"/>
      <c r="FD69" s="291"/>
      <c r="FE69" s="292"/>
      <c r="FF69" s="290"/>
      <c r="FG69" s="290"/>
      <c r="FH69" s="290"/>
      <c r="FI69" s="290"/>
      <c r="FJ69" s="291"/>
      <c r="FK69" s="292"/>
      <c r="FL69" s="290"/>
      <c r="FM69" s="290"/>
      <c r="FN69" s="290"/>
      <c r="FO69" s="290"/>
      <c r="FP69" s="291"/>
      <c r="FQ69" s="292"/>
      <c r="FR69" s="290"/>
      <c r="FS69" s="290"/>
      <c r="FT69" s="290"/>
      <c r="FU69" s="290"/>
      <c r="FV69" s="291"/>
      <c r="FW69" s="292"/>
      <c r="FX69" s="290"/>
      <c r="FY69" s="290"/>
      <c r="FZ69" s="290"/>
      <c r="GA69" s="290"/>
      <c r="GB69" s="291"/>
      <c r="GC69" s="292"/>
      <c r="GD69" s="290"/>
      <c r="GE69" s="290"/>
      <c r="GF69" s="290"/>
      <c r="GG69" s="290"/>
      <c r="GH69" s="291"/>
      <c r="GI69" s="292"/>
      <c r="GJ69" s="290"/>
      <c r="GK69" s="290"/>
      <c r="GL69" s="290"/>
      <c r="GM69" s="290"/>
      <c r="GN69" s="291"/>
      <c r="GO69" s="292"/>
      <c r="GP69" s="290"/>
      <c r="GQ69" s="290"/>
      <c r="GR69" s="290"/>
      <c r="GS69" s="290"/>
      <c r="GT69" s="291"/>
      <c r="GU69" s="292"/>
      <c r="GV69" s="290"/>
      <c r="GW69" s="290"/>
      <c r="GX69" s="290"/>
      <c r="GY69" s="290"/>
      <c r="GZ69" s="291"/>
      <c r="HA69" s="292"/>
      <c r="HB69" s="290"/>
      <c r="HC69" s="290"/>
      <c r="HD69" s="290"/>
      <c r="HE69" s="290"/>
      <c r="HF69" s="291"/>
      <c r="HG69" s="292"/>
      <c r="HH69" s="290"/>
      <c r="HI69" s="290"/>
      <c r="HJ69" s="290"/>
      <c r="HK69" s="290"/>
      <c r="HL69" s="291"/>
      <c r="HM69" s="292"/>
      <c r="HN69" s="290"/>
      <c r="HO69" s="290"/>
      <c r="HP69" s="290"/>
      <c r="HQ69" s="290"/>
      <c r="HR69" s="291"/>
      <c r="HS69" s="292"/>
      <c r="HT69" s="290"/>
      <c r="HU69" s="290"/>
      <c r="HV69" s="290"/>
      <c r="HW69" s="290"/>
      <c r="HX69" s="291"/>
      <c r="HY69" s="292"/>
      <c r="HZ69" s="290"/>
      <c r="IA69" s="290"/>
      <c r="IB69" s="290"/>
      <c r="IC69" s="290"/>
      <c r="ID69" s="291"/>
      <c r="IE69" s="292"/>
      <c r="IF69" s="290"/>
      <c r="IG69" s="290"/>
      <c r="IH69" s="290"/>
    </row>
    <row r="70" spans="1:242">
      <c r="A70" s="969"/>
      <c r="B70" s="970"/>
      <c r="C70" s="970"/>
      <c r="D70" s="970"/>
      <c r="E70" s="970"/>
      <c r="F70" s="970"/>
      <c r="G70" s="971"/>
      <c r="H70" s="972"/>
      <c r="I70" s="970"/>
      <c r="J70" s="971"/>
      <c r="K70" s="972"/>
      <c r="L70" s="972"/>
      <c r="M70" s="972"/>
      <c r="N70" s="972"/>
      <c r="O70" s="973"/>
    </row>
    <row r="71" spans="1:242">
      <c r="A71" s="962"/>
      <c r="B71" s="473"/>
      <c r="C71" s="473"/>
      <c r="D71" s="473"/>
      <c r="E71" s="473"/>
      <c r="F71" s="473"/>
      <c r="G71" s="757"/>
      <c r="H71" s="963"/>
      <c r="I71" s="473"/>
      <c r="J71" s="757"/>
      <c r="K71" s="963"/>
      <c r="L71" s="963"/>
      <c r="M71" s="963"/>
      <c r="N71" s="963"/>
      <c r="O71" s="964"/>
    </row>
    <row r="72" spans="1:242" ht="20.25" customHeight="1">
      <c r="A72" s="959" t="s">
        <v>6823</v>
      </c>
      <c r="B72" s="960"/>
      <c r="C72" s="960"/>
      <c r="D72" s="960"/>
      <c r="E72" s="960"/>
      <c r="F72" s="960"/>
      <c r="G72" s="960"/>
      <c r="H72" s="960"/>
      <c r="I72" s="960"/>
      <c r="J72" s="960"/>
      <c r="K72" s="960"/>
      <c r="L72" s="960"/>
      <c r="M72" s="960"/>
      <c r="N72" s="961">
        <v>136.20499999999998</v>
      </c>
      <c r="O72" s="864" t="s">
        <v>22</v>
      </c>
    </row>
    <row r="73" spans="1:242">
      <c r="A73" s="422"/>
    </row>
  </sheetData>
  <mergeCells count="142">
    <mergeCell ref="I24:K24"/>
    <mergeCell ref="I25:K25"/>
    <mergeCell ref="I26:K26"/>
    <mergeCell ref="I28:K28"/>
    <mergeCell ref="I27:K27"/>
    <mergeCell ref="B12:E13"/>
    <mergeCell ref="B14:E14"/>
    <mergeCell ref="B15:E15"/>
    <mergeCell ref="B16:E16"/>
    <mergeCell ref="B17:E17"/>
    <mergeCell ref="B18:E18"/>
    <mergeCell ref="A19:K19"/>
    <mergeCell ref="B22:E23"/>
    <mergeCell ref="B24:E24"/>
    <mergeCell ref="B25:E25"/>
    <mergeCell ref="B26:E26"/>
    <mergeCell ref="B27:E27"/>
    <mergeCell ref="B28:E28"/>
    <mergeCell ref="A12:A13"/>
    <mergeCell ref="A29:K29"/>
    <mergeCell ref="F12:H12"/>
    <mergeCell ref="F13:H13"/>
    <mergeCell ref="I12:K12"/>
    <mergeCell ref="I13:K13"/>
    <mergeCell ref="F14:H14"/>
    <mergeCell ref="F15:H15"/>
    <mergeCell ref="F16:H16"/>
    <mergeCell ref="F17:H17"/>
    <mergeCell ref="F18:H18"/>
    <mergeCell ref="I14:K14"/>
    <mergeCell ref="I15:K15"/>
    <mergeCell ref="I16:K16"/>
    <mergeCell ref="I17:K17"/>
    <mergeCell ref="I18:K18"/>
    <mergeCell ref="F22:H22"/>
    <mergeCell ref="F23:H23"/>
    <mergeCell ref="F24:H24"/>
    <mergeCell ref="F25:H25"/>
    <mergeCell ref="F26:H26"/>
    <mergeCell ref="F27:H27"/>
    <mergeCell ref="F28:H28"/>
    <mergeCell ref="I22:K22"/>
    <mergeCell ref="I23:K23"/>
    <mergeCell ref="I65:K65"/>
    <mergeCell ref="A59:K59"/>
    <mergeCell ref="B52:C53"/>
    <mergeCell ref="B54:C54"/>
    <mergeCell ref="B55:C55"/>
    <mergeCell ref="F54:H54"/>
    <mergeCell ref="I54:K54"/>
    <mergeCell ref="F57:H57"/>
    <mergeCell ref="I57:K57"/>
    <mergeCell ref="F58:H58"/>
    <mergeCell ref="I58:K58"/>
    <mergeCell ref="A62:A63"/>
    <mergeCell ref="B62:E63"/>
    <mergeCell ref="F62:H62"/>
    <mergeCell ref="I62:K62"/>
    <mergeCell ref="F63:H63"/>
    <mergeCell ref="I63:K63"/>
    <mergeCell ref="A52:A53"/>
    <mergeCell ref="I45:K45"/>
    <mergeCell ref="F47:H47"/>
    <mergeCell ref="B46:E46"/>
    <mergeCell ref="B47:E47"/>
    <mergeCell ref="F46:H46"/>
    <mergeCell ref="I46:K46"/>
    <mergeCell ref="B44:E44"/>
    <mergeCell ref="A69:K69"/>
    <mergeCell ref="B67:E67"/>
    <mergeCell ref="F67:H67"/>
    <mergeCell ref="I67:K67"/>
    <mergeCell ref="B64:E64"/>
    <mergeCell ref="F64:H64"/>
    <mergeCell ref="I64:K64"/>
    <mergeCell ref="B68:E68"/>
    <mergeCell ref="F55:H55"/>
    <mergeCell ref="I55:K55"/>
    <mergeCell ref="B56:C56"/>
    <mergeCell ref="B57:C57"/>
    <mergeCell ref="B58:C58"/>
    <mergeCell ref="F56:H56"/>
    <mergeCell ref="I56:K56"/>
    <mergeCell ref="B65:E65"/>
    <mergeCell ref="F65:H65"/>
    <mergeCell ref="I37:K37"/>
    <mergeCell ref="I38:K38"/>
    <mergeCell ref="A42:A43"/>
    <mergeCell ref="F42:H42"/>
    <mergeCell ref="I42:K42"/>
    <mergeCell ref="F43:H43"/>
    <mergeCell ref="I43:K43"/>
    <mergeCell ref="B66:E66"/>
    <mergeCell ref="F66:H66"/>
    <mergeCell ref="I66:K66"/>
    <mergeCell ref="F44:H44"/>
    <mergeCell ref="I44:K44"/>
    <mergeCell ref="I47:K47"/>
    <mergeCell ref="A49:K49"/>
    <mergeCell ref="B48:E48"/>
    <mergeCell ref="B45:E45"/>
    <mergeCell ref="F48:H48"/>
    <mergeCell ref="I48:K48"/>
    <mergeCell ref="B42:E43"/>
    <mergeCell ref="F52:H52"/>
    <mergeCell ref="I52:K52"/>
    <mergeCell ref="F53:H53"/>
    <mergeCell ref="I53:K53"/>
    <mergeCell ref="F45:H45"/>
    <mergeCell ref="A1:O1"/>
    <mergeCell ref="A2:O2"/>
    <mergeCell ref="A3:O3"/>
    <mergeCell ref="A4:O4"/>
    <mergeCell ref="A5:O5"/>
    <mergeCell ref="B6:O6"/>
    <mergeCell ref="B7:O7"/>
    <mergeCell ref="B8:O8"/>
    <mergeCell ref="B9:O9"/>
    <mergeCell ref="A10:O10"/>
    <mergeCell ref="A22:A23"/>
    <mergeCell ref="F68:H68"/>
    <mergeCell ref="I68:K68"/>
    <mergeCell ref="F36:H36"/>
    <mergeCell ref="F37:H37"/>
    <mergeCell ref="F38:H38"/>
    <mergeCell ref="A32:A33"/>
    <mergeCell ref="B32:E33"/>
    <mergeCell ref="F33:H33"/>
    <mergeCell ref="I33:K33"/>
    <mergeCell ref="B34:E34"/>
    <mergeCell ref="F32:H32"/>
    <mergeCell ref="I32:K32"/>
    <mergeCell ref="F34:H34"/>
    <mergeCell ref="F35:H35"/>
    <mergeCell ref="I34:K34"/>
    <mergeCell ref="I35:K35"/>
    <mergeCell ref="A39:K39"/>
    <mergeCell ref="B35:E35"/>
    <mergeCell ref="B36:E36"/>
    <mergeCell ref="B37:E37"/>
    <mergeCell ref="B38:E38"/>
    <mergeCell ref="I36:K36"/>
  </mergeCells>
  <printOptions horizontalCentered="1"/>
  <pageMargins left="0.15748031496062992" right="0.19685039370078741" top="0.78740157480314965" bottom="0.78740157480314965" header="0.15748031496062992" footer="0.31496062992125984"/>
  <pageSetup paperSize="9" scale="76" firstPageNumber="25" fitToHeight="0" orientation="landscape" useFirstPageNumber="1" r:id="rId1"/>
  <headerFooter scaleWithDoc="0">
    <oddFooter>&amp;C&amp;"-,Negrito"&amp;G</oddFooter>
  </headerFooter>
  <rowBreaks count="2" manualBreakCount="2">
    <brk id="30" max="16" man="1"/>
    <brk id="50" max="16" man="1"/>
  </rowBreaks>
  <drawing r:id="rId2"/>
  <legacyDrawingHF r:id="rId3"/>
</worksheet>
</file>

<file path=xl/worksheets/sheet38.xml><?xml version="1.0" encoding="utf-8"?>
<worksheet xmlns="http://schemas.openxmlformats.org/spreadsheetml/2006/main" xmlns:r="http://schemas.openxmlformats.org/officeDocument/2006/relationships">
  <sheetPr codeName="Plan24"/>
  <dimension ref="A1:IF52"/>
  <sheetViews>
    <sheetView showGridLines="0" view="pageBreakPreview" topLeftCell="A17" zoomScale="85" zoomScaleNormal="115" zoomScaleSheetLayoutView="85" workbookViewId="0">
      <selection activeCell="E18" sqref="E18"/>
    </sheetView>
  </sheetViews>
  <sheetFormatPr defaultRowHeight="15"/>
  <cols>
    <col min="1" max="1" width="10.7109375" style="38" customWidth="1"/>
    <col min="2" max="2" width="6" style="38" customWidth="1"/>
    <col min="3" max="3" width="30.5703125" style="38" customWidth="1"/>
    <col min="4" max="4" width="8.28515625" style="38" customWidth="1"/>
    <col min="5" max="5" width="5.7109375" style="45" customWidth="1"/>
    <col min="6" max="6" width="9.7109375" style="38" customWidth="1"/>
    <col min="7" max="7" width="8.28515625" style="38" customWidth="1"/>
    <col min="8" max="8" width="5.7109375" style="45" customWidth="1"/>
    <col min="9" max="9" width="8.28515625" style="38" customWidth="1"/>
    <col min="10" max="12" width="18.7109375" style="38" customWidth="1"/>
    <col min="13" max="13" width="18.7109375" style="45" customWidth="1"/>
    <col min="14" max="18" width="9.140625" style="38"/>
    <col min="19" max="19" width="13.7109375" style="38" customWidth="1"/>
    <col min="20" max="20" width="13.28515625" style="38" customWidth="1"/>
    <col min="21" max="16384" width="9.140625" style="38"/>
  </cols>
  <sheetData>
    <row r="1" spans="1:25" s="5" customFormat="1" ht="18">
      <c r="A1" s="1957" t="s">
        <v>0</v>
      </c>
      <c r="B1" s="2145" t="s">
        <v>0</v>
      </c>
      <c r="C1" s="2145"/>
      <c r="D1" s="2145"/>
      <c r="E1" s="2145"/>
      <c r="F1" s="2145"/>
      <c r="G1" s="2145"/>
      <c r="H1" s="2145"/>
      <c r="I1" s="2145"/>
      <c r="J1" s="2145"/>
      <c r="K1" s="2145"/>
      <c r="L1" s="2145"/>
      <c r="M1" s="1959"/>
    </row>
    <row r="2" spans="1:25" s="5" customFormat="1" ht="14.25">
      <c r="A2" s="2084" t="s">
        <v>5601</v>
      </c>
      <c r="B2" s="1822" t="s">
        <v>1</v>
      </c>
      <c r="C2" s="1822"/>
      <c r="D2" s="1822"/>
      <c r="E2" s="1822"/>
      <c r="F2" s="1822"/>
      <c r="G2" s="1822"/>
      <c r="H2" s="1822"/>
      <c r="I2" s="1822"/>
      <c r="J2" s="1822"/>
      <c r="K2" s="1822"/>
      <c r="L2" s="1822"/>
      <c r="M2" s="2085"/>
    </row>
    <row r="3" spans="1:25" s="5" customFormat="1" ht="14.25">
      <c r="A3" s="2086" t="s">
        <v>5602</v>
      </c>
      <c r="B3" s="1825" t="s">
        <v>2</v>
      </c>
      <c r="C3" s="1825"/>
      <c r="D3" s="1825"/>
      <c r="E3" s="1825"/>
      <c r="F3" s="1825"/>
      <c r="G3" s="1825"/>
      <c r="H3" s="1825"/>
      <c r="I3" s="1825"/>
      <c r="J3" s="1825"/>
      <c r="K3" s="1825"/>
      <c r="L3" s="1825"/>
      <c r="M3" s="2087"/>
    </row>
    <row r="4" spans="1:25" s="5" customFormat="1" ht="14.25">
      <c r="A4" s="2086" t="s">
        <v>3</v>
      </c>
      <c r="B4" s="1825" t="s">
        <v>3</v>
      </c>
      <c r="C4" s="1825"/>
      <c r="D4" s="1825"/>
      <c r="E4" s="1825"/>
      <c r="F4" s="1825"/>
      <c r="G4" s="1825"/>
      <c r="H4" s="1825"/>
      <c r="I4" s="1825"/>
      <c r="J4" s="1825"/>
      <c r="K4" s="1825"/>
      <c r="L4" s="1825"/>
      <c r="M4" s="2087"/>
    </row>
    <row r="5" spans="1:25" s="5" customFormat="1" ht="14.25">
      <c r="A5" s="2086" t="s">
        <v>4</v>
      </c>
      <c r="B5" s="1825" t="s">
        <v>4</v>
      </c>
      <c r="C5" s="1825"/>
      <c r="D5" s="1825"/>
      <c r="E5" s="1825"/>
      <c r="F5" s="1825"/>
      <c r="G5" s="1825"/>
      <c r="H5" s="1825"/>
      <c r="I5" s="1825"/>
      <c r="J5" s="1825"/>
      <c r="K5" s="1825"/>
      <c r="L5" s="1825"/>
      <c r="M5" s="2087"/>
    </row>
    <row r="6" spans="1:25" s="5" customFormat="1" ht="15" customHeight="1">
      <c r="A6" s="281" t="s">
        <v>5</v>
      </c>
      <c r="B6" s="2349" t="s">
        <v>7658</v>
      </c>
      <c r="C6" s="2349"/>
      <c r="D6" s="2349"/>
      <c r="E6" s="2349"/>
      <c r="F6" s="2349"/>
      <c r="G6" s="2349"/>
      <c r="H6" s="2349"/>
      <c r="I6" s="2349"/>
      <c r="J6" s="2349"/>
      <c r="K6" s="2349"/>
      <c r="L6" s="2349"/>
      <c r="M6" s="2147"/>
    </row>
    <row r="7" spans="1:25" s="5" customFormat="1" ht="14.25">
      <c r="A7" s="282" t="s">
        <v>51</v>
      </c>
      <c r="B7" s="1852" t="s">
        <v>6775</v>
      </c>
      <c r="C7" s="1852"/>
      <c r="D7" s="1852"/>
      <c r="E7" s="1852"/>
      <c r="F7" s="1852"/>
      <c r="G7" s="1852"/>
      <c r="H7" s="1852"/>
      <c r="I7" s="1852"/>
      <c r="J7" s="1852"/>
      <c r="K7" s="1852"/>
      <c r="L7" s="1852"/>
      <c r="M7" s="2088"/>
    </row>
    <row r="8" spans="1:25" s="5" customFormat="1" ht="14.25">
      <c r="A8" s="282" t="s">
        <v>6</v>
      </c>
      <c r="B8" s="1852" t="s">
        <v>6776</v>
      </c>
      <c r="C8" s="1852"/>
      <c r="D8" s="1852"/>
      <c r="E8" s="1852"/>
      <c r="F8" s="1852"/>
      <c r="G8" s="1852"/>
      <c r="H8" s="1852"/>
      <c r="I8" s="1852"/>
      <c r="J8" s="1852"/>
      <c r="K8" s="1852"/>
      <c r="L8" s="1852"/>
      <c r="M8" s="2088"/>
    </row>
    <row r="9" spans="1:25" s="5" customFormat="1" ht="15.75" customHeight="1">
      <c r="A9" s="283" t="s">
        <v>7</v>
      </c>
      <c r="B9" s="2175" t="s">
        <v>7819</v>
      </c>
      <c r="C9" s="2175"/>
      <c r="D9" s="2175"/>
      <c r="E9" s="2175"/>
      <c r="F9" s="2175"/>
      <c r="G9" s="2175"/>
      <c r="H9" s="2175"/>
      <c r="I9" s="2175"/>
      <c r="J9" s="2175"/>
      <c r="K9" s="2175"/>
      <c r="L9" s="2175"/>
      <c r="M9" s="2089"/>
    </row>
    <row r="10" spans="1:25" s="5" customFormat="1" ht="22.5" customHeight="1">
      <c r="A10" s="2176" t="s">
        <v>6844</v>
      </c>
      <c r="B10" s="2177"/>
      <c r="C10" s="2177"/>
      <c r="D10" s="2177"/>
      <c r="E10" s="2177"/>
      <c r="F10" s="2177"/>
      <c r="G10" s="2177"/>
      <c r="H10" s="2177"/>
      <c r="I10" s="2177"/>
      <c r="J10" s="2177"/>
      <c r="K10" s="2177"/>
      <c r="L10" s="2177"/>
      <c r="M10" s="2178"/>
      <c r="N10" s="284"/>
      <c r="O10" s="284"/>
      <c r="P10" s="284"/>
      <c r="Q10" s="284"/>
      <c r="R10" s="284"/>
      <c r="S10" s="284"/>
      <c r="T10" s="284"/>
      <c r="U10" s="284"/>
      <c r="V10" s="284"/>
      <c r="W10" s="284"/>
      <c r="X10" s="284"/>
      <c r="Y10" s="284"/>
    </row>
    <row r="11" spans="1:25" s="5" customFormat="1" ht="15.75">
      <c r="A11" s="448" t="s">
        <v>4731</v>
      </c>
      <c r="B11" s="449" t="s">
        <v>5698</v>
      </c>
      <c r="C11" s="449"/>
      <c r="D11" s="449" t="s">
        <v>5696</v>
      </c>
      <c r="E11" s="880"/>
      <c r="F11" s="446"/>
      <c r="G11" s="449" t="s">
        <v>5697</v>
      </c>
      <c r="H11" s="880"/>
      <c r="I11" s="446"/>
      <c r="J11" s="446"/>
      <c r="K11" s="446"/>
      <c r="L11" s="446"/>
      <c r="M11" s="775"/>
      <c r="N11" s="284"/>
      <c r="O11" s="284"/>
      <c r="P11" s="284"/>
      <c r="Q11" s="284"/>
      <c r="R11" s="284"/>
      <c r="S11" s="284"/>
      <c r="T11" s="284"/>
      <c r="U11" s="284"/>
      <c r="V11" s="284"/>
      <c r="W11" s="284"/>
      <c r="X11" s="284"/>
      <c r="Y11" s="284"/>
    </row>
    <row r="12" spans="1:25" s="406" customFormat="1" ht="12.75" customHeight="1">
      <c r="A12" s="2179" t="s">
        <v>9</v>
      </c>
      <c r="B12" s="2353" t="s">
        <v>5610</v>
      </c>
      <c r="C12" s="2354"/>
      <c r="D12" s="2559" t="s">
        <v>17</v>
      </c>
      <c r="E12" s="2560"/>
      <c r="F12" s="2560"/>
      <c r="G12" s="2559" t="s">
        <v>5694</v>
      </c>
      <c r="H12" s="2560"/>
      <c r="I12" s="2561"/>
      <c r="J12" s="875" t="s">
        <v>5621</v>
      </c>
      <c r="K12" s="881" t="s">
        <v>5686</v>
      </c>
      <c r="L12" s="965"/>
      <c r="M12" s="776"/>
      <c r="N12" s="405"/>
      <c r="O12" s="405"/>
      <c r="P12" s="405"/>
      <c r="Q12" s="405"/>
      <c r="R12" s="405"/>
      <c r="S12" s="405"/>
      <c r="T12" s="405"/>
      <c r="U12" s="405"/>
      <c r="V12" s="405"/>
      <c r="W12" s="405"/>
    </row>
    <row r="13" spans="1:25" s="406" customFormat="1" ht="12.75">
      <c r="A13" s="2180"/>
      <c r="B13" s="2156"/>
      <c r="C13" s="2157"/>
      <c r="D13" s="2556" t="s">
        <v>5693</v>
      </c>
      <c r="E13" s="2557"/>
      <c r="F13" s="2557"/>
      <c r="G13" s="2556" t="s">
        <v>5619</v>
      </c>
      <c r="H13" s="2557"/>
      <c r="I13" s="2558"/>
      <c r="J13" s="404" t="s">
        <v>5619</v>
      </c>
      <c r="K13" s="882"/>
      <c r="L13" s="883"/>
      <c r="M13" s="777"/>
      <c r="N13" s="405"/>
      <c r="O13" s="405"/>
      <c r="P13" s="405"/>
      <c r="Q13" s="405"/>
      <c r="R13" s="405"/>
      <c r="S13" s="405"/>
      <c r="T13" s="405"/>
      <c r="U13" s="405"/>
      <c r="V13" s="405"/>
      <c r="W13" s="405"/>
    </row>
    <row r="14" spans="1:25" s="406" customFormat="1" ht="20.100000000000001" customHeight="1">
      <c r="A14" s="626">
        <v>1</v>
      </c>
      <c r="B14" s="2477" t="s">
        <v>6772</v>
      </c>
      <c r="C14" s="2478"/>
      <c r="D14" s="2579"/>
      <c r="E14" s="2580"/>
      <c r="F14" s="2581"/>
      <c r="G14" s="2579">
        <v>0.36499999999999999</v>
      </c>
      <c r="H14" s="2580"/>
      <c r="I14" s="2581"/>
      <c r="J14" s="856">
        <v>0</v>
      </c>
      <c r="K14" s="882"/>
      <c r="L14" s="883"/>
      <c r="M14" s="777"/>
      <c r="N14" s="405"/>
      <c r="O14" s="405"/>
      <c r="P14" s="405"/>
      <c r="Q14" s="405"/>
      <c r="R14" s="405"/>
      <c r="S14" s="405"/>
      <c r="T14" s="405"/>
      <c r="U14" s="405"/>
      <c r="V14" s="405"/>
      <c r="W14" s="405"/>
    </row>
    <row r="15" spans="1:25" s="406" customFormat="1" ht="20.100000000000001" customHeight="1">
      <c r="A15" s="408">
        <v>2</v>
      </c>
      <c r="B15" s="2479" t="s">
        <v>6773</v>
      </c>
      <c r="C15" s="2480"/>
      <c r="D15" s="2573">
        <v>2</v>
      </c>
      <c r="E15" s="2574"/>
      <c r="F15" s="2575"/>
      <c r="G15" s="2573">
        <v>0.36499999999999999</v>
      </c>
      <c r="H15" s="2574"/>
      <c r="I15" s="2575"/>
      <c r="J15" s="857">
        <v>0.73</v>
      </c>
      <c r="K15" s="882"/>
      <c r="L15" s="883"/>
      <c r="M15" s="777"/>
      <c r="N15" s="405"/>
      <c r="O15" s="405"/>
      <c r="P15" s="405"/>
      <c r="Q15" s="405"/>
      <c r="R15" s="405"/>
      <c r="S15" s="405"/>
      <c r="T15" s="405"/>
      <c r="U15" s="405"/>
      <c r="V15" s="405"/>
      <c r="W15" s="405"/>
    </row>
    <row r="16" spans="1:25" s="406" customFormat="1" ht="20.100000000000001" customHeight="1">
      <c r="A16" s="408"/>
      <c r="B16" s="2479"/>
      <c r="C16" s="2480"/>
      <c r="D16" s="2573"/>
      <c r="E16" s="2574"/>
      <c r="F16" s="2575"/>
      <c r="G16" s="2573"/>
      <c r="H16" s="2574"/>
      <c r="I16" s="2575"/>
      <c r="J16" s="857"/>
      <c r="K16" s="882"/>
      <c r="L16" s="883"/>
      <c r="M16" s="777"/>
      <c r="N16" s="405"/>
      <c r="O16" s="405"/>
      <c r="P16" s="405"/>
      <c r="Q16" s="405"/>
      <c r="R16" s="405"/>
      <c r="S16" s="405"/>
      <c r="T16" s="405"/>
      <c r="U16" s="405"/>
      <c r="V16" s="405"/>
      <c r="W16" s="405"/>
    </row>
    <row r="17" spans="1:240" s="406" customFormat="1" ht="20.100000000000001" customHeight="1">
      <c r="A17" s="408"/>
      <c r="B17" s="2479"/>
      <c r="C17" s="2480"/>
      <c r="D17" s="2573"/>
      <c r="E17" s="2574"/>
      <c r="F17" s="2575"/>
      <c r="G17" s="2573"/>
      <c r="H17" s="2574"/>
      <c r="I17" s="2575"/>
      <c r="J17" s="857"/>
      <c r="K17" s="882"/>
      <c r="L17" s="883"/>
      <c r="M17" s="777"/>
      <c r="N17" s="405"/>
      <c r="O17" s="405"/>
      <c r="P17" s="405"/>
      <c r="Q17" s="405"/>
      <c r="R17" s="405"/>
      <c r="S17" s="405"/>
      <c r="T17" s="405"/>
      <c r="U17" s="405"/>
      <c r="V17" s="405"/>
      <c r="W17" s="405"/>
    </row>
    <row r="18" spans="1:240" s="406" customFormat="1" ht="20.100000000000001" customHeight="1">
      <c r="A18" s="629"/>
      <c r="B18" s="2550"/>
      <c r="C18" s="2551"/>
      <c r="D18" s="2582"/>
      <c r="E18" s="2583"/>
      <c r="F18" s="2584"/>
      <c r="G18" s="2582"/>
      <c r="H18" s="2583"/>
      <c r="I18" s="2584"/>
      <c r="J18" s="858"/>
      <c r="K18" s="882"/>
      <c r="L18" s="883"/>
      <c r="M18" s="777"/>
      <c r="N18" s="405"/>
      <c r="O18" s="405"/>
      <c r="P18" s="405"/>
      <c r="Q18" s="405"/>
      <c r="R18" s="405"/>
      <c r="S18" s="405"/>
      <c r="T18" s="405"/>
      <c r="U18" s="405"/>
      <c r="V18" s="405"/>
      <c r="W18" s="405"/>
    </row>
    <row r="19" spans="1:240" s="289" customFormat="1" ht="20.100000000000001" customHeight="1">
      <c r="A19" s="2346" t="s">
        <v>5622</v>
      </c>
      <c r="B19" s="2347"/>
      <c r="C19" s="2347"/>
      <c r="D19" s="2576">
        <v>2</v>
      </c>
      <c r="E19" s="2577"/>
      <c r="F19" s="2578"/>
      <c r="G19" s="2187"/>
      <c r="H19" s="2188"/>
      <c r="I19" s="2189"/>
      <c r="J19" s="413">
        <v>0.73</v>
      </c>
      <c r="K19" s="884"/>
      <c r="L19" s="885"/>
      <c r="M19" s="778"/>
      <c r="N19" s="291"/>
      <c r="O19" s="292"/>
      <c r="P19" s="290"/>
      <c r="Q19" s="290"/>
      <c r="R19" s="290"/>
      <c r="S19" s="290"/>
      <c r="T19" s="291"/>
      <c r="U19" s="292"/>
      <c r="V19" s="290"/>
      <c r="W19" s="290"/>
      <c r="X19" s="290"/>
      <c r="Y19" s="290"/>
      <c r="Z19" s="291"/>
      <c r="AA19" s="292"/>
      <c r="AB19" s="290"/>
      <c r="AC19" s="290"/>
      <c r="AD19" s="290"/>
      <c r="AE19" s="290"/>
      <c r="AF19" s="291"/>
      <c r="AG19" s="292"/>
      <c r="AH19" s="290"/>
      <c r="AI19" s="290"/>
      <c r="AJ19" s="290"/>
      <c r="AK19" s="290"/>
      <c r="AL19" s="291"/>
      <c r="AM19" s="292"/>
      <c r="AN19" s="290"/>
      <c r="AO19" s="290"/>
      <c r="AP19" s="290"/>
      <c r="AQ19" s="290"/>
      <c r="AR19" s="291"/>
      <c r="AS19" s="292"/>
      <c r="AT19" s="290"/>
      <c r="AU19" s="290"/>
      <c r="AV19" s="290"/>
      <c r="AW19" s="290"/>
      <c r="AX19" s="291"/>
      <c r="AY19" s="292"/>
      <c r="AZ19" s="290"/>
      <c r="BA19" s="290"/>
      <c r="BB19" s="290"/>
      <c r="BC19" s="290"/>
      <c r="BD19" s="291"/>
      <c r="BE19" s="292"/>
      <c r="BF19" s="290"/>
      <c r="BG19" s="290"/>
      <c r="BH19" s="290"/>
      <c r="BI19" s="290"/>
      <c r="BJ19" s="291"/>
      <c r="BK19" s="292"/>
      <c r="BL19" s="290"/>
      <c r="BM19" s="290"/>
      <c r="BN19" s="290"/>
      <c r="BO19" s="290"/>
      <c r="BP19" s="291"/>
      <c r="BQ19" s="292"/>
      <c r="BR19" s="290"/>
      <c r="BS19" s="290"/>
      <c r="BT19" s="290"/>
      <c r="BU19" s="290"/>
      <c r="BV19" s="291"/>
      <c r="BW19" s="292"/>
      <c r="BX19" s="290"/>
      <c r="BY19" s="290"/>
      <c r="BZ19" s="290"/>
      <c r="CA19" s="290"/>
      <c r="CB19" s="291"/>
      <c r="CC19" s="292"/>
      <c r="CD19" s="290"/>
      <c r="CE19" s="290"/>
      <c r="CF19" s="290"/>
      <c r="CG19" s="290"/>
      <c r="CH19" s="291"/>
      <c r="CI19" s="292"/>
      <c r="CJ19" s="290"/>
      <c r="CK19" s="290"/>
      <c r="CL19" s="290"/>
      <c r="CM19" s="290"/>
      <c r="CN19" s="291"/>
      <c r="CO19" s="292"/>
      <c r="CP19" s="290"/>
      <c r="CQ19" s="290"/>
      <c r="CR19" s="290"/>
      <c r="CS19" s="290"/>
      <c r="CT19" s="291"/>
      <c r="CU19" s="292"/>
      <c r="CV19" s="290"/>
      <c r="CW19" s="290"/>
      <c r="CX19" s="290"/>
      <c r="CY19" s="290"/>
      <c r="CZ19" s="291"/>
      <c r="DA19" s="292"/>
      <c r="DB19" s="290"/>
      <c r="DC19" s="290"/>
      <c r="DD19" s="290"/>
      <c r="DE19" s="290"/>
      <c r="DF19" s="291"/>
      <c r="DG19" s="292"/>
      <c r="DH19" s="290"/>
      <c r="DI19" s="290"/>
      <c r="DJ19" s="290"/>
      <c r="DK19" s="290"/>
      <c r="DL19" s="291"/>
      <c r="DM19" s="292"/>
      <c r="DN19" s="290"/>
      <c r="DO19" s="290"/>
      <c r="DP19" s="290"/>
      <c r="DQ19" s="290"/>
      <c r="DR19" s="291"/>
      <c r="DS19" s="292"/>
      <c r="DT19" s="290"/>
      <c r="DU19" s="290"/>
      <c r="DV19" s="290"/>
      <c r="DW19" s="290"/>
      <c r="DX19" s="291"/>
      <c r="DY19" s="292"/>
      <c r="DZ19" s="290"/>
      <c r="EA19" s="290"/>
      <c r="EB19" s="290"/>
      <c r="EC19" s="290"/>
      <c r="ED19" s="291"/>
      <c r="EE19" s="292"/>
      <c r="EF19" s="290"/>
      <c r="EG19" s="290"/>
      <c r="EH19" s="290"/>
      <c r="EI19" s="290"/>
      <c r="EJ19" s="291"/>
      <c r="EK19" s="292"/>
      <c r="EL19" s="290"/>
      <c r="EM19" s="290"/>
      <c r="EN19" s="290"/>
      <c r="EO19" s="290"/>
      <c r="EP19" s="291"/>
      <c r="EQ19" s="292"/>
      <c r="ER19" s="290"/>
      <c r="ES19" s="290"/>
      <c r="ET19" s="290"/>
      <c r="EU19" s="290"/>
      <c r="EV19" s="291"/>
      <c r="EW19" s="292"/>
      <c r="EX19" s="290"/>
      <c r="EY19" s="290"/>
      <c r="EZ19" s="290"/>
      <c r="FA19" s="290"/>
      <c r="FB19" s="291"/>
      <c r="FC19" s="292"/>
      <c r="FD19" s="290"/>
      <c r="FE19" s="290"/>
      <c r="FF19" s="290"/>
      <c r="FG19" s="290"/>
      <c r="FH19" s="291"/>
      <c r="FI19" s="292"/>
      <c r="FJ19" s="290"/>
      <c r="FK19" s="290"/>
      <c r="FL19" s="290"/>
      <c r="FM19" s="290"/>
      <c r="FN19" s="291"/>
      <c r="FO19" s="292"/>
      <c r="FP19" s="290"/>
      <c r="FQ19" s="290"/>
      <c r="FR19" s="290"/>
      <c r="FS19" s="290"/>
      <c r="FT19" s="291"/>
      <c r="FU19" s="292"/>
      <c r="FV19" s="290"/>
      <c r="FW19" s="290"/>
      <c r="FX19" s="290"/>
      <c r="FY19" s="290"/>
      <c r="FZ19" s="291"/>
      <c r="GA19" s="292"/>
      <c r="GB19" s="290"/>
      <c r="GC19" s="290"/>
      <c r="GD19" s="290"/>
      <c r="GE19" s="290"/>
      <c r="GF19" s="291"/>
      <c r="GG19" s="292"/>
      <c r="GH19" s="290"/>
      <c r="GI19" s="290"/>
      <c r="GJ19" s="290"/>
      <c r="GK19" s="290"/>
      <c r="GL19" s="291"/>
      <c r="GM19" s="292"/>
      <c r="GN19" s="290"/>
      <c r="GO19" s="290"/>
      <c r="GP19" s="290"/>
      <c r="GQ19" s="290"/>
      <c r="GR19" s="291"/>
      <c r="GS19" s="292"/>
      <c r="GT19" s="290"/>
      <c r="GU19" s="290"/>
      <c r="GV19" s="290"/>
      <c r="GW19" s="290"/>
      <c r="GX19" s="291"/>
      <c r="GY19" s="292"/>
      <c r="GZ19" s="290"/>
      <c r="HA19" s="290"/>
      <c r="HB19" s="290"/>
      <c r="HC19" s="290"/>
      <c r="HD19" s="291"/>
      <c r="HE19" s="292"/>
      <c r="HF19" s="290"/>
      <c r="HG19" s="290"/>
      <c r="HH19" s="290"/>
      <c r="HI19" s="290"/>
      <c r="HJ19" s="291"/>
      <c r="HK19" s="292"/>
      <c r="HL19" s="290"/>
      <c r="HM19" s="290"/>
      <c r="HN19" s="290"/>
      <c r="HO19" s="290"/>
      <c r="HP19" s="291"/>
      <c r="HQ19" s="292"/>
      <c r="HR19" s="290"/>
      <c r="HS19" s="290"/>
      <c r="HT19" s="290"/>
      <c r="HU19" s="290"/>
      <c r="HV19" s="291"/>
      <c r="HW19" s="292"/>
      <c r="HX19" s="290"/>
      <c r="HY19" s="290"/>
      <c r="HZ19" s="290"/>
      <c r="IA19" s="290"/>
      <c r="IB19" s="291"/>
      <c r="IC19" s="292"/>
      <c r="ID19" s="290"/>
      <c r="IE19" s="290"/>
      <c r="IF19" s="290"/>
    </row>
    <row r="20" spans="1:240">
      <c r="A20" s="962"/>
      <c r="B20" s="473"/>
      <c r="C20" s="473"/>
      <c r="D20" s="473"/>
      <c r="E20" s="757"/>
      <c r="F20" s="963"/>
      <c r="G20" s="473"/>
      <c r="H20" s="757"/>
      <c r="I20" s="963"/>
      <c r="J20" s="963"/>
      <c r="K20" s="963"/>
      <c r="L20" s="963"/>
      <c r="M20" s="1015"/>
    </row>
    <row r="21" spans="1:240" s="5" customFormat="1" ht="15.75">
      <c r="A21" s="448" t="s">
        <v>4731</v>
      </c>
      <c r="B21" s="449" t="s">
        <v>5699</v>
      </c>
      <c r="C21" s="449"/>
      <c r="D21" s="449" t="s">
        <v>5696</v>
      </c>
      <c r="E21" s="880"/>
      <c r="F21" s="446"/>
      <c r="G21" s="449" t="s">
        <v>5700</v>
      </c>
      <c r="H21" s="880"/>
      <c r="I21" s="446"/>
      <c r="J21" s="446"/>
      <c r="K21" s="446"/>
      <c r="L21" s="446"/>
      <c r="M21" s="775"/>
      <c r="N21" s="284"/>
      <c r="O21" s="284"/>
      <c r="P21" s="284"/>
      <c r="Q21" s="284"/>
      <c r="R21" s="284"/>
      <c r="S21" s="284"/>
      <c r="T21" s="284"/>
      <c r="U21" s="284"/>
      <c r="V21" s="284"/>
      <c r="W21" s="284"/>
      <c r="X21" s="284"/>
      <c r="Y21" s="284"/>
    </row>
    <row r="22" spans="1:240" s="406" customFormat="1" ht="12.75" customHeight="1">
      <c r="A22" s="2179" t="s">
        <v>9</v>
      </c>
      <c r="B22" s="2353" t="s">
        <v>5610</v>
      </c>
      <c r="C22" s="2354"/>
      <c r="D22" s="2559" t="s">
        <v>17</v>
      </c>
      <c r="E22" s="2560"/>
      <c r="F22" s="2560"/>
      <c r="G22" s="2559" t="s">
        <v>5694</v>
      </c>
      <c r="H22" s="2560"/>
      <c r="I22" s="2561"/>
      <c r="J22" s="875" t="s">
        <v>5621</v>
      </c>
      <c r="K22" s="881" t="s">
        <v>5686</v>
      </c>
      <c r="L22" s="965"/>
      <c r="M22" s="776"/>
      <c r="N22" s="405"/>
      <c r="O22" s="405"/>
      <c r="P22" s="405"/>
      <c r="Q22" s="405"/>
      <c r="R22" s="405"/>
      <c r="S22" s="405"/>
      <c r="T22" s="405"/>
      <c r="U22" s="405"/>
      <c r="V22" s="405"/>
      <c r="W22" s="405"/>
    </row>
    <row r="23" spans="1:240" s="406" customFormat="1" ht="12.75">
      <c r="A23" s="2180"/>
      <c r="B23" s="2156"/>
      <c r="C23" s="2157"/>
      <c r="D23" s="2556" t="s">
        <v>5693</v>
      </c>
      <c r="E23" s="2557"/>
      <c r="F23" s="2557"/>
      <c r="G23" s="2556" t="s">
        <v>5619</v>
      </c>
      <c r="H23" s="2557"/>
      <c r="I23" s="2558"/>
      <c r="J23" s="404" t="s">
        <v>5619</v>
      </c>
      <c r="K23" s="882"/>
      <c r="L23" s="883"/>
      <c r="M23" s="777"/>
      <c r="N23" s="405"/>
      <c r="O23" s="405"/>
      <c r="P23" s="405"/>
      <c r="Q23" s="405"/>
      <c r="R23" s="405"/>
      <c r="S23" s="405"/>
      <c r="T23" s="405"/>
      <c r="U23" s="405"/>
      <c r="V23" s="405"/>
      <c r="W23" s="405"/>
    </row>
    <row r="24" spans="1:240" s="406" customFormat="1" ht="20.100000000000001" customHeight="1">
      <c r="A24" s="626">
        <v>1</v>
      </c>
      <c r="B24" s="2477" t="s">
        <v>6772</v>
      </c>
      <c r="C24" s="2478"/>
      <c r="D24" s="2579">
        <v>2</v>
      </c>
      <c r="E24" s="2580"/>
      <c r="F24" s="2581"/>
      <c r="G24" s="2579">
        <v>0.16</v>
      </c>
      <c r="H24" s="2580"/>
      <c r="I24" s="2581"/>
      <c r="J24" s="856">
        <v>0.32</v>
      </c>
      <c r="K24" s="882"/>
      <c r="L24" s="883"/>
      <c r="M24" s="777"/>
      <c r="N24" s="405"/>
      <c r="O24" s="405"/>
      <c r="P24" s="405"/>
      <c r="Q24" s="405"/>
      <c r="R24" s="405"/>
      <c r="S24" s="405"/>
      <c r="T24" s="405"/>
      <c r="U24" s="405"/>
      <c r="V24" s="405"/>
      <c r="W24" s="405"/>
    </row>
    <row r="25" spans="1:240" s="406" customFormat="1" ht="20.100000000000001" customHeight="1">
      <c r="A25" s="408">
        <v>2</v>
      </c>
      <c r="B25" s="2479" t="s">
        <v>6773</v>
      </c>
      <c r="C25" s="2480"/>
      <c r="D25" s="2573">
        <v>2</v>
      </c>
      <c r="E25" s="2574"/>
      <c r="F25" s="2575"/>
      <c r="G25" s="2573">
        <v>0.16</v>
      </c>
      <c r="H25" s="2574"/>
      <c r="I25" s="2575"/>
      <c r="J25" s="857">
        <v>0.32</v>
      </c>
      <c r="K25" s="882"/>
      <c r="L25" s="883"/>
      <c r="M25" s="777"/>
      <c r="N25" s="405"/>
      <c r="O25" s="405"/>
      <c r="P25" s="405"/>
      <c r="Q25" s="405"/>
      <c r="R25" s="405"/>
      <c r="S25" s="405"/>
      <c r="T25" s="405"/>
      <c r="U25" s="405"/>
      <c r="V25" s="405"/>
      <c r="W25" s="405"/>
    </row>
    <row r="26" spans="1:240" s="406" customFormat="1" ht="20.100000000000001" customHeight="1">
      <c r="A26" s="408"/>
      <c r="B26" s="2479"/>
      <c r="C26" s="2480"/>
      <c r="D26" s="2573"/>
      <c r="E26" s="2574"/>
      <c r="F26" s="2575"/>
      <c r="G26" s="2573"/>
      <c r="H26" s="2574"/>
      <c r="I26" s="2575"/>
      <c r="J26" s="857"/>
      <c r="K26" s="882"/>
      <c r="L26" s="883"/>
      <c r="M26" s="777"/>
      <c r="N26" s="405"/>
      <c r="O26" s="405"/>
      <c r="P26" s="405"/>
      <c r="Q26" s="405"/>
      <c r="R26" s="405"/>
      <c r="S26" s="405"/>
      <c r="T26" s="405"/>
      <c r="U26" s="405"/>
      <c r="V26" s="405"/>
      <c r="W26" s="405"/>
    </row>
    <row r="27" spans="1:240" s="406" customFormat="1" ht="20.100000000000001" customHeight="1">
      <c r="A27" s="408"/>
      <c r="B27" s="2479"/>
      <c r="C27" s="2480"/>
      <c r="D27" s="2573"/>
      <c r="E27" s="2574"/>
      <c r="F27" s="2575"/>
      <c r="G27" s="2573"/>
      <c r="H27" s="2574"/>
      <c r="I27" s="2575"/>
      <c r="J27" s="857"/>
      <c r="K27" s="882"/>
      <c r="L27" s="883"/>
      <c r="M27" s="777"/>
      <c r="N27" s="405"/>
      <c r="O27" s="405"/>
      <c r="P27" s="405"/>
      <c r="Q27" s="405"/>
      <c r="R27" s="405"/>
      <c r="S27" s="405"/>
      <c r="T27" s="405"/>
      <c r="U27" s="405"/>
      <c r="V27" s="405"/>
      <c r="W27" s="405"/>
    </row>
    <row r="28" spans="1:240" s="406" customFormat="1" ht="20.100000000000001" customHeight="1">
      <c r="A28" s="629"/>
      <c r="B28" s="2550"/>
      <c r="C28" s="2551"/>
      <c r="D28" s="2582"/>
      <c r="E28" s="2583"/>
      <c r="F28" s="2584"/>
      <c r="G28" s="2582"/>
      <c r="H28" s="2583"/>
      <c r="I28" s="2584"/>
      <c r="J28" s="858"/>
      <c r="K28" s="882"/>
      <c r="L28" s="883"/>
      <c r="M28" s="777"/>
      <c r="N28" s="405"/>
      <c r="O28" s="405"/>
      <c r="P28" s="405"/>
      <c r="Q28" s="405"/>
      <c r="R28" s="405"/>
      <c r="S28" s="405"/>
      <c r="T28" s="405"/>
      <c r="U28" s="405"/>
      <c r="V28" s="405"/>
      <c r="W28" s="405"/>
    </row>
    <row r="29" spans="1:240" s="289" customFormat="1" ht="20.100000000000001" customHeight="1">
      <c r="A29" s="2346" t="s">
        <v>5622</v>
      </c>
      <c r="B29" s="2347"/>
      <c r="C29" s="2347"/>
      <c r="D29" s="2576">
        <v>4</v>
      </c>
      <c r="E29" s="2577"/>
      <c r="F29" s="2578"/>
      <c r="G29" s="2187"/>
      <c r="H29" s="2188"/>
      <c r="I29" s="2189"/>
      <c r="J29" s="413">
        <v>0.64</v>
      </c>
      <c r="K29" s="884"/>
      <c r="L29" s="885"/>
      <c r="M29" s="778"/>
      <c r="N29" s="291"/>
      <c r="O29" s="292"/>
      <c r="P29" s="290"/>
      <c r="Q29" s="290"/>
      <c r="R29" s="290"/>
      <c r="S29" s="290"/>
      <c r="T29" s="291"/>
      <c r="U29" s="292"/>
      <c r="V29" s="290"/>
      <c r="W29" s="290"/>
      <c r="X29" s="290"/>
      <c r="Y29" s="290"/>
      <c r="Z29" s="291"/>
      <c r="AA29" s="292"/>
      <c r="AB29" s="290"/>
      <c r="AC29" s="290"/>
      <c r="AD29" s="290"/>
      <c r="AE29" s="290"/>
      <c r="AF29" s="291"/>
      <c r="AG29" s="292"/>
      <c r="AH29" s="290"/>
      <c r="AI29" s="290"/>
      <c r="AJ29" s="290"/>
      <c r="AK29" s="290"/>
      <c r="AL29" s="291"/>
      <c r="AM29" s="292"/>
      <c r="AN29" s="290"/>
      <c r="AO29" s="290"/>
      <c r="AP29" s="290"/>
      <c r="AQ29" s="290"/>
      <c r="AR29" s="291"/>
      <c r="AS29" s="292"/>
      <c r="AT29" s="290"/>
      <c r="AU29" s="290"/>
      <c r="AV29" s="290"/>
      <c r="AW29" s="290"/>
      <c r="AX29" s="291"/>
      <c r="AY29" s="292"/>
      <c r="AZ29" s="290"/>
      <c r="BA29" s="290"/>
      <c r="BB29" s="290"/>
      <c r="BC29" s="290"/>
      <c r="BD29" s="291"/>
      <c r="BE29" s="292"/>
      <c r="BF29" s="290"/>
      <c r="BG29" s="290"/>
      <c r="BH29" s="290"/>
      <c r="BI29" s="290"/>
      <c r="BJ29" s="291"/>
      <c r="BK29" s="292"/>
      <c r="BL29" s="290"/>
      <c r="BM29" s="290"/>
      <c r="BN29" s="290"/>
      <c r="BO29" s="290"/>
      <c r="BP29" s="291"/>
      <c r="BQ29" s="292"/>
      <c r="BR29" s="290"/>
      <c r="BS29" s="290"/>
      <c r="BT29" s="290"/>
      <c r="BU29" s="290"/>
      <c r="BV29" s="291"/>
      <c r="BW29" s="292"/>
      <c r="BX29" s="290"/>
      <c r="BY29" s="290"/>
      <c r="BZ29" s="290"/>
      <c r="CA29" s="290"/>
      <c r="CB29" s="291"/>
      <c r="CC29" s="292"/>
      <c r="CD29" s="290"/>
      <c r="CE29" s="290"/>
      <c r="CF29" s="290"/>
      <c r="CG29" s="290"/>
      <c r="CH29" s="291"/>
      <c r="CI29" s="292"/>
      <c r="CJ29" s="290"/>
      <c r="CK29" s="290"/>
      <c r="CL29" s="290"/>
      <c r="CM29" s="290"/>
      <c r="CN29" s="291"/>
      <c r="CO29" s="292"/>
      <c r="CP29" s="290"/>
      <c r="CQ29" s="290"/>
      <c r="CR29" s="290"/>
      <c r="CS29" s="290"/>
      <c r="CT29" s="291"/>
      <c r="CU29" s="292"/>
      <c r="CV29" s="290"/>
      <c r="CW29" s="290"/>
      <c r="CX29" s="290"/>
      <c r="CY29" s="290"/>
      <c r="CZ29" s="291"/>
      <c r="DA29" s="292"/>
      <c r="DB29" s="290"/>
      <c r="DC29" s="290"/>
      <c r="DD29" s="290"/>
      <c r="DE29" s="290"/>
      <c r="DF29" s="291"/>
      <c r="DG29" s="292"/>
      <c r="DH29" s="290"/>
      <c r="DI29" s="290"/>
      <c r="DJ29" s="290"/>
      <c r="DK29" s="290"/>
      <c r="DL29" s="291"/>
      <c r="DM29" s="292"/>
      <c r="DN29" s="290"/>
      <c r="DO29" s="290"/>
      <c r="DP29" s="290"/>
      <c r="DQ29" s="290"/>
      <c r="DR29" s="291"/>
      <c r="DS29" s="292"/>
      <c r="DT29" s="290"/>
      <c r="DU29" s="290"/>
      <c r="DV29" s="290"/>
      <c r="DW29" s="290"/>
      <c r="DX29" s="291"/>
      <c r="DY29" s="292"/>
      <c r="DZ29" s="290"/>
      <c r="EA29" s="290"/>
      <c r="EB29" s="290"/>
      <c r="EC29" s="290"/>
      <c r="ED29" s="291"/>
      <c r="EE29" s="292"/>
      <c r="EF29" s="290"/>
      <c r="EG29" s="290"/>
      <c r="EH29" s="290"/>
      <c r="EI29" s="290"/>
      <c r="EJ29" s="291"/>
      <c r="EK29" s="292"/>
      <c r="EL29" s="290"/>
      <c r="EM29" s="290"/>
      <c r="EN29" s="290"/>
      <c r="EO29" s="290"/>
      <c r="EP29" s="291"/>
      <c r="EQ29" s="292"/>
      <c r="ER29" s="290"/>
      <c r="ES29" s="290"/>
      <c r="ET29" s="290"/>
      <c r="EU29" s="290"/>
      <c r="EV29" s="291"/>
      <c r="EW29" s="292"/>
      <c r="EX29" s="290"/>
      <c r="EY29" s="290"/>
      <c r="EZ29" s="290"/>
      <c r="FA29" s="290"/>
      <c r="FB29" s="291"/>
      <c r="FC29" s="292"/>
      <c r="FD29" s="290"/>
      <c r="FE29" s="290"/>
      <c r="FF29" s="290"/>
      <c r="FG29" s="290"/>
      <c r="FH29" s="291"/>
      <c r="FI29" s="292"/>
      <c r="FJ29" s="290"/>
      <c r="FK29" s="290"/>
      <c r="FL29" s="290"/>
      <c r="FM29" s="290"/>
      <c r="FN29" s="291"/>
      <c r="FO29" s="292"/>
      <c r="FP29" s="290"/>
      <c r="FQ29" s="290"/>
      <c r="FR29" s="290"/>
      <c r="FS29" s="290"/>
      <c r="FT29" s="291"/>
      <c r="FU29" s="292"/>
      <c r="FV29" s="290"/>
      <c r="FW29" s="290"/>
      <c r="FX29" s="290"/>
      <c r="FY29" s="290"/>
      <c r="FZ29" s="291"/>
      <c r="GA29" s="292"/>
      <c r="GB29" s="290"/>
      <c r="GC29" s="290"/>
      <c r="GD29" s="290"/>
      <c r="GE29" s="290"/>
      <c r="GF29" s="291"/>
      <c r="GG29" s="292"/>
      <c r="GH29" s="290"/>
      <c r="GI29" s="290"/>
      <c r="GJ29" s="290"/>
      <c r="GK29" s="290"/>
      <c r="GL29" s="291"/>
      <c r="GM29" s="292"/>
      <c r="GN29" s="290"/>
      <c r="GO29" s="290"/>
      <c r="GP29" s="290"/>
      <c r="GQ29" s="290"/>
      <c r="GR29" s="291"/>
      <c r="GS29" s="292"/>
      <c r="GT29" s="290"/>
      <c r="GU29" s="290"/>
      <c r="GV29" s="290"/>
      <c r="GW29" s="290"/>
      <c r="GX29" s="291"/>
      <c r="GY29" s="292"/>
      <c r="GZ29" s="290"/>
      <c r="HA29" s="290"/>
      <c r="HB29" s="290"/>
      <c r="HC29" s="290"/>
      <c r="HD29" s="291"/>
      <c r="HE29" s="292"/>
      <c r="HF29" s="290"/>
      <c r="HG29" s="290"/>
      <c r="HH29" s="290"/>
      <c r="HI29" s="290"/>
      <c r="HJ29" s="291"/>
      <c r="HK29" s="292"/>
      <c r="HL29" s="290"/>
      <c r="HM29" s="290"/>
      <c r="HN29" s="290"/>
      <c r="HO29" s="290"/>
      <c r="HP29" s="291"/>
      <c r="HQ29" s="292"/>
      <c r="HR29" s="290"/>
      <c r="HS29" s="290"/>
      <c r="HT29" s="290"/>
      <c r="HU29" s="290"/>
      <c r="HV29" s="291"/>
      <c r="HW29" s="292"/>
      <c r="HX29" s="290"/>
      <c r="HY29" s="290"/>
      <c r="HZ29" s="290"/>
      <c r="IA29" s="290"/>
      <c r="IB29" s="291"/>
      <c r="IC29" s="292"/>
      <c r="ID29" s="290"/>
      <c r="IE29" s="290"/>
      <c r="IF29" s="290"/>
    </row>
    <row r="30" spans="1:240">
      <c r="A30" s="949"/>
      <c r="B30" s="949"/>
      <c r="C30" s="949"/>
      <c r="D30" s="949"/>
      <c r="E30" s="1016"/>
      <c r="F30" s="950"/>
      <c r="G30" s="949"/>
      <c r="H30" s="1016"/>
      <c r="I30" s="950"/>
      <c r="J30" s="950"/>
      <c r="K30" s="950"/>
      <c r="L30" s="950"/>
      <c r="M30" s="1017"/>
    </row>
    <row r="31" spans="1:240" s="5" customFormat="1" ht="15.75">
      <c r="A31" s="448" t="s">
        <v>4731</v>
      </c>
      <c r="B31" s="818"/>
      <c r="C31" s="449"/>
      <c r="D31" s="449" t="s">
        <v>5696</v>
      </c>
      <c r="E31" s="880"/>
      <c r="F31" s="446"/>
      <c r="G31" s="449" t="s">
        <v>6540</v>
      </c>
      <c r="H31" s="880"/>
      <c r="I31" s="446"/>
      <c r="J31" s="446"/>
      <c r="K31" s="446"/>
      <c r="L31" s="446"/>
      <c r="M31" s="775"/>
      <c r="N31" s="284"/>
      <c r="O31" s="284"/>
      <c r="P31" s="284"/>
      <c r="Q31" s="284"/>
      <c r="R31" s="284"/>
      <c r="S31" s="284"/>
      <c r="T31" s="284"/>
      <c r="U31" s="284"/>
      <c r="V31" s="284"/>
      <c r="W31" s="284"/>
      <c r="X31" s="284"/>
      <c r="Y31" s="284"/>
    </row>
    <row r="32" spans="1:240" s="406" customFormat="1" ht="12.75" customHeight="1">
      <c r="A32" s="2179" t="s">
        <v>9</v>
      </c>
      <c r="B32" s="2353" t="s">
        <v>5610</v>
      </c>
      <c r="C32" s="2354"/>
      <c r="D32" s="2559" t="s">
        <v>17</v>
      </c>
      <c r="E32" s="2560"/>
      <c r="F32" s="2560"/>
      <c r="G32" s="2559" t="s">
        <v>5694</v>
      </c>
      <c r="H32" s="2560"/>
      <c r="I32" s="2561"/>
      <c r="J32" s="875" t="s">
        <v>5621</v>
      </c>
      <c r="K32" s="881" t="s">
        <v>5686</v>
      </c>
      <c r="L32" s="965"/>
      <c r="M32" s="776"/>
      <c r="N32" s="405"/>
      <c r="O32" s="405"/>
      <c r="P32" s="405"/>
      <c r="Q32" s="405"/>
      <c r="R32" s="405"/>
      <c r="S32" s="405"/>
      <c r="T32" s="405"/>
      <c r="U32" s="405"/>
      <c r="V32" s="405"/>
      <c r="W32" s="405"/>
    </row>
    <row r="33" spans="1:240" s="406" customFormat="1" ht="15" customHeight="1">
      <c r="A33" s="2180"/>
      <c r="B33" s="2156"/>
      <c r="C33" s="2157"/>
      <c r="D33" s="2556" t="s">
        <v>5693</v>
      </c>
      <c r="E33" s="2557"/>
      <c r="F33" s="2557"/>
      <c r="G33" s="2556" t="s">
        <v>5619</v>
      </c>
      <c r="H33" s="2557"/>
      <c r="I33" s="2558"/>
      <c r="J33" s="404" t="s">
        <v>5619</v>
      </c>
      <c r="K33" s="882"/>
      <c r="L33" s="883"/>
      <c r="M33" s="777"/>
      <c r="N33" s="405"/>
      <c r="O33" s="405"/>
      <c r="P33" s="405"/>
      <c r="Q33" s="405"/>
      <c r="R33" s="405"/>
      <c r="S33" s="405"/>
      <c r="T33" s="405"/>
      <c r="U33" s="405"/>
      <c r="V33" s="405"/>
      <c r="W33" s="405"/>
    </row>
    <row r="34" spans="1:240" s="406" customFormat="1" ht="20.100000000000001" customHeight="1">
      <c r="A34" s="626">
        <v>1</v>
      </c>
      <c r="B34" s="2477" t="s">
        <v>6772</v>
      </c>
      <c r="C34" s="2478"/>
      <c r="D34" s="2579">
        <v>3</v>
      </c>
      <c r="E34" s="2580"/>
      <c r="F34" s="2581"/>
      <c r="G34" s="2579">
        <v>0.1125</v>
      </c>
      <c r="H34" s="2580"/>
      <c r="I34" s="2581"/>
      <c r="J34" s="856">
        <v>0.33</v>
      </c>
      <c r="K34" s="882"/>
      <c r="L34" s="883"/>
      <c r="M34" s="777"/>
      <c r="N34" s="405"/>
      <c r="O34" s="405"/>
      <c r="P34" s="405"/>
      <c r="Q34" s="405"/>
      <c r="R34" s="405"/>
      <c r="S34" s="405"/>
      <c r="T34" s="405"/>
      <c r="U34" s="405"/>
      <c r="V34" s="405"/>
      <c r="W34" s="405"/>
    </row>
    <row r="35" spans="1:240" s="406" customFormat="1" ht="20.100000000000001" customHeight="1">
      <c r="A35" s="408">
        <v>2</v>
      </c>
      <c r="B35" s="2479" t="s">
        <v>6773</v>
      </c>
      <c r="C35" s="2480"/>
      <c r="D35" s="2573">
        <v>3</v>
      </c>
      <c r="E35" s="2574"/>
      <c r="F35" s="2575"/>
      <c r="G35" s="2573">
        <v>0.1125</v>
      </c>
      <c r="H35" s="2574"/>
      <c r="I35" s="2575"/>
      <c r="J35" s="857">
        <v>0.33</v>
      </c>
      <c r="K35" s="882"/>
      <c r="L35" s="883"/>
      <c r="M35" s="777"/>
      <c r="N35" s="405"/>
      <c r="O35" s="405"/>
      <c r="P35" s="405"/>
      <c r="Q35" s="405"/>
      <c r="R35" s="405"/>
      <c r="S35" s="405"/>
      <c r="T35" s="405"/>
      <c r="U35" s="405"/>
      <c r="V35" s="405"/>
      <c r="W35" s="405"/>
    </row>
    <row r="36" spans="1:240" s="406" customFormat="1" ht="20.100000000000001" customHeight="1">
      <c r="A36" s="408"/>
      <c r="B36" s="2479"/>
      <c r="C36" s="2480"/>
      <c r="D36" s="2573"/>
      <c r="E36" s="2574"/>
      <c r="F36" s="2575"/>
      <c r="G36" s="1009"/>
      <c r="H36" s="1010"/>
      <c r="I36" s="1011"/>
      <c r="J36" s="857"/>
      <c r="K36" s="882"/>
      <c r="L36" s="883"/>
      <c r="M36" s="777"/>
      <c r="N36" s="405"/>
      <c r="O36" s="405"/>
      <c r="P36" s="405"/>
      <c r="Q36" s="405"/>
      <c r="R36" s="405"/>
      <c r="S36" s="405"/>
      <c r="T36" s="405"/>
      <c r="U36" s="405"/>
      <c r="V36" s="405"/>
      <c r="W36" s="405"/>
    </row>
    <row r="37" spans="1:240" s="406" customFormat="1" ht="20.100000000000001" customHeight="1">
      <c r="A37" s="408"/>
      <c r="B37" s="2479"/>
      <c r="C37" s="2480"/>
      <c r="D37" s="2573"/>
      <c r="E37" s="2574"/>
      <c r="F37" s="2575"/>
      <c r="G37" s="1009"/>
      <c r="H37" s="1010"/>
      <c r="I37" s="1011"/>
      <c r="J37" s="857"/>
      <c r="K37" s="882"/>
      <c r="L37" s="883"/>
      <c r="M37" s="777"/>
      <c r="N37" s="405"/>
      <c r="O37" s="405"/>
      <c r="P37" s="405"/>
      <c r="Q37" s="405"/>
      <c r="R37" s="405"/>
      <c r="S37" s="405"/>
      <c r="T37" s="405"/>
      <c r="U37" s="405"/>
      <c r="V37" s="405"/>
      <c r="W37" s="405"/>
    </row>
    <row r="38" spans="1:240" s="406" customFormat="1" ht="20.100000000000001" customHeight="1">
      <c r="A38" s="408"/>
      <c r="B38" s="2479"/>
      <c r="C38" s="2480"/>
      <c r="D38" s="2573"/>
      <c r="E38" s="2574"/>
      <c r="F38" s="2575"/>
      <c r="G38" s="1009"/>
      <c r="H38" s="1010"/>
      <c r="I38" s="1011"/>
      <c r="J38" s="857"/>
      <c r="K38" s="882"/>
      <c r="L38" s="883"/>
      <c r="M38" s="777"/>
      <c r="N38" s="405"/>
      <c r="O38" s="405"/>
      <c r="P38" s="405"/>
      <c r="Q38" s="405"/>
      <c r="R38" s="405"/>
      <c r="S38" s="405"/>
      <c r="T38" s="405"/>
      <c r="U38" s="405"/>
      <c r="V38" s="405"/>
      <c r="W38" s="405"/>
    </row>
    <row r="39" spans="1:240" s="406" customFormat="1" ht="20.100000000000001" customHeight="1">
      <c r="A39" s="629"/>
      <c r="B39" s="2550"/>
      <c r="C39" s="2551"/>
      <c r="D39" s="2582"/>
      <c r="E39" s="2583"/>
      <c r="F39" s="2584"/>
      <c r="G39" s="1012"/>
      <c r="H39" s="1013"/>
      <c r="I39" s="1014"/>
      <c r="J39" s="858"/>
      <c r="K39" s="882"/>
      <c r="L39" s="883"/>
      <c r="M39" s="777"/>
      <c r="N39" s="405"/>
      <c r="O39" s="405"/>
      <c r="P39" s="405"/>
      <c r="Q39" s="405"/>
      <c r="R39" s="405"/>
      <c r="S39" s="405"/>
      <c r="T39" s="405"/>
      <c r="U39" s="405"/>
      <c r="V39" s="405"/>
      <c r="W39" s="405"/>
    </row>
    <row r="40" spans="1:240" s="289" customFormat="1" ht="20.100000000000001" customHeight="1">
      <c r="A40" s="2346" t="s">
        <v>5622</v>
      </c>
      <c r="B40" s="2347"/>
      <c r="C40" s="2347"/>
      <c r="D40" s="2576">
        <v>6</v>
      </c>
      <c r="E40" s="2577"/>
      <c r="F40" s="2578"/>
      <c r="G40" s="2187"/>
      <c r="H40" s="2188"/>
      <c r="I40" s="2189"/>
      <c r="J40" s="413">
        <v>0.66</v>
      </c>
      <c r="K40" s="884"/>
      <c r="L40" s="885"/>
      <c r="M40" s="778"/>
      <c r="N40" s="291"/>
      <c r="O40" s="292"/>
      <c r="P40" s="290"/>
      <c r="Q40" s="290"/>
      <c r="R40" s="290"/>
      <c r="S40" s="290"/>
      <c r="T40" s="291"/>
      <c r="U40" s="292"/>
      <c r="V40" s="290"/>
      <c r="W40" s="290"/>
      <c r="X40" s="290"/>
      <c r="Y40" s="290"/>
      <c r="Z40" s="291"/>
      <c r="AA40" s="292"/>
      <c r="AB40" s="290"/>
      <c r="AC40" s="290"/>
      <c r="AD40" s="290"/>
      <c r="AE40" s="290"/>
      <c r="AF40" s="291"/>
      <c r="AG40" s="292"/>
      <c r="AH40" s="290"/>
      <c r="AI40" s="290"/>
      <c r="AJ40" s="290"/>
      <c r="AK40" s="290"/>
      <c r="AL40" s="291"/>
      <c r="AM40" s="292"/>
      <c r="AN40" s="290"/>
      <c r="AO40" s="290"/>
      <c r="AP40" s="290"/>
      <c r="AQ40" s="290"/>
      <c r="AR40" s="291"/>
      <c r="AS40" s="292"/>
      <c r="AT40" s="290"/>
      <c r="AU40" s="290"/>
      <c r="AV40" s="290"/>
      <c r="AW40" s="290"/>
      <c r="AX40" s="291"/>
      <c r="AY40" s="292"/>
      <c r="AZ40" s="290"/>
      <c r="BA40" s="290"/>
      <c r="BB40" s="290"/>
      <c r="BC40" s="290"/>
      <c r="BD40" s="291"/>
      <c r="BE40" s="292"/>
      <c r="BF40" s="290"/>
      <c r="BG40" s="290"/>
      <c r="BH40" s="290"/>
      <c r="BI40" s="290"/>
      <c r="BJ40" s="291"/>
      <c r="BK40" s="292"/>
      <c r="BL40" s="290"/>
      <c r="BM40" s="290"/>
      <c r="BN40" s="290"/>
      <c r="BO40" s="290"/>
      <c r="BP40" s="291"/>
      <c r="BQ40" s="292"/>
      <c r="BR40" s="290"/>
      <c r="BS40" s="290"/>
      <c r="BT40" s="290"/>
      <c r="BU40" s="290"/>
      <c r="BV40" s="291"/>
      <c r="BW40" s="292"/>
      <c r="BX40" s="290"/>
      <c r="BY40" s="290"/>
      <c r="BZ40" s="290"/>
      <c r="CA40" s="290"/>
      <c r="CB40" s="291"/>
      <c r="CC40" s="292"/>
      <c r="CD40" s="290"/>
      <c r="CE40" s="290"/>
      <c r="CF40" s="290"/>
      <c r="CG40" s="290"/>
      <c r="CH40" s="291"/>
      <c r="CI40" s="292"/>
      <c r="CJ40" s="290"/>
      <c r="CK40" s="290"/>
      <c r="CL40" s="290"/>
      <c r="CM40" s="290"/>
      <c r="CN40" s="291"/>
      <c r="CO40" s="292"/>
      <c r="CP40" s="290"/>
      <c r="CQ40" s="290"/>
      <c r="CR40" s="290"/>
      <c r="CS40" s="290"/>
      <c r="CT40" s="291"/>
      <c r="CU40" s="292"/>
      <c r="CV40" s="290"/>
      <c r="CW40" s="290"/>
      <c r="CX40" s="290"/>
      <c r="CY40" s="290"/>
      <c r="CZ40" s="291"/>
      <c r="DA40" s="292"/>
      <c r="DB40" s="290"/>
      <c r="DC40" s="290"/>
      <c r="DD40" s="290"/>
      <c r="DE40" s="290"/>
      <c r="DF40" s="291"/>
      <c r="DG40" s="292"/>
      <c r="DH40" s="290"/>
      <c r="DI40" s="290"/>
      <c r="DJ40" s="290"/>
      <c r="DK40" s="290"/>
      <c r="DL40" s="291"/>
      <c r="DM40" s="292"/>
      <c r="DN40" s="290"/>
      <c r="DO40" s="290"/>
      <c r="DP40" s="290"/>
      <c r="DQ40" s="290"/>
      <c r="DR40" s="291"/>
      <c r="DS40" s="292"/>
      <c r="DT40" s="290"/>
      <c r="DU40" s="290"/>
      <c r="DV40" s="290"/>
      <c r="DW40" s="290"/>
      <c r="DX40" s="291"/>
      <c r="DY40" s="292"/>
      <c r="DZ40" s="290"/>
      <c r="EA40" s="290"/>
      <c r="EB40" s="290"/>
      <c r="EC40" s="290"/>
      <c r="ED40" s="291"/>
      <c r="EE40" s="292"/>
      <c r="EF40" s="290"/>
      <c r="EG40" s="290"/>
      <c r="EH40" s="290"/>
      <c r="EI40" s="290"/>
      <c r="EJ40" s="291"/>
      <c r="EK40" s="292"/>
      <c r="EL40" s="290"/>
      <c r="EM40" s="290"/>
      <c r="EN40" s="290"/>
      <c r="EO40" s="290"/>
      <c r="EP40" s="291"/>
      <c r="EQ40" s="292"/>
      <c r="ER40" s="290"/>
      <c r="ES40" s="290"/>
      <c r="ET40" s="290"/>
      <c r="EU40" s="290"/>
      <c r="EV40" s="291"/>
      <c r="EW40" s="292"/>
      <c r="EX40" s="290"/>
      <c r="EY40" s="290"/>
      <c r="EZ40" s="290"/>
      <c r="FA40" s="290"/>
      <c r="FB40" s="291"/>
      <c r="FC40" s="292"/>
      <c r="FD40" s="290"/>
      <c r="FE40" s="290"/>
      <c r="FF40" s="290"/>
      <c r="FG40" s="290"/>
      <c r="FH40" s="291"/>
      <c r="FI40" s="292"/>
      <c r="FJ40" s="290"/>
      <c r="FK40" s="290"/>
      <c r="FL40" s="290"/>
      <c r="FM40" s="290"/>
      <c r="FN40" s="291"/>
      <c r="FO40" s="292"/>
      <c r="FP40" s="290"/>
      <c r="FQ40" s="290"/>
      <c r="FR40" s="290"/>
      <c r="FS40" s="290"/>
      <c r="FT40" s="291"/>
      <c r="FU40" s="292"/>
      <c r="FV40" s="290"/>
      <c r="FW40" s="290"/>
      <c r="FX40" s="290"/>
      <c r="FY40" s="290"/>
      <c r="FZ40" s="291"/>
      <c r="GA40" s="292"/>
      <c r="GB40" s="290"/>
      <c r="GC40" s="290"/>
      <c r="GD40" s="290"/>
      <c r="GE40" s="290"/>
      <c r="GF40" s="291"/>
      <c r="GG40" s="292"/>
      <c r="GH40" s="290"/>
      <c r="GI40" s="290"/>
      <c r="GJ40" s="290"/>
      <c r="GK40" s="290"/>
      <c r="GL40" s="291"/>
      <c r="GM40" s="292"/>
      <c r="GN40" s="290"/>
      <c r="GO40" s="290"/>
      <c r="GP40" s="290"/>
      <c r="GQ40" s="290"/>
      <c r="GR40" s="291"/>
      <c r="GS40" s="292"/>
      <c r="GT40" s="290"/>
      <c r="GU40" s="290"/>
      <c r="GV40" s="290"/>
      <c r="GW40" s="290"/>
      <c r="GX40" s="291"/>
      <c r="GY40" s="292"/>
      <c r="GZ40" s="290"/>
      <c r="HA40" s="290"/>
      <c r="HB40" s="290"/>
      <c r="HC40" s="290"/>
      <c r="HD40" s="291"/>
      <c r="HE40" s="292"/>
      <c r="HF40" s="290"/>
      <c r="HG40" s="290"/>
      <c r="HH40" s="290"/>
      <c r="HI40" s="290"/>
      <c r="HJ40" s="291"/>
      <c r="HK40" s="292"/>
      <c r="HL40" s="290"/>
      <c r="HM40" s="290"/>
      <c r="HN40" s="290"/>
      <c r="HO40" s="290"/>
      <c r="HP40" s="291"/>
      <c r="HQ40" s="292"/>
      <c r="HR40" s="290"/>
      <c r="HS40" s="290"/>
      <c r="HT40" s="290"/>
      <c r="HU40" s="290"/>
      <c r="HV40" s="291"/>
      <c r="HW40" s="292"/>
      <c r="HX40" s="290"/>
      <c r="HY40" s="290"/>
      <c r="HZ40" s="290"/>
      <c r="IA40" s="290"/>
      <c r="IB40" s="291"/>
      <c r="IC40" s="292"/>
      <c r="ID40" s="290"/>
      <c r="IE40" s="290"/>
      <c r="IF40" s="290"/>
    </row>
    <row r="41" spans="1:240" s="289" customFormat="1" ht="20.100000000000001" customHeight="1">
      <c r="A41" s="448" t="s">
        <v>4731</v>
      </c>
      <c r="B41" s="449" t="s">
        <v>6496</v>
      </c>
      <c r="C41" s="449"/>
      <c r="D41" s="449" t="s">
        <v>5696</v>
      </c>
      <c r="E41" s="880"/>
      <c r="F41" s="446"/>
      <c r="G41" s="449" t="s">
        <v>6731</v>
      </c>
      <c r="H41" s="880"/>
      <c r="I41" s="446"/>
      <c r="J41" s="446"/>
      <c r="K41" s="446"/>
      <c r="L41" s="446"/>
      <c r="M41" s="775"/>
      <c r="N41" s="291"/>
      <c r="O41" s="292"/>
      <c r="P41" s="290"/>
      <c r="Q41" s="290"/>
      <c r="R41" s="290"/>
      <c r="S41" s="290"/>
      <c r="T41" s="291"/>
      <c r="U41" s="292"/>
      <c r="V41" s="290"/>
      <c r="W41" s="290"/>
      <c r="X41" s="290"/>
      <c r="Y41" s="290"/>
      <c r="Z41" s="291"/>
      <c r="AA41" s="292"/>
      <c r="AB41" s="290"/>
      <c r="AC41" s="290"/>
      <c r="AD41" s="290"/>
      <c r="AE41" s="290"/>
      <c r="AF41" s="291"/>
      <c r="AG41" s="292"/>
      <c r="AH41" s="290"/>
      <c r="AI41" s="290"/>
      <c r="AJ41" s="290"/>
      <c r="AK41" s="290"/>
      <c r="AL41" s="291"/>
      <c r="AM41" s="292"/>
      <c r="AN41" s="290"/>
      <c r="AO41" s="290"/>
      <c r="AP41" s="290"/>
      <c r="AQ41" s="290"/>
      <c r="AR41" s="291"/>
      <c r="AS41" s="292"/>
      <c r="AT41" s="290"/>
      <c r="AU41" s="290"/>
      <c r="AV41" s="290"/>
      <c r="AW41" s="290"/>
      <c r="AX41" s="291"/>
      <c r="AY41" s="292"/>
      <c r="AZ41" s="290"/>
      <c r="BA41" s="290"/>
      <c r="BB41" s="290"/>
      <c r="BC41" s="290"/>
      <c r="BD41" s="291"/>
      <c r="BE41" s="292"/>
      <c r="BF41" s="290"/>
      <c r="BG41" s="290"/>
      <c r="BH41" s="290"/>
      <c r="BI41" s="290"/>
      <c r="BJ41" s="291"/>
      <c r="BK41" s="292"/>
      <c r="BL41" s="290"/>
      <c r="BM41" s="290"/>
      <c r="BN41" s="290"/>
      <c r="BO41" s="290"/>
      <c r="BP41" s="291"/>
      <c r="BQ41" s="292"/>
      <c r="BR41" s="290"/>
      <c r="BS41" s="290"/>
      <c r="BT41" s="290"/>
      <c r="BU41" s="290"/>
      <c r="BV41" s="291"/>
      <c r="BW41" s="292"/>
      <c r="BX41" s="290"/>
      <c r="BY41" s="290"/>
      <c r="BZ41" s="290"/>
      <c r="CA41" s="290"/>
      <c r="CB41" s="291"/>
      <c r="CC41" s="292"/>
      <c r="CD41" s="290"/>
      <c r="CE41" s="290"/>
      <c r="CF41" s="290"/>
      <c r="CG41" s="290"/>
      <c r="CH41" s="291"/>
      <c r="CI41" s="292"/>
      <c r="CJ41" s="290"/>
      <c r="CK41" s="290"/>
      <c r="CL41" s="290"/>
      <c r="CM41" s="290"/>
      <c r="CN41" s="291"/>
      <c r="CO41" s="292"/>
      <c r="CP41" s="290"/>
      <c r="CQ41" s="290"/>
      <c r="CR41" s="290"/>
      <c r="CS41" s="290"/>
      <c r="CT41" s="291"/>
      <c r="CU41" s="292"/>
      <c r="CV41" s="290"/>
      <c r="CW41" s="290"/>
      <c r="CX41" s="290"/>
      <c r="CY41" s="290"/>
      <c r="CZ41" s="291"/>
      <c r="DA41" s="292"/>
      <c r="DB41" s="290"/>
      <c r="DC41" s="290"/>
      <c r="DD41" s="290"/>
      <c r="DE41" s="290"/>
      <c r="DF41" s="291"/>
      <c r="DG41" s="292"/>
      <c r="DH41" s="290"/>
      <c r="DI41" s="290"/>
      <c r="DJ41" s="290"/>
      <c r="DK41" s="290"/>
      <c r="DL41" s="291"/>
      <c r="DM41" s="292"/>
      <c r="DN41" s="290"/>
      <c r="DO41" s="290"/>
      <c r="DP41" s="290"/>
      <c r="DQ41" s="290"/>
      <c r="DR41" s="291"/>
      <c r="DS41" s="292"/>
      <c r="DT41" s="290"/>
      <c r="DU41" s="290"/>
      <c r="DV41" s="290"/>
      <c r="DW41" s="290"/>
      <c r="DX41" s="291"/>
      <c r="DY41" s="292"/>
      <c r="DZ41" s="290"/>
      <c r="EA41" s="290"/>
      <c r="EB41" s="290"/>
      <c r="EC41" s="290"/>
      <c r="ED41" s="291"/>
      <c r="EE41" s="292"/>
      <c r="EF41" s="290"/>
      <c r="EG41" s="290"/>
      <c r="EH41" s="290"/>
      <c r="EI41" s="290"/>
      <c r="EJ41" s="291"/>
      <c r="EK41" s="292"/>
      <c r="EL41" s="290"/>
      <c r="EM41" s="290"/>
      <c r="EN41" s="290"/>
      <c r="EO41" s="290"/>
      <c r="EP41" s="291"/>
      <c r="EQ41" s="292"/>
      <c r="ER41" s="290"/>
      <c r="ES41" s="290"/>
      <c r="ET41" s="290"/>
      <c r="EU41" s="290"/>
      <c r="EV41" s="291"/>
      <c r="EW41" s="292"/>
      <c r="EX41" s="290"/>
      <c r="EY41" s="290"/>
      <c r="EZ41" s="290"/>
      <c r="FA41" s="290"/>
      <c r="FB41" s="291"/>
      <c r="FC41" s="292"/>
      <c r="FD41" s="290"/>
      <c r="FE41" s="290"/>
      <c r="FF41" s="290"/>
      <c r="FG41" s="290"/>
      <c r="FH41" s="291"/>
      <c r="FI41" s="292"/>
      <c r="FJ41" s="290"/>
      <c r="FK41" s="290"/>
      <c r="FL41" s="290"/>
      <c r="FM41" s="290"/>
      <c r="FN41" s="291"/>
      <c r="FO41" s="292"/>
      <c r="FP41" s="290"/>
      <c r="FQ41" s="290"/>
      <c r="FR41" s="290"/>
      <c r="FS41" s="290"/>
      <c r="FT41" s="291"/>
      <c r="FU41" s="292"/>
      <c r="FV41" s="290"/>
      <c r="FW41" s="290"/>
      <c r="FX41" s="290"/>
      <c r="FY41" s="290"/>
      <c r="FZ41" s="291"/>
      <c r="GA41" s="292"/>
      <c r="GB41" s="290"/>
      <c r="GC41" s="290"/>
      <c r="GD41" s="290"/>
      <c r="GE41" s="290"/>
      <c r="GF41" s="291"/>
      <c r="GG41" s="292"/>
      <c r="GH41" s="290"/>
      <c r="GI41" s="290"/>
      <c r="GJ41" s="290"/>
      <c r="GK41" s="290"/>
      <c r="GL41" s="291"/>
      <c r="GM41" s="292"/>
      <c r="GN41" s="290"/>
      <c r="GO41" s="290"/>
      <c r="GP41" s="290"/>
      <c r="GQ41" s="290"/>
      <c r="GR41" s="291"/>
      <c r="GS41" s="292"/>
      <c r="GT41" s="290"/>
      <c r="GU41" s="290"/>
      <c r="GV41" s="290"/>
      <c r="GW41" s="290"/>
      <c r="GX41" s="291"/>
      <c r="GY41" s="292"/>
      <c r="GZ41" s="290"/>
      <c r="HA41" s="290"/>
      <c r="HB41" s="290"/>
      <c r="HC41" s="290"/>
      <c r="HD41" s="291"/>
      <c r="HE41" s="292"/>
      <c r="HF41" s="290"/>
      <c r="HG41" s="290"/>
      <c r="HH41" s="290"/>
      <c r="HI41" s="290"/>
      <c r="HJ41" s="291"/>
      <c r="HK41" s="292"/>
      <c r="HL41" s="290"/>
      <c r="HM41" s="290"/>
      <c r="HN41" s="290"/>
      <c r="HO41" s="290"/>
      <c r="HP41" s="291"/>
      <c r="HQ41" s="292"/>
      <c r="HR41" s="290"/>
      <c r="HS41" s="290"/>
      <c r="HT41" s="290"/>
      <c r="HU41" s="290"/>
      <c r="HV41" s="291"/>
      <c r="HW41" s="292"/>
      <c r="HX41" s="290"/>
      <c r="HY41" s="290"/>
      <c r="HZ41" s="290"/>
      <c r="IA41" s="290"/>
      <c r="IB41" s="291"/>
      <c r="IC41" s="292"/>
      <c r="ID41" s="290"/>
      <c r="IE41" s="290"/>
      <c r="IF41" s="290"/>
    </row>
    <row r="42" spans="1:240" s="289" customFormat="1" ht="20.100000000000001" customHeight="1">
      <c r="A42" s="2179" t="s">
        <v>9</v>
      </c>
      <c r="B42" s="2353" t="s">
        <v>5610</v>
      </c>
      <c r="C42" s="2354"/>
      <c r="D42" s="2559" t="s">
        <v>17</v>
      </c>
      <c r="E42" s="2560"/>
      <c r="F42" s="2560"/>
      <c r="G42" s="2559" t="s">
        <v>5694</v>
      </c>
      <c r="H42" s="2560"/>
      <c r="I42" s="2561"/>
      <c r="J42" s="875" t="s">
        <v>5621</v>
      </c>
      <c r="K42" s="881" t="s">
        <v>5686</v>
      </c>
      <c r="L42" s="965"/>
      <c r="M42" s="776"/>
      <c r="N42" s="291"/>
      <c r="O42" s="292"/>
      <c r="P42" s="290"/>
      <c r="Q42" s="290"/>
      <c r="R42" s="290"/>
      <c r="S42" s="290"/>
      <c r="T42" s="291"/>
      <c r="U42" s="292"/>
      <c r="V42" s="290"/>
      <c r="W42" s="290"/>
      <c r="X42" s="290"/>
      <c r="Y42" s="290"/>
      <c r="Z42" s="291"/>
      <c r="AA42" s="292"/>
      <c r="AB42" s="290"/>
      <c r="AC42" s="290"/>
      <c r="AD42" s="290"/>
      <c r="AE42" s="290"/>
      <c r="AF42" s="291"/>
      <c r="AG42" s="292"/>
      <c r="AH42" s="290"/>
      <c r="AI42" s="290"/>
      <c r="AJ42" s="290"/>
      <c r="AK42" s="290"/>
      <c r="AL42" s="291"/>
      <c r="AM42" s="292"/>
      <c r="AN42" s="290"/>
      <c r="AO42" s="290"/>
      <c r="AP42" s="290"/>
      <c r="AQ42" s="290"/>
      <c r="AR42" s="291"/>
      <c r="AS42" s="292"/>
      <c r="AT42" s="290"/>
      <c r="AU42" s="290"/>
      <c r="AV42" s="290"/>
      <c r="AW42" s="290"/>
      <c r="AX42" s="291"/>
      <c r="AY42" s="292"/>
      <c r="AZ42" s="290"/>
      <c r="BA42" s="290"/>
      <c r="BB42" s="290"/>
      <c r="BC42" s="290"/>
      <c r="BD42" s="291"/>
      <c r="BE42" s="292"/>
      <c r="BF42" s="290"/>
      <c r="BG42" s="290"/>
      <c r="BH42" s="290"/>
      <c r="BI42" s="290"/>
      <c r="BJ42" s="291"/>
      <c r="BK42" s="292"/>
      <c r="BL42" s="290"/>
      <c r="BM42" s="290"/>
      <c r="BN42" s="290"/>
      <c r="BO42" s="290"/>
      <c r="BP42" s="291"/>
      <c r="BQ42" s="292"/>
      <c r="BR42" s="290"/>
      <c r="BS42" s="290"/>
      <c r="BT42" s="290"/>
      <c r="BU42" s="290"/>
      <c r="BV42" s="291"/>
      <c r="BW42" s="292"/>
      <c r="BX42" s="290"/>
      <c r="BY42" s="290"/>
      <c r="BZ42" s="290"/>
      <c r="CA42" s="290"/>
      <c r="CB42" s="291"/>
      <c r="CC42" s="292"/>
      <c r="CD42" s="290"/>
      <c r="CE42" s="290"/>
      <c r="CF42" s="290"/>
      <c r="CG42" s="290"/>
      <c r="CH42" s="291"/>
      <c r="CI42" s="292"/>
      <c r="CJ42" s="290"/>
      <c r="CK42" s="290"/>
      <c r="CL42" s="290"/>
      <c r="CM42" s="290"/>
      <c r="CN42" s="291"/>
      <c r="CO42" s="292"/>
      <c r="CP42" s="290"/>
      <c r="CQ42" s="290"/>
      <c r="CR42" s="290"/>
      <c r="CS42" s="290"/>
      <c r="CT42" s="291"/>
      <c r="CU42" s="292"/>
      <c r="CV42" s="290"/>
      <c r="CW42" s="290"/>
      <c r="CX42" s="290"/>
      <c r="CY42" s="290"/>
      <c r="CZ42" s="291"/>
      <c r="DA42" s="292"/>
      <c r="DB42" s="290"/>
      <c r="DC42" s="290"/>
      <c r="DD42" s="290"/>
      <c r="DE42" s="290"/>
      <c r="DF42" s="291"/>
      <c r="DG42" s="292"/>
      <c r="DH42" s="290"/>
      <c r="DI42" s="290"/>
      <c r="DJ42" s="290"/>
      <c r="DK42" s="290"/>
      <c r="DL42" s="291"/>
      <c r="DM42" s="292"/>
      <c r="DN42" s="290"/>
      <c r="DO42" s="290"/>
      <c r="DP42" s="290"/>
      <c r="DQ42" s="290"/>
      <c r="DR42" s="291"/>
      <c r="DS42" s="292"/>
      <c r="DT42" s="290"/>
      <c r="DU42" s="290"/>
      <c r="DV42" s="290"/>
      <c r="DW42" s="290"/>
      <c r="DX42" s="291"/>
      <c r="DY42" s="292"/>
      <c r="DZ42" s="290"/>
      <c r="EA42" s="290"/>
      <c r="EB42" s="290"/>
      <c r="EC42" s="290"/>
      <c r="ED42" s="291"/>
      <c r="EE42" s="292"/>
      <c r="EF42" s="290"/>
      <c r="EG42" s="290"/>
      <c r="EH42" s="290"/>
      <c r="EI42" s="290"/>
      <c r="EJ42" s="291"/>
      <c r="EK42" s="292"/>
      <c r="EL42" s="290"/>
      <c r="EM42" s="290"/>
      <c r="EN42" s="290"/>
      <c r="EO42" s="290"/>
      <c r="EP42" s="291"/>
      <c r="EQ42" s="292"/>
      <c r="ER42" s="290"/>
      <c r="ES42" s="290"/>
      <c r="ET42" s="290"/>
      <c r="EU42" s="290"/>
      <c r="EV42" s="291"/>
      <c r="EW42" s="292"/>
      <c r="EX42" s="290"/>
      <c r="EY42" s="290"/>
      <c r="EZ42" s="290"/>
      <c r="FA42" s="290"/>
      <c r="FB42" s="291"/>
      <c r="FC42" s="292"/>
      <c r="FD42" s="290"/>
      <c r="FE42" s="290"/>
      <c r="FF42" s="290"/>
      <c r="FG42" s="290"/>
      <c r="FH42" s="291"/>
      <c r="FI42" s="292"/>
      <c r="FJ42" s="290"/>
      <c r="FK42" s="290"/>
      <c r="FL42" s="290"/>
      <c r="FM42" s="290"/>
      <c r="FN42" s="291"/>
      <c r="FO42" s="292"/>
      <c r="FP42" s="290"/>
      <c r="FQ42" s="290"/>
      <c r="FR42" s="290"/>
      <c r="FS42" s="290"/>
      <c r="FT42" s="291"/>
      <c r="FU42" s="292"/>
      <c r="FV42" s="290"/>
      <c r="FW42" s="290"/>
      <c r="FX42" s="290"/>
      <c r="FY42" s="290"/>
      <c r="FZ42" s="291"/>
      <c r="GA42" s="292"/>
      <c r="GB42" s="290"/>
      <c r="GC42" s="290"/>
      <c r="GD42" s="290"/>
      <c r="GE42" s="290"/>
      <c r="GF42" s="291"/>
      <c r="GG42" s="292"/>
      <c r="GH42" s="290"/>
      <c r="GI42" s="290"/>
      <c r="GJ42" s="290"/>
      <c r="GK42" s="290"/>
      <c r="GL42" s="291"/>
      <c r="GM42" s="292"/>
      <c r="GN42" s="290"/>
      <c r="GO42" s="290"/>
      <c r="GP42" s="290"/>
      <c r="GQ42" s="290"/>
      <c r="GR42" s="291"/>
      <c r="GS42" s="292"/>
      <c r="GT42" s="290"/>
      <c r="GU42" s="290"/>
      <c r="GV42" s="290"/>
      <c r="GW42" s="290"/>
      <c r="GX42" s="291"/>
      <c r="GY42" s="292"/>
      <c r="GZ42" s="290"/>
      <c r="HA42" s="290"/>
      <c r="HB42" s="290"/>
      <c r="HC42" s="290"/>
      <c r="HD42" s="291"/>
      <c r="HE42" s="292"/>
      <c r="HF42" s="290"/>
      <c r="HG42" s="290"/>
      <c r="HH42" s="290"/>
      <c r="HI42" s="290"/>
      <c r="HJ42" s="291"/>
      <c r="HK42" s="292"/>
      <c r="HL42" s="290"/>
      <c r="HM42" s="290"/>
      <c r="HN42" s="290"/>
      <c r="HO42" s="290"/>
      <c r="HP42" s="291"/>
      <c r="HQ42" s="292"/>
      <c r="HR42" s="290"/>
      <c r="HS42" s="290"/>
      <c r="HT42" s="290"/>
      <c r="HU42" s="290"/>
      <c r="HV42" s="291"/>
      <c r="HW42" s="292"/>
      <c r="HX42" s="290"/>
      <c r="HY42" s="290"/>
      <c r="HZ42" s="290"/>
      <c r="IA42" s="290"/>
      <c r="IB42" s="291"/>
      <c r="IC42" s="292"/>
      <c r="ID42" s="290"/>
      <c r="IE42" s="290"/>
      <c r="IF42" s="290"/>
    </row>
    <row r="43" spans="1:240" s="289" customFormat="1" ht="20.100000000000001" customHeight="1">
      <c r="A43" s="2180"/>
      <c r="B43" s="2156"/>
      <c r="C43" s="2157"/>
      <c r="D43" s="2556" t="s">
        <v>5693</v>
      </c>
      <c r="E43" s="2557"/>
      <c r="F43" s="2557"/>
      <c r="G43" s="2556" t="s">
        <v>5619</v>
      </c>
      <c r="H43" s="2557"/>
      <c r="I43" s="2558"/>
      <c r="J43" s="404" t="s">
        <v>5619</v>
      </c>
      <c r="K43" s="882"/>
      <c r="L43" s="883"/>
      <c r="M43" s="777"/>
      <c r="N43" s="291"/>
      <c r="O43" s="292"/>
      <c r="P43" s="290"/>
      <c r="Q43" s="290"/>
      <c r="R43" s="290"/>
      <c r="S43" s="290"/>
      <c r="T43" s="291"/>
      <c r="U43" s="292"/>
      <c r="V43" s="290"/>
      <c r="W43" s="290"/>
      <c r="X43" s="290"/>
      <c r="Y43" s="290"/>
      <c r="Z43" s="291"/>
      <c r="AA43" s="292"/>
      <c r="AB43" s="290"/>
      <c r="AC43" s="290"/>
      <c r="AD43" s="290"/>
      <c r="AE43" s="290"/>
      <c r="AF43" s="291"/>
      <c r="AG43" s="292"/>
      <c r="AH43" s="290"/>
      <c r="AI43" s="290"/>
      <c r="AJ43" s="290"/>
      <c r="AK43" s="290"/>
      <c r="AL43" s="291"/>
      <c r="AM43" s="292"/>
      <c r="AN43" s="290"/>
      <c r="AO43" s="290"/>
      <c r="AP43" s="290"/>
      <c r="AQ43" s="290"/>
      <c r="AR43" s="291"/>
      <c r="AS43" s="292"/>
      <c r="AT43" s="290"/>
      <c r="AU43" s="290"/>
      <c r="AV43" s="290"/>
      <c r="AW43" s="290"/>
      <c r="AX43" s="291"/>
      <c r="AY43" s="292"/>
      <c r="AZ43" s="290"/>
      <c r="BA43" s="290"/>
      <c r="BB43" s="290"/>
      <c r="BC43" s="290"/>
      <c r="BD43" s="291"/>
      <c r="BE43" s="292"/>
      <c r="BF43" s="290"/>
      <c r="BG43" s="290"/>
      <c r="BH43" s="290"/>
      <c r="BI43" s="290"/>
      <c r="BJ43" s="291"/>
      <c r="BK43" s="292"/>
      <c r="BL43" s="290"/>
      <c r="BM43" s="290"/>
      <c r="BN43" s="290"/>
      <c r="BO43" s="290"/>
      <c r="BP43" s="291"/>
      <c r="BQ43" s="292"/>
      <c r="BR43" s="290"/>
      <c r="BS43" s="290"/>
      <c r="BT43" s="290"/>
      <c r="BU43" s="290"/>
      <c r="BV43" s="291"/>
      <c r="BW43" s="292"/>
      <c r="BX43" s="290"/>
      <c r="BY43" s="290"/>
      <c r="BZ43" s="290"/>
      <c r="CA43" s="290"/>
      <c r="CB43" s="291"/>
      <c r="CC43" s="292"/>
      <c r="CD43" s="290"/>
      <c r="CE43" s="290"/>
      <c r="CF43" s="290"/>
      <c r="CG43" s="290"/>
      <c r="CH43" s="291"/>
      <c r="CI43" s="292"/>
      <c r="CJ43" s="290"/>
      <c r="CK43" s="290"/>
      <c r="CL43" s="290"/>
      <c r="CM43" s="290"/>
      <c r="CN43" s="291"/>
      <c r="CO43" s="292"/>
      <c r="CP43" s="290"/>
      <c r="CQ43" s="290"/>
      <c r="CR43" s="290"/>
      <c r="CS43" s="290"/>
      <c r="CT43" s="291"/>
      <c r="CU43" s="292"/>
      <c r="CV43" s="290"/>
      <c r="CW43" s="290"/>
      <c r="CX43" s="290"/>
      <c r="CY43" s="290"/>
      <c r="CZ43" s="291"/>
      <c r="DA43" s="292"/>
      <c r="DB43" s="290"/>
      <c r="DC43" s="290"/>
      <c r="DD43" s="290"/>
      <c r="DE43" s="290"/>
      <c r="DF43" s="291"/>
      <c r="DG43" s="292"/>
      <c r="DH43" s="290"/>
      <c r="DI43" s="290"/>
      <c r="DJ43" s="290"/>
      <c r="DK43" s="290"/>
      <c r="DL43" s="291"/>
      <c r="DM43" s="292"/>
      <c r="DN43" s="290"/>
      <c r="DO43" s="290"/>
      <c r="DP43" s="290"/>
      <c r="DQ43" s="290"/>
      <c r="DR43" s="291"/>
      <c r="DS43" s="292"/>
      <c r="DT43" s="290"/>
      <c r="DU43" s="290"/>
      <c r="DV43" s="290"/>
      <c r="DW43" s="290"/>
      <c r="DX43" s="291"/>
      <c r="DY43" s="292"/>
      <c r="DZ43" s="290"/>
      <c r="EA43" s="290"/>
      <c r="EB43" s="290"/>
      <c r="EC43" s="290"/>
      <c r="ED43" s="291"/>
      <c r="EE43" s="292"/>
      <c r="EF43" s="290"/>
      <c r="EG43" s="290"/>
      <c r="EH43" s="290"/>
      <c r="EI43" s="290"/>
      <c r="EJ43" s="291"/>
      <c r="EK43" s="292"/>
      <c r="EL43" s="290"/>
      <c r="EM43" s="290"/>
      <c r="EN43" s="290"/>
      <c r="EO43" s="290"/>
      <c r="EP43" s="291"/>
      <c r="EQ43" s="292"/>
      <c r="ER43" s="290"/>
      <c r="ES43" s="290"/>
      <c r="ET43" s="290"/>
      <c r="EU43" s="290"/>
      <c r="EV43" s="291"/>
      <c r="EW43" s="292"/>
      <c r="EX43" s="290"/>
      <c r="EY43" s="290"/>
      <c r="EZ43" s="290"/>
      <c r="FA43" s="290"/>
      <c r="FB43" s="291"/>
      <c r="FC43" s="292"/>
      <c r="FD43" s="290"/>
      <c r="FE43" s="290"/>
      <c r="FF43" s="290"/>
      <c r="FG43" s="290"/>
      <c r="FH43" s="291"/>
      <c r="FI43" s="292"/>
      <c r="FJ43" s="290"/>
      <c r="FK43" s="290"/>
      <c r="FL43" s="290"/>
      <c r="FM43" s="290"/>
      <c r="FN43" s="291"/>
      <c r="FO43" s="292"/>
      <c r="FP43" s="290"/>
      <c r="FQ43" s="290"/>
      <c r="FR43" s="290"/>
      <c r="FS43" s="290"/>
      <c r="FT43" s="291"/>
      <c r="FU43" s="292"/>
      <c r="FV43" s="290"/>
      <c r="FW43" s="290"/>
      <c r="FX43" s="290"/>
      <c r="FY43" s="290"/>
      <c r="FZ43" s="291"/>
      <c r="GA43" s="292"/>
      <c r="GB43" s="290"/>
      <c r="GC43" s="290"/>
      <c r="GD43" s="290"/>
      <c r="GE43" s="290"/>
      <c r="GF43" s="291"/>
      <c r="GG43" s="292"/>
      <c r="GH43" s="290"/>
      <c r="GI43" s="290"/>
      <c r="GJ43" s="290"/>
      <c r="GK43" s="290"/>
      <c r="GL43" s="291"/>
      <c r="GM43" s="292"/>
      <c r="GN43" s="290"/>
      <c r="GO43" s="290"/>
      <c r="GP43" s="290"/>
      <c r="GQ43" s="290"/>
      <c r="GR43" s="291"/>
      <c r="GS43" s="292"/>
      <c r="GT43" s="290"/>
      <c r="GU43" s="290"/>
      <c r="GV43" s="290"/>
      <c r="GW43" s="290"/>
      <c r="GX43" s="291"/>
      <c r="GY43" s="292"/>
      <c r="GZ43" s="290"/>
      <c r="HA43" s="290"/>
      <c r="HB43" s="290"/>
      <c r="HC43" s="290"/>
      <c r="HD43" s="291"/>
      <c r="HE43" s="292"/>
      <c r="HF43" s="290"/>
      <c r="HG43" s="290"/>
      <c r="HH43" s="290"/>
      <c r="HI43" s="290"/>
      <c r="HJ43" s="291"/>
      <c r="HK43" s="292"/>
      <c r="HL43" s="290"/>
      <c r="HM43" s="290"/>
      <c r="HN43" s="290"/>
      <c r="HO43" s="290"/>
      <c r="HP43" s="291"/>
      <c r="HQ43" s="292"/>
      <c r="HR43" s="290"/>
      <c r="HS43" s="290"/>
      <c r="HT43" s="290"/>
      <c r="HU43" s="290"/>
      <c r="HV43" s="291"/>
      <c r="HW43" s="292"/>
      <c r="HX43" s="290"/>
      <c r="HY43" s="290"/>
      <c r="HZ43" s="290"/>
      <c r="IA43" s="290"/>
      <c r="IB43" s="291"/>
      <c r="IC43" s="292"/>
      <c r="ID43" s="290"/>
      <c r="IE43" s="290"/>
      <c r="IF43" s="290"/>
    </row>
    <row r="44" spans="1:240" s="289" customFormat="1" ht="20.100000000000001" customHeight="1">
      <c r="A44" s="626">
        <v>1</v>
      </c>
      <c r="B44" s="2477" t="s">
        <v>6772</v>
      </c>
      <c r="C44" s="2478"/>
      <c r="D44" s="2579"/>
      <c r="E44" s="2580"/>
      <c r="F44" s="2581"/>
      <c r="G44" s="2579">
        <v>0.20300000000000001</v>
      </c>
      <c r="H44" s="2580"/>
      <c r="I44" s="2581"/>
      <c r="J44" s="856">
        <v>0</v>
      </c>
      <c r="K44" s="882"/>
      <c r="L44" s="883"/>
      <c r="M44" s="777"/>
      <c r="N44" s="291"/>
      <c r="O44" s="292"/>
      <c r="P44" s="290"/>
      <c r="Q44" s="290"/>
      <c r="R44" s="290"/>
      <c r="S44" s="290"/>
      <c r="T44" s="291"/>
      <c r="U44" s="292"/>
      <c r="V44" s="290"/>
      <c r="W44" s="290"/>
      <c r="X44" s="290"/>
      <c r="Y44" s="290"/>
      <c r="Z44" s="291"/>
      <c r="AA44" s="292"/>
      <c r="AB44" s="290"/>
      <c r="AC44" s="290"/>
      <c r="AD44" s="290"/>
      <c r="AE44" s="290"/>
      <c r="AF44" s="291"/>
      <c r="AG44" s="292"/>
      <c r="AH44" s="290"/>
      <c r="AI44" s="290"/>
      <c r="AJ44" s="290"/>
      <c r="AK44" s="290"/>
      <c r="AL44" s="291"/>
      <c r="AM44" s="292"/>
      <c r="AN44" s="290"/>
      <c r="AO44" s="290"/>
      <c r="AP44" s="290"/>
      <c r="AQ44" s="290"/>
      <c r="AR44" s="291"/>
      <c r="AS44" s="292"/>
      <c r="AT44" s="290"/>
      <c r="AU44" s="290"/>
      <c r="AV44" s="290"/>
      <c r="AW44" s="290"/>
      <c r="AX44" s="291"/>
      <c r="AY44" s="292"/>
      <c r="AZ44" s="290"/>
      <c r="BA44" s="290"/>
      <c r="BB44" s="290"/>
      <c r="BC44" s="290"/>
      <c r="BD44" s="291"/>
      <c r="BE44" s="292"/>
      <c r="BF44" s="290"/>
      <c r="BG44" s="290"/>
      <c r="BH44" s="290"/>
      <c r="BI44" s="290"/>
      <c r="BJ44" s="291"/>
      <c r="BK44" s="292"/>
      <c r="BL44" s="290"/>
      <c r="BM44" s="290"/>
      <c r="BN44" s="290"/>
      <c r="BO44" s="290"/>
      <c r="BP44" s="291"/>
      <c r="BQ44" s="292"/>
      <c r="BR44" s="290"/>
      <c r="BS44" s="290"/>
      <c r="BT44" s="290"/>
      <c r="BU44" s="290"/>
      <c r="BV44" s="291"/>
      <c r="BW44" s="292"/>
      <c r="BX44" s="290"/>
      <c r="BY44" s="290"/>
      <c r="BZ44" s="290"/>
      <c r="CA44" s="290"/>
      <c r="CB44" s="291"/>
      <c r="CC44" s="292"/>
      <c r="CD44" s="290"/>
      <c r="CE44" s="290"/>
      <c r="CF44" s="290"/>
      <c r="CG44" s="290"/>
      <c r="CH44" s="291"/>
      <c r="CI44" s="292"/>
      <c r="CJ44" s="290"/>
      <c r="CK44" s="290"/>
      <c r="CL44" s="290"/>
      <c r="CM44" s="290"/>
      <c r="CN44" s="291"/>
      <c r="CO44" s="292"/>
      <c r="CP44" s="290"/>
      <c r="CQ44" s="290"/>
      <c r="CR44" s="290"/>
      <c r="CS44" s="290"/>
      <c r="CT44" s="291"/>
      <c r="CU44" s="292"/>
      <c r="CV44" s="290"/>
      <c r="CW44" s="290"/>
      <c r="CX44" s="290"/>
      <c r="CY44" s="290"/>
      <c r="CZ44" s="291"/>
      <c r="DA44" s="292"/>
      <c r="DB44" s="290"/>
      <c r="DC44" s="290"/>
      <c r="DD44" s="290"/>
      <c r="DE44" s="290"/>
      <c r="DF44" s="291"/>
      <c r="DG44" s="292"/>
      <c r="DH44" s="290"/>
      <c r="DI44" s="290"/>
      <c r="DJ44" s="290"/>
      <c r="DK44" s="290"/>
      <c r="DL44" s="291"/>
      <c r="DM44" s="292"/>
      <c r="DN44" s="290"/>
      <c r="DO44" s="290"/>
      <c r="DP44" s="290"/>
      <c r="DQ44" s="290"/>
      <c r="DR44" s="291"/>
      <c r="DS44" s="292"/>
      <c r="DT44" s="290"/>
      <c r="DU44" s="290"/>
      <c r="DV44" s="290"/>
      <c r="DW44" s="290"/>
      <c r="DX44" s="291"/>
      <c r="DY44" s="292"/>
      <c r="DZ44" s="290"/>
      <c r="EA44" s="290"/>
      <c r="EB44" s="290"/>
      <c r="EC44" s="290"/>
      <c r="ED44" s="291"/>
      <c r="EE44" s="292"/>
      <c r="EF44" s="290"/>
      <c r="EG44" s="290"/>
      <c r="EH44" s="290"/>
      <c r="EI44" s="290"/>
      <c r="EJ44" s="291"/>
      <c r="EK44" s="292"/>
      <c r="EL44" s="290"/>
      <c r="EM44" s="290"/>
      <c r="EN44" s="290"/>
      <c r="EO44" s="290"/>
      <c r="EP44" s="291"/>
      <c r="EQ44" s="292"/>
      <c r="ER44" s="290"/>
      <c r="ES44" s="290"/>
      <c r="ET44" s="290"/>
      <c r="EU44" s="290"/>
      <c r="EV44" s="291"/>
      <c r="EW44" s="292"/>
      <c r="EX44" s="290"/>
      <c r="EY44" s="290"/>
      <c r="EZ44" s="290"/>
      <c r="FA44" s="290"/>
      <c r="FB44" s="291"/>
      <c r="FC44" s="292"/>
      <c r="FD44" s="290"/>
      <c r="FE44" s="290"/>
      <c r="FF44" s="290"/>
      <c r="FG44" s="290"/>
      <c r="FH44" s="291"/>
      <c r="FI44" s="292"/>
      <c r="FJ44" s="290"/>
      <c r="FK44" s="290"/>
      <c r="FL44" s="290"/>
      <c r="FM44" s="290"/>
      <c r="FN44" s="291"/>
      <c r="FO44" s="292"/>
      <c r="FP44" s="290"/>
      <c r="FQ44" s="290"/>
      <c r="FR44" s="290"/>
      <c r="FS44" s="290"/>
      <c r="FT44" s="291"/>
      <c r="FU44" s="292"/>
      <c r="FV44" s="290"/>
      <c r="FW44" s="290"/>
      <c r="FX44" s="290"/>
      <c r="FY44" s="290"/>
      <c r="FZ44" s="291"/>
      <c r="GA44" s="292"/>
      <c r="GB44" s="290"/>
      <c r="GC44" s="290"/>
      <c r="GD44" s="290"/>
      <c r="GE44" s="290"/>
      <c r="GF44" s="291"/>
      <c r="GG44" s="292"/>
      <c r="GH44" s="290"/>
      <c r="GI44" s="290"/>
      <c r="GJ44" s="290"/>
      <c r="GK44" s="290"/>
      <c r="GL44" s="291"/>
      <c r="GM44" s="292"/>
      <c r="GN44" s="290"/>
      <c r="GO44" s="290"/>
      <c r="GP44" s="290"/>
      <c r="GQ44" s="290"/>
      <c r="GR44" s="291"/>
      <c r="GS44" s="292"/>
      <c r="GT44" s="290"/>
      <c r="GU44" s="290"/>
      <c r="GV44" s="290"/>
      <c r="GW44" s="290"/>
      <c r="GX44" s="291"/>
      <c r="GY44" s="292"/>
      <c r="GZ44" s="290"/>
      <c r="HA44" s="290"/>
      <c r="HB44" s="290"/>
      <c r="HC44" s="290"/>
      <c r="HD44" s="291"/>
      <c r="HE44" s="292"/>
      <c r="HF44" s="290"/>
      <c r="HG44" s="290"/>
      <c r="HH44" s="290"/>
      <c r="HI44" s="290"/>
      <c r="HJ44" s="291"/>
      <c r="HK44" s="292"/>
      <c r="HL44" s="290"/>
      <c r="HM44" s="290"/>
      <c r="HN44" s="290"/>
      <c r="HO44" s="290"/>
      <c r="HP44" s="291"/>
      <c r="HQ44" s="292"/>
      <c r="HR44" s="290"/>
      <c r="HS44" s="290"/>
      <c r="HT44" s="290"/>
      <c r="HU44" s="290"/>
      <c r="HV44" s="291"/>
      <c r="HW44" s="292"/>
      <c r="HX44" s="290"/>
      <c r="HY44" s="290"/>
      <c r="HZ44" s="290"/>
      <c r="IA44" s="290"/>
      <c r="IB44" s="291"/>
      <c r="IC44" s="292"/>
      <c r="ID44" s="290"/>
      <c r="IE44" s="290"/>
      <c r="IF44" s="290"/>
    </row>
    <row r="45" spans="1:240" s="289" customFormat="1" ht="20.100000000000001" customHeight="1">
      <c r="A45" s="408">
        <v>2</v>
      </c>
      <c r="B45" s="2479" t="s">
        <v>6773</v>
      </c>
      <c r="C45" s="2480"/>
      <c r="D45" s="2573">
        <v>2</v>
      </c>
      <c r="E45" s="2574"/>
      <c r="F45" s="2575"/>
      <c r="G45" s="2573">
        <v>0.20300000000000001</v>
      </c>
      <c r="H45" s="2574"/>
      <c r="I45" s="2575"/>
      <c r="J45" s="857">
        <v>0.4</v>
      </c>
      <c r="K45" s="882"/>
      <c r="L45" s="883"/>
      <c r="M45" s="777"/>
      <c r="N45" s="291"/>
      <c r="O45" s="292"/>
      <c r="P45" s="290"/>
      <c r="Q45" s="290"/>
      <c r="R45" s="290"/>
      <c r="S45" s="290"/>
      <c r="T45" s="291"/>
      <c r="U45" s="292"/>
      <c r="V45" s="290"/>
      <c r="W45" s="290"/>
      <c r="X45" s="290"/>
      <c r="Y45" s="290"/>
      <c r="Z45" s="291"/>
      <c r="AA45" s="292"/>
      <c r="AB45" s="290"/>
      <c r="AC45" s="290"/>
      <c r="AD45" s="290"/>
      <c r="AE45" s="290"/>
      <c r="AF45" s="291"/>
      <c r="AG45" s="292"/>
      <c r="AH45" s="290"/>
      <c r="AI45" s="290"/>
      <c r="AJ45" s="290"/>
      <c r="AK45" s="290"/>
      <c r="AL45" s="291"/>
      <c r="AM45" s="292"/>
      <c r="AN45" s="290"/>
      <c r="AO45" s="290"/>
      <c r="AP45" s="290"/>
      <c r="AQ45" s="290"/>
      <c r="AR45" s="291"/>
      <c r="AS45" s="292"/>
      <c r="AT45" s="290"/>
      <c r="AU45" s="290"/>
      <c r="AV45" s="290"/>
      <c r="AW45" s="290"/>
      <c r="AX45" s="291"/>
      <c r="AY45" s="292"/>
      <c r="AZ45" s="290"/>
      <c r="BA45" s="290"/>
      <c r="BB45" s="290"/>
      <c r="BC45" s="290"/>
      <c r="BD45" s="291"/>
      <c r="BE45" s="292"/>
      <c r="BF45" s="290"/>
      <c r="BG45" s="290"/>
      <c r="BH45" s="290"/>
      <c r="BI45" s="290"/>
      <c r="BJ45" s="291"/>
      <c r="BK45" s="292"/>
      <c r="BL45" s="290"/>
      <c r="BM45" s="290"/>
      <c r="BN45" s="290"/>
      <c r="BO45" s="290"/>
      <c r="BP45" s="291"/>
      <c r="BQ45" s="292"/>
      <c r="BR45" s="290"/>
      <c r="BS45" s="290"/>
      <c r="BT45" s="290"/>
      <c r="BU45" s="290"/>
      <c r="BV45" s="291"/>
      <c r="BW45" s="292"/>
      <c r="BX45" s="290"/>
      <c r="BY45" s="290"/>
      <c r="BZ45" s="290"/>
      <c r="CA45" s="290"/>
      <c r="CB45" s="291"/>
      <c r="CC45" s="292"/>
      <c r="CD45" s="290"/>
      <c r="CE45" s="290"/>
      <c r="CF45" s="290"/>
      <c r="CG45" s="290"/>
      <c r="CH45" s="291"/>
      <c r="CI45" s="292"/>
      <c r="CJ45" s="290"/>
      <c r="CK45" s="290"/>
      <c r="CL45" s="290"/>
      <c r="CM45" s="290"/>
      <c r="CN45" s="291"/>
      <c r="CO45" s="292"/>
      <c r="CP45" s="290"/>
      <c r="CQ45" s="290"/>
      <c r="CR45" s="290"/>
      <c r="CS45" s="290"/>
      <c r="CT45" s="291"/>
      <c r="CU45" s="292"/>
      <c r="CV45" s="290"/>
      <c r="CW45" s="290"/>
      <c r="CX45" s="290"/>
      <c r="CY45" s="290"/>
      <c r="CZ45" s="291"/>
      <c r="DA45" s="292"/>
      <c r="DB45" s="290"/>
      <c r="DC45" s="290"/>
      <c r="DD45" s="290"/>
      <c r="DE45" s="290"/>
      <c r="DF45" s="291"/>
      <c r="DG45" s="292"/>
      <c r="DH45" s="290"/>
      <c r="DI45" s="290"/>
      <c r="DJ45" s="290"/>
      <c r="DK45" s="290"/>
      <c r="DL45" s="291"/>
      <c r="DM45" s="292"/>
      <c r="DN45" s="290"/>
      <c r="DO45" s="290"/>
      <c r="DP45" s="290"/>
      <c r="DQ45" s="290"/>
      <c r="DR45" s="291"/>
      <c r="DS45" s="292"/>
      <c r="DT45" s="290"/>
      <c r="DU45" s="290"/>
      <c r="DV45" s="290"/>
      <c r="DW45" s="290"/>
      <c r="DX45" s="291"/>
      <c r="DY45" s="292"/>
      <c r="DZ45" s="290"/>
      <c r="EA45" s="290"/>
      <c r="EB45" s="290"/>
      <c r="EC45" s="290"/>
      <c r="ED45" s="291"/>
      <c r="EE45" s="292"/>
      <c r="EF45" s="290"/>
      <c r="EG45" s="290"/>
      <c r="EH45" s="290"/>
      <c r="EI45" s="290"/>
      <c r="EJ45" s="291"/>
      <c r="EK45" s="292"/>
      <c r="EL45" s="290"/>
      <c r="EM45" s="290"/>
      <c r="EN45" s="290"/>
      <c r="EO45" s="290"/>
      <c r="EP45" s="291"/>
      <c r="EQ45" s="292"/>
      <c r="ER45" s="290"/>
      <c r="ES45" s="290"/>
      <c r="ET45" s="290"/>
      <c r="EU45" s="290"/>
      <c r="EV45" s="291"/>
      <c r="EW45" s="292"/>
      <c r="EX45" s="290"/>
      <c r="EY45" s="290"/>
      <c r="EZ45" s="290"/>
      <c r="FA45" s="290"/>
      <c r="FB45" s="291"/>
      <c r="FC45" s="292"/>
      <c r="FD45" s="290"/>
      <c r="FE45" s="290"/>
      <c r="FF45" s="290"/>
      <c r="FG45" s="290"/>
      <c r="FH45" s="291"/>
      <c r="FI45" s="292"/>
      <c r="FJ45" s="290"/>
      <c r="FK45" s="290"/>
      <c r="FL45" s="290"/>
      <c r="FM45" s="290"/>
      <c r="FN45" s="291"/>
      <c r="FO45" s="292"/>
      <c r="FP45" s="290"/>
      <c r="FQ45" s="290"/>
      <c r="FR45" s="290"/>
      <c r="FS45" s="290"/>
      <c r="FT45" s="291"/>
      <c r="FU45" s="292"/>
      <c r="FV45" s="290"/>
      <c r="FW45" s="290"/>
      <c r="FX45" s="290"/>
      <c r="FY45" s="290"/>
      <c r="FZ45" s="291"/>
      <c r="GA45" s="292"/>
      <c r="GB45" s="290"/>
      <c r="GC45" s="290"/>
      <c r="GD45" s="290"/>
      <c r="GE45" s="290"/>
      <c r="GF45" s="291"/>
      <c r="GG45" s="292"/>
      <c r="GH45" s="290"/>
      <c r="GI45" s="290"/>
      <c r="GJ45" s="290"/>
      <c r="GK45" s="290"/>
      <c r="GL45" s="291"/>
      <c r="GM45" s="292"/>
      <c r="GN45" s="290"/>
      <c r="GO45" s="290"/>
      <c r="GP45" s="290"/>
      <c r="GQ45" s="290"/>
      <c r="GR45" s="291"/>
      <c r="GS45" s="292"/>
      <c r="GT45" s="290"/>
      <c r="GU45" s="290"/>
      <c r="GV45" s="290"/>
      <c r="GW45" s="290"/>
      <c r="GX45" s="291"/>
      <c r="GY45" s="292"/>
      <c r="GZ45" s="290"/>
      <c r="HA45" s="290"/>
      <c r="HB45" s="290"/>
      <c r="HC45" s="290"/>
      <c r="HD45" s="291"/>
      <c r="HE45" s="292"/>
      <c r="HF45" s="290"/>
      <c r="HG45" s="290"/>
      <c r="HH45" s="290"/>
      <c r="HI45" s="290"/>
      <c r="HJ45" s="291"/>
      <c r="HK45" s="292"/>
      <c r="HL45" s="290"/>
      <c r="HM45" s="290"/>
      <c r="HN45" s="290"/>
      <c r="HO45" s="290"/>
      <c r="HP45" s="291"/>
      <c r="HQ45" s="292"/>
      <c r="HR45" s="290"/>
      <c r="HS45" s="290"/>
      <c r="HT45" s="290"/>
      <c r="HU45" s="290"/>
      <c r="HV45" s="291"/>
      <c r="HW45" s="292"/>
      <c r="HX45" s="290"/>
      <c r="HY45" s="290"/>
      <c r="HZ45" s="290"/>
      <c r="IA45" s="290"/>
      <c r="IB45" s="291"/>
      <c r="IC45" s="292"/>
      <c r="ID45" s="290"/>
      <c r="IE45" s="290"/>
      <c r="IF45" s="290"/>
    </row>
    <row r="46" spans="1:240" s="289" customFormat="1" ht="20.100000000000001" customHeight="1">
      <c r="A46" s="408"/>
      <c r="B46" s="2479"/>
      <c r="C46" s="2480"/>
      <c r="D46" s="2573"/>
      <c r="E46" s="2574"/>
      <c r="F46" s="2575"/>
      <c r="G46" s="2573"/>
      <c r="H46" s="2574"/>
      <c r="I46" s="2575"/>
      <c r="J46" s="857"/>
      <c r="K46" s="882"/>
      <c r="L46" s="883"/>
      <c r="M46" s="777"/>
      <c r="N46" s="291"/>
      <c r="O46" s="292"/>
      <c r="P46" s="290"/>
      <c r="Q46" s="290"/>
      <c r="R46" s="290"/>
      <c r="S46" s="290"/>
      <c r="T46" s="291"/>
      <c r="U46" s="292"/>
      <c r="V46" s="290"/>
      <c r="W46" s="290"/>
      <c r="X46" s="290"/>
      <c r="Y46" s="290"/>
      <c r="Z46" s="291"/>
      <c r="AA46" s="292"/>
      <c r="AB46" s="290"/>
      <c r="AC46" s="290"/>
      <c r="AD46" s="290"/>
      <c r="AE46" s="290"/>
      <c r="AF46" s="291"/>
      <c r="AG46" s="292"/>
      <c r="AH46" s="290"/>
      <c r="AI46" s="290"/>
      <c r="AJ46" s="290"/>
      <c r="AK46" s="290"/>
      <c r="AL46" s="291"/>
      <c r="AM46" s="292"/>
      <c r="AN46" s="290"/>
      <c r="AO46" s="290"/>
      <c r="AP46" s="290"/>
      <c r="AQ46" s="290"/>
      <c r="AR46" s="291"/>
      <c r="AS46" s="292"/>
      <c r="AT46" s="290"/>
      <c r="AU46" s="290"/>
      <c r="AV46" s="290"/>
      <c r="AW46" s="290"/>
      <c r="AX46" s="291"/>
      <c r="AY46" s="292"/>
      <c r="AZ46" s="290"/>
      <c r="BA46" s="290"/>
      <c r="BB46" s="290"/>
      <c r="BC46" s="290"/>
      <c r="BD46" s="291"/>
      <c r="BE46" s="292"/>
      <c r="BF46" s="290"/>
      <c r="BG46" s="290"/>
      <c r="BH46" s="290"/>
      <c r="BI46" s="290"/>
      <c r="BJ46" s="291"/>
      <c r="BK46" s="292"/>
      <c r="BL46" s="290"/>
      <c r="BM46" s="290"/>
      <c r="BN46" s="290"/>
      <c r="BO46" s="290"/>
      <c r="BP46" s="291"/>
      <c r="BQ46" s="292"/>
      <c r="BR46" s="290"/>
      <c r="BS46" s="290"/>
      <c r="BT46" s="290"/>
      <c r="BU46" s="290"/>
      <c r="BV46" s="291"/>
      <c r="BW46" s="292"/>
      <c r="BX46" s="290"/>
      <c r="BY46" s="290"/>
      <c r="BZ46" s="290"/>
      <c r="CA46" s="290"/>
      <c r="CB46" s="291"/>
      <c r="CC46" s="292"/>
      <c r="CD46" s="290"/>
      <c r="CE46" s="290"/>
      <c r="CF46" s="290"/>
      <c r="CG46" s="290"/>
      <c r="CH46" s="291"/>
      <c r="CI46" s="292"/>
      <c r="CJ46" s="290"/>
      <c r="CK46" s="290"/>
      <c r="CL46" s="290"/>
      <c r="CM46" s="290"/>
      <c r="CN46" s="291"/>
      <c r="CO46" s="292"/>
      <c r="CP46" s="290"/>
      <c r="CQ46" s="290"/>
      <c r="CR46" s="290"/>
      <c r="CS46" s="290"/>
      <c r="CT46" s="291"/>
      <c r="CU46" s="292"/>
      <c r="CV46" s="290"/>
      <c r="CW46" s="290"/>
      <c r="CX46" s="290"/>
      <c r="CY46" s="290"/>
      <c r="CZ46" s="291"/>
      <c r="DA46" s="292"/>
      <c r="DB46" s="290"/>
      <c r="DC46" s="290"/>
      <c r="DD46" s="290"/>
      <c r="DE46" s="290"/>
      <c r="DF46" s="291"/>
      <c r="DG46" s="292"/>
      <c r="DH46" s="290"/>
      <c r="DI46" s="290"/>
      <c r="DJ46" s="290"/>
      <c r="DK46" s="290"/>
      <c r="DL46" s="291"/>
      <c r="DM46" s="292"/>
      <c r="DN46" s="290"/>
      <c r="DO46" s="290"/>
      <c r="DP46" s="290"/>
      <c r="DQ46" s="290"/>
      <c r="DR46" s="291"/>
      <c r="DS46" s="292"/>
      <c r="DT46" s="290"/>
      <c r="DU46" s="290"/>
      <c r="DV46" s="290"/>
      <c r="DW46" s="290"/>
      <c r="DX46" s="291"/>
      <c r="DY46" s="292"/>
      <c r="DZ46" s="290"/>
      <c r="EA46" s="290"/>
      <c r="EB46" s="290"/>
      <c r="EC46" s="290"/>
      <c r="ED46" s="291"/>
      <c r="EE46" s="292"/>
      <c r="EF46" s="290"/>
      <c r="EG46" s="290"/>
      <c r="EH46" s="290"/>
      <c r="EI46" s="290"/>
      <c r="EJ46" s="291"/>
      <c r="EK46" s="292"/>
      <c r="EL46" s="290"/>
      <c r="EM46" s="290"/>
      <c r="EN46" s="290"/>
      <c r="EO46" s="290"/>
      <c r="EP46" s="291"/>
      <c r="EQ46" s="292"/>
      <c r="ER46" s="290"/>
      <c r="ES46" s="290"/>
      <c r="ET46" s="290"/>
      <c r="EU46" s="290"/>
      <c r="EV46" s="291"/>
      <c r="EW46" s="292"/>
      <c r="EX46" s="290"/>
      <c r="EY46" s="290"/>
      <c r="EZ46" s="290"/>
      <c r="FA46" s="290"/>
      <c r="FB46" s="291"/>
      <c r="FC46" s="292"/>
      <c r="FD46" s="290"/>
      <c r="FE46" s="290"/>
      <c r="FF46" s="290"/>
      <c r="FG46" s="290"/>
      <c r="FH46" s="291"/>
      <c r="FI46" s="292"/>
      <c r="FJ46" s="290"/>
      <c r="FK46" s="290"/>
      <c r="FL46" s="290"/>
      <c r="FM46" s="290"/>
      <c r="FN46" s="291"/>
      <c r="FO46" s="292"/>
      <c r="FP46" s="290"/>
      <c r="FQ46" s="290"/>
      <c r="FR46" s="290"/>
      <c r="FS46" s="290"/>
      <c r="FT46" s="291"/>
      <c r="FU46" s="292"/>
      <c r="FV46" s="290"/>
      <c r="FW46" s="290"/>
      <c r="FX46" s="290"/>
      <c r="FY46" s="290"/>
      <c r="FZ46" s="291"/>
      <c r="GA46" s="292"/>
      <c r="GB46" s="290"/>
      <c r="GC46" s="290"/>
      <c r="GD46" s="290"/>
      <c r="GE46" s="290"/>
      <c r="GF46" s="291"/>
      <c r="GG46" s="292"/>
      <c r="GH46" s="290"/>
      <c r="GI46" s="290"/>
      <c r="GJ46" s="290"/>
      <c r="GK46" s="290"/>
      <c r="GL46" s="291"/>
      <c r="GM46" s="292"/>
      <c r="GN46" s="290"/>
      <c r="GO46" s="290"/>
      <c r="GP46" s="290"/>
      <c r="GQ46" s="290"/>
      <c r="GR46" s="291"/>
      <c r="GS46" s="292"/>
      <c r="GT46" s="290"/>
      <c r="GU46" s="290"/>
      <c r="GV46" s="290"/>
      <c r="GW46" s="290"/>
      <c r="GX46" s="291"/>
      <c r="GY46" s="292"/>
      <c r="GZ46" s="290"/>
      <c r="HA46" s="290"/>
      <c r="HB46" s="290"/>
      <c r="HC46" s="290"/>
      <c r="HD46" s="291"/>
      <c r="HE46" s="292"/>
      <c r="HF46" s="290"/>
      <c r="HG46" s="290"/>
      <c r="HH46" s="290"/>
      <c r="HI46" s="290"/>
      <c r="HJ46" s="291"/>
      <c r="HK46" s="292"/>
      <c r="HL46" s="290"/>
      <c r="HM46" s="290"/>
      <c r="HN46" s="290"/>
      <c r="HO46" s="290"/>
      <c r="HP46" s="291"/>
      <c r="HQ46" s="292"/>
      <c r="HR46" s="290"/>
      <c r="HS46" s="290"/>
      <c r="HT46" s="290"/>
      <c r="HU46" s="290"/>
      <c r="HV46" s="291"/>
      <c r="HW46" s="292"/>
      <c r="HX46" s="290"/>
      <c r="HY46" s="290"/>
      <c r="HZ46" s="290"/>
      <c r="IA46" s="290"/>
      <c r="IB46" s="291"/>
      <c r="IC46" s="292"/>
      <c r="ID46" s="290"/>
      <c r="IE46" s="290"/>
      <c r="IF46" s="290"/>
    </row>
    <row r="47" spans="1:240" s="289" customFormat="1" ht="20.100000000000001" customHeight="1">
      <c r="A47" s="408"/>
      <c r="B47" s="2479"/>
      <c r="C47" s="2480"/>
      <c r="D47" s="2573"/>
      <c r="E47" s="2574"/>
      <c r="F47" s="2575"/>
      <c r="G47" s="2573"/>
      <c r="H47" s="2574"/>
      <c r="I47" s="2575"/>
      <c r="J47" s="857"/>
      <c r="K47" s="882"/>
      <c r="L47" s="883"/>
      <c r="M47" s="777"/>
      <c r="N47" s="291"/>
      <c r="O47" s="292"/>
      <c r="P47" s="290"/>
      <c r="Q47" s="290"/>
      <c r="R47" s="290"/>
      <c r="S47" s="290"/>
      <c r="T47" s="291"/>
      <c r="U47" s="292"/>
      <c r="V47" s="290"/>
      <c r="W47" s="290"/>
      <c r="X47" s="290"/>
      <c r="Y47" s="290"/>
      <c r="Z47" s="291"/>
      <c r="AA47" s="292"/>
      <c r="AB47" s="290"/>
      <c r="AC47" s="290"/>
      <c r="AD47" s="290"/>
      <c r="AE47" s="290"/>
      <c r="AF47" s="291"/>
      <c r="AG47" s="292"/>
      <c r="AH47" s="290"/>
      <c r="AI47" s="290"/>
      <c r="AJ47" s="290"/>
      <c r="AK47" s="290"/>
      <c r="AL47" s="291"/>
      <c r="AM47" s="292"/>
      <c r="AN47" s="290"/>
      <c r="AO47" s="290"/>
      <c r="AP47" s="290"/>
      <c r="AQ47" s="290"/>
      <c r="AR47" s="291"/>
      <c r="AS47" s="292"/>
      <c r="AT47" s="290"/>
      <c r="AU47" s="290"/>
      <c r="AV47" s="290"/>
      <c r="AW47" s="290"/>
      <c r="AX47" s="291"/>
      <c r="AY47" s="292"/>
      <c r="AZ47" s="290"/>
      <c r="BA47" s="290"/>
      <c r="BB47" s="290"/>
      <c r="BC47" s="290"/>
      <c r="BD47" s="291"/>
      <c r="BE47" s="292"/>
      <c r="BF47" s="290"/>
      <c r="BG47" s="290"/>
      <c r="BH47" s="290"/>
      <c r="BI47" s="290"/>
      <c r="BJ47" s="291"/>
      <c r="BK47" s="292"/>
      <c r="BL47" s="290"/>
      <c r="BM47" s="290"/>
      <c r="BN47" s="290"/>
      <c r="BO47" s="290"/>
      <c r="BP47" s="291"/>
      <c r="BQ47" s="292"/>
      <c r="BR47" s="290"/>
      <c r="BS47" s="290"/>
      <c r="BT47" s="290"/>
      <c r="BU47" s="290"/>
      <c r="BV47" s="291"/>
      <c r="BW47" s="292"/>
      <c r="BX47" s="290"/>
      <c r="BY47" s="290"/>
      <c r="BZ47" s="290"/>
      <c r="CA47" s="290"/>
      <c r="CB47" s="291"/>
      <c r="CC47" s="292"/>
      <c r="CD47" s="290"/>
      <c r="CE47" s="290"/>
      <c r="CF47" s="290"/>
      <c r="CG47" s="290"/>
      <c r="CH47" s="291"/>
      <c r="CI47" s="292"/>
      <c r="CJ47" s="290"/>
      <c r="CK47" s="290"/>
      <c r="CL47" s="290"/>
      <c r="CM47" s="290"/>
      <c r="CN47" s="291"/>
      <c r="CO47" s="292"/>
      <c r="CP47" s="290"/>
      <c r="CQ47" s="290"/>
      <c r="CR47" s="290"/>
      <c r="CS47" s="290"/>
      <c r="CT47" s="291"/>
      <c r="CU47" s="292"/>
      <c r="CV47" s="290"/>
      <c r="CW47" s="290"/>
      <c r="CX47" s="290"/>
      <c r="CY47" s="290"/>
      <c r="CZ47" s="291"/>
      <c r="DA47" s="292"/>
      <c r="DB47" s="290"/>
      <c r="DC47" s="290"/>
      <c r="DD47" s="290"/>
      <c r="DE47" s="290"/>
      <c r="DF47" s="291"/>
      <c r="DG47" s="292"/>
      <c r="DH47" s="290"/>
      <c r="DI47" s="290"/>
      <c r="DJ47" s="290"/>
      <c r="DK47" s="290"/>
      <c r="DL47" s="291"/>
      <c r="DM47" s="292"/>
      <c r="DN47" s="290"/>
      <c r="DO47" s="290"/>
      <c r="DP47" s="290"/>
      <c r="DQ47" s="290"/>
      <c r="DR47" s="291"/>
      <c r="DS47" s="292"/>
      <c r="DT47" s="290"/>
      <c r="DU47" s="290"/>
      <c r="DV47" s="290"/>
      <c r="DW47" s="290"/>
      <c r="DX47" s="291"/>
      <c r="DY47" s="292"/>
      <c r="DZ47" s="290"/>
      <c r="EA47" s="290"/>
      <c r="EB47" s="290"/>
      <c r="EC47" s="290"/>
      <c r="ED47" s="291"/>
      <c r="EE47" s="292"/>
      <c r="EF47" s="290"/>
      <c r="EG47" s="290"/>
      <c r="EH47" s="290"/>
      <c r="EI47" s="290"/>
      <c r="EJ47" s="291"/>
      <c r="EK47" s="292"/>
      <c r="EL47" s="290"/>
      <c r="EM47" s="290"/>
      <c r="EN47" s="290"/>
      <c r="EO47" s="290"/>
      <c r="EP47" s="291"/>
      <c r="EQ47" s="292"/>
      <c r="ER47" s="290"/>
      <c r="ES47" s="290"/>
      <c r="ET47" s="290"/>
      <c r="EU47" s="290"/>
      <c r="EV47" s="291"/>
      <c r="EW47" s="292"/>
      <c r="EX47" s="290"/>
      <c r="EY47" s="290"/>
      <c r="EZ47" s="290"/>
      <c r="FA47" s="290"/>
      <c r="FB47" s="291"/>
      <c r="FC47" s="292"/>
      <c r="FD47" s="290"/>
      <c r="FE47" s="290"/>
      <c r="FF47" s="290"/>
      <c r="FG47" s="290"/>
      <c r="FH47" s="291"/>
      <c r="FI47" s="292"/>
      <c r="FJ47" s="290"/>
      <c r="FK47" s="290"/>
      <c r="FL47" s="290"/>
      <c r="FM47" s="290"/>
      <c r="FN47" s="291"/>
      <c r="FO47" s="292"/>
      <c r="FP47" s="290"/>
      <c r="FQ47" s="290"/>
      <c r="FR47" s="290"/>
      <c r="FS47" s="290"/>
      <c r="FT47" s="291"/>
      <c r="FU47" s="292"/>
      <c r="FV47" s="290"/>
      <c r="FW47" s="290"/>
      <c r="FX47" s="290"/>
      <c r="FY47" s="290"/>
      <c r="FZ47" s="291"/>
      <c r="GA47" s="292"/>
      <c r="GB47" s="290"/>
      <c r="GC47" s="290"/>
      <c r="GD47" s="290"/>
      <c r="GE47" s="290"/>
      <c r="GF47" s="291"/>
      <c r="GG47" s="292"/>
      <c r="GH47" s="290"/>
      <c r="GI47" s="290"/>
      <c r="GJ47" s="290"/>
      <c r="GK47" s="290"/>
      <c r="GL47" s="291"/>
      <c r="GM47" s="292"/>
      <c r="GN47" s="290"/>
      <c r="GO47" s="290"/>
      <c r="GP47" s="290"/>
      <c r="GQ47" s="290"/>
      <c r="GR47" s="291"/>
      <c r="GS47" s="292"/>
      <c r="GT47" s="290"/>
      <c r="GU47" s="290"/>
      <c r="GV47" s="290"/>
      <c r="GW47" s="290"/>
      <c r="GX47" s="291"/>
      <c r="GY47" s="292"/>
      <c r="GZ47" s="290"/>
      <c r="HA47" s="290"/>
      <c r="HB47" s="290"/>
      <c r="HC47" s="290"/>
      <c r="HD47" s="291"/>
      <c r="HE47" s="292"/>
      <c r="HF47" s="290"/>
      <c r="HG47" s="290"/>
      <c r="HH47" s="290"/>
      <c r="HI47" s="290"/>
      <c r="HJ47" s="291"/>
      <c r="HK47" s="292"/>
      <c r="HL47" s="290"/>
      <c r="HM47" s="290"/>
      <c r="HN47" s="290"/>
      <c r="HO47" s="290"/>
      <c r="HP47" s="291"/>
      <c r="HQ47" s="292"/>
      <c r="HR47" s="290"/>
      <c r="HS47" s="290"/>
      <c r="HT47" s="290"/>
      <c r="HU47" s="290"/>
      <c r="HV47" s="291"/>
      <c r="HW47" s="292"/>
      <c r="HX47" s="290"/>
      <c r="HY47" s="290"/>
      <c r="HZ47" s="290"/>
      <c r="IA47" s="290"/>
      <c r="IB47" s="291"/>
      <c r="IC47" s="292"/>
      <c r="ID47" s="290"/>
      <c r="IE47" s="290"/>
      <c r="IF47" s="290"/>
    </row>
    <row r="48" spans="1:240" s="289" customFormat="1" ht="20.100000000000001" customHeight="1">
      <c r="A48" s="629"/>
      <c r="B48" s="2550"/>
      <c r="C48" s="2551"/>
      <c r="D48" s="2582"/>
      <c r="E48" s="2583"/>
      <c r="F48" s="2584"/>
      <c r="G48" s="2582"/>
      <c r="H48" s="2583"/>
      <c r="I48" s="2584"/>
      <c r="J48" s="858"/>
      <c r="K48" s="882"/>
      <c r="L48" s="883"/>
      <c r="M48" s="777"/>
      <c r="N48" s="291"/>
      <c r="O48" s="292"/>
      <c r="P48" s="290"/>
      <c r="Q48" s="290"/>
      <c r="R48" s="290"/>
      <c r="S48" s="290"/>
      <c r="T48" s="291"/>
      <c r="U48" s="292"/>
      <c r="V48" s="290"/>
      <c r="W48" s="290"/>
      <c r="X48" s="290"/>
      <c r="Y48" s="290"/>
      <c r="Z48" s="291"/>
      <c r="AA48" s="292"/>
      <c r="AB48" s="290"/>
      <c r="AC48" s="290"/>
      <c r="AD48" s="290"/>
      <c r="AE48" s="290"/>
      <c r="AF48" s="291"/>
      <c r="AG48" s="292"/>
      <c r="AH48" s="290"/>
      <c r="AI48" s="290"/>
      <c r="AJ48" s="290"/>
      <c r="AK48" s="290"/>
      <c r="AL48" s="291"/>
      <c r="AM48" s="292"/>
      <c r="AN48" s="290"/>
      <c r="AO48" s="290"/>
      <c r="AP48" s="290"/>
      <c r="AQ48" s="290"/>
      <c r="AR48" s="291"/>
      <c r="AS48" s="292"/>
      <c r="AT48" s="290"/>
      <c r="AU48" s="290"/>
      <c r="AV48" s="290"/>
      <c r="AW48" s="290"/>
      <c r="AX48" s="291"/>
      <c r="AY48" s="292"/>
      <c r="AZ48" s="290"/>
      <c r="BA48" s="290"/>
      <c r="BB48" s="290"/>
      <c r="BC48" s="290"/>
      <c r="BD48" s="291"/>
      <c r="BE48" s="292"/>
      <c r="BF48" s="290"/>
      <c r="BG48" s="290"/>
      <c r="BH48" s="290"/>
      <c r="BI48" s="290"/>
      <c r="BJ48" s="291"/>
      <c r="BK48" s="292"/>
      <c r="BL48" s="290"/>
      <c r="BM48" s="290"/>
      <c r="BN48" s="290"/>
      <c r="BO48" s="290"/>
      <c r="BP48" s="291"/>
      <c r="BQ48" s="292"/>
      <c r="BR48" s="290"/>
      <c r="BS48" s="290"/>
      <c r="BT48" s="290"/>
      <c r="BU48" s="290"/>
      <c r="BV48" s="291"/>
      <c r="BW48" s="292"/>
      <c r="BX48" s="290"/>
      <c r="BY48" s="290"/>
      <c r="BZ48" s="290"/>
      <c r="CA48" s="290"/>
      <c r="CB48" s="291"/>
      <c r="CC48" s="292"/>
      <c r="CD48" s="290"/>
      <c r="CE48" s="290"/>
      <c r="CF48" s="290"/>
      <c r="CG48" s="290"/>
      <c r="CH48" s="291"/>
      <c r="CI48" s="292"/>
      <c r="CJ48" s="290"/>
      <c r="CK48" s="290"/>
      <c r="CL48" s="290"/>
      <c r="CM48" s="290"/>
      <c r="CN48" s="291"/>
      <c r="CO48" s="292"/>
      <c r="CP48" s="290"/>
      <c r="CQ48" s="290"/>
      <c r="CR48" s="290"/>
      <c r="CS48" s="290"/>
      <c r="CT48" s="291"/>
      <c r="CU48" s="292"/>
      <c r="CV48" s="290"/>
      <c r="CW48" s="290"/>
      <c r="CX48" s="290"/>
      <c r="CY48" s="290"/>
      <c r="CZ48" s="291"/>
      <c r="DA48" s="292"/>
      <c r="DB48" s="290"/>
      <c r="DC48" s="290"/>
      <c r="DD48" s="290"/>
      <c r="DE48" s="290"/>
      <c r="DF48" s="291"/>
      <c r="DG48" s="292"/>
      <c r="DH48" s="290"/>
      <c r="DI48" s="290"/>
      <c r="DJ48" s="290"/>
      <c r="DK48" s="290"/>
      <c r="DL48" s="291"/>
      <c r="DM48" s="292"/>
      <c r="DN48" s="290"/>
      <c r="DO48" s="290"/>
      <c r="DP48" s="290"/>
      <c r="DQ48" s="290"/>
      <c r="DR48" s="291"/>
      <c r="DS48" s="292"/>
      <c r="DT48" s="290"/>
      <c r="DU48" s="290"/>
      <c r="DV48" s="290"/>
      <c r="DW48" s="290"/>
      <c r="DX48" s="291"/>
      <c r="DY48" s="292"/>
      <c r="DZ48" s="290"/>
      <c r="EA48" s="290"/>
      <c r="EB48" s="290"/>
      <c r="EC48" s="290"/>
      <c r="ED48" s="291"/>
      <c r="EE48" s="292"/>
      <c r="EF48" s="290"/>
      <c r="EG48" s="290"/>
      <c r="EH48" s="290"/>
      <c r="EI48" s="290"/>
      <c r="EJ48" s="291"/>
      <c r="EK48" s="292"/>
      <c r="EL48" s="290"/>
      <c r="EM48" s="290"/>
      <c r="EN48" s="290"/>
      <c r="EO48" s="290"/>
      <c r="EP48" s="291"/>
      <c r="EQ48" s="292"/>
      <c r="ER48" s="290"/>
      <c r="ES48" s="290"/>
      <c r="ET48" s="290"/>
      <c r="EU48" s="290"/>
      <c r="EV48" s="291"/>
      <c r="EW48" s="292"/>
      <c r="EX48" s="290"/>
      <c r="EY48" s="290"/>
      <c r="EZ48" s="290"/>
      <c r="FA48" s="290"/>
      <c r="FB48" s="291"/>
      <c r="FC48" s="292"/>
      <c r="FD48" s="290"/>
      <c r="FE48" s="290"/>
      <c r="FF48" s="290"/>
      <c r="FG48" s="290"/>
      <c r="FH48" s="291"/>
      <c r="FI48" s="292"/>
      <c r="FJ48" s="290"/>
      <c r="FK48" s="290"/>
      <c r="FL48" s="290"/>
      <c r="FM48" s="290"/>
      <c r="FN48" s="291"/>
      <c r="FO48" s="292"/>
      <c r="FP48" s="290"/>
      <c r="FQ48" s="290"/>
      <c r="FR48" s="290"/>
      <c r="FS48" s="290"/>
      <c r="FT48" s="291"/>
      <c r="FU48" s="292"/>
      <c r="FV48" s="290"/>
      <c r="FW48" s="290"/>
      <c r="FX48" s="290"/>
      <c r="FY48" s="290"/>
      <c r="FZ48" s="291"/>
      <c r="GA48" s="292"/>
      <c r="GB48" s="290"/>
      <c r="GC48" s="290"/>
      <c r="GD48" s="290"/>
      <c r="GE48" s="290"/>
      <c r="GF48" s="291"/>
      <c r="GG48" s="292"/>
      <c r="GH48" s="290"/>
      <c r="GI48" s="290"/>
      <c r="GJ48" s="290"/>
      <c r="GK48" s="290"/>
      <c r="GL48" s="291"/>
      <c r="GM48" s="292"/>
      <c r="GN48" s="290"/>
      <c r="GO48" s="290"/>
      <c r="GP48" s="290"/>
      <c r="GQ48" s="290"/>
      <c r="GR48" s="291"/>
      <c r="GS48" s="292"/>
      <c r="GT48" s="290"/>
      <c r="GU48" s="290"/>
      <c r="GV48" s="290"/>
      <c r="GW48" s="290"/>
      <c r="GX48" s="291"/>
      <c r="GY48" s="292"/>
      <c r="GZ48" s="290"/>
      <c r="HA48" s="290"/>
      <c r="HB48" s="290"/>
      <c r="HC48" s="290"/>
      <c r="HD48" s="291"/>
      <c r="HE48" s="292"/>
      <c r="HF48" s="290"/>
      <c r="HG48" s="290"/>
      <c r="HH48" s="290"/>
      <c r="HI48" s="290"/>
      <c r="HJ48" s="291"/>
      <c r="HK48" s="292"/>
      <c r="HL48" s="290"/>
      <c r="HM48" s="290"/>
      <c r="HN48" s="290"/>
      <c r="HO48" s="290"/>
      <c r="HP48" s="291"/>
      <c r="HQ48" s="292"/>
      <c r="HR48" s="290"/>
      <c r="HS48" s="290"/>
      <c r="HT48" s="290"/>
      <c r="HU48" s="290"/>
      <c r="HV48" s="291"/>
      <c r="HW48" s="292"/>
      <c r="HX48" s="290"/>
      <c r="HY48" s="290"/>
      <c r="HZ48" s="290"/>
      <c r="IA48" s="290"/>
      <c r="IB48" s="291"/>
      <c r="IC48" s="292"/>
      <c r="ID48" s="290"/>
      <c r="IE48" s="290"/>
      <c r="IF48" s="290"/>
    </row>
    <row r="49" spans="1:240" s="289" customFormat="1" ht="20.100000000000001" customHeight="1">
      <c r="A49" s="2346" t="s">
        <v>5622</v>
      </c>
      <c r="B49" s="2347"/>
      <c r="C49" s="2347"/>
      <c r="D49" s="2576">
        <v>2</v>
      </c>
      <c r="E49" s="2577"/>
      <c r="F49" s="2578"/>
      <c r="G49" s="2187"/>
      <c r="H49" s="2188"/>
      <c r="I49" s="2189"/>
      <c r="J49" s="413">
        <v>0.4</v>
      </c>
      <c r="K49" s="884"/>
      <c r="L49" s="885"/>
      <c r="M49" s="778"/>
      <c r="N49" s="291"/>
      <c r="O49" s="292"/>
      <c r="P49" s="290"/>
      <c r="Q49" s="290"/>
      <c r="R49" s="290"/>
      <c r="S49" s="290"/>
      <c r="T49" s="291"/>
      <c r="U49" s="292"/>
      <c r="V49" s="290"/>
      <c r="W49" s="290"/>
      <c r="X49" s="290"/>
      <c r="Y49" s="290"/>
      <c r="Z49" s="291"/>
      <c r="AA49" s="292"/>
      <c r="AB49" s="290"/>
      <c r="AC49" s="290"/>
      <c r="AD49" s="290"/>
      <c r="AE49" s="290"/>
      <c r="AF49" s="291"/>
      <c r="AG49" s="292"/>
      <c r="AH49" s="290"/>
      <c r="AI49" s="290"/>
      <c r="AJ49" s="290"/>
      <c r="AK49" s="290"/>
      <c r="AL49" s="291"/>
      <c r="AM49" s="292"/>
      <c r="AN49" s="290"/>
      <c r="AO49" s="290"/>
      <c r="AP49" s="290"/>
      <c r="AQ49" s="290"/>
      <c r="AR49" s="291"/>
      <c r="AS49" s="292"/>
      <c r="AT49" s="290"/>
      <c r="AU49" s="290"/>
      <c r="AV49" s="290"/>
      <c r="AW49" s="290"/>
      <c r="AX49" s="291"/>
      <c r="AY49" s="292"/>
      <c r="AZ49" s="290"/>
      <c r="BA49" s="290"/>
      <c r="BB49" s="290"/>
      <c r="BC49" s="290"/>
      <c r="BD49" s="291"/>
      <c r="BE49" s="292"/>
      <c r="BF49" s="290"/>
      <c r="BG49" s="290"/>
      <c r="BH49" s="290"/>
      <c r="BI49" s="290"/>
      <c r="BJ49" s="291"/>
      <c r="BK49" s="292"/>
      <c r="BL49" s="290"/>
      <c r="BM49" s="290"/>
      <c r="BN49" s="290"/>
      <c r="BO49" s="290"/>
      <c r="BP49" s="291"/>
      <c r="BQ49" s="292"/>
      <c r="BR49" s="290"/>
      <c r="BS49" s="290"/>
      <c r="BT49" s="290"/>
      <c r="BU49" s="290"/>
      <c r="BV49" s="291"/>
      <c r="BW49" s="292"/>
      <c r="BX49" s="290"/>
      <c r="BY49" s="290"/>
      <c r="BZ49" s="290"/>
      <c r="CA49" s="290"/>
      <c r="CB49" s="291"/>
      <c r="CC49" s="292"/>
      <c r="CD49" s="290"/>
      <c r="CE49" s="290"/>
      <c r="CF49" s="290"/>
      <c r="CG49" s="290"/>
      <c r="CH49" s="291"/>
      <c r="CI49" s="292"/>
      <c r="CJ49" s="290"/>
      <c r="CK49" s="290"/>
      <c r="CL49" s="290"/>
      <c r="CM49" s="290"/>
      <c r="CN49" s="291"/>
      <c r="CO49" s="292"/>
      <c r="CP49" s="290"/>
      <c r="CQ49" s="290"/>
      <c r="CR49" s="290"/>
      <c r="CS49" s="290"/>
      <c r="CT49" s="291"/>
      <c r="CU49" s="292"/>
      <c r="CV49" s="290"/>
      <c r="CW49" s="290"/>
      <c r="CX49" s="290"/>
      <c r="CY49" s="290"/>
      <c r="CZ49" s="291"/>
      <c r="DA49" s="292"/>
      <c r="DB49" s="290"/>
      <c r="DC49" s="290"/>
      <c r="DD49" s="290"/>
      <c r="DE49" s="290"/>
      <c r="DF49" s="291"/>
      <c r="DG49" s="292"/>
      <c r="DH49" s="290"/>
      <c r="DI49" s="290"/>
      <c r="DJ49" s="290"/>
      <c r="DK49" s="290"/>
      <c r="DL49" s="291"/>
      <c r="DM49" s="292"/>
      <c r="DN49" s="290"/>
      <c r="DO49" s="290"/>
      <c r="DP49" s="290"/>
      <c r="DQ49" s="290"/>
      <c r="DR49" s="291"/>
      <c r="DS49" s="292"/>
      <c r="DT49" s="290"/>
      <c r="DU49" s="290"/>
      <c r="DV49" s="290"/>
      <c r="DW49" s="290"/>
      <c r="DX49" s="291"/>
      <c r="DY49" s="292"/>
      <c r="DZ49" s="290"/>
      <c r="EA49" s="290"/>
      <c r="EB49" s="290"/>
      <c r="EC49" s="290"/>
      <c r="ED49" s="291"/>
      <c r="EE49" s="292"/>
      <c r="EF49" s="290"/>
      <c r="EG49" s="290"/>
      <c r="EH49" s="290"/>
      <c r="EI49" s="290"/>
      <c r="EJ49" s="291"/>
      <c r="EK49" s="292"/>
      <c r="EL49" s="290"/>
      <c r="EM49" s="290"/>
      <c r="EN49" s="290"/>
      <c r="EO49" s="290"/>
      <c r="EP49" s="291"/>
      <c r="EQ49" s="292"/>
      <c r="ER49" s="290"/>
      <c r="ES49" s="290"/>
      <c r="ET49" s="290"/>
      <c r="EU49" s="290"/>
      <c r="EV49" s="291"/>
      <c r="EW49" s="292"/>
      <c r="EX49" s="290"/>
      <c r="EY49" s="290"/>
      <c r="EZ49" s="290"/>
      <c r="FA49" s="290"/>
      <c r="FB49" s="291"/>
      <c r="FC49" s="292"/>
      <c r="FD49" s="290"/>
      <c r="FE49" s="290"/>
      <c r="FF49" s="290"/>
      <c r="FG49" s="290"/>
      <c r="FH49" s="291"/>
      <c r="FI49" s="292"/>
      <c r="FJ49" s="290"/>
      <c r="FK49" s="290"/>
      <c r="FL49" s="290"/>
      <c r="FM49" s="290"/>
      <c r="FN49" s="291"/>
      <c r="FO49" s="292"/>
      <c r="FP49" s="290"/>
      <c r="FQ49" s="290"/>
      <c r="FR49" s="290"/>
      <c r="FS49" s="290"/>
      <c r="FT49" s="291"/>
      <c r="FU49" s="292"/>
      <c r="FV49" s="290"/>
      <c r="FW49" s="290"/>
      <c r="FX49" s="290"/>
      <c r="FY49" s="290"/>
      <c r="FZ49" s="291"/>
      <c r="GA49" s="292"/>
      <c r="GB49" s="290"/>
      <c r="GC49" s="290"/>
      <c r="GD49" s="290"/>
      <c r="GE49" s="290"/>
      <c r="GF49" s="291"/>
      <c r="GG49" s="292"/>
      <c r="GH49" s="290"/>
      <c r="GI49" s="290"/>
      <c r="GJ49" s="290"/>
      <c r="GK49" s="290"/>
      <c r="GL49" s="291"/>
      <c r="GM49" s="292"/>
      <c r="GN49" s="290"/>
      <c r="GO49" s="290"/>
      <c r="GP49" s="290"/>
      <c r="GQ49" s="290"/>
      <c r="GR49" s="291"/>
      <c r="GS49" s="292"/>
      <c r="GT49" s="290"/>
      <c r="GU49" s="290"/>
      <c r="GV49" s="290"/>
      <c r="GW49" s="290"/>
      <c r="GX49" s="291"/>
      <c r="GY49" s="292"/>
      <c r="GZ49" s="290"/>
      <c r="HA49" s="290"/>
      <c r="HB49" s="290"/>
      <c r="HC49" s="290"/>
      <c r="HD49" s="291"/>
      <c r="HE49" s="292"/>
      <c r="HF49" s="290"/>
      <c r="HG49" s="290"/>
      <c r="HH49" s="290"/>
      <c r="HI49" s="290"/>
      <c r="HJ49" s="291"/>
      <c r="HK49" s="292"/>
      <c r="HL49" s="290"/>
      <c r="HM49" s="290"/>
      <c r="HN49" s="290"/>
      <c r="HO49" s="290"/>
      <c r="HP49" s="291"/>
      <c r="HQ49" s="292"/>
      <c r="HR49" s="290"/>
      <c r="HS49" s="290"/>
      <c r="HT49" s="290"/>
      <c r="HU49" s="290"/>
      <c r="HV49" s="291"/>
      <c r="HW49" s="292"/>
      <c r="HX49" s="290"/>
      <c r="HY49" s="290"/>
      <c r="HZ49" s="290"/>
      <c r="IA49" s="290"/>
      <c r="IB49" s="291"/>
      <c r="IC49" s="292"/>
      <c r="ID49" s="290"/>
      <c r="IE49" s="290"/>
      <c r="IF49" s="290"/>
    </row>
    <row r="50" spans="1:240" ht="20.25" customHeight="1">
      <c r="A50" s="2585" t="s">
        <v>6539</v>
      </c>
      <c r="B50" s="2586"/>
      <c r="C50" s="2586"/>
      <c r="D50" s="2586"/>
      <c r="E50" s="2586"/>
      <c r="F50" s="2586"/>
      <c r="G50" s="2586"/>
      <c r="H50" s="2586"/>
      <c r="I50" s="2586"/>
      <c r="J50" s="2586"/>
      <c r="K50" s="2589">
        <v>14</v>
      </c>
      <c r="L50" s="2590"/>
      <c r="M50" s="886" t="s">
        <v>5701</v>
      </c>
    </row>
    <row r="51" spans="1:240" ht="20.25" customHeight="1">
      <c r="A51" s="2585" t="s">
        <v>6828</v>
      </c>
      <c r="B51" s="2586"/>
      <c r="C51" s="2586"/>
      <c r="D51" s="2586"/>
      <c r="E51" s="2586"/>
      <c r="F51" s="2586"/>
      <c r="G51" s="2586"/>
      <c r="H51" s="2586"/>
      <c r="I51" s="2586"/>
      <c r="J51" s="2586"/>
      <c r="K51" s="2587">
        <v>2.4300000000000002</v>
      </c>
      <c r="L51" s="2588"/>
      <c r="M51" s="886" t="s">
        <v>22</v>
      </c>
    </row>
    <row r="52" spans="1:240">
      <c r="A52" s="422"/>
    </row>
  </sheetData>
  <mergeCells count="109">
    <mergeCell ref="A51:J51"/>
    <mergeCell ref="G24:I24"/>
    <mergeCell ref="K51:L51"/>
    <mergeCell ref="A50:J50"/>
    <mergeCell ref="K50:L50"/>
    <mergeCell ref="B28:C28"/>
    <mergeCell ref="D28:F28"/>
    <mergeCell ref="G28:I28"/>
    <mergeCell ref="B24:C24"/>
    <mergeCell ref="D24:F24"/>
    <mergeCell ref="B25:C25"/>
    <mergeCell ref="D25:F25"/>
    <mergeCell ref="G25:I25"/>
    <mergeCell ref="D42:F42"/>
    <mergeCell ref="G42:I42"/>
    <mergeCell ref="D43:F43"/>
    <mergeCell ref="G43:I43"/>
    <mergeCell ref="D36:F36"/>
    <mergeCell ref="D37:F37"/>
    <mergeCell ref="D38:F38"/>
    <mergeCell ref="B27:C27"/>
    <mergeCell ref="D27:F27"/>
    <mergeCell ref="G27:I27"/>
    <mergeCell ref="D39:F39"/>
    <mergeCell ref="B38:C38"/>
    <mergeCell ref="D29:F29"/>
    <mergeCell ref="A40:C40"/>
    <mergeCell ref="D40:F40"/>
    <mergeCell ref="G40:I40"/>
    <mergeCell ref="D33:F33"/>
    <mergeCell ref="G29:I29"/>
    <mergeCell ref="B34:C34"/>
    <mergeCell ref="D34:F34"/>
    <mergeCell ref="G34:I34"/>
    <mergeCell ref="B35:C35"/>
    <mergeCell ref="D35:F35"/>
    <mergeCell ref="G35:I35"/>
    <mergeCell ref="B37:C37"/>
    <mergeCell ref="B36:C36"/>
    <mergeCell ref="A32:A33"/>
    <mergeCell ref="B32:C33"/>
    <mergeCell ref="D32:F32"/>
    <mergeCell ref="B39:C39"/>
    <mergeCell ref="G32:I32"/>
    <mergeCell ref="G33:I33"/>
    <mergeCell ref="A1:M1"/>
    <mergeCell ref="A2:M2"/>
    <mergeCell ref="A3:M3"/>
    <mergeCell ref="A4:M4"/>
    <mergeCell ref="A5:M5"/>
    <mergeCell ref="B6:M6"/>
    <mergeCell ref="D15:F15"/>
    <mergeCell ref="G15:I15"/>
    <mergeCell ref="B7:M7"/>
    <mergeCell ref="B8:M8"/>
    <mergeCell ref="B9:M9"/>
    <mergeCell ref="A10:M10"/>
    <mergeCell ref="A12:A13"/>
    <mergeCell ref="B12:C13"/>
    <mergeCell ref="D12:F12"/>
    <mergeCell ref="G12:I12"/>
    <mergeCell ref="D13:F13"/>
    <mergeCell ref="G13:I13"/>
    <mergeCell ref="B14:C14"/>
    <mergeCell ref="D14:F14"/>
    <mergeCell ref="G14:I14"/>
    <mergeCell ref="B15:C15"/>
    <mergeCell ref="B18:C18"/>
    <mergeCell ref="G18:I18"/>
    <mergeCell ref="D18:F18"/>
    <mergeCell ref="B16:C16"/>
    <mergeCell ref="D16:F16"/>
    <mergeCell ref="G16:I16"/>
    <mergeCell ref="B17:C17"/>
    <mergeCell ref="D17:F17"/>
    <mergeCell ref="G17:I17"/>
    <mergeCell ref="D22:F22"/>
    <mergeCell ref="G22:I22"/>
    <mergeCell ref="D23:F23"/>
    <mergeCell ref="G23:I23"/>
    <mergeCell ref="G19:I19"/>
    <mergeCell ref="A19:C19"/>
    <mergeCell ref="D19:F19"/>
    <mergeCell ref="A22:A23"/>
    <mergeCell ref="B22:C23"/>
    <mergeCell ref="B26:C26"/>
    <mergeCell ref="D26:F26"/>
    <mergeCell ref="G26:I26"/>
    <mergeCell ref="A29:C29"/>
    <mergeCell ref="A42:A43"/>
    <mergeCell ref="A49:C49"/>
    <mergeCell ref="D49:F49"/>
    <mergeCell ref="G49:I49"/>
    <mergeCell ref="B44:C44"/>
    <mergeCell ref="D44:F44"/>
    <mergeCell ref="G44:I44"/>
    <mergeCell ref="B45:C45"/>
    <mergeCell ref="D45:F45"/>
    <mergeCell ref="G45:I45"/>
    <mergeCell ref="B46:C46"/>
    <mergeCell ref="B47:C47"/>
    <mergeCell ref="B48:C48"/>
    <mergeCell ref="G46:I46"/>
    <mergeCell ref="G47:I47"/>
    <mergeCell ref="G48:I48"/>
    <mergeCell ref="D46:F46"/>
    <mergeCell ref="D47:F47"/>
    <mergeCell ref="D48:F48"/>
    <mergeCell ref="B42:C43"/>
  </mergeCells>
  <printOptions horizontalCentered="1"/>
  <pageMargins left="0.15748031496062992" right="0.19685039370078741" top="0.78740157480314965" bottom="0.78740157480314965" header="0.15748031496062992" footer="0.31496062992125984"/>
  <pageSetup paperSize="9" scale="81" firstPageNumber="25" fitToHeight="0" orientation="landscape" useFirstPageNumber="1" r:id="rId1"/>
  <headerFooter scaleWithDoc="0">
    <oddFooter>&amp;C&amp;"-,Negrito"&amp;G</oddFooter>
  </headerFooter>
  <rowBreaks count="1" manualBreakCount="1">
    <brk id="30" max="12" man="1"/>
  </rowBreaks>
  <drawing r:id="rId2"/>
  <legacyDrawingHF r:id="rId3"/>
</worksheet>
</file>

<file path=xl/worksheets/sheet39.xml><?xml version="1.0" encoding="utf-8"?>
<worksheet xmlns="http://schemas.openxmlformats.org/spreadsheetml/2006/main" xmlns:r="http://schemas.openxmlformats.org/officeDocument/2006/relationships">
  <sheetPr codeName="Plan25"/>
  <dimension ref="A1:IH61"/>
  <sheetViews>
    <sheetView showGridLines="0" view="pageBreakPreview" zoomScale="85" zoomScaleNormal="115" zoomScaleSheetLayoutView="85" workbookViewId="0">
      <selection activeCell="M17" sqref="M17"/>
    </sheetView>
  </sheetViews>
  <sheetFormatPr defaultRowHeight="15"/>
  <cols>
    <col min="1" max="1" width="10.7109375" style="38" customWidth="1"/>
    <col min="2" max="3" width="25.7109375" style="38" customWidth="1"/>
    <col min="4" max="5" width="20.7109375" style="38" customWidth="1"/>
    <col min="6" max="6" width="8.28515625" style="38" customWidth="1"/>
    <col min="7" max="7" width="5.7109375" style="45" customWidth="1"/>
    <col min="8" max="8" width="12.5703125" style="38" customWidth="1"/>
    <col min="9" max="9" width="8.28515625" style="38" customWidth="1"/>
    <col min="10" max="10" width="5.7109375" style="45" customWidth="1"/>
    <col min="11" max="11" width="8.28515625" style="38" customWidth="1"/>
    <col min="12" max="15" width="18.7109375" style="38" customWidth="1"/>
    <col min="16" max="20" width="9.140625" style="38"/>
    <col min="21" max="21" width="13.7109375" style="38" customWidth="1"/>
    <col min="22" max="22" width="13.28515625" style="38" customWidth="1"/>
    <col min="23" max="16384" width="9.140625" style="38"/>
  </cols>
  <sheetData>
    <row r="1" spans="1:27" s="5" customFormat="1" ht="18">
      <c r="A1" s="2610" t="s">
        <v>0</v>
      </c>
      <c r="B1" s="2611" t="s">
        <v>0</v>
      </c>
      <c r="C1" s="2611"/>
      <c r="D1" s="2611"/>
      <c r="E1" s="2611" t="s">
        <v>0</v>
      </c>
      <c r="F1" s="2611"/>
      <c r="G1" s="2611"/>
      <c r="H1" s="2611"/>
      <c r="I1" s="2611"/>
      <c r="J1" s="2611"/>
      <c r="K1" s="2611"/>
      <c r="L1" s="2611"/>
      <c r="M1" s="2611"/>
      <c r="N1" s="2611"/>
      <c r="O1" s="2612"/>
    </row>
    <row r="2" spans="1:27" s="5" customFormat="1" ht="14.25">
      <c r="A2" s="1821" t="s">
        <v>5601</v>
      </c>
      <c r="B2" s="1822" t="s">
        <v>1</v>
      </c>
      <c r="C2" s="1822"/>
      <c r="D2" s="1822"/>
      <c r="E2" s="1822" t="s">
        <v>1</v>
      </c>
      <c r="F2" s="1822"/>
      <c r="G2" s="1822"/>
      <c r="H2" s="1822"/>
      <c r="I2" s="1822"/>
      <c r="J2" s="1822"/>
      <c r="K2" s="1822"/>
      <c r="L2" s="1822"/>
      <c r="M2" s="1822"/>
      <c r="N2" s="1822"/>
      <c r="O2" s="1823"/>
    </row>
    <row r="3" spans="1:27" s="5" customFormat="1" ht="14.25">
      <c r="A3" s="1824" t="s">
        <v>5602</v>
      </c>
      <c r="B3" s="1825" t="s">
        <v>2</v>
      </c>
      <c r="C3" s="1825"/>
      <c r="D3" s="1825"/>
      <c r="E3" s="1825" t="s">
        <v>2</v>
      </c>
      <c r="F3" s="1825"/>
      <c r="G3" s="1825"/>
      <c r="H3" s="1825"/>
      <c r="I3" s="1825"/>
      <c r="J3" s="1825"/>
      <c r="K3" s="1825"/>
      <c r="L3" s="1825"/>
      <c r="M3" s="1825"/>
      <c r="N3" s="1825"/>
      <c r="O3" s="1826"/>
    </row>
    <row r="4" spans="1:27" s="5" customFormat="1" ht="14.25">
      <c r="A4" s="1824" t="s">
        <v>3</v>
      </c>
      <c r="B4" s="1825" t="s">
        <v>3</v>
      </c>
      <c r="C4" s="1825"/>
      <c r="D4" s="1825"/>
      <c r="E4" s="1825" t="s">
        <v>3</v>
      </c>
      <c r="F4" s="1825"/>
      <c r="G4" s="1825"/>
      <c r="H4" s="1825"/>
      <c r="I4" s="1825"/>
      <c r="J4" s="1825"/>
      <c r="K4" s="1825"/>
      <c r="L4" s="1825"/>
      <c r="M4" s="1825"/>
      <c r="N4" s="1825"/>
      <c r="O4" s="1826"/>
    </row>
    <row r="5" spans="1:27" s="5" customFormat="1" ht="14.25">
      <c r="A5" s="1824" t="s">
        <v>4</v>
      </c>
      <c r="B5" s="1825" t="s">
        <v>4</v>
      </c>
      <c r="C5" s="1825"/>
      <c r="D5" s="1825"/>
      <c r="E5" s="1825" t="s">
        <v>4</v>
      </c>
      <c r="F5" s="1825"/>
      <c r="G5" s="1825"/>
      <c r="H5" s="1825"/>
      <c r="I5" s="1825"/>
      <c r="J5" s="1825"/>
      <c r="K5" s="1825"/>
      <c r="L5" s="1825"/>
      <c r="M5" s="1825"/>
      <c r="N5" s="1825"/>
      <c r="O5" s="1826"/>
    </row>
    <row r="6" spans="1:27" s="5" customFormat="1" ht="15" customHeight="1">
      <c r="A6" s="583" t="s">
        <v>5</v>
      </c>
      <c r="B6" s="2146" t="str">
        <f>ORÇAMENTO!C6</f>
        <v>OBRA DE PAVIMENTAÇÃO ASFÁLTICA COM MICRODRENAGEM URBANA NO MUNICÍPIO DE APIACÁS</v>
      </c>
      <c r="C6" s="2146"/>
      <c r="D6" s="2146"/>
      <c r="E6" s="2146"/>
      <c r="F6" s="2146"/>
      <c r="G6" s="2146"/>
      <c r="H6" s="2146"/>
      <c r="I6" s="2146"/>
      <c r="J6" s="2146"/>
      <c r="K6" s="2146"/>
      <c r="L6" s="2146"/>
      <c r="M6" s="2146"/>
      <c r="N6" s="2146"/>
      <c r="O6" s="2609"/>
    </row>
    <row r="7" spans="1:27" s="5" customFormat="1" ht="14.25">
      <c r="A7" s="584" t="s">
        <v>51</v>
      </c>
      <c r="B7" s="1852" t="str">
        <f>ORÇAMENTO!C7</f>
        <v>AVENIDA DOS EVANGÉLICOS</v>
      </c>
      <c r="C7" s="1852"/>
      <c r="D7" s="1852"/>
      <c r="E7" s="1852"/>
      <c r="F7" s="1852"/>
      <c r="G7" s="1852"/>
      <c r="H7" s="1852"/>
      <c r="I7" s="1852"/>
      <c r="J7" s="1852"/>
      <c r="K7" s="1852"/>
      <c r="L7" s="1852"/>
      <c r="M7" s="1852"/>
      <c r="N7" s="1852"/>
      <c r="O7" s="1853"/>
    </row>
    <row r="8" spans="1:27" s="5" customFormat="1" ht="14.25">
      <c r="A8" s="584" t="s">
        <v>6</v>
      </c>
      <c r="B8" s="1852" t="str">
        <f>ORÇAMENTO!C8</f>
        <v>PREFEITURA MUNICIPAL DE APIACÁS</v>
      </c>
      <c r="C8" s="1852"/>
      <c r="D8" s="1852"/>
      <c r="E8" s="1852"/>
      <c r="F8" s="1852"/>
      <c r="G8" s="1852"/>
      <c r="H8" s="1852"/>
      <c r="I8" s="1852"/>
      <c r="J8" s="1852"/>
      <c r="K8" s="1852"/>
      <c r="L8" s="1852"/>
      <c r="M8" s="1852"/>
      <c r="N8" s="1852"/>
      <c r="O8" s="1853"/>
    </row>
    <row r="9" spans="1:27" s="5" customFormat="1" ht="15.75" customHeight="1">
      <c r="A9" s="585" t="s">
        <v>7</v>
      </c>
      <c r="B9" s="2175" t="str">
        <f>ORÇAMENTO!C9</f>
        <v>OUTUBRO/2019</v>
      </c>
      <c r="C9" s="2175"/>
      <c r="D9" s="2175"/>
      <c r="E9" s="2175"/>
      <c r="F9" s="2175"/>
      <c r="G9" s="2175"/>
      <c r="H9" s="2175"/>
      <c r="I9" s="2175"/>
      <c r="J9" s="2175"/>
      <c r="K9" s="2175"/>
      <c r="L9" s="2175"/>
      <c r="M9" s="2175"/>
      <c r="N9" s="2175"/>
      <c r="O9" s="1856"/>
    </row>
    <row r="10" spans="1:27" s="5" customFormat="1" ht="22.5" customHeight="1">
      <c r="A10" s="2357" t="s">
        <v>6544</v>
      </c>
      <c r="B10" s="2177"/>
      <c r="C10" s="2177"/>
      <c r="D10" s="2177"/>
      <c r="E10" s="2177"/>
      <c r="F10" s="2177"/>
      <c r="G10" s="2177"/>
      <c r="H10" s="2177"/>
      <c r="I10" s="2177"/>
      <c r="J10" s="2177"/>
      <c r="K10" s="2177"/>
      <c r="L10" s="2177"/>
      <c r="M10" s="2177"/>
      <c r="N10" s="2177"/>
      <c r="O10" s="2613"/>
      <c r="P10" s="284"/>
      <c r="Q10" s="284"/>
      <c r="R10" s="284"/>
      <c r="S10" s="284"/>
      <c r="T10" s="284"/>
      <c r="U10" s="284"/>
      <c r="V10" s="284"/>
      <c r="W10" s="284"/>
      <c r="X10" s="284"/>
      <c r="Y10" s="284"/>
      <c r="Z10" s="284"/>
      <c r="AA10" s="284"/>
    </row>
    <row r="11" spans="1:27">
      <c r="A11" s="586"/>
      <c r="B11" s="470"/>
      <c r="C11" s="470"/>
      <c r="D11" s="470"/>
      <c r="E11" s="470"/>
      <c r="F11" s="470"/>
      <c r="G11" s="471"/>
      <c r="H11" s="472"/>
      <c r="I11" s="470"/>
      <c r="J11" s="471"/>
      <c r="K11" s="472"/>
      <c r="L11" s="472"/>
      <c r="M11" s="472"/>
      <c r="N11" s="472"/>
      <c r="O11" s="587"/>
    </row>
    <row r="12" spans="1:27" s="406" customFormat="1" ht="30" customHeight="1">
      <c r="A12" s="588"/>
      <c r="B12" s="2603" t="s">
        <v>5702</v>
      </c>
      <c r="C12" s="2604"/>
      <c r="D12" s="2605" t="s">
        <v>5703</v>
      </c>
      <c r="E12" s="2605"/>
      <c r="F12" s="460"/>
      <c r="G12" s="460" t="s">
        <v>5712</v>
      </c>
      <c r="H12" s="460"/>
      <c r="I12" s="460"/>
      <c r="J12" s="460"/>
      <c r="K12" s="460"/>
      <c r="L12" s="454"/>
      <c r="M12" s="491"/>
      <c r="N12" s="491"/>
      <c r="O12" s="589"/>
      <c r="P12" s="405"/>
      <c r="Q12" s="405"/>
      <c r="R12" s="405"/>
      <c r="S12" s="405"/>
      <c r="T12" s="405"/>
      <c r="U12" s="405"/>
      <c r="V12" s="405"/>
      <c r="W12" s="405"/>
      <c r="X12" s="405"/>
      <c r="Y12" s="405"/>
    </row>
    <row r="13" spans="1:27" s="406" customFormat="1" ht="24.95" customHeight="1">
      <c r="A13" s="590"/>
      <c r="B13" s="450"/>
      <c r="C13" s="455"/>
      <c r="D13" s="427" t="s">
        <v>5704</v>
      </c>
      <c r="E13" s="427" t="s">
        <v>5709</v>
      </c>
      <c r="F13" s="461"/>
      <c r="G13" s="461"/>
      <c r="H13" s="461"/>
      <c r="I13" s="2606"/>
      <c r="J13" s="2606"/>
      <c r="K13" s="2606"/>
      <c r="L13" s="453"/>
      <c r="M13" s="491"/>
      <c r="N13" s="491"/>
      <c r="O13" s="589"/>
      <c r="P13" s="405"/>
      <c r="Q13" s="405"/>
      <c r="R13" s="405"/>
      <c r="S13" s="405"/>
      <c r="T13" s="405"/>
      <c r="U13" s="405"/>
      <c r="V13" s="405"/>
      <c r="W13" s="405"/>
      <c r="X13" s="405"/>
      <c r="Y13" s="405"/>
    </row>
    <row r="14" spans="1:27" s="406" customFormat="1" ht="24.95" customHeight="1">
      <c r="A14" s="590"/>
      <c r="B14" s="456"/>
      <c r="C14" s="457"/>
      <c r="D14" s="427" t="s">
        <v>5705</v>
      </c>
      <c r="E14" s="427" t="s">
        <v>5710</v>
      </c>
      <c r="F14" s="461"/>
      <c r="G14" s="461"/>
      <c r="H14" s="461"/>
      <c r="I14" s="2606"/>
      <c r="J14" s="2606"/>
      <c r="K14" s="2606"/>
      <c r="L14" s="453"/>
      <c r="M14" s="491"/>
      <c r="N14" s="491"/>
      <c r="O14" s="589"/>
      <c r="P14" s="405"/>
      <c r="Q14" s="405"/>
      <c r="R14" s="405"/>
      <c r="S14" s="405"/>
      <c r="T14" s="405"/>
      <c r="U14" s="405"/>
      <c r="V14" s="405"/>
      <c r="W14" s="405"/>
      <c r="X14" s="405"/>
      <c r="Y14" s="405"/>
    </row>
    <row r="15" spans="1:27" s="406" customFormat="1" ht="24.95" customHeight="1">
      <c r="A15" s="590"/>
      <c r="B15" s="456"/>
      <c r="C15" s="457"/>
      <c r="D15" s="427" t="s">
        <v>5706</v>
      </c>
      <c r="E15" s="427" t="s">
        <v>5711</v>
      </c>
      <c r="F15" s="461"/>
      <c r="G15" s="461"/>
      <c r="H15" s="461"/>
      <c r="I15" s="2606"/>
      <c r="J15" s="2606"/>
      <c r="K15" s="2606"/>
      <c r="L15" s="453"/>
      <c r="M15" s="491"/>
      <c r="N15" s="491"/>
      <c r="O15" s="589"/>
      <c r="P15" s="405"/>
      <c r="Q15" s="405"/>
      <c r="R15" s="405"/>
      <c r="S15" s="405"/>
      <c r="T15" s="405"/>
      <c r="U15" s="405"/>
      <c r="V15" s="405"/>
      <c r="W15" s="405"/>
      <c r="X15" s="405"/>
      <c r="Y15" s="405"/>
    </row>
    <row r="16" spans="1:27" s="406" customFormat="1" ht="24.95" customHeight="1">
      <c r="A16" s="590"/>
      <c r="B16" s="456"/>
      <c r="C16" s="457"/>
      <c r="D16" s="427" t="s">
        <v>5707</v>
      </c>
      <c r="E16" s="427" t="s">
        <v>5711</v>
      </c>
      <c r="F16" s="461"/>
      <c r="G16" s="461"/>
      <c r="H16" s="461"/>
      <c r="I16" s="2606"/>
      <c r="J16" s="2606"/>
      <c r="K16" s="2606"/>
      <c r="L16" s="453"/>
      <c r="M16" s="491"/>
      <c r="N16" s="491"/>
      <c r="O16" s="589"/>
      <c r="P16" s="405"/>
      <c r="Q16" s="405"/>
      <c r="R16" s="405"/>
      <c r="S16" s="405"/>
      <c r="T16" s="405"/>
      <c r="U16" s="405"/>
      <c r="V16" s="405"/>
      <c r="W16" s="405"/>
      <c r="X16" s="405"/>
      <c r="Y16" s="405"/>
    </row>
    <row r="17" spans="1:242" s="406" customFormat="1" ht="24.95" customHeight="1">
      <c r="A17" s="590"/>
      <c r="B17" s="458"/>
      <c r="C17" s="459"/>
      <c r="D17" s="427" t="s">
        <v>5708</v>
      </c>
      <c r="E17" s="427" t="s">
        <v>5710</v>
      </c>
      <c r="F17" s="461"/>
      <c r="G17" s="461"/>
      <c r="H17" s="461"/>
      <c r="I17" s="2606"/>
      <c r="J17" s="2606"/>
      <c r="K17" s="2606"/>
      <c r="L17" s="453"/>
      <c r="M17" s="491"/>
      <c r="N17" s="491"/>
      <c r="O17" s="589"/>
      <c r="P17" s="405"/>
      <c r="Q17" s="405"/>
      <c r="R17" s="405"/>
      <c r="S17" s="405"/>
      <c r="T17" s="405"/>
      <c r="U17" s="405"/>
      <c r="V17" s="405"/>
      <c r="W17" s="405"/>
      <c r="X17" s="405"/>
      <c r="Y17" s="405"/>
    </row>
    <row r="18" spans="1:242" s="406" customFormat="1" ht="20.100000000000001" customHeight="1">
      <c r="A18" s="591"/>
      <c r="B18" s="451"/>
      <c r="C18" s="451"/>
      <c r="D18" s="451"/>
      <c r="E18" s="451"/>
      <c r="F18" s="461"/>
      <c r="G18" s="461"/>
      <c r="H18" s="461"/>
      <c r="I18" s="2606"/>
      <c r="J18" s="2606"/>
      <c r="K18" s="2606"/>
      <c r="L18" s="453"/>
      <c r="M18" s="491"/>
      <c r="N18" s="491"/>
      <c r="O18" s="589"/>
      <c r="P18" s="405"/>
      <c r="Q18" s="405"/>
      <c r="R18" s="405"/>
      <c r="S18" s="405"/>
      <c r="T18" s="405"/>
      <c r="U18" s="405"/>
      <c r="V18" s="405"/>
      <c r="W18" s="405"/>
      <c r="X18" s="405"/>
      <c r="Y18" s="405"/>
    </row>
    <row r="19" spans="1:242" s="406" customFormat="1" ht="20.100000000000001" customHeight="1">
      <c r="A19" s="590"/>
      <c r="B19" s="2607" t="s">
        <v>5714</v>
      </c>
      <c r="C19" s="492" t="s">
        <v>5715</v>
      </c>
      <c r="D19" s="492" t="s">
        <v>5716</v>
      </c>
      <c r="E19" s="492" t="s">
        <v>5717</v>
      </c>
      <c r="F19" s="461"/>
      <c r="G19" s="461"/>
      <c r="H19" s="461"/>
      <c r="I19" s="2606"/>
      <c r="J19" s="2606"/>
      <c r="K19" s="2606"/>
      <c r="L19" s="453"/>
      <c r="M19" s="491"/>
      <c r="N19" s="491"/>
      <c r="O19" s="589"/>
      <c r="P19" s="405"/>
      <c r="Q19" s="405"/>
      <c r="R19" s="405"/>
      <c r="S19" s="405"/>
      <c r="T19" s="405"/>
      <c r="U19" s="405"/>
      <c r="V19" s="405"/>
      <c r="W19" s="405"/>
      <c r="X19" s="405"/>
      <c r="Y19" s="405"/>
    </row>
    <row r="20" spans="1:242" s="406" customFormat="1" ht="19.5" customHeight="1">
      <c r="A20" s="590"/>
      <c r="B20" s="2608"/>
      <c r="C20" s="493" t="s">
        <v>5616</v>
      </c>
      <c r="D20" s="493" t="s">
        <v>5616</v>
      </c>
      <c r="E20" s="493" t="s">
        <v>5616</v>
      </c>
      <c r="F20" s="461"/>
      <c r="G20" s="461"/>
      <c r="H20" s="461"/>
      <c r="I20" s="2606"/>
      <c r="J20" s="2606"/>
      <c r="K20" s="2606"/>
      <c r="L20" s="453"/>
      <c r="M20" s="491"/>
      <c r="N20" s="491"/>
      <c r="O20" s="589"/>
      <c r="P20" s="405"/>
      <c r="Q20" s="405"/>
      <c r="R20" s="405"/>
      <c r="S20" s="405"/>
      <c r="T20" s="405"/>
      <c r="U20" s="405"/>
      <c r="V20" s="405"/>
      <c r="W20" s="405"/>
      <c r="X20" s="405"/>
      <c r="Y20" s="405"/>
    </row>
    <row r="21" spans="1:242" s="406" customFormat="1" ht="20.100000000000001" customHeight="1">
      <c r="A21" s="590"/>
      <c r="B21" s="463" t="s">
        <v>5713</v>
      </c>
      <c r="C21" s="429">
        <v>0.4</v>
      </c>
      <c r="D21" s="429">
        <v>0.04</v>
      </c>
      <c r="E21" s="429">
        <v>0.04</v>
      </c>
      <c r="F21" s="461"/>
      <c r="G21" s="461"/>
      <c r="H21" s="461"/>
      <c r="I21" s="2606"/>
      <c r="J21" s="2606"/>
      <c r="K21" s="2606"/>
      <c r="L21" s="453"/>
      <c r="M21" s="491"/>
      <c r="N21" s="491"/>
      <c r="O21" s="589"/>
      <c r="P21" s="405"/>
      <c r="Q21" s="405"/>
      <c r="R21" s="405"/>
      <c r="S21" s="405"/>
      <c r="T21" s="405"/>
      <c r="U21" s="405"/>
      <c r="V21" s="405"/>
      <c r="W21" s="405"/>
      <c r="X21" s="405"/>
      <c r="Y21" s="405"/>
    </row>
    <row r="22" spans="1:242" s="406" customFormat="1" ht="20.100000000000001" customHeight="1">
      <c r="A22" s="590"/>
      <c r="B22" s="463" t="s">
        <v>5718</v>
      </c>
      <c r="C22" s="429">
        <v>0.5</v>
      </c>
      <c r="D22" s="429">
        <v>0.05</v>
      </c>
      <c r="E22" s="429">
        <v>0.05</v>
      </c>
      <c r="F22" s="461"/>
      <c r="G22" s="461"/>
      <c r="H22" s="461"/>
      <c r="I22" s="2606"/>
      <c r="J22" s="2606"/>
      <c r="K22" s="2606"/>
      <c r="L22" s="453"/>
      <c r="M22" s="491"/>
      <c r="N22" s="491"/>
      <c r="O22" s="589"/>
      <c r="P22" s="405"/>
      <c r="Q22" s="405"/>
      <c r="R22" s="405"/>
      <c r="S22" s="405"/>
      <c r="T22" s="405"/>
      <c r="U22" s="405"/>
      <c r="V22" s="405"/>
      <c r="W22" s="405"/>
      <c r="X22" s="405"/>
      <c r="Y22" s="405"/>
    </row>
    <row r="23" spans="1:242" s="289" customFormat="1" ht="20.100000000000001" customHeight="1">
      <c r="A23" s="592"/>
      <c r="B23" s="464" t="s">
        <v>5719</v>
      </c>
      <c r="C23" s="465">
        <v>0.75</v>
      </c>
      <c r="D23" s="465">
        <v>7.4999999999999997E-2</v>
      </c>
      <c r="E23" s="465">
        <v>7.4999999999999997E-2</v>
      </c>
      <c r="F23" s="462"/>
      <c r="G23" s="462"/>
      <c r="H23" s="466" t="s">
        <v>5720</v>
      </c>
      <c r="I23" s="467"/>
      <c r="J23" s="467"/>
      <c r="K23" s="633" t="s">
        <v>5721</v>
      </c>
      <c r="L23" s="468"/>
      <c r="M23" s="469" t="s">
        <v>5722</v>
      </c>
      <c r="N23" s="469"/>
      <c r="O23" s="593"/>
      <c r="P23" s="291"/>
      <c r="Q23" s="292"/>
      <c r="R23" s="290"/>
      <c r="S23" s="290"/>
      <c r="T23" s="290"/>
      <c r="U23" s="290"/>
      <c r="V23" s="291"/>
      <c r="W23" s="292"/>
      <c r="X23" s="290"/>
      <c r="Y23" s="290"/>
      <c r="Z23" s="290"/>
      <c r="AA23" s="290"/>
      <c r="AB23" s="291"/>
      <c r="AC23" s="292"/>
      <c r="AD23" s="290"/>
      <c r="AE23" s="290"/>
      <c r="AF23" s="290"/>
      <c r="AG23" s="290"/>
      <c r="AH23" s="291"/>
      <c r="AI23" s="292"/>
      <c r="AJ23" s="290"/>
      <c r="AK23" s="290"/>
      <c r="AL23" s="290"/>
      <c r="AM23" s="290"/>
      <c r="AN23" s="291"/>
      <c r="AO23" s="292"/>
      <c r="AP23" s="290"/>
      <c r="AQ23" s="290"/>
      <c r="AR23" s="290"/>
      <c r="AS23" s="290"/>
      <c r="AT23" s="291"/>
      <c r="AU23" s="292"/>
      <c r="AV23" s="290"/>
      <c r="AW23" s="290"/>
      <c r="AX23" s="290"/>
      <c r="AY23" s="290"/>
      <c r="AZ23" s="291"/>
      <c r="BA23" s="292"/>
      <c r="BB23" s="290"/>
      <c r="BC23" s="290"/>
      <c r="BD23" s="290"/>
      <c r="BE23" s="290"/>
      <c r="BF23" s="291"/>
      <c r="BG23" s="292"/>
      <c r="BH23" s="290"/>
      <c r="BI23" s="290"/>
      <c r="BJ23" s="290"/>
      <c r="BK23" s="290"/>
      <c r="BL23" s="291"/>
      <c r="BM23" s="292"/>
      <c r="BN23" s="290"/>
      <c r="BO23" s="290"/>
      <c r="BP23" s="290"/>
      <c r="BQ23" s="290"/>
      <c r="BR23" s="291"/>
      <c r="BS23" s="292"/>
      <c r="BT23" s="290"/>
      <c r="BU23" s="290"/>
      <c r="BV23" s="290"/>
      <c r="BW23" s="290"/>
      <c r="BX23" s="291"/>
      <c r="BY23" s="292"/>
      <c r="BZ23" s="290"/>
      <c r="CA23" s="290"/>
      <c r="CB23" s="290"/>
      <c r="CC23" s="290"/>
      <c r="CD23" s="291"/>
      <c r="CE23" s="292"/>
      <c r="CF23" s="290"/>
      <c r="CG23" s="290"/>
      <c r="CH23" s="290"/>
      <c r="CI23" s="290"/>
      <c r="CJ23" s="291"/>
      <c r="CK23" s="292"/>
      <c r="CL23" s="290"/>
      <c r="CM23" s="290"/>
      <c r="CN23" s="290"/>
      <c r="CO23" s="290"/>
      <c r="CP23" s="291"/>
      <c r="CQ23" s="292"/>
      <c r="CR23" s="290"/>
      <c r="CS23" s="290"/>
      <c r="CT23" s="290"/>
      <c r="CU23" s="290"/>
      <c r="CV23" s="291"/>
      <c r="CW23" s="292"/>
      <c r="CX23" s="290"/>
      <c r="CY23" s="290"/>
      <c r="CZ23" s="290"/>
      <c r="DA23" s="290"/>
      <c r="DB23" s="291"/>
      <c r="DC23" s="292"/>
      <c r="DD23" s="290"/>
      <c r="DE23" s="290"/>
      <c r="DF23" s="290"/>
      <c r="DG23" s="290"/>
      <c r="DH23" s="291"/>
      <c r="DI23" s="292"/>
      <c r="DJ23" s="290"/>
      <c r="DK23" s="290"/>
      <c r="DL23" s="290"/>
      <c r="DM23" s="290"/>
      <c r="DN23" s="291"/>
      <c r="DO23" s="292"/>
      <c r="DP23" s="290"/>
      <c r="DQ23" s="290"/>
      <c r="DR23" s="290"/>
      <c r="DS23" s="290"/>
      <c r="DT23" s="291"/>
      <c r="DU23" s="292"/>
      <c r="DV23" s="290"/>
      <c r="DW23" s="290"/>
      <c r="DX23" s="290"/>
      <c r="DY23" s="290"/>
      <c r="DZ23" s="291"/>
      <c r="EA23" s="292"/>
      <c r="EB23" s="290"/>
      <c r="EC23" s="290"/>
      <c r="ED23" s="290"/>
      <c r="EE23" s="290"/>
      <c r="EF23" s="291"/>
      <c r="EG23" s="292"/>
      <c r="EH23" s="290"/>
      <c r="EI23" s="290"/>
      <c r="EJ23" s="290"/>
      <c r="EK23" s="290"/>
      <c r="EL23" s="291"/>
      <c r="EM23" s="292"/>
      <c r="EN23" s="290"/>
      <c r="EO23" s="290"/>
      <c r="EP23" s="290"/>
      <c r="EQ23" s="290"/>
      <c r="ER23" s="291"/>
      <c r="ES23" s="292"/>
      <c r="ET23" s="290"/>
      <c r="EU23" s="290"/>
      <c r="EV23" s="290"/>
      <c r="EW23" s="290"/>
      <c r="EX23" s="291"/>
      <c r="EY23" s="292"/>
      <c r="EZ23" s="290"/>
      <c r="FA23" s="290"/>
      <c r="FB23" s="290"/>
      <c r="FC23" s="290"/>
      <c r="FD23" s="291"/>
      <c r="FE23" s="292"/>
      <c r="FF23" s="290"/>
      <c r="FG23" s="290"/>
      <c r="FH23" s="290"/>
      <c r="FI23" s="290"/>
      <c r="FJ23" s="291"/>
      <c r="FK23" s="292"/>
      <c r="FL23" s="290"/>
      <c r="FM23" s="290"/>
      <c r="FN23" s="290"/>
      <c r="FO23" s="290"/>
      <c r="FP23" s="291"/>
      <c r="FQ23" s="292"/>
      <c r="FR23" s="290"/>
      <c r="FS23" s="290"/>
      <c r="FT23" s="290"/>
      <c r="FU23" s="290"/>
      <c r="FV23" s="291"/>
      <c r="FW23" s="292"/>
      <c r="FX23" s="290"/>
      <c r="FY23" s="290"/>
      <c r="FZ23" s="290"/>
      <c r="GA23" s="290"/>
      <c r="GB23" s="291"/>
      <c r="GC23" s="292"/>
      <c r="GD23" s="290"/>
      <c r="GE23" s="290"/>
      <c r="GF23" s="290"/>
      <c r="GG23" s="290"/>
      <c r="GH23" s="291"/>
      <c r="GI23" s="292"/>
      <c r="GJ23" s="290"/>
      <c r="GK23" s="290"/>
      <c r="GL23" s="290"/>
      <c r="GM23" s="290"/>
      <c r="GN23" s="291"/>
      <c r="GO23" s="292"/>
      <c r="GP23" s="290"/>
      <c r="GQ23" s="290"/>
      <c r="GR23" s="290"/>
      <c r="GS23" s="290"/>
      <c r="GT23" s="291"/>
      <c r="GU23" s="292"/>
      <c r="GV23" s="290"/>
      <c r="GW23" s="290"/>
      <c r="GX23" s="290"/>
      <c r="GY23" s="290"/>
      <c r="GZ23" s="291"/>
      <c r="HA23" s="292"/>
      <c r="HB23" s="290"/>
      <c r="HC23" s="290"/>
      <c r="HD23" s="290"/>
      <c r="HE23" s="290"/>
      <c r="HF23" s="291"/>
      <c r="HG23" s="292"/>
      <c r="HH23" s="290"/>
      <c r="HI23" s="290"/>
      <c r="HJ23" s="290"/>
      <c r="HK23" s="290"/>
      <c r="HL23" s="291"/>
      <c r="HM23" s="292"/>
      <c r="HN23" s="290"/>
      <c r="HO23" s="290"/>
      <c r="HP23" s="290"/>
      <c r="HQ23" s="290"/>
      <c r="HR23" s="291"/>
      <c r="HS23" s="292"/>
      <c r="HT23" s="290"/>
      <c r="HU23" s="290"/>
      <c r="HV23" s="290"/>
      <c r="HW23" s="290"/>
      <c r="HX23" s="291"/>
      <c r="HY23" s="292"/>
      <c r="HZ23" s="290"/>
      <c r="IA23" s="290"/>
      <c r="IB23" s="290"/>
      <c r="IC23" s="290"/>
      <c r="ID23" s="291"/>
      <c r="IE23" s="292"/>
      <c r="IF23" s="290"/>
      <c r="IG23" s="290"/>
      <c r="IH23" s="290"/>
    </row>
    <row r="24" spans="1:242" ht="15.75">
      <c r="A24" s="574"/>
      <c r="B24" s="473"/>
      <c r="C24" s="473"/>
      <c r="D24" s="473"/>
      <c r="E24" s="473"/>
      <c r="F24" s="473"/>
      <c r="G24" s="474"/>
      <c r="H24" s="475"/>
      <c r="I24" s="476"/>
      <c r="J24" s="477"/>
      <c r="K24" s="475"/>
      <c r="L24" s="475"/>
      <c r="M24" s="475"/>
      <c r="N24" s="475"/>
      <c r="O24" s="594"/>
    </row>
    <row r="25" spans="1:242" ht="15.75">
      <c r="A25" s="574"/>
      <c r="B25" s="473"/>
      <c r="C25" s="473"/>
      <c r="D25" s="473"/>
      <c r="E25" s="473"/>
      <c r="F25" s="473"/>
      <c r="G25" s="474"/>
      <c r="H25" s="2595" t="s">
        <v>5723</v>
      </c>
      <c r="I25" s="2614"/>
      <c r="J25" s="2614"/>
      <c r="K25" s="2596"/>
      <c r="L25" s="478"/>
      <c r="M25" s="2595" t="s">
        <v>6542</v>
      </c>
      <c r="N25" s="2596"/>
      <c r="O25" s="594"/>
    </row>
    <row r="26" spans="1:242" ht="15.75">
      <c r="A26" s="595"/>
      <c r="B26" s="479"/>
      <c r="C26" s="479"/>
      <c r="D26" s="479"/>
      <c r="E26" s="479"/>
      <c r="F26" s="479"/>
      <c r="G26" s="480"/>
      <c r="H26" s="481"/>
      <c r="I26" s="482"/>
      <c r="J26" s="483"/>
      <c r="K26" s="481"/>
      <c r="L26" s="481"/>
      <c r="M26" s="481"/>
      <c r="N26" s="481"/>
      <c r="O26" s="596"/>
    </row>
    <row r="27" spans="1:242">
      <c r="A27" s="586"/>
      <c r="B27" s="470"/>
      <c r="C27" s="470"/>
      <c r="D27" s="470"/>
      <c r="E27" s="470"/>
      <c r="F27" s="470"/>
      <c r="G27" s="471"/>
      <c r="H27" s="472"/>
      <c r="I27" s="470"/>
      <c r="J27" s="471"/>
      <c r="K27" s="472"/>
      <c r="L27" s="472"/>
      <c r="M27" s="472"/>
      <c r="N27" s="472"/>
      <c r="O27" s="587"/>
    </row>
    <row r="28" spans="1:242" s="406" customFormat="1" ht="30" customHeight="1">
      <c r="A28" s="588"/>
      <c r="B28" s="2603" t="s">
        <v>5702</v>
      </c>
      <c r="C28" s="2604"/>
      <c r="D28" s="2605" t="s">
        <v>5703</v>
      </c>
      <c r="E28" s="2605"/>
      <c r="F28" s="460"/>
      <c r="G28" s="460" t="s">
        <v>5712</v>
      </c>
      <c r="H28" s="460"/>
      <c r="I28" s="460"/>
      <c r="J28" s="460"/>
      <c r="K28" s="460"/>
      <c r="L28" s="454"/>
      <c r="M28" s="491"/>
      <c r="N28" s="491"/>
      <c r="O28" s="589"/>
      <c r="P28" s="405"/>
      <c r="Q28" s="405"/>
      <c r="R28" s="405"/>
      <c r="S28" s="405"/>
      <c r="T28" s="405"/>
      <c r="U28" s="405"/>
      <c r="V28" s="405"/>
      <c r="W28" s="405"/>
      <c r="X28" s="405"/>
      <c r="Y28" s="405"/>
    </row>
    <row r="29" spans="1:242" s="406" customFormat="1" ht="24.95" customHeight="1">
      <c r="A29" s="590"/>
      <c r="B29" s="450"/>
      <c r="C29" s="455"/>
      <c r="D29" s="427" t="s">
        <v>5704</v>
      </c>
      <c r="E29" s="427" t="s">
        <v>5711</v>
      </c>
      <c r="F29" s="461"/>
      <c r="G29" s="461"/>
      <c r="H29" s="461"/>
      <c r="I29" s="2606"/>
      <c r="J29" s="2606"/>
      <c r="K29" s="2606"/>
      <c r="L29" s="453"/>
      <c r="M29" s="491"/>
      <c r="N29" s="491"/>
      <c r="O29" s="589"/>
      <c r="P29" s="405"/>
      <c r="Q29" s="405"/>
      <c r="R29" s="405"/>
      <c r="S29" s="405"/>
      <c r="T29" s="405"/>
      <c r="U29" s="405"/>
      <c r="V29" s="405"/>
      <c r="W29" s="405"/>
      <c r="X29" s="405"/>
      <c r="Y29" s="405"/>
    </row>
    <row r="30" spans="1:242" s="406" customFormat="1" ht="24.95" customHeight="1">
      <c r="A30" s="590"/>
      <c r="B30" s="456"/>
      <c r="C30" s="484" t="s">
        <v>5698</v>
      </c>
      <c r="D30" s="427" t="s">
        <v>5726</v>
      </c>
      <c r="E30" s="427" t="s">
        <v>5709</v>
      </c>
      <c r="F30" s="461"/>
      <c r="G30" s="461"/>
      <c r="H30" s="461"/>
      <c r="I30" s="2606"/>
      <c r="J30" s="2606"/>
      <c r="K30" s="2606"/>
      <c r="L30" s="453"/>
      <c r="M30" s="491"/>
      <c r="N30" s="491"/>
      <c r="O30" s="589"/>
      <c r="P30" s="405"/>
      <c r="Q30" s="405"/>
      <c r="R30" s="405"/>
      <c r="S30" s="405"/>
      <c r="T30" s="405"/>
      <c r="U30" s="405"/>
      <c r="V30" s="405"/>
      <c r="W30" s="405"/>
      <c r="X30" s="405"/>
      <c r="Y30" s="405"/>
    </row>
    <row r="31" spans="1:242" s="406" customFormat="1" ht="24.95" customHeight="1">
      <c r="A31" s="590"/>
      <c r="B31" s="456"/>
      <c r="C31" s="457"/>
      <c r="D31" s="427" t="s">
        <v>5727</v>
      </c>
      <c r="E31" s="427" t="s">
        <v>5711</v>
      </c>
      <c r="F31" s="461"/>
      <c r="G31" s="461"/>
      <c r="H31" s="461"/>
      <c r="I31" s="2606"/>
      <c r="J31" s="2606"/>
      <c r="K31" s="2606"/>
      <c r="L31" s="453"/>
      <c r="M31" s="491"/>
      <c r="N31" s="491"/>
      <c r="O31" s="589"/>
      <c r="P31" s="405"/>
      <c r="Q31" s="405"/>
      <c r="R31" s="405"/>
      <c r="S31" s="405"/>
      <c r="T31" s="405"/>
      <c r="U31" s="405"/>
      <c r="V31" s="405"/>
      <c r="W31" s="405"/>
      <c r="X31" s="405"/>
      <c r="Y31" s="405"/>
    </row>
    <row r="32" spans="1:242" s="406" customFormat="1" ht="24.95" customHeight="1">
      <c r="A32" s="590"/>
      <c r="B32" s="456"/>
      <c r="C32" s="457"/>
      <c r="D32" s="489" t="s">
        <v>5708</v>
      </c>
      <c r="E32" s="427" t="s">
        <v>5709</v>
      </c>
      <c r="F32" s="461"/>
      <c r="G32" s="461"/>
      <c r="H32" s="461"/>
      <c r="I32" s="2606"/>
      <c r="J32" s="2606"/>
      <c r="K32" s="2606"/>
      <c r="L32" s="453"/>
      <c r="M32" s="491"/>
      <c r="N32" s="491"/>
      <c r="O32" s="589"/>
      <c r="P32" s="405"/>
      <c r="Q32" s="405"/>
      <c r="R32" s="405"/>
      <c r="S32" s="405"/>
      <c r="T32" s="405"/>
      <c r="U32" s="405"/>
      <c r="V32" s="405"/>
      <c r="W32" s="405"/>
      <c r="X32" s="405"/>
      <c r="Y32" s="405"/>
    </row>
    <row r="33" spans="1:242" s="406" customFormat="1" ht="24.95" customHeight="1">
      <c r="A33" s="591"/>
      <c r="B33" s="451"/>
      <c r="C33" s="451"/>
      <c r="D33" s="452"/>
      <c r="E33" s="452"/>
      <c r="F33" s="461"/>
      <c r="G33" s="461"/>
      <c r="H33" s="461"/>
      <c r="I33" s="2606"/>
      <c r="J33" s="2606"/>
      <c r="K33" s="2606"/>
      <c r="L33" s="453"/>
      <c r="M33" s="491"/>
      <c r="N33" s="491"/>
      <c r="O33" s="589"/>
      <c r="P33" s="405"/>
      <c r="Q33" s="405"/>
      <c r="R33" s="405"/>
      <c r="S33" s="405"/>
      <c r="T33" s="405"/>
      <c r="U33" s="405"/>
      <c r="V33" s="405"/>
      <c r="W33" s="405"/>
      <c r="X33" s="405"/>
      <c r="Y33" s="405"/>
    </row>
    <row r="34" spans="1:242" s="406" customFormat="1" ht="20.100000000000001" customHeight="1">
      <c r="A34" s="591"/>
      <c r="B34" s="461"/>
      <c r="C34" s="461"/>
      <c r="D34" s="461"/>
      <c r="E34" s="461"/>
      <c r="F34" s="461"/>
      <c r="G34" s="461"/>
      <c r="H34" s="461"/>
      <c r="I34" s="2606"/>
      <c r="J34" s="2606"/>
      <c r="K34" s="2606"/>
      <c r="L34" s="453"/>
      <c r="M34" s="491"/>
      <c r="N34" s="491"/>
      <c r="O34" s="589"/>
      <c r="P34" s="405"/>
      <c r="Q34" s="405"/>
      <c r="R34" s="405"/>
      <c r="S34" s="405"/>
      <c r="T34" s="405"/>
      <c r="U34" s="405"/>
      <c r="V34" s="405"/>
      <c r="W34" s="405"/>
      <c r="X34" s="405"/>
      <c r="Y34" s="405"/>
    </row>
    <row r="35" spans="1:242" s="406" customFormat="1" ht="20.100000000000001" customHeight="1">
      <c r="A35" s="590"/>
      <c r="B35" s="2607" t="s">
        <v>5714</v>
      </c>
      <c r="C35" s="492" t="s">
        <v>5730</v>
      </c>
      <c r="D35" s="492" t="s">
        <v>5729</v>
      </c>
      <c r="E35" s="492" t="s">
        <v>5728</v>
      </c>
      <c r="F35" s="461"/>
      <c r="G35" s="461"/>
      <c r="H35" s="461"/>
      <c r="I35" s="2606"/>
      <c r="J35" s="2606"/>
      <c r="K35" s="2606"/>
      <c r="L35" s="453"/>
      <c r="M35" s="491"/>
      <c r="N35" s="491"/>
      <c r="O35" s="589"/>
      <c r="P35" s="405"/>
      <c r="Q35" s="405"/>
      <c r="R35" s="405"/>
      <c r="S35" s="405"/>
      <c r="T35" s="405"/>
      <c r="U35" s="405"/>
      <c r="V35" s="405"/>
      <c r="W35" s="405"/>
      <c r="X35" s="405"/>
      <c r="Y35" s="405"/>
    </row>
    <row r="36" spans="1:242" s="406" customFormat="1" ht="19.5" customHeight="1">
      <c r="A36" s="590"/>
      <c r="B36" s="2608"/>
      <c r="C36" s="493" t="s">
        <v>5616</v>
      </c>
      <c r="D36" s="493" t="s">
        <v>5616</v>
      </c>
      <c r="E36" s="493" t="s">
        <v>5616</v>
      </c>
      <c r="F36" s="461"/>
      <c r="G36" s="461"/>
      <c r="H36" s="461"/>
      <c r="I36" s="2606"/>
      <c r="J36" s="2606"/>
      <c r="K36" s="2606"/>
      <c r="L36" s="453"/>
      <c r="M36" s="491"/>
      <c r="N36" s="491"/>
      <c r="O36" s="589"/>
      <c r="P36" s="405"/>
      <c r="Q36" s="405"/>
      <c r="R36" s="405"/>
      <c r="S36" s="405"/>
      <c r="T36" s="405"/>
      <c r="U36" s="405"/>
      <c r="V36" s="405"/>
      <c r="W36" s="405"/>
      <c r="X36" s="405"/>
      <c r="Y36" s="405"/>
    </row>
    <row r="37" spans="1:242" s="406" customFormat="1" ht="20.100000000000001" customHeight="1">
      <c r="A37" s="590"/>
      <c r="B37" s="463" t="s">
        <v>5713</v>
      </c>
      <c r="C37" s="429">
        <v>0.25</v>
      </c>
      <c r="D37" s="429">
        <v>0.02</v>
      </c>
      <c r="E37" s="429">
        <v>0.01</v>
      </c>
      <c r="F37" s="461"/>
      <c r="G37" s="461"/>
      <c r="H37" s="461"/>
      <c r="I37" s="2606"/>
      <c r="J37" s="2606"/>
      <c r="K37" s="2606"/>
      <c r="L37" s="453"/>
      <c r="M37" s="491"/>
      <c r="N37" s="491"/>
      <c r="O37" s="589"/>
      <c r="P37" s="405"/>
      <c r="Q37" s="405"/>
      <c r="R37" s="405"/>
      <c r="S37" s="405"/>
      <c r="T37" s="405"/>
      <c r="U37" s="405"/>
      <c r="V37" s="405"/>
      <c r="W37" s="405"/>
      <c r="X37" s="405"/>
      <c r="Y37" s="405"/>
    </row>
    <row r="38" spans="1:242" s="406" customFormat="1" ht="20.100000000000001" customHeight="1">
      <c r="A38" s="590"/>
      <c r="B38" s="463" t="s">
        <v>5718</v>
      </c>
      <c r="C38" s="429">
        <v>0.35</v>
      </c>
      <c r="D38" s="429">
        <v>2.8000000000000001E-2</v>
      </c>
      <c r="E38" s="429">
        <v>1.4E-2</v>
      </c>
      <c r="F38" s="461"/>
      <c r="G38" s="461"/>
      <c r="H38" s="461"/>
      <c r="I38" s="2606"/>
      <c r="J38" s="2606"/>
      <c r="K38" s="2606"/>
      <c r="L38" s="453"/>
      <c r="M38" s="491"/>
      <c r="N38" s="491"/>
      <c r="O38" s="589"/>
      <c r="P38" s="405"/>
      <c r="Q38" s="405"/>
      <c r="R38" s="405"/>
      <c r="S38" s="405"/>
      <c r="T38" s="405"/>
      <c r="U38" s="405"/>
      <c r="V38" s="405"/>
      <c r="W38" s="405"/>
      <c r="X38" s="405"/>
      <c r="Y38" s="405"/>
    </row>
    <row r="39" spans="1:242" s="289" customFormat="1" ht="20.100000000000001" customHeight="1">
      <c r="A39" s="592"/>
      <c r="B39" s="464" t="s">
        <v>5719</v>
      </c>
      <c r="C39" s="465">
        <v>0.4</v>
      </c>
      <c r="D39" s="465">
        <v>3.2000000000000001E-2</v>
      </c>
      <c r="E39" s="465">
        <v>1.6E-2</v>
      </c>
      <c r="F39" s="462"/>
      <c r="G39" s="462"/>
      <c r="H39" s="466" t="s">
        <v>5720</v>
      </c>
      <c r="I39" s="467"/>
      <c r="J39" s="467"/>
      <c r="K39" s="634" t="s">
        <v>5721</v>
      </c>
      <c r="L39" s="468"/>
      <c r="M39" s="469" t="s">
        <v>5722</v>
      </c>
      <c r="N39" s="469"/>
      <c r="O39" s="593"/>
      <c r="P39" s="291"/>
      <c r="Q39" s="292"/>
      <c r="R39" s="290"/>
      <c r="S39" s="290"/>
      <c r="T39" s="290"/>
      <c r="U39" s="290"/>
      <c r="V39" s="291"/>
      <c r="W39" s="292"/>
      <c r="X39" s="290"/>
      <c r="Y39" s="290"/>
      <c r="Z39" s="290"/>
      <c r="AA39" s="290"/>
      <c r="AB39" s="291"/>
      <c r="AC39" s="292"/>
      <c r="AD39" s="290"/>
      <c r="AE39" s="290"/>
      <c r="AF39" s="290"/>
      <c r="AG39" s="290"/>
      <c r="AH39" s="291"/>
      <c r="AI39" s="292"/>
      <c r="AJ39" s="290"/>
      <c r="AK39" s="290"/>
      <c r="AL39" s="290"/>
      <c r="AM39" s="290"/>
      <c r="AN39" s="291"/>
      <c r="AO39" s="292"/>
      <c r="AP39" s="290"/>
      <c r="AQ39" s="290"/>
      <c r="AR39" s="290"/>
      <c r="AS39" s="290"/>
      <c r="AT39" s="291"/>
      <c r="AU39" s="292"/>
      <c r="AV39" s="290"/>
      <c r="AW39" s="290"/>
      <c r="AX39" s="290"/>
      <c r="AY39" s="290"/>
      <c r="AZ39" s="291"/>
      <c r="BA39" s="292"/>
      <c r="BB39" s="290"/>
      <c r="BC39" s="290"/>
      <c r="BD39" s="290"/>
      <c r="BE39" s="290"/>
      <c r="BF39" s="291"/>
      <c r="BG39" s="292"/>
      <c r="BH39" s="290"/>
      <c r="BI39" s="290"/>
      <c r="BJ39" s="290"/>
      <c r="BK39" s="290"/>
      <c r="BL39" s="291"/>
      <c r="BM39" s="292"/>
      <c r="BN39" s="290"/>
      <c r="BO39" s="290"/>
      <c r="BP39" s="290"/>
      <c r="BQ39" s="290"/>
      <c r="BR39" s="291"/>
      <c r="BS39" s="292"/>
      <c r="BT39" s="290"/>
      <c r="BU39" s="290"/>
      <c r="BV39" s="290"/>
      <c r="BW39" s="290"/>
      <c r="BX39" s="291"/>
      <c r="BY39" s="292"/>
      <c r="BZ39" s="290"/>
      <c r="CA39" s="290"/>
      <c r="CB39" s="290"/>
      <c r="CC39" s="290"/>
      <c r="CD39" s="291"/>
      <c r="CE39" s="292"/>
      <c r="CF39" s="290"/>
      <c r="CG39" s="290"/>
      <c r="CH39" s="290"/>
      <c r="CI39" s="290"/>
      <c r="CJ39" s="291"/>
      <c r="CK39" s="292"/>
      <c r="CL39" s="290"/>
      <c r="CM39" s="290"/>
      <c r="CN39" s="290"/>
      <c r="CO39" s="290"/>
      <c r="CP39" s="291"/>
      <c r="CQ39" s="292"/>
      <c r="CR39" s="290"/>
      <c r="CS39" s="290"/>
      <c r="CT39" s="290"/>
      <c r="CU39" s="290"/>
      <c r="CV39" s="291"/>
      <c r="CW39" s="292"/>
      <c r="CX39" s="290"/>
      <c r="CY39" s="290"/>
      <c r="CZ39" s="290"/>
      <c r="DA39" s="290"/>
      <c r="DB39" s="291"/>
      <c r="DC39" s="292"/>
      <c r="DD39" s="290"/>
      <c r="DE39" s="290"/>
      <c r="DF39" s="290"/>
      <c r="DG39" s="290"/>
      <c r="DH39" s="291"/>
      <c r="DI39" s="292"/>
      <c r="DJ39" s="290"/>
      <c r="DK39" s="290"/>
      <c r="DL39" s="290"/>
      <c r="DM39" s="290"/>
      <c r="DN39" s="291"/>
      <c r="DO39" s="292"/>
      <c r="DP39" s="290"/>
      <c r="DQ39" s="290"/>
      <c r="DR39" s="290"/>
      <c r="DS39" s="290"/>
      <c r="DT39" s="291"/>
      <c r="DU39" s="292"/>
      <c r="DV39" s="290"/>
      <c r="DW39" s="290"/>
      <c r="DX39" s="290"/>
      <c r="DY39" s="290"/>
      <c r="DZ39" s="291"/>
      <c r="EA39" s="292"/>
      <c r="EB39" s="290"/>
      <c r="EC39" s="290"/>
      <c r="ED39" s="290"/>
      <c r="EE39" s="290"/>
      <c r="EF39" s="291"/>
      <c r="EG39" s="292"/>
      <c r="EH39" s="290"/>
      <c r="EI39" s="290"/>
      <c r="EJ39" s="290"/>
      <c r="EK39" s="290"/>
      <c r="EL39" s="291"/>
      <c r="EM39" s="292"/>
      <c r="EN39" s="290"/>
      <c r="EO39" s="290"/>
      <c r="EP39" s="290"/>
      <c r="EQ39" s="290"/>
      <c r="ER39" s="291"/>
      <c r="ES39" s="292"/>
      <c r="ET39" s="290"/>
      <c r="EU39" s="290"/>
      <c r="EV39" s="290"/>
      <c r="EW39" s="290"/>
      <c r="EX39" s="291"/>
      <c r="EY39" s="292"/>
      <c r="EZ39" s="290"/>
      <c r="FA39" s="290"/>
      <c r="FB39" s="290"/>
      <c r="FC39" s="290"/>
      <c r="FD39" s="291"/>
      <c r="FE39" s="292"/>
      <c r="FF39" s="290"/>
      <c r="FG39" s="290"/>
      <c r="FH39" s="290"/>
      <c r="FI39" s="290"/>
      <c r="FJ39" s="291"/>
      <c r="FK39" s="292"/>
      <c r="FL39" s="290"/>
      <c r="FM39" s="290"/>
      <c r="FN39" s="290"/>
      <c r="FO39" s="290"/>
      <c r="FP39" s="291"/>
      <c r="FQ39" s="292"/>
      <c r="FR39" s="290"/>
      <c r="FS39" s="290"/>
      <c r="FT39" s="290"/>
      <c r="FU39" s="290"/>
      <c r="FV39" s="291"/>
      <c r="FW39" s="292"/>
      <c r="FX39" s="290"/>
      <c r="FY39" s="290"/>
      <c r="FZ39" s="290"/>
      <c r="GA39" s="290"/>
      <c r="GB39" s="291"/>
      <c r="GC39" s="292"/>
      <c r="GD39" s="290"/>
      <c r="GE39" s="290"/>
      <c r="GF39" s="290"/>
      <c r="GG39" s="290"/>
      <c r="GH39" s="291"/>
      <c r="GI39" s="292"/>
      <c r="GJ39" s="290"/>
      <c r="GK39" s="290"/>
      <c r="GL39" s="290"/>
      <c r="GM39" s="290"/>
      <c r="GN39" s="291"/>
      <c r="GO39" s="292"/>
      <c r="GP39" s="290"/>
      <c r="GQ39" s="290"/>
      <c r="GR39" s="290"/>
      <c r="GS39" s="290"/>
      <c r="GT39" s="291"/>
      <c r="GU39" s="292"/>
      <c r="GV39" s="290"/>
      <c r="GW39" s="290"/>
      <c r="GX39" s="290"/>
      <c r="GY39" s="290"/>
      <c r="GZ39" s="291"/>
      <c r="HA39" s="292"/>
      <c r="HB39" s="290"/>
      <c r="HC39" s="290"/>
      <c r="HD39" s="290"/>
      <c r="HE39" s="290"/>
      <c r="HF39" s="291"/>
      <c r="HG39" s="292"/>
      <c r="HH39" s="290"/>
      <c r="HI39" s="290"/>
      <c r="HJ39" s="290"/>
      <c r="HK39" s="290"/>
      <c r="HL39" s="291"/>
      <c r="HM39" s="292"/>
      <c r="HN39" s="290"/>
      <c r="HO39" s="290"/>
      <c r="HP39" s="290"/>
      <c r="HQ39" s="290"/>
      <c r="HR39" s="291"/>
      <c r="HS39" s="292"/>
      <c r="HT39" s="290"/>
      <c r="HU39" s="290"/>
      <c r="HV39" s="290"/>
      <c r="HW39" s="290"/>
      <c r="HX39" s="291"/>
      <c r="HY39" s="292"/>
      <c r="HZ39" s="290"/>
      <c r="IA39" s="290"/>
      <c r="IB39" s="290"/>
      <c r="IC39" s="290"/>
      <c r="ID39" s="291"/>
      <c r="IE39" s="292"/>
      <c r="IF39" s="290"/>
      <c r="IG39" s="290"/>
      <c r="IH39" s="290"/>
    </row>
    <row r="40" spans="1:242" ht="15.75">
      <c r="A40" s="574"/>
      <c r="B40" s="473"/>
      <c r="C40" s="473"/>
      <c r="D40" s="473"/>
      <c r="E40" s="473"/>
      <c r="F40" s="473"/>
      <c r="G40" s="474"/>
      <c r="H40" s="475"/>
      <c r="I40" s="476"/>
      <c r="J40" s="477"/>
      <c r="K40" s="475"/>
      <c r="L40" s="475"/>
      <c r="M40" s="475"/>
      <c r="N40" s="475"/>
      <c r="O40" s="594"/>
    </row>
    <row r="41" spans="1:242" ht="15.75">
      <c r="A41" s="574"/>
      <c r="B41" s="473"/>
      <c r="C41" s="473"/>
      <c r="D41" s="473"/>
      <c r="E41" s="473"/>
      <c r="F41" s="473"/>
      <c r="G41" s="474"/>
      <c r="H41" s="2595" t="s">
        <v>5724</v>
      </c>
      <c r="I41" s="2614"/>
      <c r="J41" s="2614"/>
      <c r="K41" s="2596"/>
      <c r="L41" s="478"/>
      <c r="M41" s="2595" t="s">
        <v>5725</v>
      </c>
      <c r="N41" s="2596"/>
      <c r="O41" s="594"/>
    </row>
    <row r="42" spans="1:242" ht="15.75">
      <c r="A42" s="595"/>
      <c r="B42" s="479"/>
      <c r="C42" s="479"/>
      <c r="D42" s="479"/>
      <c r="E42" s="479"/>
      <c r="F42" s="479"/>
      <c r="G42" s="480"/>
      <c r="H42" s="481"/>
      <c r="I42" s="482"/>
      <c r="J42" s="483"/>
      <c r="K42" s="481"/>
      <c r="L42" s="481"/>
      <c r="M42" s="481"/>
      <c r="N42" s="481"/>
      <c r="O42" s="596"/>
    </row>
    <row r="43" spans="1:242">
      <c r="A43" s="586"/>
      <c r="B43" s="470"/>
      <c r="C43" s="470"/>
      <c r="D43" s="470"/>
      <c r="E43" s="470"/>
      <c r="F43" s="470"/>
      <c r="G43" s="471"/>
      <c r="H43" s="472"/>
      <c r="I43" s="470"/>
      <c r="J43" s="471"/>
      <c r="K43" s="472"/>
      <c r="L43" s="472"/>
      <c r="M43" s="472"/>
      <c r="N43" s="472"/>
      <c r="O43" s="587"/>
    </row>
    <row r="44" spans="1:242" s="406" customFormat="1" ht="30" customHeight="1">
      <c r="A44" s="588"/>
      <c r="B44" s="2603" t="s">
        <v>6481</v>
      </c>
      <c r="C44" s="2604"/>
      <c r="D44" s="2605" t="s">
        <v>5703</v>
      </c>
      <c r="E44" s="2605"/>
      <c r="F44" s="460"/>
      <c r="G44" s="460" t="s">
        <v>5712</v>
      </c>
      <c r="H44" s="460"/>
      <c r="I44" s="460"/>
      <c r="J44" s="460"/>
      <c r="K44" s="460"/>
      <c r="L44" s="454"/>
      <c r="M44" s="491"/>
      <c r="N44" s="491"/>
      <c r="O44" s="589"/>
      <c r="P44" s="405"/>
      <c r="Q44" s="405"/>
      <c r="R44" s="405"/>
      <c r="S44" s="405"/>
      <c r="T44" s="405"/>
      <c r="U44" s="405"/>
      <c r="V44" s="405"/>
      <c r="W44" s="405"/>
      <c r="X44" s="405"/>
      <c r="Y44" s="405"/>
    </row>
    <row r="45" spans="1:242" s="406" customFormat="1" ht="24.95" customHeight="1">
      <c r="A45" s="590"/>
      <c r="B45" s="450"/>
      <c r="C45" s="455"/>
      <c r="D45" s="427" t="s">
        <v>6482</v>
      </c>
      <c r="E45" s="427" t="s">
        <v>6483</v>
      </c>
      <c r="F45" s="461"/>
      <c r="G45" s="461"/>
      <c r="H45" s="461"/>
      <c r="I45" s="2606"/>
      <c r="J45" s="2606"/>
      <c r="K45" s="2606"/>
      <c r="L45" s="453"/>
      <c r="M45" s="491"/>
      <c r="N45" s="491"/>
      <c r="O45" s="589"/>
      <c r="P45" s="405"/>
      <c r="Q45" s="405"/>
      <c r="R45" s="405"/>
      <c r="S45" s="405"/>
      <c r="T45" s="405"/>
      <c r="U45" s="405"/>
      <c r="V45" s="405"/>
      <c r="W45" s="405"/>
      <c r="X45" s="405"/>
      <c r="Y45" s="405"/>
    </row>
    <row r="46" spans="1:242" s="406" customFormat="1" ht="24.95" customHeight="1">
      <c r="A46" s="590"/>
      <c r="B46" s="456"/>
      <c r="C46" s="484" t="s">
        <v>6496</v>
      </c>
      <c r="D46" s="427" t="s">
        <v>6484</v>
      </c>
      <c r="E46" s="427" t="s">
        <v>6485</v>
      </c>
      <c r="F46" s="461"/>
      <c r="G46" s="461"/>
      <c r="H46" s="461"/>
      <c r="I46" s="2606"/>
      <c r="J46" s="2606"/>
      <c r="K46" s="2606"/>
      <c r="L46" s="453"/>
      <c r="M46" s="491"/>
      <c r="N46" s="491"/>
      <c r="O46" s="589"/>
      <c r="P46" s="405"/>
      <c r="Q46" s="405"/>
      <c r="R46" s="405"/>
      <c r="S46" s="405"/>
      <c r="T46" s="405"/>
      <c r="U46" s="405"/>
      <c r="V46" s="405"/>
      <c r="W46" s="405"/>
      <c r="X46" s="405"/>
      <c r="Y46" s="405"/>
    </row>
    <row r="47" spans="1:242" s="406" customFormat="1" ht="24.95" customHeight="1">
      <c r="A47" s="590"/>
      <c r="B47" s="456"/>
      <c r="C47" s="457"/>
      <c r="D47" s="427" t="s">
        <v>6486</v>
      </c>
      <c r="E47" s="427" t="s">
        <v>6485</v>
      </c>
      <c r="F47" s="461"/>
      <c r="G47" s="461"/>
      <c r="H47" s="461"/>
      <c r="I47" s="2606"/>
      <c r="J47" s="2606"/>
      <c r="K47" s="2606"/>
      <c r="L47" s="453"/>
      <c r="M47" s="491"/>
      <c r="N47" s="491"/>
      <c r="O47" s="589"/>
      <c r="P47" s="405"/>
      <c r="Q47" s="405"/>
      <c r="R47" s="405"/>
      <c r="S47" s="405"/>
      <c r="T47" s="405"/>
      <c r="U47" s="405"/>
      <c r="V47" s="405"/>
      <c r="W47" s="405"/>
      <c r="X47" s="405"/>
      <c r="Y47" s="405"/>
    </row>
    <row r="48" spans="1:242" s="406" customFormat="1" ht="24.95" customHeight="1">
      <c r="A48" s="590"/>
      <c r="B48" s="456"/>
      <c r="C48" s="457"/>
      <c r="D48" s="489" t="s">
        <v>6487</v>
      </c>
      <c r="E48" s="427" t="s">
        <v>6485</v>
      </c>
      <c r="F48" s="461"/>
      <c r="G48" s="461"/>
      <c r="H48" s="461"/>
      <c r="I48" s="2606"/>
      <c r="J48" s="2606"/>
      <c r="K48" s="2606"/>
      <c r="L48" s="453"/>
      <c r="M48" s="491"/>
      <c r="N48" s="491"/>
      <c r="O48" s="589"/>
      <c r="P48" s="405"/>
      <c r="Q48" s="405"/>
      <c r="R48" s="405"/>
      <c r="S48" s="405"/>
      <c r="T48" s="405"/>
      <c r="U48" s="405"/>
      <c r="V48" s="405"/>
      <c r="W48" s="405"/>
      <c r="X48" s="405"/>
      <c r="Y48" s="405"/>
    </row>
    <row r="49" spans="1:242" s="406" customFormat="1" ht="24.95" customHeight="1">
      <c r="A49" s="591"/>
      <c r="B49" s="451"/>
      <c r="C49" s="451"/>
      <c r="D49" s="452" t="s">
        <v>6488</v>
      </c>
      <c r="E49" s="452" t="s">
        <v>6485</v>
      </c>
      <c r="F49" s="461"/>
      <c r="G49" s="461"/>
      <c r="H49" s="461"/>
      <c r="I49" s="2606"/>
      <c r="J49" s="2606"/>
      <c r="K49" s="2606"/>
      <c r="L49" s="453"/>
      <c r="M49" s="491"/>
      <c r="N49" s="491"/>
      <c r="O49" s="589"/>
      <c r="P49" s="405"/>
      <c r="Q49" s="405"/>
      <c r="R49" s="405"/>
      <c r="S49" s="405"/>
      <c r="T49" s="405"/>
      <c r="U49" s="405"/>
      <c r="V49" s="405"/>
      <c r="W49" s="405"/>
      <c r="X49" s="405"/>
      <c r="Y49" s="405"/>
    </row>
    <row r="50" spans="1:242" s="406" customFormat="1" ht="20.100000000000001" customHeight="1">
      <c r="A50" s="591"/>
      <c r="B50" s="461"/>
      <c r="C50" s="461"/>
      <c r="D50" s="461"/>
      <c r="E50" s="461"/>
      <c r="F50" s="461"/>
      <c r="G50" s="461"/>
      <c r="H50" s="461"/>
      <c r="I50" s="2606"/>
      <c r="J50" s="2606"/>
      <c r="K50" s="2606"/>
      <c r="L50" s="453"/>
      <c r="M50" s="491"/>
      <c r="N50" s="491"/>
      <c r="O50" s="589"/>
      <c r="P50" s="405"/>
      <c r="Q50" s="405"/>
      <c r="R50" s="405"/>
      <c r="S50" s="405"/>
      <c r="T50" s="405"/>
      <c r="U50" s="405"/>
      <c r="V50" s="405"/>
      <c r="W50" s="405"/>
      <c r="X50" s="405"/>
      <c r="Y50" s="405"/>
    </row>
    <row r="51" spans="1:242" s="406" customFormat="1" ht="20.100000000000001" customHeight="1">
      <c r="A51" s="590"/>
      <c r="B51" s="2607"/>
      <c r="C51" s="492"/>
      <c r="D51" s="492"/>
      <c r="E51" s="492"/>
      <c r="F51" s="461"/>
      <c r="G51" s="461"/>
      <c r="H51" s="461"/>
      <c r="I51" s="2606"/>
      <c r="J51" s="2606"/>
      <c r="K51" s="2606"/>
      <c r="L51" s="453"/>
      <c r="M51" s="491"/>
      <c r="N51" s="491"/>
      <c r="O51" s="589"/>
      <c r="P51" s="405"/>
      <c r="Q51" s="405"/>
      <c r="R51" s="405"/>
      <c r="S51" s="405"/>
      <c r="T51" s="405"/>
      <c r="U51" s="405"/>
      <c r="V51" s="405"/>
      <c r="W51" s="405"/>
      <c r="X51" s="405"/>
      <c r="Y51" s="405"/>
    </row>
    <row r="52" spans="1:242" s="406" customFormat="1" ht="19.5" customHeight="1">
      <c r="A52" s="590"/>
      <c r="B52" s="2608" t="s">
        <v>6489</v>
      </c>
      <c r="C52" s="493" t="s">
        <v>6490</v>
      </c>
      <c r="D52" s="493" t="s">
        <v>6491</v>
      </c>
      <c r="E52" s="493" t="s">
        <v>6492</v>
      </c>
      <c r="F52" s="461"/>
      <c r="G52" s="461"/>
      <c r="H52" s="461"/>
      <c r="I52" s="2606"/>
      <c r="J52" s="2606"/>
      <c r="K52" s="2606"/>
      <c r="L52" s="453"/>
      <c r="M52" s="491"/>
      <c r="N52" s="491"/>
      <c r="O52" s="589"/>
      <c r="P52" s="405"/>
      <c r="Q52" s="405"/>
      <c r="R52" s="405"/>
      <c r="S52" s="405"/>
      <c r="T52" s="405"/>
      <c r="U52" s="405"/>
      <c r="V52" s="405"/>
      <c r="W52" s="405"/>
      <c r="X52" s="405"/>
      <c r="Y52" s="405"/>
    </row>
    <row r="53" spans="1:242" s="406" customFormat="1" ht="20.100000000000001" customHeight="1">
      <c r="A53" s="590"/>
      <c r="B53" s="463"/>
      <c r="C53" s="429" t="s">
        <v>5616</v>
      </c>
      <c r="D53" s="429" t="s">
        <v>5616</v>
      </c>
      <c r="E53" s="429" t="s">
        <v>5616</v>
      </c>
      <c r="F53" s="461"/>
      <c r="G53" s="461"/>
      <c r="H53" s="461"/>
      <c r="I53" s="2606"/>
      <c r="J53" s="2606"/>
      <c r="K53" s="2606"/>
      <c r="L53" s="453"/>
      <c r="M53" s="491"/>
      <c r="N53" s="491"/>
      <c r="O53" s="589"/>
      <c r="P53" s="405"/>
      <c r="Q53" s="405"/>
      <c r="R53" s="405"/>
      <c r="S53" s="405"/>
      <c r="T53" s="405"/>
      <c r="U53" s="405"/>
      <c r="V53" s="405"/>
      <c r="W53" s="405"/>
      <c r="X53" s="405"/>
      <c r="Y53" s="405"/>
    </row>
    <row r="54" spans="1:242" s="406" customFormat="1" ht="20.100000000000001" customHeight="1">
      <c r="A54" s="590"/>
      <c r="B54" s="463" t="s">
        <v>5713</v>
      </c>
      <c r="C54" s="429">
        <v>0.45</v>
      </c>
      <c r="D54" s="429">
        <f>9/100</f>
        <v>0.09</v>
      </c>
      <c r="E54" s="429">
        <v>0.45</v>
      </c>
      <c r="F54" s="461"/>
      <c r="G54" s="466" t="s">
        <v>5720</v>
      </c>
      <c r="H54" s="631"/>
      <c r="I54" s="2591"/>
      <c r="J54" s="2591"/>
      <c r="K54" s="2591"/>
      <c r="L54" s="466" t="s">
        <v>6493</v>
      </c>
      <c r="M54" s="632"/>
      <c r="N54" s="491"/>
      <c r="O54" s="589"/>
      <c r="P54" s="405"/>
      <c r="Q54" s="405"/>
      <c r="R54" s="405"/>
      <c r="S54" s="405"/>
      <c r="T54" s="405"/>
      <c r="U54" s="405"/>
      <c r="V54" s="405"/>
      <c r="W54" s="405"/>
      <c r="X54" s="405"/>
      <c r="Y54" s="405"/>
    </row>
    <row r="55" spans="1:242" s="289" customFormat="1" ht="20.100000000000001" customHeight="1">
      <c r="A55" s="592"/>
      <c r="B55" s="464" t="s">
        <v>6494</v>
      </c>
      <c r="C55" s="465">
        <v>0.5</v>
      </c>
      <c r="D55" s="465">
        <f>10/100</f>
        <v>0.1</v>
      </c>
      <c r="E55" s="465">
        <v>0.5</v>
      </c>
      <c r="F55" s="462"/>
      <c r="G55" s="462"/>
      <c r="H55" s="466"/>
      <c r="I55" s="467"/>
      <c r="J55" s="467"/>
      <c r="K55" s="467"/>
      <c r="L55" s="468"/>
      <c r="M55" s="469"/>
      <c r="N55" s="469"/>
      <c r="O55" s="593"/>
      <c r="P55" s="291"/>
      <c r="Q55" s="292"/>
      <c r="R55" s="290"/>
      <c r="S55" s="290"/>
      <c r="T55" s="290"/>
      <c r="U55" s="290"/>
      <c r="V55" s="291"/>
      <c r="W55" s="292"/>
      <c r="X55" s="290"/>
      <c r="Y55" s="290"/>
      <c r="Z55" s="290"/>
      <c r="AA55" s="290"/>
      <c r="AB55" s="291"/>
      <c r="AC55" s="292"/>
      <c r="AD55" s="290"/>
      <c r="AE55" s="290"/>
      <c r="AF55" s="290"/>
      <c r="AG55" s="290"/>
      <c r="AH55" s="291"/>
      <c r="AI55" s="292"/>
      <c r="AJ55" s="290"/>
      <c r="AK55" s="290"/>
      <c r="AL55" s="290"/>
      <c r="AM55" s="290"/>
      <c r="AN55" s="291"/>
      <c r="AO55" s="292"/>
      <c r="AP55" s="290"/>
      <c r="AQ55" s="290"/>
      <c r="AR55" s="290"/>
      <c r="AS55" s="290"/>
      <c r="AT55" s="291"/>
      <c r="AU55" s="292"/>
      <c r="AV55" s="290"/>
      <c r="AW55" s="290"/>
      <c r="AX55" s="290"/>
      <c r="AY55" s="290"/>
      <c r="AZ55" s="291"/>
      <c r="BA55" s="292"/>
      <c r="BB55" s="290"/>
      <c r="BC55" s="290"/>
      <c r="BD55" s="290"/>
      <c r="BE55" s="290"/>
      <c r="BF55" s="291"/>
      <c r="BG55" s="292"/>
      <c r="BH55" s="290"/>
      <c r="BI55" s="290"/>
      <c r="BJ55" s="290"/>
      <c r="BK55" s="290"/>
      <c r="BL55" s="291"/>
      <c r="BM55" s="292"/>
      <c r="BN55" s="290"/>
      <c r="BO55" s="290"/>
      <c r="BP55" s="290"/>
      <c r="BQ55" s="290"/>
      <c r="BR55" s="291"/>
      <c r="BS55" s="292"/>
      <c r="BT55" s="290"/>
      <c r="BU55" s="290"/>
      <c r="BV55" s="290"/>
      <c r="BW55" s="290"/>
      <c r="BX55" s="291"/>
      <c r="BY55" s="292"/>
      <c r="BZ55" s="290"/>
      <c r="CA55" s="290"/>
      <c r="CB55" s="290"/>
      <c r="CC55" s="290"/>
      <c r="CD55" s="291"/>
      <c r="CE55" s="292"/>
      <c r="CF55" s="290"/>
      <c r="CG55" s="290"/>
      <c r="CH55" s="290"/>
      <c r="CI55" s="290"/>
      <c r="CJ55" s="291"/>
      <c r="CK55" s="292"/>
      <c r="CL55" s="290"/>
      <c r="CM55" s="290"/>
      <c r="CN55" s="290"/>
      <c r="CO55" s="290"/>
      <c r="CP55" s="291"/>
      <c r="CQ55" s="292"/>
      <c r="CR55" s="290"/>
      <c r="CS55" s="290"/>
      <c r="CT55" s="290"/>
      <c r="CU55" s="290"/>
      <c r="CV55" s="291"/>
      <c r="CW55" s="292"/>
      <c r="CX55" s="290"/>
      <c r="CY55" s="290"/>
      <c r="CZ55" s="290"/>
      <c r="DA55" s="290"/>
      <c r="DB55" s="291"/>
      <c r="DC55" s="292"/>
      <c r="DD55" s="290"/>
      <c r="DE55" s="290"/>
      <c r="DF55" s="290"/>
      <c r="DG55" s="290"/>
      <c r="DH55" s="291"/>
      <c r="DI55" s="292"/>
      <c r="DJ55" s="290"/>
      <c r="DK55" s="290"/>
      <c r="DL55" s="290"/>
      <c r="DM55" s="290"/>
      <c r="DN55" s="291"/>
      <c r="DO55" s="292"/>
      <c r="DP55" s="290"/>
      <c r="DQ55" s="290"/>
      <c r="DR55" s="290"/>
      <c r="DS55" s="290"/>
      <c r="DT55" s="291"/>
      <c r="DU55" s="292"/>
      <c r="DV55" s="290"/>
      <c r="DW55" s="290"/>
      <c r="DX55" s="290"/>
      <c r="DY55" s="290"/>
      <c r="DZ55" s="291"/>
      <c r="EA55" s="292"/>
      <c r="EB55" s="290"/>
      <c r="EC55" s="290"/>
      <c r="ED55" s="290"/>
      <c r="EE55" s="290"/>
      <c r="EF55" s="291"/>
      <c r="EG55" s="292"/>
      <c r="EH55" s="290"/>
      <c r="EI55" s="290"/>
      <c r="EJ55" s="290"/>
      <c r="EK55" s="290"/>
      <c r="EL55" s="291"/>
      <c r="EM55" s="292"/>
      <c r="EN55" s="290"/>
      <c r="EO55" s="290"/>
      <c r="EP55" s="290"/>
      <c r="EQ55" s="290"/>
      <c r="ER55" s="291"/>
      <c r="ES55" s="292"/>
      <c r="ET55" s="290"/>
      <c r="EU55" s="290"/>
      <c r="EV55" s="290"/>
      <c r="EW55" s="290"/>
      <c r="EX55" s="291"/>
      <c r="EY55" s="292"/>
      <c r="EZ55" s="290"/>
      <c r="FA55" s="290"/>
      <c r="FB55" s="290"/>
      <c r="FC55" s="290"/>
      <c r="FD55" s="291"/>
      <c r="FE55" s="292"/>
      <c r="FF55" s="290"/>
      <c r="FG55" s="290"/>
      <c r="FH55" s="290"/>
      <c r="FI55" s="290"/>
      <c r="FJ55" s="291"/>
      <c r="FK55" s="292"/>
      <c r="FL55" s="290"/>
      <c r="FM55" s="290"/>
      <c r="FN55" s="290"/>
      <c r="FO55" s="290"/>
      <c r="FP55" s="291"/>
      <c r="FQ55" s="292"/>
      <c r="FR55" s="290"/>
      <c r="FS55" s="290"/>
      <c r="FT55" s="290"/>
      <c r="FU55" s="290"/>
      <c r="FV55" s="291"/>
      <c r="FW55" s="292"/>
      <c r="FX55" s="290"/>
      <c r="FY55" s="290"/>
      <c r="FZ55" s="290"/>
      <c r="GA55" s="290"/>
      <c r="GB55" s="291"/>
      <c r="GC55" s="292"/>
      <c r="GD55" s="290"/>
      <c r="GE55" s="290"/>
      <c r="GF55" s="290"/>
      <c r="GG55" s="290"/>
      <c r="GH55" s="291"/>
      <c r="GI55" s="292"/>
      <c r="GJ55" s="290"/>
      <c r="GK55" s="290"/>
      <c r="GL55" s="290"/>
      <c r="GM55" s="290"/>
      <c r="GN55" s="291"/>
      <c r="GO55" s="292"/>
      <c r="GP55" s="290"/>
      <c r="GQ55" s="290"/>
      <c r="GR55" s="290"/>
      <c r="GS55" s="290"/>
      <c r="GT55" s="291"/>
      <c r="GU55" s="292"/>
      <c r="GV55" s="290"/>
      <c r="GW55" s="290"/>
      <c r="GX55" s="290"/>
      <c r="GY55" s="290"/>
      <c r="GZ55" s="291"/>
      <c r="HA55" s="292"/>
      <c r="HB55" s="290"/>
      <c r="HC55" s="290"/>
      <c r="HD55" s="290"/>
      <c r="HE55" s="290"/>
      <c r="HF55" s="291"/>
      <c r="HG55" s="292"/>
      <c r="HH55" s="290"/>
      <c r="HI55" s="290"/>
      <c r="HJ55" s="290"/>
      <c r="HK55" s="290"/>
      <c r="HL55" s="291"/>
      <c r="HM55" s="292"/>
      <c r="HN55" s="290"/>
      <c r="HO55" s="290"/>
      <c r="HP55" s="290"/>
      <c r="HQ55" s="290"/>
      <c r="HR55" s="291"/>
      <c r="HS55" s="292"/>
      <c r="HT55" s="290"/>
      <c r="HU55" s="290"/>
      <c r="HV55" s="290"/>
      <c r="HW55" s="290"/>
      <c r="HX55" s="291"/>
      <c r="HY55" s="292"/>
      <c r="HZ55" s="290"/>
      <c r="IA55" s="290"/>
      <c r="IB55" s="290"/>
      <c r="IC55" s="290"/>
      <c r="ID55" s="291"/>
      <c r="IE55" s="292"/>
      <c r="IF55" s="290"/>
      <c r="IG55" s="290"/>
      <c r="IH55" s="290"/>
    </row>
    <row r="56" spans="1:242" ht="15.75">
      <c r="A56" s="574"/>
      <c r="B56" s="473" t="s">
        <v>6495</v>
      </c>
      <c r="C56" s="473">
        <v>0.6</v>
      </c>
      <c r="D56" s="473">
        <f>12/100</f>
        <v>0.12</v>
      </c>
      <c r="E56" s="473">
        <v>0.6</v>
      </c>
      <c r="F56" s="473"/>
      <c r="G56" s="474"/>
      <c r="H56" s="475"/>
      <c r="I56" s="476"/>
      <c r="J56" s="477"/>
      <c r="K56" s="475"/>
      <c r="L56" s="475"/>
      <c r="M56" s="475"/>
      <c r="N56" s="475"/>
      <c r="O56" s="594"/>
    </row>
    <row r="57" spans="1:242" ht="15.75">
      <c r="A57" s="574"/>
      <c r="B57" s="473"/>
      <c r="C57" s="473"/>
      <c r="D57" s="473"/>
      <c r="E57" s="473"/>
      <c r="F57" s="473"/>
      <c r="G57" s="474"/>
      <c r="H57" s="2592" t="s">
        <v>6541</v>
      </c>
      <c r="I57" s="2593"/>
      <c r="J57" s="2593"/>
      <c r="K57" s="2594"/>
      <c r="L57" s="478"/>
      <c r="M57" s="2595" t="str">
        <f>H57</f>
        <v>A= 0,203 m²</v>
      </c>
      <c r="N57" s="2596"/>
      <c r="O57" s="594"/>
    </row>
    <row r="58" spans="1:242">
      <c r="A58" s="574"/>
      <c r="B58" s="473"/>
      <c r="C58" s="473"/>
      <c r="D58" s="473"/>
      <c r="E58" s="473"/>
      <c r="F58" s="473"/>
      <c r="G58" s="474"/>
      <c r="H58" s="473"/>
      <c r="I58" s="473"/>
      <c r="J58" s="474"/>
      <c r="K58" s="473"/>
      <c r="L58" s="473"/>
      <c r="M58" s="473"/>
      <c r="N58" s="473"/>
      <c r="O58" s="575"/>
    </row>
    <row r="59" spans="1:242">
      <c r="A59" s="595"/>
      <c r="B59" s="479"/>
      <c r="C59" s="479"/>
      <c r="D59" s="479"/>
      <c r="E59" s="479"/>
      <c r="F59" s="479"/>
      <c r="G59" s="480"/>
      <c r="H59" s="479"/>
      <c r="I59" s="479"/>
      <c r="J59" s="480"/>
      <c r="K59" s="479"/>
      <c r="L59" s="479"/>
      <c r="M59" s="479"/>
      <c r="N59" s="479"/>
      <c r="O59" s="597"/>
    </row>
    <row r="60" spans="1:242" ht="15" customHeight="1">
      <c r="A60" s="2597" t="s">
        <v>6497</v>
      </c>
      <c r="B60" s="2598"/>
      <c r="C60" s="2598"/>
      <c r="D60" s="2598"/>
      <c r="E60" s="2598"/>
      <c r="F60" s="2598"/>
      <c r="G60" s="2598"/>
      <c r="H60" s="2598"/>
      <c r="I60" s="2598"/>
      <c r="J60" s="2598"/>
      <c r="K60" s="2598"/>
      <c r="L60" s="2598"/>
      <c r="M60" s="2598"/>
      <c r="N60" s="2598"/>
      <c r="O60" s="2599"/>
    </row>
    <row r="61" spans="1:242" ht="15.75" thickBot="1">
      <c r="A61" s="2600"/>
      <c r="B61" s="2601"/>
      <c r="C61" s="2601"/>
      <c r="D61" s="2601"/>
      <c r="E61" s="2601"/>
      <c r="F61" s="2601"/>
      <c r="G61" s="2601"/>
      <c r="H61" s="2601"/>
      <c r="I61" s="2601"/>
      <c r="J61" s="2601"/>
      <c r="K61" s="2601"/>
      <c r="L61" s="2601"/>
      <c r="M61" s="2601"/>
      <c r="N61" s="2601"/>
      <c r="O61" s="2602"/>
    </row>
  </sheetData>
  <mergeCells count="56">
    <mergeCell ref="M41:N41"/>
    <mergeCell ref="B12:C12"/>
    <mergeCell ref="D12:E12"/>
    <mergeCell ref="B19:B20"/>
    <mergeCell ref="H25:K25"/>
    <mergeCell ref="M25:N25"/>
    <mergeCell ref="H41:K41"/>
    <mergeCell ref="I38:K38"/>
    <mergeCell ref="B35:B36"/>
    <mergeCell ref="I36:K36"/>
    <mergeCell ref="I37:K37"/>
    <mergeCell ref="I34:K34"/>
    <mergeCell ref="I35:K35"/>
    <mergeCell ref="I32:K32"/>
    <mergeCell ref="I33:K33"/>
    <mergeCell ref="I30:K30"/>
    <mergeCell ref="I31:K31"/>
    <mergeCell ref="B28:C28"/>
    <mergeCell ref="D28:E28"/>
    <mergeCell ref="I29:K29"/>
    <mergeCell ref="I21:K21"/>
    <mergeCell ref="I22:K22"/>
    <mergeCell ref="I19:K19"/>
    <mergeCell ref="I20:K20"/>
    <mergeCell ref="I17:K17"/>
    <mergeCell ref="I18:K18"/>
    <mergeCell ref="I15:K15"/>
    <mergeCell ref="I16:K16"/>
    <mergeCell ref="I13:K13"/>
    <mergeCell ref="I14:K14"/>
    <mergeCell ref="B7:O7"/>
    <mergeCell ref="B8:O8"/>
    <mergeCell ref="B9:O9"/>
    <mergeCell ref="A10:O10"/>
    <mergeCell ref="B6:O6"/>
    <mergeCell ref="A1:O1"/>
    <mergeCell ref="A2:O2"/>
    <mergeCell ref="A3:O3"/>
    <mergeCell ref="A4:O4"/>
    <mergeCell ref="A5:O5"/>
    <mergeCell ref="I54:K54"/>
    <mergeCell ref="H57:K57"/>
    <mergeCell ref="M57:N57"/>
    <mergeCell ref="A60:O61"/>
    <mergeCell ref="B44:C44"/>
    <mergeCell ref="D44:E44"/>
    <mergeCell ref="I45:K45"/>
    <mergeCell ref="I46:K46"/>
    <mergeCell ref="I47:K47"/>
    <mergeCell ref="I48:K48"/>
    <mergeCell ref="I49:K49"/>
    <mergeCell ref="I50:K50"/>
    <mergeCell ref="B51:B52"/>
    <mergeCell ref="I51:K51"/>
    <mergeCell ref="I52:K52"/>
    <mergeCell ref="I53:K53"/>
  </mergeCells>
  <printOptions horizontalCentered="1"/>
  <pageMargins left="0.39370078740157483" right="0.39370078740157483" top="0.78740157480314965" bottom="0.39370078740157483" header="0" footer="0.11811023622047245"/>
  <pageSetup paperSize="9" scale="80" firstPageNumber="25" orientation="landscape" useFirstPageNumber="1" horizontalDpi="4294967293" verticalDpi="4294967293" r:id="rId1"/>
  <headerFooter scaleWithDoc="0"/>
  <drawing r:id="rId2"/>
</worksheet>
</file>

<file path=xl/worksheets/sheet4.xml><?xml version="1.0" encoding="utf-8"?>
<worksheet xmlns="http://schemas.openxmlformats.org/spreadsheetml/2006/main" xmlns:r="http://schemas.openxmlformats.org/officeDocument/2006/relationships">
  <sheetPr codeName="Plan3"/>
  <dimension ref="A1:IB29"/>
  <sheetViews>
    <sheetView showGridLines="0" showZeros="0" view="pageBreakPreview" zoomScaleNormal="115" zoomScaleSheetLayoutView="100" workbookViewId="0">
      <selection activeCell="E18" sqref="E18"/>
    </sheetView>
  </sheetViews>
  <sheetFormatPr defaultRowHeight="15"/>
  <cols>
    <col min="1" max="1" width="9.140625" style="38"/>
    <col min="2" max="2" width="6" style="38" customWidth="1"/>
    <col min="3" max="3" width="28.5703125" style="38" customWidth="1"/>
    <col min="4" max="4" width="42" style="38" customWidth="1"/>
    <col min="5" max="7" width="20.7109375" style="38" customWidth="1"/>
    <col min="8" max="8" width="9.140625" style="38"/>
    <col min="9" max="9" width="12.7109375" style="38" bestFit="1" customWidth="1"/>
    <col min="10" max="10" width="9.140625" style="38"/>
    <col min="11" max="11" width="11.7109375" style="38" bestFit="1" customWidth="1"/>
    <col min="12" max="12" width="12.5703125" style="38" bestFit="1" customWidth="1"/>
    <col min="13" max="13" width="13.7109375" style="38" customWidth="1"/>
    <col min="14" max="14" width="13.28515625" style="38" customWidth="1"/>
    <col min="15" max="16384" width="9.140625" style="38"/>
  </cols>
  <sheetData>
    <row r="1" spans="1:236" s="5" customFormat="1" ht="18">
      <c r="A1" s="1818" t="s">
        <v>0</v>
      </c>
      <c r="B1" s="1819" t="s">
        <v>0</v>
      </c>
      <c r="C1" s="1819" t="s">
        <v>0</v>
      </c>
      <c r="D1" s="1819" t="s">
        <v>0</v>
      </c>
      <c r="E1" s="1819"/>
      <c r="F1" s="1819" t="s">
        <v>0</v>
      </c>
      <c r="G1" s="1820" t="s">
        <v>0</v>
      </c>
    </row>
    <row r="2" spans="1:236" s="5" customFormat="1" ht="14.25">
      <c r="A2" s="1821" t="s">
        <v>5601</v>
      </c>
      <c r="B2" s="1822" t="s">
        <v>1</v>
      </c>
      <c r="C2" s="1822" t="s">
        <v>1</v>
      </c>
      <c r="D2" s="1822" t="s">
        <v>1</v>
      </c>
      <c r="E2" s="1822"/>
      <c r="F2" s="1822" t="s">
        <v>1</v>
      </c>
      <c r="G2" s="1823" t="s">
        <v>1</v>
      </c>
    </row>
    <row r="3" spans="1:236" s="5" customFormat="1" ht="14.25">
      <c r="A3" s="1824" t="s">
        <v>5602</v>
      </c>
      <c r="B3" s="1825" t="s">
        <v>2</v>
      </c>
      <c r="C3" s="1825" t="s">
        <v>2</v>
      </c>
      <c r="D3" s="1825" t="s">
        <v>2</v>
      </c>
      <c r="E3" s="1825"/>
      <c r="F3" s="1825" t="s">
        <v>2</v>
      </c>
      <c r="G3" s="1826" t="s">
        <v>2</v>
      </c>
    </row>
    <row r="4" spans="1:236" s="5" customFormat="1" ht="14.25">
      <c r="A4" s="1824" t="s">
        <v>3</v>
      </c>
      <c r="B4" s="1825" t="s">
        <v>3</v>
      </c>
      <c r="C4" s="1825" t="s">
        <v>3</v>
      </c>
      <c r="D4" s="1825" t="s">
        <v>3</v>
      </c>
      <c r="E4" s="1825"/>
      <c r="F4" s="1825" t="s">
        <v>3</v>
      </c>
      <c r="G4" s="1826" t="s">
        <v>3</v>
      </c>
    </row>
    <row r="5" spans="1:236" s="5" customFormat="1" ht="14.25">
      <c r="A5" s="1824" t="s">
        <v>4</v>
      </c>
      <c r="B5" s="1825" t="s">
        <v>4</v>
      </c>
      <c r="C5" s="1825" t="s">
        <v>4</v>
      </c>
      <c r="D5" s="1825" t="s">
        <v>4</v>
      </c>
      <c r="E5" s="1825"/>
      <c r="F5" s="1825" t="s">
        <v>4</v>
      </c>
      <c r="G5" s="1826" t="s">
        <v>4</v>
      </c>
    </row>
    <row r="6" spans="1:236" s="5" customFormat="1" ht="15" customHeight="1">
      <c r="A6" s="1410" t="s">
        <v>5</v>
      </c>
      <c r="B6" s="1816" t="s">
        <v>7658</v>
      </c>
      <c r="C6" s="1816"/>
      <c r="D6" s="1816"/>
      <c r="E6" s="1816"/>
      <c r="F6" s="1816"/>
      <c r="G6" s="1817"/>
    </row>
    <row r="7" spans="1:236" s="5" customFormat="1" ht="14.25">
      <c r="A7" s="584" t="s">
        <v>51</v>
      </c>
      <c r="B7" s="1827" t="s">
        <v>6775</v>
      </c>
      <c r="C7" s="1827"/>
      <c r="D7" s="1827"/>
      <c r="E7" s="1827"/>
      <c r="F7" s="1827"/>
      <c r="G7" s="1828"/>
    </row>
    <row r="8" spans="1:236" s="5" customFormat="1" ht="14.25">
      <c r="A8" s="584" t="s">
        <v>6</v>
      </c>
      <c r="B8" s="1827" t="s">
        <v>6776</v>
      </c>
      <c r="C8" s="1827"/>
      <c r="D8" s="1827"/>
      <c r="E8" s="1827"/>
      <c r="F8" s="1827"/>
      <c r="G8" s="1828"/>
    </row>
    <row r="9" spans="1:236" s="5" customFormat="1" ht="15.75" customHeight="1">
      <c r="A9" s="585" t="s">
        <v>7</v>
      </c>
      <c r="B9" s="1829" t="s">
        <v>7819</v>
      </c>
      <c r="C9" s="1829"/>
      <c r="D9" s="1829"/>
      <c r="E9" s="1829"/>
      <c r="F9" s="1829"/>
      <c r="G9" s="1830"/>
    </row>
    <row r="10" spans="1:236" s="5" customFormat="1" ht="15.75">
      <c r="A10" s="1831" t="s">
        <v>8</v>
      </c>
      <c r="B10" s="1832"/>
      <c r="C10" s="1832"/>
      <c r="D10" s="1832"/>
      <c r="E10" s="1832"/>
      <c r="F10" s="1832"/>
      <c r="G10" s="1833"/>
      <c r="H10" s="284"/>
      <c r="I10" s="284"/>
      <c r="J10" s="284"/>
      <c r="K10" s="284"/>
      <c r="L10" s="284"/>
      <c r="M10" s="284"/>
      <c r="N10" s="284"/>
      <c r="O10" s="284"/>
      <c r="P10" s="284"/>
      <c r="Q10" s="284"/>
      <c r="R10" s="284"/>
      <c r="S10" s="284"/>
    </row>
    <row r="11" spans="1:236" s="5" customFormat="1" ht="14.25">
      <c r="A11" s="1837" t="s">
        <v>9</v>
      </c>
      <c r="B11" s="1838" t="s">
        <v>10</v>
      </c>
      <c r="C11" s="1838"/>
      <c r="D11" s="1838"/>
      <c r="E11" s="1839" t="s">
        <v>5548</v>
      </c>
      <c r="F11" s="1839"/>
      <c r="G11" s="1840"/>
      <c r="H11" s="285"/>
      <c r="I11" s="285"/>
      <c r="J11" s="285"/>
      <c r="K11" s="285"/>
      <c r="L11" s="285"/>
      <c r="M11" s="285"/>
      <c r="N11" s="285"/>
      <c r="O11" s="285"/>
      <c r="P11" s="285"/>
      <c r="Q11" s="285"/>
      <c r="R11" s="285"/>
      <c r="S11" s="285"/>
    </row>
    <row r="12" spans="1:236" s="5" customFormat="1" ht="14.25">
      <c r="A12" s="1837"/>
      <c r="B12" s="1838"/>
      <c r="C12" s="1838"/>
      <c r="D12" s="1838"/>
      <c r="E12" s="1411" t="s">
        <v>5549</v>
      </c>
      <c r="F12" s="1411" t="s">
        <v>5550</v>
      </c>
      <c r="G12" s="1412" t="s">
        <v>5551</v>
      </c>
      <c r="H12" s="285"/>
      <c r="I12" s="285"/>
      <c r="J12" s="285"/>
      <c r="K12" s="285"/>
      <c r="L12" s="285"/>
      <c r="M12" s="285"/>
      <c r="N12" s="285"/>
      <c r="O12" s="285"/>
      <c r="P12" s="285"/>
      <c r="Q12" s="285"/>
      <c r="R12" s="285"/>
      <c r="S12" s="285"/>
    </row>
    <row r="13" spans="1:236" s="5" customFormat="1" ht="20.100000000000001" customHeight="1">
      <c r="A13" s="1413" t="s">
        <v>12</v>
      </c>
      <c r="B13" s="1845" t="s">
        <v>7658</v>
      </c>
      <c r="C13" s="1846"/>
      <c r="D13" s="1847"/>
      <c r="E13" s="1414">
        <v>365714.29</v>
      </c>
      <c r="F13" s="1414">
        <v>121233.18720000004</v>
      </c>
      <c r="G13" s="1415">
        <v>486947.47720000002</v>
      </c>
      <c r="H13" s="285"/>
      <c r="I13" s="285"/>
      <c r="J13" s="285"/>
      <c r="K13" s="285"/>
      <c r="L13" s="285"/>
      <c r="M13" s="285"/>
      <c r="N13" s="285"/>
      <c r="O13" s="285"/>
      <c r="P13" s="285"/>
      <c r="Q13" s="285"/>
      <c r="R13" s="285"/>
      <c r="S13" s="285"/>
    </row>
    <row r="14" spans="1:236" s="5" customFormat="1" ht="12" customHeight="1">
      <c r="A14" s="1841"/>
      <c r="B14" s="1842"/>
      <c r="C14" s="1842"/>
      <c r="D14" s="1842"/>
      <c r="E14" s="1843"/>
      <c r="F14" s="1843"/>
      <c r="G14" s="1844"/>
      <c r="H14" s="285"/>
      <c r="I14" s="285"/>
      <c r="J14" s="285"/>
      <c r="K14" s="285"/>
      <c r="L14" s="285"/>
      <c r="M14" s="285"/>
      <c r="N14" s="285"/>
      <c r="O14" s="285"/>
      <c r="P14" s="285"/>
      <c r="Q14" s="285"/>
      <c r="R14" s="285"/>
      <c r="S14" s="285"/>
    </row>
    <row r="15" spans="1:236" s="5" customFormat="1" ht="20.100000000000001" customHeight="1" thickBot="1">
      <c r="A15" s="1834"/>
      <c r="B15" s="1835"/>
      <c r="C15" s="1835"/>
      <c r="D15" s="1836"/>
      <c r="E15" s="1416">
        <v>0.75103436638155763</v>
      </c>
      <c r="F15" s="1416">
        <v>0.2489656336184424</v>
      </c>
      <c r="G15" s="1417">
        <v>1</v>
      </c>
      <c r="H15" s="286"/>
      <c r="I15" s="286"/>
      <c r="J15" s="287"/>
      <c r="K15" s="288"/>
      <c r="L15" s="286"/>
      <c r="M15" s="286"/>
      <c r="N15" s="286"/>
      <c r="O15" s="286"/>
      <c r="P15" s="287"/>
      <c r="Q15" s="288"/>
      <c r="R15" s="286"/>
      <c r="S15" s="286"/>
      <c r="T15" s="286"/>
      <c r="U15" s="286"/>
      <c r="V15" s="287"/>
      <c r="W15" s="288"/>
      <c r="X15" s="286"/>
      <c r="Y15" s="286"/>
      <c r="Z15" s="286"/>
      <c r="AA15" s="286"/>
      <c r="AB15" s="287"/>
      <c r="AC15" s="288"/>
      <c r="AD15" s="286"/>
      <c r="AE15" s="286"/>
      <c r="AF15" s="286"/>
      <c r="AG15" s="286"/>
      <c r="AH15" s="287"/>
      <c r="AI15" s="288"/>
      <c r="AJ15" s="286"/>
      <c r="AK15" s="286"/>
      <c r="AL15" s="286"/>
      <c r="AM15" s="286"/>
      <c r="AN15" s="287"/>
      <c r="AO15" s="288"/>
      <c r="AP15" s="286"/>
      <c r="AQ15" s="286"/>
      <c r="AR15" s="286"/>
      <c r="AS15" s="286"/>
      <c r="AT15" s="287"/>
      <c r="AU15" s="288"/>
      <c r="AV15" s="286"/>
      <c r="AW15" s="286"/>
      <c r="AX15" s="286"/>
      <c r="AY15" s="286"/>
      <c r="AZ15" s="287"/>
      <c r="BA15" s="288"/>
      <c r="BB15" s="286"/>
      <c r="BC15" s="286"/>
      <c r="BD15" s="286"/>
      <c r="BE15" s="286"/>
      <c r="BF15" s="287"/>
      <c r="BG15" s="288"/>
      <c r="BH15" s="286"/>
      <c r="BI15" s="286"/>
      <c r="BJ15" s="286"/>
      <c r="BK15" s="286"/>
      <c r="BL15" s="287"/>
      <c r="BM15" s="288"/>
      <c r="BN15" s="286"/>
      <c r="BO15" s="286"/>
      <c r="BP15" s="286"/>
      <c r="BQ15" s="286"/>
      <c r="BR15" s="287"/>
      <c r="BS15" s="288"/>
      <c r="BT15" s="286"/>
      <c r="BU15" s="286"/>
      <c r="BV15" s="286"/>
      <c r="BW15" s="286"/>
      <c r="BX15" s="287"/>
      <c r="BY15" s="288"/>
      <c r="BZ15" s="286"/>
      <c r="CA15" s="286"/>
      <c r="CB15" s="286"/>
      <c r="CC15" s="286"/>
      <c r="CD15" s="287"/>
      <c r="CE15" s="288"/>
      <c r="CF15" s="286"/>
      <c r="CG15" s="286"/>
      <c r="CH15" s="286"/>
      <c r="CI15" s="286"/>
      <c r="CJ15" s="287"/>
      <c r="CK15" s="288"/>
      <c r="CL15" s="286"/>
      <c r="CM15" s="286"/>
      <c r="CN15" s="286"/>
      <c r="CO15" s="286"/>
      <c r="CP15" s="287"/>
      <c r="CQ15" s="288"/>
      <c r="CR15" s="286"/>
      <c r="CS15" s="286"/>
      <c r="CT15" s="286"/>
      <c r="CU15" s="286"/>
      <c r="CV15" s="287"/>
      <c r="CW15" s="288"/>
      <c r="CX15" s="286"/>
      <c r="CY15" s="286"/>
      <c r="CZ15" s="286"/>
      <c r="DA15" s="286"/>
      <c r="DB15" s="287"/>
      <c r="DC15" s="288"/>
      <c r="DD15" s="286"/>
      <c r="DE15" s="286"/>
      <c r="DF15" s="286"/>
      <c r="DG15" s="286"/>
      <c r="DH15" s="287"/>
      <c r="DI15" s="288"/>
      <c r="DJ15" s="286"/>
      <c r="DK15" s="286"/>
      <c r="DL15" s="286"/>
      <c r="DM15" s="286"/>
      <c r="DN15" s="287"/>
      <c r="DO15" s="288"/>
      <c r="DP15" s="286"/>
      <c r="DQ15" s="286"/>
      <c r="DR15" s="286"/>
      <c r="DS15" s="286"/>
      <c r="DT15" s="287"/>
      <c r="DU15" s="288"/>
      <c r="DV15" s="286"/>
      <c r="DW15" s="286"/>
      <c r="DX15" s="286"/>
      <c r="DY15" s="286"/>
      <c r="DZ15" s="287"/>
      <c r="EA15" s="288"/>
      <c r="EB15" s="286"/>
      <c r="EC15" s="286"/>
      <c r="ED15" s="286"/>
      <c r="EE15" s="286"/>
      <c r="EF15" s="287"/>
      <c r="EG15" s="288"/>
      <c r="EH15" s="286"/>
      <c r="EI15" s="286"/>
      <c r="EJ15" s="286"/>
      <c r="EK15" s="286"/>
      <c r="EL15" s="287"/>
      <c r="EM15" s="288"/>
      <c r="EN15" s="286"/>
      <c r="EO15" s="286"/>
      <c r="EP15" s="286"/>
      <c r="EQ15" s="286"/>
      <c r="ER15" s="287"/>
      <c r="ES15" s="288"/>
      <c r="ET15" s="286"/>
      <c r="EU15" s="286"/>
      <c r="EV15" s="286"/>
      <c r="EW15" s="286"/>
      <c r="EX15" s="287"/>
      <c r="EY15" s="288"/>
      <c r="EZ15" s="286"/>
      <c r="FA15" s="286"/>
      <c r="FB15" s="286"/>
      <c r="FC15" s="286"/>
      <c r="FD15" s="287"/>
      <c r="FE15" s="288"/>
      <c r="FF15" s="286"/>
      <c r="FG15" s="286"/>
      <c r="FH15" s="286"/>
      <c r="FI15" s="286"/>
      <c r="FJ15" s="287"/>
      <c r="FK15" s="288"/>
      <c r="FL15" s="286"/>
      <c r="FM15" s="286"/>
      <c r="FN15" s="286"/>
      <c r="FO15" s="286"/>
      <c r="FP15" s="287"/>
      <c r="FQ15" s="288"/>
      <c r="FR15" s="286"/>
      <c r="FS15" s="286"/>
      <c r="FT15" s="286"/>
      <c r="FU15" s="286"/>
      <c r="FV15" s="287"/>
      <c r="FW15" s="288"/>
      <c r="FX15" s="286"/>
      <c r="FY15" s="286"/>
      <c r="FZ15" s="286"/>
      <c r="GA15" s="286"/>
      <c r="GB15" s="287"/>
      <c r="GC15" s="288"/>
      <c r="GD15" s="286"/>
      <c r="GE15" s="286"/>
      <c r="GF15" s="286"/>
      <c r="GG15" s="286"/>
      <c r="GH15" s="287"/>
      <c r="GI15" s="288"/>
      <c r="GJ15" s="286"/>
      <c r="GK15" s="286"/>
      <c r="GL15" s="286"/>
      <c r="GM15" s="286"/>
      <c r="GN15" s="287"/>
      <c r="GO15" s="288"/>
      <c r="GP15" s="286"/>
      <c r="GQ15" s="286"/>
      <c r="GR15" s="286"/>
      <c r="GS15" s="286"/>
      <c r="GT15" s="287"/>
      <c r="GU15" s="288"/>
      <c r="GV15" s="286"/>
      <c r="GW15" s="286"/>
      <c r="GX15" s="286"/>
      <c r="GY15" s="286"/>
      <c r="GZ15" s="287"/>
      <c r="HA15" s="288"/>
      <c r="HB15" s="286"/>
      <c r="HC15" s="286"/>
      <c r="HD15" s="286"/>
      <c r="HE15" s="286"/>
      <c r="HF15" s="287"/>
      <c r="HG15" s="288"/>
      <c r="HH15" s="286"/>
      <c r="HI15" s="286"/>
      <c r="HJ15" s="286"/>
      <c r="HK15" s="286"/>
      <c r="HL15" s="287"/>
      <c r="HM15" s="288"/>
      <c r="HN15" s="286"/>
      <c r="HO15" s="286"/>
      <c r="HP15" s="286"/>
      <c r="HQ15" s="286"/>
      <c r="HR15" s="287"/>
      <c r="HS15" s="288"/>
      <c r="HT15" s="286"/>
      <c r="HU15" s="286"/>
      <c r="HV15" s="286"/>
      <c r="HW15" s="286"/>
      <c r="HX15" s="287"/>
      <c r="HY15" s="288"/>
      <c r="HZ15" s="286"/>
      <c r="IA15" s="286"/>
      <c r="IB15" s="286"/>
    </row>
    <row r="16" spans="1:236">
      <c r="E16" s="2"/>
      <c r="F16" s="2"/>
    </row>
    <row r="25" spans="9:12">
      <c r="I25"/>
      <c r="L25"/>
    </row>
    <row r="26" spans="9:12">
      <c r="I26" s="2"/>
      <c r="L26" s="817"/>
    </row>
    <row r="27" spans="9:12">
      <c r="L27" s="2"/>
    </row>
    <row r="29" spans="9:12">
      <c r="K29" s="2"/>
    </row>
  </sheetData>
  <mergeCells count="16">
    <mergeCell ref="B7:G7"/>
    <mergeCell ref="B8:G8"/>
    <mergeCell ref="B9:G9"/>
    <mergeCell ref="A10:G10"/>
    <mergeCell ref="A15:D15"/>
    <mergeCell ref="A11:A12"/>
    <mergeCell ref="B11:D12"/>
    <mergeCell ref="E11:G11"/>
    <mergeCell ref="A14:G14"/>
    <mergeCell ref="B13:D13"/>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&amp;L&amp;C &amp;"-,Negrito" Adalto Zago&amp;"-,Regular"Prefeito Municipal&amp;R&amp;"-,Negrito"&amp;G</oddFooter>
  </headerFooter>
  <drawing r:id="rId2"/>
  <legacyDrawingHF r:id="rId3"/>
</worksheet>
</file>

<file path=xl/worksheets/sheet40.xml><?xml version="1.0" encoding="utf-8"?>
<worksheet xmlns="http://schemas.openxmlformats.org/spreadsheetml/2006/main" xmlns:r="http://schemas.openxmlformats.org/officeDocument/2006/relationships">
  <sheetPr codeName="Plan26"/>
  <dimension ref="A1:HZ19"/>
  <sheetViews>
    <sheetView showGridLines="0" view="pageBreakPreview" zoomScaleNormal="115" zoomScaleSheetLayoutView="100" workbookViewId="0">
      <selection activeCell="E18" sqref="E18"/>
    </sheetView>
  </sheetViews>
  <sheetFormatPr defaultRowHeight="15"/>
  <cols>
    <col min="1" max="1" width="9.140625" style="1105"/>
    <col min="2" max="2" width="6" style="1105" customWidth="1"/>
    <col min="3" max="3" width="33.5703125" style="1105" customWidth="1"/>
    <col min="4" max="7" width="15.7109375" style="1105" customWidth="1"/>
    <col min="8" max="8" width="14.140625" style="1105" customWidth="1"/>
    <col min="9" max="9" width="19.85546875" style="1105" bestFit="1" customWidth="1"/>
    <col min="10" max="17" width="13.7109375" style="1105" customWidth="1"/>
    <col min="18" max="16384" width="9.140625" style="1105"/>
  </cols>
  <sheetData>
    <row r="1" spans="1:234" s="1097" customFormat="1" ht="18">
      <c r="A1" s="1818" t="s">
        <v>0</v>
      </c>
      <c r="B1" s="1819"/>
      <c r="C1" s="1819"/>
      <c r="D1" s="1819"/>
      <c r="E1" s="1819"/>
      <c r="F1" s="1819"/>
      <c r="G1" s="1819"/>
      <c r="H1" s="1819"/>
      <c r="I1" s="1819"/>
      <c r="J1" s="1819"/>
      <c r="K1" s="1819"/>
      <c r="L1" s="1819"/>
      <c r="M1" s="1819"/>
      <c r="N1" s="1819"/>
      <c r="O1" s="1819"/>
      <c r="P1" s="1819"/>
      <c r="Q1" s="1820"/>
    </row>
    <row r="2" spans="1:234" s="1097" customFormat="1" ht="15.75">
      <c r="A2" s="2424" t="s">
        <v>5601</v>
      </c>
      <c r="B2" s="1961"/>
      <c r="C2" s="1961"/>
      <c r="D2" s="1961"/>
      <c r="E2" s="1961"/>
      <c r="F2" s="1961"/>
      <c r="G2" s="1961"/>
      <c r="H2" s="1961"/>
      <c r="I2" s="1961"/>
      <c r="J2" s="1961"/>
      <c r="K2" s="1961"/>
      <c r="L2" s="1961"/>
      <c r="M2" s="1961"/>
      <c r="N2" s="1961"/>
      <c r="O2" s="1961"/>
      <c r="P2" s="1961"/>
      <c r="Q2" s="2425"/>
    </row>
    <row r="3" spans="1:234" s="1097" customFormat="1" ht="14.25">
      <c r="A3" s="2426" t="s">
        <v>5602</v>
      </c>
      <c r="B3" s="1964"/>
      <c r="C3" s="1964"/>
      <c r="D3" s="1964"/>
      <c r="E3" s="1964"/>
      <c r="F3" s="1964"/>
      <c r="G3" s="1964"/>
      <c r="H3" s="1964"/>
      <c r="I3" s="1964"/>
      <c r="J3" s="1964"/>
      <c r="K3" s="1964"/>
      <c r="L3" s="1964"/>
      <c r="M3" s="1964"/>
      <c r="N3" s="1964"/>
      <c r="O3" s="1964"/>
      <c r="P3" s="1964"/>
      <c r="Q3" s="2427"/>
    </row>
    <row r="4" spans="1:234" s="1097" customFormat="1" ht="14.25">
      <c r="A4" s="2426" t="s">
        <v>3</v>
      </c>
      <c r="B4" s="1964"/>
      <c r="C4" s="1964"/>
      <c r="D4" s="1964"/>
      <c r="E4" s="1964"/>
      <c r="F4" s="1964"/>
      <c r="G4" s="1964"/>
      <c r="H4" s="1964"/>
      <c r="I4" s="1964"/>
      <c r="J4" s="1964"/>
      <c r="K4" s="1964"/>
      <c r="L4" s="1964"/>
      <c r="M4" s="1964"/>
      <c r="N4" s="1964"/>
      <c r="O4" s="1964"/>
      <c r="P4" s="1964"/>
      <c r="Q4" s="2427"/>
    </row>
    <row r="5" spans="1:234" s="1097" customFormat="1" ht="14.25">
      <c r="A5" s="2615" t="s">
        <v>4</v>
      </c>
      <c r="B5" s="2616"/>
      <c r="C5" s="2616"/>
      <c r="D5" s="2616"/>
      <c r="E5" s="2616"/>
      <c r="F5" s="2616"/>
      <c r="G5" s="2616"/>
      <c r="H5" s="2616"/>
      <c r="I5" s="2616"/>
      <c r="J5" s="2616"/>
      <c r="K5" s="2616"/>
      <c r="L5" s="2616"/>
      <c r="M5" s="2616"/>
      <c r="N5" s="2616"/>
      <c r="O5" s="2616"/>
      <c r="P5" s="2616"/>
      <c r="Q5" s="2617"/>
    </row>
    <row r="6" spans="1:234" s="1097" customFormat="1" ht="15" customHeight="1">
      <c r="A6" s="1410" t="s">
        <v>5</v>
      </c>
      <c r="B6" s="1848" t="s">
        <v>7658</v>
      </c>
      <c r="C6" s="1848"/>
      <c r="D6" s="1848"/>
      <c r="E6" s="1848"/>
      <c r="F6" s="1848"/>
      <c r="G6" s="1848"/>
      <c r="H6" s="1848"/>
      <c r="I6" s="1848"/>
      <c r="J6" s="1848"/>
      <c r="K6" s="1848"/>
      <c r="L6" s="1848"/>
      <c r="M6" s="1848"/>
      <c r="N6" s="1848"/>
      <c r="O6" s="1848"/>
      <c r="P6" s="1848"/>
      <c r="Q6" s="1849"/>
    </row>
    <row r="7" spans="1:234" s="1097" customFormat="1" ht="14.25">
      <c r="A7" s="584" t="s">
        <v>51</v>
      </c>
      <c r="B7" s="1852" t="s">
        <v>6775</v>
      </c>
      <c r="C7" s="1852"/>
      <c r="D7" s="1852"/>
      <c r="E7" s="1852"/>
      <c r="F7" s="1852"/>
      <c r="G7" s="1852"/>
      <c r="H7" s="1852"/>
      <c r="I7" s="1852"/>
      <c r="J7" s="1852"/>
      <c r="K7" s="1852"/>
      <c r="L7" s="1852"/>
      <c r="M7" s="1852"/>
      <c r="N7" s="1852"/>
      <c r="O7" s="1852"/>
      <c r="P7" s="1852"/>
      <c r="Q7" s="1853"/>
    </row>
    <row r="8" spans="1:234" s="1097" customFormat="1" ht="14.25">
      <c r="A8" s="584" t="s">
        <v>6</v>
      </c>
      <c r="B8" s="1852" t="s">
        <v>6776</v>
      </c>
      <c r="C8" s="1852"/>
      <c r="D8" s="1852"/>
      <c r="E8" s="1852"/>
      <c r="F8" s="1852"/>
      <c r="G8" s="1852"/>
      <c r="H8" s="1852"/>
      <c r="I8" s="1852"/>
      <c r="J8" s="1852"/>
      <c r="K8" s="1852"/>
      <c r="L8" s="1852"/>
      <c r="M8" s="1852"/>
      <c r="N8" s="1852"/>
      <c r="O8" s="1852"/>
      <c r="P8" s="1852"/>
      <c r="Q8" s="1853"/>
    </row>
    <row r="9" spans="1:234" s="1097" customFormat="1" ht="15.75" customHeight="1">
      <c r="A9" s="584" t="s">
        <v>7</v>
      </c>
      <c r="B9" s="2497" t="s">
        <v>7819</v>
      </c>
      <c r="C9" s="2497"/>
      <c r="D9" s="2497"/>
      <c r="E9" s="2497"/>
      <c r="F9" s="2497"/>
      <c r="G9" s="2497"/>
      <c r="H9" s="2497"/>
      <c r="I9" s="2497"/>
      <c r="J9" s="2497"/>
      <c r="K9" s="2497"/>
      <c r="L9" s="2497"/>
      <c r="M9" s="2497"/>
      <c r="N9" s="2497"/>
      <c r="O9" s="2497"/>
      <c r="P9" s="2497"/>
      <c r="Q9" s="2621"/>
    </row>
    <row r="10" spans="1:234" s="1097" customFormat="1" ht="22.5" customHeight="1">
      <c r="A10" s="2622" t="s">
        <v>7659</v>
      </c>
      <c r="B10" s="2489"/>
      <c r="C10" s="2489"/>
      <c r="D10" s="2489"/>
      <c r="E10" s="2489"/>
      <c r="F10" s="2489"/>
      <c r="G10" s="2489"/>
      <c r="H10" s="2489"/>
      <c r="I10" s="2489"/>
      <c r="J10" s="2489"/>
      <c r="K10" s="2489"/>
      <c r="L10" s="2489"/>
      <c r="M10" s="2489"/>
      <c r="N10" s="2489"/>
      <c r="O10" s="2489"/>
      <c r="P10" s="2489"/>
      <c r="Q10" s="2623"/>
    </row>
    <row r="11" spans="1:234" s="406" customFormat="1" ht="12.75" customHeight="1">
      <c r="A11" s="2624" t="s">
        <v>9</v>
      </c>
      <c r="B11" s="2493" t="s">
        <v>5610</v>
      </c>
      <c r="C11" s="2494"/>
      <c r="D11" s="2368" t="s">
        <v>5615</v>
      </c>
      <c r="E11" s="2368" t="s">
        <v>5617</v>
      </c>
      <c r="F11" s="2362" t="s">
        <v>7660</v>
      </c>
      <c r="G11" s="2362" t="s">
        <v>7661</v>
      </c>
      <c r="H11" s="2618" t="s">
        <v>5732</v>
      </c>
      <c r="I11" s="2627"/>
      <c r="J11" s="2619"/>
      <c r="K11" s="2364" t="s">
        <v>7662</v>
      </c>
      <c r="L11" s="2364"/>
      <c r="M11" s="2362" t="s">
        <v>7663</v>
      </c>
      <c r="N11" s="2618" t="s">
        <v>7664</v>
      </c>
      <c r="O11" s="2619"/>
      <c r="P11" s="2618" t="s">
        <v>7665</v>
      </c>
      <c r="Q11" s="2620"/>
    </row>
    <row r="12" spans="1:234" s="406" customFormat="1" ht="25.5">
      <c r="A12" s="2624"/>
      <c r="B12" s="2493"/>
      <c r="C12" s="2494"/>
      <c r="D12" s="2356"/>
      <c r="E12" s="2356"/>
      <c r="F12" s="2351"/>
      <c r="G12" s="2351"/>
      <c r="H12" s="1394" t="s">
        <v>5618</v>
      </c>
      <c r="I12" s="1394" t="s">
        <v>7666</v>
      </c>
      <c r="J12" s="1394" t="s">
        <v>5625</v>
      </c>
      <c r="K12" s="1398" t="s">
        <v>7667</v>
      </c>
      <c r="L12" s="1398" t="s">
        <v>5733</v>
      </c>
      <c r="M12" s="2351"/>
      <c r="N12" s="1398" t="s">
        <v>7668</v>
      </c>
      <c r="O12" s="1398" t="s">
        <v>5629</v>
      </c>
      <c r="P12" s="1398" t="s">
        <v>7668</v>
      </c>
      <c r="Q12" s="1444" t="s">
        <v>5629</v>
      </c>
    </row>
    <row r="13" spans="1:234" s="406" customFormat="1" ht="22.5" customHeight="1">
      <c r="A13" s="2625"/>
      <c r="B13" s="2495"/>
      <c r="C13" s="2496"/>
      <c r="D13" s="404" t="s">
        <v>5616</v>
      </c>
      <c r="E13" s="404" t="s">
        <v>5616</v>
      </c>
      <c r="F13" s="404" t="s">
        <v>5626</v>
      </c>
      <c r="G13" s="404" t="s">
        <v>5626</v>
      </c>
      <c r="H13" s="404" t="s">
        <v>5616</v>
      </c>
      <c r="I13" s="1396" t="s">
        <v>5616</v>
      </c>
      <c r="J13" s="404" t="s">
        <v>5626</v>
      </c>
      <c r="K13" s="404" t="s">
        <v>5626</v>
      </c>
      <c r="L13" s="404" t="s">
        <v>5626</v>
      </c>
      <c r="M13" s="2363"/>
      <c r="N13" s="404" t="s">
        <v>5631</v>
      </c>
      <c r="O13" s="404" t="s">
        <v>5630</v>
      </c>
      <c r="P13" s="404" t="s">
        <v>5631</v>
      </c>
      <c r="Q13" s="1445" t="s">
        <v>5630</v>
      </c>
    </row>
    <row r="14" spans="1:234" s="406" customFormat="1" ht="20.100000000000001" customHeight="1">
      <c r="A14" s="1586">
        <v>1</v>
      </c>
      <c r="B14" s="2428" t="s">
        <v>6772</v>
      </c>
      <c r="C14" s="2429"/>
      <c r="D14" s="1587">
        <v>239.685</v>
      </c>
      <c r="E14" s="1588">
        <v>7.6</v>
      </c>
      <c r="F14" s="1588">
        <v>561.053</v>
      </c>
      <c r="G14" s="1588">
        <v>12.395999999999999</v>
      </c>
      <c r="H14" s="1287">
        <v>400.4</v>
      </c>
      <c r="I14" s="1589">
        <v>0.375</v>
      </c>
      <c r="J14" s="1290">
        <v>150.15</v>
      </c>
      <c r="K14" s="1590">
        <v>548.65700000000004</v>
      </c>
      <c r="L14" s="1288">
        <v>698.80700000000002</v>
      </c>
      <c r="M14" s="1287">
        <v>1.25</v>
      </c>
      <c r="N14" s="1287">
        <v>1.8</v>
      </c>
      <c r="O14" s="1288">
        <v>1572.3150000000001</v>
      </c>
      <c r="P14" s="1287">
        <v>0.73</v>
      </c>
      <c r="Q14" s="1591">
        <v>637.66099999999994</v>
      </c>
    </row>
    <row r="15" spans="1:234" s="406" customFormat="1" ht="20.100000000000001" customHeight="1">
      <c r="A15" s="1586">
        <v>2</v>
      </c>
      <c r="B15" s="2428" t="s">
        <v>6773</v>
      </c>
      <c r="C15" s="2429"/>
      <c r="D15" s="1587">
        <v>239.685</v>
      </c>
      <c r="E15" s="1588">
        <v>7.6</v>
      </c>
      <c r="F15" s="1588">
        <v>356.84399999999999</v>
      </c>
      <c r="G15" s="1588">
        <v>62.522999999999996</v>
      </c>
      <c r="H15" s="1287">
        <v>80.88</v>
      </c>
      <c r="I15" s="1589">
        <v>0.375</v>
      </c>
      <c r="J15" s="1290">
        <v>30.33</v>
      </c>
      <c r="K15" s="1590">
        <v>294.32100000000003</v>
      </c>
      <c r="L15" s="1288">
        <v>324.65100000000001</v>
      </c>
      <c r="M15" s="1287">
        <v>1.25</v>
      </c>
      <c r="N15" s="1287">
        <v>1.8</v>
      </c>
      <c r="O15" s="1288">
        <v>730.46400000000006</v>
      </c>
      <c r="P15" s="1287">
        <v>0.73</v>
      </c>
      <c r="Q15" s="1591">
        <v>296.24400000000003</v>
      </c>
    </row>
    <row r="16" spans="1:234" s="289" customFormat="1" ht="20.100000000000001" customHeight="1">
      <c r="A16" s="2626" t="s">
        <v>5622</v>
      </c>
      <c r="B16" s="2484"/>
      <c r="C16" s="2484"/>
      <c r="D16" s="1281">
        <v>479.37</v>
      </c>
      <c r="E16" s="1592"/>
      <c r="F16" s="1281">
        <v>917.89699999999993</v>
      </c>
      <c r="G16" s="1281">
        <v>74.918999999999997</v>
      </c>
      <c r="H16" s="1281">
        <v>481.28</v>
      </c>
      <c r="I16" s="1281"/>
      <c r="J16" s="1593">
        <v>180.48000000000002</v>
      </c>
      <c r="K16" s="1281">
        <v>842.97800000000007</v>
      </c>
      <c r="L16" s="1289">
        <v>1023.4580000000001</v>
      </c>
      <c r="M16" s="1281"/>
      <c r="N16" s="1281"/>
      <c r="O16" s="1289">
        <v>2302.779</v>
      </c>
      <c r="P16" s="1281"/>
      <c r="Q16" s="1594">
        <v>933.90499999999997</v>
      </c>
      <c r="R16" s="1269"/>
      <c r="S16" s="1269"/>
      <c r="T16" s="1270"/>
      <c r="U16" s="1271"/>
      <c r="V16" s="1269"/>
      <c r="W16" s="1269"/>
      <c r="X16" s="1269"/>
      <c r="Y16" s="1269"/>
      <c r="Z16" s="1270"/>
      <c r="AA16" s="1271"/>
      <c r="AB16" s="1269"/>
      <c r="AC16" s="1269"/>
      <c r="AD16" s="1269"/>
      <c r="AE16" s="1269"/>
      <c r="AF16" s="1270"/>
      <c r="AG16" s="1271"/>
      <c r="AH16" s="1269"/>
      <c r="AI16" s="1269"/>
      <c r="AJ16" s="1269"/>
      <c r="AK16" s="1269"/>
      <c r="AL16" s="1270"/>
      <c r="AM16" s="1271"/>
      <c r="AN16" s="1269"/>
      <c r="AO16" s="1269"/>
      <c r="AP16" s="1269"/>
      <c r="AQ16" s="1269"/>
      <c r="AR16" s="1270"/>
      <c r="AS16" s="1271"/>
      <c r="AT16" s="1269"/>
      <c r="AU16" s="1269"/>
      <c r="AV16" s="1269"/>
      <c r="AW16" s="1269"/>
      <c r="AX16" s="1270"/>
      <c r="AY16" s="1271"/>
      <c r="AZ16" s="1269"/>
      <c r="BA16" s="1269"/>
      <c r="BB16" s="1269"/>
      <c r="BC16" s="1269"/>
      <c r="BD16" s="1270"/>
      <c r="BE16" s="1271"/>
      <c r="BF16" s="1269"/>
      <c r="BG16" s="1269"/>
      <c r="BH16" s="1269"/>
      <c r="BI16" s="1269"/>
      <c r="BJ16" s="1270"/>
      <c r="BK16" s="1271"/>
      <c r="BL16" s="1269"/>
      <c r="BM16" s="1269"/>
      <c r="BN16" s="1269"/>
      <c r="BO16" s="1269"/>
      <c r="BP16" s="1270"/>
      <c r="BQ16" s="1271"/>
      <c r="BR16" s="1269"/>
      <c r="BS16" s="1269"/>
      <c r="BT16" s="1269"/>
      <c r="BU16" s="1269"/>
      <c r="BV16" s="1270"/>
      <c r="BW16" s="1271"/>
      <c r="BX16" s="1269"/>
      <c r="BY16" s="1269"/>
      <c r="BZ16" s="1269"/>
      <c r="CA16" s="1269"/>
      <c r="CB16" s="1270"/>
      <c r="CC16" s="1271"/>
      <c r="CD16" s="1269"/>
      <c r="CE16" s="1269"/>
      <c r="CF16" s="1269"/>
      <c r="CG16" s="1269"/>
      <c r="CH16" s="1270"/>
      <c r="CI16" s="1271"/>
      <c r="CJ16" s="1269"/>
      <c r="CK16" s="1269"/>
      <c r="CL16" s="1269"/>
      <c r="CM16" s="1269"/>
      <c r="CN16" s="1270"/>
      <c r="CO16" s="1271"/>
      <c r="CP16" s="1269"/>
      <c r="CQ16" s="1269"/>
      <c r="CR16" s="1269"/>
      <c r="CS16" s="1269"/>
      <c r="CT16" s="1270"/>
      <c r="CU16" s="1271"/>
      <c r="CV16" s="1269"/>
      <c r="CW16" s="1269"/>
      <c r="CX16" s="1269"/>
      <c r="CY16" s="1269"/>
      <c r="CZ16" s="1270"/>
      <c r="DA16" s="1271"/>
      <c r="DB16" s="1269"/>
      <c r="DC16" s="1269"/>
      <c r="DD16" s="1269"/>
      <c r="DE16" s="1269"/>
      <c r="DF16" s="1270"/>
      <c r="DG16" s="1271"/>
      <c r="DH16" s="1269"/>
      <c r="DI16" s="1269"/>
      <c r="DJ16" s="1269"/>
      <c r="DK16" s="1269"/>
      <c r="DL16" s="1270"/>
      <c r="DM16" s="1271"/>
      <c r="DN16" s="1269"/>
      <c r="DO16" s="1269"/>
      <c r="DP16" s="1269"/>
      <c r="DQ16" s="1269"/>
      <c r="DR16" s="1270"/>
      <c r="DS16" s="1271"/>
      <c r="DT16" s="1269"/>
      <c r="DU16" s="1269"/>
      <c r="DV16" s="1269"/>
      <c r="DW16" s="1269"/>
      <c r="DX16" s="1270"/>
      <c r="DY16" s="1271"/>
      <c r="DZ16" s="1269"/>
      <c r="EA16" s="1269"/>
      <c r="EB16" s="1269"/>
      <c r="EC16" s="1269"/>
      <c r="ED16" s="1270"/>
      <c r="EE16" s="1271"/>
      <c r="EF16" s="1269"/>
      <c r="EG16" s="1269"/>
      <c r="EH16" s="1269"/>
      <c r="EI16" s="1269"/>
      <c r="EJ16" s="1270"/>
      <c r="EK16" s="1271"/>
      <c r="EL16" s="1269"/>
      <c r="EM16" s="1269"/>
      <c r="EN16" s="1269"/>
      <c r="EO16" s="1269"/>
      <c r="EP16" s="1270"/>
      <c r="EQ16" s="1271"/>
      <c r="ER16" s="1269"/>
      <c r="ES16" s="1269"/>
      <c r="ET16" s="1269"/>
      <c r="EU16" s="1269"/>
      <c r="EV16" s="1270"/>
      <c r="EW16" s="1271"/>
      <c r="EX16" s="1269"/>
      <c r="EY16" s="1269"/>
      <c r="EZ16" s="1269"/>
      <c r="FA16" s="1269"/>
      <c r="FB16" s="1270"/>
      <c r="FC16" s="1271"/>
      <c r="FD16" s="1269"/>
      <c r="FE16" s="1269"/>
      <c r="FF16" s="1269"/>
      <c r="FG16" s="1269"/>
      <c r="FH16" s="1270"/>
      <c r="FI16" s="1271"/>
      <c r="FJ16" s="1269"/>
      <c r="FK16" s="1269"/>
      <c r="FL16" s="1269"/>
      <c r="FM16" s="1269"/>
      <c r="FN16" s="1270"/>
      <c r="FO16" s="1271"/>
      <c r="FP16" s="1269"/>
      <c r="FQ16" s="1269"/>
      <c r="FR16" s="1269"/>
      <c r="FS16" s="1269"/>
      <c r="FT16" s="1270"/>
      <c r="FU16" s="1271"/>
      <c r="FV16" s="1269"/>
      <c r="FW16" s="1269"/>
      <c r="FX16" s="1269"/>
      <c r="FY16" s="1269"/>
      <c r="FZ16" s="1270"/>
      <c r="GA16" s="1271"/>
      <c r="GB16" s="1269"/>
      <c r="GC16" s="1269"/>
      <c r="GD16" s="1269"/>
      <c r="GE16" s="1269"/>
      <c r="GF16" s="1270"/>
      <c r="GG16" s="1271"/>
      <c r="GH16" s="1269"/>
      <c r="GI16" s="1269"/>
      <c r="GJ16" s="1269"/>
      <c r="GK16" s="1269"/>
      <c r="GL16" s="1270"/>
      <c r="GM16" s="1271"/>
      <c r="GN16" s="1269"/>
      <c r="GO16" s="1269"/>
      <c r="GP16" s="1269"/>
      <c r="GQ16" s="1269"/>
      <c r="GR16" s="1270"/>
      <c r="GS16" s="1271"/>
      <c r="GT16" s="1269"/>
      <c r="GU16" s="1269"/>
      <c r="GV16" s="1269"/>
      <c r="GW16" s="1269"/>
      <c r="GX16" s="1270"/>
      <c r="GY16" s="1271"/>
      <c r="GZ16" s="1269"/>
      <c r="HA16" s="1269"/>
      <c r="HB16" s="1269"/>
      <c r="HC16" s="1269"/>
      <c r="HD16" s="1270"/>
      <c r="HE16" s="1271"/>
      <c r="HF16" s="1269"/>
      <c r="HG16" s="1269"/>
      <c r="HH16" s="1269"/>
      <c r="HI16" s="1269"/>
      <c r="HJ16" s="1270"/>
      <c r="HK16" s="1271"/>
      <c r="HL16" s="1269"/>
      <c r="HM16" s="1269"/>
      <c r="HN16" s="1269"/>
      <c r="HO16" s="1269"/>
      <c r="HP16" s="1270"/>
      <c r="HQ16" s="1271"/>
      <c r="HR16" s="1269"/>
      <c r="HS16" s="1269"/>
      <c r="HT16" s="1269"/>
      <c r="HU16" s="1269"/>
      <c r="HV16" s="1270"/>
      <c r="HW16" s="1271"/>
      <c r="HX16" s="1269"/>
      <c r="HY16" s="1269"/>
      <c r="HZ16" s="1269"/>
    </row>
    <row r="17" spans="1:17">
      <c r="A17" s="574" t="s">
        <v>7669</v>
      </c>
      <c r="B17" s="473"/>
      <c r="C17" s="473"/>
      <c r="D17" s="963"/>
      <c r="E17" s="963"/>
      <c r="F17" s="963"/>
      <c r="G17" s="963"/>
      <c r="H17" s="963"/>
      <c r="I17" s="963"/>
      <c r="J17" s="963"/>
      <c r="K17" s="963"/>
      <c r="L17" s="963"/>
      <c r="M17" s="963"/>
      <c r="N17" s="963"/>
      <c r="O17" s="963"/>
      <c r="P17" s="963"/>
      <c r="Q17" s="1454"/>
    </row>
    <row r="18" spans="1:17">
      <c r="A18" s="1595" t="s">
        <v>7670</v>
      </c>
      <c r="B18" s="473"/>
      <c r="C18" s="473"/>
      <c r="D18" s="473"/>
      <c r="E18" s="473"/>
      <c r="F18" s="473"/>
      <c r="G18" s="473"/>
      <c r="H18" s="473"/>
      <c r="I18" s="473"/>
      <c r="J18" s="473"/>
      <c r="K18" s="473"/>
      <c r="L18" s="473"/>
      <c r="M18" s="473"/>
      <c r="N18" s="473"/>
      <c r="O18" s="473"/>
      <c r="P18" s="473"/>
      <c r="Q18" s="575"/>
    </row>
    <row r="19" spans="1:17" ht="15.75" thickBot="1">
      <c r="A19" s="1596" t="s">
        <v>7671</v>
      </c>
      <c r="B19" s="1457"/>
      <c r="C19" s="1457"/>
      <c r="D19" s="1457"/>
      <c r="E19" s="1457"/>
      <c r="F19" s="1457"/>
      <c r="G19" s="1457"/>
      <c r="H19" s="1457"/>
      <c r="I19" s="1457"/>
      <c r="J19" s="1457"/>
      <c r="K19" s="1457"/>
      <c r="L19" s="1457"/>
      <c r="M19" s="1457"/>
      <c r="N19" s="1457"/>
      <c r="O19" s="1457"/>
      <c r="P19" s="1457"/>
      <c r="Q19" s="1458"/>
    </row>
  </sheetData>
  <mergeCells count="24">
    <mergeCell ref="B15:C15"/>
    <mergeCell ref="A16:C16"/>
    <mergeCell ref="H11:J11"/>
    <mergeCell ref="K11:L11"/>
    <mergeCell ref="M11:M13"/>
    <mergeCell ref="N11:O11"/>
    <mergeCell ref="P11:Q11"/>
    <mergeCell ref="B14:C14"/>
    <mergeCell ref="B7:Q7"/>
    <mergeCell ref="B8:Q8"/>
    <mergeCell ref="B9:Q9"/>
    <mergeCell ref="A10:Q10"/>
    <mergeCell ref="A11:A13"/>
    <mergeCell ref="B11:C13"/>
    <mergeCell ref="D11:D12"/>
    <mergeCell ref="E11:E12"/>
    <mergeCell ref="F11:F12"/>
    <mergeCell ref="G11:G12"/>
    <mergeCell ref="B6:Q6"/>
    <mergeCell ref="A1:Q1"/>
    <mergeCell ref="A2:Q2"/>
    <mergeCell ref="A3:Q3"/>
    <mergeCell ref="A4:Q4"/>
    <mergeCell ref="A5:Q5"/>
  </mergeCells>
  <printOptions horizontalCentered="1"/>
  <pageMargins left="0.15748031496062992" right="0.19685039370078741" top="0.78740157480314965" bottom="0.78740157480314965" header="0.15748031496062992" footer="0.31496062992125984"/>
  <pageSetup paperSize="9" scale="54" firstPageNumber="25" orientation="landscape" useFirstPageNumber="1" r:id="rId1"/>
  <headerFooter scaleWithDoc="0">
    <oddFooter>&amp;C&amp;"-,Negrito"&amp;G</oddFooter>
  </headerFooter>
  <drawing r:id="rId2"/>
  <legacyDrawingHF r:id="rId3"/>
</worksheet>
</file>

<file path=xl/worksheets/sheet41.xml><?xml version="1.0" encoding="utf-8"?>
<worksheet xmlns="http://schemas.openxmlformats.org/spreadsheetml/2006/main" xmlns:r="http://schemas.openxmlformats.org/officeDocument/2006/relationships">
  <sheetPr codeName="Planilha17">
    <pageSetUpPr fitToPage="1"/>
  </sheetPr>
  <dimension ref="A1:P43"/>
  <sheetViews>
    <sheetView view="pageBreakPreview" topLeftCell="A25" zoomScaleSheetLayoutView="100" workbookViewId="0">
      <selection activeCell="E18" sqref="E18"/>
    </sheetView>
  </sheetViews>
  <sheetFormatPr defaultRowHeight="15"/>
  <cols>
    <col min="1" max="1" width="7.28515625" style="1105" customWidth="1"/>
    <col min="2" max="2" width="4.140625" style="1105" customWidth="1"/>
    <col min="3" max="3" width="4.85546875" style="1105" customWidth="1"/>
    <col min="4" max="4" width="4.42578125" style="1105" customWidth="1"/>
    <col min="5" max="5" width="8.85546875" style="1105" customWidth="1"/>
    <col min="6" max="6" width="3.42578125" style="1105" customWidth="1"/>
    <col min="7" max="7" width="7.140625" style="1105" customWidth="1"/>
    <col min="8" max="8" width="10.28515625" style="1105" customWidth="1"/>
    <col min="9" max="9" width="12.140625" style="1105" customWidth="1"/>
    <col min="10" max="16" width="13.7109375" style="1105" customWidth="1"/>
    <col min="17" max="16384" width="9.140625" style="1105"/>
  </cols>
  <sheetData>
    <row r="1" spans="1:16" ht="18">
      <c r="A1" s="2631" t="s">
        <v>0</v>
      </c>
      <c r="B1" s="2632"/>
      <c r="C1" s="2632"/>
      <c r="D1" s="2632"/>
      <c r="E1" s="2632"/>
      <c r="F1" s="2632"/>
      <c r="G1" s="2632"/>
      <c r="H1" s="2632"/>
      <c r="I1" s="2632"/>
      <c r="J1" s="2632"/>
      <c r="K1" s="2632"/>
      <c r="L1" s="2632"/>
      <c r="M1" s="2632"/>
      <c r="N1" s="2632"/>
      <c r="O1" s="2632"/>
      <c r="P1" s="2633"/>
    </row>
    <row r="2" spans="1:16" ht="15.75">
      <c r="A2" s="2413" t="s">
        <v>5601</v>
      </c>
      <c r="B2" s="2414"/>
      <c r="C2" s="2414"/>
      <c r="D2" s="2414"/>
      <c r="E2" s="2414"/>
      <c r="F2" s="2414"/>
      <c r="G2" s="2414"/>
      <c r="H2" s="2414"/>
      <c r="I2" s="2414"/>
      <c r="J2" s="2414"/>
      <c r="K2" s="2414"/>
      <c r="L2" s="2414"/>
      <c r="M2" s="2414"/>
      <c r="N2" s="2414"/>
      <c r="O2" s="2414"/>
      <c r="P2" s="2415"/>
    </row>
    <row r="3" spans="1:16">
      <c r="A3" s="2416" t="s">
        <v>5602</v>
      </c>
      <c r="B3" s="2417"/>
      <c r="C3" s="2417"/>
      <c r="D3" s="2417"/>
      <c r="E3" s="2417"/>
      <c r="F3" s="2417"/>
      <c r="G3" s="2417"/>
      <c r="H3" s="2417"/>
      <c r="I3" s="2417"/>
      <c r="J3" s="2417"/>
      <c r="K3" s="2417"/>
      <c r="L3" s="2417"/>
      <c r="M3" s="2417"/>
      <c r="N3" s="2417"/>
      <c r="O3" s="2417"/>
      <c r="P3" s="2418"/>
    </row>
    <row r="4" spans="1:16">
      <c r="A4" s="2416" t="s">
        <v>3</v>
      </c>
      <c r="B4" s="2417"/>
      <c r="C4" s="2417"/>
      <c r="D4" s="2417"/>
      <c r="E4" s="2417"/>
      <c r="F4" s="2417"/>
      <c r="G4" s="2417"/>
      <c r="H4" s="2417"/>
      <c r="I4" s="2417"/>
      <c r="J4" s="2417"/>
      <c r="K4" s="2417"/>
      <c r="L4" s="2417"/>
      <c r="M4" s="2417"/>
      <c r="N4" s="2417"/>
      <c r="O4" s="2417"/>
      <c r="P4" s="2418"/>
    </row>
    <row r="5" spans="1:16">
      <c r="A5" s="2634" t="s">
        <v>4</v>
      </c>
      <c r="B5" s="2635"/>
      <c r="C5" s="2635"/>
      <c r="D5" s="2635"/>
      <c r="E5" s="2635"/>
      <c r="F5" s="2635"/>
      <c r="G5" s="2635"/>
      <c r="H5" s="2635"/>
      <c r="I5" s="2635"/>
      <c r="J5" s="2635"/>
      <c r="K5" s="2635"/>
      <c r="L5" s="2635"/>
      <c r="M5" s="2635"/>
      <c r="N5" s="2635"/>
      <c r="O5" s="2635"/>
      <c r="P5" s="2636"/>
    </row>
    <row r="6" spans="1:16">
      <c r="A6" s="1597" t="s">
        <v>13</v>
      </c>
      <c r="B6" s="2628" t="s">
        <v>7658</v>
      </c>
      <c r="C6" s="2629"/>
      <c r="D6" s="2629"/>
      <c r="E6" s="2629"/>
      <c r="F6" s="2629"/>
      <c r="G6" s="2629"/>
      <c r="H6" s="2629"/>
      <c r="I6" s="2629"/>
      <c r="J6" s="2629"/>
      <c r="K6" s="2629"/>
      <c r="L6" s="2629"/>
      <c r="M6" s="2629"/>
      <c r="N6" s="2629"/>
      <c r="O6" s="2629"/>
      <c r="P6" s="2630"/>
    </row>
    <row r="7" spans="1:16" ht="15" customHeight="1">
      <c r="A7" s="1598" t="s">
        <v>51</v>
      </c>
      <c r="B7" s="2655" t="s">
        <v>6775</v>
      </c>
      <c r="C7" s="2656"/>
      <c r="D7" s="2656"/>
      <c r="E7" s="2656"/>
      <c r="F7" s="2656"/>
      <c r="G7" s="2656"/>
      <c r="H7" s="2656"/>
      <c r="I7" s="2656"/>
      <c r="J7" s="2656"/>
      <c r="K7" s="2656"/>
      <c r="L7" s="2656"/>
      <c r="M7" s="2656"/>
      <c r="N7" s="2656"/>
      <c r="O7" s="2656"/>
      <c r="P7" s="2657"/>
    </row>
    <row r="8" spans="1:16" ht="15" customHeight="1">
      <c r="A8" s="1598" t="s">
        <v>31</v>
      </c>
      <c r="B8" s="2655" t="s">
        <v>6776</v>
      </c>
      <c r="C8" s="2656"/>
      <c r="D8" s="2656"/>
      <c r="E8" s="2656"/>
      <c r="F8" s="2656"/>
      <c r="G8" s="2656"/>
      <c r="H8" s="2656"/>
      <c r="I8" s="2656"/>
      <c r="J8" s="2656"/>
      <c r="K8" s="2656"/>
      <c r="L8" s="2656"/>
      <c r="M8" s="2656"/>
      <c r="N8" s="2656"/>
      <c r="O8" s="2656"/>
      <c r="P8" s="2657"/>
    </row>
    <row r="9" spans="1:16" ht="15" customHeight="1">
      <c r="A9" s="1599" t="s">
        <v>15</v>
      </c>
      <c r="B9" s="2658" t="s">
        <v>7819</v>
      </c>
      <c r="C9" s="2659"/>
      <c r="D9" s="2659"/>
      <c r="E9" s="2659"/>
      <c r="F9" s="2659"/>
      <c r="G9" s="2659"/>
      <c r="H9" s="2659"/>
      <c r="I9" s="2659"/>
      <c r="J9" s="2659"/>
      <c r="K9" s="2659"/>
      <c r="L9" s="2659"/>
      <c r="M9" s="2659"/>
      <c r="N9" s="2659"/>
      <c r="O9" s="2659"/>
      <c r="P9" s="2660"/>
    </row>
    <row r="10" spans="1:16" ht="15.75">
      <c r="A10" s="2661" t="s">
        <v>7672</v>
      </c>
      <c r="B10" s="2662"/>
      <c r="C10" s="2662"/>
      <c r="D10" s="2662"/>
      <c r="E10" s="2662"/>
      <c r="F10" s="2662"/>
      <c r="G10" s="2662"/>
      <c r="H10" s="2662"/>
      <c r="I10" s="2662"/>
      <c r="J10" s="2662"/>
      <c r="K10" s="2662"/>
      <c r="L10" s="2662"/>
      <c r="M10" s="2662"/>
      <c r="N10" s="2662"/>
      <c r="O10" s="2662"/>
      <c r="P10" s="2663"/>
    </row>
    <row r="11" spans="1:16">
      <c r="A11" s="2664" t="s">
        <v>7702</v>
      </c>
      <c r="B11" s="2665"/>
      <c r="C11" s="2665"/>
      <c r="D11" s="2665"/>
      <c r="E11" s="2665"/>
      <c r="F11" s="2665"/>
      <c r="G11" s="2665"/>
      <c r="H11" s="2665"/>
      <c r="I11" s="2665"/>
      <c r="J11" s="2665"/>
      <c r="K11" s="2665"/>
      <c r="L11" s="2665"/>
      <c r="M11" s="2665"/>
      <c r="N11" s="2665"/>
      <c r="O11" s="2665"/>
      <c r="P11" s="2666"/>
    </row>
    <row r="12" spans="1:16">
      <c r="A12" s="2637" t="s">
        <v>7673</v>
      </c>
      <c r="B12" s="2638"/>
      <c r="C12" s="2638"/>
      <c r="D12" s="2638"/>
      <c r="E12" s="2638"/>
      <c r="F12" s="2638"/>
      <c r="G12" s="2639"/>
      <c r="H12" s="2643" t="s">
        <v>7674</v>
      </c>
      <c r="I12" s="2645" t="s">
        <v>7675</v>
      </c>
      <c r="J12" s="2643" t="s">
        <v>7676</v>
      </c>
      <c r="K12" s="2639"/>
      <c r="L12" s="2649" t="s">
        <v>7677</v>
      </c>
      <c r="M12" s="2649"/>
      <c r="N12" s="2649"/>
      <c r="O12" s="2649"/>
      <c r="P12" s="2650"/>
    </row>
    <row r="13" spans="1:16">
      <c r="A13" s="2640"/>
      <c r="B13" s="2641"/>
      <c r="C13" s="2641"/>
      <c r="D13" s="2641"/>
      <c r="E13" s="2641"/>
      <c r="F13" s="2641"/>
      <c r="G13" s="2642"/>
      <c r="H13" s="2644"/>
      <c r="I13" s="2646"/>
      <c r="J13" s="2647"/>
      <c r="K13" s="2648"/>
      <c r="L13" s="2651" t="s">
        <v>7678</v>
      </c>
      <c r="M13" s="2652"/>
      <c r="N13" s="2651" t="s">
        <v>7679</v>
      </c>
      <c r="O13" s="2652"/>
      <c r="P13" s="2653" t="s">
        <v>7680</v>
      </c>
    </row>
    <row r="14" spans="1:16">
      <c r="A14" s="2640"/>
      <c r="B14" s="2641"/>
      <c r="C14" s="2641"/>
      <c r="D14" s="2641"/>
      <c r="E14" s="2641"/>
      <c r="F14" s="2641"/>
      <c r="G14" s="2642"/>
      <c r="H14" s="2644"/>
      <c r="I14" s="2646"/>
      <c r="J14" s="1600" t="s">
        <v>7681</v>
      </c>
      <c r="K14" s="1601" t="s">
        <v>7682</v>
      </c>
      <c r="L14" s="1600" t="s">
        <v>7681</v>
      </c>
      <c r="M14" s="1601" t="s">
        <v>7682</v>
      </c>
      <c r="N14" s="1601" t="s">
        <v>7681</v>
      </c>
      <c r="O14" s="1601" t="s">
        <v>7682</v>
      </c>
      <c r="P14" s="2654"/>
    </row>
    <row r="15" spans="1:16">
      <c r="A15" s="2640"/>
      <c r="B15" s="2641"/>
      <c r="C15" s="2641"/>
      <c r="D15" s="2641"/>
      <c r="E15" s="2641"/>
      <c r="F15" s="2641"/>
      <c r="G15" s="2642"/>
      <c r="H15" s="1602" t="s">
        <v>7683</v>
      </c>
      <c r="I15" s="1603" t="s">
        <v>7683</v>
      </c>
      <c r="J15" s="1272" t="s">
        <v>22</v>
      </c>
      <c r="K15" s="1272" t="s">
        <v>22</v>
      </c>
      <c r="L15" s="1273" t="s">
        <v>6531</v>
      </c>
      <c r="M15" s="1273" t="s">
        <v>6531</v>
      </c>
      <c r="N15" s="1273" t="s">
        <v>6531</v>
      </c>
      <c r="O15" s="1273" t="s">
        <v>6531</v>
      </c>
      <c r="P15" s="1604" t="s">
        <v>6531</v>
      </c>
    </row>
    <row r="16" spans="1:16">
      <c r="A16" s="2670">
        <v>0</v>
      </c>
      <c r="B16" s="2668"/>
      <c r="C16" s="2669"/>
      <c r="D16" s="1605" t="s">
        <v>5688</v>
      </c>
      <c r="E16" s="2667">
        <v>0</v>
      </c>
      <c r="F16" s="2668"/>
      <c r="G16" s="2669"/>
      <c r="H16" s="1274">
        <v>20</v>
      </c>
      <c r="I16" s="1275">
        <v>10</v>
      </c>
      <c r="J16" s="1280">
        <v>3.06</v>
      </c>
      <c r="K16" s="1276">
        <v>0</v>
      </c>
      <c r="L16" s="1606">
        <v>0</v>
      </c>
      <c r="M16" s="1606">
        <v>0</v>
      </c>
      <c r="N16" s="1607">
        <v>0</v>
      </c>
      <c r="O16" s="1607">
        <v>0</v>
      </c>
      <c r="P16" s="1608">
        <v>0</v>
      </c>
    </row>
    <row r="17" spans="1:16">
      <c r="A17" s="2670">
        <v>1</v>
      </c>
      <c r="B17" s="2668"/>
      <c r="C17" s="2669"/>
      <c r="D17" s="1605" t="s">
        <v>5688</v>
      </c>
      <c r="E17" s="2667">
        <v>0</v>
      </c>
      <c r="F17" s="2668"/>
      <c r="G17" s="2669"/>
      <c r="H17" s="1609">
        <v>20</v>
      </c>
      <c r="I17" s="1275">
        <v>10</v>
      </c>
      <c r="J17" s="1280">
        <v>3.1</v>
      </c>
      <c r="K17" s="1610">
        <v>0</v>
      </c>
      <c r="L17" s="1606">
        <v>61.6</v>
      </c>
      <c r="M17" s="1606">
        <v>0</v>
      </c>
      <c r="N17" s="1607">
        <v>61.6</v>
      </c>
      <c r="O17" s="1607">
        <v>0</v>
      </c>
      <c r="P17" s="1608">
        <v>61.6</v>
      </c>
    </row>
    <row r="18" spans="1:16">
      <c r="A18" s="2670">
        <v>2</v>
      </c>
      <c r="B18" s="2668"/>
      <c r="C18" s="2669"/>
      <c r="D18" s="1605" t="s">
        <v>5688</v>
      </c>
      <c r="E18" s="2667">
        <v>0</v>
      </c>
      <c r="F18" s="2668"/>
      <c r="G18" s="2669"/>
      <c r="H18" s="1609">
        <v>20</v>
      </c>
      <c r="I18" s="1275">
        <v>10</v>
      </c>
      <c r="J18" s="1280">
        <v>3.49</v>
      </c>
      <c r="K18" s="1610">
        <v>0</v>
      </c>
      <c r="L18" s="1606">
        <v>65.900000000000006</v>
      </c>
      <c r="M18" s="1606">
        <v>0</v>
      </c>
      <c r="N18" s="1607">
        <v>127.5</v>
      </c>
      <c r="O18" s="1607">
        <v>0</v>
      </c>
      <c r="P18" s="1608">
        <v>65.900000000000006</v>
      </c>
    </row>
    <row r="19" spans="1:16">
      <c r="A19" s="2670">
        <v>3</v>
      </c>
      <c r="B19" s="2668"/>
      <c r="C19" s="2669"/>
      <c r="D19" s="1605" t="s">
        <v>5688</v>
      </c>
      <c r="E19" s="2667">
        <v>0</v>
      </c>
      <c r="F19" s="2668"/>
      <c r="G19" s="2669"/>
      <c r="H19" s="1609">
        <v>20</v>
      </c>
      <c r="I19" s="1275">
        <v>10</v>
      </c>
      <c r="J19" s="1280">
        <v>2.96</v>
      </c>
      <c r="K19" s="1610">
        <v>0</v>
      </c>
      <c r="L19" s="1606">
        <v>64.5</v>
      </c>
      <c r="M19" s="1606">
        <v>0</v>
      </c>
      <c r="N19" s="1607">
        <v>192</v>
      </c>
      <c r="O19" s="1607">
        <v>0</v>
      </c>
      <c r="P19" s="1608">
        <v>64.5</v>
      </c>
    </row>
    <row r="20" spans="1:16">
      <c r="A20" s="2670">
        <v>4</v>
      </c>
      <c r="B20" s="2668"/>
      <c r="C20" s="2669"/>
      <c r="D20" s="1605" t="s">
        <v>5688</v>
      </c>
      <c r="E20" s="2667">
        <v>0</v>
      </c>
      <c r="F20" s="2668"/>
      <c r="G20" s="2669"/>
      <c r="H20" s="1274">
        <v>20</v>
      </c>
      <c r="I20" s="1275">
        <v>10</v>
      </c>
      <c r="J20" s="1280">
        <v>0.68</v>
      </c>
      <c r="K20" s="1276">
        <v>0.13</v>
      </c>
      <c r="L20" s="1606">
        <v>36.4</v>
      </c>
      <c r="M20" s="1606">
        <v>1.3</v>
      </c>
      <c r="N20" s="1607">
        <v>228.4</v>
      </c>
      <c r="O20" s="1607">
        <v>1.3</v>
      </c>
      <c r="P20" s="1608">
        <v>35.1</v>
      </c>
    </row>
    <row r="21" spans="1:16">
      <c r="A21" s="2670">
        <v>5</v>
      </c>
      <c r="B21" s="2668"/>
      <c r="C21" s="2669"/>
      <c r="D21" s="1605" t="s">
        <v>5688</v>
      </c>
      <c r="E21" s="2667">
        <v>0</v>
      </c>
      <c r="F21" s="2668"/>
      <c r="G21" s="2669"/>
      <c r="H21" s="1609">
        <v>20</v>
      </c>
      <c r="I21" s="1275">
        <v>10</v>
      </c>
      <c r="J21" s="1280">
        <v>0.77</v>
      </c>
      <c r="K21" s="1610">
        <v>0.22</v>
      </c>
      <c r="L21" s="1606">
        <v>14.5</v>
      </c>
      <c r="M21" s="1606">
        <v>3.5</v>
      </c>
      <c r="N21" s="1607">
        <v>242.9</v>
      </c>
      <c r="O21" s="1607">
        <v>4.8</v>
      </c>
      <c r="P21" s="1608">
        <v>11</v>
      </c>
    </row>
    <row r="22" spans="1:16">
      <c r="A22" s="2670">
        <v>6</v>
      </c>
      <c r="B22" s="2668"/>
      <c r="C22" s="2669"/>
      <c r="D22" s="1605" t="s">
        <v>5688</v>
      </c>
      <c r="E22" s="2667">
        <v>0</v>
      </c>
      <c r="F22" s="2668"/>
      <c r="G22" s="2669"/>
      <c r="H22" s="1609">
        <v>20</v>
      </c>
      <c r="I22" s="1275">
        <v>10</v>
      </c>
      <c r="J22" s="1280">
        <v>2.11</v>
      </c>
      <c r="K22" s="1610">
        <v>0</v>
      </c>
      <c r="L22" s="1606">
        <v>28.8</v>
      </c>
      <c r="M22" s="1606">
        <v>2.2000000000000002</v>
      </c>
      <c r="N22" s="1607">
        <v>271.7</v>
      </c>
      <c r="O22" s="1607">
        <v>7</v>
      </c>
      <c r="P22" s="1608">
        <v>26.6</v>
      </c>
    </row>
    <row r="23" spans="1:16">
      <c r="A23" s="2670">
        <v>7</v>
      </c>
      <c r="B23" s="2668"/>
      <c r="C23" s="2669"/>
      <c r="D23" s="1605" t="s">
        <v>5688</v>
      </c>
      <c r="E23" s="2667">
        <v>0</v>
      </c>
      <c r="F23" s="2668"/>
      <c r="G23" s="2669"/>
      <c r="H23" s="1609">
        <v>20</v>
      </c>
      <c r="I23" s="1275">
        <v>10</v>
      </c>
      <c r="J23" s="1280">
        <v>1.01</v>
      </c>
      <c r="K23" s="1610">
        <v>0.18</v>
      </c>
      <c r="L23" s="1606">
        <v>31.2</v>
      </c>
      <c r="M23" s="1606">
        <v>1.8</v>
      </c>
      <c r="N23" s="1607">
        <v>302.89999999999998</v>
      </c>
      <c r="O23" s="1607">
        <v>8.8000000000000007</v>
      </c>
      <c r="P23" s="1608">
        <v>29.4</v>
      </c>
    </row>
    <row r="24" spans="1:16">
      <c r="A24" s="2670">
        <v>8</v>
      </c>
      <c r="B24" s="2668"/>
      <c r="C24" s="2669"/>
      <c r="D24" s="1605" t="s">
        <v>5688</v>
      </c>
      <c r="E24" s="2667">
        <v>0</v>
      </c>
      <c r="F24" s="2668"/>
      <c r="G24" s="2669"/>
      <c r="H24" s="1274">
        <v>20</v>
      </c>
      <c r="I24" s="1275">
        <v>10</v>
      </c>
      <c r="J24" s="1280">
        <v>2.62</v>
      </c>
      <c r="K24" s="1276">
        <v>7.0000000000000007E-2</v>
      </c>
      <c r="L24" s="1606">
        <v>36.299999999999997</v>
      </c>
      <c r="M24" s="1606">
        <v>2.5</v>
      </c>
      <c r="N24" s="1607">
        <v>339.2</v>
      </c>
      <c r="O24" s="1607">
        <v>11.3</v>
      </c>
      <c r="P24" s="1608">
        <v>33.799999999999997</v>
      </c>
    </row>
    <row r="25" spans="1:16">
      <c r="A25" s="2670">
        <v>9</v>
      </c>
      <c r="B25" s="2668"/>
      <c r="C25" s="2669"/>
      <c r="D25" s="1605" t="s">
        <v>5688</v>
      </c>
      <c r="E25" s="2667">
        <v>0</v>
      </c>
      <c r="F25" s="2668"/>
      <c r="G25" s="2669"/>
      <c r="H25" s="1609">
        <v>20</v>
      </c>
      <c r="I25" s="1275">
        <v>10</v>
      </c>
      <c r="J25" s="1280">
        <v>3.46</v>
      </c>
      <c r="K25" s="1610">
        <v>0</v>
      </c>
      <c r="L25" s="1606">
        <v>60.8</v>
      </c>
      <c r="M25" s="1606">
        <v>0.7</v>
      </c>
      <c r="N25" s="1607">
        <v>400</v>
      </c>
      <c r="O25" s="1607">
        <v>12</v>
      </c>
      <c r="P25" s="1608">
        <v>60.099999999999994</v>
      </c>
    </row>
    <row r="26" spans="1:16">
      <c r="A26" s="2670">
        <v>10</v>
      </c>
      <c r="B26" s="2668"/>
      <c r="C26" s="2669"/>
      <c r="D26" s="1605" t="s">
        <v>5688</v>
      </c>
      <c r="E26" s="2667">
        <v>0</v>
      </c>
      <c r="F26" s="2668"/>
      <c r="G26" s="2669"/>
      <c r="H26" s="1274">
        <v>20</v>
      </c>
      <c r="I26" s="1275">
        <v>10</v>
      </c>
      <c r="J26" s="1280">
        <v>2.72</v>
      </c>
      <c r="K26" s="1276">
        <v>0</v>
      </c>
      <c r="L26" s="1606">
        <v>61.8</v>
      </c>
      <c r="M26" s="1606">
        <v>0</v>
      </c>
      <c r="N26" s="1607">
        <v>461.8</v>
      </c>
      <c r="O26" s="1607">
        <v>12</v>
      </c>
      <c r="P26" s="1608">
        <v>61.8</v>
      </c>
    </row>
    <row r="27" spans="1:16">
      <c r="A27" s="2670">
        <v>11</v>
      </c>
      <c r="B27" s="2668"/>
      <c r="C27" s="2669"/>
      <c r="D27" s="1605" t="s">
        <v>5688</v>
      </c>
      <c r="E27" s="2667">
        <v>0</v>
      </c>
      <c r="F27" s="2668"/>
      <c r="G27" s="2669"/>
      <c r="H27" s="1609">
        <v>20</v>
      </c>
      <c r="I27" s="1275">
        <v>10</v>
      </c>
      <c r="J27" s="1280">
        <v>2</v>
      </c>
      <c r="K27" s="1610">
        <v>0.02</v>
      </c>
      <c r="L27" s="1606">
        <v>47.2</v>
      </c>
      <c r="M27" s="1606">
        <v>0.2</v>
      </c>
      <c r="N27" s="1607">
        <v>509</v>
      </c>
      <c r="O27" s="1607">
        <v>12.2</v>
      </c>
      <c r="P27" s="1608">
        <v>47</v>
      </c>
    </row>
    <row r="28" spans="1:16">
      <c r="A28" s="2670">
        <v>11</v>
      </c>
      <c r="B28" s="2668"/>
      <c r="C28" s="2669"/>
      <c r="D28" s="1605" t="s">
        <v>5688</v>
      </c>
      <c r="E28" s="2667">
        <v>19.68</v>
      </c>
      <c r="F28" s="2668"/>
      <c r="G28" s="2669"/>
      <c r="H28" s="1609">
        <v>19.68</v>
      </c>
      <c r="I28" s="1275">
        <v>9.84</v>
      </c>
      <c r="J28" s="1280">
        <v>3.29</v>
      </c>
      <c r="K28" s="1610">
        <v>0</v>
      </c>
      <c r="L28" s="1606">
        <v>52.052999999999997</v>
      </c>
      <c r="M28" s="1606">
        <v>0.19600000000000001</v>
      </c>
      <c r="N28" s="1607">
        <v>561.053</v>
      </c>
      <c r="O28" s="1607">
        <v>12.395999999999999</v>
      </c>
      <c r="P28" s="1608">
        <v>51.856999999999999</v>
      </c>
    </row>
    <row r="29" spans="1:16">
      <c r="A29" s="2679" t="s">
        <v>6478</v>
      </c>
      <c r="B29" s="2680"/>
      <c r="C29" s="2680"/>
      <c r="D29" s="2680"/>
      <c r="E29" s="2680"/>
      <c r="F29" s="2680"/>
      <c r="G29" s="2681"/>
      <c r="H29" s="1611"/>
      <c r="I29" s="1612"/>
      <c r="J29" s="1613">
        <v>31.27</v>
      </c>
      <c r="K29" s="1613">
        <v>0.62000000000000011</v>
      </c>
      <c r="L29" s="1614">
        <v>561.053</v>
      </c>
      <c r="M29" s="1614">
        <v>12.395999999999999</v>
      </c>
      <c r="N29" s="1614">
        <v>561.053</v>
      </c>
      <c r="O29" s="1614">
        <v>12.395999999999999</v>
      </c>
      <c r="P29" s="1615">
        <v>548.65700000000004</v>
      </c>
    </row>
    <row r="30" spans="1:16">
      <c r="A30" s="1616"/>
      <c r="B30" s="1611"/>
      <c r="C30" s="1611"/>
      <c r="D30" s="1611"/>
      <c r="E30" s="1611"/>
      <c r="F30" s="1611"/>
      <c r="G30" s="1611"/>
      <c r="H30" s="1611"/>
      <c r="I30" s="1611"/>
      <c r="J30" s="1617"/>
      <c r="K30" s="1617"/>
      <c r="L30" s="1618"/>
      <c r="M30" s="1618"/>
      <c r="N30" s="1618"/>
      <c r="O30" s="1618"/>
      <c r="P30" s="1619"/>
    </row>
    <row r="31" spans="1:16">
      <c r="A31" s="2664" t="s">
        <v>7684</v>
      </c>
      <c r="B31" s="2665"/>
      <c r="C31" s="2665"/>
      <c r="D31" s="2665"/>
      <c r="E31" s="2665"/>
      <c r="F31" s="2665"/>
      <c r="G31" s="2665"/>
      <c r="H31" s="2665"/>
      <c r="I31" s="2665"/>
      <c r="J31" s="2665"/>
      <c r="K31" s="2665"/>
      <c r="L31" s="2665"/>
      <c r="M31" s="2665"/>
      <c r="N31" s="2665"/>
      <c r="O31" s="2665"/>
      <c r="P31" s="2666"/>
    </row>
    <row r="32" spans="1:16">
      <c r="A32" s="1620" t="s">
        <v>7685</v>
      </c>
      <c r="B32" s="1621"/>
      <c r="C32" s="1621"/>
      <c r="D32" s="1622"/>
      <c r="E32" s="1623">
        <v>7</v>
      </c>
      <c r="F32" s="1624" t="s">
        <v>7683</v>
      </c>
      <c r="G32" s="1625"/>
      <c r="H32" s="1625"/>
      <c r="I32" s="1625"/>
      <c r="J32" s="1626" t="s">
        <v>7686</v>
      </c>
      <c r="K32" s="1627">
        <v>0.2</v>
      </c>
      <c r="L32" s="1624" t="s">
        <v>7683</v>
      </c>
      <c r="M32" s="1628"/>
      <c r="N32" s="1626" t="s">
        <v>7687</v>
      </c>
      <c r="O32" s="1629">
        <v>561.053</v>
      </c>
      <c r="P32" s="1630" t="s">
        <v>6531</v>
      </c>
    </row>
    <row r="33" spans="1:16">
      <c r="A33" s="1620" t="s">
        <v>7688</v>
      </c>
      <c r="B33" s="1621"/>
      <c r="C33" s="1621"/>
      <c r="D33" s="1621"/>
      <c r="E33" s="1627">
        <v>7.6</v>
      </c>
      <c r="F33" s="1624" t="s">
        <v>7683</v>
      </c>
      <c r="G33" s="1631"/>
      <c r="H33" s="1631"/>
      <c r="I33" s="1631"/>
      <c r="J33" s="1626" t="s">
        <v>7689</v>
      </c>
      <c r="K33" s="1627">
        <v>0.15</v>
      </c>
      <c r="L33" s="1624" t="s">
        <v>7683</v>
      </c>
      <c r="M33" s="1628"/>
      <c r="N33" s="1626" t="s">
        <v>7690</v>
      </c>
      <c r="O33" s="1629">
        <v>12.395999999999999</v>
      </c>
      <c r="P33" s="1630" t="s">
        <v>6531</v>
      </c>
    </row>
    <row r="34" spans="1:16">
      <c r="A34" s="1620" t="s">
        <v>7691</v>
      </c>
      <c r="B34" s="1621"/>
      <c r="C34" s="1621"/>
      <c r="D34" s="1621"/>
      <c r="E34" s="1627">
        <v>0.15</v>
      </c>
      <c r="F34" s="1624" t="s">
        <v>7683</v>
      </c>
      <c r="G34" s="1625"/>
      <c r="H34" s="1625"/>
      <c r="I34" s="1625"/>
      <c r="J34" s="1626" t="s">
        <v>7692</v>
      </c>
      <c r="K34" s="1627">
        <v>0</v>
      </c>
      <c r="L34" s="1624" t="s">
        <v>7683</v>
      </c>
      <c r="M34" s="1628"/>
      <c r="N34" s="1626" t="s">
        <v>7693</v>
      </c>
      <c r="O34" s="1629">
        <v>548.65700000000004</v>
      </c>
      <c r="P34" s="1630" t="s">
        <v>6531</v>
      </c>
    </row>
    <row r="35" spans="1:16">
      <c r="A35" s="1620" t="s">
        <v>7694</v>
      </c>
      <c r="B35" s="1621"/>
      <c r="C35" s="1621"/>
      <c r="D35" s="1621"/>
      <c r="E35" s="1627">
        <v>0.3</v>
      </c>
      <c r="F35" s="1624" t="s">
        <v>7683</v>
      </c>
      <c r="G35" s="1625"/>
      <c r="H35" s="1625"/>
      <c r="I35" s="1625"/>
      <c r="J35" s="1632" t="s">
        <v>7695</v>
      </c>
      <c r="K35" s="1633">
        <v>2.5000000000000001E-2</v>
      </c>
      <c r="L35" s="1624" t="s">
        <v>7683</v>
      </c>
      <c r="M35" s="1628"/>
      <c r="N35" s="1621"/>
      <c r="O35" s="1621"/>
      <c r="P35" s="1634"/>
    </row>
    <row r="36" spans="1:16">
      <c r="A36" s="1620"/>
      <c r="B36" s="1621"/>
      <c r="C36" s="1621"/>
      <c r="D36" s="1621"/>
      <c r="E36" s="1627"/>
      <c r="F36" s="1624"/>
      <c r="G36" s="1625"/>
      <c r="H36" s="1625"/>
      <c r="I36" s="1625"/>
      <c r="J36" s="1635" t="s">
        <v>7696</v>
      </c>
      <c r="K36" s="1633">
        <v>0.375</v>
      </c>
      <c r="L36" s="1624" t="s">
        <v>7683</v>
      </c>
      <c r="M36" s="1628"/>
      <c r="N36" s="1621"/>
      <c r="O36" s="1621"/>
      <c r="P36" s="1634"/>
    </row>
    <row r="37" spans="1:16">
      <c r="A37" s="1636"/>
      <c r="B37" s="1637"/>
      <c r="C37" s="1637"/>
      <c r="D37" s="1637"/>
      <c r="E37" s="1637"/>
      <c r="F37" s="1637"/>
      <c r="G37" s="1637"/>
      <c r="H37" s="1637"/>
      <c r="I37" s="1637"/>
      <c r="J37" s="1638"/>
      <c r="K37" s="1637"/>
      <c r="L37" s="1637"/>
      <c r="M37" s="1637"/>
      <c r="N37" s="1637"/>
      <c r="O37" s="1637"/>
      <c r="P37" s="1639"/>
    </row>
    <row r="38" spans="1:16">
      <c r="A38" s="2674" t="s">
        <v>7697</v>
      </c>
      <c r="B38" s="2675"/>
      <c r="C38" s="2675"/>
      <c r="D38" s="2675"/>
      <c r="E38" s="2675"/>
      <c r="F38" s="2675"/>
      <c r="G38" s="2675"/>
      <c r="H38" s="2675"/>
      <c r="I38" s="2676"/>
      <c r="J38" s="2677" t="s">
        <v>7698</v>
      </c>
      <c r="K38" s="2675"/>
      <c r="L38" s="2675"/>
      <c r="M38" s="2675"/>
      <c r="N38" s="2675"/>
      <c r="O38" s="2675"/>
      <c r="P38" s="2678"/>
    </row>
    <row r="39" spans="1:16">
      <c r="A39" s="1640"/>
      <c r="B39" s="1278"/>
      <c r="C39" s="1278"/>
      <c r="D39" s="1278"/>
      <c r="E39" s="1278"/>
      <c r="F39" s="1278"/>
      <c r="G39" s="1278"/>
      <c r="H39" s="1278"/>
      <c r="I39" s="1278"/>
      <c r="J39" s="1277"/>
      <c r="K39" s="1278"/>
      <c r="L39" s="1278"/>
      <c r="M39" s="1278"/>
      <c r="N39" s="1278"/>
      <c r="O39" s="1278"/>
      <c r="P39" s="1641"/>
    </row>
    <row r="40" spans="1:16">
      <c r="A40" s="1640"/>
      <c r="B40" s="1278"/>
      <c r="C40" s="1278"/>
      <c r="D40" s="1278"/>
      <c r="E40" s="1278"/>
      <c r="F40" s="1278"/>
      <c r="G40" s="1278"/>
      <c r="H40" s="1278"/>
      <c r="I40" s="1278"/>
      <c r="J40" s="2671" t="s">
        <v>7699</v>
      </c>
      <c r="K40" s="2672"/>
      <c r="L40" s="2673" t="s">
        <v>7703</v>
      </c>
      <c r="M40" s="2673"/>
      <c r="N40" s="1279">
        <v>61.6</v>
      </c>
      <c r="O40" s="1278" t="s">
        <v>6531</v>
      </c>
      <c r="P40" s="1641"/>
    </row>
    <row r="41" spans="1:16">
      <c r="A41" s="1640"/>
      <c r="B41" s="1278"/>
      <c r="C41" s="1278"/>
      <c r="D41" s="1278"/>
      <c r="E41" s="1278"/>
      <c r="F41" s="1278"/>
      <c r="G41" s="1278"/>
      <c r="H41" s="1278"/>
      <c r="I41" s="1278"/>
      <c r="J41" s="1277"/>
      <c r="K41" s="1278"/>
      <c r="L41" s="1278"/>
      <c r="M41" s="1278"/>
      <c r="N41" s="1278"/>
      <c r="O41" s="1278"/>
      <c r="P41" s="1641"/>
    </row>
    <row r="42" spans="1:16">
      <c r="A42" s="1640"/>
      <c r="B42" s="1278"/>
      <c r="C42" s="1278"/>
      <c r="D42" s="1278"/>
      <c r="E42" s="1278"/>
      <c r="F42" s="1278"/>
      <c r="G42" s="1278"/>
      <c r="H42" s="1278"/>
      <c r="I42" s="1278"/>
      <c r="J42" s="2671" t="s">
        <v>7700</v>
      </c>
      <c r="K42" s="2672"/>
      <c r="L42" s="2673" t="s">
        <v>7701</v>
      </c>
      <c r="M42" s="2673"/>
      <c r="N42" s="1279">
        <v>0</v>
      </c>
      <c r="O42" s="1278" t="s">
        <v>6531</v>
      </c>
      <c r="P42" s="1641"/>
    </row>
    <row r="43" spans="1:16" ht="15.75" thickBot="1">
      <c r="A43" s="1642"/>
      <c r="B43" s="1643"/>
      <c r="C43" s="1643"/>
      <c r="D43" s="1643"/>
      <c r="E43" s="1643"/>
      <c r="F43" s="1643"/>
      <c r="G43" s="1643"/>
      <c r="H43" s="1643"/>
      <c r="I43" s="1643"/>
      <c r="J43" s="1644"/>
      <c r="K43" s="1643"/>
      <c r="L43" s="1643"/>
      <c r="M43" s="1643"/>
      <c r="N43" s="1643"/>
      <c r="O43" s="1643"/>
      <c r="P43" s="1645"/>
    </row>
  </sheetData>
  <mergeCells count="53">
    <mergeCell ref="A26:C26"/>
    <mergeCell ref="E26:G26"/>
    <mergeCell ref="A27:C27"/>
    <mergeCell ref="E27:G27"/>
    <mergeCell ref="A29:G29"/>
    <mergeCell ref="A28:C28"/>
    <mergeCell ref="E28:G28"/>
    <mergeCell ref="J40:K40"/>
    <mergeCell ref="L40:M40"/>
    <mergeCell ref="J42:K42"/>
    <mergeCell ref="L42:M42"/>
    <mergeCell ref="A31:P31"/>
    <mergeCell ref="A38:I38"/>
    <mergeCell ref="J38:P38"/>
    <mergeCell ref="A23:C23"/>
    <mergeCell ref="E23:G23"/>
    <mergeCell ref="A24:C24"/>
    <mergeCell ref="E24:G24"/>
    <mergeCell ref="A25:C25"/>
    <mergeCell ref="E25:G25"/>
    <mergeCell ref="A20:C20"/>
    <mergeCell ref="E20:G20"/>
    <mergeCell ref="A21:C21"/>
    <mergeCell ref="E21:G21"/>
    <mergeCell ref="A22:C22"/>
    <mergeCell ref="E22:G22"/>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&amp;C&amp;"-,Negrito"&amp;G</oddFooter>
  </headerFooter>
  <drawing r:id="rId2"/>
  <legacyDrawingHF r:id="rId3"/>
</worksheet>
</file>

<file path=xl/worksheets/sheet42.xml><?xml version="1.0" encoding="utf-8"?>
<worksheet xmlns="http://schemas.openxmlformats.org/spreadsheetml/2006/main" xmlns:r="http://schemas.openxmlformats.org/officeDocument/2006/relationships">
  <sheetPr codeName="Planilha18">
    <pageSetUpPr fitToPage="1"/>
  </sheetPr>
  <dimension ref="A1:P43"/>
  <sheetViews>
    <sheetView view="pageBreakPreview" zoomScaleSheetLayoutView="100" workbookViewId="0">
      <selection activeCell="E18" sqref="E18"/>
    </sheetView>
  </sheetViews>
  <sheetFormatPr defaultRowHeight="15"/>
  <cols>
    <col min="1" max="1" width="7.28515625" style="1105" customWidth="1"/>
    <col min="2" max="2" width="4.140625" style="1105" customWidth="1"/>
    <col min="3" max="3" width="4.85546875" style="1105" customWidth="1"/>
    <col min="4" max="4" width="4.42578125" style="1105" customWidth="1"/>
    <col min="5" max="5" width="8.85546875" style="1105" customWidth="1"/>
    <col min="6" max="6" width="3.42578125" style="1105" customWidth="1"/>
    <col min="7" max="7" width="7.140625" style="1105" customWidth="1"/>
    <col min="8" max="8" width="10.28515625" style="1105" customWidth="1"/>
    <col min="9" max="9" width="12.140625" style="1105" customWidth="1"/>
    <col min="10" max="16" width="13.7109375" style="1105" customWidth="1"/>
    <col min="17" max="16384" width="9.140625" style="1105"/>
  </cols>
  <sheetData>
    <row r="1" spans="1:16" ht="18">
      <c r="A1" s="2631" t="s">
        <v>0</v>
      </c>
      <c r="B1" s="2632"/>
      <c r="C1" s="2632"/>
      <c r="D1" s="2632"/>
      <c r="E1" s="2632"/>
      <c r="F1" s="2632"/>
      <c r="G1" s="2632"/>
      <c r="H1" s="2632"/>
      <c r="I1" s="2632"/>
      <c r="J1" s="2632"/>
      <c r="K1" s="2632"/>
      <c r="L1" s="2632"/>
      <c r="M1" s="2632"/>
      <c r="N1" s="2632"/>
      <c r="O1" s="2632"/>
      <c r="P1" s="2633"/>
    </row>
    <row r="2" spans="1:16" ht="15.75">
      <c r="A2" s="2413" t="s">
        <v>5601</v>
      </c>
      <c r="B2" s="2414"/>
      <c r="C2" s="2414"/>
      <c r="D2" s="2414"/>
      <c r="E2" s="2414"/>
      <c r="F2" s="2414"/>
      <c r="G2" s="2414"/>
      <c r="H2" s="2414"/>
      <c r="I2" s="2414"/>
      <c r="J2" s="2414"/>
      <c r="K2" s="2414"/>
      <c r="L2" s="2414"/>
      <c r="M2" s="2414"/>
      <c r="N2" s="2414"/>
      <c r="O2" s="2414"/>
      <c r="P2" s="2415"/>
    </row>
    <row r="3" spans="1:16">
      <c r="A3" s="2416" t="s">
        <v>5602</v>
      </c>
      <c r="B3" s="2417"/>
      <c r="C3" s="2417"/>
      <c r="D3" s="2417"/>
      <c r="E3" s="2417"/>
      <c r="F3" s="2417"/>
      <c r="G3" s="2417"/>
      <c r="H3" s="2417"/>
      <c r="I3" s="2417"/>
      <c r="J3" s="2417"/>
      <c r="K3" s="2417"/>
      <c r="L3" s="2417"/>
      <c r="M3" s="2417"/>
      <c r="N3" s="2417"/>
      <c r="O3" s="2417"/>
      <c r="P3" s="2418"/>
    </row>
    <row r="4" spans="1:16">
      <c r="A4" s="2416" t="s">
        <v>3</v>
      </c>
      <c r="B4" s="2417"/>
      <c r="C4" s="2417"/>
      <c r="D4" s="2417"/>
      <c r="E4" s="2417"/>
      <c r="F4" s="2417"/>
      <c r="G4" s="2417"/>
      <c r="H4" s="2417"/>
      <c r="I4" s="2417"/>
      <c r="J4" s="2417"/>
      <c r="K4" s="2417"/>
      <c r="L4" s="2417"/>
      <c r="M4" s="2417"/>
      <c r="N4" s="2417"/>
      <c r="O4" s="2417"/>
      <c r="P4" s="2418"/>
    </row>
    <row r="5" spans="1:16">
      <c r="A5" s="2634" t="s">
        <v>4</v>
      </c>
      <c r="B5" s="2635"/>
      <c r="C5" s="2635"/>
      <c r="D5" s="2635"/>
      <c r="E5" s="2635"/>
      <c r="F5" s="2635"/>
      <c r="G5" s="2635"/>
      <c r="H5" s="2635"/>
      <c r="I5" s="2635"/>
      <c r="J5" s="2635"/>
      <c r="K5" s="2635"/>
      <c r="L5" s="2635"/>
      <c r="M5" s="2635"/>
      <c r="N5" s="2635"/>
      <c r="O5" s="2635"/>
      <c r="P5" s="2636"/>
    </row>
    <row r="6" spans="1:16">
      <c r="A6" s="1597" t="s">
        <v>13</v>
      </c>
      <c r="B6" s="2628" t="s">
        <v>7658</v>
      </c>
      <c r="C6" s="2629"/>
      <c r="D6" s="2629"/>
      <c r="E6" s="2629"/>
      <c r="F6" s="2629"/>
      <c r="G6" s="2629"/>
      <c r="H6" s="2629"/>
      <c r="I6" s="2629"/>
      <c r="J6" s="2629"/>
      <c r="K6" s="2629"/>
      <c r="L6" s="2629"/>
      <c r="M6" s="2629"/>
      <c r="N6" s="2629"/>
      <c r="O6" s="2629"/>
      <c r="P6" s="2630"/>
    </row>
    <row r="7" spans="1:16" ht="15" customHeight="1">
      <c r="A7" s="1598" t="s">
        <v>51</v>
      </c>
      <c r="B7" s="2655" t="s">
        <v>6775</v>
      </c>
      <c r="C7" s="2656"/>
      <c r="D7" s="2656"/>
      <c r="E7" s="2656"/>
      <c r="F7" s="2656"/>
      <c r="G7" s="2656"/>
      <c r="H7" s="2656"/>
      <c r="I7" s="2656"/>
      <c r="J7" s="2656"/>
      <c r="K7" s="2656"/>
      <c r="L7" s="2656"/>
      <c r="M7" s="2656"/>
      <c r="N7" s="2656"/>
      <c r="O7" s="2656"/>
      <c r="P7" s="2657"/>
    </row>
    <row r="8" spans="1:16" ht="15" customHeight="1">
      <c r="A8" s="1598" t="s">
        <v>31</v>
      </c>
      <c r="B8" s="2655" t="s">
        <v>6776</v>
      </c>
      <c r="C8" s="2656"/>
      <c r="D8" s="2656"/>
      <c r="E8" s="2656"/>
      <c r="F8" s="2656"/>
      <c r="G8" s="2656"/>
      <c r="H8" s="2656"/>
      <c r="I8" s="2656"/>
      <c r="J8" s="2656"/>
      <c r="K8" s="2656"/>
      <c r="L8" s="2656"/>
      <c r="M8" s="2656"/>
      <c r="N8" s="2656"/>
      <c r="O8" s="2656"/>
      <c r="P8" s="2657"/>
    </row>
    <row r="9" spans="1:16" ht="15" customHeight="1">
      <c r="A9" s="1599" t="s">
        <v>15</v>
      </c>
      <c r="B9" s="2658" t="s">
        <v>7819</v>
      </c>
      <c r="C9" s="2659"/>
      <c r="D9" s="2659"/>
      <c r="E9" s="2659"/>
      <c r="F9" s="2659"/>
      <c r="G9" s="2659"/>
      <c r="H9" s="2659"/>
      <c r="I9" s="2659"/>
      <c r="J9" s="2659"/>
      <c r="K9" s="2659"/>
      <c r="L9" s="2659"/>
      <c r="M9" s="2659"/>
      <c r="N9" s="2659"/>
      <c r="O9" s="2659"/>
      <c r="P9" s="2660"/>
    </row>
    <row r="10" spans="1:16" ht="15.75">
      <c r="A10" s="2661" t="s">
        <v>7672</v>
      </c>
      <c r="B10" s="2662"/>
      <c r="C10" s="2662"/>
      <c r="D10" s="2662"/>
      <c r="E10" s="2662"/>
      <c r="F10" s="2662"/>
      <c r="G10" s="2662"/>
      <c r="H10" s="2662"/>
      <c r="I10" s="2662"/>
      <c r="J10" s="2662"/>
      <c r="K10" s="2662"/>
      <c r="L10" s="2662"/>
      <c r="M10" s="2662"/>
      <c r="N10" s="2662"/>
      <c r="O10" s="2662"/>
      <c r="P10" s="2663"/>
    </row>
    <row r="11" spans="1:16">
      <c r="A11" s="2664" t="s">
        <v>7704</v>
      </c>
      <c r="B11" s="2665"/>
      <c r="C11" s="2665"/>
      <c r="D11" s="2665"/>
      <c r="E11" s="2665"/>
      <c r="F11" s="2665"/>
      <c r="G11" s="2665"/>
      <c r="H11" s="2665"/>
      <c r="I11" s="2665"/>
      <c r="J11" s="2665"/>
      <c r="K11" s="2665"/>
      <c r="L11" s="2665"/>
      <c r="M11" s="2665"/>
      <c r="N11" s="2665"/>
      <c r="O11" s="2665"/>
      <c r="P11" s="2666"/>
    </row>
    <row r="12" spans="1:16">
      <c r="A12" s="2637" t="s">
        <v>7673</v>
      </c>
      <c r="B12" s="2638"/>
      <c r="C12" s="2638"/>
      <c r="D12" s="2638"/>
      <c r="E12" s="2638"/>
      <c r="F12" s="2638"/>
      <c r="G12" s="2639"/>
      <c r="H12" s="2643" t="s">
        <v>7674</v>
      </c>
      <c r="I12" s="2645" t="s">
        <v>7675</v>
      </c>
      <c r="J12" s="2643" t="s">
        <v>7676</v>
      </c>
      <c r="K12" s="2639"/>
      <c r="L12" s="2649" t="s">
        <v>7677</v>
      </c>
      <c r="M12" s="2649"/>
      <c r="N12" s="2649"/>
      <c r="O12" s="2649"/>
      <c r="P12" s="2650"/>
    </row>
    <row r="13" spans="1:16">
      <c r="A13" s="2640"/>
      <c r="B13" s="2641"/>
      <c r="C13" s="2641"/>
      <c r="D13" s="2641"/>
      <c r="E13" s="2641"/>
      <c r="F13" s="2641"/>
      <c r="G13" s="2642"/>
      <c r="H13" s="2644"/>
      <c r="I13" s="2646"/>
      <c r="J13" s="2647"/>
      <c r="K13" s="2648"/>
      <c r="L13" s="2651" t="s">
        <v>7678</v>
      </c>
      <c r="M13" s="2652"/>
      <c r="N13" s="2651" t="s">
        <v>7679</v>
      </c>
      <c r="O13" s="2652"/>
      <c r="P13" s="2653" t="s">
        <v>7680</v>
      </c>
    </row>
    <row r="14" spans="1:16">
      <c r="A14" s="2640"/>
      <c r="B14" s="2641"/>
      <c r="C14" s="2641"/>
      <c r="D14" s="2641"/>
      <c r="E14" s="2641"/>
      <c r="F14" s="2641"/>
      <c r="G14" s="2642"/>
      <c r="H14" s="2644"/>
      <c r="I14" s="2646"/>
      <c r="J14" s="1600" t="s">
        <v>7681</v>
      </c>
      <c r="K14" s="1601" t="s">
        <v>7682</v>
      </c>
      <c r="L14" s="1600" t="s">
        <v>7681</v>
      </c>
      <c r="M14" s="1601" t="s">
        <v>7682</v>
      </c>
      <c r="N14" s="1601" t="s">
        <v>7681</v>
      </c>
      <c r="O14" s="1601" t="s">
        <v>7682</v>
      </c>
      <c r="P14" s="2654"/>
    </row>
    <row r="15" spans="1:16">
      <c r="A15" s="2640"/>
      <c r="B15" s="2641"/>
      <c r="C15" s="2641"/>
      <c r="D15" s="2641"/>
      <c r="E15" s="2641"/>
      <c r="F15" s="2641"/>
      <c r="G15" s="2642"/>
      <c r="H15" s="1602" t="s">
        <v>7683</v>
      </c>
      <c r="I15" s="1603" t="s">
        <v>7683</v>
      </c>
      <c r="J15" s="1272" t="s">
        <v>22</v>
      </c>
      <c r="K15" s="1272" t="s">
        <v>22</v>
      </c>
      <c r="L15" s="1273" t="s">
        <v>6531</v>
      </c>
      <c r="M15" s="1273" t="s">
        <v>6531</v>
      </c>
      <c r="N15" s="1273" t="s">
        <v>6531</v>
      </c>
      <c r="O15" s="1273" t="s">
        <v>6531</v>
      </c>
      <c r="P15" s="1604" t="s">
        <v>6531</v>
      </c>
    </row>
    <row r="16" spans="1:16">
      <c r="A16" s="2670">
        <v>0</v>
      </c>
      <c r="B16" s="2668"/>
      <c r="C16" s="2669"/>
      <c r="D16" s="1605" t="s">
        <v>5688</v>
      </c>
      <c r="E16" s="2667">
        <v>0</v>
      </c>
      <c r="F16" s="2668"/>
      <c r="G16" s="2669"/>
      <c r="H16" s="1274">
        <v>20</v>
      </c>
      <c r="I16" s="1275">
        <v>10</v>
      </c>
      <c r="J16" s="1280">
        <v>1.9</v>
      </c>
      <c r="K16" s="1276">
        <v>0</v>
      </c>
      <c r="L16" s="1606">
        <v>0</v>
      </c>
      <c r="M16" s="1606">
        <v>0</v>
      </c>
      <c r="N16" s="1607">
        <v>0</v>
      </c>
      <c r="O16" s="1607">
        <v>0</v>
      </c>
      <c r="P16" s="1608">
        <v>0</v>
      </c>
    </row>
    <row r="17" spans="1:16">
      <c r="A17" s="2670">
        <v>1</v>
      </c>
      <c r="B17" s="2668"/>
      <c r="C17" s="2669"/>
      <c r="D17" s="1605" t="s">
        <v>5688</v>
      </c>
      <c r="E17" s="2667">
        <v>0</v>
      </c>
      <c r="F17" s="2668"/>
      <c r="G17" s="2669"/>
      <c r="H17" s="1609">
        <v>20</v>
      </c>
      <c r="I17" s="1275">
        <v>10</v>
      </c>
      <c r="J17" s="1280">
        <v>1.75</v>
      </c>
      <c r="K17" s="1610">
        <v>0</v>
      </c>
      <c r="L17" s="1606">
        <v>36.5</v>
      </c>
      <c r="M17" s="1606">
        <v>0</v>
      </c>
      <c r="N17" s="1607">
        <v>36.5</v>
      </c>
      <c r="O17" s="1607">
        <v>0</v>
      </c>
      <c r="P17" s="1608">
        <v>36.5</v>
      </c>
    </row>
    <row r="18" spans="1:16">
      <c r="A18" s="2670">
        <v>2</v>
      </c>
      <c r="B18" s="2668"/>
      <c r="C18" s="2669"/>
      <c r="D18" s="1605" t="s">
        <v>5688</v>
      </c>
      <c r="E18" s="2667">
        <v>0</v>
      </c>
      <c r="F18" s="2668"/>
      <c r="G18" s="2669"/>
      <c r="H18" s="1609">
        <v>20</v>
      </c>
      <c r="I18" s="1275">
        <v>10</v>
      </c>
      <c r="J18" s="1280">
        <v>2.16</v>
      </c>
      <c r="K18" s="1610">
        <v>0</v>
      </c>
      <c r="L18" s="1606">
        <v>39.1</v>
      </c>
      <c r="M18" s="1606">
        <v>0</v>
      </c>
      <c r="N18" s="1607">
        <v>75.599999999999994</v>
      </c>
      <c r="O18" s="1607">
        <v>0</v>
      </c>
      <c r="P18" s="1608">
        <v>39.1</v>
      </c>
    </row>
    <row r="19" spans="1:16">
      <c r="A19" s="2670">
        <v>3</v>
      </c>
      <c r="B19" s="2668"/>
      <c r="C19" s="2669"/>
      <c r="D19" s="1605" t="s">
        <v>5688</v>
      </c>
      <c r="E19" s="2667">
        <v>0</v>
      </c>
      <c r="F19" s="2668"/>
      <c r="G19" s="2669"/>
      <c r="H19" s="1609">
        <v>20</v>
      </c>
      <c r="I19" s="1275">
        <v>10</v>
      </c>
      <c r="J19" s="1280">
        <v>4.1500000000000004</v>
      </c>
      <c r="K19" s="1610">
        <v>0</v>
      </c>
      <c r="L19" s="1606">
        <v>63.1</v>
      </c>
      <c r="M19" s="1606">
        <v>0</v>
      </c>
      <c r="N19" s="1607">
        <v>138.69999999999999</v>
      </c>
      <c r="O19" s="1607">
        <v>0</v>
      </c>
      <c r="P19" s="1608">
        <v>63.1</v>
      </c>
    </row>
    <row r="20" spans="1:16">
      <c r="A20" s="2670">
        <v>4</v>
      </c>
      <c r="B20" s="2668"/>
      <c r="C20" s="2669"/>
      <c r="D20" s="1605" t="s">
        <v>5688</v>
      </c>
      <c r="E20" s="2667">
        <v>0</v>
      </c>
      <c r="F20" s="2668"/>
      <c r="G20" s="2669"/>
      <c r="H20" s="1274">
        <v>20</v>
      </c>
      <c r="I20" s="1275">
        <v>10</v>
      </c>
      <c r="J20" s="1280">
        <v>1.21</v>
      </c>
      <c r="K20" s="1276">
        <v>0.46</v>
      </c>
      <c r="L20" s="1606">
        <v>53.6</v>
      </c>
      <c r="M20" s="1606">
        <v>4.5999999999999996</v>
      </c>
      <c r="N20" s="1607">
        <v>192.29999999999998</v>
      </c>
      <c r="O20" s="1607">
        <v>4.5999999999999996</v>
      </c>
      <c r="P20" s="1608">
        <v>49</v>
      </c>
    </row>
    <row r="21" spans="1:16">
      <c r="A21" s="2670">
        <v>5</v>
      </c>
      <c r="B21" s="2668"/>
      <c r="C21" s="2669"/>
      <c r="D21" s="1605" t="s">
        <v>5688</v>
      </c>
      <c r="E21" s="2667">
        <v>0</v>
      </c>
      <c r="F21" s="2668"/>
      <c r="G21" s="2669"/>
      <c r="H21" s="1609">
        <v>20</v>
      </c>
      <c r="I21" s="1275">
        <v>10</v>
      </c>
      <c r="J21" s="1280">
        <v>0.63</v>
      </c>
      <c r="K21" s="1610">
        <v>0.65</v>
      </c>
      <c r="L21" s="1606">
        <v>18.399999999999999</v>
      </c>
      <c r="M21" s="1606">
        <v>11.1</v>
      </c>
      <c r="N21" s="1607">
        <v>210.7</v>
      </c>
      <c r="O21" s="1607">
        <v>15.7</v>
      </c>
      <c r="P21" s="1608">
        <v>7.2999999999999989</v>
      </c>
    </row>
    <row r="22" spans="1:16">
      <c r="A22" s="2670">
        <v>6</v>
      </c>
      <c r="B22" s="2668"/>
      <c r="C22" s="2669"/>
      <c r="D22" s="1605" t="s">
        <v>5688</v>
      </c>
      <c r="E22" s="2667">
        <v>0</v>
      </c>
      <c r="F22" s="2668"/>
      <c r="G22" s="2669"/>
      <c r="H22" s="1609">
        <v>20</v>
      </c>
      <c r="I22" s="1275">
        <v>10</v>
      </c>
      <c r="J22" s="1280">
        <v>0.1</v>
      </c>
      <c r="K22" s="1610">
        <v>0.71</v>
      </c>
      <c r="L22" s="1606">
        <v>7.3</v>
      </c>
      <c r="M22" s="1606">
        <v>13.6</v>
      </c>
      <c r="N22" s="1607">
        <v>218</v>
      </c>
      <c r="O22" s="1607">
        <v>29.299999999999997</v>
      </c>
      <c r="P22" s="1608">
        <v>-6.3</v>
      </c>
    </row>
    <row r="23" spans="1:16">
      <c r="A23" s="2670">
        <v>7</v>
      </c>
      <c r="B23" s="2668"/>
      <c r="C23" s="2669"/>
      <c r="D23" s="1605" t="s">
        <v>5688</v>
      </c>
      <c r="E23" s="2667">
        <v>0</v>
      </c>
      <c r="F23" s="2668"/>
      <c r="G23" s="2669"/>
      <c r="H23" s="1609">
        <v>20</v>
      </c>
      <c r="I23" s="1275">
        <v>10</v>
      </c>
      <c r="J23" s="1280">
        <v>1.04</v>
      </c>
      <c r="K23" s="1610">
        <v>0.04</v>
      </c>
      <c r="L23" s="1606">
        <v>11.4</v>
      </c>
      <c r="M23" s="1606">
        <v>7.5</v>
      </c>
      <c r="N23" s="1607">
        <v>229.4</v>
      </c>
      <c r="O23" s="1607">
        <v>36.799999999999997</v>
      </c>
      <c r="P23" s="1608">
        <v>3.9000000000000004</v>
      </c>
    </row>
    <row r="24" spans="1:16">
      <c r="A24" s="2670">
        <v>8</v>
      </c>
      <c r="B24" s="2668"/>
      <c r="C24" s="2669"/>
      <c r="D24" s="1605" t="s">
        <v>5688</v>
      </c>
      <c r="E24" s="2667">
        <v>0</v>
      </c>
      <c r="F24" s="2668"/>
      <c r="G24" s="2669"/>
      <c r="H24" s="1274">
        <v>20</v>
      </c>
      <c r="I24" s="1275">
        <v>10</v>
      </c>
      <c r="J24" s="1280">
        <v>1.5</v>
      </c>
      <c r="K24" s="1276">
        <v>0.06</v>
      </c>
      <c r="L24" s="1606">
        <v>25.4</v>
      </c>
      <c r="M24" s="1606">
        <v>1</v>
      </c>
      <c r="N24" s="1607">
        <v>254.8</v>
      </c>
      <c r="O24" s="1607">
        <v>37.799999999999997</v>
      </c>
      <c r="P24" s="1608">
        <v>24.4</v>
      </c>
    </row>
    <row r="25" spans="1:16">
      <c r="A25" s="2670">
        <v>9</v>
      </c>
      <c r="B25" s="2668"/>
      <c r="C25" s="2669"/>
      <c r="D25" s="1605" t="s">
        <v>5688</v>
      </c>
      <c r="E25" s="2667">
        <v>0</v>
      </c>
      <c r="F25" s="2668"/>
      <c r="G25" s="2669"/>
      <c r="H25" s="1609">
        <v>20</v>
      </c>
      <c r="I25" s="1275">
        <v>10</v>
      </c>
      <c r="J25" s="1280">
        <v>1.72</v>
      </c>
      <c r="K25" s="1610">
        <v>0</v>
      </c>
      <c r="L25" s="1606">
        <v>32.200000000000003</v>
      </c>
      <c r="M25" s="1606">
        <v>0.6</v>
      </c>
      <c r="N25" s="1607">
        <v>287</v>
      </c>
      <c r="O25" s="1607">
        <v>38.4</v>
      </c>
      <c r="P25" s="1608">
        <v>31.6</v>
      </c>
    </row>
    <row r="26" spans="1:16">
      <c r="A26" s="2670">
        <v>10</v>
      </c>
      <c r="B26" s="2668"/>
      <c r="C26" s="2669"/>
      <c r="D26" s="1605" t="s">
        <v>5688</v>
      </c>
      <c r="E26" s="2667">
        <v>0</v>
      </c>
      <c r="F26" s="2668"/>
      <c r="G26" s="2669"/>
      <c r="H26" s="1274">
        <v>20</v>
      </c>
      <c r="I26" s="1275">
        <v>10</v>
      </c>
      <c r="J26" s="1280">
        <v>0.67</v>
      </c>
      <c r="K26" s="1276">
        <v>0.73</v>
      </c>
      <c r="L26" s="1606">
        <v>23.9</v>
      </c>
      <c r="M26" s="1606">
        <v>7.3</v>
      </c>
      <c r="N26" s="1607">
        <v>310.89999999999998</v>
      </c>
      <c r="O26" s="1607">
        <v>45.699999999999996</v>
      </c>
      <c r="P26" s="1608">
        <v>16.599999999999998</v>
      </c>
    </row>
    <row r="27" spans="1:16">
      <c r="A27" s="2670">
        <v>11</v>
      </c>
      <c r="B27" s="2668"/>
      <c r="C27" s="2669"/>
      <c r="D27" s="1605" t="s">
        <v>5688</v>
      </c>
      <c r="E27" s="2667">
        <v>0</v>
      </c>
      <c r="F27" s="2668"/>
      <c r="G27" s="2669"/>
      <c r="H27" s="1609">
        <v>20</v>
      </c>
      <c r="I27" s="1275">
        <v>10</v>
      </c>
      <c r="J27" s="1280">
        <v>0.51</v>
      </c>
      <c r="K27" s="1610">
        <v>0.48</v>
      </c>
      <c r="L27" s="1606">
        <v>11.8</v>
      </c>
      <c r="M27" s="1606">
        <v>12.1</v>
      </c>
      <c r="N27" s="1607">
        <v>322.7</v>
      </c>
      <c r="O27" s="1607">
        <v>57.8</v>
      </c>
      <c r="P27" s="1608">
        <v>-0.29999999999999893</v>
      </c>
    </row>
    <row r="28" spans="1:16">
      <c r="A28" s="2670">
        <v>11</v>
      </c>
      <c r="B28" s="2668"/>
      <c r="C28" s="2669"/>
      <c r="D28" s="1605" t="s">
        <v>5688</v>
      </c>
      <c r="E28" s="2667">
        <v>19.68</v>
      </c>
      <c r="F28" s="2668"/>
      <c r="G28" s="2669"/>
      <c r="H28" s="1609">
        <v>19.68</v>
      </c>
      <c r="I28" s="1275">
        <v>9.84</v>
      </c>
      <c r="J28" s="1280">
        <v>2.96</v>
      </c>
      <c r="K28" s="1610">
        <v>0</v>
      </c>
      <c r="L28" s="1606">
        <v>34.143999999999998</v>
      </c>
      <c r="M28" s="1606">
        <v>4.7229999999999999</v>
      </c>
      <c r="N28" s="1607">
        <v>356.84399999999999</v>
      </c>
      <c r="O28" s="1607">
        <v>62.522999999999996</v>
      </c>
      <c r="P28" s="1608">
        <v>29.420999999999999</v>
      </c>
    </row>
    <row r="29" spans="1:16">
      <c r="A29" s="2679" t="s">
        <v>6478</v>
      </c>
      <c r="B29" s="2680"/>
      <c r="C29" s="2680"/>
      <c r="D29" s="2680"/>
      <c r="E29" s="2680"/>
      <c r="F29" s="2680"/>
      <c r="G29" s="2681"/>
      <c r="H29" s="1611"/>
      <c r="I29" s="1612"/>
      <c r="J29" s="1613">
        <v>20.300000000000004</v>
      </c>
      <c r="K29" s="1613">
        <v>3.1300000000000003</v>
      </c>
      <c r="L29" s="1614">
        <v>356.84399999999999</v>
      </c>
      <c r="M29" s="1614">
        <v>62.522999999999996</v>
      </c>
      <c r="N29" s="1614">
        <v>356.84399999999999</v>
      </c>
      <c r="O29" s="1614">
        <v>62.522999999999996</v>
      </c>
      <c r="P29" s="1615">
        <v>294.32099999999997</v>
      </c>
    </row>
    <row r="30" spans="1:16">
      <c r="A30" s="1616"/>
      <c r="B30" s="1611"/>
      <c r="C30" s="1611"/>
      <c r="D30" s="1611"/>
      <c r="E30" s="1611"/>
      <c r="F30" s="1611"/>
      <c r="G30" s="1611"/>
      <c r="H30" s="1611"/>
      <c r="I30" s="1611"/>
      <c r="J30" s="1617"/>
      <c r="K30" s="1617"/>
      <c r="L30" s="1618"/>
      <c r="M30" s="1618"/>
      <c r="N30" s="1618"/>
      <c r="O30" s="1618"/>
      <c r="P30" s="1619"/>
    </row>
    <row r="31" spans="1:16">
      <c r="A31" s="2664" t="s">
        <v>7684</v>
      </c>
      <c r="B31" s="2665"/>
      <c r="C31" s="2665"/>
      <c r="D31" s="2665"/>
      <c r="E31" s="2665"/>
      <c r="F31" s="2665"/>
      <c r="G31" s="2665"/>
      <c r="H31" s="2665"/>
      <c r="I31" s="2665"/>
      <c r="J31" s="2665"/>
      <c r="K31" s="2665"/>
      <c r="L31" s="2665"/>
      <c r="M31" s="2665"/>
      <c r="N31" s="2665"/>
      <c r="O31" s="2665"/>
      <c r="P31" s="2666"/>
    </row>
    <row r="32" spans="1:16">
      <c r="A32" s="1620" t="s">
        <v>7685</v>
      </c>
      <c r="B32" s="1621"/>
      <c r="C32" s="1621"/>
      <c r="D32" s="1622"/>
      <c r="E32" s="1623">
        <v>7</v>
      </c>
      <c r="F32" s="1624" t="s">
        <v>7683</v>
      </c>
      <c r="G32" s="1625"/>
      <c r="H32" s="1625"/>
      <c r="I32" s="1625"/>
      <c r="J32" s="1626" t="s">
        <v>7686</v>
      </c>
      <c r="K32" s="1627">
        <v>0.2</v>
      </c>
      <c r="L32" s="1624" t="s">
        <v>7683</v>
      </c>
      <c r="M32" s="1628"/>
      <c r="N32" s="1626" t="s">
        <v>7687</v>
      </c>
      <c r="O32" s="1629">
        <v>356.84399999999999</v>
      </c>
      <c r="P32" s="1630" t="s">
        <v>6531</v>
      </c>
    </row>
    <row r="33" spans="1:16">
      <c r="A33" s="1620" t="s">
        <v>7688</v>
      </c>
      <c r="B33" s="1621"/>
      <c r="C33" s="1621"/>
      <c r="D33" s="1621"/>
      <c r="E33" s="1627">
        <v>7.6</v>
      </c>
      <c r="F33" s="1624" t="s">
        <v>7683</v>
      </c>
      <c r="G33" s="1631"/>
      <c r="H33" s="1631"/>
      <c r="I33" s="1631"/>
      <c r="J33" s="1626" t="s">
        <v>7689</v>
      </c>
      <c r="K33" s="1627">
        <v>0.15</v>
      </c>
      <c r="L33" s="1624" t="s">
        <v>7683</v>
      </c>
      <c r="M33" s="1628"/>
      <c r="N33" s="1626" t="s">
        <v>7690</v>
      </c>
      <c r="O33" s="1629">
        <v>62.522999999999996</v>
      </c>
      <c r="P33" s="1630" t="s">
        <v>6531</v>
      </c>
    </row>
    <row r="34" spans="1:16">
      <c r="A34" s="1620" t="s">
        <v>7691</v>
      </c>
      <c r="B34" s="1621"/>
      <c r="C34" s="1621"/>
      <c r="D34" s="1621"/>
      <c r="E34" s="1627">
        <v>0.15</v>
      </c>
      <c r="F34" s="1624" t="s">
        <v>7683</v>
      </c>
      <c r="G34" s="1625"/>
      <c r="H34" s="1625"/>
      <c r="I34" s="1625"/>
      <c r="J34" s="1626" t="s">
        <v>7692</v>
      </c>
      <c r="K34" s="1627">
        <v>0</v>
      </c>
      <c r="L34" s="1624" t="s">
        <v>7683</v>
      </c>
      <c r="M34" s="1628"/>
      <c r="N34" s="1626" t="s">
        <v>7693</v>
      </c>
      <c r="O34" s="1629">
        <v>294.32099999999997</v>
      </c>
      <c r="P34" s="1630" t="s">
        <v>6531</v>
      </c>
    </row>
    <row r="35" spans="1:16">
      <c r="A35" s="1620" t="s">
        <v>7694</v>
      </c>
      <c r="B35" s="1621"/>
      <c r="C35" s="1621"/>
      <c r="D35" s="1621"/>
      <c r="E35" s="1627">
        <v>0.3</v>
      </c>
      <c r="F35" s="1624" t="s">
        <v>7683</v>
      </c>
      <c r="G35" s="1625"/>
      <c r="H35" s="1625"/>
      <c r="I35" s="1625"/>
      <c r="J35" s="1632" t="s">
        <v>7695</v>
      </c>
      <c r="K35" s="1633">
        <v>2.5000000000000001E-2</v>
      </c>
      <c r="L35" s="1624" t="s">
        <v>7683</v>
      </c>
      <c r="M35" s="1628"/>
      <c r="N35" s="1621"/>
      <c r="O35" s="1621"/>
      <c r="P35" s="1634"/>
    </row>
    <row r="36" spans="1:16">
      <c r="A36" s="1620"/>
      <c r="B36" s="1621"/>
      <c r="C36" s="1621"/>
      <c r="D36" s="1621"/>
      <c r="E36" s="1627"/>
      <c r="F36" s="1624"/>
      <c r="G36" s="1625"/>
      <c r="H36" s="1625"/>
      <c r="I36" s="1625"/>
      <c r="J36" s="1635" t="s">
        <v>7696</v>
      </c>
      <c r="K36" s="1633">
        <v>0.375</v>
      </c>
      <c r="L36" s="1624" t="s">
        <v>7683</v>
      </c>
      <c r="M36" s="1628"/>
      <c r="N36" s="1621"/>
      <c r="O36" s="1621"/>
      <c r="P36" s="1634"/>
    </row>
    <row r="37" spans="1:16">
      <c r="A37" s="1636"/>
      <c r="B37" s="1637"/>
      <c r="C37" s="1637"/>
      <c r="D37" s="1637"/>
      <c r="E37" s="1637"/>
      <c r="F37" s="1637"/>
      <c r="G37" s="1637"/>
      <c r="H37" s="1637"/>
      <c r="I37" s="1637"/>
      <c r="J37" s="1638"/>
      <c r="K37" s="1637"/>
      <c r="L37" s="1637"/>
      <c r="M37" s="1637"/>
      <c r="N37" s="1637"/>
      <c r="O37" s="1637"/>
      <c r="P37" s="1639"/>
    </row>
    <row r="38" spans="1:16">
      <c r="A38" s="2674" t="s">
        <v>7697</v>
      </c>
      <c r="B38" s="2675"/>
      <c r="C38" s="2675"/>
      <c r="D38" s="2675"/>
      <c r="E38" s="2675"/>
      <c r="F38" s="2675"/>
      <c r="G38" s="2675"/>
      <c r="H38" s="2675"/>
      <c r="I38" s="2676"/>
      <c r="J38" s="2677" t="s">
        <v>7698</v>
      </c>
      <c r="K38" s="2675"/>
      <c r="L38" s="2675"/>
      <c r="M38" s="2675"/>
      <c r="N38" s="2675"/>
      <c r="O38" s="2675"/>
      <c r="P38" s="2678"/>
    </row>
    <row r="39" spans="1:16">
      <c r="A39" s="1640"/>
      <c r="B39" s="1278"/>
      <c r="C39" s="1278"/>
      <c r="D39" s="1278"/>
      <c r="E39" s="1278"/>
      <c r="F39" s="1278"/>
      <c r="G39" s="1278"/>
      <c r="H39" s="1278"/>
      <c r="I39" s="1278"/>
      <c r="J39" s="1277"/>
      <c r="K39" s="1278"/>
      <c r="L39" s="1278"/>
      <c r="M39" s="1278"/>
      <c r="N39" s="1278"/>
      <c r="O39" s="1278"/>
      <c r="P39" s="1641"/>
    </row>
    <row r="40" spans="1:16">
      <c r="A40" s="1640"/>
      <c r="B40" s="1278"/>
      <c r="C40" s="1278"/>
      <c r="D40" s="1278"/>
      <c r="E40" s="1278"/>
      <c r="F40" s="1278"/>
      <c r="G40" s="1278"/>
      <c r="H40" s="1278"/>
      <c r="I40" s="1278"/>
      <c r="J40" s="2671" t="s">
        <v>7699</v>
      </c>
      <c r="K40" s="2672"/>
      <c r="L40" s="2673" t="s">
        <v>7705</v>
      </c>
      <c r="M40" s="2673"/>
      <c r="N40" s="1279">
        <v>36.5</v>
      </c>
      <c r="O40" s="1278" t="s">
        <v>6531</v>
      </c>
      <c r="P40" s="1641"/>
    </row>
    <row r="41" spans="1:16">
      <c r="A41" s="1640"/>
      <c r="B41" s="1278"/>
      <c r="C41" s="1278"/>
      <c r="D41" s="1278"/>
      <c r="E41" s="1278"/>
      <c r="F41" s="1278"/>
      <c r="G41" s="1278"/>
      <c r="H41" s="1278"/>
      <c r="I41" s="1278"/>
      <c r="J41" s="1277"/>
      <c r="K41" s="1278"/>
      <c r="L41" s="1278"/>
      <c r="M41" s="1278"/>
      <c r="N41" s="1278"/>
      <c r="O41" s="1278"/>
      <c r="P41" s="1641"/>
    </row>
    <row r="42" spans="1:16">
      <c r="A42" s="1640"/>
      <c r="B42" s="1278"/>
      <c r="C42" s="1278"/>
      <c r="D42" s="1278"/>
      <c r="E42" s="1278"/>
      <c r="F42" s="1278"/>
      <c r="G42" s="1278"/>
      <c r="H42" s="1278"/>
      <c r="I42" s="1278"/>
      <c r="J42" s="2671" t="s">
        <v>7700</v>
      </c>
      <c r="K42" s="2672"/>
      <c r="L42" s="2673" t="s">
        <v>7701</v>
      </c>
      <c r="M42" s="2673"/>
      <c r="N42" s="1279">
        <v>0</v>
      </c>
      <c r="O42" s="1278" t="s">
        <v>6531</v>
      </c>
      <c r="P42" s="1641"/>
    </row>
    <row r="43" spans="1:16" ht="15.75" thickBot="1">
      <c r="A43" s="1642"/>
      <c r="B43" s="1643"/>
      <c r="C43" s="1643"/>
      <c r="D43" s="1643"/>
      <c r="E43" s="1643"/>
      <c r="F43" s="1643"/>
      <c r="G43" s="1643"/>
      <c r="H43" s="1643"/>
      <c r="I43" s="1643"/>
      <c r="J43" s="1644"/>
      <c r="K43" s="1643"/>
      <c r="L43" s="1643"/>
      <c r="M43" s="1643"/>
      <c r="N43" s="1643"/>
      <c r="O43" s="1643"/>
      <c r="P43" s="1645"/>
    </row>
  </sheetData>
  <mergeCells count="53">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A21:C21"/>
    <mergeCell ref="E21:G21"/>
    <mergeCell ref="A22:C22"/>
    <mergeCell ref="E22:G22"/>
    <mergeCell ref="A23:C23"/>
    <mergeCell ref="E23:G23"/>
    <mergeCell ref="A31:P31"/>
    <mergeCell ref="A24:C24"/>
    <mergeCell ref="E24:G24"/>
    <mergeCell ref="A25:C25"/>
    <mergeCell ref="E25:G25"/>
    <mergeCell ref="A26:C26"/>
    <mergeCell ref="E26:G26"/>
    <mergeCell ref="A27:C27"/>
    <mergeCell ref="E27:G27"/>
    <mergeCell ref="A28:C28"/>
    <mergeCell ref="E28:G28"/>
    <mergeCell ref="A29:G29"/>
    <mergeCell ref="A38:I38"/>
    <mergeCell ref="J38:P38"/>
    <mergeCell ref="J40:K40"/>
    <mergeCell ref="L40:M40"/>
    <mergeCell ref="J42:K42"/>
    <mergeCell ref="L42:M42"/>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&amp;C&amp;"-,Negrito"&amp;G</oddFooter>
  </headerFooter>
  <drawing r:id="rId2"/>
  <legacyDrawingHF r:id="rId3"/>
</worksheet>
</file>

<file path=xl/worksheets/sheet43.xml><?xml version="1.0" encoding="utf-8"?>
<worksheet xmlns="http://schemas.openxmlformats.org/spreadsheetml/2006/main" xmlns:r="http://schemas.openxmlformats.org/officeDocument/2006/relationships">
  <sheetPr>
    <tabColor rgb="FFFFFF00"/>
  </sheetPr>
  <dimension ref="A1:AF60"/>
  <sheetViews>
    <sheetView showGridLines="0" view="pageBreakPreview" topLeftCell="A19" zoomScale="70" zoomScaleNormal="115" zoomScaleSheetLayoutView="70" workbookViewId="0">
      <selection activeCell="E18" sqref="E18"/>
    </sheetView>
  </sheetViews>
  <sheetFormatPr defaultRowHeight="15"/>
  <cols>
    <col min="1" max="1" width="9.140625" style="1105"/>
    <col min="2" max="2" width="14" style="1105" customWidth="1"/>
    <col min="3" max="3" width="13.42578125" style="1105" customWidth="1"/>
    <col min="4" max="4" width="12.7109375" style="1105" customWidth="1"/>
    <col min="5" max="5" width="11" style="1105" customWidth="1"/>
    <col min="6" max="6" width="12" style="1105" customWidth="1"/>
    <col min="7" max="7" width="15" style="1105" customWidth="1"/>
    <col min="8" max="8" width="10.7109375" style="1105" customWidth="1"/>
    <col min="9" max="18" width="12.7109375" style="1105" customWidth="1"/>
    <col min="19" max="19" width="22.5703125" style="1105" customWidth="1"/>
    <col min="20" max="20" width="6.7109375" style="1105" customWidth="1"/>
    <col min="21" max="25" width="9.140625" style="1105"/>
    <col min="26" max="26" width="13.7109375" style="1105" customWidth="1"/>
    <col min="27" max="27" width="13.28515625" style="1105" customWidth="1"/>
    <col min="28" max="16384" width="9.140625" style="1105"/>
  </cols>
  <sheetData>
    <row r="1" spans="1:32" s="1097" customFormat="1" ht="18">
      <c r="A1" s="2081" t="s">
        <v>0</v>
      </c>
      <c r="B1" s="2082" t="s">
        <v>0</v>
      </c>
      <c r="C1" s="2082"/>
      <c r="D1" s="2082"/>
      <c r="E1" s="2082"/>
      <c r="F1" s="2082"/>
      <c r="G1" s="2082"/>
      <c r="H1" s="2082"/>
      <c r="I1" s="2082"/>
      <c r="J1" s="2082"/>
      <c r="K1" s="2082" t="s">
        <v>0</v>
      </c>
      <c r="L1" s="2082"/>
      <c r="M1" s="2082"/>
      <c r="N1" s="2082"/>
      <c r="O1" s="2082"/>
      <c r="P1" s="2082"/>
      <c r="Q1" s="2082"/>
      <c r="R1" s="2082"/>
      <c r="S1" s="2082"/>
      <c r="T1" s="2083" t="s">
        <v>0</v>
      </c>
    </row>
    <row r="2" spans="1:32" s="1097" customFormat="1" ht="14.25">
      <c r="A2" s="2084" t="s">
        <v>5601</v>
      </c>
      <c r="B2" s="1822" t="s">
        <v>1</v>
      </c>
      <c r="C2" s="1822"/>
      <c r="D2" s="1822"/>
      <c r="E2" s="1822"/>
      <c r="F2" s="1822"/>
      <c r="G2" s="1822"/>
      <c r="H2" s="1822"/>
      <c r="I2" s="1822"/>
      <c r="J2" s="1822"/>
      <c r="K2" s="1822" t="s">
        <v>1</v>
      </c>
      <c r="L2" s="1822"/>
      <c r="M2" s="1822"/>
      <c r="N2" s="1822"/>
      <c r="O2" s="1822"/>
      <c r="P2" s="1822"/>
      <c r="Q2" s="1822"/>
      <c r="R2" s="1822"/>
      <c r="S2" s="1822"/>
      <c r="T2" s="2085" t="s">
        <v>1</v>
      </c>
    </row>
    <row r="3" spans="1:32" s="1097" customFormat="1" ht="14.25">
      <c r="A3" s="2086" t="s">
        <v>5602</v>
      </c>
      <c r="B3" s="1825" t="s">
        <v>2</v>
      </c>
      <c r="C3" s="1825"/>
      <c r="D3" s="1825"/>
      <c r="E3" s="1825"/>
      <c r="F3" s="1825"/>
      <c r="G3" s="1825"/>
      <c r="H3" s="1825"/>
      <c r="I3" s="1825"/>
      <c r="J3" s="1825"/>
      <c r="K3" s="1825" t="s">
        <v>2</v>
      </c>
      <c r="L3" s="1825"/>
      <c r="M3" s="1825"/>
      <c r="N3" s="1825"/>
      <c r="O3" s="1825"/>
      <c r="P3" s="1825"/>
      <c r="Q3" s="1825"/>
      <c r="R3" s="1825"/>
      <c r="S3" s="1825"/>
      <c r="T3" s="2087" t="s">
        <v>2</v>
      </c>
    </row>
    <row r="4" spans="1:32" s="1097" customFormat="1" ht="14.25">
      <c r="A4" s="2086" t="s">
        <v>3</v>
      </c>
      <c r="B4" s="1825" t="s">
        <v>3</v>
      </c>
      <c r="C4" s="1825"/>
      <c r="D4" s="1825"/>
      <c r="E4" s="1825"/>
      <c r="F4" s="1825"/>
      <c r="G4" s="1825"/>
      <c r="H4" s="1825"/>
      <c r="I4" s="1825"/>
      <c r="J4" s="1825"/>
      <c r="K4" s="1825" t="s">
        <v>3</v>
      </c>
      <c r="L4" s="1825"/>
      <c r="M4" s="1825"/>
      <c r="N4" s="1825"/>
      <c r="O4" s="1825"/>
      <c r="P4" s="1825"/>
      <c r="Q4" s="1825"/>
      <c r="R4" s="1825"/>
      <c r="S4" s="1825"/>
      <c r="T4" s="2087" t="s">
        <v>3</v>
      </c>
    </row>
    <row r="5" spans="1:32" s="1097" customFormat="1" ht="14.25">
      <c r="A5" s="2086" t="s">
        <v>4</v>
      </c>
      <c r="B5" s="1825" t="s">
        <v>4</v>
      </c>
      <c r="C5" s="1825"/>
      <c r="D5" s="1825"/>
      <c r="E5" s="1825"/>
      <c r="F5" s="1825"/>
      <c r="G5" s="1825"/>
      <c r="H5" s="1825"/>
      <c r="I5" s="1825"/>
      <c r="J5" s="1825"/>
      <c r="K5" s="1825" t="s">
        <v>4</v>
      </c>
      <c r="L5" s="1825"/>
      <c r="M5" s="1825"/>
      <c r="N5" s="1825"/>
      <c r="O5" s="1825"/>
      <c r="P5" s="1825"/>
      <c r="Q5" s="1825"/>
      <c r="R5" s="1825"/>
      <c r="S5" s="1825"/>
      <c r="T5" s="2087" t="s">
        <v>4</v>
      </c>
    </row>
    <row r="6" spans="1:32" s="1097" customFormat="1" ht="15" customHeight="1">
      <c r="A6" s="1282" t="s">
        <v>5</v>
      </c>
      <c r="B6" s="1848" t="s">
        <v>7658</v>
      </c>
      <c r="C6" s="1848"/>
      <c r="D6" s="1848"/>
      <c r="E6" s="1848"/>
      <c r="F6" s="1848"/>
      <c r="G6" s="1848"/>
      <c r="H6" s="1848"/>
      <c r="I6" s="1848"/>
      <c r="J6" s="1848"/>
      <c r="K6" s="1848"/>
      <c r="L6" s="1848"/>
      <c r="M6" s="1848"/>
      <c r="N6" s="1848"/>
      <c r="O6" s="1848"/>
      <c r="P6" s="1848"/>
      <c r="Q6" s="1848"/>
      <c r="R6" s="1848"/>
      <c r="S6" s="1848"/>
      <c r="T6" s="2093"/>
    </row>
    <row r="7" spans="1:32" s="1097" customFormat="1" ht="14.25">
      <c r="A7" s="282" t="s">
        <v>51</v>
      </c>
      <c r="B7" s="1852" t="s">
        <v>6775</v>
      </c>
      <c r="C7" s="1852"/>
      <c r="D7" s="1852"/>
      <c r="E7" s="1852"/>
      <c r="F7" s="1852"/>
      <c r="G7" s="1852"/>
      <c r="H7" s="1852"/>
      <c r="I7" s="1852"/>
      <c r="J7" s="1852"/>
      <c r="K7" s="1852"/>
      <c r="L7" s="1852"/>
      <c r="M7" s="1852"/>
      <c r="N7" s="1852"/>
      <c r="O7" s="1852"/>
      <c r="P7" s="1852"/>
      <c r="Q7" s="1852"/>
      <c r="R7" s="1852"/>
      <c r="S7" s="1852"/>
      <c r="T7" s="2088"/>
    </row>
    <row r="8" spans="1:32" s="1097" customFormat="1" ht="14.25">
      <c r="A8" s="282" t="s">
        <v>6</v>
      </c>
      <c r="B8" s="1852" t="s">
        <v>6776</v>
      </c>
      <c r="C8" s="1852"/>
      <c r="D8" s="1852"/>
      <c r="E8" s="1852"/>
      <c r="F8" s="1852"/>
      <c r="G8" s="1852"/>
      <c r="H8" s="1852"/>
      <c r="I8" s="1852"/>
      <c r="J8" s="1852"/>
      <c r="K8" s="1852"/>
      <c r="L8" s="1852"/>
      <c r="M8" s="1852"/>
      <c r="N8" s="1852"/>
      <c r="O8" s="1852"/>
      <c r="P8" s="1852"/>
      <c r="Q8" s="1852"/>
      <c r="R8" s="1852"/>
      <c r="S8" s="1852"/>
      <c r="T8" s="2088"/>
    </row>
    <row r="9" spans="1:32" s="1097" customFormat="1" ht="15.75" customHeight="1">
      <c r="A9" s="283" t="s">
        <v>7</v>
      </c>
      <c r="B9" s="2497" t="s">
        <v>7819</v>
      </c>
      <c r="C9" s="2497"/>
      <c r="D9" s="2497"/>
      <c r="E9" s="2497"/>
      <c r="F9" s="2497"/>
      <c r="G9" s="2497"/>
      <c r="H9" s="2497"/>
      <c r="I9" s="2497"/>
      <c r="J9" s="2497"/>
      <c r="K9" s="2497"/>
      <c r="L9" s="2497"/>
      <c r="M9" s="2497"/>
      <c r="N9" s="2497"/>
      <c r="O9" s="2497"/>
      <c r="P9" s="2497"/>
      <c r="Q9" s="2497"/>
      <c r="R9" s="2497"/>
      <c r="S9" s="2497"/>
      <c r="T9" s="2498"/>
    </row>
    <row r="10" spans="1:32" ht="15.75" thickBot="1"/>
    <row r="11" spans="1:32" s="1097" customFormat="1" ht="22.5" customHeight="1" thickBot="1">
      <c r="A11" s="1153"/>
      <c r="B11" s="2683" t="s">
        <v>6679</v>
      </c>
      <c r="C11" s="2684"/>
      <c r="D11" s="2684"/>
      <c r="E11" s="2684"/>
      <c r="F11" s="2684"/>
      <c r="G11" s="2684"/>
      <c r="H11" s="2684"/>
      <c r="I11" s="2684"/>
      <c r="J11" s="2684"/>
      <c r="K11" s="2684"/>
      <c r="L11" s="2684"/>
      <c r="M11" s="2684"/>
      <c r="N11" s="2684"/>
      <c r="O11" s="2684"/>
      <c r="P11" s="2684"/>
      <c r="Q11" s="2684"/>
      <c r="R11" s="2684"/>
      <c r="S11" s="2685"/>
      <c r="T11" s="1153"/>
      <c r="U11" s="1154"/>
      <c r="V11" s="1154"/>
      <c r="W11" s="1154"/>
      <c r="X11" s="1154"/>
      <c r="Y11" s="1154"/>
      <c r="Z11" s="1154"/>
      <c r="AA11" s="1154"/>
      <c r="AB11" s="1154"/>
      <c r="AC11" s="1154"/>
      <c r="AD11" s="1154"/>
      <c r="AE11" s="1154"/>
      <c r="AF11" s="1154"/>
    </row>
    <row r="12" spans="1:32" s="406" customFormat="1" ht="30.75" customHeight="1" thickBot="1">
      <c r="A12" s="1155"/>
      <c r="B12" s="1170" t="s">
        <v>6665</v>
      </c>
      <c r="C12" s="1171" t="s">
        <v>6680</v>
      </c>
      <c r="D12" s="1171" t="s">
        <v>6681</v>
      </c>
      <c r="E12" s="1172" t="s">
        <v>6682</v>
      </c>
      <c r="F12" s="1171" t="s">
        <v>6683</v>
      </c>
      <c r="G12" s="1171" t="s">
        <v>6684</v>
      </c>
      <c r="H12" s="1172" t="s">
        <v>6685</v>
      </c>
      <c r="I12" s="1171" t="s">
        <v>6686</v>
      </c>
      <c r="J12" s="1172" t="s">
        <v>6687</v>
      </c>
      <c r="K12" s="1172" t="s">
        <v>6688</v>
      </c>
      <c r="L12" s="1172" t="s">
        <v>6689</v>
      </c>
      <c r="M12" s="1172" t="s">
        <v>6690</v>
      </c>
      <c r="N12" s="1683" t="s">
        <v>6691</v>
      </c>
      <c r="O12" s="1173" t="s">
        <v>6692</v>
      </c>
      <c r="P12" s="1173" t="s">
        <v>6693</v>
      </c>
      <c r="Q12" s="1173" t="s">
        <v>6694</v>
      </c>
      <c r="R12" s="1683" t="s">
        <v>6695</v>
      </c>
      <c r="S12" s="1174" t="s">
        <v>6696</v>
      </c>
      <c r="T12" s="750"/>
      <c r="U12" s="405"/>
      <c r="V12" s="405"/>
      <c r="W12" s="405"/>
      <c r="X12" s="405"/>
      <c r="Y12" s="405"/>
      <c r="Z12" s="405"/>
      <c r="AA12" s="405"/>
      <c r="AB12" s="405"/>
      <c r="AC12" s="405"/>
      <c r="AD12" s="405"/>
      <c r="AE12" s="405"/>
      <c r="AF12" s="405"/>
    </row>
    <row r="13" spans="1:32" s="1196" customFormat="1" ht="17.45" customHeight="1">
      <c r="B13" s="1197">
        <v>1</v>
      </c>
      <c r="C13" s="1388" t="s">
        <v>6733</v>
      </c>
      <c r="D13" s="1198">
        <v>86.15</v>
      </c>
      <c r="E13" s="1199">
        <v>1.4E-2</v>
      </c>
      <c r="F13" s="1199">
        <v>0.19800000000000001</v>
      </c>
      <c r="G13" s="1200"/>
      <c r="H13" s="1198">
        <v>0.56000000000000005</v>
      </c>
      <c r="I13" s="1200">
        <v>10</v>
      </c>
      <c r="J13" s="1198">
        <v>165.83</v>
      </c>
      <c r="K13" s="1201">
        <v>0</v>
      </c>
      <c r="L13" s="1199"/>
      <c r="M13" s="1199"/>
      <c r="N13" s="1200"/>
      <c r="O13" s="1200">
        <v>0</v>
      </c>
      <c r="P13" s="1200">
        <v>0</v>
      </c>
      <c r="Q13" s="1200">
        <v>0</v>
      </c>
      <c r="R13" s="1201">
        <v>0.1026</v>
      </c>
      <c r="S13" s="1202" t="s">
        <v>6745</v>
      </c>
      <c r="T13" s="1203"/>
    </row>
    <row r="14" spans="1:32" s="1196" customFormat="1" ht="17.45" customHeight="1">
      <c r="A14" s="1204"/>
      <c r="B14" s="1205"/>
      <c r="C14" s="1692"/>
      <c r="D14" s="1693"/>
      <c r="E14" s="1694"/>
      <c r="F14" s="1694"/>
      <c r="G14" s="1695">
        <v>0.19800000000000001</v>
      </c>
      <c r="H14" s="1693"/>
      <c r="I14" s="1695"/>
      <c r="J14" s="1693"/>
      <c r="K14" s="1696">
        <v>5.0700000000000002E-2</v>
      </c>
      <c r="L14" s="1694"/>
      <c r="M14" s="1692"/>
      <c r="N14" s="1695"/>
      <c r="O14" s="1695">
        <v>0.7</v>
      </c>
      <c r="P14" s="1695">
        <v>0.08</v>
      </c>
      <c r="Q14" s="1695">
        <v>2.63</v>
      </c>
      <c r="R14" s="1696"/>
      <c r="S14" s="1206"/>
    </row>
    <row r="15" spans="1:32" s="1196" customFormat="1" ht="17.45" customHeight="1">
      <c r="A15" s="1204"/>
      <c r="B15" s="1207"/>
      <c r="C15" s="1697" t="s">
        <v>6742</v>
      </c>
      <c r="D15" s="1693">
        <v>12.6</v>
      </c>
      <c r="E15" s="1694">
        <v>3.1E-2</v>
      </c>
      <c r="F15" s="1694">
        <v>0</v>
      </c>
      <c r="G15" s="1695"/>
      <c r="H15" s="1693">
        <v>0.57999999999999996</v>
      </c>
      <c r="I15" s="1695">
        <v>11.45</v>
      </c>
      <c r="J15" s="1693">
        <v>156.03</v>
      </c>
      <c r="K15" s="1696">
        <v>0.1381</v>
      </c>
      <c r="L15" s="1694"/>
      <c r="M15" s="1692"/>
      <c r="N15" s="1695"/>
      <c r="O15" s="1695">
        <v>1.08</v>
      </c>
      <c r="P15" s="1695">
        <v>7.0000000000000007E-2</v>
      </c>
      <c r="Q15" s="1695">
        <v>2.46</v>
      </c>
      <c r="R15" s="1696">
        <v>0.32479999999999998</v>
      </c>
      <c r="S15" s="1206" t="s">
        <v>7807</v>
      </c>
    </row>
    <row r="16" spans="1:32" s="1196" customFormat="1" ht="17.45" customHeight="1">
      <c r="B16" s="1205"/>
      <c r="C16" s="1692"/>
      <c r="D16" s="1693"/>
      <c r="E16" s="1694"/>
      <c r="F16" s="1694"/>
      <c r="G16" s="1695">
        <v>0.54</v>
      </c>
      <c r="H16" s="1693"/>
      <c r="I16" s="1695"/>
      <c r="J16" s="1693"/>
      <c r="K16" s="1696">
        <v>0.1381</v>
      </c>
      <c r="L16" s="1694"/>
      <c r="M16" s="1692"/>
      <c r="N16" s="1695"/>
      <c r="O16" s="1695">
        <v>1.08</v>
      </c>
      <c r="P16" s="1695">
        <v>7.0000000000000007E-2</v>
      </c>
      <c r="Q16" s="1695">
        <v>2.46</v>
      </c>
      <c r="R16" s="1696"/>
      <c r="S16" s="1206"/>
    </row>
    <row r="17" spans="2:19" s="1196" customFormat="1" ht="17.45" customHeight="1">
      <c r="B17" s="1207"/>
      <c r="C17" s="1697" t="s">
        <v>6743</v>
      </c>
      <c r="D17" s="1693">
        <v>37.08</v>
      </c>
      <c r="E17" s="1694">
        <v>3.4000000000000002E-2</v>
      </c>
      <c r="F17" s="1694">
        <v>0.05</v>
      </c>
      <c r="G17" s="1695"/>
      <c r="H17" s="1693">
        <v>0.57999999999999996</v>
      </c>
      <c r="I17" s="1695">
        <v>11.98</v>
      </c>
      <c r="J17" s="1693">
        <v>152.81</v>
      </c>
      <c r="K17" s="1696">
        <v>0.1381</v>
      </c>
      <c r="L17" s="1694"/>
      <c r="M17" s="1692"/>
      <c r="N17" s="1695"/>
      <c r="O17" s="1695">
        <v>1.23</v>
      </c>
      <c r="P17" s="1695">
        <v>0.09</v>
      </c>
      <c r="Q17" s="1695">
        <v>3.29</v>
      </c>
      <c r="R17" s="1696">
        <v>0.161</v>
      </c>
      <c r="S17" s="1206"/>
    </row>
    <row r="18" spans="2:19" s="1196" customFormat="1" ht="17.45" customHeight="1">
      <c r="B18" s="1205"/>
      <c r="C18" s="1692"/>
      <c r="D18" s="1693"/>
      <c r="E18" s="1694"/>
      <c r="F18" s="1694"/>
      <c r="G18" s="1695">
        <v>0.59</v>
      </c>
      <c r="H18" s="1693"/>
      <c r="I18" s="1695"/>
      <c r="J18" s="1693"/>
      <c r="K18" s="1696">
        <v>0</v>
      </c>
      <c r="L18" s="1694">
        <v>0.1462</v>
      </c>
      <c r="M18" s="1692">
        <v>3</v>
      </c>
      <c r="N18" s="1695">
        <v>0.05</v>
      </c>
      <c r="O18" s="1695">
        <v>1.25</v>
      </c>
      <c r="P18" s="1695">
        <v>0.09</v>
      </c>
      <c r="Q18" s="1695">
        <v>3.37</v>
      </c>
      <c r="R18" s="1696"/>
      <c r="S18" s="1206"/>
    </row>
    <row r="19" spans="2:19" s="1196" customFormat="1" ht="17.45" customHeight="1">
      <c r="B19" s="1207"/>
      <c r="C19" s="1697" t="s">
        <v>6734</v>
      </c>
      <c r="D19" s="1693">
        <v>14.63</v>
      </c>
      <c r="E19" s="1694">
        <v>1.0999999999999999E-2</v>
      </c>
      <c r="F19" s="1694">
        <v>0</v>
      </c>
      <c r="G19" s="1695"/>
      <c r="H19" s="1693">
        <v>0.25</v>
      </c>
      <c r="I19" s="1695">
        <v>11.98</v>
      </c>
      <c r="J19" s="1693">
        <v>152.81</v>
      </c>
      <c r="K19" s="1696">
        <v>0</v>
      </c>
      <c r="L19" s="1694"/>
      <c r="M19" s="1692"/>
      <c r="N19" s="1695"/>
      <c r="O19" s="1695">
        <v>0</v>
      </c>
      <c r="P19" s="1695">
        <v>0</v>
      </c>
      <c r="Q19" s="1695">
        <v>0</v>
      </c>
      <c r="R19" s="1696">
        <v>0.19220000000000001</v>
      </c>
      <c r="S19" s="1206" t="s">
        <v>7807</v>
      </c>
    </row>
    <row r="20" spans="2:19" s="1196" customFormat="1" ht="17.45" customHeight="1">
      <c r="B20" s="1205"/>
      <c r="C20" s="1692"/>
      <c r="D20" s="1693"/>
      <c r="E20" s="1694"/>
      <c r="F20" s="1694"/>
      <c r="G20" s="1695">
        <v>0</v>
      </c>
      <c r="H20" s="1693"/>
      <c r="I20" s="1695"/>
      <c r="J20" s="1693"/>
      <c r="K20" s="1696">
        <v>0</v>
      </c>
      <c r="L20" s="1694"/>
      <c r="M20" s="1692"/>
      <c r="N20" s="1695"/>
      <c r="O20" s="1695">
        <v>0</v>
      </c>
      <c r="P20" s="1695">
        <v>0</v>
      </c>
      <c r="Q20" s="1695">
        <v>0</v>
      </c>
      <c r="R20" s="1696"/>
      <c r="S20" s="1206"/>
    </row>
    <row r="21" spans="2:19" s="1196" customFormat="1" ht="17.45" customHeight="1">
      <c r="B21" s="1207"/>
      <c r="C21" s="1697" t="s">
        <v>6744</v>
      </c>
      <c r="D21" s="1693">
        <v>60.94</v>
      </c>
      <c r="E21" s="1694">
        <v>4.2000000000000003E-2</v>
      </c>
      <c r="F21" s="1694">
        <v>0.14299999999999999</v>
      </c>
      <c r="G21" s="1695"/>
      <c r="H21" s="1693">
        <v>0.57999999999999996</v>
      </c>
      <c r="I21" s="1695">
        <v>11.98</v>
      </c>
      <c r="J21" s="1693">
        <v>152.81</v>
      </c>
      <c r="K21" s="1696">
        <v>0</v>
      </c>
      <c r="L21" s="1694"/>
      <c r="M21" s="1692"/>
      <c r="N21" s="1695"/>
      <c r="O21" s="1695">
        <v>0</v>
      </c>
      <c r="P21" s="1695">
        <v>0</v>
      </c>
      <c r="Q21" s="1695">
        <v>0</v>
      </c>
      <c r="R21" s="1696">
        <v>0.17929999999999999</v>
      </c>
      <c r="S21" s="1206"/>
    </row>
    <row r="22" spans="2:19" s="1196" customFormat="1" ht="17.45" customHeight="1">
      <c r="B22" s="1205"/>
      <c r="C22" s="1692"/>
      <c r="D22" s="1693"/>
      <c r="E22" s="1694"/>
      <c r="F22" s="1694"/>
      <c r="G22" s="1695">
        <v>0.14299999999999999</v>
      </c>
      <c r="H22" s="1693"/>
      <c r="I22" s="1695"/>
      <c r="J22" s="1693"/>
      <c r="K22" s="1696">
        <v>0</v>
      </c>
      <c r="L22" s="1694">
        <v>3.5400000000000001E-2</v>
      </c>
      <c r="M22" s="1698">
        <v>1</v>
      </c>
      <c r="N22" s="1695">
        <v>0.05</v>
      </c>
      <c r="O22" s="1695">
        <v>1.02</v>
      </c>
      <c r="P22" s="1695">
        <v>0.06</v>
      </c>
      <c r="Q22" s="1695">
        <v>1.76</v>
      </c>
      <c r="R22" s="1696"/>
      <c r="S22" s="1206"/>
    </row>
    <row r="23" spans="2:19" s="1196" customFormat="1" ht="17.45" customHeight="1">
      <c r="B23" s="1207"/>
      <c r="C23" s="1697" t="s">
        <v>6735</v>
      </c>
      <c r="D23" s="1693">
        <v>10.48</v>
      </c>
      <c r="E23" s="1694">
        <v>1E-3</v>
      </c>
      <c r="F23" s="1694">
        <v>0</v>
      </c>
      <c r="G23" s="1695"/>
      <c r="H23" s="1693">
        <v>0.25</v>
      </c>
      <c r="I23" s="1695">
        <v>11.98</v>
      </c>
      <c r="J23" s="1693">
        <v>152.81</v>
      </c>
      <c r="K23" s="1696">
        <v>0</v>
      </c>
      <c r="L23" s="1694"/>
      <c r="M23" s="1692"/>
      <c r="N23" s="1695"/>
      <c r="O23" s="1695">
        <v>0</v>
      </c>
      <c r="P23" s="1695">
        <v>0</v>
      </c>
      <c r="Q23" s="1695">
        <v>0</v>
      </c>
      <c r="R23" s="1696">
        <v>5.8000000000000003E-2</v>
      </c>
      <c r="S23" s="1206" t="s">
        <v>7807</v>
      </c>
    </row>
    <row r="24" spans="2:19" s="1196" customFormat="1" ht="17.45" customHeight="1">
      <c r="B24" s="1205"/>
      <c r="C24" s="1692"/>
      <c r="D24" s="1693"/>
      <c r="E24" s="1694"/>
      <c r="F24" s="1694"/>
      <c r="G24" s="1695">
        <v>0</v>
      </c>
      <c r="H24" s="1693"/>
      <c r="I24" s="1695"/>
      <c r="J24" s="1693"/>
      <c r="K24" s="1696">
        <v>0</v>
      </c>
      <c r="L24" s="1694"/>
      <c r="M24" s="1692"/>
      <c r="N24" s="1695"/>
      <c r="O24" s="1695">
        <v>0</v>
      </c>
      <c r="P24" s="1695">
        <v>0</v>
      </c>
      <c r="Q24" s="1695">
        <v>0</v>
      </c>
      <c r="R24" s="1696"/>
      <c r="S24" s="1206"/>
    </row>
    <row r="25" spans="2:19" s="1208" customFormat="1" ht="17.25" customHeight="1">
      <c r="B25" s="1207"/>
      <c r="C25" s="1697" t="s">
        <v>7808</v>
      </c>
      <c r="D25" s="1693">
        <v>104.39</v>
      </c>
      <c r="E25" s="1694">
        <v>2.9000000000000001E-2</v>
      </c>
      <c r="F25" s="1694">
        <v>0.26100000000000001</v>
      </c>
      <c r="G25" s="1695"/>
      <c r="H25" s="1693">
        <v>0.57999999999999996</v>
      </c>
      <c r="I25" s="1695">
        <v>11.98</v>
      </c>
      <c r="J25" s="1693">
        <v>152.81</v>
      </c>
      <c r="K25" s="1696">
        <v>0</v>
      </c>
      <c r="L25" s="1694"/>
      <c r="M25" s="1692"/>
      <c r="N25" s="1695"/>
      <c r="O25" s="1695">
        <v>0</v>
      </c>
      <c r="P25" s="1695">
        <v>0</v>
      </c>
      <c r="Q25" s="1695">
        <v>0</v>
      </c>
      <c r="R25" s="1696">
        <v>0.14910000000000001</v>
      </c>
      <c r="S25" s="1206" t="s">
        <v>6745</v>
      </c>
    </row>
    <row r="26" spans="2:19" s="1208" customFormat="1" ht="17.45" customHeight="1">
      <c r="B26" s="1205"/>
      <c r="C26" s="1692"/>
      <c r="D26" s="1693"/>
      <c r="E26" s="1694"/>
      <c r="F26" s="1694"/>
      <c r="G26" s="1695">
        <v>0.26100000000000001</v>
      </c>
      <c r="H26" s="1693"/>
      <c r="I26" s="1695"/>
      <c r="J26" s="1693"/>
      <c r="K26" s="1696">
        <v>6.4699999999999994E-2</v>
      </c>
      <c r="L26" s="1694"/>
      <c r="M26" s="1692"/>
      <c r="N26" s="1695"/>
      <c r="O26" s="1695">
        <v>0.99</v>
      </c>
      <c r="P26" s="1695">
        <v>7.0000000000000007E-2</v>
      </c>
      <c r="Q26" s="1695">
        <v>2.4900000000000002</v>
      </c>
      <c r="R26" s="1696"/>
      <c r="S26" s="1206"/>
    </row>
    <row r="27" spans="2:19" s="1208" customFormat="1" ht="17.45" customHeight="1">
      <c r="B27" s="1207">
        <v>2</v>
      </c>
      <c r="C27" s="1699" t="s">
        <v>6737</v>
      </c>
      <c r="D27" s="1693">
        <v>99.8</v>
      </c>
      <c r="E27" s="1694">
        <v>3.0000000000000001E-3</v>
      </c>
      <c r="F27" s="1694">
        <v>0.23100000000000001</v>
      </c>
      <c r="G27" s="1695"/>
      <c r="H27" s="1693">
        <v>0.56000000000000005</v>
      </c>
      <c r="I27" s="1695">
        <v>10</v>
      </c>
      <c r="J27" s="1693">
        <v>165.83</v>
      </c>
      <c r="K27" s="1696">
        <v>0</v>
      </c>
      <c r="L27" s="1694"/>
      <c r="M27" s="1692"/>
      <c r="N27" s="1695"/>
      <c r="O27" s="1695">
        <v>0</v>
      </c>
      <c r="P27" s="1695">
        <v>0</v>
      </c>
      <c r="Q27" s="1695">
        <v>0</v>
      </c>
      <c r="R27" s="1696">
        <v>4.48E-2</v>
      </c>
      <c r="S27" s="1206"/>
    </row>
    <row r="28" spans="2:19" s="1208" customFormat="1" ht="17.45" customHeight="1">
      <c r="B28" s="1205"/>
      <c r="C28" s="1692"/>
      <c r="D28" s="1693"/>
      <c r="E28" s="1694"/>
      <c r="F28" s="1694"/>
      <c r="G28" s="1695">
        <v>0.23100000000000001</v>
      </c>
      <c r="H28" s="1693"/>
      <c r="I28" s="1695"/>
      <c r="J28" s="1693"/>
      <c r="K28" s="1696">
        <v>0</v>
      </c>
      <c r="L28" s="1694">
        <v>5.91E-2</v>
      </c>
      <c r="M28" s="1692">
        <v>2</v>
      </c>
      <c r="N28" s="1695">
        <v>0.05</v>
      </c>
      <c r="O28" s="1695">
        <v>0.38</v>
      </c>
      <c r="P28" s="1695">
        <v>0.1</v>
      </c>
      <c r="Q28" s="1695">
        <v>3.95</v>
      </c>
      <c r="R28" s="1696"/>
      <c r="S28" s="1206"/>
    </row>
    <row r="29" spans="2:19" s="1208" customFormat="1" ht="17.45" customHeight="1">
      <c r="B29" s="1207">
        <v>3</v>
      </c>
      <c r="C29" s="1699" t="s">
        <v>6738</v>
      </c>
      <c r="D29" s="1693">
        <v>93.4</v>
      </c>
      <c r="E29" s="1694">
        <v>3.0000000000000001E-3</v>
      </c>
      <c r="F29" s="1694">
        <v>0.249</v>
      </c>
      <c r="G29" s="1695"/>
      <c r="H29" s="1693">
        <v>0.56000000000000005</v>
      </c>
      <c r="I29" s="1695">
        <v>10</v>
      </c>
      <c r="J29" s="1693">
        <v>165.83</v>
      </c>
      <c r="K29" s="1696">
        <v>0</v>
      </c>
      <c r="L29" s="1694"/>
      <c r="M29" s="1692"/>
      <c r="N29" s="1695"/>
      <c r="O29" s="1695">
        <v>0</v>
      </c>
      <c r="P29" s="1695">
        <v>0</v>
      </c>
      <c r="Q29" s="1695">
        <v>0</v>
      </c>
      <c r="R29" s="1696">
        <v>4.8099999999999997E-2</v>
      </c>
      <c r="S29" s="1206"/>
    </row>
    <row r="30" spans="2:19" s="1208" customFormat="1" ht="17.45" customHeight="1">
      <c r="B30" s="1205"/>
      <c r="C30" s="1692"/>
      <c r="D30" s="1693"/>
      <c r="E30" s="1694"/>
      <c r="F30" s="1694"/>
      <c r="G30" s="1695">
        <v>0.249</v>
      </c>
      <c r="H30" s="1693"/>
      <c r="I30" s="1695"/>
      <c r="J30" s="1693"/>
      <c r="K30" s="1696">
        <v>0</v>
      </c>
      <c r="L30" s="1694">
        <v>6.3700000000000007E-2</v>
      </c>
      <c r="M30" s="1692">
        <v>2</v>
      </c>
      <c r="N30" s="1695">
        <v>0.05</v>
      </c>
      <c r="O30" s="1695">
        <v>0.4</v>
      </c>
      <c r="P30" s="1695">
        <v>0.1</v>
      </c>
      <c r="Q30" s="1695">
        <v>3.96</v>
      </c>
      <c r="R30" s="1696"/>
      <c r="S30" s="1206"/>
    </row>
    <row r="31" spans="2:19" s="1208" customFormat="1" ht="17.45" customHeight="1">
      <c r="B31" s="1385">
        <v>4</v>
      </c>
      <c r="C31" s="1699" t="s">
        <v>6739</v>
      </c>
      <c r="D31" s="1693">
        <v>64.2</v>
      </c>
      <c r="E31" s="1694">
        <v>1.7000000000000001E-2</v>
      </c>
      <c r="F31" s="1694">
        <v>0.193</v>
      </c>
      <c r="G31" s="1695"/>
      <c r="H31" s="1693">
        <v>0.56000000000000005</v>
      </c>
      <c r="I31" s="1695">
        <v>10</v>
      </c>
      <c r="J31" s="1693">
        <v>165.83</v>
      </c>
      <c r="K31" s="1696">
        <v>0</v>
      </c>
      <c r="L31" s="1694"/>
      <c r="M31" s="1692"/>
      <c r="N31" s="1695"/>
      <c r="O31" s="1695">
        <v>0</v>
      </c>
      <c r="P31" s="1695">
        <v>0</v>
      </c>
      <c r="Q31" s="1695">
        <v>0</v>
      </c>
      <c r="R31" s="1696">
        <v>0.115</v>
      </c>
      <c r="S31" s="1206"/>
    </row>
    <row r="32" spans="2:19" s="1208" customFormat="1" ht="17.45" customHeight="1">
      <c r="B32" s="1385"/>
      <c r="C32" s="1692"/>
      <c r="D32" s="1693"/>
      <c r="E32" s="1694"/>
      <c r="F32" s="1694"/>
      <c r="G32" s="1695">
        <v>0.193</v>
      </c>
      <c r="H32" s="1693"/>
      <c r="I32" s="1695"/>
      <c r="J32" s="1693"/>
      <c r="K32" s="1696">
        <v>0</v>
      </c>
      <c r="L32" s="1694">
        <v>4.9399999999999999E-2</v>
      </c>
      <c r="M32" s="1698">
        <v>1</v>
      </c>
      <c r="N32" s="1695">
        <v>0.05</v>
      </c>
      <c r="O32" s="1695">
        <v>0.76</v>
      </c>
      <c r="P32" s="1695">
        <v>7.0000000000000007E-2</v>
      </c>
      <c r="Q32" s="1695">
        <v>2.48</v>
      </c>
      <c r="R32" s="1696"/>
      <c r="S32" s="1206"/>
    </row>
    <row r="33" spans="1:20" s="1208" customFormat="1" ht="17.45" customHeight="1">
      <c r="B33" s="1386">
        <v>5</v>
      </c>
      <c r="C33" s="1387" t="s">
        <v>7809</v>
      </c>
      <c r="D33" s="1209">
        <v>90.42</v>
      </c>
      <c r="E33" s="1210">
        <v>1.0999999999999999E-2</v>
      </c>
      <c r="F33" s="1210">
        <v>0.23100000000000001</v>
      </c>
      <c r="G33" s="1211"/>
      <c r="H33" s="1209">
        <v>0.56000000000000005</v>
      </c>
      <c r="I33" s="1211">
        <v>10</v>
      </c>
      <c r="J33" s="1209">
        <v>165.83</v>
      </c>
      <c r="K33" s="1212">
        <v>0</v>
      </c>
      <c r="L33" s="1210"/>
      <c r="M33" s="1213"/>
      <c r="N33" s="1211"/>
      <c r="O33" s="1211">
        <v>0</v>
      </c>
      <c r="P33" s="1211">
        <v>0</v>
      </c>
      <c r="Q33" s="1211">
        <v>0</v>
      </c>
      <c r="R33" s="1212">
        <v>9.1600000000000001E-2</v>
      </c>
      <c r="S33" s="1214"/>
    </row>
    <row r="34" spans="1:20" s="1208" customFormat="1" ht="17.45" customHeight="1">
      <c r="B34" s="1385"/>
      <c r="C34" s="1692"/>
      <c r="D34" s="1693"/>
      <c r="E34" s="1694"/>
      <c r="F34" s="1694"/>
      <c r="G34" s="1695">
        <v>0.23100000000000001</v>
      </c>
      <c r="H34" s="1693"/>
      <c r="I34" s="1695"/>
      <c r="J34" s="1693"/>
      <c r="K34" s="1696">
        <v>0</v>
      </c>
      <c r="L34" s="1694">
        <v>5.8999999999999997E-2</v>
      </c>
      <c r="M34" s="1698">
        <v>2</v>
      </c>
      <c r="N34" s="1695">
        <v>0.05</v>
      </c>
      <c r="O34" s="1695">
        <v>0.66</v>
      </c>
      <c r="P34" s="1695">
        <v>0.08</v>
      </c>
      <c r="Q34" s="1695">
        <v>2.93</v>
      </c>
      <c r="R34" s="1696"/>
      <c r="S34" s="1206"/>
    </row>
    <row r="35" spans="1:20" s="1208" customFormat="1" ht="17.45" customHeight="1">
      <c r="B35" s="1385">
        <v>6</v>
      </c>
      <c r="C35" s="1699" t="s">
        <v>6741</v>
      </c>
      <c r="D35" s="1693">
        <v>94.47</v>
      </c>
      <c r="E35" s="1694">
        <v>1.6E-2</v>
      </c>
      <c r="F35" s="1694">
        <v>0.49199999999999999</v>
      </c>
      <c r="G35" s="1695"/>
      <c r="H35" s="1693">
        <v>0.56000000000000005</v>
      </c>
      <c r="I35" s="1695">
        <v>10</v>
      </c>
      <c r="J35" s="1693">
        <v>165.83</v>
      </c>
      <c r="K35" s="1696">
        <v>0</v>
      </c>
      <c r="L35" s="1694"/>
      <c r="M35" s="1692"/>
      <c r="N35" s="1695"/>
      <c r="O35" s="1695">
        <v>0</v>
      </c>
      <c r="P35" s="1695">
        <v>0</v>
      </c>
      <c r="Q35" s="1695">
        <v>0</v>
      </c>
      <c r="R35" s="1696">
        <v>0.11169999999999999</v>
      </c>
      <c r="S35" s="1206"/>
    </row>
    <row r="36" spans="1:20" s="1208" customFormat="1" ht="17.45" customHeight="1">
      <c r="B36" s="1205"/>
      <c r="C36" s="1692"/>
      <c r="D36" s="1693"/>
      <c r="E36" s="1694"/>
      <c r="F36" s="1694"/>
      <c r="G36" s="1695">
        <v>0.49199999999999999</v>
      </c>
      <c r="H36" s="1693"/>
      <c r="I36" s="1695"/>
      <c r="J36" s="1693"/>
      <c r="K36" s="1696">
        <v>0</v>
      </c>
      <c r="L36" s="1694">
        <v>0.12590000000000001</v>
      </c>
      <c r="M36" s="1698">
        <v>3</v>
      </c>
      <c r="N36" s="1695">
        <v>0.05</v>
      </c>
      <c r="O36" s="1695">
        <v>0.91</v>
      </c>
      <c r="P36" s="1695">
        <v>0.1</v>
      </c>
      <c r="Q36" s="1695">
        <v>3.68</v>
      </c>
      <c r="R36" s="1696"/>
      <c r="S36" s="1206"/>
    </row>
    <row r="37" spans="1:20" s="486" customFormat="1" ht="17.45" customHeight="1">
      <c r="A37" s="1180"/>
      <c r="B37" s="1215"/>
      <c r="C37" s="1700" t="s">
        <v>6964</v>
      </c>
      <c r="D37" s="1701">
        <v>39.25</v>
      </c>
      <c r="E37" s="1702">
        <v>3.2000000000000001E-2</v>
      </c>
      <c r="F37" s="1702">
        <v>0.24099999999999999</v>
      </c>
      <c r="G37" s="1703"/>
      <c r="H37" s="1701">
        <v>0.56000000000000005</v>
      </c>
      <c r="I37" s="1703">
        <v>10</v>
      </c>
      <c r="J37" s="1701">
        <v>165.83</v>
      </c>
      <c r="K37" s="1704">
        <v>0</v>
      </c>
      <c r="L37" s="1702"/>
      <c r="M37" s="1705"/>
      <c r="N37" s="1703"/>
      <c r="O37" s="1703">
        <v>0</v>
      </c>
      <c r="P37" s="1703">
        <v>0</v>
      </c>
      <c r="Q37" s="1703">
        <v>0</v>
      </c>
      <c r="R37" s="1704">
        <v>0.155</v>
      </c>
      <c r="S37" s="1162"/>
      <c r="T37" s="1180"/>
    </row>
    <row r="38" spans="1:20" s="486" customFormat="1" ht="17.45" customHeight="1">
      <c r="A38" s="1180"/>
      <c r="B38" s="1215"/>
      <c r="C38" s="1701"/>
      <c r="D38" s="1701"/>
      <c r="E38" s="1702"/>
      <c r="F38" s="1702"/>
      <c r="G38" s="1703">
        <v>0.24099999999999999</v>
      </c>
      <c r="H38" s="1701"/>
      <c r="I38" s="1703"/>
      <c r="J38" s="1701"/>
      <c r="K38" s="1704">
        <v>0</v>
      </c>
      <c r="L38" s="1702">
        <v>6.1699999999999998E-2</v>
      </c>
      <c r="M38" s="1705">
        <v>2</v>
      </c>
      <c r="N38" s="1703">
        <v>0.05</v>
      </c>
      <c r="O38" s="1703">
        <v>1.01</v>
      </c>
      <c r="P38" s="1703">
        <v>7.0000000000000007E-2</v>
      </c>
      <c r="Q38" s="1703">
        <v>2.4</v>
      </c>
      <c r="R38" s="1704"/>
      <c r="S38" s="1162"/>
      <c r="T38" s="1180"/>
    </row>
    <row r="39" spans="1:20" s="486" customFormat="1" ht="17.45" customHeight="1">
      <c r="A39" s="1180"/>
      <c r="B39" s="1215"/>
      <c r="C39" s="1700" t="s">
        <v>7810</v>
      </c>
      <c r="D39" s="1701">
        <v>11.95</v>
      </c>
      <c r="E39" s="1702">
        <v>8.9999999999999993E-3</v>
      </c>
      <c r="F39" s="1702">
        <v>0</v>
      </c>
      <c r="G39" s="1703"/>
      <c r="H39" s="1701">
        <v>0.22</v>
      </c>
      <c r="I39" s="1703">
        <v>10</v>
      </c>
      <c r="J39" s="1701">
        <v>165.83</v>
      </c>
      <c r="K39" s="1704">
        <v>0</v>
      </c>
      <c r="L39" s="1702"/>
      <c r="M39" s="1705"/>
      <c r="N39" s="1703"/>
      <c r="O39" s="1703">
        <v>0</v>
      </c>
      <c r="P39" s="1703">
        <v>0</v>
      </c>
      <c r="Q39" s="1703">
        <v>0</v>
      </c>
      <c r="R39" s="1704">
        <v>0.1719</v>
      </c>
      <c r="S39" s="1162" t="s">
        <v>7807</v>
      </c>
      <c r="T39" s="1180"/>
    </row>
    <row r="40" spans="1:20" s="486" customFormat="1" ht="17.45" customHeight="1">
      <c r="A40" s="1180"/>
      <c r="B40" s="1215"/>
      <c r="C40" s="1701"/>
      <c r="D40" s="1701"/>
      <c r="E40" s="1702"/>
      <c r="F40" s="1702"/>
      <c r="G40" s="1703">
        <v>0</v>
      </c>
      <c r="H40" s="1701"/>
      <c r="I40" s="1703"/>
      <c r="J40" s="1701"/>
      <c r="K40" s="1704">
        <v>0</v>
      </c>
      <c r="L40" s="1702"/>
      <c r="M40" s="1705"/>
      <c r="N40" s="1703"/>
      <c r="O40" s="1703">
        <v>0</v>
      </c>
      <c r="P40" s="1703">
        <v>0</v>
      </c>
      <c r="Q40" s="1703">
        <v>0</v>
      </c>
      <c r="R40" s="1704"/>
      <c r="S40" s="1162"/>
      <c r="T40" s="1180"/>
    </row>
    <row r="41" spans="1:20" s="486" customFormat="1" ht="17.45" customHeight="1">
      <c r="A41" s="1180"/>
      <c r="B41" s="1215"/>
      <c r="C41" s="1700" t="s">
        <v>7811</v>
      </c>
      <c r="D41" s="1701">
        <v>63.66</v>
      </c>
      <c r="E41" s="1702">
        <v>3.5999999999999997E-2</v>
      </c>
      <c r="F41" s="1702">
        <v>0.307</v>
      </c>
      <c r="G41" s="1703"/>
      <c r="H41" s="1701">
        <v>0.56000000000000005</v>
      </c>
      <c r="I41" s="1703">
        <v>10</v>
      </c>
      <c r="J41" s="1701">
        <v>165.83</v>
      </c>
      <c r="K41" s="1704">
        <v>0</v>
      </c>
      <c r="L41" s="1702"/>
      <c r="M41" s="1705"/>
      <c r="N41" s="1703"/>
      <c r="O41" s="1703">
        <v>0</v>
      </c>
      <c r="P41" s="1703">
        <v>0</v>
      </c>
      <c r="Q41" s="1703">
        <v>0</v>
      </c>
      <c r="R41" s="1704">
        <v>0.1661</v>
      </c>
      <c r="S41" s="1162" t="s">
        <v>6745</v>
      </c>
      <c r="T41" s="1180"/>
    </row>
    <row r="42" spans="1:20" s="486" customFormat="1" ht="17.45" customHeight="1">
      <c r="A42" s="1180"/>
      <c r="B42" s="1215"/>
      <c r="C42" s="1706"/>
      <c r="D42" s="1701"/>
      <c r="E42" s="1702"/>
      <c r="F42" s="1702"/>
      <c r="G42" s="1703">
        <v>0.307</v>
      </c>
      <c r="H42" s="1701"/>
      <c r="I42" s="1703"/>
      <c r="J42" s="1701"/>
      <c r="K42" s="1704">
        <v>7.8399999999999997E-2</v>
      </c>
      <c r="L42" s="1702"/>
      <c r="M42" s="1705"/>
      <c r="N42" s="1703"/>
      <c r="O42" s="1703">
        <v>1.1200000000000001</v>
      </c>
      <c r="P42" s="1703">
        <v>0.08</v>
      </c>
      <c r="Q42" s="1703">
        <v>2.58</v>
      </c>
      <c r="R42" s="1704"/>
      <c r="S42" s="1162"/>
      <c r="T42" s="1180"/>
    </row>
    <row r="43" spans="1:20" s="1208" customFormat="1" ht="17.45" customHeight="1">
      <c r="B43" s="1215"/>
      <c r="C43" s="1700" t="s">
        <v>7812</v>
      </c>
      <c r="D43" s="1701">
        <v>11.45</v>
      </c>
      <c r="E43" s="1702">
        <v>0.03</v>
      </c>
      <c r="F43" s="1702">
        <v>0</v>
      </c>
      <c r="G43" s="1703"/>
      <c r="H43" s="1701">
        <v>0.56999999999999995</v>
      </c>
      <c r="I43" s="1703">
        <v>11.24</v>
      </c>
      <c r="J43" s="1701">
        <v>157.33000000000001</v>
      </c>
      <c r="K43" s="1704">
        <v>7.8399999999999997E-2</v>
      </c>
      <c r="L43" s="1702"/>
      <c r="M43" s="1705"/>
      <c r="N43" s="1703"/>
      <c r="O43" s="1703">
        <v>0.95</v>
      </c>
      <c r="P43" s="1703">
        <v>0.06</v>
      </c>
      <c r="Q43" s="1703">
        <v>1.94</v>
      </c>
      <c r="R43" s="1704">
        <v>0.31859999999999999</v>
      </c>
      <c r="S43" s="1162" t="s">
        <v>7807</v>
      </c>
    </row>
    <row r="44" spans="1:20" s="1208" customFormat="1" ht="17.45" customHeight="1">
      <c r="B44" s="1215"/>
      <c r="C44" s="1701"/>
      <c r="D44" s="1701"/>
      <c r="E44" s="1702"/>
      <c r="F44" s="1702"/>
      <c r="G44" s="1703">
        <v>0.307</v>
      </c>
      <c r="H44" s="1701"/>
      <c r="I44" s="1703"/>
      <c r="J44" s="1701"/>
      <c r="K44" s="1704">
        <v>7.8399999999999997E-2</v>
      </c>
      <c r="L44" s="1702"/>
      <c r="M44" s="1705"/>
      <c r="N44" s="1703"/>
      <c r="O44" s="1703">
        <v>0.95</v>
      </c>
      <c r="P44" s="1703">
        <v>0.06</v>
      </c>
      <c r="Q44" s="1703">
        <v>1.94</v>
      </c>
      <c r="R44" s="1704"/>
      <c r="S44" s="1162"/>
    </row>
    <row r="45" spans="1:20" s="1208" customFormat="1" ht="17.45" customHeight="1">
      <c r="B45" s="1215"/>
      <c r="C45" s="1700" t="s">
        <v>7813</v>
      </c>
      <c r="D45" s="1701">
        <v>31.77</v>
      </c>
      <c r="E45" s="1702">
        <v>2.7E-2</v>
      </c>
      <c r="F45" s="1702">
        <v>0.16300000000000001</v>
      </c>
      <c r="G45" s="1703"/>
      <c r="H45" s="1701">
        <v>0.57999999999999996</v>
      </c>
      <c r="I45" s="1703">
        <v>11.42</v>
      </c>
      <c r="J45" s="1701">
        <v>156.22</v>
      </c>
      <c r="K45" s="1704">
        <v>7.8399999999999997E-2</v>
      </c>
      <c r="L45" s="1702"/>
      <c r="M45" s="1705"/>
      <c r="N45" s="1703"/>
      <c r="O45" s="1703">
        <v>1</v>
      </c>
      <c r="P45" s="1703">
        <v>0.08</v>
      </c>
      <c r="Q45" s="1703">
        <v>2.73</v>
      </c>
      <c r="R45" s="1704">
        <v>0.1444</v>
      </c>
      <c r="S45" s="1162"/>
    </row>
    <row r="46" spans="1:20" s="1208" customFormat="1" ht="17.45" customHeight="1">
      <c r="B46" s="1216"/>
      <c r="C46" s="1707"/>
      <c r="D46" s="1707"/>
      <c r="E46" s="1708"/>
      <c r="F46" s="1708"/>
      <c r="G46" s="1709">
        <v>0.47</v>
      </c>
      <c r="H46" s="1707"/>
      <c r="I46" s="1709"/>
      <c r="J46" s="1707"/>
      <c r="K46" s="1710">
        <v>0</v>
      </c>
      <c r="L46" s="1708">
        <v>0.1174</v>
      </c>
      <c r="M46" s="1711">
        <v>3</v>
      </c>
      <c r="N46" s="1709">
        <v>0.05</v>
      </c>
      <c r="O46" s="1709">
        <v>1.0900000000000001</v>
      </c>
      <c r="P46" s="1709">
        <v>0.09</v>
      </c>
      <c r="Q46" s="1709">
        <v>3.22</v>
      </c>
      <c r="R46" s="1710"/>
      <c r="S46" s="1217"/>
    </row>
    <row r="47" spans="1:20" s="1218" customFormat="1" ht="17.45" customHeight="1">
      <c r="B47" s="1216"/>
      <c r="C47" s="1700" t="s">
        <v>7814</v>
      </c>
      <c r="D47" s="1707">
        <v>70.92</v>
      </c>
      <c r="E47" s="1708">
        <v>2.7E-2</v>
      </c>
      <c r="F47" s="1708">
        <v>0.27700000000000002</v>
      </c>
      <c r="G47" s="1709"/>
      <c r="H47" s="1707">
        <v>0.57999999999999996</v>
      </c>
      <c r="I47" s="1709">
        <v>11.42</v>
      </c>
      <c r="J47" s="1707">
        <v>156.22</v>
      </c>
      <c r="K47" s="1710">
        <v>0</v>
      </c>
      <c r="L47" s="1708"/>
      <c r="M47" s="1712"/>
      <c r="N47" s="1709"/>
      <c r="O47" s="1709">
        <v>0</v>
      </c>
      <c r="P47" s="1709">
        <v>0</v>
      </c>
      <c r="Q47" s="1709">
        <v>0</v>
      </c>
      <c r="R47" s="1710">
        <v>0.14280000000000001</v>
      </c>
      <c r="S47" s="1217" t="s">
        <v>6745</v>
      </c>
    </row>
    <row r="48" spans="1:20" ht="17.45" customHeight="1">
      <c r="B48" s="1216"/>
      <c r="C48" s="1707"/>
      <c r="D48" s="1707"/>
      <c r="E48" s="1708"/>
      <c r="F48" s="1708"/>
      <c r="G48" s="1709">
        <v>0.27700000000000002</v>
      </c>
      <c r="H48" s="1707"/>
      <c r="I48" s="1709"/>
      <c r="J48" s="1707"/>
      <c r="K48" s="1710">
        <v>6.93E-2</v>
      </c>
      <c r="L48" s="1708"/>
      <c r="M48" s="1711"/>
      <c r="N48" s="1709"/>
      <c r="O48" s="1709">
        <v>0.97</v>
      </c>
      <c r="P48" s="1709">
        <v>0.08</v>
      </c>
      <c r="Q48" s="1709">
        <v>2.61</v>
      </c>
      <c r="R48" s="1710"/>
      <c r="S48" s="1217"/>
    </row>
    <row r="49" spans="2:19" s="1218" customFormat="1" ht="17.45" customHeight="1">
      <c r="B49" s="1216">
        <v>7</v>
      </c>
      <c r="C49" s="1713" t="s">
        <v>6736</v>
      </c>
      <c r="D49" s="1707">
        <v>88.51</v>
      </c>
      <c r="E49" s="1708">
        <v>1.9E-2</v>
      </c>
      <c r="F49" s="1708">
        <v>0.34200000000000003</v>
      </c>
      <c r="G49" s="1709"/>
      <c r="H49" s="1707">
        <v>0.56000000000000005</v>
      </c>
      <c r="I49" s="1709">
        <v>10</v>
      </c>
      <c r="J49" s="1707">
        <v>165.83</v>
      </c>
      <c r="K49" s="1710">
        <v>0</v>
      </c>
      <c r="L49" s="1708"/>
      <c r="M49" s="1712"/>
      <c r="N49" s="1709"/>
      <c r="O49" s="1709">
        <v>0</v>
      </c>
      <c r="P49" s="1709">
        <v>0</v>
      </c>
      <c r="Q49" s="1709">
        <v>0</v>
      </c>
      <c r="R49" s="1710">
        <v>0.11899999999999999</v>
      </c>
      <c r="S49" s="1217" t="s">
        <v>6745</v>
      </c>
    </row>
    <row r="50" spans="2:19" ht="17.45" customHeight="1">
      <c r="B50" s="1216"/>
      <c r="C50" s="1707"/>
      <c r="D50" s="1707"/>
      <c r="E50" s="1708"/>
      <c r="F50" s="1708"/>
      <c r="G50" s="1709">
        <v>0.34200000000000003</v>
      </c>
      <c r="H50" s="1707"/>
      <c r="I50" s="1709"/>
      <c r="J50" s="1707"/>
      <c r="K50" s="1710">
        <v>8.7400000000000005E-2</v>
      </c>
      <c r="L50" s="1708"/>
      <c r="M50" s="1712"/>
      <c r="N50" s="1709"/>
      <c r="O50" s="1709">
        <v>0.88</v>
      </c>
      <c r="P50" s="1709">
        <v>0.09</v>
      </c>
      <c r="Q50" s="1709">
        <v>3.09</v>
      </c>
      <c r="R50" s="1710"/>
      <c r="S50" s="1217"/>
    </row>
    <row r="51" spans="2:19" ht="17.45" customHeight="1">
      <c r="B51" s="1216">
        <v>8</v>
      </c>
      <c r="C51" s="1713" t="s">
        <v>6740</v>
      </c>
      <c r="D51" s="1707">
        <v>68.47</v>
      </c>
      <c r="E51" s="1708">
        <v>7.0000000000000001E-3</v>
      </c>
      <c r="F51" s="1708">
        <v>0.127</v>
      </c>
      <c r="G51" s="1709"/>
      <c r="H51" s="1707">
        <v>0.56000000000000005</v>
      </c>
      <c r="I51" s="1709">
        <v>10</v>
      </c>
      <c r="J51" s="1707">
        <v>165.83</v>
      </c>
      <c r="K51" s="1710">
        <v>0</v>
      </c>
      <c r="L51" s="1708"/>
      <c r="M51" s="1712"/>
      <c r="N51" s="1709"/>
      <c r="O51" s="1709">
        <v>0</v>
      </c>
      <c r="P51" s="1709">
        <v>0</v>
      </c>
      <c r="Q51" s="1709">
        <v>0</v>
      </c>
      <c r="R51" s="1710">
        <v>7.1300000000000002E-2</v>
      </c>
      <c r="S51" s="1217"/>
    </row>
    <row r="52" spans="2:19" s="1208" customFormat="1" ht="17.45" customHeight="1">
      <c r="B52" s="1216"/>
      <c r="C52" s="1707"/>
      <c r="D52" s="1707"/>
      <c r="E52" s="1708"/>
      <c r="F52" s="1708"/>
      <c r="G52" s="1709">
        <v>0.127</v>
      </c>
      <c r="H52" s="1707"/>
      <c r="I52" s="1709"/>
      <c r="J52" s="1707"/>
      <c r="K52" s="1710">
        <v>0</v>
      </c>
      <c r="L52" s="1708">
        <v>3.2399999999999998E-2</v>
      </c>
      <c r="M52" s="1712">
        <v>1</v>
      </c>
      <c r="N52" s="1709">
        <v>0.05</v>
      </c>
      <c r="O52" s="1709">
        <v>0.48</v>
      </c>
      <c r="P52" s="1709">
        <v>7.0000000000000007E-2</v>
      </c>
      <c r="Q52" s="1709">
        <v>2.54</v>
      </c>
      <c r="R52" s="1710"/>
      <c r="S52" s="1217"/>
    </row>
    <row r="53" spans="2:19" ht="17.45" customHeight="1">
      <c r="B53" s="1219"/>
      <c r="C53" s="1220"/>
      <c r="D53" s="1163"/>
      <c r="E53" s="1221"/>
      <c r="F53" s="1221"/>
      <c r="G53" s="889"/>
      <c r="H53" s="1163"/>
      <c r="I53" s="889"/>
      <c r="J53" s="1163"/>
      <c r="K53" s="1222"/>
      <c r="L53" s="1221"/>
      <c r="M53" s="1220"/>
      <c r="N53" s="889"/>
      <c r="O53" s="889"/>
      <c r="P53" s="889"/>
      <c r="Q53" s="889"/>
      <c r="R53" s="1222"/>
      <c r="S53" s="1163"/>
    </row>
    <row r="54" spans="2:19" s="1180" customFormat="1" ht="17.45" customHeight="1">
      <c r="B54" s="1223" t="s">
        <v>6965</v>
      </c>
      <c r="C54" s="2682" t="s">
        <v>6966</v>
      </c>
      <c r="D54" s="2682"/>
      <c r="E54" s="2682"/>
      <c r="F54" s="2682"/>
      <c r="G54" s="2682"/>
      <c r="H54" s="2682"/>
      <c r="I54" s="2682"/>
      <c r="J54" s="2682"/>
      <c r="K54" s="2682"/>
      <c r="L54" s="2682"/>
      <c r="M54" s="2682"/>
      <c r="N54" s="2682"/>
      <c r="O54" s="2682"/>
      <c r="P54" s="2682"/>
      <c r="Q54" s="2682"/>
      <c r="R54" s="2682"/>
      <c r="S54" s="1227"/>
    </row>
    <row r="55" spans="2:19" s="1180" customFormat="1" ht="17.45" customHeight="1">
      <c r="B55" s="1223"/>
      <c r="C55" s="2682" t="s">
        <v>6967</v>
      </c>
      <c r="D55" s="2682"/>
      <c r="E55" s="2682"/>
      <c r="F55" s="2682"/>
      <c r="G55" s="2682"/>
      <c r="H55" s="2682"/>
      <c r="I55" s="2682"/>
      <c r="J55" s="2682"/>
      <c r="K55" s="2682"/>
      <c r="L55" s="1225"/>
      <c r="M55" s="1224"/>
      <c r="N55" s="866"/>
      <c r="O55" s="866"/>
      <c r="P55" s="866"/>
      <c r="Q55" s="866"/>
      <c r="R55" s="1226"/>
      <c r="S55" s="1166"/>
    </row>
    <row r="56" spans="2:19" s="1180" customFormat="1" ht="17.45" customHeight="1">
      <c r="B56" s="1223"/>
      <c r="C56" s="1224"/>
      <c r="D56" s="1166"/>
      <c r="E56" s="1225"/>
      <c r="F56" s="1225"/>
      <c r="G56" s="866"/>
      <c r="H56" s="1166"/>
      <c r="I56" s="866"/>
      <c r="J56" s="1166"/>
      <c r="K56" s="1226"/>
      <c r="L56" s="1225"/>
      <c r="M56" s="1224"/>
      <c r="N56" s="866"/>
      <c r="O56" s="866"/>
      <c r="P56" s="866"/>
      <c r="Q56" s="866"/>
      <c r="R56" s="1226"/>
      <c r="S56" s="1166"/>
    </row>
    <row r="57" spans="2:19" s="1180" customFormat="1" ht="17.45" customHeight="1">
      <c r="B57" s="1223"/>
      <c r="C57" s="1224"/>
      <c r="D57" s="1166"/>
      <c r="E57" s="1225"/>
      <c r="F57" s="1225"/>
      <c r="G57" s="866"/>
      <c r="H57" s="1166"/>
      <c r="I57" s="866"/>
      <c r="J57" s="1166"/>
      <c r="K57" s="1226"/>
      <c r="L57" s="1225"/>
      <c r="M57" s="1224"/>
      <c r="N57" s="866"/>
      <c r="O57" s="866"/>
      <c r="P57" s="866"/>
      <c r="Q57" s="866"/>
      <c r="R57" s="1226"/>
      <c r="S57" s="1166"/>
    </row>
    <row r="58" spans="2:19" s="1180" customFormat="1" ht="17.45" customHeight="1">
      <c r="B58" s="1223"/>
      <c r="C58" s="1224"/>
      <c r="D58" s="1166"/>
      <c r="E58" s="1225"/>
      <c r="F58" s="1225"/>
      <c r="G58" s="866"/>
      <c r="H58" s="1166"/>
      <c r="I58" s="866"/>
      <c r="J58" s="1166"/>
      <c r="K58" s="1226"/>
      <c r="L58" s="1225"/>
      <c r="M58" s="1224"/>
      <c r="N58" s="866"/>
      <c r="O58" s="866"/>
      <c r="P58" s="866"/>
      <c r="Q58" s="866"/>
      <c r="R58" s="1226"/>
      <c r="S58" s="1166"/>
    </row>
    <row r="59" spans="2:19" s="1180" customFormat="1" ht="17.45" customHeight="1">
      <c r="B59" s="1223"/>
      <c r="C59" s="1224"/>
      <c r="D59" s="1166"/>
      <c r="E59" s="1225"/>
      <c r="F59" s="1225"/>
      <c r="G59" s="866"/>
      <c r="H59" s="1166"/>
      <c r="I59" s="866"/>
      <c r="J59" s="1166"/>
      <c r="K59" s="1226"/>
      <c r="L59" s="1225"/>
      <c r="M59" s="1224"/>
      <c r="N59" s="866"/>
      <c r="O59" s="866"/>
      <c r="P59" s="866"/>
      <c r="Q59" s="866"/>
      <c r="R59" s="1226"/>
      <c r="S59" s="1166"/>
    </row>
    <row r="60" spans="2:19" s="1180" customFormat="1" ht="17.45" customHeight="1">
      <c r="B60" s="1223"/>
      <c r="C60" s="1224"/>
      <c r="D60" s="1166"/>
      <c r="E60" s="1225"/>
      <c r="F60" s="1225"/>
      <c r="G60" s="866"/>
      <c r="H60" s="1166"/>
      <c r="I60" s="866"/>
      <c r="J60" s="1166"/>
      <c r="K60" s="1226"/>
      <c r="L60" s="1225"/>
      <c r="M60" s="1224"/>
      <c r="N60" s="866"/>
      <c r="O60" s="866"/>
      <c r="P60" s="866"/>
      <c r="Q60" s="866"/>
      <c r="R60" s="1226"/>
      <c r="S60" s="1166"/>
    </row>
  </sheetData>
  <autoFilter ref="B12:S52"/>
  <mergeCells count="12">
    <mergeCell ref="C55:K55"/>
    <mergeCell ref="A1:T1"/>
    <mergeCell ref="A2:T2"/>
    <mergeCell ref="A3:T3"/>
    <mergeCell ref="A4:T4"/>
    <mergeCell ref="A5:T5"/>
    <mergeCell ref="B6:T6"/>
    <mergeCell ref="B7:T7"/>
    <mergeCell ref="B8:T8"/>
    <mergeCell ref="B9:T9"/>
    <mergeCell ref="B11:S11"/>
    <mergeCell ref="C54:R54"/>
  </mergeCells>
  <printOptions horizontalCentered="1"/>
  <pageMargins left="0.15748031496062992" right="0.19685039370078741" top="0.78740157480314965" bottom="0.78740157480314965" header="0.15748031496062992" footer="0.31496062992125984"/>
  <pageSetup paperSize="9" scale="50" firstPageNumber="25" orientation="landscape" useFirstPageNumber="1" r:id="rId1"/>
  <headerFooter scaleWithDoc="0">
    <oddFooter>&amp;C&amp;G</oddFooter>
  </headerFooter>
  <drawing r:id="rId2"/>
  <legacyDrawingHF r:id="rId3"/>
</worksheet>
</file>

<file path=xl/worksheets/sheet44.xml><?xml version="1.0" encoding="utf-8"?>
<worksheet xmlns="http://schemas.openxmlformats.org/spreadsheetml/2006/main" xmlns:r="http://schemas.openxmlformats.org/officeDocument/2006/relationships">
  <sheetPr>
    <tabColor rgb="FFFFFF00"/>
  </sheetPr>
  <dimension ref="A1:AF29"/>
  <sheetViews>
    <sheetView showGridLines="0" view="pageBreakPreview" zoomScale="70" zoomScaleNormal="115" zoomScaleSheetLayoutView="70" workbookViewId="0">
      <selection activeCell="E18" sqref="E18"/>
    </sheetView>
  </sheetViews>
  <sheetFormatPr defaultRowHeight="15"/>
  <cols>
    <col min="1" max="1" width="9.28515625" style="1105" bestFit="1" customWidth="1"/>
    <col min="2" max="2" width="14" style="1105" customWidth="1"/>
    <col min="3" max="3" width="11.85546875" style="1105" customWidth="1"/>
    <col min="4" max="4" width="12.7109375" style="1105" customWidth="1"/>
    <col min="5" max="5" width="11" style="1105" customWidth="1"/>
    <col min="6" max="6" width="12" style="1105" customWidth="1"/>
    <col min="7" max="7" width="15" style="1105" customWidth="1"/>
    <col min="8" max="8" width="10.7109375" style="1105" customWidth="1"/>
    <col min="9" max="13" width="12.7109375" style="1105" customWidth="1"/>
    <col min="14" max="15" width="14.42578125" style="1105" customWidth="1"/>
    <col min="16" max="18" width="12.7109375" style="1105" customWidth="1"/>
    <col min="19" max="19" width="17.42578125" style="1105" customWidth="1"/>
    <col min="20" max="20" width="14.85546875" style="1105" customWidth="1"/>
    <col min="21" max="21" width="6.7109375" style="1105" customWidth="1"/>
    <col min="22" max="25" width="9.140625" style="1105"/>
    <col min="26" max="26" width="13.7109375" style="1105" customWidth="1"/>
    <col min="27" max="27" width="13.28515625" style="1105" customWidth="1"/>
    <col min="28" max="16384" width="9.140625" style="1105"/>
  </cols>
  <sheetData>
    <row r="1" spans="1:32" s="1097" customFormat="1" ht="18">
      <c r="A1" s="2081" t="s">
        <v>0</v>
      </c>
      <c r="B1" s="2082" t="s">
        <v>0</v>
      </c>
      <c r="C1" s="2082"/>
      <c r="D1" s="2082"/>
      <c r="E1" s="2082"/>
      <c r="F1" s="2082"/>
      <c r="G1" s="2082"/>
      <c r="H1" s="2082"/>
      <c r="I1" s="2082"/>
      <c r="J1" s="2082"/>
      <c r="K1" s="2082" t="s">
        <v>0</v>
      </c>
      <c r="L1" s="2082"/>
      <c r="M1" s="2082"/>
      <c r="N1" s="2082"/>
      <c r="O1" s="2082"/>
      <c r="P1" s="2082"/>
      <c r="Q1" s="2082"/>
      <c r="R1" s="2082"/>
      <c r="S1" s="2082"/>
      <c r="T1" s="2082"/>
      <c r="U1" s="2083" t="s">
        <v>0</v>
      </c>
    </row>
    <row r="2" spans="1:32" s="1097" customFormat="1" ht="14.25">
      <c r="A2" s="2084" t="s">
        <v>5601</v>
      </c>
      <c r="B2" s="1822" t="s">
        <v>1</v>
      </c>
      <c r="C2" s="1822"/>
      <c r="D2" s="1822"/>
      <c r="E2" s="1822"/>
      <c r="F2" s="1822"/>
      <c r="G2" s="1822"/>
      <c r="H2" s="1822"/>
      <c r="I2" s="1822"/>
      <c r="J2" s="1822"/>
      <c r="K2" s="1822" t="s">
        <v>1</v>
      </c>
      <c r="L2" s="1822"/>
      <c r="M2" s="1822"/>
      <c r="N2" s="1822"/>
      <c r="O2" s="1822"/>
      <c r="P2" s="1822"/>
      <c r="Q2" s="1822"/>
      <c r="R2" s="1822"/>
      <c r="S2" s="1822"/>
      <c r="T2" s="1822"/>
      <c r="U2" s="2085" t="s">
        <v>1</v>
      </c>
    </row>
    <row r="3" spans="1:32" s="1097" customFormat="1" ht="14.25">
      <c r="A3" s="2086" t="s">
        <v>5602</v>
      </c>
      <c r="B3" s="1825" t="s">
        <v>2</v>
      </c>
      <c r="C3" s="1825"/>
      <c r="D3" s="1825"/>
      <c r="E3" s="1825"/>
      <c r="F3" s="1825"/>
      <c r="G3" s="1825"/>
      <c r="H3" s="1825"/>
      <c r="I3" s="1825"/>
      <c r="J3" s="1825"/>
      <c r="K3" s="1825" t="s">
        <v>2</v>
      </c>
      <c r="L3" s="1825"/>
      <c r="M3" s="1825"/>
      <c r="N3" s="1825"/>
      <c r="O3" s="1825"/>
      <c r="P3" s="1825"/>
      <c r="Q3" s="1825"/>
      <c r="R3" s="1825"/>
      <c r="S3" s="1825"/>
      <c r="T3" s="1825"/>
      <c r="U3" s="2087" t="s">
        <v>2</v>
      </c>
    </row>
    <row r="4" spans="1:32" s="1097" customFormat="1" ht="14.25">
      <c r="A4" s="2086" t="s">
        <v>3</v>
      </c>
      <c r="B4" s="1825" t="s">
        <v>3</v>
      </c>
      <c r="C4" s="1825"/>
      <c r="D4" s="1825"/>
      <c r="E4" s="1825"/>
      <c r="F4" s="1825"/>
      <c r="G4" s="1825"/>
      <c r="H4" s="1825"/>
      <c r="I4" s="1825"/>
      <c r="J4" s="1825"/>
      <c r="K4" s="1825" t="s">
        <v>3</v>
      </c>
      <c r="L4" s="1825"/>
      <c r="M4" s="1825"/>
      <c r="N4" s="1825"/>
      <c r="O4" s="1825"/>
      <c r="P4" s="1825"/>
      <c r="Q4" s="1825"/>
      <c r="R4" s="1825"/>
      <c r="S4" s="1825"/>
      <c r="T4" s="1825"/>
      <c r="U4" s="2087" t="s">
        <v>3</v>
      </c>
    </row>
    <row r="5" spans="1:32" s="1097" customFormat="1" ht="14.25">
      <c r="A5" s="2086" t="s">
        <v>4</v>
      </c>
      <c r="B5" s="1825" t="s">
        <v>4</v>
      </c>
      <c r="C5" s="1825"/>
      <c r="D5" s="1825"/>
      <c r="E5" s="1825"/>
      <c r="F5" s="1825"/>
      <c r="G5" s="1825"/>
      <c r="H5" s="1825"/>
      <c r="I5" s="1825"/>
      <c r="J5" s="1825"/>
      <c r="K5" s="1825" t="s">
        <v>4</v>
      </c>
      <c r="L5" s="1825"/>
      <c r="M5" s="1825"/>
      <c r="N5" s="1825"/>
      <c r="O5" s="1825"/>
      <c r="P5" s="1825"/>
      <c r="Q5" s="1825"/>
      <c r="R5" s="1825"/>
      <c r="S5" s="1825"/>
      <c r="T5" s="1825"/>
      <c r="U5" s="2087" t="s">
        <v>4</v>
      </c>
    </row>
    <row r="6" spans="1:32" s="1097" customFormat="1" ht="15" customHeight="1">
      <c r="A6" s="1282" t="s">
        <v>5</v>
      </c>
      <c r="B6" s="1848" t="s">
        <v>7658</v>
      </c>
      <c r="C6" s="1848"/>
      <c r="D6" s="1848"/>
      <c r="E6" s="1848"/>
      <c r="F6" s="1848"/>
      <c r="G6" s="1848"/>
      <c r="H6" s="1848"/>
      <c r="I6" s="1848"/>
      <c r="J6" s="1848"/>
      <c r="K6" s="1848"/>
      <c r="L6" s="1848"/>
      <c r="M6" s="1848"/>
      <c r="N6" s="1848"/>
      <c r="O6" s="1848"/>
      <c r="P6" s="1848"/>
      <c r="Q6" s="1848"/>
      <c r="R6" s="1848"/>
      <c r="S6" s="1848"/>
      <c r="T6" s="1848"/>
      <c r="U6" s="2093"/>
    </row>
    <row r="7" spans="1:32" s="1097" customFormat="1" ht="14.25">
      <c r="A7" s="282" t="s">
        <v>51</v>
      </c>
      <c r="B7" s="1852" t="s">
        <v>6775</v>
      </c>
      <c r="C7" s="1852"/>
      <c r="D7" s="1852"/>
      <c r="E7" s="1852"/>
      <c r="F7" s="1852"/>
      <c r="G7" s="1852"/>
      <c r="H7" s="1852"/>
      <c r="I7" s="1852"/>
      <c r="J7" s="1852"/>
      <c r="K7" s="1852"/>
      <c r="L7" s="1852"/>
      <c r="M7" s="1852"/>
      <c r="N7" s="1852"/>
      <c r="O7" s="1852"/>
      <c r="P7" s="1852"/>
      <c r="Q7" s="1852"/>
      <c r="R7" s="1852"/>
      <c r="S7" s="1852"/>
      <c r="T7" s="1852"/>
      <c r="U7" s="2088"/>
    </row>
    <row r="8" spans="1:32" s="1097" customFormat="1" ht="14.25">
      <c r="A8" s="282" t="s">
        <v>6</v>
      </c>
      <c r="B8" s="1852" t="s">
        <v>6776</v>
      </c>
      <c r="C8" s="1852"/>
      <c r="D8" s="1852"/>
      <c r="E8" s="1852"/>
      <c r="F8" s="1852"/>
      <c r="G8" s="1852"/>
      <c r="H8" s="1852"/>
      <c r="I8" s="1852"/>
      <c r="J8" s="1852"/>
      <c r="K8" s="1852"/>
      <c r="L8" s="1852"/>
      <c r="M8" s="1852"/>
      <c r="N8" s="1852"/>
      <c r="O8" s="1852"/>
      <c r="P8" s="1852"/>
      <c r="Q8" s="1852"/>
      <c r="R8" s="1852"/>
      <c r="S8" s="1852"/>
      <c r="T8" s="1852"/>
      <c r="U8" s="2088"/>
    </row>
    <row r="9" spans="1:32" s="1097" customFormat="1" ht="15.75" customHeight="1">
      <c r="A9" s="283" t="s">
        <v>7</v>
      </c>
      <c r="B9" s="2497" t="s">
        <v>7819</v>
      </c>
      <c r="C9" s="2497"/>
      <c r="D9" s="2497"/>
      <c r="E9" s="2497"/>
      <c r="F9" s="2497"/>
      <c r="G9" s="2497"/>
      <c r="H9" s="2497"/>
      <c r="I9" s="2497"/>
      <c r="J9" s="2497"/>
      <c r="K9" s="2497"/>
      <c r="L9" s="2497"/>
      <c r="M9" s="2497"/>
      <c r="N9" s="2497"/>
      <c r="O9" s="2497"/>
      <c r="P9" s="2497"/>
      <c r="Q9" s="2497"/>
      <c r="R9" s="2497"/>
      <c r="S9" s="2497"/>
      <c r="T9" s="2497"/>
      <c r="U9" s="2498"/>
    </row>
    <row r="10" spans="1:32" ht="15.75" thickBot="1"/>
    <row r="11" spans="1:32" s="1097" customFormat="1" ht="22.5" customHeight="1" thickBot="1">
      <c r="A11" s="1153"/>
      <c r="B11" s="2683" t="s">
        <v>6663</v>
      </c>
      <c r="C11" s="2684"/>
      <c r="D11" s="2684"/>
      <c r="E11" s="2684"/>
      <c r="F11" s="2684"/>
      <c r="G11" s="2684"/>
      <c r="H11" s="2684"/>
      <c r="I11" s="2684"/>
      <c r="J11" s="2684"/>
      <c r="K11" s="2684"/>
      <c r="L11" s="2684"/>
      <c r="M11" s="2684"/>
      <c r="N11" s="2684"/>
      <c r="O11" s="2684"/>
      <c r="P11" s="2684"/>
      <c r="Q11" s="2684"/>
      <c r="R11" s="2684"/>
      <c r="S11" s="2684"/>
      <c r="T11" s="2685"/>
      <c r="U11" s="1153"/>
      <c r="V11" s="1154"/>
      <c r="W11" s="1154"/>
      <c r="X11" s="1154"/>
      <c r="Y11" s="1154"/>
      <c r="Z11" s="1154"/>
      <c r="AA11" s="1154"/>
      <c r="AB11" s="1154"/>
      <c r="AC11" s="1154"/>
      <c r="AD11" s="1154"/>
      <c r="AE11" s="1154"/>
      <c r="AF11" s="1154"/>
    </row>
    <row r="12" spans="1:32" s="406" customFormat="1" ht="48" customHeight="1" thickBot="1">
      <c r="A12" s="1155"/>
      <c r="B12" s="1183" t="s">
        <v>6664</v>
      </c>
      <c r="C12" s="1184" t="s">
        <v>6665</v>
      </c>
      <c r="D12" s="797" t="s">
        <v>6666</v>
      </c>
      <c r="E12" s="797" t="s">
        <v>6667</v>
      </c>
      <c r="F12" s="797" t="s">
        <v>6668</v>
      </c>
      <c r="G12" s="797" t="s">
        <v>6669</v>
      </c>
      <c r="H12" s="797" t="s">
        <v>6670</v>
      </c>
      <c r="I12" s="797" t="s">
        <v>6671</v>
      </c>
      <c r="J12" s="797" t="s">
        <v>6672</v>
      </c>
      <c r="K12" s="797" t="s">
        <v>6673</v>
      </c>
      <c r="L12" s="797" t="s">
        <v>6674</v>
      </c>
      <c r="M12" s="797" t="s">
        <v>6675</v>
      </c>
      <c r="N12" s="797" t="s">
        <v>6676</v>
      </c>
      <c r="O12" s="797" t="s">
        <v>6677</v>
      </c>
      <c r="P12" s="797" t="s">
        <v>6698</v>
      </c>
      <c r="Q12" s="797" t="s">
        <v>6699</v>
      </c>
      <c r="R12" s="797" t="s">
        <v>6678</v>
      </c>
      <c r="S12" s="1185" t="s">
        <v>6956</v>
      </c>
      <c r="T12" s="798" t="s">
        <v>6700</v>
      </c>
      <c r="U12" s="750"/>
      <c r="V12" s="405"/>
      <c r="W12" s="405"/>
      <c r="X12" s="405"/>
      <c r="Y12" s="405"/>
      <c r="Z12" s="405"/>
      <c r="AA12" s="405"/>
      <c r="AB12" s="405"/>
      <c r="AC12" s="405"/>
      <c r="AD12" s="405"/>
      <c r="AE12" s="405"/>
      <c r="AF12" s="405"/>
    </row>
    <row r="13" spans="1:32">
      <c r="B13" s="2688" t="s">
        <v>6957</v>
      </c>
      <c r="C13" s="1186" t="s">
        <v>6958</v>
      </c>
      <c r="D13" s="1187">
        <v>29.55</v>
      </c>
      <c r="E13" s="1188">
        <v>0.185</v>
      </c>
      <c r="F13" s="1188">
        <v>0.6</v>
      </c>
      <c r="G13" s="1189">
        <v>2.9600000000000001E-2</v>
      </c>
      <c r="H13" s="1187">
        <v>0.28100000000000003</v>
      </c>
      <c r="I13" s="1187">
        <v>2.83</v>
      </c>
      <c r="J13" s="1187">
        <v>0.996</v>
      </c>
      <c r="K13" s="1188">
        <v>3.52</v>
      </c>
      <c r="L13" s="1187">
        <v>213.35</v>
      </c>
      <c r="M13" s="1187">
        <v>212.471</v>
      </c>
      <c r="N13" s="1187">
        <v>211.74600000000001</v>
      </c>
      <c r="O13" s="1187">
        <v>210.87100000000001</v>
      </c>
      <c r="P13" s="1187">
        <v>1.6040000000000001</v>
      </c>
      <c r="Q13" s="1187">
        <v>1.6</v>
      </c>
      <c r="R13" s="1189">
        <v>1.2999999999999999E-2</v>
      </c>
      <c r="S13" s="1190">
        <v>0</v>
      </c>
      <c r="T13" s="1191">
        <v>1.2</v>
      </c>
      <c r="U13" s="2"/>
    </row>
    <row r="14" spans="1:32">
      <c r="B14" s="2689"/>
      <c r="C14" s="1714" t="s">
        <v>6959</v>
      </c>
      <c r="D14" s="1715">
        <v>28.67</v>
      </c>
      <c r="E14" s="1716">
        <v>0.45200000000000001</v>
      </c>
      <c r="F14" s="1716">
        <v>0.6</v>
      </c>
      <c r="G14" s="1717">
        <v>3.1600000000000003E-2</v>
      </c>
      <c r="H14" s="1715">
        <v>0.44700000000000001</v>
      </c>
      <c r="I14" s="1715">
        <v>3.69</v>
      </c>
      <c r="J14" s="1715">
        <v>1.0820000000000001</v>
      </c>
      <c r="K14" s="1716">
        <v>3.83</v>
      </c>
      <c r="L14" s="1715">
        <v>212.471</v>
      </c>
      <c r="M14" s="1715">
        <v>211.57</v>
      </c>
      <c r="N14" s="1715">
        <v>210.87100000000001</v>
      </c>
      <c r="O14" s="1715">
        <v>209.96600000000001</v>
      </c>
      <c r="P14" s="1715">
        <v>1.6</v>
      </c>
      <c r="Q14" s="1715">
        <v>1.6040000000000001</v>
      </c>
      <c r="R14" s="1717">
        <v>1.2999999999999999E-2</v>
      </c>
      <c r="S14" s="1718">
        <v>0</v>
      </c>
      <c r="T14" s="1192">
        <v>1.2</v>
      </c>
      <c r="U14" s="2"/>
    </row>
    <row r="15" spans="1:32" s="1175" customFormat="1">
      <c r="B15" s="2689"/>
      <c r="C15" s="1714" t="s">
        <v>6960</v>
      </c>
      <c r="D15" s="1715">
        <v>46.76</v>
      </c>
      <c r="E15" s="1716">
        <v>0.51600000000000001</v>
      </c>
      <c r="F15" s="1716">
        <v>0.6</v>
      </c>
      <c r="G15" s="1717">
        <v>3.3500000000000002E-2</v>
      </c>
      <c r="H15" s="1715">
        <v>0.47499999999999998</v>
      </c>
      <c r="I15" s="1715">
        <v>3.9</v>
      </c>
      <c r="J15" s="1715">
        <v>1.121</v>
      </c>
      <c r="K15" s="1716">
        <v>3.96</v>
      </c>
      <c r="L15" s="1715">
        <v>211.57</v>
      </c>
      <c r="M15" s="1715">
        <v>210</v>
      </c>
      <c r="N15" s="1715">
        <v>209.96600000000001</v>
      </c>
      <c r="O15" s="1715">
        <v>208.4</v>
      </c>
      <c r="P15" s="1715">
        <v>1.6040000000000001</v>
      </c>
      <c r="Q15" s="1715">
        <v>1.6</v>
      </c>
      <c r="R15" s="1717">
        <v>1.2999999999999999E-2</v>
      </c>
      <c r="S15" s="1718">
        <v>0</v>
      </c>
      <c r="T15" s="1192">
        <v>1.2</v>
      </c>
      <c r="U15" s="1193"/>
      <c r="W15" s="1105"/>
    </row>
    <row r="16" spans="1:32">
      <c r="B16" s="2689"/>
      <c r="C16" s="1714" t="s">
        <v>6961</v>
      </c>
      <c r="D16" s="1719">
        <v>38.840000000000003</v>
      </c>
      <c r="E16" s="1720">
        <v>0.6</v>
      </c>
      <c r="F16" s="1720">
        <v>0.6</v>
      </c>
      <c r="G16" s="1717">
        <v>2.58E-2</v>
      </c>
      <c r="H16" s="1719">
        <v>0.56299999999999994</v>
      </c>
      <c r="I16" s="1719">
        <v>3.66</v>
      </c>
      <c r="J16" s="1719">
        <v>0.999</v>
      </c>
      <c r="K16" s="1720">
        <v>3.53</v>
      </c>
      <c r="L16" s="1719">
        <v>210</v>
      </c>
      <c r="M16" s="1719">
        <v>209</v>
      </c>
      <c r="N16" s="1719">
        <v>208.4</v>
      </c>
      <c r="O16" s="1719">
        <v>207.39599999999999</v>
      </c>
      <c r="P16" s="1719">
        <v>1.6</v>
      </c>
      <c r="Q16" s="1719">
        <v>1.6040000000000001</v>
      </c>
      <c r="R16" s="1721">
        <v>1.2999999999999999E-2</v>
      </c>
      <c r="S16" s="1722">
        <v>0</v>
      </c>
      <c r="T16" s="1194">
        <v>1.2</v>
      </c>
      <c r="U16" s="2"/>
    </row>
    <row r="17" spans="2:21">
      <c r="B17" s="2689"/>
      <c r="C17" s="1714" t="s">
        <v>6962</v>
      </c>
      <c r="D17" s="1719">
        <v>76.900000000000006</v>
      </c>
      <c r="E17" s="1720">
        <v>0.75</v>
      </c>
      <c r="F17" s="1720">
        <v>0.8</v>
      </c>
      <c r="G17" s="1717">
        <v>2.6700000000000002E-2</v>
      </c>
      <c r="H17" s="1719">
        <v>0.40699999999999997</v>
      </c>
      <c r="I17" s="1719">
        <v>3.9</v>
      </c>
      <c r="J17" s="1719">
        <v>2.1070000000000002</v>
      </c>
      <c r="K17" s="1720">
        <v>4.1900000000000004</v>
      </c>
      <c r="L17" s="1719">
        <v>209</v>
      </c>
      <c r="M17" s="1719">
        <v>206.94</v>
      </c>
      <c r="N17" s="1719">
        <v>207.196</v>
      </c>
      <c r="O17" s="1719">
        <v>205.14</v>
      </c>
      <c r="P17" s="1719">
        <v>1.804</v>
      </c>
      <c r="Q17" s="1719">
        <v>1.8</v>
      </c>
      <c r="R17" s="1721">
        <v>1.2999999999999999E-2</v>
      </c>
      <c r="S17" s="1722" t="s">
        <v>13384</v>
      </c>
      <c r="T17" s="1194">
        <v>1.4</v>
      </c>
      <c r="U17" s="2"/>
    </row>
    <row r="18" spans="2:21">
      <c r="B18" s="2689"/>
      <c r="C18" s="1714" t="s">
        <v>6963</v>
      </c>
      <c r="D18" s="1719">
        <v>86.9</v>
      </c>
      <c r="E18" s="1720">
        <v>0.75</v>
      </c>
      <c r="F18" s="1720">
        <v>0.8</v>
      </c>
      <c r="G18" s="1717">
        <v>1.3100000000000001E-2</v>
      </c>
      <c r="H18" s="1719">
        <v>0.499</v>
      </c>
      <c r="I18" s="1719">
        <v>2.99</v>
      </c>
      <c r="J18" s="1719">
        <v>1.5029999999999999</v>
      </c>
      <c r="K18" s="1720">
        <v>2.99</v>
      </c>
      <c r="L18" s="1719">
        <v>206.94</v>
      </c>
      <c r="M18" s="1719">
        <v>204</v>
      </c>
      <c r="N18" s="1719">
        <v>205.14</v>
      </c>
      <c r="O18" s="1719">
        <v>204</v>
      </c>
      <c r="P18" s="1719">
        <v>1.8</v>
      </c>
      <c r="Q18" s="1719">
        <v>0</v>
      </c>
      <c r="R18" s="1721">
        <v>1.2999999999999999E-2</v>
      </c>
      <c r="S18" s="1722">
        <v>0</v>
      </c>
      <c r="T18" s="1194">
        <v>1.4</v>
      </c>
      <c r="U18" s="2"/>
    </row>
    <row r="19" spans="2:21" ht="15.75" thickBot="1"/>
    <row r="20" spans="2:21">
      <c r="M20" s="2686" t="s">
        <v>6714</v>
      </c>
      <c r="N20" s="2687"/>
      <c r="O20" s="799">
        <v>10</v>
      </c>
      <c r="P20" s="751" t="s">
        <v>6711</v>
      </c>
    </row>
    <row r="21" spans="2:21">
      <c r="M21" s="2694" t="s">
        <v>6715</v>
      </c>
      <c r="N21" s="2695"/>
      <c r="O21" s="1723">
        <v>10</v>
      </c>
      <c r="P21" s="1724" t="s">
        <v>6712</v>
      </c>
    </row>
    <row r="22" spans="2:21">
      <c r="M22" s="2694" t="s">
        <v>6716</v>
      </c>
      <c r="N22" s="2695"/>
      <c r="O22" s="1723">
        <v>155</v>
      </c>
      <c r="P22" s="1724" t="s">
        <v>6713</v>
      </c>
    </row>
    <row r="23" spans="2:21">
      <c r="M23" s="2694" t="s">
        <v>6717</v>
      </c>
      <c r="N23" s="2695"/>
      <c r="O23" s="2696">
        <v>80</v>
      </c>
      <c r="P23" s="2697"/>
    </row>
    <row r="24" spans="2:21">
      <c r="M24" s="2694" t="s">
        <v>6718</v>
      </c>
      <c r="N24" s="2695"/>
      <c r="O24" s="2698">
        <v>0.6</v>
      </c>
      <c r="P24" s="2699"/>
    </row>
    <row r="25" spans="2:21" ht="15.75" thickBot="1">
      <c r="M25" s="2690" t="s">
        <v>6719</v>
      </c>
      <c r="N25" s="2691"/>
      <c r="O25" s="2692">
        <v>1.2999999999999999E-2</v>
      </c>
      <c r="P25" s="2693"/>
    </row>
    <row r="29" spans="2:21">
      <c r="K29" s="1195"/>
    </row>
  </sheetData>
  <mergeCells count="20">
    <mergeCell ref="M25:N25"/>
    <mergeCell ref="O25:P25"/>
    <mergeCell ref="M21:N21"/>
    <mergeCell ref="M22:N22"/>
    <mergeCell ref="M23:N23"/>
    <mergeCell ref="O23:P23"/>
    <mergeCell ref="M24:N24"/>
    <mergeCell ref="O24:P24"/>
    <mergeCell ref="M20:N20"/>
    <mergeCell ref="A1:U1"/>
    <mergeCell ref="A2:U2"/>
    <mergeCell ref="A3:U3"/>
    <mergeCell ref="A4:U4"/>
    <mergeCell ref="A5:U5"/>
    <mergeCell ref="B6:U6"/>
    <mergeCell ref="B7:U7"/>
    <mergeCell ref="B8:U8"/>
    <mergeCell ref="B9:U9"/>
    <mergeCell ref="B11:T11"/>
    <mergeCell ref="B13:B18"/>
  </mergeCells>
  <printOptions horizontalCentered="1"/>
  <pageMargins left="0.15748031496062992" right="0.19685039370078741" top="0.78740157480314965" bottom="0.78740157480314965" header="0.15748031496062992" footer="0.31496062992125984"/>
  <pageSetup paperSize="9" scale="55" firstPageNumber="25" fitToHeight="0" orientation="landscape" useFirstPageNumber="1" r:id="rId1"/>
  <headerFooter scaleWithDoc="0">
    <oddFooter>&amp;C&amp;G</oddFooter>
  </headerFooter>
  <drawing r:id="rId2"/>
  <legacyDrawingHF r:id="rId3"/>
</worksheet>
</file>

<file path=xl/worksheets/sheet45.xml><?xml version="1.0" encoding="utf-8"?>
<worksheet xmlns="http://schemas.openxmlformats.org/spreadsheetml/2006/main" xmlns:r="http://schemas.openxmlformats.org/officeDocument/2006/relationships">
  <sheetPr>
    <tabColor rgb="FFFFFF00"/>
  </sheetPr>
  <dimension ref="A1:X174"/>
  <sheetViews>
    <sheetView showGridLines="0" view="pageBreakPreview" zoomScale="70" zoomScaleNormal="115" zoomScaleSheetLayoutView="70" workbookViewId="0">
      <selection activeCell="E18" sqref="E18"/>
    </sheetView>
  </sheetViews>
  <sheetFormatPr defaultRowHeight="15"/>
  <cols>
    <col min="1" max="1" width="9.140625" style="1105" customWidth="1"/>
    <col min="2" max="2" width="9.140625" style="1105"/>
    <col min="3" max="4" width="19.5703125" style="1105" customWidth="1"/>
    <col min="5" max="5" width="16.7109375" style="1105" customWidth="1"/>
    <col min="6" max="6" width="19.140625" style="1105" customWidth="1"/>
    <col min="7" max="7" width="20.7109375" style="1105" customWidth="1"/>
    <col min="8" max="8" width="17.42578125" style="1105" customWidth="1"/>
    <col min="9" max="9" width="22.5703125" style="1105" customWidth="1"/>
    <col min="10" max="10" width="16.85546875" style="1105" customWidth="1"/>
    <col min="11" max="11" width="23.28515625" style="1105" customWidth="1"/>
    <col min="12" max="14" width="18.85546875" style="1105" customWidth="1"/>
    <col min="15" max="15" width="17.7109375" style="1105" customWidth="1"/>
    <col min="16" max="16" width="8.28515625" style="1105" bestFit="1" customWidth="1"/>
    <col min="17" max="17" width="15.28515625" style="1105" bestFit="1" customWidth="1"/>
    <col min="18" max="19" width="9.140625" style="1105"/>
    <col min="20" max="20" width="13.7109375" style="1105" customWidth="1"/>
    <col min="21" max="21" width="16.5703125" style="1105" customWidth="1"/>
    <col min="22" max="22" width="12.85546875" style="1105" customWidth="1"/>
    <col min="23" max="23" width="21.28515625" style="1105" customWidth="1"/>
    <col min="24" max="16384" width="9.140625" style="1105"/>
  </cols>
  <sheetData>
    <row r="1" spans="1:24" ht="18">
      <c r="B1" s="2081" t="s">
        <v>0</v>
      </c>
      <c r="C1" s="2082" t="s">
        <v>0</v>
      </c>
      <c r="D1" s="2082"/>
      <c r="E1" s="2082"/>
      <c r="F1" s="2082"/>
      <c r="G1" s="2082"/>
      <c r="H1" s="2082"/>
      <c r="I1" s="2082"/>
      <c r="J1" s="2082"/>
      <c r="K1" s="2082"/>
      <c r="L1" s="2082"/>
      <c r="M1" s="2082"/>
      <c r="N1" s="2083" t="s">
        <v>0</v>
      </c>
      <c r="O1" s="1097"/>
      <c r="P1" s="1097"/>
      <c r="Q1" s="1105" t="s">
        <v>7833</v>
      </c>
      <c r="R1" s="1105" t="s">
        <v>50</v>
      </c>
      <c r="S1" s="1105" t="s">
        <v>7834</v>
      </c>
    </row>
    <row r="2" spans="1:24" ht="15.75">
      <c r="B2" s="2084" t="s">
        <v>5601</v>
      </c>
      <c r="C2" s="1822" t="s">
        <v>1</v>
      </c>
      <c r="D2" s="1822"/>
      <c r="E2" s="1822"/>
      <c r="F2" s="1822"/>
      <c r="G2" s="1822"/>
      <c r="H2" s="1822"/>
      <c r="I2" s="1822"/>
      <c r="J2" s="1822"/>
      <c r="K2" s="1822"/>
      <c r="L2" s="1822"/>
      <c r="M2" s="1822"/>
      <c r="N2" s="2085" t="s">
        <v>1</v>
      </c>
      <c r="O2" s="1097"/>
      <c r="P2" s="1097"/>
      <c r="Q2" s="1154" t="s">
        <v>7835</v>
      </c>
      <c r="R2" s="1105" t="s">
        <v>49</v>
      </c>
      <c r="S2" s="1105" t="s">
        <v>7836</v>
      </c>
    </row>
    <row r="3" spans="1:24">
      <c r="B3" s="2086" t="s">
        <v>5602</v>
      </c>
      <c r="C3" s="1825" t="s">
        <v>2</v>
      </c>
      <c r="D3" s="1825"/>
      <c r="E3" s="1825"/>
      <c r="F3" s="1825"/>
      <c r="G3" s="1825"/>
      <c r="H3" s="1825"/>
      <c r="I3" s="1825"/>
      <c r="J3" s="1825"/>
      <c r="K3" s="1825"/>
      <c r="L3" s="1825"/>
      <c r="M3" s="1825"/>
      <c r="N3" s="2087" t="s">
        <v>2</v>
      </c>
      <c r="O3" s="1097"/>
      <c r="P3" s="1097"/>
      <c r="Q3" s="1097"/>
      <c r="R3" s="1105" t="s">
        <v>7837</v>
      </c>
      <c r="S3" s="1105" t="s">
        <v>7838</v>
      </c>
    </row>
    <row r="4" spans="1:24">
      <c r="B4" s="2086" t="s">
        <v>3</v>
      </c>
      <c r="C4" s="1825" t="s">
        <v>3</v>
      </c>
      <c r="D4" s="1825"/>
      <c r="E4" s="1825"/>
      <c r="F4" s="1825"/>
      <c r="G4" s="1825"/>
      <c r="H4" s="1825"/>
      <c r="I4" s="1825"/>
      <c r="J4" s="1825"/>
      <c r="K4" s="1825"/>
      <c r="L4" s="1825"/>
      <c r="M4" s="1825"/>
      <c r="N4" s="2087" t="s">
        <v>3</v>
      </c>
      <c r="O4" s="1097"/>
      <c r="P4" s="1097"/>
      <c r="Q4" s="1097"/>
    </row>
    <row r="5" spans="1:24">
      <c r="B5" s="2086" t="s">
        <v>4</v>
      </c>
      <c r="C5" s="1825" t="s">
        <v>4</v>
      </c>
      <c r="D5" s="1825"/>
      <c r="E5" s="1825"/>
      <c r="F5" s="1825"/>
      <c r="G5" s="1825"/>
      <c r="H5" s="1825"/>
      <c r="I5" s="1825"/>
      <c r="J5" s="1825"/>
      <c r="K5" s="1825"/>
      <c r="L5" s="1825"/>
      <c r="M5" s="1825"/>
      <c r="N5" s="2087" t="s">
        <v>4</v>
      </c>
      <c r="O5" s="1097"/>
      <c r="P5" s="1097"/>
      <c r="Q5" s="1097"/>
    </row>
    <row r="6" spans="1:24" ht="15" customHeight="1">
      <c r="B6" s="1282" t="s">
        <v>5</v>
      </c>
      <c r="C6" s="1848" t="s">
        <v>7658</v>
      </c>
      <c r="D6" s="1848"/>
      <c r="E6" s="1848"/>
      <c r="F6" s="1848"/>
      <c r="G6" s="1848"/>
      <c r="H6" s="1848"/>
      <c r="I6" s="1848"/>
      <c r="J6" s="1848"/>
      <c r="K6" s="1848"/>
      <c r="L6" s="1848"/>
      <c r="M6" s="1848"/>
      <c r="N6" s="2093"/>
      <c r="O6" s="1097"/>
      <c r="P6" s="1097"/>
      <c r="Q6" s="1097"/>
    </row>
    <row r="7" spans="1:24">
      <c r="B7" s="282" t="s">
        <v>51</v>
      </c>
      <c r="C7" s="1852" t="s">
        <v>6775</v>
      </c>
      <c r="D7" s="1852"/>
      <c r="E7" s="1852"/>
      <c r="F7" s="1852"/>
      <c r="G7" s="1852"/>
      <c r="H7" s="1852"/>
      <c r="I7" s="1852"/>
      <c r="J7" s="1852"/>
      <c r="K7" s="1852"/>
      <c r="L7" s="1852"/>
      <c r="M7" s="1852"/>
      <c r="N7" s="2088"/>
      <c r="O7" s="1097"/>
      <c r="P7" s="1097"/>
      <c r="Q7" s="1097"/>
    </row>
    <row r="8" spans="1:24">
      <c r="B8" s="282" t="s">
        <v>6</v>
      </c>
      <c r="C8" s="1852" t="s">
        <v>6776</v>
      </c>
      <c r="D8" s="1852"/>
      <c r="E8" s="1852"/>
      <c r="F8" s="1852"/>
      <c r="G8" s="1852"/>
      <c r="H8" s="1852"/>
      <c r="I8" s="1852"/>
      <c r="J8" s="1852"/>
      <c r="K8" s="1852"/>
      <c r="L8" s="1852"/>
      <c r="M8" s="1852"/>
      <c r="N8" s="2088"/>
      <c r="O8" s="1097"/>
      <c r="P8" s="1097"/>
      <c r="Q8" s="1097"/>
    </row>
    <row r="9" spans="1:24" ht="15.75" customHeight="1">
      <c r="B9" s="283" t="s">
        <v>7</v>
      </c>
      <c r="C9" s="2497" t="s">
        <v>7819</v>
      </c>
      <c r="D9" s="2497"/>
      <c r="E9" s="2497"/>
      <c r="F9" s="2497"/>
      <c r="G9" s="2497"/>
      <c r="H9" s="2497"/>
      <c r="I9" s="2497"/>
      <c r="J9" s="2497"/>
      <c r="K9" s="2497"/>
      <c r="L9" s="2497"/>
      <c r="M9" s="2497"/>
      <c r="N9" s="2498"/>
      <c r="O9" s="1097"/>
      <c r="P9" s="1097"/>
      <c r="Q9" s="1097"/>
    </row>
    <row r="10" spans="1:24" ht="15.75" thickBot="1">
      <c r="C10" s="473"/>
      <c r="D10" s="473"/>
      <c r="E10" s="473"/>
      <c r="F10" s="473"/>
      <c r="G10" s="473"/>
      <c r="H10" s="473"/>
      <c r="I10" s="473"/>
      <c r="J10" s="473"/>
      <c r="K10" s="473"/>
      <c r="L10" s="473"/>
      <c r="M10" s="473"/>
      <c r="N10" s="473"/>
    </row>
    <row r="11" spans="1:24" ht="22.5" customHeight="1" thickBot="1">
      <c r="B11" s="1153"/>
      <c r="C11" s="2703" t="s">
        <v>6932</v>
      </c>
      <c r="D11" s="2704"/>
      <c r="E11" s="2704"/>
      <c r="F11" s="2704"/>
      <c r="G11" s="2704"/>
      <c r="H11" s="2704"/>
      <c r="I11" s="2704"/>
      <c r="J11" s="2704"/>
      <c r="K11" s="2704"/>
      <c r="L11" s="2704"/>
      <c r="M11" s="2704"/>
      <c r="N11" s="2705"/>
      <c r="O11" s="1154"/>
      <c r="P11" s="1154"/>
    </row>
    <row r="12" spans="1:24" ht="64.5" customHeight="1">
      <c r="B12" s="1155"/>
      <c r="C12" s="1725" t="s">
        <v>6665</v>
      </c>
      <c r="D12" s="1726" t="s">
        <v>6668</v>
      </c>
      <c r="E12" s="1726" t="s">
        <v>6698</v>
      </c>
      <c r="F12" s="1727" t="s">
        <v>6699</v>
      </c>
      <c r="G12" s="1728" t="s">
        <v>6666</v>
      </c>
      <c r="H12" s="1729" t="s">
        <v>6700</v>
      </c>
      <c r="I12" s="1728" t="s">
        <v>6701</v>
      </c>
      <c r="J12" s="1728" t="s">
        <v>6702</v>
      </c>
      <c r="K12" s="1730" t="s">
        <v>6941</v>
      </c>
      <c r="L12" s="1727" t="s">
        <v>6703</v>
      </c>
      <c r="M12" s="2706" t="s">
        <v>6933</v>
      </c>
      <c r="N12" s="2707"/>
      <c r="O12" s="1731" t="s">
        <v>7839</v>
      </c>
      <c r="P12" s="1732" t="s">
        <v>7840</v>
      </c>
      <c r="Q12" s="1732" t="s">
        <v>7841</v>
      </c>
      <c r="R12" s="1732" t="s">
        <v>7842</v>
      </c>
      <c r="S12" s="1732" t="s">
        <v>7843</v>
      </c>
      <c r="T12" s="1732" t="s">
        <v>7844</v>
      </c>
      <c r="U12" s="1732" t="s">
        <v>7845</v>
      </c>
      <c r="V12" s="1732" t="s">
        <v>7846</v>
      </c>
      <c r="W12" s="1732" t="s">
        <v>7847</v>
      </c>
      <c r="X12" s="1732" t="s">
        <v>7845</v>
      </c>
    </row>
    <row r="13" spans="1:24">
      <c r="A13" s="1105">
        <v>1</v>
      </c>
      <c r="C13" s="1686" t="s">
        <v>6958</v>
      </c>
      <c r="D13" s="1733">
        <v>0.6</v>
      </c>
      <c r="E13" s="1733">
        <v>1.6040000000000001</v>
      </c>
      <c r="F13" s="1733">
        <v>1.6</v>
      </c>
      <c r="G13" s="1733">
        <v>29.55</v>
      </c>
      <c r="H13" s="1733">
        <v>1.2</v>
      </c>
      <c r="I13" s="1734">
        <v>3.54</v>
      </c>
      <c r="J13" s="1734">
        <v>56.8</v>
      </c>
      <c r="K13" s="1733">
        <v>35.46</v>
      </c>
      <c r="L13" s="1733">
        <v>41.22</v>
      </c>
      <c r="M13" s="1734">
        <v>94.68</v>
      </c>
      <c r="N13" s="1156" t="s">
        <v>7834</v>
      </c>
      <c r="O13" s="1105" t="s">
        <v>7833</v>
      </c>
      <c r="P13" s="1735">
        <v>2</v>
      </c>
      <c r="Q13" s="1736" t="s">
        <v>13375</v>
      </c>
      <c r="R13" s="45">
        <v>3</v>
      </c>
      <c r="S13" s="45">
        <v>1</v>
      </c>
      <c r="T13" s="45" t="s">
        <v>13376</v>
      </c>
      <c r="U13" s="1105" t="s">
        <v>13377</v>
      </c>
      <c r="V13" s="45" t="s">
        <v>7900</v>
      </c>
      <c r="W13" s="45" t="s">
        <v>13378</v>
      </c>
      <c r="X13" s="1105" t="s">
        <v>13377</v>
      </c>
    </row>
    <row r="14" spans="1:24">
      <c r="A14" s="1105">
        <v>2</v>
      </c>
      <c r="C14" s="1737" t="s">
        <v>6959</v>
      </c>
      <c r="D14" s="1738">
        <v>0.6</v>
      </c>
      <c r="E14" s="1738">
        <v>1.6</v>
      </c>
      <c r="F14" s="1738">
        <v>1.6040000000000001</v>
      </c>
      <c r="G14" s="1738">
        <v>28.67</v>
      </c>
      <c r="H14" s="1738">
        <v>1.2</v>
      </c>
      <c r="I14" s="1739">
        <v>3.44</v>
      </c>
      <c r="J14" s="1739">
        <v>55.11</v>
      </c>
      <c r="K14" s="1738">
        <v>34.404000000000003</v>
      </c>
      <c r="L14" s="1738">
        <v>39.99</v>
      </c>
      <c r="M14" s="1739">
        <v>91.86</v>
      </c>
      <c r="N14" s="1740" t="s">
        <v>7834</v>
      </c>
      <c r="O14" s="1105" t="s">
        <v>7833</v>
      </c>
      <c r="P14" s="1741">
        <v>2</v>
      </c>
      <c r="Q14" s="1736" t="s">
        <v>13375</v>
      </c>
      <c r="R14" s="45">
        <v>3</v>
      </c>
      <c r="S14" s="45">
        <v>1</v>
      </c>
      <c r="T14" s="45" t="s">
        <v>13376</v>
      </c>
      <c r="U14" s="1105" t="s">
        <v>13377</v>
      </c>
      <c r="V14" s="45" t="s">
        <v>7900</v>
      </c>
      <c r="W14" s="45" t="s">
        <v>13378</v>
      </c>
      <c r="X14" s="1105" t="s">
        <v>13377</v>
      </c>
    </row>
    <row r="15" spans="1:24">
      <c r="A15" s="1105">
        <v>3</v>
      </c>
      <c r="C15" s="1686" t="s">
        <v>6960</v>
      </c>
      <c r="D15" s="1733">
        <v>0.6</v>
      </c>
      <c r="E15" s="1733">
        <v>1.6040000000000001</v>
      </c>
      <c r="F15" s="1733">
        <v>1.6</v>
      </c>
      <c r="G15" s="1733">
        <v>46.76</v>
      </c>
      <c r="H15" s="1733">
        <v>1.2</v>
      </c>
      <c r="I15" s="1734">
        <v>5.61</v>
      </c>
      <c r="J15" s="1734">
        <v>89.89</v>
      </c>
      <c r="K15" s="1733">
        <v>56.111999999999995</v>
      </c>
      <c r="L15" s="1733">
        <v>65.239999999999995</v>
      </c>
      <c r="M15" s="1734">
        <v>149.82</v>
      </c>
      <c r="N15" s="1156" t="s">
        <v>7834</v>
      </c>
      <c r="O15" s="1105" t="s">
        <v>7833</v>
      </c>
      <c r="P15" s="1741">
        <v>2</v>
      </c>
      <c r="Q15" s="1736" t="s">
        <v>13375</v>
      </c>
      <c r="R15" s="45">
        <v>3</v>
      </c>
      <c r="S15" s="45">
        <v>1</v>
      </c>
      <c r="T15" s="45" t="s">
        <v>13376</v>
      </c>
      <c r="U15" s="1105" t="s">
        <v>13377</v>
      </c>
      <c r="V15" s="45" t="s">
        <v>7900</v>
      </c>
      <c r="W15" s="45" t="s">
        <v>13378</v>
      </c>
      <c r="X15" s="1105" t="s">
        <v>13377</v>
      </c>
    </row>
    <row r="16" spans="1:24">
      <c r="A16" s="1105">
        <v>4</v>
      </c>
      <c r="C16" s="1737" t="s">
        <v>6961</v>
      </c>
      <c r="D16" s="1738">
        <v>0.6</v>
      </c>
      <c r="E16" s="1738">
        <v>1.6</v>
      </c>
      <c r="F16" s="1738">
        <v>1.6040000000000001</v>
      </c>
      <c r="G16" s="1738">
        <v>38.840000000000003</v>
      </c>
      <c r="H16" s="1738">
        <v>1.2</v>
      </c>
      <c r="I16" s="1739">
        <v>4.66</v>
      </c>
      <c r="J16" s="1739">
        <v>74.66</v>
      </c>
      <c r="K16" s="1738">
        <v>46.608000000000004</v>
      </c>
      <c r="L16" s="1738">
        <v>54.18</v>
      </c>
      <c r="M16" s="1739">
        <v>124.44</v>
      </c>
      <c r="N16" s="1740" t="s">
        <v>7834</v>
      </c>
      <c r="O16" s="1105" t="s">
        <v>7833</v>
      </c>
      <c r="P16" s="1741">
        <v>2</v>
      </c>
      <c r="Q16" s="1736" t="s">
        <v>13375</v>
      </c>
      <c r="R16" s="45">
        <v>3</v>
      </c>
      <c r="S16" s="45">
        <v>1</v>
      </c>
      <c r="T16" s="45" t="s">
        <v>13376</v>
      </c>
      <c r="U16" s="1105" t="s">
        <v>13377</v>
      </c>
      <c r="V16" s="45" t="s">
        <v>7900</v>
      </c>
      <c r="W16" s="45" t="s">
        <v>13378</v>
      </c>
      <c r="X16" s="1105" t="s">
        <v>13377</v>
      </c>
    </row>
    <row r="17" spans="1:24">
      <c r="A17" s="1105">
        <v>5</v>
      </c>
      <c r="C17" s="1686" t="s">
        <v>6962</v>
      </c>
      <c r="D17" s="1733">
        <v>0.8</v>
      </c>
      <c r="E17" s="1733">
        <v>1.804</v>
      </c>
      <c r="F17" s="1733">
        <v>1.8</v>
      </c>
      <c r="G17" s="1733">
        <v>76.900000000000006</v>
      </c>
      <c r="H17" s="1733">
        <v>1.4</v>
      </c>
      <c r="I17" s="1734">
        <v>10.76</v>
      </c>
      <c r="J17" s="1734">
        <v>194</v>
      </c>
      <c r="K17" s="1733">
        <v>107.66</v>
      </c>
      <c r="L17" s="1733">
        <v>127.57</v>
      </c>
      <c r="M17" s="1734">
        <v>277.14999999999998</v>
      </c>
      <c r="N17" s="1156" t="s">
        <v>7834</v>
      </c>
      <c r="O17" s="1105" t="s">
        <v>7833</v>
      </c>
      <c r="P17" s="1741">
        <v>2</v>
      </c>
      <c r="Q17" s="1736" t="s">
        <v>13375</v>
      </c>
      <c r="R17" s="45">
        <v>3</v>
      </c>
      <c r="S17" s="45">
        <v>1</v>
      </c>
      <c r="T17" s="45" t="s">
        <v>13376</v>
      </c>
      <c r="U17" s="1105" t="s">
        <v>13377</v>
      </c>
      <c r="V17" s="45" t="s">
        <v>7900</v>
      </c>
      <c r="W17" s="45" t="s">
        <v>13378</v>
      </c>
      <c r="X17" s="1105" t="s">
        <v>13377</v>
      </c>
    </row>
    <row r="18" spans="1:24">
      <c r="A18" s="1105">
        <v>6</v>
      </c>
      <c r="C18" s="1737" t="s">
        <v>6963</v>
      </c>
      <c r="D18" s="1738">
        <v>0.8</v>
      </c>
      <c r="E18" s="1738">
        <v>1.8</v>
      </c>
      <c r="F18" s="1738">
        <v>0</v>
      </c>
      <c r="G18" s="1738">
        <v>86.9</v>
      </c>
      <c r="H18" s="1738">
        <v>1.4</v>
      </c>
      <c r="I18" s="1739">
        <v>12.16</v>
      </c>
      <c r="J18" s="1739">
        <v>109.49</v>
      </c>
      <c r="K18" s="1738">
        <v>121.66</v>
      </c>
      <c r="L18" s="1738">
        <v>34.42</v>
      </c>
      <c r="M18" s="1739">
        <v>156.41999999999999</v>
      </c>
      <c r="N18" s="1740" t="s">
        <v>7834</v>
      </c>
      <c r="O18" s="1105" t="s">
        <v>7833</v>
      </c>
      <c r="P18" s="1741">
        <v>1</v>
      </c>
      <c r="Q18" s="1736" t="s">
        <v>13379</v>
      </c>
      <c r="R18" s="45">
        <v>2</v>
      </c>
      <c r="S18" s="45">
        <v>1</v>
      </c>
      <c r="T18" s="45" t="s">
        <v>13380</v>
      </c>
      <c r="U18" s="1105" t="s">
        <v>13377</v>
      </c>
      <c r="V18" s="45" t="s">
        <v>7900</v>
      </c>
      <c r="W18" s="45" t="s">
        <v>13381</v>
      </c>
      <c r="X18" s="1105" t="s">
        <v>13377</v>
      </c>
    </row>
    <row r="19" spans="1:24" ht="18.75" customHeight="1" thickBot="1">
      <c r="B19" s="963"/>
      <c r="C19" s="1157"/>
      <c r="D19" s="1157"/>
      <c r="E19" s="1157"/>
      <c r="F19" s="1158" t="s">
        <v>6934</v>
      </c>
      <c r="G19" s="1158">
        <v>307.62</v>
      </c>
      <c r="H19" s="2"/>
      <c r="I19" s="1158">
        <v>40.17</v>
      </c>
      <c r="J19" s="1158">
        <v>579.95000000000005</v>
      </c>
      <c r="K19" s="1158">
        <v>401.904</v>
      </c>
      <c r="L19" s="1158">
        <v>362.62</v>
      </c>
      <c r="M19" s="1158">
        <v>894.37</v>
      </c>
      <c r="N19" s="2"/>
      <c r="O19" s="2"/>
      <c r="P19" s="963"/>
      <c r="Q19" s="963"/>
    </row>
    <row r="20" spans="1:24" ht="21" customHeight="1">
      <c r="B20" s="963"/>
      <c r="C20" s="1159" t="s">
        <v>6935</v>
      </c>
      <c r="D20" s="1157"/>
      <c r="E20" s="1157"/>
      <c r="F20" s="1160"/>
      <c r="G20" s="1160"/>
      <c r="H20" s="2"/>
      <c r="I20" s="1160"/>
      <c r="J20" s="1160"/>
      <c r="K20" s="1160"/>
      <c r="L20" s="1160"/>
      <c r="M20" s="1160"/>
      <c r="N20" s="2"/>
      <c r="O20" s="2"/>
      <c r="P20" s="2"/>
      <c r="Q20" s="2"/>
    </row>
    <row r="21" spans="1:24" ht="15.75">
      <c r="B21" s="963"/>
      <c r="C21" s="1159" t="s">
        <v>6936</v>
      </c>
      <c r="D21" s="1157"/>
      <c r="E21" s="1157"/>
      <c r="F21" s="1160"/>
      <c r="G21" s="1160"/>
      <c r="H21" s="2"/>
      <c r="I21" s="1160"/>
      <c r="J21" s="1160"/>
      <c r="K21" s="1160"/>
      <c r="L21" s="1160"/>
      <c r="M21" s="1160"/>
      <c r="N21" s="2"/>
      <c r="O21" s="2"/>
      <c r="P21" s="2"/>
      <c r="Q21" s="2"/>
    </row>
    <row r="22" spans="1:24">
      <c r="C22" s="1159" t="s">
        <v>7848</v>
      </c>
    </row>
    <row r="23" spans="1:24" ht="15.75" thickBot="1"/>
    <row r="24" spans="1:24" ht="22.5" customHeight="1" thickBot="1">
      <c r="B24" s="1153"/>
      <c r="C24" s="2708" t="s">
        <v>7849</v>
      </c>
      <c r="D24" s="2709"/>
      <c r="E24" s="2709"/>
      <c r="F24" s="2709"/>
      <c r="G24" s="2709"/>
      <c r="H24" s="2709"/>
      <c r="I24" s="2709"/>
      <c r="J24" s="2709"/>
      <c r="K24" s="2709"/>
      <c r="L24" s="2709"/>
      <c r="M24" s="2709"/>
      <c r="N24" s="2710"/>
      <c r="O24" s="1154"/>
      <c r="P24" s="1154"/>
      <c r="Q24" s="1154"/>
    </row>
    <row r="25" spans="1:24" ht="60" customHeight="1" thickBot="1">
      <c r="C25" s="1742" t="s">
        <v>29</v>
      </c>
      <c r="D25" s="1743" t="s">
        <v>16</v>
      </c>
      <c r="E25" s="1743" t="s">
        <v>6704</v>
      </c>
      <c r="F25" s="1744" t="s">
        <v>6705</v>
      </c>
      <c r="G25" s="1744" t="s">
        <v>6706</v>
      </c>
      <c r="H25" s="1745" t="s">
        <v>6937</v>
      </c>
      <c r="I25" s="1730" t="s">
        <v>6938</v>
      </c>
      <c r="J25" s="1730" t="s">
        <v>6939</v>
      </c>
      <c r="K25" s="1730" t="s">
        <v>6709</v>
      </c>
      <c r="L25" s="1730" t="s">
        <v>6940</v>
      </c>
      <c r="M25" s="1730" t="s">
        <v>6941</v>
      </c>
      <c r="N25" s="1746" t="s">
        <v>6703</v>
      </c>
      <c r="O25" s="1747" t="s">
        <v>7839</v>
      </c>
      <c r="P25" s="1748" t="s">
        <v>7840</v>
      </c>
      <c r="Q25" s="1748" t="s">
        <v>7841</v>
      </c>
      <c r="R25" s="1748" t="s">
        <v>7842</v>
      </c>
      <c r="S25" s="1748" t="s">
        <v>7843</v>
      </c>
      <c r="T25" s="1748" t="s">
        <v>7844</v>
      </c>
      <c r="U25" s="1748" t="s">
        <v>7845</v>
      </c>
      <c r="V25" s="1748" t="s">
        <v>7846</v>
      </c>
    </row>
    <row r="26" spans="1:24" ht="69" customHeight="1" thickBot="1">
      <c r="C26" s="1749" t="s">
        <v>7850</v>
      </c>
      <c r="D26" s="1750" t="s">
        <v>7851</v>
      </c>
      <c r="E26" s="1750">
        <v>1</v>
      </c>
      <c r="F26" s="1751">
        <v>1</v>
      </c>
      <c r="G26" s="1750">
        <v>0.61</v>
      </c>
      <c r="H26" s="1750">
        <v>1.1000000000000001</v>
      </c>
      <c r="I26" s="1750">
        <v>1.6</v>
      </c>
      <c r="J26" s="1750">
        <v>1.21</v>
      </c>
      <c r="K26" s="1750">
        <v>5</v>
      </c>
      <c r="L26" s="1750">
        <v>10.65</v>
      </c>
      <c r="M26" s="1751">
        <v>9.68</v>
      </c>
      <c r="N26" s="1752">
        <v>7.6</v>
      </c>
      <c r="O26" s="1105" t="s">
        <v>7833</v>
      </c>
      <c r="P26" s="1735">
        <v>1</v>
      </c>
      <c r="Q26" s="1753" t="s">
        <v>13379</v>
      </c>
      <c r="R26" s="1105">
        <v>1</v>
      </c>
      <c r="S26" s="1105">
        <v>1</v>
      </c>
      <c r="T26" s="1105" t="s">
        <v>13382</v>
      </c>
      <c r="U26" s="1105" t="s">
        <v>13377</v>
      </c>
      <c r="V26" s="45" t="s">
        <v>7900</v>
      </c>
    </row>
    <row r="27" spans="1:24" ht="66.75" customHeight="1">
      <c r="C27" s="1749" t="s">
        <v>7852</v>
      </c>
      <c r="D27" s="1750" t="s">
        <v>7853</v>
      </c>
      <c r="E27" s="1750">
        <v>1</v>
      </c>
      <c r="F27" s="1751">
        <v>2.2999999999999998</v>
      </c>
      <c r="G27" s="1750">
        <v>0.53</v>
      </c>
      <c r="H27" s="1750">
        <v>1.1000000000000001</v>
      </c>
      <c r="I27" s="1750">
        <v>2.9</v>
      </c>
      <c r="J27" s="1750">
        <v>1.1299999999999999</v>
      </c>
      <c r="K27" s="1750">
        <v>8</v>
      </c>
      <c r="L27" s="1750">
        <v>28.84</v>
      </c>
      <c r="M27" s="1751">
        <v>26.215999999999998</v>
      </c>
      <c r="N27" s="1752">
        <v>19.09</v>
      </c>
      <c r="O27" s="1105" t="s">
        <v>7833</v>
      </c>
      <c r="P27" s="1735">
        <v>1</v>
      </c>
      <c r="Q27" s="1753" t="s">
        <v>13379</v>
      </c>
      <c r="R27" s="1105">
        <v>1</v>
      </c>
      <c r="S27" s="1105">
        <v>1</v>
      </c>
      <c r="T27" s="1105" t="s">
        <v>13382</v>
      </c>
      <c r="U27" s="1105" t="s">
        <v>13377</v>
      </c>
      <c r="V27" s="45" t="s">
        <v>7900</v>
      </c>
    </row>
    <row r="28" spans="1:24" ht="66.75" customHeight="1">
      <c r="C28" s="1754" t="s">
        <v>7854</v>
      </c>
      <c r="D28" s="1739" t="s">
        <v>7806</v>
      </c>
      <c r="E28" s="1739">
        <v>0.8</v>
      </c>
      <c r="F28" s="1738">
        <v>1.9</v>
      </c>
      <c r="G28" s="1739">
        <v>1</v>
      </c>
      <c r="H28" s="1739">
        <v>1</v>
      </c>
      <c r="I28" s="1739">
        <v>2.5</v>
      </c>
      <c r="J28" s="1739">
        <v>1.6</v>
      </c>
      <c r="K28" s="1739">
        <v>2</v>
      </c>
      <c r="L28" s="1739">
        <v>8</v>
      </c>
      <c r="M28" s="1738">
        <v>8</v>
      </c>
      <c r="N28" s="1755">
        <v>4.96</v>
      </c>
      <c r="O28" s="1105" t="s">
        <v>7833</v>
      </c>
      <c r="P28" s="1735">
        <v>1</v>
      </c>
      <c r="Q28" s="1753" t="s">
        <v>13379</v>
      </c>
      <c r="R28" s="1105">
        <v>2</v>
      </c>
      <c r="S28" s="1105">
        <v>1</v>
      </c>
      <c r="T28" s="1105" t="s">
        <v>13380</v>
      </c>
      <c r="U28" s="1105" t="s">
        <v>13377</v>
      </c>
      <c r="V28" s="45" t="s">
        <v>7900</v>
      </c>
    </row>
    <row r="29" spans="1:24" ht="17.25" customHeight="1" thickBot="1">
      <c r="C29" s="2711" t="s">
        <v>6934</v>
      </c>
      <c r="D29" s="2712"/>
      <c r="E29" s="2712"/>
      <c r="F29" s="2712"/>
      <c r="G29" s="2712"/>
      <c r="H29" s="2712"/>
      <c r="I29" s="2712"/>
      <c r="J29" s="2712"/>
      <c r="K29" s="2713"/>
      <c r="L29" s="1756">
        <v>23.745000000000001</v>
      </c>
      <c r="M29" s="1757">
        <v>21.948</v>
      </c>
      <c r="N29" s="1757">
        <v>15.824999999999999</v>
      </c>
      <c r="P29" s="1741"/>
      <c r="Q29" s="1753"/>
    </row>
    <row r="30" spans="1:24" ht="16.5" thickBot="1">
      <c r="C30" s="1165"/>
      <c r="D30" s="1166"/>
      <c r="E30" s="1166"/>
      <c r="F30" s="866"/>
      <c r="G30" s="866"/>
      <c r="H30" s="866"/>
      <c r="I30" s="866"/>
      <c r="J30" s="1166"/>
      <c r="K30" s="866"/>
      <c r="L30" s="1166"/>
      <c r="M30" s="888"/>
      <c r="P30" s="1741"/>
      <c r="Q30" s="1753"/>
    </row>
    <row r="31" spans="1:24" ht="16.5" thickBot="1">
      <c r="C31" s="2714" t="s">
        <v>6943</v>
      </c>
      <c r="D31" s="2715"/>
      <c r="E31" s="2715"/>
      <c r="F31" s="2715"/>
      <c r="G31" s="2715"/>
      <c r="H31" s="2715"/>
      <c r="I31" s="2715"/>
      <c r="J31" s="2715"/>
      <c r="K31" s="2715"/>
      <c r="L31" s="2715"/>
      <c r="M31" s="2715"/>
      <c r="N31" s="2716"/>
    </row>
    <row r="32" spans="1:24" ht="69.75" customHeight="1" thickBot="1">
      <c r="C32" s="1758" t="s">
        <v>7855</v>
      </c>
      <c r="D32" s="1759" t="s">
        <v>6697</v>
      </c>
      <c r="E32" s="1759" t="s">
        <v>7856</v>
      </c>
      <c r="F32" s="1759" t="s">
        <v>7857</v>
      </c>
      <c r="G32" s="1759" t="s">
        <v>7858</v>
      </c>
      <c r="H32" s="1759" t="s">
        <v>6700</v>
      </c>
      <c r="I32" s="1759" t="s">
        <v>6701</v>
      </c>
      <c r="J32" s="1759" t="s">
        <v>6702</v>
      </c>
      <c r="K32" s="2717" t="s">
        <v>6933</v>
      </c>
      <c r="L32" s="2718"/>
      <c r="M32" s="1730" t="s">
        <v>6941</v>
      </c>
      <c r="N32" s="1746" t="s">
        <v>6703</v>
      </c>
      <c r="O32" s="1760" t="s">
        <v>7839</v>
      </c>
      <c r="P32" s="1748" t="s">
        <v>7840</v>
      </c>
      <c r="Q32" s="1748" t="s">
        <v>7841</v>
      </c>
      <c r="R32" s="1748" t="s">
        <v>7842</v>
      </c>
      <c r="S32" s="1748" t="s">
        <v>7843</v>
      </c>
      <c r="T32" s="1748" t="s">
        <v>7844</v>
      </c>
      <c r="U32" s="1748" t="s">
        <v>7845</v>
      </c>
      <c r="V32" s="1748" t="s">
        <v>7846</v>
      </c>
      <c r="W32" s="1732" t="s">
        <v>7847</v>
      </c>
      <c r="X32" s="1732" t="s">
        <v>7845</v>
      </c>
    </row>
    <row r="33" spans="2:24" ht="20.25" customHeight="1">
      <c r="C33" s="1761" t="s">
        <v>6934</v>
      </c>
      <c r="D33" s="1762">
        <v>0.4</v>
      </c>
      <c r="E33" s="1762">
        <v>1</v>
      </c>
      <c r="F33" s="1762">
        <v>1.69</v>
      </c>
      <c r="G33" s="1762">
        <v>137</v>
      </c>
      <c r="H33" s="1762">
        <v>0.9</v>
      </c>
      <c r="I33" s="1762">
        <v>12.33</v>
      </c>
      <c r="J33" s="1762">
        <v>165.83</v>
      </c>
      <c r="K33" s="1762">
        <v>368.53</v>
      </c>
      <c r="L33" s="1762" t="s">
        <v>7834</v>
      </c>
      <c r="M33" s="1762">
        <v>123.3</v>
      </c>
      <c r="N33" s="1763">
        <v>128.69999999999999</v>
      </c>
      <c r="O33" s="1105" t="s">
        <v>7833</v>
      </c>
      <c r="P33" s="1735">
        <v>1</v>
      </c>
      <c r="Q33" s="1753" t="s">
        <v>13379</v>
      </c>
      <c r="R33" s="1105">
        <v>2</v>
      </c>
      <c r="S33" s="1105">
        <v>1</v>
      </c>
      <c r="T33" s="1105" t="s">
        <v>13380</v>
      </c>
      <c r="U33" s="1105" t="s">
        <v>13377</v>
      </c>
      <c r="V33" s="45" t="s">
        <v>7900</v>
      </c>
      <c r="W33" s="45" t="s">
        <v>13381</v>
      </c>
      <c r="X33" s="1105" t="s">
        <v>13377</v>
      </c>
    </row>
    <row r="34" spans="2:24" ht="21.75" customHeight="1" thickBot="1">
      <c r="C34" s="2719" t="s">
        <v>6934</v>
      </c>
      <c r="D34" s="2720"/>
      <c r="E34" s="2720"/>
      <c r="F34" s="2720"/>
      <c r="G34" s="1158">
        <v>137</v>
      </c>
      <c r="H34" s="1764"/>
      <c r="I34" s="1158">
        <v>12.33</v>
      </c>
      <c r="J34" s="1158">
        <v>165.83</v>
      </c>
      <c r="K34" s="1158">
        <v>368.53</v>
      </c>
      <c r="L34" s="1158"/>
      <c r="M34" s="1158">
        <v>123.3</v>
      </c>
      <c r="N34" s="1158">
        <v>128.69999999999999</v>
      </c>
    </row>
    <row r="35" spans="2:24" ht="15" customHeight="1">
      <c r="C35" s="1165"/>
      <c r="D35" s="1166"/>
      <c r="E35" s="1166"/>
      <c r="F35" s="866"/>
      <c r="G35" s="866"/>
      <c r="H35" s="866"/>
      <c r="I35" s="866"/>
      <c r="J35" s="1166"/>
      <c r="K35" s="866"/>
      <c r="L35" s="1166"/>
      <c r="M35" s="888"/>
    </row>
    <row r="36" spans="2:24" ht="16.5" thickBot="1">
      <c r="C36" s="1164"/>
      <c r="D36" s="1164"/>
      <c r="E36" s="1164"/>
      <c r="F36" s="1164"/>
      <c r="G36" s="1164"/>
      <c r="H36" s="1164"/>
      <c r="I36" s="1164"/>
      <c r="J36" s="888"/>
      <c r="K36" s="888"/>
      <c r="L36" s="888"/>
      <c r="M36" s="888"/>
    </row>
    <row r="37" spans="2:24" ht="16.5" thickBot="1">
      <c r="C37" s="2721" t="s">
        <v>7859</v>
      </c>
      <c r="D37" s="2722"/>
      <c r="E37" s="2722"/>
      <c r="F37" s="2722"/>
      <c r="G37" s="2722"/>
      <c r="H37" s="2722"/>
      <c r="I37" s="2722"/>
      <c r="J37" s="2722"/>
      <c r="K37" s="2722"/>
      <c r="L37" s="2722"/>
      <c r="M37" s="2722"/>
      <c r="N37" s="2723"/>
    </row>
    <row r="38" spans="2:24" ht="48" thickBot="1">
      <c r="C38" s="1765" t="s">
        <v>6665</v>
      </c>
      <c r="D38" s="1766" t="s">
        <v>6668</v>
      </c>
      <c r="E38" s="1766" t="s">
        <v>7860</v>
      </c>
      <c r="F38" s="1767" t="s">
        <v>7861</v>
      </c>
      <c r="G38" s="1767" t="s">
        <v>7862</v>
      </c>
      <c r="H38" s="1768" t="s">
        <v>6707</v>
      </c>
      <c r="I38" s="1768" t="s">
        <v>7863</v>
      </c>
      <c r="J38" s="1768" t="s">
        <v>6708</v>
      </c>
      <c r="K38" s="1767" t="s">
        <v>6946</v>
      </c>
      <c r="L38" s="1767" t="s">
        <v>6702</v>
      </c>
      <c r="M38" s="1769" t="s">
        <v>7864</v>
      </c>
      <c r="N38" s="1770" t="s">
        <v>6947</v>
      </c>
      <c r="O38" s="1760" t="s">
        <v>7839</v>
      </c>
      <c r="P38" s="1748" t="s">
        <v>7840</v>
      </c>
      <c r="Q38" s="1748" t="s">
        <v>7841</v>
      </c>
      <c r="R38" s="1748" t="s">
        <v>7842</v>
      </c>
      <c r="S38" s="1748" t="s">
        <v>7843</v>
      </c>
      <c r="T38" s="1748" t="s">
        <v>7844</v>
      </c>
      <c r="U38" s="1748" t="s">
        <v>7845</v>
      </c>
      <c r="V38" s="1771" t="s">
        <v>7865</v>
      </c>
    </row>
    <row r="39" spans="2:24" ht="15.75">
      <c r="C39" s="1685" t="s">
        <v>6958</v>
      </c>
      <c r="D39" s="1772">
        <v>0.6</v>
      </c>
      <c r="E39" s="1751">
        <v>0.8</v>
      </c>
      <c r="F39" s="1773">
        <v>1.9</v>
      </c>
      <c r="G39" s="1773">
        <v>1.3</v>
      </c>
      <c r="H39" s="1773">
        <v>1.6040000000000001</v>
      </c>
      <c r="I39" s="1773">
        <v>2.5</v>
      </c>
      <c r="J39" s="1773">
        <v>1.9</v>
      </c>
      <c r="K39" s="1772">
        <v>0.80400000000000005</v>
      </c>
      <c r="L39" s="1772">
        <v>7.62</v>
      </c>
      <c r="M39" s="1773">
        <v>5.64</v>
      </c>
      <c r="N39" s="1774">
        <v>0</v>
      </c>
      <c r="O39" s="1105" t="s">
        <v>7833</v>
      </c>
      <c r="P39" s="1735">
        <v>2</v>
      </c>
      <c r="Q39" s="1753" t="s">
        <v>13375</v>
      </c>
      <c r="R39" s="1105">
        <v>3</v>
      </c>
      <c r="S39" s="1105">
        <v>1</v>
      </c>
      <c r="T39" s="1105" t="s">
        <v>13376</v>
      </c>
      <c r="U39" s="1105" t="s">
        <v>13377</v>
      </c>
      <c r="V39" s="1775" t="s">
        <v>13383</v>
      </c>
    </row>
    <row r="40" spans="2:24" ht="14.25" customHeight="1">
      <c r="C40" s="1737" t="s">
        <v>6959</v>
      </c>
      <c r="D40" s="1738">
        <v>0.6</v>
      </c>
      <c r="E40" s="1738">
        <v>0.8</v>
      </c>
      <c r="F40" s="1739">
        <v>1.9</v>
      </c>
      <c r="G40" s="1739">
        <v>1.3</v>
      </c>
      <c r="H40" s="1739">
        <v>1.6</v>
      </c>
      <c r="I40" s="1739">
        <v>2.5</v>
      </c>
      <c r="J40" s="1739">
        <v>1.9</v>
      </c>
      <c r="K40" s="1738">
        <v>0.8</v>
      </c>
      <c r="L40" s="1738">
        <v>7.6</v>
      </c>
      <c r="M40" s="1739">
        <v>5.62</v>
      </c>
      <c r="N40" s="1776">
        <v>0</v>
      </c>
      <c r="O40" s="1105" t="s">
        <v>7833</v>
      </c>
      <c r="P40" s="1735">
        <v>2</v>
      </c>
      <c r="Q40" s="1753" t="s">
        <v>13375</v>
      </c>
      <c r="R40" s="1105">
        <v>3</v>
      </c>
      <c r="S40" s="1105">
        <v>1</v>
      </c>
      <c r="T40" s="1105" t="s">
        <v>13376</v>
      </c>
      <c r="U40" s="1105" t="s">
        <v>13377</v>
      </c>
      <c r="V40" s="1775" t="s">
        <v>13383</v>
      </c>
    </row>
    <row r="41" spans="2:24" ht="15.75">
      <c r="C41" s="1686" t="s">
        <v>6960</v>
      </c>
      <c r="D41" s="1733">
        <v>0.6</v>
      </c>
      <c r="E41" s="1701">
        <v>0.8</v>
      </c>
      <c r="F41" s="1734">
        <v>1.9</v>
      </c>
      <c r="G41" s="1734">
        <v>1.3</v>
      </c>
      <c r="H41" s="1734">
        <v>1.6040000000000001</v>
      </c>
      <c r="I41" s="1734">
        <v>2.5</v>
      </c>
      <c r="J41" s="1734">
        <v>1.9</v>
      </c>
      <c r="K41" s="1733">
        <v>0.80400000000000005</v>
      </c>
      <c r="L41" s="1733">
        <v>7.62</v>
      </c>
      <c r="M41" s="1734">
        <v>5.64</v>
      </c>
      <c r="N41" s="1176">
        <v>0</v>
      </c>
      <c r="O41" s="1105" t="s">
        <v>7833</v>
      </c>
      <c r="P41" s="1735">
        <v>2</v>
      </c>
      <c r="Q41" s="1753" t="s">
        <v>13375</v>
      </c>
      <c r="R41" s="1105">
        <v>3</v>
      </c>
      <c r="S41" s="1105">
        <v>1</v>
      </c>
      <c r="T41" s="1105" t="s">
        <v>13376</v>
      </c>
      <c r="U41" s="1105" t="s">
        <v>13377</v>
      </c>
      <c r="V41" s="1775" t="s">
        <v>13383</v>
      </c>
    </row>
    <row r="42" spans="2:24" ht="15.75">
      <c r="C42" s="1737" t="s">
        <v>6961</v>
      </c>
      <c r="D42" s="1738">
        <v>0.6</v>
      </c>
      <c r="E42" s="1738">
        <v>0.8</v>
      </c>
      <c r="F42" s="1739">
        <v>1.9</v>
      </c>
      <c r="G42" s="1739">
        <v>1.3</v>
      </c>
      <c r="H42" s="1739">
        <v>1.6</v>
      </c>
      <c r="I42" s="1739">
        <v>2.5</v>
      </c>
      <c r="J42" s="1739">
        <v>1.9</v>
      </c>
      <c r="K42" s="1738">
        <v>0.8</v>
      </c>
      <c r="L42" s="1738">
        <v>7.6</v>
      </c>
      <c r="M42" s="1739">
        <v>5.62</v>
      </c>
      <c r="N42" s="1776">
        <v>0</v>
      </c>
      <c r="O42" s="1105" t="s">
        <v>7833</v>
      </c>
      <c r="P42" s="1735">
        <v>2</v>
      </c>
      <c r="Q42" s="1753" t="s">
        <v>13375</v>
      </c>
      <c r="R42" s="1105">
        <v>3</v>
      </c>
      <c r="S42" s="1105">
        <v>1</v>
      </c>
      <c r="T42" s="1105" t="s">
        <v>13376</v>
      </c>
      <c r="U42" s="1105" t="s">
        <v>13377</v>
      </c>
      <c r="V42" s="1775" t="s">
        <v>13383</v>
      </c>
    </row>
    <row r="43" spans="2:24" ht="15.75">
      <c r="C43" s="1686" t="s">
        <v>6962</v>
      </c>
      <c r="D43" s="1733">
        <v>0.8</v>
      </c>
      <c r="E43" s="1701">
        <v>1</v>
      </c>
      <c r="F43" s="1734">
        <v>1.9</v>
      </c>
      <c r="G43" s="1734">
        <v>1.4</v>
      </c>
      <c r="H43" s="1734">
        <v>1.804</v>
      </c>
      <c r="I43" s="1734">
        <v>2.5</v>
      </c>
      <c r="J43" s="1734">
        <v>2</v>
      </c>
      <c r="K43" s="1733">
        <v>0.80400000000000005</v>
      </c>
      <c r="L43" s="1733">
        <v>9.02</v>
      </c>
      <c r="M43" s="1734">
        <v>6.36</v>
      </c>
      <c r="N43" s="1176" t="s">
        <v>13384</v>
      </c>
      <c r="O43" s="1105" t="s">
        <v>7833</v>
      </c>
      <c r="P43" s="1735">
        <v>2</v>
      </c>
      <c r="Q43" s="1753" t="s">
        <v>13375</v>
      </c>
      <c r="R43" s="1105">
        <v>3</v>
      </c>
      <c r="S43" s="1105">
        <v>1</v>
      </c>
      <c r="T43" s="1105" t="s">
        <v>13376</v>
      </c>
      <c r="U43" s="1105" t="s">
        <v>13377</v>
      </c>
      <c r="V43" s="1775" t="s">
        <v>13383</v>
      </c>
    </row>
    <row r="44" spans="2:24" ht="15.75">
      <c r="C44" s="1737" t="s">
        <v>6963</v>
      </c>
      <c r="D44" s="1738">
        <v>0.8</v>
      </c>
      <c r="E44" s="1738">
        <v>1</v>
      </c>
      <c r="F44" s="1739">
        <v>1.9</v>
      </c>
      <c r="G44" s="1739">
        <v>1.4</v>
      </c>
      <c r="H44" s="1739">
        <v>1.8</v>
      </c>
      <c r="I44" s="1739">
        <v>2.5</v>
      </c>
      <c r="J44" s="1739">
        <v>2</v>
      </c>
      <c r="K44" s="1738">
        <v>0.8</v>
      </c>
      <c r="L44" s="1738">
        <v>9</v>
      </c>
      <c r="M44" s="1739">
        <v>6.34</v>
      </c>
      <c r="N44" s="1776">
        <v>0</v>
      </c>
      <c r="O44" s="1105" t="s">
        <v>7833</v>
      </c>
      <c r="P44" s="1735">
        <v>2</v>
      </c>
      <c r="Q44" s="1753" t="s">
        <v>13375</v>
      </c>
      <c r="R44" s="1105">
        <v>3</v>
      </c>
      <c r="S44" s="1105">
        <v>1</v>
      </c>
      <c r="T44" s="1105" t="s">
        <v>13376</v>
      </c>
      <c r="U44" s="1105" t="s">
        <v>13377</v>
      </c>
      <c r="V44" s="1775" t="s">
        <v>13383</v>
      </c>
    </row>
    <row r="45" spans="2:24" ht="16.5" thickBot="1">
      <c r="B45" s="963"/>
      <c r="C45" s="1157"/>
      <c r="D45" s="1157"/>
      <c r="E45" s="1157"/>
      <c r="F45" s="1157"/>
      <c r="G45" s="1157"/>
      <c r="H45" s="1177"/>
      <c r="I45" s="1178" t="s">
        <v>6934</v>
      </c>
      <c r="J45" s="1179"/>
      <c r="K45" s="1777">
        <v>4.8120000000000003</v>
      </c>
      <c r="L45" s="1777">
        <v>48.459999999999994</v>
      </c>
      <c r="M45" s="1777">
        <v>35.22</v>
      </c>
      <c r="N45" s="2"/>
      <c r="O45" s="2"/>
      <c r="P45" s="2"/>
      <c r="Q45" s="2"/>
    </row>
    <row r="46" spans="2:24" ht="16.5" thickBot="1">
      <c r="B46" s="963"/>
      <c r="C46" s="1157"/>
      <c r="D46" s="1157"/>
      <c r="E46" s="1157"/>
      <c r="F46" s="1157"/>
      <c r="G46" s="1157"/>
      <c r="H46" s="1177"/>
      <c r="I46" s="1177"/>
      <c r="J46" s="888"/>
      <c r="K46" s="888"/>
      <c r="L46" s="888"/>
      <c r="M46" s="888"/>
      <c r="N46" s="2"/>
      <c r="O46" s="2"/>
      <c r="P46" s="2"/>
      <c r="Q46" s="2"/>
    </row>
    <row r="47" spans="2:24" ht="16.5" customHeight="1" thickBot="1">
      <c r="B47" s="963"/>
      <c r="C47" s="2700" t="s">
        <v>7866</v>
      </c>
      <c r="D47" s="2701"/>
      <c r="E47" s="2701"/>
      <c r="F47" s="2701"/>
      <c r="G47" s="2702"/>
      <c r="H47" s="1177"/>
      <c r="I47" s="1177"/>
      <c r="J47" s="888"/>
      <c r="K47" s="888"/>
      <c r="L47" s="888"/>
      <c r="M47" s="888"/>
      <c r="N47" s="2"/>
      <c r="O47" s="2"/>
      <c r="P47" s="2"/>
      <c r="Q47" s="2"/>
    </row>
    <row r="48" spans="2:24" ht="32.25" thickBot="1">
      <c r="B48" s="963"/>
      <c r="C48" s="1778" t="s">
        <v>16</v>
      </c>
      <c r="D48" s="1779" t="s">
        <v>7867</v>
      </c>
      <c r="E48" s="1779" t="s">
        <v>6668</v>
      </c>
      <c r="F48" s="1779" t="s">
        <v>7860</v>
      </c>
      <c r="G48" s="1780" t="s">
        <v>17</v>
      </c>
      <c r="H48" s="1157"/>
      <c r="I48" s="1177"/>
      <c r="J48" s="1177"/>
      <c r="K48" s="888"/>
      <c r="L48" s="888"/>
      <c r="M48" s="888"/>
      <c r="N48" s="888"/>
      <c r="O48" s="2"/>
      <c r="P48" s="2"/>
      <c r="Q48" s="2"/>
      <c r="R48" s="2"/>
    </row>
    <row r="49" spans="2:18" ht="15.75">
      <c r="B49" s="963"/>
      <c r="C49" s="1761">
        <v>2003678</v>
      </c>
      <c r="D49" s="1751" t="s">
        <v>7868</v>
      </c>
      <c r="E49" s="1751">
        <v>0.4</v>
      </c>
      <c r="F49" s="1751">
        <v>0.8</v>
      </c>
      <c r="G49" s="1752" t="s">
        <v>13385</v>
      </c>
      <c r="H49" s="1157"/>
      <c r="I49" s="1177"/>
      <c r="J49" s="1177"/>
      <c r="K49" s="888"/>
      <c r="L49" s="888"/>
      <c r="M49" s="888"/>
      <c r="N49" s="888"/>
      <c r="O49" s="2"/>
      <c r="P49" s="2"/>
      <c r="Q49" s="2"/>
      <c r="R49" s="2"/>
    </row>
    <row r="50" spans="2:18" ht="15.75">
      <c r="B50" s="963"/>
      <c r="C50" s="1781">
        <v>2003680</v>
      </c>
      <c r="D50" s="1738" t="s">
        <v>7869</v>
      </c>
      <c r="E50" s="1738">
        <v>0.6</v>
      </c>
      <c r="F50" s="1738">
        <v>0.8</v>
      </c>
      <c r="G50" s="1755">
        <v>4</v>
      </c>
      <c r="H50" s="1157"/>
      <c r="I50" s="1177"/>
      <c r="J50" s="1177"/>
      <c r="K50" s="888"/>
      <c r="L50" s="888"/>
      <c r="M50" s="888"/>
      <c r="N50" s="888"/>
      <c r="O50" s="2"/>
      <c r="P50" s="2"/>
      <c r="Q50" s="2"/>
      <c r="R50" s="2"/>
    </row>
    <row r="51" spans="2:18" ht="15.75">
      <c r="B51" s="963"/>
      <c r="C51" s="1782">
        <v>2003682</v>
      </c>
      <c r="D51" s="1701" t="s">
        <v>7870</v>
      </c>
      <c r="E51" s="1701">
        <v>0.8</v>
      </c>
      <c r="F51" s="1701">
        <v>1</v>
      </c>
      <c r="G51" s="1162">
        <v>2</v>
      </c>
      <c r="H51" s="1157"/>
      <c r="I51" s="1177"/>
      <c r="J51" s="1177"/>
      <c r="K51" s="888"/>
      <c r="L51" s="888"/>
      <c r="M51" s="888"/>
      <c r="N51" s="888"/>
      <c r="O51" s="2"/>
      <c r="P51" s="2"/>
      <c r="Q51" s="2"/>
      <c r="R51" s="2"/>
    </row>
    <row r="52" spans="2:18" ht="15.75">
      <c r="B52" s="963"/>
      <c r="C52" s="1781">
        <v>2003684</v>
      </c>
      <c r="D52" s="1738" t="s">
        <v>7871</v>
      </c>
      <c r="E52" s="1738">
        <v>1</v>
      </c>
      <c r="F52" s="1738">
        <v>1.3</v>
      </c>
      <c r="G52" s="1755" t="s">
        <v>13385</v>
      </c>
      <c r="H52" s="1157"/>
      <c r="I52" s="1177"/>
      <c r="J52" s="1177"/>
      <c r="K52" s="888"/>
      <c r="L52" s="888"/>
      <c r="M52" s="888"/>
      <c r="N52" s="888"/>
      <c r="O52" s="2"/>
      <c r="P52" s="2"/>
      <c r="Q52" s="2"/>
      <c r="R52" s="2"/>
    </row>
    <row r="53" spans="2:18" ht="15.75">
      <c r="B53" s="963"/>
      <c r="C53" s="1782">
        <v>2003686</v>
      </c>
      <c r="D53" s="1701" t="s">
        <v>7872</v>
      </c>
      <c r="E53" s="1701">
        <v>1.2</v>
      </c>
      <c r="F53" s="1701">
        <v>1.5</v>
      </c>
      <c r="G53" s="1162" t="s">
        <v>13385</v>
      </c>
      <c r="H53" s="1157"/>
      <c r="I53" s="1177"/>
      <c r="J53" s="1177"/>
      <c r="K53" s="888"/>
      <c r="L53" s="888"/>
      <c r="M53" s="888"/>
      <c r="N53" s="888"/>
      <c r="O53" s="2"/>
      <c r="P53" s="2"/>
      <c r="Q53" s="2"/>
      <c r="R53" s="2"/>
    </row>
    <row r="54" spans="2:18" ht="15.75">
      <c r="B54" s="963"/>
      <c r="C54" s="1781">
        <v>2003688</v>
      </c>
      <c r="D54" s="1738" t="s">
        <v>7873</v>
      </c>
      <c r="E54" s="1738">
        <v>1.5</v>
      </c>
      <c r="F54" s="1738">
        <v>1.8</v>
      </c>
      <c r="G54" s="1755" t="s">
        <v>13385</v>
      </c>
      <c r="H54" s="1157"/>
      <c r="I54" s="1177"/>
      <c r="J54" s="1177"/>
      <c r="K54" s="888"/>
      <c r="L54" s="888"/>
      <c r="M54" s="888"/>
      <c r="N54" s="888"/>
      <c r="O54" s="2"/>
      <c r="P54" s="2"/>
      <c r="Q54" s="2"/>
      <c r="R54" s="2"/>
    </row>
    <row r="55" spans="2:18" ht="15.75">
      <c r="B55" s="963"/>
      <c r="C55" s="1782">
        <v>2003690</v>
      </c>
      <c r="D55" s="1701" t="s">
        <v>7874</v>
      </c>
      <c r="E55" s="1701">
        <v>0.4</v>
      </c>
      <c r="F55" s="1701">
        <v>1.3</v>
      </c>
      <c r="G55" s="1162" t="s">
        <v>13385</v>
      </c>
      <c r="H55" s="1157"/>
      <c r="I55" s="1177"/>
      <c r="J55" s="1177"/>
      <c r="K55" s="888"/>
      <c r="L55" s="888"/>
      <c r="M55" s="888"/>
      <c r="N55" s="888"/>
      <c r="O55" s="2"/>
      <c r="P55" s="2"/>
      <c r="Q55" s="2"/>
      <c r="R55" s="2"/>
    </row>
    <row r="56" spans="2:18" ht="15.75">
      <c r="B56" s="963"/>
      <c r="C56" s="1781">
        <v>2003692</v>
      </c>
      <c r="D56" s="1738" t="s">
        <v>7875</v>
      </c>
      <c r="E56" s="1738">
        <v>0.6</v>
      </c>
      <c r="F56" s="1738">
        <v>1.3</v>
      </c>
      <c r="G56" s="1755" t="s">
        <v>13385</v>
      </c>
      <c r="H56" s="1157"/>
      <c r="I56" s="1177"/>
      <c r="J56" s="1177"/>
      <c r="K56" s="888"/>
      <c r="L56" s="888"/>
      <c r="M56" s="888"/>
      <c r="N56" s="888"/>
      <c r="O56" s="2"/>
      <c r="P56" s="2"/>
      <c r="Q56" s="2"/>
      <c r="R56" s="2"/>
    </row>
    <row r="57" spans="2:18" ht="15.75">
      <c r="B57" s="963"/>
      <c r="C57" s="1782">
        <v>2003694</v>
      </c>
      <c r="D57" s="1701" t="s">
        <v>7876</v>
      </c>
      <c r="E57" s="1701">
        <v>0.8</v>
      </c>
      <c r="F57" s="1701">
        <v>1.5</v>
      </c>
      <c r="G57" s="1162" t="s">
        <v>13385</v>
      </c>
      <c r="H57" s="1157"/>
      <c r="I57" s="1177"/>
      <c r="J57" s="1177"/>
      <c r="K57" s="888"/>
      <c r="L57" s="888"/>
      <c r="M57" s="888"/>
      <c r="N57" s="888"/>
      <c r="O57" s="2"/>
      <c r="P57" s="2"/>
      <c r="Q57" s="2"/>
      <c r="R57" s="2"/>
    </row>
    <row r="58" spans="2:18" ht="15.75">
      <c r="B58" s="963"/>
      <c r="C58" s="1781">
        <v>2003696</v>
      </c>
      <c r="D58" s="1738" t="s">
        <v>7877</v>
      </c>
      <c r="E58" s="1738">
        <v>1</v>
      </c>
      <c r="F58" s="1738">
        <v>1.8</v>
      </c>
      <c r="G58" s="1755" t="s">
        <v>13385</v>
      </c>
      <c r="H58" s="1157"/>
      <c r="I58" s="1177"/>
      <c r="J58" s="1177"/>
      <c r="K58" s="888"/>
      <c r="L58" s="888"/>
      <c r="M58" s="888"/>
      <c r="N58" s="888"/>
      <c r="O58" s="2"/>
      <c r="P58" s="2"/>
      <c r="Q58" s="2"/>
      <c r="R58" s="2"/>
    </row>
    <row r="59" spans="2:18" ht="15.75">
      <c r="B59" s="963"/>
      <c r="C59" s="1782">
        <v>2003698</v>
      </c>
      <c r="D59" s="1701" t="s">
        <v>7878</v>
      </c>
      <c r="E59" s="1701">
        <v>1.2</v>
      </c>
      <c r="F59" s="1701">
        <v>2</v>
      </c>
      <c r="G59" s="1162" t="s">
        <v>13385</v>
      </c>
      <c r="H59" s="1157"/>
      <c r="I59" s="1177"/>
      <c r="J59" s="1177"/>
      <c r="K59" s="888"/>
      <c r="L59" s="888"/>
      <c r="M59" s="888"/>
      <c r="N59" s="888"/>
      <c r="O59" s="2"/>
      <c r="P59" s="2"/>
      <c r="Q59" s="2"/>
      <c r="R59" s="2"/>
    </row>
    <row r="60" spans="2:18" ht="15.75">
      <c r="B60" s="963"/>
      <c r="C60" s="1781">
        <v>2003700</v>
      </c>
      <c r="D60" s="1738" t="s">
        <v>7879</v>
      </c>
      <c r="E60" s="1738">
        <v>1.5</v>
      </c>
      <c r="F60" s="1738">
        <v>2.2999999999999998</v>
      </c>
      <c r="G60" s="1755" t="s">
        <v>13385</v>
      </c>
      <c r="H60" s="1157"/>
      <c r="I60" s="1177"/>
      <c r="J60" s="1177"/>
      <c r="K60" s="888"/>
      <c r="L60" s="888"/>
      <c r="M60" s="888"/>
      <c r="N60" s="888"/>
      <c r="O60" s="2"/>
      <c r="P60" s="2"/>
      <c r="Q60" s="2"/>
      <c r="R60" s="2"/>
    </row>
    <row r="61" spans="2:18" ht="15.75">
      <c r="B61" s="963"/>
      <c r="C61" s="1782">
        <v>2003702</v>
      </c>
      <c r="D61" s="1701" t="s">
        <v>7880</v>
      </c>
      <c r="E61" s="1701">
        <v>0.4</v>
      </c>
      <c r="F61" s="1701">
        <v>1.8</v>
      </c>
      <c r="G61" s="1162" t="s">
        <v>13385</v>
      </c>
      <c r="H61" s="1157"/>
      <c r="I61" s="1177"/>
      <c r="J61" s="1177"/>
      <c r="K61" s="888"/>
      <c r="L61" s="888"/>
      <c r="M61" s="888"/>
      <c r="N61" s="888"/>
      <c r="O61" s="2"/>
      <c r="P61" s="2"/>
      <c r="Q61" s="2"/>
      <c r="R61" s="2"/>
    </row>
    <row r="62" spans="2:18" ht="15.75">
      <c r="B62" s="963"/>
      <c r="C62" s="1781">
        <v>2003704</v>
      </c>
      <c r="D62" s="1738" t="s">
        <v>7881</v>
      </c>
      <c r="E62" s="1738">
        <v>0.6</v>
      </c>
      <c r="F62" s="1738">
        <v>1.8</v>
      </c>
      <c r="G62" s="1755" t="s">
        <v>13385</v>
      </c>
      <c r="H62" s="1157"/>
      <c r="I62" s="1177"/>
      <c r="J62" s="1177"/>
      <c r="K62" s="888"/>
      <c r="L62" s="888"/>
      <c r="M62" s="888"/>
      <c r="N62" s="888"/>
      <c r="O62" s="2"/>
      <c r="P62" s="2"/>
      <c r="Q62" s="2"/>
      <c r="R62" s="2"/>
    </row>
    <row r="63" spans="2:18" ht="15.75">
      <c r="B63" s="963"/>
      <c r="C63" s="1782">
        <v>2003706</v>
      </c>
      <c r="D63" s="1701" t="s">
        <v>7882</v>
      </c>
      <c r="E63" s="1701">
        <v>0.8</v>
      </c>
      <c r="F63" s="1701">
        <v>2</v>
      </c>
      <c r="G63" s="1162" t="s">
        <v>13385</v>
      </c>
      <c r="H63" s="1157"/>
      <c r="I63" s="1177"/>
      <c r="J63" s="1177"/>
      <c r="K63" s="888"/>
      <c r="L63" s="888"/>
      <c r="M63" s="888"/>
      <c r="N63" s="888"/>
      <c r="O63" s="2"/>
      <c r="P63" s="2"/>
      <c r="Q63" s="2"/>
      <c r="R63" s="2"/>
    </row>
    <row r="64" spans="2:18" ht="15.75">
      <c r="B64" s="963"/>
      <c r="C64" s="1781">
        <v>2003708</v>
      </c>
      <c r="D64" s="1738" t="s">
        <v>7883</v>
      </c>
      <c r="E64" s="1738">
        <v>1</v>
      </c>
      <c r="F64" s="1738">
        <v>2.2999999999999998</v>
      </c>
      <c r="G64" s="1755" t="s">
        <v>13385</v>
      </c>
      <c r="H64" s="1157"/>
      <c r="I64" s="1177"/>
      <c r="J64" s="1177"/>
      <c r="K64" s="888"/>
      <c r="L64" s="888"/>
      <c r="M64" s="888"/>
      <c r="N64" s="888"/>
      <c r="O64" s="2"/>
      <c r="P64" s="2"/>
      <c r="Q64" s="2"/>
      <c r="R64" s="2"/>
    </row>
    <row r="65" spans="2:18" ht="15.75">
      <c r="B65" s="963"/>
      <c r="C65" s="1782">
        <v>2003710</v>
      </c>
      <c r="D65" s="1701" t="s">
        <v>7884</v>
      </c>
      <c r="E65" s="1701">
        <v>1.2</v>
      </c>
      <c r="F65" s="1701">
        <v>2.5</v>
      </c>
      <c r="G65" s="1162" t="s">
        <v>13385</v>
      </c>
      <c r="H65" s="1157"/>
      <c r="I65" s="1177"/>
      <c r="J65" s="1177"/>
      <c r="K65" s="888"/>
      <c r="L65" s="888"/>
      <c r="M65" s="888"/>
      <c r="N65" s="888"/>
      <c r="O65" s="2"/>
      <c r="P65" s="2"/>
      <c r="Q65" s="2"/>
      <c r="R65" s="2"/>
    </row>
    <row r="66" spans="2:18" ht="16.5" thickBot="1">
      <c r="B66" s="963"/>
      <c r="C66" s="1783">
        <v>2003712</v>
      </c>
      <c r="D66" s="1784" t="s">
        <v>7885</v>
      </c>
      <c r="E66" s="1784">
        <v>1.5</v>
      </c>
      <c r="F66" s="1784">
        <v>2.8</v>
      </c>
      <c r="G66" s="1785" t="s">
        <v>13385</v>
      </c>
      <c r="H66" s="1157"/>
      <c r="I66" s="1177"/>
      <c r="J66" s="1177"/>
      <c r="K66" s="888"/>
      <c r="L66" s="888"/>
      <c r="M66" s="888"/>
      <c r="N66" s="888"/>
      <c r="O66" s="2"/>
      <c r="P66" s="2"/>
      <c r="Q66" s="2"/>
      <c r="R66" s="2"/>
    </row>
    <row r="67" spans="2:18" ht="16.5" thickBot="1">
      <c r="B67" s="963"/>
      <c r="C67" s="1157"/>
      <c r="D67" s="1157"/>
      <c r="E67" s="1157"/>
      <c r="F67" s="1157"/>
      <c r="G67" s="1157"/>
      <c r="H67" s="1177"/>
      <c r="I67" s="1177"/>
      <c r="J67" s="888"/>
      <c r="K67" s="888"/>
      <c r="L67" s="888"/>
      <c r="M67" s="888"/>
      <c r="N67" s="2"/>
      <c r="O67" s="2"/>
      <c r="P67" s="2"/>
      <c r="Q67" s="2"/>
    </row>
    <row r="68" spans="2:18" ht="16.5" thickBot="1">
      <c r="B68" s="1153"/>
      <c r="C68" s="2708" t="s">
        <v>6948</v>
      </c>
      <c r="D68" s="2709"/>
      <c r="E68" s="2709"/>
      <c r="F68" s="2709"/>
      <c r="G68" s="2709"/>
      <c r="H68" s="2709"/>
      <c r="I68" s="2709"/>
      <c r="J68" s="2709"/>
      <c r="K68" s="2709"/>
      <c r="L68" s="2709"/>
      <c r="M68" s="2709"/>
      <c r="N68" s="2710"/>
      <c r="O68" s="1154"/>
      <c r="P68" s="1154"/>
      <c r="Q68" s="1154"/>
    </row>
    <row r="69" spans="2:18" ht="60" customHeight="1">
      <c r="C69" s="2726" t="s">
        <v>6949</v>
      </c>
      <c r="D69" s="2727"/>
      <c r="E69" s="2727" t="s">
        <v>7886</v>
      </c>
      <c r="F69" s="2727"/>
      <c r="G69" s="2727" t="s">
        <v>6950</v>
      </c>
      <c r="H69" s="2727"/>
      <c r="I69" s="2727" t="s">
        <v>6951</v>
      </c>
      <c r="J69" s="2727"/>
      <c r="K69" s="2727" t="s">
        <v>7887</v>
      </c>
      <c r="L69" s="2727"/>
      <c r="M69" s="2727" t="s">
        <v>7888</v>
      </c>
      <c r="N69" s="2728"/>
      <c r="O69" s="888"/>
    </row>
    <row r="70" spans="2:18" ht="15.75">
      <c r="C70" s="2729">
        <v>52.5</v>
      </c>
      <c r="D70" s="2730"/>
      <c r="E70" s="2724">
        <v>78.75</v>
      </c>
      <c r="F70" s="2724"/>
      <c r="G70" s="2724">
        <v>0</v>
      </c>
      <c r="H70" s="2724"/>
      <c r="I70" s="2724">
        <v>122.81</v>
      </c>
      <c r="J70" s="2724"/>
      <c r="K70" s="2724">
        <v>0</v>
      </c>
      <c r="L70" s="2724"/>
      <c r="M70" s="2724">
        <v>9671.2800000000007</v>
      </c>
      <c r="N70" s="2725"/>
      <c r="O70" s="889"/>
    </row>
    <row r="71" spans="2:18" ht="16.5" thickBot="1">
      <c r="C71" s="2731" t="s">
        <v>6934</v>
      </c>
      <c r="D71" s="2732"/>
      <c r="E71" s="2732"/>
      <c r="F71" s="2732"/>
      <c r="G71" s="2732"/>
      <c r="H71" s="2732"/>
      <c r="I71" s="2732"/>
      <c r="J71" s="2733"/>
      <c r="K71" s="2734">
        <v>0</v>
      </c>
      <c r="L71" s="2734"/>
      <c r="M71" s="2735">
        <v>9671.2800000000007</v>
      </c>
      <c r="N71" s="2736"/>
      <c r="O71" s="888"/>
    </row>
    <row r="72" spans="2:18" ht="15.75">
      <c r="C72" s="1786" t="s">
        <v>7889</v>
      </c>
      <c r="D72" s="1787"/>
      <c r="E72" s="1787"/>
      <c r="F72" s="1787"/>
      <c r="G72" s="1787"/>
      <c r="H72" s="1164"/>
      <c r="I72" s="890"/>
      <c r="J72" s="890"/>
      <c r="K72" s="888"/>
      <c r="L72" s="888"/>
      <c r="M72" s="888"/>
    </row>
    <row r="73" spans="2:18" ht="15.75" thickBot="1"/>
    <row r="74" spans="2:18" ht="16.5" thickBot="1">
      <c r="B74" s="1153"/>
      <c r="C74" s="2683" t="s">
        <v>6952</v>
      </c>
      <c r="D74" s="2684"/>
      <c r="E74" s="2684"/>
      <c r="F74" s="2684"/>
      <c r="G74" s="2684"/>
      <c r="H74" s="2684"/>
      <c r="I74" s="2684"/>
      <c r="J74" s="2684"/>
      <c r="K74" s="2684"/>
      <c r="L74" s="2685"/>
      <c r="M74" s="1161"/>
      <c r="N74" s="1153"/>
      <c r="O74" s="1154"/>
      <c r="P74" s="1154"/>
      <c r="Q74" s="1154"/>
    </row>
    <row r="75" spans="2:18" ht="60" customHeight="1">
      <c r="C75" s="2737" t="s">
        <v>6953</v>
      </c>
      <c r="D75" s="2738"/>
      <c r="E75" s="2739" t="s">
        <v>7890</v>
      </c>
      <c r="F75" s="2739"/>
      <c r="G75" s="2739" t="s">
        <v>6954</v>
      </c>
      <c r="H75" s="2739"/>
      <c r="I75" s="2739" t="s">
        <v>6710</v>
      </c>
      <c r="J75" s="2739"/>
      <c r="K75" s="2739" t="s">
        <v>6955</v>
      </c>
      <c r="L75" s="2740"/>
      <c r="M75" s="888"/>
    </row>
    <row r="76" spans="2:18" ht="15.75">
      <c r="C76" s="2729">
        <v>177.5</v>
      </c>
      <c r="D76" s="2730"/>
      <c r="E76" s="2743">
        <v>400</v>
      </c>
      <c r="F76" s="2743"/>
      <c r="G76" s="2724">
        <v>137</v>
      </c>
      <c r="H76" s="2724"/>
      <c r="I76" s="2724">
        <v>0.23</v>
      </c>
      <c r="J76" s="2724"/>
      <c r="K76" s="2724">
        <v>5593.02</v>
      </c>
      <c r="L76" s="2725"/>
      <c r="M76" s="889"/>
    </row>
    <row r="77" spans="2:18" ht="15.75">
      <c r="C77" s="2729">
        <v>177.5</v>
      </c>
      <c r="D77" s="2730"/>
      <c r="E77" s="2743">
        <v>600</v>
      </c>
      <c r="F77" s="2743"/>
      <c r="G77" s="2744">
        <v>143.82</v>
      </c>
      <c r="H77" s="2745"/>
      <c r="I77" s="2724">
        <v>0.47</v>
      </c>
      <c r="J77" s="2724"/>
      <c r="K77" s="2744">
        <v>11998.18</v>
      </c>
      <c r="L77" s="2746"/>
      <c r="M77" s="889"/>
    </row>
    <row r="78" spans="2:18" ht="15.75">
      <c r="C78" s="2729">
        <v>177.5</v>
      </c>
      <c r="D78" s="2730"/>
      <c r="E78" s="2743">
        <v>800</v>
      </c>
      <c r="F78" s="2743"/>
      <c r="G78" s="2744">
        <v>163.80000000000001</v>
      </c>
      <c r="H78" s="2745"/>
      <c r="I78" s="2724">
        <v>0.64</v>
      </c>
      <c r="J78" s="2724"/>
      <c r="K78" s="2744">
        <v>18607.68</v>
      </c>
      <c r="L78" s="2746"/>
      <c r="M78" s="889"/>
    </row>
    <row r="79" spans="2:18" ht="16.5" thickBot="1">
      <c r="C79" s="1181"/>
      <c r="D79" s="1182"/>
      <c r="E79" s="1182"/>
      <c r="F79" s="1182"/>
      <c r="G79" s="1182"/>
      <c r="H79" s="1182"/>
      <c r="I79" s="1182"/>
      <c r="J79" s="1684" t="s">
        <v>6934</v>
      </c>
      <c r="K79" s="2741">
        <v>36198.880000000005</v>
      </c>
      <c r="L79" s="2742"/>
      <c r="M79" s="888"/>
    </row>
    <row r="80" spans="2:18" ht="15.75" thickBot="1"/>
    <row r="81" spans="3:14" ht="16.5" thickBot="1">
      <c r="C81" s="2703" t="s">
        <v>6944</v>
      </c>
      <c r="D81" s="2704"/>
      <c r="E81" s="2705"/>
    </row>
    <row r="82" spans="3:14" ht="63">
      <c r="C82" s="1788" t="s">
        <v>6945</v>
      </c>
      <c r="D82" s="1727" t="s">
        <v>7891</v>
      </c>
      <c r="E82" s="1789" t="s">
        <v>7892</v>
      </c>
    </row>
    <row r="83" spans="3:14">
      <c r="C83" s="1167">
        <v>400</v>
      </c>
      <c r="D83" s="1701">
        <v>137</v>
      </c>
      <c r="E83" s="1162">
        <v>0</v>
      </c>
    </row>
    <row r="84" spans="3:14">
      <c r="C84" s="1167">
        <v>600</v>
      </c>
      <c r="D84" s="1701">
        <v>138</v>
      </c>
      <c r="E84" s="1162">
        <v>0</v>
      </c>
    </row>
    <row r="85" spans="3:14">
      <c r="C85" s="1167">
        <v>800</v>
      </c>
      <c r="D85" s="1701">
        <v>161</v>
      </c>
      <c r="E85" s="1162">
        <v>0</v>
      </c>
    </row>
    <row r="86" spans="3:14">
      <c r="C86" s="1167">
        <v>1000</v>
      </c>
      <c r="D86" s="1701">
        <v>0</v>
      </c>
      <c r="E86" s="1162">
        <v>0</v>
      </c>
    </row>
    <row r="87" spans="3:14">
      <c r="C87" s="1167">
        <v>1200</v>
      </c>
      <c r="D87" s="1701">
        <v>0</v>
      </c>
      <c r="E87" s="1162">
        <v>0</v>
      </c>
    </row>
    <row r="88" spans="3:14" ht="15.75" thickBot="1">
      <c r="C88" s="1168">
        <v>1500</v>
      </c>
      <c r="D88" s="1790">
        <v>0</v>
      </c>
      <c r="E88" s="1169">
        <v>0</v>
      </c>
    </row>
    <row r="89" spans="3:14">
      <c r="C89" s="1220"/>
      <c r="D89" s="1163"/>
      <c r="E89" s="1163"/>
    </row>
    <row r="90" spans="3:14">
      <c r="L90" s="473"/>
      <c r="M90" s="473"/>
      <c r="N90" s="473"/>
    </row>
    <row r="91" spans="3:14">
      <c r="C91" s="1791" t="s">
        <v>7893</v>
      </c>
      <c r="J91" s="473"/>
      <c r="K91" s="1796"/>
      <c r="L91" s="473"/>
    </row>
    <row r="92" spans="3:14" ht="30">
      <c r="C92" s="2747" t="s">
        <v>16</v>
      </c>
      <c r="D92" s="2747"/>
      <c r="E92" s="1792" t="s">
        <v>7894</v>
      </c>
      <c r="F92" s="1792" t="s">
        <v>7895</v>
      </c>
      <c r="G92" s="1793" t="s">
        <v>6997</v>
      </c>
      <c r="H92" s="1793" t="s">
        <v>7896</v>
      </c>
      <c r="I92" s="1793" t="s">
        <v>7897</v>
      </c>
      <c r="J92" s="1797"/>
      <c r="K92" s="1798"/>
      <c r="L92" s="473"/>
    </row>
    <row r="93" spans="3:14">
      <c r="C93" s="1794">
        <v>90082</v>
      </c>
      <c r="D93" s="1795">
        <v>142</v>
      </c>
      <c r="E93" s="1793" t="s">
        <v>13385</v>
      </c>
      <c r="F93" s="1793" t="s">
        <v>13385</v>
      </c>
      <c r="G93" s="1793" t="s">
        <v>13385</v>
      </c>
      <c r="H93" s="1793"/>
      <c r="I93" s="1793" t="s">
        <v>13385</v>
      </c>
      <c r="J93" s="1799"/>
      <c r="K93" s="473"/>
      <c r="L93" s="473"/>
    </row>
    <row r="94" spans="3:14" ht="15.75" customHeight="1">
      <c r="C94" s="1794">
        <v>90084</v>
      </c>
      <c r="D94" s="1795">
        <v>232</v>
      </c>
      <c r="E94" s="1793" t="s">
        <v>13385</v>
      </c>
      <c r="F94" s="1793" t="s">
        <v>13385</v>
      </c>
      <c r="G94" s="1793" t="s">
        <v>13385</v>
      </c>
      <c r="H94" s="1793"/>
      <c r="I94" s="1793" t="s">
        <v>13385</v>
      </c>
      <c r="J94" s="1799"/>
      <c r="K94" s="473"/>
      <c r="L94" s="473"/>
    </row>
    <row r="95" spans="3:14">
      <c r="C95" s="1794">
        <v>90085</v>
      </c>
      <c r="D95" s="1795">
        <v>242</v>
      </c>
      <c r="E95" s="1793" t="s">
        <v>13385</v>
      </c>
      <c r="F95" s="1793" t="s">
        <v>13385</v>
      </c>
      <c r="G95" s="1793" t="s">
        <v>13385</v>
      </c>
      <c r="H95" s="1793"/>
      <c r="I95" s="1793" t="s">
        <v>13385</v>
      </c>
      <c r="J95" s="1799"/>
      <c r="K95" s="473"/>
      <c r="L95" s="473"/>
    </row>
    <row r="96" spans="3:14">
      <c r="C96" s="1794">
        <v>90086</v>
      </c>
      <c r="D96" s="1795">
        <v>332</v>
      </c>
      <c r="E96" s="1793" t="s">
        <v>13385</v>
      </c>
      <c r="F96" s="1793" t="s">
        <v>13385</v>
      </c>
      <c r="G96" s="1793" t="s">
        <v>13385</v>
      </c>
      <c r="H96" s="1793"/>
      <c r="I96" s="1793" t="s">
        <v>13385</v>
      </c>
      <c r="J96" s="1799"/>
      <c r="K96" s="473"/>
      <c r="L96" s="473"/>
    </row>
    <row r="97" spans="3:12">
      <c r="C97" s="1794">
        <v>90087</v>
      </c>
      <c r="D97" s="1795">
        <v>342</v>
      </c>
      <c r="E97" s="1793" t="s">
        <v>13385</v>
      </c>
      <c r="F97" s="1793" t="s">
        <v>13385</v>
      </c>
      <c r="G97" s="1793" t="s">
        <v>13385</v>
      </c>
      <c r="H97" s="1793"/>
      <c r="I97" s="1793" t="s">
        <v>13385</v>
      </c>
      <c r="J97" s="1799"/>
      <c r="K97" s="473"/>
      <c r="L97" s="473"/>
    </row>
    <row r="98" spans="3:12">
      <c r="C98" s="1794">
        <v>90088</v>
      </c>
      <c r="D98" s="1795">
        <v>432</v>
      </c>
      <c r="E98" s="1793" t="s">
        <v>13385</v>
      </c>
      <c r="F98" s="1793" t="s">
        <v>13385</v>
      </c>
      <c r="G98" s="1793" t="s">
        <v>13385</v>
      </c>
      <c r="H98" s="1793"/>
      <c r="I98" s="1793" t="s">
        <v>13385</v>
      </c>
      <c r="J98" s="1799"/>
      <c r="K98" s="473"/>
      <c r="L98" s="473"/>
    </row>
    <row r="99" spans="3:12">
      <c r="C99" s="1794">
        <v>90090</v>
      </c>
      <c r="D99" s="1795">
        <v>442</v>
      </c>
      <c r="E99" s="1793" t="s">
        <v>13385</v>
      </c>
      <c r="F99" s="1793" t="s">
        <v>13385</v>
      </c>
      <c r="G99" s="1793" t="s">
        <v>13385</v>
      </c>
      <c r="H99" s="1793"/>
      <c r="I99" s="1793" t="s">
        <v>13385</v>
      </c>
      <c r="J99" s="1799"/>
      <c r="K99" s="473"/>
      <c r="L99" s="473"/>
    </row>
    <row r="100" spans="3:12">
      <c r="C100" s="1794">
        <v>90091</v>
      </c>
      <c r="D100" s="1795">
        <v>141</v>
      </c>
      <c r="E100" s="1793" t="s">
        <v>13385</v>
      </c>
      <c r="F100" s="1793" t="s">
        <v>13385</v>
      </c>
      <c r="G100" s="1793" t="s">
        <v>13385</v>
      </c>
      <c r="H100" s="1793"/>
      <c r="I100" s="1793" t="s">
        <v>13385</v>
      </c>
      <c r="J100" s="1799"/>
      <c r="K100" s="473"/>
      <c r="L100" s="473"/>
    </row>
    <row r="101" spans="3:12">
      <c r="C101" s="1794">
        <v>90092</v>
      </c>
      <c r="D101" s="1795">
        <v>231</v>
      </c>
      <c r="E101" s="1793">
        <v>470.46000000000004</v>
      </c>
      <c r="F101" s="1793" t="s">
        <v>13385</v>
      </c>
      <c r="G101" s="1793" t="s">
        <v>13385</v>
      </c>
      <c r="H101" s="1793"/>
      <c r="I101" s="1793">
        <v>48.459999999999994</v>
      </c>
      <c r="J101" s="1799"/>
      <c r="K101" s="473"/>
      <c r="L101" s="473"/>
    </row>
    <row r="102" spans="3:12">
      <c r="C102" s="1794">
        <v>90093</v>
      </c>
      <c r="D102" s="1795">
        <v>241</v>
      </c>
      <c r="E102" s="1793" t="s">
        <v>13385</v>
      </c>
      <c r="F102" s="1793" t="s">
        <v>13385</v>
      </c>
      <c r="G102" s="1793" t="s">
        <v>13385</v>
      </c>
      <c r="H102" s="1793"/>
      <c r="I102" s="1793" t="s">
        <v>13385</v>
      </c>
      <c r="J102" s="1799"/>
      <c r="K102" s="473"/>
      <c r="L102" s="473"/>
    </row>
    <row r="103" spans="3:12">
      <c r="C103" s="1794">
        <v>90094</v>
      </c>
      <c r="D103" s="1795">
        <v>331</v>
      </c>
      <c r="E103" s="1793" t="s">
        <v>13385</v>
      </c>
      <c r="F103" s="1793" t="s">
        <v>13385</v>
      </c>
      <c r="G103" s="1793" t="s">
        <v>13385</v>
      </c>
      <c r="H103" s="1793"/>
      <c r="I103" s="1793" t="s">
        <v>13385</v>
      </c>
      <c r="J103" s="1799"/>
      <c r="K103" s="473"/>
      <c r="L103" s="473"/>
    </row>
    <row r="104" spans="3:12">
      <c r="C104" s="1794">
        <v>90095</v>
      </c>
      <c r="D104" s="1795">
        <v>341</v>
      </c>
      <c r="E104" s="1793" t="s">
        <v>13385</v>
      </c>
      <c r="F104" s="1793" t="s">
        <v>13385</v>
      </c>
      <c r="G104" s="1793" t="s">
        <v>13385</v>
      </c>
      <c r="H104" s="1793"/>
      <c r="I104" s="1793" t="s">
        <v>13385</v>
      </c>
      <c r="J104" s="1799"/>
      <c r="K104" s="473"/>
      <c r="L104" s="473"/>
    </row>
    <row r="105" spans="3:12">
      <c r="C105" s="1794">
        <v>90096</v>
      </c>
      <c r="D105" s="1795">
        <v>431</v>
      </c>
      <c r="E105" s="1793" t="s">
        <v>13385</v>
      </c>
      <c r="F105" s="1793" t="s">
        <v>13385</v>
      </c>
      <c r="G105" s="1793" t="s">
        <v>13385</v>
      </c>
      <c r="H105" s="1793"/>
      <c r="I105" s="1793" t="s">
        <v>13385</v>
      </c>
      <c r="J105" s="1799"/>
      <c r="K105" s="473"/>
      <c r="L105" s="473"/>
    </row>
    <row r="106" spans="3:12">
      <c r="C106" s="1794">
        <v>90098</v>
      </c>
      <c r="D106" s="1795">
        <v>441</v>
      </c>
      <c r="E106" s="1793" t="s">
        <v>13385</v>
      </c>
      <c r="F106" s="1793" t="s">
        <v>13385</v>
      </c>
      <c r="G106" s="1793" t="s">
        <v>13385</v>
      </c>
      <c r="H106" s="1793"/>
      <c r="I106" s="1793" t="s">
        <v>13385</v>
      </c>
      <c r="J106" s="1799"/>
      <c r="K106" s="473"/>
      <c r="L106" s="473"/>
    </row>
    <row r="107" spans="3:12">
      <c r="C107" s="1794">
        <v>90099</v>
      </c>
      <c r="D107" s="1795">
        <v>112</v>
      </c>
      <c r="E107" s="1793" t="s">
        <v>13385</v>
      </c>
      <c r="F107" s="1793" t="s">
        <v>13385</v>
      </c>
      <c r="G107" s="1793" t="s">
        <v>13385</v>
      </c>
      <c r="H107" s="1793"/>
      <c r="I107" s="1793" t="s">
        <v>13385</v>
      </c>
      <c r="J107" s="1799"/>
      <c r="K107" s="473"/>
      <c r="L107" s="473"/>
    </row>
    <row r="108" spans="3:12">
      <c r="C108" s="1794">
        <v>90100</v>
      </c>
      <c r="D108" s="1795">
        <v>122</v>
      </c>
      <c r="E108" s="1793" t="s">
        <v>13385</v>
      </c>
      <c r="F108" s="1793" t="s">
        <v>13385</v>
      </c>
      <c r="G108" s="1793" t="s">
        <v>13385</v>
      </c>
      <c r="H108" s="1793"/>
      <c r="I108" s="1793" t="s">
        <v>13385</v>
      </c>
      <c r="J108" s="1799"/>
      <c r="K108" s="473"/>
      <c r="L108" s="473"/>
    </row>
    <row r="109" spans="3:12">
      <c r="C109" s="1794">
        <v>90101</v>
      </c>
      <c r="D109" s="1795">
        <v>212</v>
      </c>
      <c r="E109" s="1793" t="s">
        <v>13385</v>
      </c>
      <c r="F109" s="1793" t="s">
        <v>13385</v>
      </c>
      <c r="G109" s="1793" t="s">
        <v>13385</v>
      </c>
      <c r="H109" s="1793"/>
      <c r="I109" s="1793" t="s">
        <v>13385</v>
      </c>
      <c r="J109" s="1799"/>
      <c r="K109" s="473"/>
      <c r="L109" s="473"/>
    </row>
    <row r="110" spans="3:12">
      <c r="C110" s="1794">
        <v>90102</v>
      </c>
      <c r="D110" s="1795">
        <v>222</v>
      </c>
      <c r="E110" s="1793" t="s">
        <v>13385</v>
      </c>
      <c r="F110" s="1793" t="s">
        <v>13385</v>
      </c>
      <c r="G110" s="1793" t="s">
        <v>13385</v>
      </c>
      <c r="H110" s="1793"/>
      <c r="I110" s="1793" t="s">
        <v>13385</v>
      </c>
      <c r="J110" s="1799"/>
      <c r="K110" s="473"/>
      <c r="L110" s="473"/>
    </row>
    <row r="111" spans="3:12">
      <c r="C111" s="1794">
        <v>90105</v>
      </c>
      <c r="D111" s="1795">
        <v>111</v>
      </c>
      <c r="E111" s="1793" t="s">
        <v>13385</v>
      </c>
      <c r="F111" s="1793" t="s">
        <v>13385</v>
      </c>
      <c r="G111" s="1793">
        <v>39.49</v>
      </c>
      <c r="H111" s="1793"/>
      <c r="I111" s="1793" t="s">
        <v>13385</v>
      </c>
      <c r="J111" s="1799"/>
      <c r="K111" s="473"/>
      <c r="L111" s="473"/>
    </row>
    <row r="112" spans="3:12">
      <c r="C112" s="1794">
        <v>90106</v>
      </c>
      <c r="D112" s="1795">
        <v>121</v>
      </c>
      <c r="E112" s="1793">
        <v>109.49</v>
      </c>
      <c r="F112" s="1793">
        <v>165.83</v>
      </c>
      <c r="G112" s="1793">
        <v>8</v>
      </c>
      <c r="H112" s="1793"/>
      <c r="I112" s="1793" t="s">
        <v>13385</v>
      </c>
      <c r="J112" s="1799"/>
      <c r="K112" s="473"/>
      <c r="L112" s="473"/>
    </row>
    <row r="113" spans="3:14">
      <c r="C113" s="1794">
        <v>90107</v>
      </c>
      <c r="D113" s="1795">
        <v>211</v>
      </c>
      <c r="E113" s="1793" t="s">
        <v>13385</v>
      </c>
      <c r="F113" s="1793" t="s">
        <v>13385</v>
      </c>
      <c r="G113" s="1793" t="s">
        <v>13385</v>
      </c>
      <c r="H113" s="1793"/>
      <c r="I113" s="1793" t="s">
        <v>13385</v>
      </c>
      <c r="J113" s="1799"/>
      <c r="K113" s="473"/>
      <c r="L113" s="473"/>
    </row>
    <row r="114" spans="3:14">
      <c r="C114" s="1794">
        <v>90108</v>
      </c>
      <c r="D114" s="1795">
        <v>221</v>
      </c>
      <c r="E114" s="1793" t="s">
        <v>13385</v>
      </c>
      <c r="F114" s="1793" t="s">
        <v>13385</v>
      </c>
      <c r="G114" s="1793" t="s">
        <v>13385</v>
      </c>
      <c r="H114" s="1793"/>
      <c r="I114" s="1793" t="s">
        <v>13385</v>
      </c>
      <c r="J114" s="1799"/>
      <c r="K114" s="473"/>
      <c r="L114" s="473"/>
    </row>
    <row r="115" spans="3:14">
      <c r="L115" s="1799"/>
      <c r="M115" s="473"/>
      <c r="N115" s="473"/>
    </row>
    <row r="116" spans="3:14">
      <c r="C116" s="1791" t="s">
        <v>7898</v>
      </c>
      <c r="L116" s="1799"/>
      <c r="M116" s="473"/>
      <c r="N116" s="473"/>
    </row>
    <row r="117" spans="3:14" ht="30">
      <c r="C117" s="2747" t="s">
        <v>16</v>
      </c>
      <c r="D117" s="2747"/>
      <c r="E117" s="1792" t="s">
        <v>7894</v>
      </c>
      <c r="F117" s="1792" t="s">
        <v>7895</v>
      </c>
      <c r="G117" s="1793" t="s">
        <v>6997</v>
      </c>
      <c r="H117" s="1793" t="s">
        <v>7896</v>
      </c>
      <c r="I117" s="1793" t="s">
        <v>7897</v>
      </c>
      <c r="J117" s="1800"/>
      <c r="K117" s="473"/>
      <c r="L117" s="473"/>
    </row>
    <row r="118" spans="3:14">
      <c r="C118" s="1794">
        <v>93360</v>
      </c>
      <c r="D118" s="1795">
        <v>142</v>
      </c>
      <c r="E118" s="1793" t="s">
        <v>13385</v>
      </c>
      <c r="F118" s="1793" t="s">
        <v>13385</v>
      </c>
      <c r="G118" s="1793" t="s">
        <v>13385</v>
      </c>
      <c r="H118" s="1793"/>
      <c r="I118" s="1793" t="s">
        <v>13385</v>
      </c>
      <c r="J118" s="1799"/>
      <c r="K118" s="473"/>
      <c r="L118" s="473"/>
    </row>
    <row r="119" spans="3:14">
      <c r="C119" s="1794">
        <v>93361</v>
      </c>
      <c r="D119" s="1795">
        <v>232</v>
      </c>
      <c r="E119" s="1793" t="s">
        <v>13385</v>
      </c>
      <c r="F119" s="1793" t="s">
        <v>13385</v>
      </c>
      <c r="G119" s="1793" t="s">
        <v>13385</v>
      </c>
      <c r="H119" s="1793"/>
      <c r="I119" s="1793" t="s">
        <v>13385</v>
      </c>
      <c r="J119" s="1799"/>
      <c r="K119" s="473"/>
      <c r="L119" s="473"/>
    </row>
    <row r="120" spans="3:14">
      <c r="C120" s="1794">
        <v>93362</v>
      </c>
      <c r="D120" s="1795">
        <v>242</v>
      </c>
      <c r="E120" s="1793" t="s">
        <v>13385</v>
      </c>
      <c r="F120" s="1793" t="s">
        <v>13385</v>
      </c>
      <c r="G120" s="1793" t="s">
        <v>13385</v>
      </c>
      <c r="H120" s="1793"/>
      <c r="I120" s="1793" t="s">
        <v>13385</v>
      </c>
      <c r="J120" s="1799"/>
      <c r="K120" s="473"/>
      <c r="L120" s="473"/>
    </row>
    <row r="121" spans="3:14">
      <c r="C121" s="1794">
        <v>93363</v>
      </c>
      <c r="D121" s="1795">
        <v>332</v>
      </c>
      <c r="E121" s="1793" t="s">
        <v>13385</v>
      </c>
      <c r="F121" s="1793" t="s">
        <v>13385</v>
      </c>
      <c r="G121" s="1793" t="s">
        <v>13385</v>
      </c>
      <c r="H121" s="1793"/>
      <c r="I121" s="1793" t="s">
        <v>13385</v>
      </c>
      <c r="J121" s="1799"/>
      <c r="K121" s="473"/>
      <c r="L121" s="473"/>
    </row>
    <row r="122" spans="3:14">
      <c r="C122" s="1794">
        <v>93364</v>
      </c>
      <c r="D122" s="1795">
        <v>342</v>
      </c>
      <c r="E122" s="1793" t="s">
        <v>13385</v>
      </c>
      <c r="F122" s="1793" t="s">
        <v>13385</v>
      </c>
      <c r="G122" s="1793" t="s">
        <v>13385</v>
      </c>
      <c r="H122" s="1793"/>
      <c r="I122" s="1793" t="s">
        <v>13385</v>
      </c>
      <c r="J122" s="1799"/>
      <c r="K122" s="473"/>
      <c r="L122" s="473"/>
    </row>
    <row r="123" spans="3:14">
      <c r="C123" s="1794">
        <v>93365</v>
      </c>
      <c r="D123" s="1795">
        <v>432</v>
      </c>
      <c r="E123" s="1793" t="s">
        <v>13385</v>
      </c>
      <c r="F123" s="1793" t="s">
        <v>13385</v>
      </c>
      <c r="G123" s="1793" t="s">
        <v>13385</v>
      </c>
      <c r="H123" s="1793"/>
      <c r="I123" s="1793" t="s">
        <v>13385</v>
      </c>
      <c r="J123" s="1799"/>
      <c r="K123" s="473"/>
      <c r="L123" s="473"/>
    </row>
    <row r="124" spans="3:14">
      <c r="C124" s="1794">
        <v>93366</v>
      </c>
      <c r="D124" s="1795">
        <v>442</v>
      </c>
      <c r="E124" s="1793" t="s">
        <v>13385</v>
      </c>
      <c r="F124" s="1793" t="s">
        <v>13385</v>
      </c>
      <c r="G124" s="1793" t="s">
        <v>13385</v>
      </c>
      <c r="H124" s="1793"/>
      <c r="I124" s="1793" t="s">
        <v>13385</v>
      </c>
      <c r="J124" s="1799"/>
      <c r="K124" s="473"/>
      <c r="L124" s="473"/>
    </row>
    <row r="125" spans="3:14">
      <c r="C125" s="1794">
        <v>93367</v>
      </c>
      <c r="D125" s="1795">
        <v>141</v>
      </c>
      <c r="E125" s="1793" t="s">
        <v>13385</v>
      </c>
      <c r="F125" s="1793" t="s">
        <v>13385</v>
      </c>
      <c r="G125" s="1793" t="s">
        <v>13385</v>
      </c>
      <c r="H125" s="1793"/>
      <c r="I125" s="1793" t="s">
        <v>13385</v>
      </c>
      <c r="J125" s="1799"/>
      <c r="K125" s="473"/>
      <c r="L125" s="473"/>
    </row>
    <row r="126" spans="3:14">
      <c r="C126" s="1794">
        <v>93368</v>
      </c>
      <c r="D126" s="1795">
        <v>231</v>
      </c>
      <c r="E126" s="1793">
        <v>328.2</v>
      </c>
      <c r="F126" s="1793" t="s">
        <v>13385</v>
      </c>
      <c r="G126" s="1793" t="s">
        <v>13385</v>
      </c>
      <c r="H126" s="1793"/>
      <c r="I126" s="1793">
        <v>35.22</v>
      </c>
      <c r="J126" s="1799"/>
      <c r="K126" s="473"/>
      <c r="L126" s="473"/>
    </row>
    <row r="127" spans="3:14">
      <c r="C127" s="1794">
        <v>93369</v>
      </c>
      <c r="D127" s="1795">
        <v>241</v>
      </c>
      <c r="E127" s="1793" t="s">
        <v>13385</v>
      </c>
      <c r="F127" s="1793" t="s">
        <v>13385</v>
      </c>
      <c r="G127" s="1793" t="s">
        <v>13385</v>
      </c>
      <c r="H127" s="1793"/>
      <c r="I127" s="1793" t="s">
        <v>13385</v>
      </c>
      <c r="J127" s="1799"/>
      <c r="K127" s="473"/>
      <c r="L127" s="473"/>
    </row>
    <row r="128" spans="3:14">
      <c r="C128" s="1794">
        <v>93370</v>
      </c>
      <c r="D128" s="1795">
        <v>331</v>
      </c>
      <c r="E128" s="1793" t="s">
        <v>13385</v>
      </c>
      <c r="F128" s="1793" t="s">
        <v>13385</v>
      </c>
      <c r="G128" s="1793" t="s">
        <v>13385</v>
      </c>
      <c r="H128" s="1793"/>
      <c r="I128" s="1793" t="s">
        <v>13385</v>
      </c>
      <c r="J128" s="1799"/>
      <c r="K128" s="473"/>
      <c r="L128" s="473"/>
    </row>
    <row r="129" spans="3:14">
      <c r="C129" s="1794">
        <v>93371</v>
      </c>
      <c r="D129" s="1795">
        <v>341</v>
      </c>
      <c r="E129" s="1793" t="s">
        <v>13385</v>
      </c>
      <c r="F129" s="1793" t="s">
        <v>13385</v>
      </c>
      <c r="G129" s="1793" t="s">
        <v>13385</v>
      </c>
      <c r="H129" s="1793"/>
      <c r="I129" s="1793" t="s">
        <v>13385</v>
      </c>
      <c r="J129" s="1799"/>
      <c r="K129" s="473"/>
      <c r="L129" s="473"/>
    </row>
    <row r="130" spans="3:14">
      <c r="C130" s="1794">
        <v>93372</v>
      </c>
      <c r="D130" s="1795">
        <v>431</v>
      </c>
      <c r="E130" s="1793" t="s">
        <v>13385</v>
      </c>
      <c r="F130" s="1793" t="s">
        <v>13385</v>
      </c>
      <c r="G130" s="1793" t="s">
        <v>13385</v>
      </c>
      <c r="H130" s="1793"/>
      <c r="I130" s="1793" t="s">
        <v>13385</v>
      </c>
      <c r="J130" s="1799"/>
      <c r="K130" s="473"/>
      <c r="L130" s="473"/>
    </row>
    <row r="131" spans="3:14">
      <c r="C131" s="1794">
        <v>93373</v>
      </c>
      <c r="D131" s="1795">
        <v>441</v>
      </c>
      <c r="E131" s="1793" t="s">
        <v>13385</v>
      </c>
      <c r="F131" s="1793" t="s">
        <v>13385</v>
      </c>
      <c r="G131" s="1793" t="s">
        <v>13385</v>
      </c>
      <c r="H131" s="1793"/>
      <c r="I131" s="1793" t="s">
        <v>13385</v>
      </c>
      <c r="J131" s="1799"/>
      <c r="K131" s="473"/>
      <c r="L131" s="473"/>
    </row>
    <row r="132" spans="3:14">
      <c r="C132" s="1794">
        <v>93374</v>
      </c>
      <c r="D132" s="1795">
        <v>112</v>
      </c>
      <c r="E132" s="1793" t="s">
        <v>13385</v>
      </c>
      <c r="F132" s="1793" t="s">
        <v>13385</v>
      </c>
      <c r="G132" s="1793" t="s">
        <v>13385</v>
      </c>
      <c r="H132" s="1793"/>
      <c r="I132" s="1793" t="s">
        <v>13385</v>
      </c>
      <c r="J132" s="1799"/>
      <c r="K132" s="473"/>
      <c r="L132" s="473"/>
    </row>
    <row r="133" spans="3:14">
      <c r="C133" s="1794">
        <v>93375</v>
      </c>
      <c r="D133" s="1795">
        <v>122</v>
      </c>
      <c r="E133" s="1793" t="s">
        <v>13385</v>
      </c>
      <c r="F133" s="1793" t="s">
        <v>13385</v>
      </c>
      <c r="G133" s="1793" t="s">
        <v>13385</v>
      </c>
      <c r="H133" s="1793"/>
      <c r="I133" s="1793" t="s">
        <v>13385</v>
      </c>
      <c r="J133" s="1799"/>
      <c r="K133" s="473"/>
      <c r="L133" s="473"/>
    </row>
    <row r="134" spans="3:14">
      <c r="C134" s="1794">
        <v>93376</v>
      </c>
      <c r="D134" s="1795">
        <v>212</v>
      </c>
      <c r="E134" s="1793" t="s">
        <v>13385</v>
      </c>
      <c r="F134" s="1793" t="s">
        <v>13385</v>
      </c>
      <c r="G134" s="1793" t="s">
        <v>13385</v>
      </c>
      <c r="H134" s="1793"/>
      <c r="I134" s="1793" t="s">
        <v>13385</v>
      </c>
      <c r="J134" s="1799"/>
      <c r="K134" s="473"/>
      <c r="L134" s="473"/>
    </row>
    <row r="135" spans="3:14">
      <c r="C135" s="1794">
        <v>93377</v>
      </c>
      <c r="D135" s="1795">
        <v>222</v>
      </c>
      <c r="E135" s="1793" t="s">
        <v>13385</v>
      </c>
      <c r="F135" s="1793" t="s">
        <v>13385</v>
      </c>
      <c r="G135" s="1793" t="s">
        <v>13385</v>
      </c>
      <c r="H135" s="1793"/>
      <c r="I135" s="1793" t="s">
        <v>13385</v>
      </c>
      <c r="J135" s="1799"/>
      <c r="K135" s="473"/>
      <c r="L135" s="473"/>
    </row>
    <row r="136" spans="3:14">
      <c r="C136" s="1794">
        <v>93378</v>
      </c>
      <c r="D136" s="1795">
        <v>111</v>
      </c>
      <c r="E136" s="1793" t="s">
        <v>13385</v>
      </c>
      <c r="F136" s="1793" t="s">
        <v>13385</v>
      </c>
      <c r="G136" s="1793">
        <v>26.689999999999998</v>
      </c>
      <c r="H136" s="1793"/>
      <c r="I136" s="1793" t="s">
        <v>13385</v>
      </c>
      <c r="J136" s="1799"/>
      <c r="K136" s="473"/>
      <c r="L136" s="473"/>
    </row>
    <row r="137" spans="3:14">
      <c r="C137" s="1794">
        <v>93379</v>
      </c>
      <c r="D137" s="1795">
        <v>121</v>
      </c>
      <c r="E137" s="1793">
        <v>34.42</v>
      </c>
      <c r="F137" s="1793">
        <v>128.69999999999999</v>
      </c>
      <c r="G137" s="1793">
        <v>4.96</v>
      </c>
      <c r="H137" s="1793"/>
      <c r="I137" s="1793" t="s">
        <v>13385</v>
      </c>
      <c r="J137" s="1799"/>
      <c r="K137" s="473"/>
      <c r="L137" s="473"/>
    </row>
    <row r="138" spans="3:14">
      <c r="C138" s="1794">
        <v>93380</v>
      </c>
      <c r="D138" s="1795">
        <v>211</v>
      </c>
      <c r="E138" s="1793" t="s">
        <v>13385</v>
      </c>
      <c r="F138" s="1793" t="s">
        <v>13385</v>
      </c>
      <c r="G138" s="1793" t="s">
        <v>13385</v>
      </c>
      <c r="H138" s="1793"/>
      <c r="I138" s="1793" t="s">
        <v>13385</v>
      </c>
      <c r="J138" s="1799"/>
      <c r="K138" s="473"/>
      <c r="L138" s="473"/>
    </row>
    <row r="139" spans="3:14">
      <c r="C139" s="1794">
        <v>93381</v>
      </c>
      <c r="D139" s="1795">
        <v>221</v>
      </c>
      <c r="E139" s="1793" t="s">
        <v>13385</v>
      </c>
      <c r="F139" s="1793" t="s">
        <v>13385</v>
      </c>
      <c r="G139" s="1793" t="s">
        <v>13385</v>
      </c>
      <c r="H139" s="1793"/>
      <c r="I139" s="1793" t="s">
        <v>13385</v>
      </c>
      <c r="J139" s="1799"/>
      <c r="K139" s="473"/>
      <c r="L139" s="473"/>
    </row>
    <row r="140" spans="3:14">
      <c r="L140" s="473"/>
      <c r="M140" s="473"/>
      <c r="N140" s="473"/>
    </row>
    <row r="141" spans="3:14">
      <c r="C141" s="1791" t="s">
        <v>7899</v>
      </c>
      <c r="L141" s="1799"/>
      <c r="M141" s="473"/>
      <c r="N141" s="473"/>
    </row>
    <row r="142" spans="3:14" ht="30">
      <c r="C142" s="2747" t="s">
        <v>16</v>
      </c>
      <c r="D142" s="2747"/>
      <c r="E142" s="1792" t="s">
        <v>7894</v>
      </c>
      <c r="F142" s="1792" t="s">
        <v>7895</v>
      </c>
      <c r="G142" s="1793" t="s">
        <v>6997</v>
      </c>
      <c r="L142" s="1800"/>
      <c r="M142" s="473"/>
      <c r="N142" s="473"/>
    </row>
    <row r="143" spans="3:14">
      <c r="C143" s="1794">
        <v>94097</v>
      </c>
      <c r="D143" s="1795" t="s">
        <v>7900</v>
      </c>
      <c r="E143" s="1793">
        <v>401.904</v>
      </c>
      <c r="F143" s="1793">
        <v>123.3</v>
      </c>
      <c r="G143" s="1793">
        <v>43.896000000000001</v>
      </c>
      <c r="L143" s="1799"/>
      <c r="M143" s="473"/>
      <c r="N143" s="473"/>
    </row>
    <row r="144" spans="3:14">
      <c r="C144" s="1794">
        <v>94098</v>
      </c>
      <c r="D144" s="1795" t="s">
        <v>7901</v>
      </c>
      <c r="E144" s="1793" t="s">
        <v>13385</v>
      </c>
      <c r="F144" s="1793" t="s">
        <v>13385</v>
      </c>
      <c r="G144" s="1793" t="s">
        <v>13385</v>
      </c>
      <c r="L144" s="1799"/>
      <c r="M144" s="473"/>
      <c r="N144" s="473"/>
    </row>
    <row r="145" spans="3:14">
      <c r="C145" s="1794">
        <v>94099</v>
      </c>
      <c r="D145" s="1795" t="s">
        <v>7902</v>
      </c>
      <c r="E145" s="1793" t="s">
        <v>13385</v>
      </c>
      <c r="F145" s="1793" t="s">
        <v>13385</v>
      </c>
      <c r="G145" s="1793" t="s">
        <v>13385</v>
      </c>
      <c r="L145" s="1799"/>
      <c r="M145" s="473"/>
      <c r="N145" s="473"/>
    </row>
    <row r="146" spans="3:14">
      <c r="C146" s="1794">
        <v>94100</v>
      </c>
      <c r="D146" s="1795" t="s">
        <v>7903</v>
      </c>
      <c r="E146" s="1793" t="s">
        <v>13385</v>
      </c>
      <c r="F146" s="1793" t="s">
        <v>13385</v>
      </c>
      <c r="G146" s="1793" t="s">
        <v>13385</v>
      </c>
      <c r="L146" s="1799"/>
      <c r="M146" s="473"/>
      <c r="N146" s="473"/>
    </row>
    <row r="147" spans="3:14">
      <c r="L147" s="473"/>
      <c r="M147" s="473"/>
      <c r="N147" s="473"/>
    </row>
    <row r="148" spans="3:14">
      <c r="C148" s="1791" t="s">
        <v>7831</v>
      </c>
      <c r="L148" s="473"/>
      <c r="M148" s="473"/>
      <c r="N148" s="473"/>
    </row>
    <row r="149" spans="3:14" ht="30">
      <c r="C149" s="2747" t="s">
        <v>16</v>
      </c>
      <c r="D149" s="2747"/>
      <c r="E149" s="1792" t="s">
        <v>7894</v>
      </c>
      <c r="F149" s="1792" t="s">
        <v>7895</v>
      </c>
      <c r="L149" s="1797"/>
      <c r="M149" s="473"/>
      <c r="N149" s="473"/>
    </row>
    <row r="150" spans="3:14">
      <c r="C150" s="1794">
        <v>94037</v>
      </c>
      <c r="D150" s="1795">
        <v>1121</v>
      </c>
      <c r="E150" s="1793" t="s">
        <v>13385</v>
      </c>
      <c r="F150" s="1793" t="s">
        <v>13385</v>
      </c>
      <c r="L150" s="1799"/>
      <c r="M150" s="473"/>
      <c r="N150" s="473"/>
    </row>
    <row r="151" spans="3:14">
      <c r="C151" s="1794">
        <v>94038</v>
      </c>
      <c r="D151" s="1795">
        <v>1221</v>
      </c>
      <c r="E151" s="1793" t="s">
        <v>13385</v>
      </c>
      <c r="F151" s="1793" t="s">
        <v>13385</v>
      </c>
      <c r="L151" s="1799"/>
      <c r="M151" s="473"/>
      <c r="N151" s="473"/>
    </row>
    <row r="152" spans="3:14">
      <c r="C152" s="1794">
        <v>94039</v>
      </c>
      <c r="D152" s="1795">
        <v>2121</v>
      </c>
      <c r="E152" s="1793" t="s">
        <v>13385</v>
      </c>
      <c r="F152" s="1793" t="s">
        <v>13385</v>
      </c>
      <c r="L152" s="1799"/>
      <c r="M152" s="473"/>
      <c r="N152" s="473"/>
    </row>
    <row r="153" spans="3:14">
      <c r="C153" s="1794">
        <v>94040</v>
      </c>
      <c r="D153" s="1795">
        <v>2221</v>
      </c>
      <c r="E153" s="1793" t="s">
        <v>13385</v>
      </c>
      <c r="F153" s="1793" t="s">
        <v>13385</v>
      </c>
      <c r="L153" s="1799"/>
      <c r="M153" s="473"/>
      <c r="N153" s="473"/>
    </row>
    <row r="154" spans="3:14">
      <c r="C154" s="1794">
        <v>94041</v>
      </c>
      <c r="D154" s="1795">
        <v>3121</v>
      </c>
      <c r="E154" s="1793" t="s">
        <v>13385</v>
      </c>
      <c r="F154" s="1793" t="s">
        <v>13385</v>
      </c>
      <c r="L154" s="1799"/>
      <c r="M154" s="473"/>
      <c r="N154" s="473"/>
    </row>
    <row r="155" spans="3:14">
      <c r="C155" s="1794">
        <v>94042</v>
      </c>
      <c r="D155" s="1795">
        <v>3221</v>
      </c>
      <c r="E155" s="1793" t="s">
        <v>13385</v>
      </c>
      <c r="F155" s="1793" t="s">
        <v>13385</v>
      </c>
      <c r="L155" s="1799"/>
      <c r="M155" s="473"/>
      <c r="N155" s="473"/>
    </row>
    <row r="156" spans="3:14">
      <c r="C156" s="1794">
        <v>94043</v>
      </c>
      <c r="D156" s="1795">
        <v>1111</v>
      </c>
      <c r="E156" s="1793">
        <v>156.41999999999999</v>
      </c>
      <c r="F156" s="1793">
        <v>368.53</v>
      </c>
      <c r="L156" s="1799"/>
      <c r="M156" s="473"/>
      <c r="N156" s="473"/>
    </row>
    <row r="157" spans="3:14">
      <c r="C157" s="1794">
        <v>94044</v>
      </c>
      <c r="D157" s="1795">
        <v>1211</v>
      </c>
      <c r="E157" s="1793" t="s">
        <v>13385</v>
      </c>
      <c r="F157" s="1793" t="s">
        <v>13385</v>
      </c>
      <c r="L157" s="1799"/>
      <c r="M157" s="473"/>
      <c r="N157" s="473"/>
    </row>
    <row r="158" spans="3:14">
      <c r="C158" s="1794">
        <v>94045</v>
      </c>
      <c r="D158" s="1795">
        <v>2111</v>
      </c>
      <c r="E158" s="1793">
        <v>737.95</v>
      </c>
      <c r="F158" s="1793" t="s">
        <v>13385</v>
      </c>
      <c r="L158" s="1799"/>
      <c r="M158" s="473"/>
      <c r="N158" s="473"/>
    </row>
    <row r="159" spans="3:14">
      <c r="C159" s="1794">
        <v>94046</v>
      </c>
      <c r="D159" s="1795">
        <v>2211</v>
      </c>
      <c r="E159" s="1793" t="s">
        <v>13385</v>
      </c>
      <c r="F159" s="1793" t="s">
        <v>13385</v>
      </c>
      <c r="L159" s="1799"/>
      <c r="M159" s="473"/>
      <c r="N159" s="473"/>
    </row>
    <row r="160" spans="3:14">
      <c r="C160" s="1794">
        <v>94047</v>
      </c>
      <c r="D160" s="1795">
        <v>3111</v>
      </c>
      <c r="E160" s="1793" t="s">
        <v>13385</v>
      </c>
      <c r="F160" s="1793" t="s">
        <v>13385</v>
      </c>
      <c r="L160" s="1799"/>
      <c r="M160" s="473"/>
      <c r="N160" s="473"/>
    </row>
    <row r="161" spans="3:14">
      <c r="C161" s="1794">
        <v>94048</v>
      </c>
      <c r="D161" s="1795">
        <v>3211</v>
      </c>
      <c r="E161" s="1793" t="s">
        <v>13385</v>
      </c>
      <c r="F161" s="1793" t="s">
        <v>13385</v>
      </c>
      <c r="L161" s="1799"/>
      <c r="M161" s="473"/>
      <c r="N161" s="473"/>
    </row>
    <row r="162" spans="3:14">
      <c r="C162" s="1794">
        <v>94049</v>
      </c>
      <c r="D162" s="1795">
        <v>1122</v>
      </c>
      <c r="E162" s="1793" t="s">
        <v>13385</v>
      </c>
      <c r="F162" s="1793" t="s">
        <v>13385</v>
      </c>
      <c r="L162" s="1799"/>
      <c r="M162" s="473"/>
      <c r="N162" s="473"/>
    </row>
    <row r="163" spans="3:14">
      <c r="C163" s="1794">
        <v>94050</v>
      </c>
      <c r="D163" s="1795">
        <v>1222</v>
      </c>
      <c r="E163" s="1793" t="s">
        <v>13385</v>
      </c>
      <c r="F163" s="1793" t="s">
        <v>13385</v>
      </c>
      <c r="L163" s="1799"/>
      <c r="M163" s="473"/>
      <c r="N163" s="473"/>
    </row>
    <row r="164" spans="3:14">
      <c r="C164" s="1794">
        <v>94051</v>
      </c>
      <c r="D164" s="1795">
        <v>2122</v>
      </c>
      <c r="E164" s="1793" t="s">
        <v>13385</v>
      </c>
      <c r="F164" s="1793" t="s">
        <v>13385</v>
      </c>
      <c r="L164" s="1799"/>
      <c r="M164" s="473"/>
      <c r="N164" s="473"/>
    </row>
    <row r="165" spans="3:14">
      <c r="C165" s="1794">
        <v>94052</v>
      </c>
      <c r="D165" s="1795">
        <v>2222</v>
      </c>
      <c r="E165" s="1793" t="s">
        <v>13385</v>
      </c>
      <c r="F165" s="1793" t="s">
        <v>13385</v>
      </c>
      <c r="L165" s="1799"/>
      <c r="M165" s="473"/>
      <c r="N165" s="473"/>
    </row>
    <row r="166" spans="3:14">
      <c r="C166" s="1794">
        <v>94053</v>
      </c>
      <c r="D166" s="1795">
        <v>3122</v>
      </c>
      <c r="E166" s="1793" t="s">
        <v>13385</v>
      </c>
      <c r="F166" s="1793" t="s">
        <v>13385</v>
      </c>
      <c r="L166" s="1799"/>
      <c r="M166" s="473"/>
      <c r="N166" s="473"/>
    </row>
    <row r="167" spans="3:14">
      <c r="C167" s="1794">
        <v>94054</v>
      </c>
      <c r="D167" s="1795">
        <v>3222</v>
      </c>
      <c r="E167" s="1793" t="s">
        <v>13385</v>
      </c>
      <c r="F167" s="1793" t="s">
        <v>13385</v>
      </c>
      <c r="L167" s="1799"/>
      <c r="M167" s="473"/>
      <c r="N167" s="473"/>
    </row>
    <row r="168" spans="3:14">
      <c r="C168" s="1794">
        <v>94055</v>
      </c>
      <c r="D168" s="1795">
        <v>1112</v>
      </c>
      <c r="E168" s="1793" t="s">
        <v>13385</v>
      </c>
      <c r="F168" s="1793" t="s">
        <v>13385</v>
      </c>
      <c r="L168" s="1799"/>
      <c r="M168" s="473"/>
      <c r="N168" s="473"/>
    </row>
    <row r="169" spans="3:14">
      <c r="C169" s="1794">
        <v>94056</v>
      </c>
      <c r="D169" s="1795">
        <v>1212</v>
      </c>
      <c r="E169" s="1793" t="s">
        <v>13385</v>
      </c>
      <c r="F169" s="1793" t="s">
        <v>13385</v>
      </c>
      <c r="L169" s="1799"/>
      <c r="M169" s="473"/>
      <c r="N169" s="473"/>
    </row>
    <row r="170" spans="3:14">
      <c r="C170" s="1794">
        <v>94057</v>
      </c>
      <c r="D170" s="1795">
        <v>2112</v>
      </c>
      <c r="E170" s="1793" t="s">
        <v>13385</v>
      </c>
      <c r="F170" s="1793" t="s">
        <v>13385</v>
      </c>
      <c r="L170" s="1799"/>
      <c r="M170" s="473"/>
      <c r="N170" s="473"/>
    </row>
    <row r="171" spans="3:14">
      <c r="C171" s="1794">
        <v>94058</v>
      </c>
      <c r="D171" s="1795">
        <v>2212</v>
      </c>
      <c r="E171" s="1793" t="s">
        <v>13385</v>
      </c>
      <c r="F171" s="1793" t="s">
        <v>13385</v>
      </c>
      <c r="L171" s="1799"/>
      <c r="M171" s="473"/>
      <c r="N171" s="473"/>
    </row>
    <row r="172" spans="3:14">
      <c r="C172" s="1794">
        <v>94059</v>
      </c>
      <c r="D172" s="1795">
        <v>3112</v>
      </c>
      <c r="E172" s="1793" t="s">
        <v>13385</v>
      </c>
      <c r="F172" s="1793" t="s">
        <v>13385</v>
      </c>
      <c r="L172" s="1799"/>
      <c r="M172" s="473"/>
      <c r="N172" s="473"/>
    </row>
    <row r="173" spans="3:14">
      <c r="C173" s="1794">
        <v>94060</v>
      </c>
      <c r="D173" s="1795">
        <v>3212</v>
      </c>
      <c r="E173" s="1793" t="s">
        <v>13385</v>
      </c>
      <c r="F173" s="1793" t="s">
        <v>13385</v>
      </c>
      <c r="L173" s="1799"/>
      <c r="M173" s="473"/>
      <c r="N173" s="473"/>
    </row>
    <row r="174" spans="3:14">
      <c r="L174" s="473"/>
      <c r="M174" s="473"/>
      <c r="N174" s="473"/>
    </row>
  </sheetData>
  <mergeCells count="61">
    <mergeCell ref="C81:E81"/>
    <mergeCell ref="C92:D92"/>
    <mergeCell ref="C117:D117"/>
    <mergeCell ref="C142:D142"/>
    <mergeCell ref="C149:D149"/>
    <mergeCell ref="K79:L79"/>
    <mergeCell ref="C76:D76"/>
    <mergeCell ref="E76:F76"/>
    <mergeCell ref="G76:H76"/>
    <mergeCell ref="I76:J76"/>
    <mergeCell ref="K76:L76"/>
    <mergeCell ref="C77:D77"/>
    <mergeCell ref="E77:F77"/>
    <mergeCell ref="G77:H77"/>
    <mergeCell ref="I77:J77"/>
    <mergeCell ref="K77:L77"/>
    <mergeCell ref="C78:D78"/>
    <mergeCell ref="E78:F78"/>
    <mergeCell ref="G78:H78"/>
    <mergeCell ref="I78:J78"/>
    <mergeCell ref="K78:L78"/>
    <mergeCell ref="C71:J71"/>
    <mergeCell ref="K71:L71"/>
    <mergeCell ref="M71:N71"/>
    <mergeCell ref="C74:L74"/>
    <mergeCell ref="C75:D75"/>
    <mergeCell ref="E75:F75"/>
    <mergeCell ref="G75:H75"/>
    <mergeCell ref="I75:J75"/>
    <mergeCell ref="K75:L75"/>
    <mergeCell ref="M70:N70"/>
    <mergeCell ref="C68:N68"/>
    <mergeCell ref="C69:D69"/>
    <mergeCell ref="E69:F69"/>
    <mergeCell ref="G69:H69"/>
    <mergeCell ref="I69:J69"/>
    <mergeCell ref="K69:L69"/>
    <mergeCell ref="M69:N69"/>
    <mergeCell ref="C70:D70"/>
    <mergeCell ref="E70:F70"/>
    <mergeCell ref="G70:H70"/>
    <mergeCell ref="I70:J70"/>
    <mergeCell ref="K70:L70"/>
    <mergeCell ref="C47:G47"/>
    <mergeCell ref="C7:N7"/>
    <mergeCell ref="C8:N8"/>
    <mergeCell ref="C9:N9"/>
    <mergeCell ref="C11:N11"/>
    <mergeCell ref="M12:N12"/>
    <mergeCell ref="C24:N24"/>
    <mergeCell ref="C29:K29"/>
    <mergeCell ref="C31:N31"/>
    <mergeCell ref="K32:L32"/>
    <mergeCell ref="C34:F34"/>
    <mergeCell ref="C37:N37"/>
    <mergeCell ref="C6:N6"/>
    <mergeCell ref="B1:N1"/>
    <mergeCell ref="B2:N2"/>
    <mergeCell ref="B3:N3"/>
    <mergeCell ref="B4:N4"/>
    <mergeCell ref="B5:N5"/>
  </mergeCells>
  <dataValidations disablePrompts="1" count="3">
    <dataValidation type="list" allowBlank="1" showInputMessage="1" showErrorMessage="1" sqref="N13:N18 L33">
      <formula1>$S$1:$S$3</formula1>
    </dataValidation>
    <dataValidation type="list" allowBlank="1" showInputMessage="1" showErrorMessage="1" sqref="K92">
      <formula1>$R$1:$R$3</formula1>
    </dataValidation>
    <dataValidation type="list" allowBlank="1" showInputMessage="1" showErrorMessage="1" sqref="O39:O44 O33 O13:O18 O26:O28">
      <formula1>$Q$1:$Q$2</formula1>
    </dataValidation>
  </dataValidations>
  <printOptions horizontalCentered="1"/>
  <pageMargins left="0.15748031496062992" right="0.19685039370078741" top="0.78740157480314965" bottom="0.78740157480314965" header="0.15748031496062992" footer="0.31496062992125984"/>
  <pageSetup paperSize="9" scale="56" firstPageNumber="25" fitToHeight="0" orientation="landscape" useFirstPageNumber="1" r:id="rId1"/>
  <headerFooter scaleWithDoc="0">
    <oddFooter>&amp;C&amp;G</oddFooter>
  </headerFooter>
  <rowBreaks count="4" manualBreakCount="4">
    <brk id="35" max="16383" man="1"/>
    <brk id="73" min="1" max="13" man="1"/>
    <brk id="114" min="1" max="13" man="1"/>
    <brk id="140" min="1" max="13" man="1"/>
  </rowBreaks>
  <drawing r:id="rId2"/>
  <legacyDrawingHF r:id="rId3"/>
</worksheet>
</file>

<file path=xl/worksheets/sheet46.xml><?xml version="1.0" encoding="utf-8"?>
<worksheet xmlns="http://schemas.openxmlformats.org/spreadsheetml/2006/main" xmlns:r="http://schemas.openxmlformats.org/officeDocument/2006/relationships">
  <sheetPr codeName="Plan74">
    <tabColor theme="7"/>
  </sheetPr>
  <dimension ref="A1:S23"/>
  <sheetViews>
    <sheetView showGridLines="0" showZeros="0" view="pageBreakPreview" zoomScale="85" zoomScaleSheetLayoutView="85" workbookViewId="0">
      <selection activeCell="E18" sqref="E18"/>
    </sheetView>
  </sheetViews>
  <sheetFormatPr defaultColWidth="11.42578125" defaultRowHeight="12.75"/>
  <cols>
    <col min="1" max="1" width="0.7109375" style="52" customWidth="1"/>
    <col min="2" max="2" width="15.140625" style="52" customWidth="1"/>
    <col min="3" max="3" width="0.7109375" style="52" customWidth="1"/>
    <col min="4" max="4" width="45.140625" style="52" customWidth="1"/>
    <col min="5" max="5" width="0.7109375" style="52" customWidth="1"/>
    <col min="6" max="9" width="9.28515625" style="57" bestFit="1" customWidth="1"/>
    <col min="10" max="10" width="7.7109375" style="57" customWidth="1"/>
    <col min="11" max="11" width="0.7109375" style="57" customWidth="1"/>
    <col min="12" max="12" width="7.7109375" style="57" customWidth="1"/>
    <col min="13" max="13" width="13.7109375" style="57" customWidth="1"/>
    <col min="14" max="14" width="0.7109375" style="57" customWidth="1"/>
    <col min="15" max="15" width="13.7109375" style="57" customWidth="1"/>
    <col min="16" max="16" width="30.28515625" style="57" customWidth="1"/>
    <col min="17" max="17" width="0.7109375" style="52" customWidth="1"/>
    <col min="18" max="18" width="14.28515625" style="52" customWidth="1"/>
    <col min="19" max="47" width="11.42578125" style="52"/>
    <col min="48" max="48" width="0.7109375" style="52" customWidth="1"/>
    <col min="49" max="49" width="15.140625" style="52" customWidth="1"/>
    <col min="50" max="50" width="0.7109375" style="52" customWidth="1"/>
    <col min="51" max="51" width="56.140625" style="52" customWidth="1"/>
    <col min="52" max="52" width="0.7109375" style="52" customWidth="1"/>
    <col min="53" max="53" width="9.140625" style="52" customWidth="1"/>
    <col min="54" max="54" width="6" style="52" customWidth="1"/>
    <col min="55" max="55" width="0.7109375" style="52" customWidth="1"/>
    <col min="56" max="56" width="7.140625" style="52" customWidth="1"/>
    <col min="57" max="57" width="6.5703125" style="52" customWidth="1"/>
    <col min="58" max="58" width="0.7109375" style="52" customWidth="1"/>
    <col min="59" max="59" width="7.85546875" style="52" customWidth="1"/>
    <col min="60" max="60" width="10.5703125" style="52" customWidth="1"/>
    <col min="61" max="61" width="0.7109375" style="52" customWidth="1"/>
    <col min="62" max="303" width="11.42578125" style="52"/>
    <col min="304" max="304" width="0.7109375" style="52" customWidth="1"/>
    <col min="305" max="305" width="15.140625" style="52" customWidth="1"/>
    <col min="306" max="306" width="0.7109375" style="52" customWidth="1"/>
    <col min="307" max="307" width="56.140625" style="52" customWidth="1"/>
    <col min="308" max="308" width="0.7109375" style="52" customWidth="1"/>
    <col min="309" max="309" width="9.140625" style="52" customWidth="1"/>
    <col min="310" max="310" width="6" style="52" customWidth="1"/>
    <col min="311" max="311" width="0.7109375" style="52" customWidth="1"/>
    <col min="312" max="312" width="7.140625" style="52" customWidth="1"/>
    <col min="313" max="313" width="6.5703125" style="52" customWidth="1"/>
    <col min="314" max="314" width="0.7109375" style="52" customWidth="1"/>
    <col min="315" max="315" width="7.85546875" style="52" customWidth="1"/>
    <col min="316" max="316" width="10.5703125" style="52" customWidth="1"/>
    <col min="317" max="317" width="0.7109375" style="52" customWidth="1"/>
    <col min="318" max="559" width="11.42578125" style="52"/>
    <col min="560" max="560" width="0.7109375" style="52" customWidth="1"/>
    <col min="561" max="561" width="15.140625" style="52" customWidth="1"/>
    <col min="562" max="562" width="0.7109375" style="52" customWidth="1"/>
    <col min="563" max="563" width="56.140625" style="52" customWidth="1"/>
    <col min="564" max="564" width="0.7109375" style="52" customWidth="1"/>
    <col min="565" max="565" width="9.140625" style="52" customWidth="1"/>
    <col min="566" max="566" width="6" style="52" customWidth="1"/>
    <col min="567" max="567" width="0.7109375" style="52" customWidth="1"/>
    <col min="568" max="568" width="7.140625" style="52" customWidth="1"/>
    <col min="569" max="569" width="6.5703125" style="52" customWidth="1"/>
    <col min="570" max="570" width="0.7109375" style="52" customWidth="1"/>
    <col min="571" max="571" width="7.85546875" style="52" customWidth="1"/>
    <col min="572" max="572" width="10.5703125" style="52" customWidth="1"/>
    <col min="573" max="573" width="0.7109375" style="52" customWidth="1"/>
    <col min="574" max="815" width="11.42578125" style="52"/>
    <col min="816" max="816" width="0.7109375" style="52" customWidth="1"/>
    <col min="817" max="817" width="15.140625" style="52" customWidth="1"/>
    <col min="818" max="818" width="0.7109375" style="52" customWidth="1"/>
    <col min="819" max="819" width="56.140625" style="52" customWidth="1"/>
    <col min="820" max="820" width="0.7109375" style="52" customWidth="1"/>
    <col min="821" max="821" width="9.140625" style="52" customWidth="1"/>
    <col min="822" max="822" width="6" style="52" customWidth="1"/>
    <col min="823" max="823" width="0.7109375" style="52" customWidth="1"/>
    <col min="824" max="824" width="7.140625" style="52" customWidth="1"/>
    <col min="825" max="825" width="6.5703125" style="52" customWidth="1"/>
    <col min="826" max="826" width="0.7109375" style="52" customWidth="1"/>
    <col min="827" max="827" width="7.85546875" style="52" customWidth="1"/>
    <col min="828" max="828" width="10.5703125" style="52" customWidth="1"/>
    <col min="829" max="829" width="0.7109375" style="52" customWidth="1"/>
    <col min="830" max="1071" width="11.42578125" style="52"/>
    <col min="1072" max="1072" width="0.7109375" style="52" customWidth="1"/>
    <col min="1073" max="1073" width="15.140625" style="52" customWidth="1"/>
    <col min="1074" max="1074" width="0.7109375" style="52" customWidth="1"/>
    <col min="1075" max="1075" width="56.140625" style="52" customWidth="1"/>
    <col min="1076" max="1076" width="0.7109375" style="52" customWidth="1"/>
    <col min="1077" max="1077" width="9.140625" style="52" customWidth="1"/>
    <col min="1078" max="1078" width="6" style="52" customWidth="1"/>
    <col min="1079" max="1079" width="0.7109375" style="52" customWidth="1"/>
    <col min="1080" max="1080" width="7.140625" style="52" customWidth="1"/>
    <col min="1081" max="1081" width="6.5703125" style="52" customWidth="1"/>
    <col min="1082" max="1082" width="0.7109375" style="52" customWidth="1"/>
    <col min="1083" max="1083" width="7.85546875" style="52" customWidth="1"/>
    <col min="1084" max="1084" width="10.5703125" style="52" customWidth="1"/>
    <col min="1085" max="1085" width="0.7109375" style="52" customWidth="1"/>
    <col min="1086" max="1327" width="11.42578125" style="52"/>
    <col min="1328" max="1328" width="0.7109375" style="52" customWidth="1"/>
    <col min="1329" max="1329" width="15.140625" style="52" customWidth="1"/>
    <col min="1330" max="1330" width="0.7109375" style="52" customWidth="1"/>
    <col min="1331" max="1331" width="56.140625" style="52" customWidth="1"/>
    <col min="1332" max="1332" width="0.7109375" style="52" customWidth="1"/>
    <col min="1333" max="1333" width="9.140625" style="52" customWidth="1"/>
    <col min="1334" max="1334" width="6" style="52" customWidth="1"/>
    <col min="1335" max="1335" width="0.7109375" style="52" customWidth="1"/>
    <col min="1336" max="1336" width="7.140625" style="52" customWidth="1"/>
    <col min="1337" max="1337" width="6.5703125" style="52" customWidth="1"/>
    <col min="1338" max="1338" width="0.7109375" style="52" customWidth="1"/>
    <col min="1339" max="1339" width="7.85546875" style="52" customWidth="1"/>
    <col min="1340" max="1340" width="10.5703125" style="52" customWidth="1"/>
    <col min="1341" max="1341" width="0.7109375" style="52" customWidth="1"/>
    <col min="1342" max="1583" width="11.42578125" style="52"/>
    <col min="1584" max="1584" width="0.7109375" style="52" customWidth="1"/>
    <col min="1585" max="1585" width="15.140625" style="52" customWidth="1"/>
    <col min="1586" max="1586" width="0.7109375" style="52" customWidth="1"/>
    <col min="1587" max="1587" width="56.140625" style="52" customWidth="1"/>
    <col min="1588" max="1588" width="0.7109375" style="52" customWidth="1"/>
    <col min="1589" max="1589" width="9.140625" style="52" customWidth="1"/>
    <col min="1590" max="1590" width="6" style="52" customWidth="1"/>
    <col min="1591" max="1591" width="0.7109375" style="52" customWidth="1"/>
    <col min="1592" max="1592" width="7.140625" style="52" customWidth="1"/>
    <col min="1593" max="1593" width="6.5703125" style="52" customWidth="1"/>
    <col min="1594" max="1594" width="0.7109375" style="52" customWidth="1"/>
    <col min="1595" max="1595" width="7.85546875" style="52" customWidth="1"/>
    <col min="1596" max="1596" width="10.5703125" style="52" customWidth="1"/>
    <col min="1597" max="1597" width="0.7109375" style="52" customWidth="1"/>
    <col min="1598" max="1839" width="11.42578125" style="52"/>
    <col min="1840" max="1840" width="0.7109375" style="52" customWidth="1"/>
    <col min="1841" max="1841" width="15.140625" style="52" customWidth="1"/>
    <col min="1842" max="1842" width="0.7109375" style="52" customWidth="1"/>
    <col min="1843" max="1843" width="56.140625" style="52" customWidth="1"/>
    <col min="1844" max="1844" width="0.7109375" style="52" customWidth="1"/>
    <col min="1845" max="1845" width="9.140625" style="52" customWidth="1"/>
    <col min="1846" max="1846" width="6" style="52" customWidth="1"/>
    <col min="1847" max="1847" width="0.7109375" style="52" customWidth="1"/>
    <col min="1848" max="1848" width="7.140625" style="52" customWidth="1"/>
    <col min="1849" max="1849" width="6.5703125" style="52" customWidth="1"/>
    <col min="1850" max="1850" width="0.7109375" style="52" customWidth="1"/>
    <col min="1851" max="1851" width="7.85546875" style="52" customWidth="1"/>
    <col min="1852" max="1852" width="10.5703125" style="52" customWidth="1"/>
    <col min="1853" max="1853" width="0.7109375" style="52" customWidth="1"/>
    <col min="1854" max="2095" width="11.42578125" style="52"/>
    <col min="2096" max="2096" width="0.7109375" style="52" customWidth="1"/>
    <col min="2097" max="2097" width="15.140625" style="52" customWidth="1"/>
    <col min="2098" max="2098" width="0.7109375" style="52" customWidth="1"/>
    <col min="2099" max="2099" width="56.140625" style="52" customWidth="1"/>
    <col min="2100" max="2100" width="0.7109375" style="52" customWidth="1"/>
    <col min="2101" max="2101" width="9.140625" style="52" customWidth="1"/>
    <col min="2102" max="2102" width="6" style="52" customWidth="1"/>
    <col min="2103" max="2103" width="0.7109375" style="52" customWidth="1"/>
    <col min="2104" max="2104" width="7.140625" style="52" customWidth="1"/>
    <col min="2105" max="2105" width="6.5703125" style="52" customWidth="1"/>
    <col min="2106" max="2106" width="0.7109375" style="52" customWidth="1"/>
    <col min="2107" max="2107" width="7.85546875" style="52" customWidth="1"/>
    <col min="2108" max="2108" width="10.5703125" style="52" customWidth="1"/>
    <col min="2109" max="2109" width="0.7109375" style="52" customWidth="1"/>
    <col min="2110" max="2351" width="11.42578125" style="52"/>
    <col min="2352" max="2352" width="0.7109375" style="52" customWidth="1"/>
    <col min="2353" max="2353" width="15.140625" style="52" customWidth="1"/>
    <col min="2354" max="2354" width="0.7109375" style="52" customWidth="1"/>
    <col min="2355" max="2355" width="56.140625" style="52" customWidth="1"/>
    <col min="2356" max="2356" width="0.7109375" style="52" customWidth="1"/>
    <col min="2357" max="2357" width="9.140625" style="52" customWidth="1"/>
    <col min="2358" max="2358" width="6" style="52" customWidth="1"/>
    <col min="2359" max="2359" width="0.7109375" style="52" customWidth="1"/>
    <col min="2360" max="2360" width="7.140625" style="52" customWidth="1"/>
    <col min="2361" max="2361" width="6.5703125" style="52" customWidth="1"/>
    <col min="2362" max="2362" width="0.7109375" style="52" customWidth="1"/>
    <col min="2363" max="2363" width="7.85546875" style="52" customWidth="1"/>
    <col min="2364" max="2364" width="10.5703125" style="52" customWidth="1"/>
    <col min="2365" max="2365" width="0.7109375" style="52" customWidth="1"/>
    <col min="2366" max="2607" width="11.42578125" style="52"/>
    <col min="2608" max="2608" width="0.7109375" style="52" customWidth="1"/>
    <col min="2609" max="2609" width="15.140625" style="52" customWidth="1"/>
    <col min="2610" max="2610" width="0.7109375" style="52" customWidth="1"/>
    <col min="2611" max="2611" width="56.140625" style="52" customWidth="1"/>
    <col min="2612" max="2612" width="0.7109375" style="52" customWidth="1"/>
    <col min="2613" max="2613" width="9.140625" style="52" customWidth="1"/>
    <col min="2614" max="2614" width="6" style="52" customWidth="1"/>
    <col min="2615" max="2615" width="0.7109375" style="52" customWidth="1"/>
    <col min="2616" max="2616" width="7.140625" style="52" customWidth="1"/>
    <col min="2617" max="2617" width="6.5703125" style="52" customWidth="1"/>
    <col min="2618" max="2618" width="0.7109375" style="52" customWidth="1"/>
    <col min="2619" max="2619" width="7.85546875" style="52" customWidth="1"/>
    <col min="2620" max="2620" width="10.5703125" style="52" customWidth="1"/>
    <col min="2621" max="2621" width="0.7109375" style="52" customWidth="1"/>
    <col min="2622" max="2863" width="11.42578125" style="52"/>
    <col min="2864" max="2864" width="0.7109375" style="52" customWidth="1"/>
    <col min="2865" max="2865" width="15.140625" style="52" customWidth="1"/>
    <col min="2866" max="2866" width="0.7109375" style="52" customWidth="1"/>
    <col min="2867" max="2867" width="56.140625" style="52" customWidth="1"/>
    <col min="2868" max="2868" width="0.7109375" style="52" customWidth="1"/>
    <col min="2869" max="2869" width="9.140625" style="52" customWidth="1"/>
    <col min="2870" max="2870" width="6" style="52" customWidth="1"/>
    <col min="2871" max="2871" width="0.7109375" style="52" customWidth="1"/>
    <col min="2872" max="2872" width="7.140625" style="52" customWidth="1"/>
    <col min="2873" max="2873" width="6.5703125" style="52" customWidth="1"/>
    <col min="2874" max="2874" width="0.7109375" style="52" customWidth="1"/>
    <col min="2875" max="2875" width="7.85546875" style="52" customWidth="1"/>
    <col min="2876" max="2876" width="10.5703125" style="52" customWidth="1"/>
    <col min="2877" max="2877" width="0.7109375" style="52" customWidth="1"/>
    <col min="2878" max="3119" width="11.42578125" style="52"/>
    <col min="3120" max="3120" width="0.7109375" style="52" customWidth="1"/>
    <col min="3121" max="3121" width="15.140625" style="52" customWidth="1"/>
    <col min="3122" max="3122" width="0.7109375" style="52" customWidth="1"/>
    <col min="3123" max="3123" width="56.140625" style="52" customWidth="1"/>
    <col min="3124" max="3124" width="0.7109375" style="52" customWidth="1"/>
    <col min="3125" max="3125" width="9.140625" style="52" customWidth="1"/>
    <col min="3126" max="3126" width="6" style="52" customWidth="1"/>
    <col min="3127" max="3127" width="0.7109375" style="52" customWidth="1"/>
    <col min="3128" max="3128" width="7.140625" style="52" customWidth="1"/>
    <col min="3129" max="3129" width="6.5703125" style="52" customWidth="1"/>
    <col min="3130" max="3130" width="0.7109375" style="52" customWidth="1"/>
    <col min="3131" max="3131" width="7.85546875" style="52" customWidth="1"/>
    <col min="3132" max="3132" width="10.5703125" style="52" customWidth="1"/>
    <col min="3133" max="3133" width="0.7109375" style="52" customWidth="1"/>
    <col min="3134" max="3375" width="11.42578125" style="52"/>
    <col min="3376" max="3376" width="0.7109375" style="52" customWidth="1"/>
    <col min="3377" max="3377" width="15.140625" style="52" customWidth="1"/>
    <col min="3378" max="3378" width="0.7109375" style="52" customWidth="1"/>
    <col min="3379" max="3379" width="56.140625" style="52" customWidth="1"/>
    <col min="3380" max="3380" width="0.7109375" style="52" customWidth="1"/>
    <col min="3381" max="3381" width="9.140625" style="52" customWidth="1"/>
    <col min="3382" max="3382" width="6" style="52" customWidth="1"/>
    <col min="3383" max="3383" width="0.7109375" style="52" customWidth="1"/>
    <col min="3384" max="3384" width="7.140625" style="52" customWidth="1"/>
    <col min="3385" max="3385" width="6.5703125" style="52" customWidth="1"/>
    <col min="3386" max="3386" width="0.7109375" style="52" customWidth="1"/>
    <col min="3387" max="3387" width="7.85546875" style="52" customWidth="1"/>
    <col min="3388" max="3388" width="10.5703125" style="52" customWidth="1"/>
    <col min="3389" max="3389" width="0.7109375" style="52" customWidth="1"/>
    <col min="3390" max="3631" width="11.42578125" style="52"/>
    <col min="3632" max="3632" width="0.7109375" style="52" customWidth="1"/>
    <col min="3633" max="3633" width="15.140625" style="52" customWidth="1"/>
    <col min="3634" max="3634" width="0.7109375" style="52" customWidth="1"/>
    <col min="3635" max="3635" width="56.140625" style="52" customWidth="1"/>
    <col min="3636" max="3636" width="0.7109375" style="52" customWidth="1"/>
    <col min="3637" max="3637" width="9.140625" style="52" customWidth="1"/>
    <col min="3638" max="3638" width="6" style="52" customWidth="1"/>
    <col min="3639" max="3639" width="0.7109375" style="52" customWidth="1"/>
    <col min="3640" max="3640" width="7.140625" style="52" customWidth="1"/>
    <col min="3641" max="3641" width="6.5703125" style="52" customWidth="1"/>
    <col min="3642" max="3642" width="0.7109375" style="52" customWidth="1"/>
    <col min="3643" max="3643" width="7.85546875" style="52" customWidth="1"/>
    <col min="3644" max="3644" width="10.5703125" style="52" customWidth="1"/>
    <col min="3645" max="3645" width="0.7109375" style="52" customWidth="1"/>
    <col min="3646" max="3887" width="11.42578125" style="52"/>
    <col min="3888" max="3888" width="0.7109375" style="52" customWidth="1"/>
    <col min="3889" max="3889" width="15.140625" style="52" customWidth="1"/>
    <col min="3890" max="3890" width="0.7109375" style="52" customWidth="1"/>
    <col min="3891" max="3891" width="56.140625" style="52" customWidth="1"/>
    <col min="3892" max="3892" width="0.7109375" style="52" customWidth="1"/>
    <col min="3893" max="3893" width="9.140625" style="52" customWidth="1"/>
    <col min="3894" max="3894" width="6" style="52" customWidth="1"/>
    <col min="3895" max="3895" width="0.7109375" style="52" customWidth="1"/>
    <col min="3896" max="3896" width="7.140625" style="52" customWidth="1"/>
    <col min="3897" max="3897" width="6.5703125" style="52" customWidth="1"/>
    <col min="3898" max="3898" width="0.7109375" style="52" customWidth="1"/>
    <col min="3899" max="3899" width="7.85546875" style="52" customWidth="1"/>
    <col min="3900" max="3900" width="10.5703125" style="52" customWidth="1"/>
    <col min="3901" max="3901" width="0.7109375" style="52" customWidth="1"/>
    <col min="3902" max="4143" width="11.42578125" style="52"/>
    <col min="4144" max="4144" width="0.7109375" style="52" customWidth="1"/>
    <col min="4145" max="4145" width="15.140625" style="52" customWidth="1"/>
    <col min="4146" max="4146" width="0.7109375" style="52" customWidth="1"/>
    <col min="4147" max="4147" width="56.140625" style="52" customWidth="1"/>
    <col min="4148" max="4148" width="0.7109375" style="52" customWidth="1"/>
    <col min="4149" max="4149" width="9.140625" style="52" customWidth="1"/>
    <col min="4150" max="4150" width="6" style="52" customWidth="1"/>
    <col min="4151" max="4151" width="0.7109375" style="52" customWidth="1"/>
    <col min="4152" max="4152" width="7.140625" style="52" customWidth="1"/>
    <col min="4153" max="4153" width="6.5703125" style="52" customWidth="1"/>
    <col min="4154" max="4154" width="0.7109375" style="52" customWidth="1"/>
    <col min="4155" max="4155" width="7.85546875" style="52" customWidth="1"/>
    <col min="4156" max="4156" width="10.5703125" style="52" customWidth="1"/>
    <col min="4157" max="4157" width="0.7109375" style="52" customWidth="1"/>
    <col min="4158" max="4399" width="11.42578125" style="52"/>
    <col min="4400" max="4400" width="0.7109375" style="52" customWidth="1"/>
    <col min="4401" max="4401" width="15.140625" style="52" customWidth="1"/>
    <col min="4402" max="4402" width="0.7109375" style="52" customWidth="1"/>
    <col min="4403" max="4403" width="56.140625" style="52" customWidth="1"/>
    <col min="4404" max="4404" width="0.7109375" style="52" customWidth="1"/>
    <col min="4405" max="4405" width="9.140625" style="52" customWidth="1"/>
    <col min="4406" max="4406" width="6" style="52" customWidth="1"/>
    <col min="4407" max="4407" width="0.7109375" style="52" customWidth="1"/>
    <col min="4408" max="4408" width="7.140625" style="52" customWidth="1"/>
    <col min="4409" max="4409" width="6.5703125" style="52" customWidth="1"/>
    <col min="4410" max="4410" width="0.7109375" style="52" customWidth="1"/>
    <col min="4411" max="4411" width="7.85546875" style="52" customWidth="1"/>
    <col min="4412" max="4412" width="10.5703125" style="52" customWidth="1"/>
    <col min="4413" max="4413" width="0.7109375" style="52" customWidth="1"/>
    <col min="4414" max="4655" width="11.42578125" style="52"/>
    <col min="4656" max="4656" width="0.7109375" style="52" customWidth="1"/>
    <col min="4657" max="4657" width="15.140625" style="52" customWidth="1"/>
    <col min="4658" max="4658" width="0.7109375" style="52" customWidth="1"/>
    <col min="4659" max="4659" width="56.140625" style="52" customWidth="1"/>
    <col min="4660" max="4660" width="0.7109375" style="52" customWidth="1"/>
    <col min="4661" max="4661" width="9.140625" style="52" customWidth="1"/>
    <col min="4662" max="4662" width="6" style="52" customWidth="1"/>
    <col min="4663" max="4663" width="0.7109375" style="52" customWidth="1"/>
    <col min="4664" max="4664" width="7.140625" style="52" customWidth="1"/>
    <col min="4665" max="4665" width="6.5703125" style="52" customWidth="1"/>
    <col min="4666" max="4666" width="0.7109375" style="52" customWidth="1"/>
    <col min="4667" max="4667" width="7.85546875" style="52" customWidth="1"/>
    <col min="4668" max="4668" width="10.5703125" style="52" customWidth="1"/>
    <col min="4669" max="4669" width="0.7109375" style="52" customWidth="1"/>
    <col min="4670" max="4911" width="11.42578125" style="52"/>
    <col min="4912" max="4912" width="0.7109375" style="52" customWidth="1"/>
    <col min="4913" max="4913" width="15.140625" style="52" customWidth="1"/>
    <col min="4914" max="4914" width="0.7109375" style="52" customWidth="1"/>
    <col min="4915" max="4915" width="56.140625" style="52" customWidth="1"/>
    <col min="4916" max="4916" width="0.7109375" style="52" customWidth="1"/>
    <col min="4917" max="4917" width="9.140625" style="52" customWidth="1"/>
    <col min="4918" max="4918" width="6" style="52" customWidth="1"/>
    <col min="4919" max="4919" width="0.7109375" style="52" customWidth="1"/>
    <col min="4920" max="4920" width="7.140625" style="52" customWidth="1"/>
    <col min="4921" max="4921" width="6.5703125" style="52" customWidth="1"/>
    <col min="4922" max="4922" width="0.7109375" style="52" customWidth="1"/>
    <col min="4923" max="4923" width="7.85546875" style="52" customWidth="1"/>
    <col min="4924" max="4924" width="10.5703125" style="52" customWidth="1"/>
    <col min="4925" max="4925" width="0.7109375" style="52" customWidth="1"/>
    <col min="4926" max="5167" width="11.42578125" style="52"/>
    <col min="5168" max="5168" width="0.7109375" style="52" customWidth="1"/>
    <col min="5169" max="5169" width="15.140625" style="52" customWidth="1"/>
    <col min="5170" max="5170" width="0.7109375" style="52" customWidth="1"/>
    <col min="5171" max="5171" width="56.140625" style="52" customWidth="1"/>
    <col min="5172" max="5172" width="0.7109375" style="52" customWidth="1"/>
    <col min="5173" max="5173" width="9.140625" style="52" customWidth="1"/>
    <col min="5174" max="5174" width="6" style="52" customWidth="1"/>
    <col min="5175" max="5175" width="0.7109375" style="52" customWidth="1"/>
    <col min="5176" max="5176" width="7.140625" style="52" customWidth="1"/>
    <col min="5177" max="5177" width="6.5703125" style="52" customWidth="1"/>
    <col min="5178" max="5178" width="0.7109375" style="52" customWidth="1"/>
    <col min="5179" max="5179" width="7.85546875" style="52" customWidth="1"/>
    <col min="5180" max="5180" width="10.5703125" style="52" customWidth="1"/>
    <col min="5181" max="5181" width="0.7109375" style="52" customWidth="1"/>
    <col min="5182" max="5423" width="11.42578125" style="52"/>
    <col min="5424" max="5424" width="0.7109375" style="52" customWidth="1"/>
    <col min="5425" max="5425" width="15.140625" style="52" customWidth="1"/>
    <col min="5426" max="5426" width="0.7109375" style="52" customWidth="1"/>
    <col min="5427" max="5427" width="56.140625" style="52" customWidth="1"/>
    <col min="5428" max="5428" width="0.7109375" style="52" customWidth="1"/>
    <col min="5429" max="5429" width="9.140625" style="52" customWidth="1"/>
    <col min="5430" max="5430" width="6" style="52" customWidth="1"/>
    <col min="5431" max="5431" width="0.7109375" style="52" customWidth="1"/>
    <col min="5432" max="5432" width="7.140625" style="52" customWidth="1"/>
    <col min="5433" max="5433" width="6.5703125" style="52" customWidth="1"/>
    <col min="5434" max="5434" width="0.7109375" style="52" customWidth="1"/>
    <col min="5435" max="5435" width="7.85546875" style="52" customWidth="1"/>
    <col min="5436" max="5436" width="10.5703125" style="52" customWidth="1"/>
    <col min="5437" max="5437" width="0.7109375" style="52" customWidth="1"/>
    <col min="5438" max="5679" width="11.42578125" style="52"/>
    <col min="5680" max="5680" width="0.7109375" style="52" customWidth="1"/>
    <col min="5681" max="5681" width="15.140625" style="52" customWidth="1"/>
    <col min="5682" max="5682" width="0.7109375" style="52" customWidth="1"/>
    <col min="5683" max="5683" width="56.140625" style="52" customWidth="1"/>
    <col min="5684" max="5684" width="0.7109375" style="52" customWidth="1"/>
    <col min="5685" max="5685" width="9.140625" style="52" customWidth="1"/>
    <col min="5686" max="5686" width="6" style="52" customWidth="1"/>
    <col min="5687" max="5687" width="0.7109375" style="52" customWidth="1"/>
    <col min="5688" max="5688" width="7.140625" style="52" customWidth="1"/>
    <col min="5689" max="5689" width="6.5703125" style="52" customWidth="1"/>
    <col min="5690" max="5690" width="0.7109375" style="52" customWidth="1"/>
    <col min="5691" max="5691" width="7.85546875" style="52" customWidth="1"/>
    <col min="5692" max="5692" width="10.5703125" style="52" customWidth="1"/>
    <col min="5693" max="5693" width="0.7109375" style="52" customWidth="1"/>
    <col min="5694" max="5935" width="11.42578125" style="52"/>
    <col min="5936" max="5936" width="0.7109375" style="52" customWidth="1"/>
    <col min="5937" max="5937" width="15.140625" style="52" customWidth="1"/>
    <col min="5938" max="5938" width="0.7109375" style="52" customWidth="1"/>
    <col min="5939" max="5939" width="56.140625" style="52" customWidth="1"/>
    <col min="5940" max="5940" width="0.7109375" style="52" customWidth="1"/>
    <col min="5941" max="5941" width="9.140625" style="52" customWidth="1"/>
    <col min="5942" max="5942" width="6" style="52" customWidth="1"/>
    <col min="5943" max="5943" width="0.7109375" style="52" customWidth="1"/>
    <col min="5944" max="5944" width="7.140625" style="52" customWidth="1"/>
    <col min="5945" max="5945" width="6.5703125" style="52" customWidth="1"/>
    <col min="5946" max="5946" width="0.7109375" style="52" customWidth="1"/>
    <col min="5947" max="5947" width="7.85546875" style="52" customWidth="1"/>
    <col min="5948" max="5948" width="10.5703125" style="52" customWidth="1"/>
    <col min="5949" max="5949" width="0.7109375" style="52" customWidth="1"/>
    <col min="5950" max="6191" width="11.42578125" style="52"/>
    <col min="6192" max="6192" width="0.7109375" style="52" customWidth="1"/>
    <col min="6193" max="6193" width="15.140625" style="52" customWidth="1"/>
    <col min="6194" max="6194" width="0.7109375" style="52" customWidth="1"/>
    <col min="6195" max="6195" width="56.140625" style="52" customWidth="1"/>
    <col min="6196" max="6196" width="0.7109375" style="52" customWidth="1"/>
    <col min="6197" max="6197" width="9.140625" style="52" customWidth="1"/>
    <col min="6198" max="6198" width="6" style="52" customWidth="1"/>
    <col min="6199" max="6199" width="0.7109375" style="52" customWidth="1"/>
    <col min="6200" max="6200" width="7.140625" style="52" customWidth="1"/>
    <col min="6201" max="6201" width="6.5703125" style="52" customWidth="1"/>
    <col min="6202" max="6202" width="0.7109375" style="52" customWidth="1"/>
    <col min="6203" max="6203" width="7.85546875" style="52" customWidth="1"/>
    <col min="6204" max="6204" width="10.5703125" style="52" customWidth="1"/>
    <col min="6205" max="6205" width="0.7109375" style="52" customWidth="1"/>
    <col min="6206" max="6447" width="11.42578125" style="52"/>
    <col min="6448" max="6448" width="0.7109375" style="52" customWidth="1"/>
    <col min="6449" max="6449" width="15.140625" style="52" customWidth="1"/>
    <col min="6450" max="6450" width="0.7109375" style="52" customWidth="1"/>
    <col min="6451" max="6451" width="56.140625" style="52" customWidth="1"/>
    <col min="6452" max="6452" width="0.7109375" style="52" customWidth="1"/>
    <col min="6453" max="6453" width="9.140625" style="52" customWidth="1"/>
    <col min="6454" max="6454" width="6" style="52" customWidth="1"/>
    <col min="6455" max="6455" width="0.7109375" style="52" customWidth="1"/>
    <col min="6456" max="6456" width="7.140625" style="52" customWidth="1"/>
    <col min="6457" max="6457" width="6.5703125" style="52" customWidth="1"/>
    <col min="6458" max="6458" width="0.7109375" style="52" customWidth="1"/>
    <col min="6459" max="6459" width="7.85546875" style="52" customWidth="1"/>
    <col min="6460" max="6460" width="10.5703125" style="52" customWidth="1"/>
    <col min="6461" max="6461" width="0.7109375" style="52" customWidth="1"/>
    <col min="6462" max="6703" width="11.42578125" style="52"/>
    <col min="6704" max="6704" width="0.7109375" style="52" customWidth="1"/>
    <col min="6705" max="6705" width="15.140625" style="52" customWidth="1"/>
    <col min="6706" max="6706" width="0.7109375" style="52" customWidth="1"/>
    <col min="6707" max="6707" width="56.140625" style="52" customWidth="1"/>
    <col min="6708" max="6708" width="0.7109375" style="52" customWidth="1"/>
    <col min="6709" max="6709" width="9.140625" style="52" customWidth="1"/>
    <col min="6710" max="6710" width="6" style="52" customWidth="1"/>
    <col min="6711" max="6711" width="0.7109375" style="52" customWidth="1"/>
    <col min="6712" max="6712" width="7.140625" style="52" customWidth="1"/>
    <col min="6713" max="6713" width="6.5703125" style="52" customWidth="1"/>
    <col min="6714" max="6714" width="0.7109375" style="52" customWidth="1"/>
    <col min="6715" max="6715" width="7.85546875" style="52" customWidth="1"/>
    <col min="6716" max="6716" width="10.5703125" style="52" customWidth="1"/>
    <col min="6717" max="6717" width="0.7109375" style="52" customWidth="1"/>
    <col min="6718" max="6959" width="11.42578125" style="52"/>
    <col min="6960" max="6960" width="0.7109375" style="52" customWidth="1"/>
    <col min="6961" max="6961" width="15.140625" style="52" customWidth="1"/>
    <col min="6962" max="6962" width="0.7109375" style="52" customWidth="1"/>
    <col min="6963" max="6963" width="56.140625" style="52" customWidth="1"/>
    <col min="6964" max="6964" width="0.7109375" style="52" customWidth="1"/>
    <col min="6965" max="6965" width="9.140625" style="52" customWidth="1"/>
    <col min="6966" max="6966" width="6" style="52" customWidth="1"/>
    <col min="6967" max="6967" width="0.7109375" style="52" customWidth="1"/>
    <col min="6968" max="6968" width="7.140625" style="52" customWidth="1"/>
    <col min="6969" max="6969" width="6.5703125" style="52" customWidth="1"/>
    <col min="6970" max="6970" width="0.7109375" style="52" customWidth="1"/>
    <col min="6971" max="6971" width="7.85546875" style="52" customWidth="1"/>
    <col min="6972" max="6972" width="10.5703125" style="52" customWidth="1"/>
    <col min="6973" max="6973" width="0.7109375" style="52" customWidth="1"/>
    <col min="6974" max="7215" width="11.42578125" style="52"/>
    <col min="7216" max="7216" width="0.7109375" style="52" customWidth="1"/>
    <col min="7217" max="7217" width="15.140625" style="52" customWidth="1"/>
    <col min="7218" max="7218" width="0.7109375" style="52" customWidth="1"/>
    <col min="7219" max="7219" width="56.140625" style="52" customWidth="1"/>
    <col min="7220" max="7220" width="0.7109375" style="52" customWidth="1"/>
    <col min="7221" max="7221" width="9.140625" style="52" customWidth="1"/>
    <col min="7222" max="7222" width="6" style="52" customWidth="1"/>
    <col min="7223" max="7223" width="0.7109375" style="52" customWidth="1"/>
    <col min="7224" max="7224" width="7.140625" style="52" customWidth="1"/>
    <col min="7225" max="7225" width="6.5703125" style="52" customWidth="1"/>
    <col min="7226" max="7226" width="0.7109375" style="52" customWidth="1"/>
    <col min="7227" max="7227" width="7.85546875" style="52" customWidth="1"/>
    <col min="7228" max="7228" width="10.5703125" style="52" customWidth="1"/>
    <col min="7229" max="7229" width="0.7109375" style="52" customWidth="1"/>
    <col min="7230" max="7471" width="11.42578125" style="52"/>
    <col min="7472" max="7472" width="0.7109375" style="52" customWidth="1"/>
    <col min="7473" max="7473" width="15.140625" style="52" customWidth="1"/>
    <col min="7474" max="7474" width="0.7109375" style="52" customWidth="1"/>
    <col min="7475" max="7475" width="56.140625" style="52" customWidth="1"/>
    <col min="7476" max="7476" width="0.7109375" style="52" customWidth="1"/>
    <col min="7477" max="7477" width="9.140625" style="52" customWidth="1"/>
    <col min="7478" max="7478" width="6" style="52" customWidth="1"/>
    <col min="7479" max="7479" width="0.7109375" style="52" customWidth="1"/>
    <col min="7480" max="7480" width="7.140625" style="52" customWidth="1"/>
    <col min="7481" max="7481" width="6.5703125" style="52" customWidth="1"/>
    <col min="7482" max="7482" width="0.7109375" style="52" customWidth="1"/>
    <col min="7483" max="7483" width="7.85546875" style="52" customWidth="1"/>
    <col min="7484" max="7484" width="10.5703125" style="52" customWidth="1"/>
    <col min="7485" max="7485" width="0.7109375" style="52" customWidth="1"/>
    <col min="7486" max="7727" width="11.42578125" style="52"/>
    <col min="7728" max="7728" width="0.7109375" style="52" customWidth="1"/>
    <col min="7729" max="7729" width="15.140625" style="52" customWidth="1"/>
    <col min="7730" max="7730" width="0.7109375" style="52" customWidth="1"/>
    <col min="7731" max="7731" width="56.140625" style="52" customWidth="1"/>
    <col min="7732" max="7732" width="0.7109375" style="52" customWidth="1"/>
    <col min="7733" max="7733" width="9.140625" style="52" customWidth="1"/>
    <col min="7734" max="7734" width="6" style="52" customWidth="1"/>
    <col min="7735" max="7735" width="0.7109375" style="52" customWidth="1"/>
    <col min="7736" max="7736" width="7.140625" style="52" customWidth="1"/>
    <col min="7737" max="7737" width="6.5703125" style="52" customWidth="1"/>
    <col min="7738" max="7738" width="0.7109375" style="52" customWidth="1"/>
    <col min="7739" max="7739" width="7.85546875" style="52" customWidth="1"/>
    <col min="7740" max="7740" width="10.5703125" style="52" customWidth="1"/>
    <col min="7741" max="7741" width="0.7109375" style="52" customWidth="1"/>
    <col min="7742" max="7983" width="11.42578125" style="52"/>
    <col min="7984" max="7984" width="0.7109375" style="52" customWidth="1"/>
    <col min="7985" max="7985" width="15.140625" style="52" customWidth="1"/>
    <col min="7986" max="7986" width="0.7109375" style="52" customWidth="1"/>
    <col min="7987" max="7987" width="56.140625" style="52" customWidth="1"/>
    <col min="7988" max="7988" width="0.7109375" style="52" customWidth="1"/>
    <col min="7989" max="7989" width="9.140625" style="52" customWidth="1"/>
    <col min="7990" max="7990" width="6" style="52" customWidth="1"/>
    <col min="7991" max="7991" width="0.7109375" style="52" customWidth="1"/>
    <col min="7992" max="7992" width="7.140625" style="52" customWidth="1"/>
    <col min="7993" max="7993" width="6.5703125" style="52" customWidth="1"/>
    <col min="7994" max="7994" width="0.7109375" style="52" customWidth="1"/>
    <col min="7995" max="7995" width="7.85546875" style="52" customWidth="1"/>
    <col min="7996" max="7996" width="10.5703125" style="52" customWidth="1"/>
    <col min="7997" max="7997" width="0.7109375" style="52" customWidth="1"/>
    <col min="7998" max="8239" width="11.42578125" style="52"/>
    <col min="8240" max="8240" width="0.7109375" style="52" customWidth="1"/>
    <col min="8241" max="8241" width="15.140625" style="52" customWidth="1"/>
    <col min="8242" max="8242" width="0.7109375" style="52" customWidth="1"/>
    <col min="8243" max="8243" width="56.140625" style="52" customWidth="1"/>
    <col min="8244" max="8244" width="0.7109375" style="52" customWidth="1"/>
    <col min="8245" max="8245" width="9.140625" style="52" customWidth="1"/>
    <col min="8246" max="8246" width="6" style="52" customWidth="1"/>
    <col min="8247" max="8247" width="0.7109375" style="52" customWidth="1"/>
    <col min="8248" max="8248" width="7.140625" style="52" customWidth="1"/>
    <col min="8249" max="8249" width="6.5703125" style="52" customWidth="1"/>
    <col min="8250" max="8250" width="0.7109375" style="52" customWidth="1"/>
    <col min="8251" max="8251" width="7.85546875" style="52" customWidth="1"/>
    <col min="8252" max="8252" width="10.5703125" style="52" customWidth="1"/>
    <col min="8253" max="8253" width="0.7109375" style="52" customWidth="1"/>
    <col min="8254" max="8495" width="11.42578125" style="52"/>
    <col min="8496" max="8496" width="0.7109375" style="52" customWidth="1"/>
    <col min="8497" max="8497" width="15.140625" style="52" customWidth="1"/>
    <col min="8498" max="8498" width="0.7109375" style="52" customWidth="1"/>
    <col min="8499" max="8499" width="56.140625" style="52" customWidth="1"/>
    <col min="8500" max="8500" width="0.7109375" style="52" customWidth="1"/>
    <col min="8501" max="8501" width="9.140625" style="52" customWidth="1"/>
    <col min="8502" max="8502" width="6" style="52" customWidth="1"/>
    <col min="8503" max="8503" width="0.7109375" style="52" customWidth="1"/>
    <col min="8504" max="8504" width="7.140625" style="52" customWidth="1"/>
    <col min="8505" max="8505" width="6.5703125" style="52" customWidth="1"/>
    <col min="8506" max="8506" width="0.7109375" style="52" customWidth="1"/>
    <col min="8507" max="8507" width="7.85546875" style="52" customWidth="1"/>
    <col min="8508" max="8508" width="10.5703125" style="52" customWidth="1"/>
    <col min="8509" max="8509" width="0.7109375" style="52" customWidth="1"/>
    <col min="8510" max="8751" width="11.42578125" style="52"/>
    <col min="8752" max="8752" width="0.7109375" style="52" customWidth="1"/>
    <col min="8753" max="8753" width="15.140625" style="52" customWidth="1"/>
    <col min="8754" max="8754" width="0.7109375" style="52" customWidth="1"/>
    <col min="8755" max="8755" width="56.140625" style="52" customWidth="1"/>
    <col min="8756" max="8756" width="0.7109375" style="52" customWidth="1"/>
    <col min="8757" max="8757" width="9.140625" style="52" customWidth="1"/>
    <col min="8758" max="8758" width="6" style="52" customWidth="1"/>
    <col min="8759" max="8759" width="0.7109375" style="52" customWidth="1"/>
    <col min="8760" max="8760" width="7.140625" style="52" customWidth="1"/>
    <col min="8761" max="8761" width="6.5703125" style="52" customWidth="1"/>
    <col min="8762" max="8762" width="0.7109375" style="52" customWidth="1"/>
    <col min="8763" max="8763" width="7.85546875" style="52" customWidth="1"/>
    <col min="8764" max="8764" width="10.5703125" style="52" customWidth="1"/>
    <col min="8765" max="8765" width="0.7109375" style="52" customWidth="1"/>
    <col min="8766" max="9007" width="11.42578125" style="52"/>
    <col min="9008" max="9008" width="0.7109375" style="52" customWidth="1"/>
    <col min="9009" max="9009" width="15.140625" style="52" customWidth="1"/>
    <col min="9010" max="9010" width="0.7109375" style="52" customWidth="1"/>
    <col min="9011" max="9011" width="56.140625" style="52" customWidth="1"/>
    <col min="9012" max="9012" width="0.7109375" style="52" customWidth="1"/>
    <col min="9013" max="9013" width="9.140625" style="52" customWidth="1"/>
    <col min="9014" max="9014" width="6" style="52" customWidth="1"/>
    <col min="9015" max="9015" width="0.7109375" style="52" customWidth="1"/>
    <col min="9016" max="9016" width="7.140625" style="52" customWidth="1"/>
    <col min="9017" max="9017" width="6.5703125" style="52" customWidth="1"/>
    <col min="9018" max="9018" width="0.7109375" style="52" customWidth="1"/>
    <col min="9019" max="9019" width="7.85546875" style="52" customWidth="1"/>
    <col min="9020" max="9020" width="10.5703125" style="52" customWidth="1"/>
    <col min="9021" max="9021" width="0.7109375" style="52" customWidth="1"/>
    <col min="9022" max="9263" width="11.42578125" style="52"/>
    <col min="9264" max="9264" width="0.7109375" style="52" customWidth="1"/>
    <col min="9265" max="9265" width="15.140625" style="52" customWidth="1"/>
    <col min="9266" max="9266" width="0.7109375" style="52" customWidth="1"/>
    <col min="9267" max="9267" width="56.140625" style="52" customWidth="1"/>
    <col min="9268" max="9268" width="0.7109375" style="52" customWidth="1"/>
    <col min="9269" max="9269" width="9.140625" style="52" customWidth="1"/>
    <col min="9270" max="9270" width="6" style="52" customWidth="1"/>
    <col min="9271" max="9271" width="0.7109375" style="52" customWidth="1"/>
    <col min="9272" max="9272" width="7.140625" style="52" customWidth="1"/>
    <col min="9273" max="9273" width="6.5703125" style="52" customWidth="1"/>
    <col min="9274" max="9274" width="0.7109375" style="52" customWidth="1"/>
    <col min="9275" max="9275" width="7.85546875" style="52" customWidth="1"/>
    <col min="9276" max="9276" width="10.5703125" style="52" customWidth="1"/>
    <col min="9277" max="9277" width="0.7109375" style="52" customWidth="1"/>
    <col min="9278" max="9519" width="11.42578125" style="52"/>
    <col min="9520" max="9520" width="0.7109375" style="52" customWidth="1"/>
    <col min="9521" max="9521" width="15.140625" style="52" customWidth="1"/>
    <col min="9522" max="9522" width="0.7109375" style="52" customWidth="1"/>
    <col min="9523" max="9523" width="56.140625" style="52" customWidth="1"/>
    <col min="9524" max="9524" width="0.7109375" style="52" customWidth="1"/>
    <col min="9525" max="9525" width="9.140625" style="52" customWidth="1"/>
    <col min="9526" max="9526" width="6" style="52" customWidth="1"/>
    <col min="9527" max="9527" width="0.7109375" style="52" customWidth="1"/>
    <col min="9528" max="9528" width="7.140625" style="52" customWidth="1"/>
    <col min="9529" max="9529" width="6.5703125" style="52" customWidth="1"/>
    <col min="9530" max="9530" width="0.7109375" style="52" customWidth="1"/>
    <col min="9531" max="9531" width="7.85546875" style="52" customWidth="1"/>
    <col min="9532" max="9532" width="10.5703125" style="52" customWidth="1"/>
    <col min="9533" max="9533" width="0.7109375" style="52" customWidth="1"/>
    <col min="9534" max="9775" width="11.42578125" style="52"/>
    <col min="9776" max="9776" width="0.7109375" style="52" customWidth="1"/>
    <col min="9777" max="9777" width="15.140625" style="52" customWidth="1"/>
    <col min="9778" max="9778" width="0.7109375" style="52" customWidth="1"/>
    <col min="9779" max="9779" width="56.140625" style="52" customWidth="1"/>
    <col min="9780" max="9780" width="0.7109375" style="52" customWidth="1"/>
    <col min="9781" max="9781" width="9.140625" style="52" customWidth="1"/>
    <col min="9782" max="9782" width="6" style="52" customWidth="1"/>
    <col min="9783" max="9783" width="0.7109375" style="52" customWidth="1"/>
    <col min="9784" max="9784" width="7.140625" style="52" customWidth="1"/>
    <col min="9785" max="9785" width="6.5703125" style="52" customWidth="1"/>
    <col min="9786" max="9786" width="0.7109375" style="52" customWidth="1"/>
    <col min="9787" max="9787" width="7.85546875" style="52" customWidth="1"/>
    <col min="9788" max="9788" width="10.5703125" style="52" customWidth="1"/>
    <col min="9789" max="9789" width="0.7109375" style="52" customWidth="1"/>
    <col min="9790" max="10031" width="11.42578125" style="52"/>
    <col min="10032" max="10032" width="0.7109375" style="52" customWidth="1"/>
    <col min="10033" max="10033" width="15.140625" style="52" customWidth="1"/>
    <col min="10034" max="10034" width="0.7109375" style="52" customWidth="1"/>
    <col min="10035" max="10035" width="56.140625" style="52" customWidth="1"/>
    <col min="10036" max="10036" width="0.7109375" style="52" customWidth="1"/>
    <col min="10037" max="10037" width="9.140625" style="52" customWidth="1"/>
    <col min="10038" max="10038" width="6" style="52" customWidth="1"/>
    <col min="10039" max="10039" width="0.7109375" style="52" customWidth="1"/>
    <col min="10040" max="10040" width="7.140625" style="52" customWidth="1"/>
    <col min="10041" max="10041" width="6.5703125" style="52" customWidth="1"/>
    <col min="10042" max="10042" width="0.7109375" style="52" customWidth="1"/>
    <col min="10043" max="10043" width="7.85546875" style="52" customWidth="1"/>
    <col min="10044" max="10044" width="10.5703125" style="52" customWidth="1"/>
    <col min="10045" max="10045" width="0.7109375" style="52" customWidth="1"/>
    <col min="10046" max="10287" width="11.42578125" style="52"/>
    <col min="10288" max="10288" width="0.7109375" style="52" customWidth="1"/>
    <col min="10289" max="10289" width="15.140625" style="52" customWidth="1"/>
    <col min="10290" max="10290" width="0.7109375" style="52" customWidth="1"/>
    <col min="10291" max="10291" width="56.140625" style="52" customWidth="1"/>
    <col min="10292" max="10292" width="0.7109375" style="52" customWidth="1"/>
    <col min="10293" max="10293" width="9.140625" style="52" customWidth="1"/>
    <col min="10294" max="10294" width="6" style="52" customWidth="1"/>
    <col min="10295" max="10295" width="0.7109375" style="52" customWidth="1"/>
    <col min="10296" max="10296" width="7.140625" style="52" customWidth="1"/>
    <col min="10297" max="10297" width="6.5703125" style="52" customWidth="1"/>
    <col min="10298" max="10298" width="0.7109375" style="52" customWidth="1"/>
    <col min="10299" max="10299" width="7.85546875" style="52" customWidth="1"/>
    <col min="10300" max="10300" width="10.5703125" style="52" customWidth="1"/>
    <col min="10301" max="10301" width="0.7109375" style="52" customWidth="1"/>
    <col min="10302" max="10543" width="11.42578125" style="52"/>
    <col min="10544" max="10544" width="0.7109375" style="52" customWidth="1"/>
    <col min="10545" max="10545" width="15.140625" style="52" customWidth="1"/>
    <col min="10546" max="10546" width="0.7109375" style="52" customWidth="1"/>
    <col min="10547" max="10547" width="56.140625" style="52" customWidth="1"/>
    <col min="10548" max="10548" width="0.7109375" style="52" customWidth="1"/>
    <col min="10549" max="10549" width="9.140625" style="52" customWidth="1"/>
    <col min="10550" max="10550" width="6" style="52" customWidth="1"/>
    <col min="10551" max="10551" width="0.7109375" style="52" customWidth="1"/>
    <col min="10552" max="10552" width="7.140625" style="52" customWidth="1"/>
    <col min="10553" max="10553" width="6.5703125" style="52" customWidth="1"/>
    <col min="10554" max="10554" width="0.7109375" style="52" customWidth="1"/>
    <col min="10555" max="10555" width="7.85546875" style="52" customWidth="1"/>
    <col min="10556" max="10556" width="10.5703125" style="52" customWidth="1"/>
    <col min="10557" max="10557" width="0.7109375" style="52" customWidth="1"/>
    <col min="10558" max="10799" width="11.42578125" style="52"/>
    <col min="10800" max="10800" width="0.7109375" style="52" customWidth="1"/>
    <col min="10801" max="10801" width="15.140625" style="52" customWidth="1"/>
    <col min="10802" max="10802" width="0.7109375" style="52" customWidth="1"/>
    <col min="10803" max="10803" width="56.140625" style="52" customWidth="1"/>
    <col min="10804" max="10804" width="0.7109375" style="52" customWidth="1"/>
    <col min="10805" max="10805" width="9.140625" style="52" customWidth="1"/>
    <col min="10806" max="10806" width="6" style="52" customWidth="1"/>
    <col min="10807" max="10807" width="0.7109375" style="52" customWidth="1"/>
    <col min="10808" max="10808" width="7.140625" style="52" customWidth="1"/>
    <col min="10809" max="10809" width="6.5703125" style="52" customWidth="1"/>
    <col min="10810" max="10810" width="0.7109375" style="52" customWidth="1"/>
    <col min="10811" max="10811" width="7.85546875" style="52" customWidth="1"/>
    <col min="10812" max="10812" width="10.5703125" style="52" customWidth="1"/>
    <col min="10813" max="10813" width="0.7109375" style="52" customWidth="1"/>
    <col min="10814" max="11055" width="11.42578125" style="52"/>
    <col min="11056" max="11056" width="0.7109375" style="52" customWidth="1"/>
    <col min="11057" max="11057" width="15.140625" style="52" customWidth="1"/>
    <col min="11058" max="11058" width="0.7109375" style="52" customWidth="1"/>
    <col min="11059" max="11059" width="56.140625" style="52" customWidth="1"/>
    <col min="11060" max="11060" width="0.7109375" style="52" customWidth="1"/>
    <col min="11061" max="11061" width="9.140625" style="52" customWidth="1"/>
    <col min="11062" max="11062" width="6" style="52" customWidth="1"/>
    <col min="11063" max="11063" width="0.7109375" style="52" customWidth="1"/>
    <col min="11064" max="11064" width="7.140625" style="52" customWidth="1"/>
    <col min="11065" max="11065" width="6.5703125" style="52" customWidth="1"/>
    <col min="11066" max="11066" width="0.7109375" style="52" customWidth="1"/>
    <col min="11067" max="11067" width="7.85546875" style="52" customWidth="1"/>
    <col min="11068" max="11068" width="10.5703125" style="52" customWidth="1"/>
    <col min="11069" max="11069" width="0.7109375" style="52" customWidth="1"/>
    <col min="11070" max="11311" width="11.42578125" style="52"/>
    <col min="11312" max="11312" width="0.7109375" style="52" customWidth="1"/>
    <col min="11313" max="11313" width="15.140625" style="52" customWidth="1"/>
    <col min="11314" max="11314" width="0.7109375" style="52" customWidth="1"/>
    <col min="11315" max="11315" width="56.140625" style="52" customWidth="1"/>
    <col min="11316" max="11316" width="0.7109375" style="52" customWidth="1"/>
    <col min="11317" max="11317" width="9.140625" style="52" customWidth="1"/>
    <col min="11318" max="11318" width="6" style="52" customWidth="1"/>
    <col min="11319" max="11319" width="0.7109375" style="52" customWidth="1"/>
    <col min="11320" max="11320" width="7.140625" style="52" customWidth="1"/>
    <col min="11321" max="11321" width="6.5703125" style="52" customWidth="1"/>
    <col min="11322" max="11322" width="0.7109375" style="52" customWidth="1"/>
    <col min="11323" max="11323" width="7.85546875" style="52" customWidth="1"/>
    <col min="11324" max="11324" width="10.5703125" style="52" customWidth="1"/>
    <col min="11325" max="11325" width="0.7109375" style="52" customWidth="1"/>
    <col min="11326" max="11567" width="11.42578125" style="52"/>
    <col min="11568" max="11568" width="0.7109375" style="52" customWidth="1"/>
    <col min="11569" max="11569" width="15.140625" style="52" customWidth="1"/>
    <col min="11570" max="11570" width="0.7109375" style="52" customWidth="1"/>
    <col min="11571" max="11571" width="56.140625" style="52" customWidth="1"/>
    <col min="11572" max="11572" width="0.7109375" style="52" customWidth="1"/>
    <col min="11573" max="11573" width="9.140625" style="52" customWidth="1"/>
    <col min="11574" max="11574" width="6" style="52" customWidth="1"/>
    <col min="11575" max="11575" width="0.7109375" style="52" customWidth="1"/>
    <col min="11576" max="11576" width="7.140625" style="52" customWidth="1"/>
    <col min="11577" max="11577" width="6.5703125" style="52" customWidth="1"/>
    <col min="11578" max="11578" width="0.7109375" style="52" customWidth="1"/>
    <col min="11579" max="11579" width="7.85546875" style="52" customWidth="1"/>
    <col min="11580" max="11580" width="10.5703125" style="52" customWidth="1"/>
    <col min="11581" max="11581" width="0.7109375" style="52" customWidth="1"/>
    <col min="11582" max="11823" width="11.42578125" style="52"/>
    <col min="11824" max="11824" width="0.7109375" style="52" customWidth="1"/>
    <col min="11825" max="11825" width="15.140625" style="52" customWidth="1"/>
    <col min="11826" max="11826" width="0.7109375" style="52" customWidth="1"/>
    <col min="11827" max="11827" width="56.140625" style="52" customWidth="1"/>
    <col min="11828" max="11828" width="0.7109375" style="52" customWidth="1"/>
    <col min="11829" max="11829" width="9.140625" style="52" customWidth="1"/>
    <col min="11830" max="11830" width="6" style="52" customWidth="1"/>
    <col min="11831" max="11831" width="0.7109375" style="52" customWidth="1"/>
    <col min="11832" max="11832" width="7.140625" style="52" customWidth="1"/>
    <col min="11833" max="11833" width="6.5703125" style="52" customWidth="1"/>
    <col min="11834" max="11834" width="0.7109375" style="52" customWidth="1"/>
    <col min="11835" max="11835" width="7.85546875" style="52" customWidth="1"/>
    <col min="11836" max="11836" width="10.5703125" style="52" customWidth="1"/>
    <col min="11837" max="11837" width="0.7109375" style="52" customWidth="1"/>
    <col min="11838" max="12079" width="11.42578125" style="52"/>
    <col min="12080" max="12080" width="0.7109375" style="52" customWidth="1"/>
    <col min="12081" max="12081" width="15.140625" style="52" customWidth="1"/>
    <col min="12082" max="12082" width="0.7109375" style="52" customWidth="1"/>
    <col min="12083" max="12083" width="56.140625" style="52" customWidth="1"/>
    <col min="12084" max="12084" width="0.7109375" style="52" customWidth="1"/>
    <col min="12085" max="12085" width="9.140625" style="52" customWidth="1"/>
    <col min="12086" max="12086" width="6" style="52" customWidth="1"/>
    <col min="12087" max="12087" width="0.7109375" style="52" customWidth="1"/>
    <col min="12088" max="12088" width="7.140625" style="52" customWidth="1"/>
    <col min="12089" max="12089" width="6.5703125" style="52" customWidth="1"/>
    <col min="12090" max="12090" width="0.7109375" style="52" customWidth="1"/>
    <col min="12091" max="12091" width="7.85546875" style="52" customWidth="1"/>
    <col min="12092" max="12092" width="10.5703125" style="52" customWidth="1"/>
    <col min="12093" max="12093" width="0.7109375" style="52" customWidth="1"/>
    <col min="12094" max="12335" width="11.42578125" style="52"/>
    <col min="12336" max="12336" width="0.7109375" style="52" customWidth="1"/>
    <col min="12337" max="12337" width="15.140625" style="52" customWidth="1"/>
    <col min="12338" max="12338" width="0.7109375" style="52" customWidth="1"/>
    <col min="12339" max="12339" width="56.140625" style="52" customWidth="1"/>
    <col min="12340" max="12340" width="0.7109375" style="52" customWidth="1"/>
    <col min="12341" max="12341" width="9.140625" style="52" customWidth="1"/>
    <col min="12342" max="12342" width="6" style="52" customWidth="1"/>
    <col min="12343" max="12343" width="0.7109375" style="52" customWidth="1"/>
    <col min="12344" max="12344" width="7.140625" style="52" customWidth="1"/>
    <col min="12345" max="12345" width="6.5703125" style="52" customWidth="1"/>
    <col min="12346" max="12346" width="0.7109375" style="52" customWidth="1"/>
    <col min="12347" max="12347" width="7.85546875" style="52" customWidth="1"/>
    <col min="12348" max="12348" width="10.5703125" style="52" customWidth="1"/>
    <col min="12349" max="12349" width="0.7109375" style="52" customWidth="1"/>
    <col min="12350" max="12591" width="11.42578125" style="52"/>
    <col min="12592" max="12592" width="0.7109375" style="52" customWidth="1"/>
    <col min="12593" max="12593" width="15.140625" style="52" customWidth="1"/>
    <col min="12594" max="12594" width="0.7109375" style="52" customWidth="1"/>
    <col min="12595" max="12595" width="56.140625" style="52" customWidth="1"/>
    <col min="12596" max="12596" width="0.7109375" style="52" customWidth="1"/>
    <col min="12597" max="12597" width="9.140625" style="52" customWidth="1"/>
    <col min="12598" max="12598" width="6" style="52" customWidth="1"/>
    <col min="12599" max="12599" width="0.7109375" style="52" customWidth="1"/>
    <col min="12600" max="12600" width="7.140625" style="52" customWidth="1"/>
    <col min="12601" max="12601" width="6.5703125" style="52" customWidth="1"/>
    <col min="12602" max="12602" width="0.7109375" style="52" customWidth="1"/>
    <col min="12603" max="12603" width="7.85546875" style="52" customWidth="1"/>
    <col min="12604" max="12604" width="10.5703125" style="52" customWidth="1"/>
    <col min="12605" max="12605" width="0.7109375" style="52" customWidth="1"/>
    <col min="12606" max="12847" width="11.42578125" style="52"/>
    <col min="12848" max="12848" width="0.7109375" style="52" customWidth="1"/>
    <col min="12849" max="12849" width="15.140625" style="52" customWidth="1"/>
    <col min="12850" max="12850" width="0.7109375" style="52" customWidth="1"/>
    <col min="12851" max="12851" width="56.140625" style="52" customWidth="1"/>
    <col min="12852" max="12852" width="0.7109375" style="52" customWidth="1"/>
    <col min="12853" max="12853" width="9.140625" style="52" customWidth="1"/>
    <col min="12854" max="12854" width="6" style="52" customWidth="1"/>
    <col min="12855" max="12855" width="0.7109375" style="52" customWidth="1"/>
    <col min="12856" max="12856" width="7.140625" style="52" customWidth="1"/>
    <col min="12857" max="12857" width="6.5703125" style="52" customWidth="1"/>
    <col min="12858" max="12858" width="0.7109375" style="52" customWidth="1"/>
    <col min="12859" max="12859" width="7.85546875" style="52" customWidth="1"/>
    <col min="12860" max="12860" width="10.5703125" style="52" customWidth="1"/>
    <col min="12861" max="12861" width="0.7109375" style="52" customWidth="1"/>
    <col min="12862" max="13103" width="11.42578125" style="52"/>
    <col min="13104" max="13104" width="0.7109375" style="52" customWidth="1"/>
    <col min="13105" max="13105" width="15.140625" style="52" customWidth="1"/>
    <col min="13106" max="13106" width="0.7109375" style="52" customWidth="1"/>
    <col min="13107" max="13107" width="56.140625" style="52" customWidth="1"/>
    <col min="13108" max="13108" width="0.7109375" style="52" customWidth="1"/>
    <col min="13109" max="13109" width="9.140625" style="52" customWidth="1"/>
    <col min="13110" max="13110" width="6" style="52" customWidth="1"/>
    <col min="13111" max="13111" width="0.7109375" style="52" customWidth="1"/>
    <col min="13112" max="13112" width="7.140625" style="52" customWidth="1"/>
    <col min="13113" max="13113" width="6.5703125" style="52" customWidth="1"/>
    <col min="13114" max="13114" width="0.7109375" style="52" customWidth="1"/>
    <col min="13115" max="13115" width="7.85546875" style="52" customWidth="1"/>
    <col min="13116" max="13116" width="10.5703125" style="52" customWidth="1"/>
    <col min="13117" max="13117" width="0.7109375" style="52" customWidth="1"/>
    <col min="13118" max="13359" width="11.42578125" style="52"/>
    <col min="13360" max="13360" width="0.7109375" style="52" customWidth="1"/>
    <col min="13361" max="13361" width="15.140625" style="52" customWidth="1"/>
    <col min="13362" max="13362" width="0.7109375" style="52" customWidth="1"/>
    <col min="13363" max="13363" width="56.140625" style="52" customWidth="1"/>
    <col min="13364" max="13364" width="0.7109375" style="52" customWidth="1"/>
    <col min="13365" max="13365" width="9.140625" style="52" customWidth="1"/>
    <col min="13366" max="13366" width="6" style="52" customWidth="1"/>
    <col min="13367" max="13367" width="0.7109375" style="52" customWidth="1"/>
    <col min="13368" max="13368" width="7.140625" style="52" customWidth="1"/>
    <col min="13369" max="13369" width="6.5703125" style="52" customWidth="1"/>
    <col min="13370" max="13370" width="0.7109375" style="52" customWidth="1"/>
    <col min="13371" max="13371" width="7.85546875" style="52" customWidth="1"/>
    <col min="13372" max="13372" width="10.5703125" style="52" customWidth="1"/>
    <col min="13373" max="13373" width="0.7109375" style="52" customWidth="1"/>
    <col min="13374" max="13615" width="11.42578125" style="52"/>
    <col min="13616" max="13616" width="0.7109375" style="52" customWidth="1"/>
    <col min="13617" max="13617" width="15.140625" style="52" customWidth="1"/>
    <col min="13618" max="13618" width="0.7109375" style="52" customWidth="1"/>
    <col min="13619" max="13619" width="56.140625" style="52" customWidth="1"/>
    <col min="13620" max="13620" width="0.7109375" style="52" customWidth="1"/>
    <col min="13621" max="13621" width="9.140625" style="52" customWidth="1"/>
    <col min="13622" max="13622" width="6" style="52" customWidth="1"/>
    <col min="13623" max="13623" width="0.7109375" style="52" customWidth="1"/>
    <col min="13624" max="13624" width="7.140625" style="52" customWidth="1"/>
    <col min="13625" max="13625" width="6.5703125" style="52" customWidth="1"/>
    <col min="13626" max="13626" width="0.7109375" style="52" customWidth="1"/>
    <col min="13627" max="13627" width="7.85546875" style="52" customWidth="1"/>
    <col min="13628" max="13628" width="10.5703125" style="52" customWidth="1"/>
    <col min="13629" max="13629" width="0.7109375" style="52" customWidth="1"/>
    <col min="13630" max="16384" width="11.42578125" style="52"/>
  </cols>
  <sheetData>
    <row r="1" spans="1:19" s="360" customFormat="1" ht="15" customHeight="1">
      <c r="A1" s="358"/>
      <c r="B1" s="2756" t="s">
        <v>0</v>
      </c>
      <c r="C1" s="2756"/>
      <c r="D1" s="2756"/>
      <c r="E1" s="2756"/>
      <c r="F1" s="2756"/>
      <c r="G1" s="2756"/>
      <c r="H1" s="2756"/>
      <c r="I1" s="2756"/>
      <c r="J1" s="2756"/>
      <c r="K1" s="2756"/>
      <c r="L1" s="2756"/>
      <c r="M1" s="2756"/>
      <c r="N1" s="2756"/>
      <c r="O1" s="2756"/>
      <c r="P1" s="2756"/>
      <c r="Q1" s="359"/>
      <c r="S1" s="360" t="s">
        <v>4916</v>
      </c>
    </row>
    <row r="2" spans="1:19" s="360" customFormat="1" ht="15" customHeight="1">
      <c r="A2" s="361"/>
      <c r="B2" s="2757" t="s">
        <v>5601</v>
      </c>
      <c r="C2" s="2757"/>
      <c r="D2" s="2757"/>
      <c r="E2" s="2757"/>
      <c r="F2" s="2757"/>
      <c r="G2" s="2757"/>
      <c r="H2" s="2757"/>
      <c r="I2" s="2757"/>
      <c r="J2" s="2757"/>
      <c r="K2" s="2757"/>
      <c r="L2" s="2757"/>
      <c r="M2" s="2757"/>
      <c r="N2" s="2757"/>
      <c r="O2" s="2757"/>
      <c r="P2" s="2757"/>
      <c r="Q2" s="362"/>
      <c r="S2" s="360" t="s">
        <v>4729</v>
      </c>
    </row>
    <row r="3" spans="1:19" s="360" customFormat="1" ht="15" customHeight="1">
      <c r="A3" s="361"/>
      <c r="B3" s="2758" t="s">
        <v>5602</v>
      </c>
      <c r="C3" s="2758"/>
      <c r="D3" s="2758"/>
      <c r="E3" s="2758"/>
      <c r="F3" s="2758"/>
      <c r="G3" s="2758"/>
      <c r="H3" s="2758"/>
      <c r="I3" s="2758"/>
      <c r="J3" s="2758"/>
      <c r="K3" s="2758"/>
      <c r="L3" s="2758"/>
      <c r="M3" s="2758"/>
      <c r="N3" s="2758"/>
      <c r="O3" s="2758"/>
      <c r="P3" s="2758"/>
      <c r="Q3" s="362"/>
      <c r="S3" s="360" t="s">
        <v>5553</v>
      </c>
    </row>
    <row r="4" spans="1:19" s="360" customFormat="1" ht="15" customHeight="1">
      <c r="A4" s="361"/>
      <c r="B4" s="2758" t="s">
        <v>3</v>
      </c>
      <c r="C4" s="2758"/>
      <c r="D4" s="2758"/>
      <c r="E4" s="2758"/>
      <c r="F4" s="2758"/>
      <c r="G4" s="2758"/>
      <c r="H4" s="2758"/>
      <c r="I4" s="2758"/>
      <c r="J4" s="2758"/>
      <c r="K4" s="2758"/>
      <c r="L4" s="2758"/>
      <c r="M4" s="2758"/>
      <c r="N4" s="2758"/>
      <c r="O4" s="2758"/>
      <c r="P4" s="2758"/>
      <c r="Q4" s="362"/>
      <c r="S4" s="360" t="s">
        <v>5684</v>
      </c>
    </row>
    <row r="5" spans="1:19" s="360" customFormat="1" ht="15" customHeight="1">
      <c r="A5" s="361"/>
      <c r="B5" s="2758" t="s">
        <v>4</v>
      </c>
      <c r="C5" s="2758"/>
      <c r="D5" s="2758"/>
      <c r="E5" s="2758"/>
      <c r="F5" s="2758"/>
      <c r="G5" s="2758"/>
      <c r="H5" s="2758"/>
      <c r="I5" s="2758"/>
      <c r="J5" s="2758"/>
      <c r="K5" s="2758"/>
      <c r="L5" s="2758"/>
      <c r="M5" s="2758"/>
      <c r="N5" s="2758"/>
      <c r="O5" s="2758"/>
      <c r="P5" s="2758"/>
      <c r="Q5" s="362"/>
    </row>
    <row r="6" spans="1:19" s="320" customFormat="1">
      <c r="A6" s="316"/>
      <c r="B6" s="317" t="s">
        <v>13</v>
      </c>
      <c r="C6" s="317"/>
      <c r="D6" s="317" t="s">
        <v>7658</v>
      </c>
      <c r="E6" s="317"/>
      <c r="F6" s="318"/>
      <c r="G6" s="318"/>
      <c r="H6" s="318"/>
      <c r="I6" s="318"/>
      <c r="J6" s="318"/>
      <c r="K6" s="318"/>
      <c r="L6" s="318"/>
      <c r="M6" s="318"/>
      <c r="N6" s="318"/>
      <c r="O6" s="318"/>
      <c r="P6" s="318"/>
      <c r="Q6" s="319"/>
    </row>
    <row r="7" spans="1:19" s="320" customFormat="1">
      <c r="A7" s="321"/>
      <c r="B7" s="322" t="s">
        <v>51</v>
      </c>
      <c r="C7" s="322"/>
      <c r="D7" s="322" t="s">
        <v>6775</v>
      </c>
      <c r="E7" s="322"/>
      <c r="F7" s="323"/>
      <c r="G7" s="323"/>
      <c r="H7" s="323"/>
      <c r="I7" s="323"/>
      <c r="J7" s="323"/>
      <c r="K7" s="323"/>
      <c r="L7" s="323"/>
      <c r="M7" s="323"/>
      <c r="N7" s="323"/>
      <c r="O7" s="323"/>
      <c r="P7" s="323"/>
      <c r="Q7" s="324"/>
    </row>
    <row r="8" spans="1:19" s="320" customFormat="1">
      <c r="A8" s="321"/>
      <c r="B8" s="322" t="s">
        <v>31</v>
      </c>
      <c r="C8" s="322"/>
      <c r="D8" s="322" t="s">
        <v>6776</v>
      </c>
      <c r="E8" s="322"/>
      <c r="F8" s="323"/>
      <c r="G8" s="323"/>
      <c r="H8" s="323"/>
      <c r="I8" s="323"/>
      <c r="J8" s="323"/>
      <c r="K8" s="323"/>
      <c r="L8" s="323"/>
      <c r="M8" s="323"/>
      <c r="N8" s="323"/>
      <c r="O8" s="323"/>
      <c r="P8" s="323"/>
      <c r="Q8" s="324"/>
    </row>
    <row r="9" spans="1:19" s="320" customFormat="1">
      <c r="A9" s="325"/>
      <c r="B9" s="326" t="s">
        <v>15</v>
      </c>
      <c r="C9" s="326"/>
      <c r="D9" s="326" t="s">
        <v>7819</v>
      </c>
      <c r="E9" s="326"/>
      <c r="F9" s="327"/>
      <c r="G9" s="327"/>
      <c r="H9" s="327"/>
      <c r="I9" s="327"/>
      <c r="J9" s="327"/>
      <c r="K9" s="327"/>
      <c r="L9" s="327"/>
      <c r="M9" s="327"/>
      <c r="N9" s="327"/>
      <c r="O9" s="327"/>
      <c r="P9" s="327"/>
      <c r="Q9" s="328"/>
    </row>
    <row r="10" spans="1:19" s="320" customFormat="1" ht="18">
      <c r="A10" s="2759" t="s">
        <v>4730</v>
      </c>
      <c r="B10" s="2760"/>
      <c r="C10" s="2760"/>
      <c r="D10" s="2760"/>
      <c r="E10" s="2760"/>
      <c r="F10" s="2760"/>
      <c r="G10" s="2760"/>
      <c r="H10" s="2760"/>
      <c r="I10" s="2760"/>
      <c r="J10" s="2760"/>
      <c r="K10" s="2760"/>
      <c r="L10" s="2760"/>
      <c r="M10" s="2760"/>
      <c r="N10" s="2760"/>
      <c r="O10" s="2760"/>
      <c r="P10" s="2760"/>
      <c r="Q10" s="2761"/>
    </row>
    <row r="11" spans="1:19" s="320" customFormat="1" ht="3.95" customHeight="1" thickBot="1">
      <c r="A11" s="329"/>
      <c r="B11" s="330"/>
      <c r="C11" s="330"/>
      <c r="D11" s="330"/>
      <c r="E11" s="330"/>
      <c r="F11" s="330"/>
      <c r="G11" s="330"/>
      <c r="H11" s="330"/>
      <c r="I11" s="330"/>
      <c r="J11" s="330"/>
      <c r="K11" s="330"/>
      <c r="L11" s="330"/>
      <c r="M11" s="330"/>
      <c r="N11" s="330"/>
      <c r="O11" s="330"/>
      <c r="P11" s="331"/>
      <c r="Q11" s="324"/>
    </row>
    <row r="12" spans="1:19" s="320" customFormat="1" ht="12" customHeight="1">
      <c r="A12" s="321"/>
      <c r="B12" s="332" t="s">
        <v>4733</v>
      </c>
      <c r="C12" s="334"/>
      <c r="D12" s="2748" t="s">
        <v>5560</v>
      </c>
      <c r="E12" s="2749"/>
      <c r="F12" s="2749"/>
      <c r="G12" s="2749"/>
      <c r="H12" s="2749"/>
      <c r="I12" s="2749"/>
      <c r="J12" s="2749"/>
      <c r="K12" s="2749"/>
      <c r="L12" s="2749"/>
      <c r="M12" s="2750"/>
      <c r="N12" s="1019"/>
      <c r="O12" s="2748" t="s">
        <v>4732</v>
      </c>
      <c r="P12" s="2750"/>
      <c r="Q12" s="324"/>
    </row>
    <row r="13" spans="1:19" s="320" customFormat="1" ht="10.5" customHeight="1">
      <c r="A13" s="321"/>
      <c r="B13" s="333"/>
      <c r="C13" s="334"/>
      <c r="D13" s="2751"/>
      <c r="E13" s="2752"/>
      <c r="F13" s="2752"/>
      <c r="G13" s="2752"/>
      <c r="H13" s="2752"/>
      <c r="I13" s="2752"/>
      <c r="J13" s="2752"/>
      <c r="K13" s="2752"/>
      <c r="L13" s="2752"/>
      <c r="M13" s="2753"/>
      <c r="N13" s="334"/>
      <c r="O13" s="2754" t="s">
        <v>44</v>
      </c>
      <c r="P13" s="2755"/>
      <c r="Q13" s="324"/>
    </row>
    <row r="14" spans="1:19" s="320" customFormat="1" ht="3.95" customHeight="1" thickBot="1">
      <c r="A14" s="321"/>
      <c r="B14" s="334"/>
      <c r="C14" s="334"/>
      <c r="D14" s="334"/>
      <c r="E14" s="334"/>
      <c r="F14" s="1019"/>
      <c r="G14" s="1019"/>
      <c r="H14" s="1019"/>
      <c r="I14" s="1019"/>
      <c r="J14" s="1019"/>
      <c r="K14" s="1019"/>
      <c r="L14" s="1019"/>
      <c r="M14" s="1019"/>
      <c r="N14" s="334"/>
      <c r="O14" s="1019"/>
      <c r="P14" s="1019"/>
      <c r="Q14" s="324"/>
    </row>
    <row r="15" spans="1:19" s="320" customFormat="1" ht="26.25" customHeight="1">
      <c r="A15" s="321"/>
      <c r="B15" s="335" t="s">
        <v>4731</v>
      </c>
      <c r="C15" s="1020"/>
      <c r="D15" s="1021" t="s">
        <v>6929</v>
      </c>
      <c r="E15" s="1022"/>
      <c r="F15" s="1022"/>
      <c r="G15" s="1022"/>
      <c r="H15" s="1022"/>
      <c r="I15" s="1022"/>
      <c r="J15" s="1023"/>
      <c r="K15" s="1024"/>
      <c r="L15" s="1044" t="s">
        <v>4734</v>
      </c>
      <c r="M15" s="1045"/>
      <c r="N15" s="1045"/>
      <c r="O15" s="1045"/>
      <c r="P15" s="1046">
        <v>1</v>
      </c>
      <c r="Q15" s="324"/>
    </row>
    <row r="16" spans="1:19" s="320" customFormat="1" ht="3.75" customHeight="1">
      <c r="A16" s="321"/>
      <c r="B16" s="338"/>
      <c r="C16" s="334"/>
      <c r="D16" s="334"/>
      <c r="E16" s="334"/>
      <c r="F16" s="334"/>
      <c r="G16" s="334"/>
      <c r="H16" s="334"/>
      <c r="I16" s="334"/>
      <c r="J16" s="334"/>
      <c r="K16" s="334"/>
      <c r="L16" s="334"/>
      <c r="M16" s="334"/>
      <c r="N16" s="334"/>
      <c r="O16" s="334"/>
      <c r="P16" s="334"/>
      <c r="Q16" s="324"/>
    </row>
    <row r="17" spans="1:18" s="320" customFormat="1">
      <c r="A17" s="321"/>
      <c r="B17" s="2774" t="s">
        <v>16</v>
      </c>
      <c r="C17" s="2775"/>
      <c r="D17" s="2774" t="s">
        <v>5554</v>
      </c>
      <c r="E17" s="2775"/>
      <c r="F17" s="2778" t="s">
        <v>5556</v>
      </c>
      <c r="G17" s="2778" t="s">
        <v>5557</v>
      </c>
      <c r="H17" s="2778" t="s">
        <v>5555</v>
      </c>
      <c r="I17" s="2778" t="s">
        <v>5558</v>
      </c>
      <c r="J17" s="2780" t="s">
        <v>4746</v>
      </c>
      <c r="K17" s="2781"/>
      <c r="L17" s="2782"/>
      <c r="M17" s="1026" t="s">
        <v>4738</v>
      </c>
      <c r="N17" s="1026"/>
      <c r="O17" s="1027"/>
      <c r="P17" s="1028" t="s">
        <v>4738</v>
      </c>
      <c r="Q17" s="324"/>
    </row>
    <row r="18" spans="1:18" s="320" customFormat="1">
      <c r="A18" s="321"/>
      <c r="B18" s="2776"/>
      <c r="C18" s="2777"/>
      <c r="D18" s="2776"/>
      <c r="E18" s="2777"/>
      <c r="F18" s="2779"/>
      <c r="G18" s="2779"/>
      <c r="H18" s="2779"/>
      <c r="I18" s="2779"/>
      <c r="J18" s="2783"/>
      <c r="K18" s="2784"/>
      <c r="L18" s="2785"/>
      <c r="M18" s="1029" t="s">
        <v>4740</v>
      </c>
      <c r="N18" s="1029"/>
      <c r="O18" s="1030"/>
      <c r="P18" s="1031" t="s">
        <v>4755</v>
      </c>
      <c r="Q18" s="324"/>
    </row>
    <row r="19" spans="1:18" s="320" customFormat="1" ht="24">
      <c r="A19" s="321"/>
      <c r="B19" s="1047">
        <v>90777</v>
      </c>
      <c r="C19" s="345"/>
      <c r="D19" s="346" t="s">
        <v>4578</v>
      </c>
      <c r="E19" s="1048"/>
      <c r="F19" s="1049">
        <v>4</v>
      </c>
      <c r="G19" s="1049">
        <v>5</v>
      </c>
      <c r="H19" s="1049">
        <v>3</v>
      </c>
      <c r="I19" s="363">
        <v>60</v>
      </c>
      <c r="J19" s="2786" t="s">
        <v>44</v>
      </c>
      <c r="K19" s="2787" t="s">
        <v>4578</v>
      </c>
      <c r="L19" s="2788" t="s">
        <v>4578</v>
      </c>
      <c r="M19" s="2789">
        <v>91.94</v>
      </c>
      <c r="N19" s="2790" t="s">
        <v>4578</v>
      </c>
      <c r="O19" s="2791" t="s">
        <v>4578</v>
      </c>
      <c r="P19" s="347">
        <v>5516.4</v>
      </c>
      <c r="Q19" s="324"/>
      <c r="R19" s="320" t="s">
        <v>4729</v>
      </c>
    </row>
    <row r="20" spans="1:18" s="320" customFormat="1" ht="24">
      <c r="A20" s="321"/>
      <c r="B20" s="1050">
        <v>90776</v>
      </c>
      <c r="C20" s="348"/>
      <c r="D20" s="349" t="s">
        <v>4577</v>
      </c>
      <c r="E20" s="350"/>
      <c r="F20" s="364">
        <v>8</v>
      </c>
      <c r="G20" s="364">
        <v>6</v>
      </c>
      <c r="H20" s="364">
        <v>3</v>
      </c>
      <c r="I20" s="364">
        <v>144</v>
      </c>
      <c r="J20" s="2762" t="s">
        <v>44</v>
      </c>
      <c r="K20" s="2763" t="s">
        <v>4577</v>
      </c>
      <c r="L20" s="2764" t="s">
        <v>4577</v>
      </c>
      <c r="M20" s="2765">
        <v>21.67</v>
      </c>
      <c r="N20" s="2766" t="s">
        <v>4577</v>
      </c>
      <c r="O20" s="2767" t="s">
        <v>4577</v>
      </c>
      <c r="P20" s="347">
        <v>3120.48</v>
      </c>
      <c r="Q20" s="324"/>
      <c r="R20" s="320" t="s">
        <v>4729</v>
      </c>
    </row>
    <row r="21" spans="1:18" s="320" customFormat="1">
      <c r="A21" s="321"/>
      <c r="B21" s="1050"/>
      <c r="C21" s="350"/>
      <c r="D21" s="349">
        <v>0</v>
      </c>
      <c r="E21" s="350"/>
      <c r="F21" s="364"/>
      <c r="G21" s="364"/>
      <c r="H21" s="364"/>
      <c r="I21" s="364"/>
      <c r="J21" s="2762">
        <v>0</v>
      </c>
      <c r="K21" s="2763">
        <v>0</v>
      </c>
      <c r="L21" s="2764">
        <v>0</v>
      </c>
      <c r="M21" s="2765">
        <v>0</v>
      </c>
      <c r="N21" s="2766">
        <v>0</v>
      </c>
      <c r="O21" s="2767">
        <v>0</v>
      </c>
      <c r="P21" s="347">
        <v>0</v>
      </c>
      <c r="Q21" s="324"/>
      <c r="R21" s="320" t="s">
        <v>4729</v>
      </c>
    </row>
    <row r="22" spans="1:18" s="320" customFormat="1">
      <c r="A22" s="321"/>
      <c r="B22" s="1051"/>
      <c r="C22" s="351"/>
      <c r="D22" s="352">
        <v>0</v>
      </c>
      <c r="E22" s="351"/>
      <c r="F22" s="365"/>
      <c r="G22" s="365"/>
      <c r="H22" s="365"/>
      <c r="I22" s="365"/>
      <c r="J22" s="2768">
        <v>0</v>
      </c>
      <c r="K22" s="2769">
        <v>0</v>
      </c>
      <c r="L22" s="2770">
        <v>0</v>
      </c>
      <c r="M22" s="2771">
        <v>0</v>
      </c>
      <c r="N22" s="2772">
        <v>0</v>
      </c>
      <c r="O22" s="2773">
        <v>0</v>
      </c>
      <c r="P22" s="353">
        <v>0</v>
      </c>
      <c r="Q22" s="324"/>
      <c r="R22" s="320" t="s">
        <v>4729</v>
      </c>
    </row>
    <row r="23" spans="1:18" s="320" customFormat="1" ht="33.75" customHeight="1" thickBot="1">
      <c r="A23" s="354"/>
      <c r="B23" s="1052"/>
      <c r="C23" s="1053"/>
      <c r="D23" s="1054" t="s">
        <v>5559</v>
      </c>
      <c r="E23" s="1054"/>
      <c r="F23" s="355"/>
      <c r="G23" s="355"/>
      <c r="H23" s="355"/>
      <c r="I23" s="355"/>
      <c r="J23" s="355"/>
      <c r="K23" s="355"/>
      <c r="L23" s="355"/>
      <c r="M23" s="355"/>
      <c r="N23" s="355"/>
      <c r="O23" s="1055"/>
      <c r="P23" s="356">
        <v>8636.8799999999992</v>
      </c>
      <c r="Q23" s="357"/>
    </row>
  </sheetData>
  <mergeCells count="24">
    <mergeCell ref="J21:L21"/>
    <mergeCell ref="M21:O21"/>
    <mergeCell ref="J22:L22"/>
    <mergeCell ref="M22:O22"/>
    <mergeCell ref="B17:C18"/>
    <mergeCell ref="D17:E18"/>
    <mergeCell ref="F17:F18"/>
    <mergeCell ref="J17:L18"/>
    <mergeCell ref="J19:L19"/>
    <mergeCell ref="M19:O19"/>
    <mergeCell ref="G17:G18"/>
    <mergeCell ref="H17:H18"/>
    <mergeCell ref="I17:I18"/>
    <mergeCell ref="J20:L20"/>
    <mergeCell ref="M20:O20"/>
    <mergeCell ref="D12:M13"/>
    <mergeCell ref="O12:P12"/>
    <mergeCell ref="O13:P13"/>
    <mergeCell ref="B1:P1"/>
    <mergeCell ref="B2:P2"/>
    <mergeCell ref="B3:P3"/>
    <mergeCell ref="B4:P4"/>
    <mergeCell ref="B5:P5"/>
    <mergeCell ref="A10:Q10"/>
  </mergeCells>
  <dataValidations disablePrompts="1" count="1">
    <dataValidation type="list" allowBlank="1" showInputMessage="1" showErrorMessage="1" sqref="R19:R22">
      <formula1>$S$1:$S$2</formula1>
    </dataValidation>
  </dataValidations>
  <printOptions horizontalCentered="1"/>
  <pageMargins left="0.15748031496062992" right="0.19685039370078741" top="0.78740157480314965" bottom="0.78740157480314965" header="0.15748031496062992" footer="0.31496062992125984"/>
  <pageSetup paperSize="9" scale="76" firstPageNumber="25" orientation="landscape" useFirstPageNumber="1" r:id="rId1"/>
  <headerFooter scaleWithDoc="0">
    <oddFooter>&amp;C&amp;"-,Negrito"&amp;G</oddFooter>
  </headerFooter>
  <drawing r:id="rId2"/>
  <legacyDrawingHF r:id="rId3"/>
</worksheet>
</file>

<file path=xl/worksheets/sheet47.xml><?xml version="1.0" encoding="utf-8"?>
<worksheet xmlns="http://schemas.openxmlformats.org/spreadsheetml/2006/main" xmlns:r="http://schemas.openxmlformats.org/officeDocument/2006/relationships">
  <sheetPr codeName="Plan76">
    <tabColor theme="7"/>
  </sheetPr>
  <dimension ref="A1:P28"/>
  <sheetViews>
    <sheetView showGridLines="0" showZeros="0" view="pageBreakPreview" topLeftCell="A4" zoomScale="70" zoomScaleSheetLayoutView="70" workbookViewId="0">
      <selection activeCell="E18" sqref="E18"/>
    </sheetView>
  </sheetViews>
  <sheetFormatPr defaultColWidth="11.42578125" defaultRowHeight="12.75"/>
  <cols>
    <col min="1" max="1" width="0.7109375" style="52" customWidth="1"/>
    <col min="2" max="2" width="15.140625" style="52" customWidth="1"/>
    <col min="3" max="3" width="0.7109375" style="52" customWidth="1"/>
    <col min="4" max="4" width="17.140625" style="52" customWidth="1"/>
    <col min="5" max="5" width="56.570312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92" t="s">
        <v>5601</v>
      </c>
      <c r="C2" s="2792"/>
      <c r="D2" s="2792"/>
      <c r="E2" s="2792"/>
      <c r="F2" s="2792"/>
      <c r="G2" s="2792"/>
      <c r="H2" s="2792"/>
      <c r="I2" s="2792"/>
      <c r="J2" s="2792"/>
      <c r="K2" s="2792"/>
      <c r="L2" s="2792"/>
      <c r="M2" s="2792"/>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720" t="s">
        <v>7658</v>
      </c>
      <c r="E6" s="317"/>
      <c r="F6" s="318"/>
      <c r="G6" s="318"/>
      <c r="H6" s="318"/>
      <c r="I6" s="318"/>
      <c r="J6" s="318"/>
      <c r="K6" s="318"/>
      <c r="L6" s="318"/>
      <c r="M6" s="318"/>
      <c r="N6" s="319"/>
    </row>
    <row r="7" spans="1:16" s="320" customFormat="1">
      <c r="A7" s="321"/>
      <c r="B7" s="322" t="s">
        <v>51</v>
      </c>
      <c r="C7" s="322"/>
      <c r="D7" s="336" t="s">
        <v>6775</v>
      </c>
      <c r="E7" s="322"/>
      <c r="F7" s="323"/>
      <c r="G7" s="323"/>
      <c r="H7" s="323"/>
      <c r="I7" s="323"/>
      <c r="J7" s="323"/>
      <c r="K7" s="323"/>
      <c r="L7" s="323"/>
      <c r="M7" s="323"/>
      <c r="N7" s="324"/>
    </row>
    <row r="8" spans="1:16" s="320" customFormat="1">
      <c r="A8" s="321"/>
      <c r="B8" s="322" t="s">
        <v>31</v>
      </c>
      <c r="C8" s="322"/>
      <c r="D8" s="336" t="s">
        <v>6776</v>
      </c>
      <c r="E8" s="322"/>
      <c r="F8" s="323"/>
      <c r="G8" s="323"/>
      <c r="H8" s="323"/>
      <c r="I8" s="323"/>
      <c r="J8" s="323"/>
      <c r="K8" s="323"/>
      <c r="L8" s="323"/>
      <c r="M8" s="323"/>
      <c r="N8" s="324"/>
    </row>
    <row r="9" spans="1:16" s="320" customFormat="1">
      <c r="A9" s="325"/>
      <c r="B9" s="326" t="s">
        <v>15</v>
      </c>
      <c r="C9" s="326"/>
      <c r="D9" s="721" t="s">
        <v>7819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748" t="s">
        <v>8021</v>
      </c>
      <c r="E12" s="2749"/>
      <c r="F12" s="2749"/>
      <c r="G12" s="2749"/>
      <c r="H12" s="2749"/>
      <c r="I12" s="2749"/>
      <c r="J12" s="2750"/>
      <c r="K12" s="1019"/>
      <c r="L12" s="2748" t="s">
        <v>4732</v>
      </c>
      <c r="M12" s="2750"/>
      <c r="N12" s="324"/>
    </row>
    <row r="13" spans="1:16" s="320" customFormat="1" ht="10.5" customHeight="1">
      <c r="A13" s="321"/>
      <c r="B13" s="333"/>
      <c r="C13" s="334"/>
      <c r="D13" s="2751"/>
      <c r="E13" s="2752"/>
      <c r="F13" s="2752"/>
      <c r="G13" s="2752"/>
      <c r="H13" s="2752"/>
      <c r="I13" s="2752"/>
      <c r="J13" s="2753"/>
      <c r="K13" s="334"/>
      <c r="L13" s="2754" t="s">
        <v>266</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26.25" customHeight="1">
      <c r="A15" s="321"/>
      <c r="B15" s="335" t="s">
        <v>4731</v>
      </c>
      <c r="C15" s="1020"/>
      <c r="D15" s="1021" t="s">
        <v>6622</v>
      </c>
      <c r="E15" s="1022"/>
      <c r="F15" s="1022"/>
      <c r="G15" s="1023"/>
      <c r="H15" s="1024"/>
      <c r="I15" s="2797" t="s">
        <v>6905</v>
      </c>
      <c r="J15" s="2798"/>
      <c r="K15" s="2798"/>
      <c r="L15" s="2798"/>
      <c r="M15" s="1025">
        <v>96401</v>
      </c>
      <c r="N15" s="324"/>
    </row>
    <row r="16" spans="1:16" s="320" customFormat="1" ht="3.75" customHeight="1">
      <c r="A16" s="321"/>
      <c r="B16" s="338"/>
      <c r="C16" s="334"/>
      <c r="D16" s="334"/>
      <c r="E16" s="334"/>
      <c r="F16" s="334"/>
      <c r="G16" s="334"/>
      <c r="H16" s="334"/>
      <c r="I16" s="334"/>
      <c r="J16" s="334"/>
      <c r="K16" s="334"/>
      <c r="L16" s="334"/>
      <c r="M16" s="334"/>
      <c r="N16" s="324"/>
    </row>
    <row r="17" spans="1:16"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6" s="320" customFormat="1">
      <c r="A18" s="321"/>
      <c r="B18" s="2776"/>
      <c r="C18" s="2777"/>
      <c r="D18" s="2776"/>
      <c r="E18" s="2779"/>
      <c r="F18" s="2779"/>
      <c r="G18" s="2783"/>
      <c r="H18" s="2784"/>
      <c r="I18" s="2785"/>
      <c r="J18" s="1029" t="s">
        <v>6802</v>
      </c>
      <c r="K18" s="1029"/>
      <c r="L18" s="1030"/>
      <c r="M18" s="1031" t="s">
        <v>20</v>
      </c>
      <c r="N18" s="324"/>
      <c r="P18" s="320" t="s">
        <v>6519</v>
      </c>
    </row>
    <row r="19" spans="1:16" s="320" customFormat="1" ht="36">
      <c r="A19" s="321"/>
      <c r="B19" s="942">
        <v>5839</v>
      </c>
      <c r="C19" s="943"/>
      <c r="D19" s="944" t="s">
        <v>4729</v>
      </c>
      <c r="E19" s="430" t="s">
        <v>293</v>
      </c>
      <c r="F19" s="431" t="s">
        <v>283</v>
      </c>
      <c r="G19" s="2799">
        <v>1.6999999999999999E-3</v>
      </c>
      <c r="H19" s="2800"/>
      <c r="I19" s="2801"/>
      <c r="J19" s="2793">
        <v>4.96</v>
      </c>
      <c r="K19" s="2793" t="b">
        <v>0</v>
      </c>
      <c r="L19" s="2793" t="b">
        <v>0</v>
      </c>
      <c r="M19" s="621">
        <v>0</v>
      </c>
      <c r="N19" s="324"/>
      <c r="P19" s="620">
        <v>1.6999999999999999E-3</v>
      </c>
    </row>
    <row r="20" spans="1:16" s="320" customFormat="1">
      <c r="A20" s="321"/>
      <c r="B20" s="1032" t="s">
        <v>7757</v>
      </c>
      <c r="C20" s="1033"/>
      <c r="D20" s="944" t="s">
        <v>5684</v>
      </c>
      <c r="E20" s="430" t="s">
        <v>6518</v>
      </c>
      <c r="F20" s="431" t="s">
        <v>259</v>
      </c>
      <c r="G20" s="2799">
        <v>1.2</v>
      </c>
      <c r="H20" s="2800"/>
      <c r="I20" s="2801"/>
      <c r="J20" s="2793">
        <v>4.811990532093346</v>
      </c>
      <c r="K20" s="2793"/>
      <c r="L20" s="2793"/>
      <c r="M20" s="622">
        <v>5.77</v>
      </c>
      <c r="N20" s="324"/>
      <c r="P20" s="620">
        <v>1.2</v>
      </c>
    </row>
    <row r="21" spans="1:16" s="320" customFormat="1" ht="48">
      <c r="A21" s="321"/>
      <c r="B21" s="942">
        <v>83362</v>
      </c>
      <c r="C21" s="943"/>
      <c r="D21" s="944" t="s">
        <v>4729</v>
      </c>
      <c r="E21" s="430" t="s">
        <v>323</v>
      </c>
      <c r="F21" s="431" t="s">
        <v>283</v>
      </c>
      <c r="G21" s="2799">
        <v>1E-3</v>
      </c>
      <c r="H21" s="2800"/>
      <c r="I21" s="2801"/>
      <c r="J21" s="2793">
        <v>187.7</v>
      </c>
      <c r="K21" s="2793" t="b">
        <v>0</v>
      </c>
      <c r="L21" s="2793" t="b">
        <v>0</v>
      </c>
      <c r="M21" s="622">
        <v>0.18</v>
      </c>
      <c r="N21" s="324"/>
      <c r="P21" s="620">
        <v>1E-3</v>
      </c>
    </row>
    <row r="22" spans="1:16" s="320" customFormat="1">
      <c r="A22" s="321"/>
      <c r="B22" s="942">
        <v>88316</v>
      </c>
      <c r="C22" s="943"/>
      <c r="D22" s="944" t="s">
        <v>4729</v>
      </c>
      <c r="E22" s="430" t="s">
        <v>4555</v>
      </c>
      <c r="F22" s="431" t="s">
        <v>44</v>
      </c>
      <c r="G22" s="2799">
        <v>2E-3</v>
      </c>
      <c r="H22" s="2800"/>
      <c r="I22" s="2801"/>
      <c r="J22" s="2793">
        <v>15.95</v>
      </c>
      <c r="K22" s="2793" t="b">
        <v>0</v>
      </c>
      <c r="L22" s="2793" t="b">
        <v>0</v>
      </c>
      <c r="M22" s="622">
        <v>0.03</v>
      </c>
      <c r="N22" s="324"/>
      <c r="P22" s="620">
        <v>2E-3</v>
      </c>
    </row>
    <row r="23" spans="1:16" s="320" customFormat="1" ht="24">
      <c r="A23" s="321"/>
      <c r="B23" s="942">
        <v>89035</v>
      </c>
      <c r="C23" s="943"/>
      <c r="D23" s="944" t="s">
        <v>4729</v>
      </c>
      <c r="E23" s="430" t="s">
        <v>337</v>
      </c>
      <c r="F23" s="431" t="s">
        <v>283</v>
      </c>
      <c r="G23" s="2799">
        <v>1.6999999999999999E-3</v>
      </c>
      <c r="H23" s="2800"/>
      <c r="I23" s="2801"/>
      <c r="J23" s="2793">
        <v>111.53</v>
      </c>
      <c r="K23" s="2793" t="b">
        <v>0</v>
      </c>
      <c r="L23" s="2793" t="b">
        <v>0</v>
      </c>
      <c r="M23" s="622">
        <v>0.18</v>
      </c>
      <c r="N23" s="324"/>
      <c r="P23" s="620">
        <v>1.6999999999999999E-3</v>
      </c>
    </row>
    <row r="24" spans="1:16" s="320" customFormat="1" ht="24">
      <c r="A24" s="321"/>
      <c r="B24" s="942">
        <v>89036</v>
      </c>
      <c r="C24" s="943"/>
      <c r="D24" s="944" t="s">
        <v>4729</v>
      </c>
      <c r="E24" s="430" t="s">
        <v>477</v>
      </c>
      <c r="F24" s="431" t="s">
        <v>425</v>
      </c>
      <c r="G24" s="2799">
        <v>1.4E-3</v>
      </c>
      <c r="H24" s="2800"/>
      <c r="I24" s="2801"/>
      <c r="J24" s="2793">
        <v>23.76</v>
      </c>
      <c r="K24" s="2793" t="b">
        <v>0</v>
      </c>
      <c r="L24" s="2793" t="b">
        <v>0</v>
      </c>
      <c r="M24" s="622">
        <v>0.03</v>
      </c>
      <c r="N24" s="324"/>
      <c r="P24" s="620">
        <v>1.4E-3</v>
      </c>
    </row>
    <row r="25" spans="1:16" s="320" customFormat="1" ht="48">
      <c r="A25" s="321"/>
      <c r="B25" s="942">
        <v>91486</v>
      </c>
      <c r="C25" s="943"/>
      <c r="D25" s="944" t="s">
        <v>4729</v>
      </c>
      <c r="E25" s="430" t="s">
        <v>510</v>
      </c>
      <c r="F25" s="431" t="s">
        <v>425</v>
      </c>
      <c r="G25" s="2799">
        <v>1E-3</v>
      </c>
      <c r="H25" s="2800"/>
      <c r="I25" s="2801"/>
      <c r="J25" s="2793">
        <v>33.880000000000003</v>
      </c>
      <c r="K25" s="2793" t="b">
        <v>0</v>
      </c>
      <c r="L25" s="2793" t="b">
        <v>0</v>
      </c>
      <c r="M25" s="622">
        <v>0.03</v>
      </c>
      <c r="N25" s="324"/>
      <c r="P25" s="620">
        <v>1E-3</v>
      </c>
    </row>
    <row r="26" spans="1:16" s="320" customFormat="1" ht="15.75" customHeight="1" thickBot="1">
      <c r="A26" s="354"/>
      <c r="B26" s="2794" t="s">
        <v>5559</v>
      </c>
      <c r="C26" s="2795"/>
      <c r="D26" s="2795"/>
      <c r="E26" s="2795"/>
      <c r="F26" s="2795"/>
      <c r="G26" s="2795"/>
      <c r="H26" s="2795"/>
      <c r="I26" s="2795"/>
      <c r="J26" s="2795"/>
      <c r="K26" s="2795"/>
      <c r="L26" s="2796"/>
      <c r="M26" s="433">
        <v>6.22</v>
      </c>
      <c r="N26" s="357"/>
    </row>
    <row r="28" spans="1:16">
      <c r="B28" s="52" t="s">
        <v>7758</v>
      </c>
    </row>
  </sheetData>
  <mergeCells count="30">
    <mergeCell ref="B26:L26"/>
    <mergeCell ref="I15:L15"/>
    <mergeCell ref="G23:I23"/>
    <mergeCell ref="J23:L23"/>
    <mergeCell ref="G24:I24"/>
    <mergeCell ref="J24:L24"/>
    <mergeCell ref="E17:E18"/>
    <mergeCell ref="G20:I20"/>
    <mergeCell ref="J20:L20"/>
    <mergeCell ref="G21:I21"/>
    <mergeCell ref="J21:L21"/>
    <mergeCell ref="G22:I22"/>
    <mergeCell ref="J22:L22"/>
    <mergeCell ref="G19:I19"/>
    <mergeCell ref="J19:L19"/>
    <mergeCell ref="G25:I25"/>
    <mergeCell ref="J25:L25"/>
    <mergeCell ref="D12:J13"/>
    <mergeCell ref="L12:M12"/>
    <mergeCell ref="L13:M13"/>
    <mergeCell ref="B17:C18"/>
    <mergeCell ref="D17:D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15748031496062992" right="0.19685039370078741" top="0.78740157480314965" bottom="0.78740157480314965" header="0.15748031496062992" footer="0.31496062992125984"/>
  <pageSetup paperSize="9" scale="75" firstPageNumber="25" orientation="landscape" useFirstPageNumber="1" r:id="rId1"/>
  <headerFooter scaleWithDoc="0">
    <oddFooter>&amp;C&amp;"-,Negrito"&amp;G</oddFooter>
  </headerFooter>
  <drawing r:id="rId2"/>
  <legacyDrawingHF r:id="rId3"/>
</worksheet>
</file>

<file path=xl/worksheets/sheet48.xml><?xml version="1.0" encoding="utf-8"?>
<worksheet xmlns="http://schemas.openxmlformats.org/spreadsheetml/2006/main" xmlns:r="http://schemas.openxmlformats.org/officeDocument/2006/relationships">
  <sheetPr codeName="Plan78">
    <tabColor theme="7"/>
  </sheetPr>
  <dimension ref="A1:S35"/>
  <sheetViews>
    <sheetView showGridLines="0" showZeros="0" view="pageBreakPreview" zoomScale="70" zoomScaleSheetLayoutView="70" workbookViewId="0">
      <selection activeCell="E18" sqref="E18"/>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53.710937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1" width="11.42578125" style="52"/>
    <col min="42" max="42" width="0.7109375" style="52" customWidth="1"/>
    <col min="43" max="43" width="15.140625" style="52" customWidth="1"/>
    <col min="44" max="44" width="0.7109375" style="52" customWidth="1"/>
    <col min="45" max="45" width="56.140625" style="52" customWidth="1"/>
    <col min="46" max="46" width="0.7109375" style="52" customWidth="1"/>
    <col min="47" max="47" width="9.140625" style="52" customWidth="1"/>
    <col min="48" max="48" width="6" style="52" customWidth="1"/>
    <col min="49" max="49" width="0.7109375" style="52" customWidth="1"/>
    <col min="50" max="50" width="7.140625" style="52" customWidth="1"/>
    <col min="51" max="51" width="6.5703125" style="52" customWidth="1"/>
    <col min="52" max="52" width="0.7109375" style="52" customWidth="1"/>
    <col min="53" max="53" width="7.85546875" style="52" customWidth="1"/>
    <col min="54" max="54" width="10.5703125" style="52" customWidth="1"/>
    <col min="55" max="55" width="0.7109375" style="52" customWidth="1"/>
    <col min="56" max="297" width="11.42578125" style="52"/>
    <col min="298" max="298" width="0.7109375" style="52" customWidth="1"/>
    <col min="299" max="299" width="15.140625" style="52" customWidth="1"/>
    <col min="300" max="300" width="0.7109375" style="52" customWidth="1"/>
    <col min="301" max="301" width="56.140625" style="52" customWidth="1"/>
    <col min="302" max="302" width="0.7109375" style="52" customWidth="1"/>
    <col min="303" max="303" width="9.140625" style="52" customWidth="1"/>
    <col min="304" max="304" width="6" style="52" customWidth="1"/>
    <col min="305" max="305" width="0.7109375" style="52" customWidth="1"/>
    <col min="306" max="306" width="7.140625" style="52" customWidth="1"/>
    <col min="307" max="307" width="6.5703125" style="52" customWidth="1"/>
    <col min="308" max="308" width="0.7109375" style="52" customWidth="1"/>
    <col min="309" max="309" width="7.85546875" style="52" customWidth="1"/>
    <col min="310" max="310" width="10.5703125" style="52" customWidth="1"/>
    <col min="311" max="311" width="0.7109375" style="52" customWidth="1"/>
    <col min="312" max="553" width="11.42578125" style="52"/>
    <col min="554" max="554" width="0.7109375" style="52" customWidth="1"/>
    <col min="555" max="555" width="15.140625" style="52" customWidth="1"/>
    <col min="556" max="556" width="0.7109375" style="52" customWidth="1"/>
    <col min="557" max="557" width="56.140625" style="52" customWidth="1"/>
    <col min="558" max="558" width="0.7109375" style="52" customWidth="1"/>
    <col min="559" max="559" width="9.140625" style="52" customWidth="1"/>
    <col min="560" max="560" width="6" style="52" customWidth="1"/>
    <col min="561" max="561" width="0.7109375" style="52" customWidth="1"/>
    <col min="562" max="562" width="7.140625" style="52" customWidth="1"/>
    <col min="563" max="563" width="6.5703125" style="52" customWidth="1"/>
    <col min="564" max="564" width="0.7109375" style="52" customWidth="1"/>
    <col min="565" max="565" width="7.85546875" style="52" customWidth="1"/>
    <col min="566" max="566" width="10.5703125" style="52" customWidth="1"/>
    <col min="567" max="567" width="0.7109375" style="52" customWidth="1"/>
    <col min="568" max="809" width="11.42578125" style="52"/>
    <col min="810" max="810" width="0.7109375" style="52" customWidth="1"/>
    <col min="811" max="811" width="15.140625" style="52" customWidth="1"/>
    <col min="812" max="812" width="0.7109375" style="52" customWidth="1"/>
    <col min="813" max="813" width="56.140625" style="52" customWidth="1"/>
    <col min="814" max="814" width="0.7109375" style="52" customWidth="1"/>
    <col min="815" max="815" width="9.140625" style="52" customWidth="1"/>
    <col min="816" max="816" width="6" style="52" customWidth="1"/>
    <col min="817" max="817" width="0.7109375" style="52" customWidth="1"/>
    <col min="818" max="818" width="7.140625" style="52" customWidth="1"/>
    <col min="819" max="819" width="6.5703125" style="52" customWidth="1"/>
    <col min="820" max="820" width="0.7109375" style="52" customWidth="1"/>
    <col min="821" max="821" width="7.85546875" style="52" customWidth="1"/>
    <col min="822" max="822" width="10.5703125" style="52" customWidth="1"/>
    <col min="823" max="823" width="0.7109375" style="52" customWidth="1"/>
    <col min="824" max="1065" width="11.42578125" style="52"/>
    <col min="1066" max="1066" width="0.7109375" style="52" customWidth="1"/>
    <col min="1067" max="1067" width="15.140625" style="52" customWidth="1"/>
    <col min="1068" max="1068" width="0.7109375" style="52" customWidth="1"/>
    <col min="1069" max="1069" width="56.140625" style="52" customWidth="1"/>
    <col min="1070" max="1070" width="0.7109375" style="52" customWidth="1"/>
    <col min="1071" max="1071" width="9.140625" style="52" customWidth="1"/>
    <col min="1072" max="1072" width="6" style="52" customWidth="1"/>
    <col min="1073" max="1073" width="0.7109375" style="52" customWidth="1"/>
    <col min="1074" max="1074" width="7.140625" style="52" customWidth="1"/>
    <col min="1075" max="1075" width="6.5703125" style="52" customWidth="1"/>
    <col min="1076" max="1076" width="0.7109375" style="52" customWidth="1"/>
    <col min="1077" max="1077" width="7.85546875" style="52" customWidth="1"/>
    <col min="1078" max="1078" width="10.5703125" style="52" customWidth="1"/>
    <col min="1079" max="1079" width="0.7109375" style="52" customWidth="1"/>
    <col min="1080" max="1321" width="11.42578125" style="52"/>
    <col min="1322" max="1322" width="0.7109375" style="52" customWidth="1"/>
    <col min="1323" max="1323" width="15.140625" style="52" customWidth="1"/>
    <col min="1324" max="1324" width="0.7109375" style="52" customWidth="1"/>
    <col min="1325" max="1325" width="56.140625" style="52" customWidth="1"/>
    <col min="1326" max="1326" width="0.7109375" style="52" customWidth="1"/>
    <col min="1327" max="1327" width="9.140625" style="52" customWidth="1"/>
    <col min="1328" max="1328" width="6" style="52" customWidth="1"/>
    <col min="1329" max="1329" width="0.7109375" style="52" customWidth="1"/>
    <col min="1330" max="1330" width="7.140625" style="52" customWidth="1"/>
    <col min="1331" max="1331" width="6.5703125" style="52" customWidth="1"/>
    <col min="1332" max="1332" width="0.7109375" style="52" customWidth="1"/>
    <col min="1333" max="1333" width="7.85546875" style="52" customWidth="1"/>
    <col min="1334" max="1334" width="10.5703125" style="52" customWidth="1"/>
    <col min="1335" max="1335" width="0.7109375" style="52" customWidth="1"/>
    <col min="1336" max="1577" width="11.42578125" style="52"/>
    <col min="1578" max="1578" width="0.7109375" style="52" customWidth="1"/>
    <col min="1579" max="1579" width="15.140625" style="52" customWidth="1"/>
    <col min="1580" max="1580" width="0.7109375" style="52" customWidth="1"/>
    <col min="1581" max="1581" width="56.140625" style="52" customWidth="1"/>
    <col min="1582" max="1582" width="0.7109375" style="52" customWidth="1"/>
    <col min="1583" max="1583" width="9.140625" style="52" customWidth="1"/>
    <col min="1584" max="1584" width="6" style="52" customWidth="1"/>
    <col min="1585" max="1585" width="0.7109375" style="52" customWidth="1"/>
    <col min="1586" max="1586" width="7.140625" style="52" customWidth="1"/>
    <col min="1587" max="1587" width="6.5703125" style="52" customWidth="1"/>
    <col min="1588" max="1588" width="0.7109375" style="52" customWidth="1"/>
    <col min="1589" max="1589" width="7.85546875" style="52" customWidth="1"/>
    <col min="1590" max="1590" width="10.5703125" style="52" customWidth="1"/>
    <col min="1591" max="1591" width="0.7109375" style="52" customWidth="1"/>
    <col min="1592" max="1833" width="11.42578125" style="52"/>
    <col min="1834" max="1834" width="0.7109375" style="52" customWidth="1"/>
    <col min="1835" max="1835" width="15.140625" style="52" customWidth="1"/>
    <col min="1836" max="1836" width="0.7109375" style="52" customWidth="1"/>
    <col min="1837" max="1837" width="56.140625" style="52" customWidth="1"/>
    <col min="1838" max="1838" width="0.7109375" style="52" customWidth="1"/>
    <col min="1839" max="1839" width="9.140625" style="52" customWidth="1"/>
    <col min="1840" max="1840" width="6" style="52" customWidth="1"/>
    <col min="1841" max="1841" width="0.7109375" style="52" customWidth="1"/>
    <col min="1842" max="1842" width="7.140625" style="52" customWidth="1"/>
    <col min="1843" max="1843" width="6.5703125" style="52" customWidth="1"/>
    <col min="1844" max="1844" width="0.7109375" style="52" customWidth="1"/>
    <col min="1845" max="1845" width="7.85546875" style="52" customWidth="1"/>
    <col min="1846" max="1846" width="10.5703125" style="52" customWidth="1"/>
    <col min="1847" max="1847" width="0.7109375" style="52" customWidth="1"/>
    <col min="1848" max="2089" width="11.42578125" style="52"/>
    <col min="2090" max="2090" width="0.7109375" style="52" customWidth="1"/>
    <col min="2091" max="2091" width="15.140625" style="52" customWidth="1"/>
    <col min="2092" max="2092" width="0.7109375" style="52" customWidth="1"/>
    <col min="2093" max="2093" width="56.140625" style="52" customWidth="1"/>
    <col min="2094" max="2094" width="0.7109375" style="52" customWidth="1"/>
    <col min="2095" max="2095" width="9.140625" style="52" customWidth="1"/>
    <col min="2096" max="2096" width="6" style="52" customWidth="1"/>
    <col min="2097" max="2097" width="0.7109375" style="52" customWidth="1"/>
    <col min="2098" max="2098" width="7.140625" style="52" customWidth="1"/>
    <col min="2099" max="2099" width="6.5703125" style="52" customWidth="1"/>
    <col min="2100" max="2100" width="0.7109375" style="52" customWidth="1"/>
    <col min="2101" max="2101" width="7.85546875" style="52" customWidth="1"/>
    <col min="2102" max="2102" width="10.5703125" style="52" customWidth="1"/>
    <col min="2103" max="2103" width="0.7109375" style="52" customWidth="1"/>
    <col min="2104" max="2345" width="11.42578125" style="52"/>
    <col min="2346" max="2346" width="0.7109375" style="52" customWidth="1"/>
    <col min="2347" max="2347" width="15.140625" style="52" customWidth="1"/>
    <col min="2348" max="2348" width="0.7109375" style="52" customWidth="1"/>
    <col min="2349" max="2349" width="56.140625" style="52" customWidth="1"/>
    <col min="2350" max="2350" width="0.7109375" style="52" customWidth="1"/>
    <col min="2351" max="2351" width="9.140625" style="52" customWidth="1"/>
    <col min="2352" max="2352" width="6" style="52" customWidth="1"/>
    <col min="2353" max="2353" width="0.7109375" style="52" customWidth="1"/>
    <col min="2354" max="2354" width="7.140625" style="52" customWidth="1"/>
    <col min="2355" max="2355" width="6.5703125" style="52" customWidth="1"/>
    <col min="2356" max="2356" width="0.7109375" style="52" customWidth="1"/>
    <col min="2357" max="2357" width="7.85546875" style="52" customWidth="1"/>
    <col min="2358" max="2358" width="10.5703125" style="52" customWidth="1"/>
    <col min="2359" max="2359" width="0.7109375" style="52" customWidth="1"/>
    <col min="2360" max="2601" width="11.42578125" style="52"/>
    <col min="2602" max="2602" width="0.7109375" style="52" customWidth="1"/>
    <col min="2603" max="2603" width="15.140625" style="52" customWidth="1"/>
    <col min="2604" max="2604" width="0.7109375" style="52" customWidth="1"/>
    <col min="2605" max="2605" width="56.140625" style="52" customWidth="1"/>
    <col min="2606" max="2606" width="0.7109375" style="52" customWidth="1"/>
    <col min="2607" max="2607" width="9.140625" style="52" customWidth="1"/>
    <col min="2608" max="2608" width="6" style="52" customWidth="1"/>
    <col min="2609" max="2609" width="0.7109375" style="52" customWidth="1"/>
    <col min="2610" max="2610" width="7.140625" style="52" customWidth="1"/>
    <col min="2611" max="2611" width="6.5703125" style="52" customWidth="1"/>
    <col min="2612" max="2612" width="0.7109375" style="52" customWidth="1"/>
    <col min="2613" max="2613" width="7.85546875" style="52" customWidth="1"/>
    <col min="2614" max="2614" width="10.5703125" style="52" customWidth="1"/>
    <col min="2615" max="2615" width="0.7109375" style="52" customWidth="1"/>
    <col min="2616" max="2857" width="11.42578125" style="52"/>
    <col min="2858" max="2858" width="0.7109375" style="52" customWidth="1"/>
    <col min="2859" max="2859" width="15.140625" style="52" customWidth="1"/>
    <col min="2860" max="2860" width="0.7109375" style="52" customWidth="1"/>
    <col min="2861" max="2861" width="56.140625" style="52" customWidth="1"/>
    <col min="2862" max="2862" width="0.7109375" style="52" customWidth="1"/>
    <col min="2863" max="2863" width="9.140625" style="52" customWidth="1"/>
    <col min="2864" max="2864" width="6" style="52" customWidth="1"/>
    <col min="2865" max="2865" width="0.7109375" style="52" customWidth="1"/>
    <col min="2866" max="2866" width="7.140625" style="52" customWidth="1"/>
    <col min="2867" max="2867" width="6.5703125" style="52" customWidth="1"/>
    <col min="2868" max="2868" width="0.7109375" style="52" customWidth="1"/>
    <col min="2869" max="2869" width="7.85546875" style="52" customWidth="1"/>
    <col min="2870" max="2870" width="10.5703125" style="52" customWidth="1"/>
    <col min="2871" max="2871" width="0.7109375" style="52" customWidth="1"/>
    <col min="2872" max="3113" width="11.42578125" style="52"/>
    <col min="3114" max="3114" width="0.7109375" style="52" customWidth="1"/>
    <col min="3115" max="3115" width="15.140625" style="52" customWidth="1"/>
    <col min="3116" max="3116" width="0.7109375" style="52" customWidth="1"/>
    <col min="3117" max="3117" width="56.140625" style="52" customWidth="1"/>
    <col min="3118" max="3118" width="0.7109375" style="52" customWidth="1"/>
    <col min="3119" max="3119" width="9.140625" style="52" customWidth="1"/>
    <col min="3120" max="3120" width="6" style="52" customWidth="1"/>
    <col min="3121" max="3121" width="0.7109375" style="52" customWidth="1"/>
    <col min="3122" max="3122" width="7.140625" style="52" customWidth="1"/>
    <col min="3123" max="3123" width="6.5703125" style="52" customWidth="1"/>
    <col min="3124" max="3124" width="0.7109375" style="52" customWidth="1"/>
    <col min="3125" max="3125" width="7.85546875" style="52" customWidth="1"/>
    <col min="3126" max="3126" width="10.5703125" style="52" customWidth="1"/>
    <col min="3127" max="3127" width="0.7109375" style="52" customWidth="1"/>
    <col min="3128" max="3369" width="11.42578125" style="52"/>
    <col min="3370" max="3370" width="0.7109375" style="52" customWidth="1"/>
    <col min="3371" max="3371" width="15.140625" style="52" customWidth="1"/>
    <col min="3372" max="3372" width="0.7109375" style="52" customWidth="1"/>
    <col min="3373" max="3373" width="56.140625" style="52" customWidth="1"/>
    <col min="3374" max="3374" width="0.7109375" style="52" customWidth="1"/>
    <col min="3375" max="3375" width="9.140625" style="52" customWidth="1"/>
    <col min="3376" max="3376" width="6" style="52" customWidth="1"/>
    <col min="3377" max="3377" width="0.7109375" style="52" customWidth="1"/>
    <col min="3378" max="3378" width="7.140625" style="52" customWidth="1"/>
    <col min="3379" max="3379" width="6.5703125" style="52" customWidth="1"/>
    <col min="3380" max="3380" width="0.7109375" style="52" customWidth="1"/>
    <col min="3381" max="3381" width="7.85546875" style="52" customWidth="1"/>
    <col min="3382" max="3382" width="10.5703125" style="52" customWidth="1"/>
    <col min="3383" max="3383" width="0.7109375" style="52" customWidth="1"/>
    <col min="3384" max="3625" width="11.42578125" style="52"/>
    <col min="3626" max="3626" width="0.7109375" style="52" customWidth="1"/>
    <col min="3627" max="3627" width="15.140625" style="52" customWidth="1"/>
    <col min="3628" max="3628" width="0.7109375" style="52" customWidth="1"/>
    <col min="3629" max="3629" width="56.140625" style="52" customWidth="1"/>
    <col min="3630" max="3630" width="0.7109375" style="52" customWidth="1"/>
    <col min="3631" max="3631" width="9.140625" style="52" customWidth="1"/>
    <col min="3632" max="3632" width="6" style="52" customWidth="1"/>
    <col min="3633" max="3633" width="0.7109375" style="52" customWidth="1"/>
    <col min="3634" max="3634" width="7.140625" style="52" customWidth="1"/>
    <col min="3635" max="3635" width="6.5703125" style="52" customWidth="1"/>
    <col min="3636" max="3636" width="0.7109375" style="52" customWidth="1"/>
    <col min="3637" max="3637" width="7.85546875" style="52" customWidth="1"/>
    <col min="3638" max="3638" width="10.5703125" style="52" customWidth="1"/>
    <col min="3639" max="3639" width="0.7109375" style="52" customWidth="1"/>
    <col min="3640" max="3881" width="11.42578125" style="52"/>
    <col min="3882" max="3882" width="0.7109375" style="52" customWidth="1"/>
    <col min="3883" max="3883" width="15.140625" style="52" customWidth="1"/>
    <col min="3884" max="3884" width="0.7109375" style="52" customWidth="1"/>
    <col min="3885" max="3885" width="56.140625" style="52" customWidth="1"/>
    <col min="3886" max="3886" width="0.7109375" style="52" customWidth="1"/>
    <col min="3887" max="3887" width="9.140625" style="52" customWidth="1"/>
    <col min="3888" max="3888" width="6" style="52" customWidth="1"/>
    <col min="3889" max="3889" width="0.7109375" style="52" customWidth="1"/>
    <col min="3890" max="3890" width="7.140625" style="52" customWidth="1"/>
    <col min="3891" max="3891" width="6.5703125" style="52" customWidth="1"/>
    <col min="3892" max="3892" width="0.7109375" style="52" customWidth="1"/>
    <col min="3893" max="3893" width="7.85546875" style="52" customWidth="1"/>
    <col min="3894" max="3894" width="10.5703125" style="52" customWidth="1"/>
    <col min="3895" max="3895" width="0.7109375" style="52" customWidth="1"/>
    <col min="3896" max="4137" width="11.42578125" style="52"/>
    <col min="4138" max="4138" width="0.7109375" style="52" customWidth="1"/>
    <col min="4139" max="4139" width="15.140625" style="52" customWidth="1"/>
    <col min="4140" max="4140" width="0.7109375" style="52" customWidth="1"/>
    <col min="4141" max="4141" width="56.140625" style="52" customWidth="1"/>
    <col min="4142" max="4142" width="0.7109375" style="52" customWidth="1"/>
    <col min="4143" max="4143" width="9.140625" style="52" customWidth="1"/>
    <col min="4144" max="4144" width="6" style="52" customWidth="1"/>
    <col min="4145" max="4145" width="0.7109375" style="52" customWidth="1"/>
    <col min="4146" max="4146" width="7.140625" style="52" customWidth="1"/>
    <col min="4147" max="4147" width="6.5703125" style="52" customWidth="1"/>
    <col min="4148" max="4148" width="0.7109375" style="52" customWidth="1"/>
    <col min="4149" max="4149" width="7.85546875" style="52" customWidth="1"/>
    <col min="4150" max="4150" width="10.5703125" style="52" customWidth="1"/>
    <col min="4151" max="4151" width="0.7109375" style="52" customWidth="1"/>
    <col min="4152" max="4393" width="11.42578125" style="52"/>
    <col min="4394" max="4394" width="0.7109375" style="52" customWidth="1"/>
    <col min="4395" max="4395" width="15.140625" style="52" customWidth="1"/>
    <col min="4396" max="4396" width="0.7109375" style="52" customWidth="1"/>
    <col min="4397" max="4397" width="56.140625" style="52" customWidth="1"/>
    <col min="4398" max="4398" width="0.7109375" style="52" customWidth="1"/>
    <col min="4399" max="4399" width="9.140625" style="52" customWidth="1"/>
    <col min="4400" max="4400" width="6" style="52" customWidth="1"/>
    <col min="4401" max="4401" width="0.7109375" style="52" customWidth="1"/>
    <col min="4402" max="4402" width="7.140625" style="52" customWidth="1"/>
    <col min="4403" max="4403" width="6.5703125" style="52" customWidth="1"/>
    <col min="4404" max="4404" width="0.7109375" style="52" customWidth="1"/>
    <col min="4405" max="4405" width="7.85546875" style="52" customWidth="1"/>
    <col min="4406" max="4406" width="10.5703125" style="52" customWidth="1"/>
    <col min="4407" max="4407" width="0.7109375" style="52" customWidth="1"/>
    <col min="4408" max="4649" width="11.42578125" style="52"/>
    <col min="4650" max="4650" width="0.7109375" style="52" customWidth="1"/>
    <col min="4651" max="4651" width="15.140625" style="52" customWidth="1"/>
    <col min="4652" max="4652" width="0.7109375" style="52" customWidth="1"/>
    <col min="4653" max="4653" width="56.140625" style="52" customWidth="1"/>
    <col min="4654" max="4654" width="0.7109375" style="52" customWidth="1"/>
    <col min="4655" max="4655" width="9.140625" style="52" customWidth="1"/>
    <col min="4656" max="4656" width="6" style="52" customWidth="1"/>
    <col min="4657" max="4657" width="0.7109375" style="52" customWidth="1"/>
    <col min="4658" max="4658" width="7.140625" style="52" customWidth="1"/>
    <col min="4659" max="4659" width="6.5703125" style="52" customWidth="1"/>
    <col min="4660" max="4660" width="0.7109375" style="52" customWidth="1"/>
    <col min="4661" max="4661" width="7.85546875" style="52" customWidth="1"/>
    <col min="4662" max="4662" width="10.5703125" style="52" customWidth="1"/>
    <col min="4663" max="4663" width="0.7109375" style="52" customWidth="1"/>
    <col min="4664" max="4905" width="11.42578125" style="52"/>
    <col min="4906" max="4906" width="0.7109375" style="52" customWidth="1"/>
    <col min="4907" max="4907" width="15.140625" style="52" customWidth="1"/>
    <col min="4908" max="4908" width="0.7109375" style="52" customWidth="1"/>
    <col min="4909" max="4909" width="56.140625" style="52" customWidth="1"/>
    <col min="4910" max="4910" width="0.7109375" style="52" customWidth="1"/>
    <col min="4911" max="4911" width="9.140625" style="52" customWidth="1"/>
    <col min="4912" max="4912" width="6" style="52" customWidth="1"/>
    <col min="4913" max="4913" width="0.7109375" style="52" customWidth="1"/>
    <col min="4914" max="4914" width="7.140625" style="52" customWidth="1"/>
    <col min="4915" max="4915" width="6.5703125" style="52" customWidth="1"/>
    <col min="4916" max="4916" width="0.7109375" style="52" customWidth="1"/>
    <col min="4917" max="4917" width="7.85546875" style="52" customWidth="1"/>
    <col min="4918" max="4918" width="10.5703125" style="52" customWidth="1"/>
    <col min="4919" max="4919" width="0.7109375" style="52" customWidth="1"/>
    <col min="4920" max="5161" width="11.42578125" style="52"/>
    <col min="5162" max="5162" width="0.7109375" style="52" customWidth="1"/>
    <col min="5163" max="5163" width="15.140625" style="52" customWidth="1"/>
    <col min="5164" max="5164" width="0.7109375" style="52" customWidth="1"/>
    <col min="5165" max="5165" width="56.140625" style="52" customWidth="1"/>
    <col min="5166" max="5166" width="0.7109375" style="52" customWidth="1"/>
    <col min="5167" max="5167" width="9.140625" style="52" customWidth="1"/>
    <col min="5168" max="5168" width="6" style="52" customWidth="1"/>
    <col min="5169" max="5169" width="0.7109375" style="52" customWidth="1"/>
    <col min="5170" max="5170" width="7.140625" style="52" customWidth="1"/>
    <col min="5171" max="5171" width="6.5703125" style="52" customWidth="1"/>
    <col min="5172" max="5172" width="0.7109375" style="52" customWidth="1"/>
    <col min="5173" max="5173" width="7.85546875" style="52" customWidth="1"/>
    <col min="5174" max="5174" width="10.5703125" style="52" customWidth="1"/>
    <col min="5175" max="5175" width="0.7109375" style="52" customWidth="1"/>
    <col min="5176" max="5417" width="11.42578125" style="52"/>
    <col min="5418" max="5418" width="0.7109375" style="52" customWidth="1"/>
    <col min="5419" max="5419" width="15.140625" style="52" customWidth="1"/>
    <col min="5420" max="5420" width="0.7109375" style="52" customWidth="1"/>
    <col min="5421" max="5421" width="56.140625" style="52" customWidth="1"/>
    <col min="5422" max="5422" width="0.7109375" style="52" customWidth="1"/>
    <col min="5423" max="5423" width="9.140625" style="52" customWidth="1"/>
    <col min="5424" max="5424" width="6" style="52" customWidth="1"/>
    <col min="5425" max="5425" width="0.7109375" style="52" customWidth="1"/>
    <col min="5426" max="5426" width="7.140625" style="52" customWidth="1"/>
    <col min="5427" max="5427" width="6.5703125" style="52" customWidth="1"/>
    <col min="5428" max="5428" width="0.7109375" style="52" customWidth="1"/>
    <col min="5429" max="5429" width="7.85546875" style="52" customWidth="1"/>
    <col min="5430" max="5430" width="10.5703125" style="52" customWidth="1"/>
    <col min="5431" max="5431" width="0.7109375" style="52" customWidth="1"/>
    <col min="5432" max="5673" width="11.42578125" style="52"/>
    <col min="5674" max="5674" width="0.7109375" style="52" customWidth="1"/>
    <col min="5675" max="5675" width="15.140625" style="52" customWidth="1"/>
    <col min="5676" max="5676" width="0.7109375" style="52" customWidth="1"/>
    <col min="5677" max="5677" width="56.140625" style="52" customWidth="1"/>
    <col min="5678" max="5678" width="0.7109375" style="52" customWidth="1"/>
    <col min="5679" max="5679" width="9.140625" style="52" customWidth="1"/>
    <col min="5680" max="5680" width="6" style="52" customWidth="1"/>
    <col min="5681" max="5681" width="0.7109375" style="52" customWidth="1"/>
    <col min="5682" max="5682" width="7.140625" style="52" customWidth="1"/>
    <col min="5683" max="5683" width="6.5703125" style="52" customWidth="1"/>
    <col min="5684" max="5684" width="0.7109375" style="52" customWidth="1"/>
    <col min="5685" max="5685" width="7.85546875" style="52" customWidth="1"/>
    <col min="5686" max="5686" width="10.5703125" style="52" customWidth="1"/>
    <col min="5687" max="5687" width="0.7109375" style="52" customWidth="1"/>
    <col min="5688" max="5929" width="11.42578125" style="52"/>
    <col min="5930" max="5930" width="0.7109375" style="52" customWidth="1"/>
    <col min="5931" max="5931" width="15.140625" style="52" customWidth="1"/>
    <col min="5932" max="5932" width="0.7109375" style="52" customWidth="1"/>
    <col min="5933" max="5933" width="56.140625" style="52" customWidth="1"/>
    <col min="5934" max="5934" width="0.7109375" style="52" customWidth="1"/>
    <col min="5935" max="5935" width="9.140625" style="52" customWidth="1"/>
    <col min="5936" max="5936" width="6" style="52" customWidth="1"/>
    <col min="5937" max="5937" width="0.7109375" style="52" customWidth="1"/>
    <col min="5938" max="5938" width="7.140625" style="52" customWidth="1"/>
    <col min="5939" max="5939" width="6.5703125" style="52" customWidth="1"/>
    <col min="5940" max="5940" width="0.7109375" style="52" customWidth="1"/>
    <col min="5941" max="5941" width="7.85546875" style="52" customWidth="1"/>
    <col min="5942" max="5942" width="10.5703125" style="52" customWidth="1"/>
    <col min="5943" max="5943" width="0.7109375" style="52" customWidth="1"/>
    <col min="5944" max="6185" width="11.42578125" style="52"/>
    <col min="6186" max="6186" width="0.7109375" style="52" customWidth="1"/>
    <col min="6187" max="6187" width="15.140625" style="52" customWidth="1"/>
    <col min="6188" max="6188" width="0.7109375" style="52" customWidth="1"/>
    <col min="6189" max="6189" width="56.140625" style="52" customWidth="1"/>
    <col min="6190" max="6190" width="0.7109375" style="52" customWidth="1"/>
    <col min="6191" max="6191" width="9.140625" style="52" customWidth="1"/>
    <col min="6192" max="6192" width="6" style="52" customWidth="1"/>
    <col min="6193" max="6193" width="0.7109375" style="52" customWidth="1"/>
    <col min="6194" max="6194" width="7.140625" style="52" customWidth="1"/>
    <col min="6195" max="6195" width="6.5703125" style="52" customWidth="1"/>
    <col min="6196" max="6196" width="0.7109375" style="52" customWidth="1"/>
    <col min="6197" max="6197" width="7.85546875" style="52" customWidth="1"/>
    <col min="6198" max="6198" width="10.5703125" style="52" customWidth="1"/>
    <col min="6199" max="6199" width="0.7109375" style="52" customWidth="1"/>
    <col min="6200" max="6441" width="11.42578125" style="52"/>
    <col min="6442" max="6442" width="0.7109375" style="52" customWidth="1"/>
    <col min="6443" max="6443" width="15.140625" style="52" customWidth="1"/>
    <col min="6444" max="6444" width="0.7109375" style="52" customWidth="1"/>
    <col min="6445" max="6445" width="56.140625" style="52" customWidth="1"/>
    <col min="6446" max="6446" width="0.7109375" style="52" customWidth="1"/>
    <col min="6447" max="6447" width="9.140625" style="52" customWidth="1"/>
    <col min="6448" max="6448" width="6" style="52" customWidth="1"/>
    <col min="6449" max="6449" width="0.7109375" style="52" customWidth="1"/>
    <col min="6450" max="6450" width="7.140625" style="52" customWidth="1"/>
    <col min="6451" max="6451" width="6.5703125" style="52" customWidth="1"/>
    <col min="6452" max="6452" width="0.7109375" style="52" customWidth="1"/>
    <col min="6453" max="6453" width="7.85546875" style="52" customWidth="1"/>
    <col min="6454" max="6454" width="10.5703125" style="52" customWidth="1"/>
    <col min="6455" max="6455" width="0.7109375" style="52" customWidth="1"/>
    <col min="6456" max="6697" width="11.42578125" style="52"/>
    <col min="6698" max="6698" width="0.7109375" style="52" customWidth="1"/>
    <col min="6699" max="6699" width="15.140625" style="52" customWidth="1"/>
    <col min="6700" max="6700" width="0.7109375" style="52" customWidth="1"/>
    <col min="6701" max="6701" width="56.140625" style="52" customWidth="1"/>
    <col min="6702" max="6702" width="0.7109375" style="52" customWidth="1"/>
    <col min="6703" max="6703" width="9.140625" style="52" customWidth="1"/>
    <col min="6704" max="6704" width="6" style="52" customWidth="1"/>
    <col min="6705" max="6705" width="0.7109375" style="52" customWidth="1"/>
    <col min="6706" max="6706" width="7.140625" style="52" customWidth="1"/>
    <col min="6707" max="6707" width="6.5703125" style="52" customWidth="1"/>
    <col min="6708" max="6708" width="0.7109375" style="52" customWidth="1"/>
    <col min="6709" max="6709" width="7.85546875" style="52" customWidth="1"/>
    <col min="6710" max="6710" width="10.5703125" style="52" customWidth="1"/>
    <col min="6711" max="6711" width="0.7109375" style="52" customWidth="1"/>
    <col min="6712" max="6953" width="11.42578125" style="52"/>
    <col min="6954" max="6954" width="0.7109375" style="52" customWidth="1"/>
    <col min="6955" max="6955" width="15.140625" style="52" customWidth="1"/>
    <col min="6956" max="6956" width="0.7109375" style="52" customWidth="1"/>
    <col min="6957" max="6957" width="56.140625" style="52" customWidth="1"/>
    <col min="6958" max="6958" width="0.7109375" style="52" customWidth="1"/>
    <col min="6959" max="6959" width="9.140625" style="52" customWidth="1"/>
    <col min="6960" max="6960" width="6" style="52" customWidth="1"/>
    <col min="6961" max="6961" width="0.7109375" style="52" customWidth="1"/>
    <col min="6962" max="6962" width="7.140625" style="52" customWidth="1"/>
    <col min="6963" max="6963" width="6.5703125" style="52" customWidth="1"/>
    <col min="6964" max="6964" width="0.7109375" style="52" customWidth="1"/>
    <col min="6965" max="6965" width="7.85546875" style="52" customWidth="1"/>
    <col min="6966" max="6966" width="10.5703125" style="52" customWidth="1"/>
    <col min="6967" max="6967" width="0.7109375" style="52" customWidth="1"/>
    <col min="6968" max="7209" width="11.42578125" style="52"/>
    <col min="7210" max="7210" width="0.7109375" style="52" customWidth="1"/>
    <col min="7211" max="7211" width="15.140625" style="52" customWidth="1"/>
    <col min="7212" max="7212" width="0.7109375" style="52" customWidth="1"/>
    <col min="7213" max="7213" width="56.140625" style="52" customWidth="1"/>
    <col min="7214" max="7214" width="0.7109375" style="52" customWidth="1"/>
    <col min="7215" max="7215" width="9.140625" style="52" customWidth="1"/>
    <col min="7216" max="7216" width="6" style="52" customWidth="1"/>
    <col min="7217" max="7217" width="0.7109375" style="52" customWidth="1"/>
    <col min="7218" max="7218" width="7.140625" style="52" customWidth="1"/>
    <col min="7219" max="7219" width="6.5703125" style="52" customWidth="1"/>
    <col min="7220" max="7220" width="0.7109375" style="52" customWidth="1"/>
    <col min="7221" max="7221" width="7.85546875" style="52" customWidth="1"/>
    <col min="7222" max="7222" width="10.5703125" style="52" customWidth="1"/>
    <col min="7223" max="7223" width="0.7109375" style="52" customWidth="1"/>
    <col min="7224" max="7465" width="11.42578125" style="52"/>
    <col min="7466" max="7466" width="0.7109375" style="52" customWidth="1"/>
    <col min="7467" max="7467" width="15.140625" style="52" customWidth="1"/>
    <col min="7468" max="7468" width="0.7109375" style="52" customWidth="1"/>
    <col min="7469" max="7469" width="56.140625" style="52" customWidth="1"/>
    <col min="7470" max="7470" width="0.7109375" style="52" customWidth="1"/>
    <col min="7471" max="7471" width="9.140625" style="52" customWidth="1"/>
    <col min="7472" max="7472" width="6" style="52" customWidth="1"/>
    <col min="7473" max="7473" width="0.7109375" style="52" customWidth="1"/>
    <col min="7474" max="7474" width="7.140625" style="52" customWidth="1"/>
    <col min="7475" max="7475" width="6.5703125" style="52" customWidth="1"/>
    <col min="7476" max="7476" width="0.7109375" style="52" customWidth="1"/>
    <col min="7477" max="7477" width="7.85546875" style="52" customWidth="1"/>
    <col min="7478" max="7478" width="10.5703125" style="52" customWidth="1"/>
    <col min="7479" max="7479" width="0.7109375" style="52" customWidth="1"/>
    <col min="7480" max="7721" width="11.42578125" style="52"/>
    <col min="7722" max="7722" width="0.7109375" style="52" customWidth="1"/>
    <col min="7723" max="7723" width="15.140625" style="52" customWidth="1"/>
    <col min="7724" max="7724" width="0.7109375" style="52" customWidth="1"/>
    <col min="7725" max="7725" width="56.140625" style="52" customWidth="1"/>
    <col min="7726" max="7726" width="0.7109375" style="52" customWidth="1"/>
    <col min="7727" max="7727" width="9.140625" style="52" customWidth="1"/>
    <col min="7728" max="7728" width="6" style="52" customWidth="1"/>
    <col min="7729" max="7729" width="0.7109375" style="52" customWidth="1"/>
    <col min="7730" max="7730" width="7.140625" style="52" customWidth="1"/>
    <col min="7731" max="7731" width="6.5703125" style="52" customWidth="1"/>
    <col min="7732" max="7732" width="0.7109375" style="52" customWidth="1"/>
    <col min="7733" max="7733" width="7.85546875" style="52" customWidth="1"/>
    <col min="7734" max="7734" width="10.5703125" style="52" customWidth="1"/>
    <col min="7735" max="7735" width="0.7109375" style="52" customWidth="1"/>
    <col min="7736" max="7977" width="11.42578125" style="52"/>
    <col min="7978" max="7978" width="0.7109375" style="52" customWidth="1"/>
    <col min="7979" max="7979" width="15.140625" style="52" customWidth="1"/>
    <col min="7980" max="7980" width="0.7109375" style="52" customWidth="1"/>
    <col min="7981" max="7981" width="56.140625" style="52" customWidth="1"/>
    <col min="7982" max="7982" width="0.7109375" style="52" customWidth="1"/>
    <col min="7983" max="7983" width="9.140625" style="52" customWidth="1"/>
    <col min="7984" max="7984" width="6" style="52" customWidth="1"/>
    <col min="7985" max="7985" width="0.7109375" style="52" customWidth="1"/>
    <col min="7986" max="7986" width="7.140625" style="52" customWidth="1"/>
    <col min="7987" max="7987" width="6.5703125" style="52" customWidth="1"/>
    <col min="7988" max="7988" width="0.7109375" style="52" customWidth="1"/>
    <col min="7989" max="7989" width="7.85546875" style="52" customWidth="1"/>
    <col min="7990" max="7990" width="10.5703125" style="52" customWidth="1"/>
    <col min="7991" max="7991" width="0.7109375" style="52" customWidth="1"/>
    <col min="7992" max="8233" width="11.42578125" style="52"/>
    <col min="8234" max="8234" width="0.7109375" style="52" customWidth="1"/>
    <col min="8235" max="8235" width="15.140625" style="52" customWidth="1"/>
    <col min="8236" max="8236" width="0.7109375" style="52" customWidth="1"/>
    <col min="8237" max="8237" width="56.140625" style="52" customWidth="1"/>
    <col min="8238" max="8238" width="0.7109375" style="52" customWidth="1"/>
    <col min="8239" max="8239" width="9.140625" style="52" customWidth="1"/>
    <col min="8240" max="8240" width="6" style="52" customWidth="1"/>
    <col min="8241" max="8241" width="0.7109375" style="52" customWidth="1"/>
    <col min="8242" max="8242" width="7.140625" style="52" customWidth="1"/>
    <col min="8243" max="8243" width="6.5703125" style="52" customWidth="1"/>
    <col min="8244" max="8244" width="0.7109375" style="52" customWidth="1"/>
    <col min="8245" max="8245" width="7.85546875" style="52" customWidth="1"/>
    <col min="8246" max="8246" width="10.5703125" style="52" customWidth="1"/>
    <col min="8247" max="8247" width="0.7109375" style="52" customWidth="1"/>
    <col min="8248" max="8489" width="11.42578125" style="52"/>
    <col min="8490" max="8490" width="0.7109375" style="52" customWidth="1"/>
    <col min="8491" max="8491" width="15.140625" style="52" customWidth="1"/>
    <col min="8492" max="8492" width="0.7109375" style="52" customWidth="1"/>
    <col min="8493" max="8493" width="56.140625" style="52" customWidth="1"/>
    <col min="8494" max="8494" width="0.7109375" style="52" customWidth="1"/>
    <col min="8495" max="8495" width="9.140625" style="52" customWidth="1"/>
    <col min="8496" max="8496" width="6" style="52" customWidth="1"/>
    <col min="8497" max="8497" width="0.7109375" style="52" customWidth="1"/>
    <col min="8498" max="8498" width="7.140625" style="52" customWidth="1"/>
    <col min="8499" max="8499" width="6.5703125" style="52" customWidth="1"/>
    <col min="8500" max="8500" width="0.7109375" style="52" customWidth="1"/>
    <col min="8501" max="8501" width="7.85546875" style="52" customWidth="1"/>
    <col min="8502" max="8502" width="10.5703125" style="52" customWidth="1"/>
    <col min="8503" max="8503" width="0.7109375" style="52" customWidth="1"/>
    <col min="8504" max="8745" width="11.42578125" style="52"/>
    <col min="8746" max="8746" width="0.7109375" style="52" customWidth="1"/>
    <col min="8747" max="8747" width="15.140625" style="52" customWidth="1"/>
    <col min="8748" max="8748" width="0.7109375" style="52" customWidth="1"/>
    <col min="8749" max="8749" width="56.140625" style="52" customWidth="1"/>
    <col min="8750" max="8750" width="0.7109375" style="52" customWidth="1"/>
    <col min="8751" max="8751" width="9.140625" style="52" customWidth="1"/>
    <col min="8752" max="8752" width="6" style="52" customWidth="1"/>
    <col min="8753" max="8753" width="0.7109375" style="52" customWidth="1"/>
    <col min="8754" max="8754" width="7.140625" style="52" customWidth="1"/>
    <col min="8755" max="8755" width="6.5703125" style="52" customWidth="1"/>
    <col min="8756" max="8756" width="0.7109375" style="52" customWidth="1"/>
    <col min="8757" max="8757" width="7.85546875" style="52" customWidth="1"/>
    <col min="8758" max="8758" width="10.5703125" style="52" customWidth="1"/>
    <col min="8759" max="8759" width="0.7109375" style="52" customWidth="1"/>
    <col min="8760" max="9001" width="11.42578125" style="52"/>
    <col min="9002" max="9002" width="0.7109375" style="52" customWidth="1"/>
    <col min="9003" max="9003" width="15.140625" style="52" customWidth="1"/>
    <col min="9004" max="9004" width="0.7109375" style="52" customWidth="1"/>
    <col min="9005" max="9005" width="56.140625" style="52" customWidth="1"/>
    <col min="9006" max="9006" width="0.7109375" style="52" customWidth="1"/>
    <col min="9007" max="9007" width="9.140625" style="52" customWidth="1"/>
    <col min="9008" max="9008" width="6" style="52" customWidth="1"/>
    <col min="9009" max="9009" width="0.7109375" style="52" customWidth="1"/>
    <col min="9010" max="9010" width="7.140625" style="52" customWidth="1"/>
    <col min="9011" max="9011" width="6.5703125" style="52" customWidth="1"/>
    <col min="9012" max="9012" width="0.7109375" style="52" customWidth="1"/>
    <col min="9013" max="9013" width="7.85546875" style="52" customWidth="1"/>
    <col min="9014" max="9014" width="10.5703125" style="52" customWidth="1"/>
    <col min="9015" max="9015" width="0.7109375" style="52" customWidth="1"/>
    <col min="9016" max="9257" width="11.42578125" style="52"/>
    <col min="9258" max="9258" width="0.7109375" style="52" customWidth="1"/>
    <col min="9259" max="9259" width="15.140625" style="52" customWidth="1"/>
    <col min="9260" max="9260" width="0.7109375" style="52" customWidth="1"/>
    <col min="9261" max="9261" width="56.140625" style="52" customWidth="1"/>
    <col min="9262" max="9262" width="0.7109375" style="52" customWidth="1"/>
    <col min="9263" max="9263" width="9.140625" style="52" customWidth="1"/>
    <col min="9264" max="9264" width="6" style="52" customWidth="1"/>
    <col min="9265" max="9265" width="0.7109375" style="52" customWidth="1"/>
    <col min="9266" max="9266" width="7.140625" style="52" customWidth="1"/>
    <col min="9267" max="9267" width="6.5703125" style="52" customWidth="1"/>
    <col min="9268" max="9268" width="0.7109375" style="52" customWidth="1"/>
    <col min="9269" max="9269" width="7.85546875" style="52" customWidth="1"/>
    <col min="9270" max="9270" width="10.5703125" style="52" customWidth="1"/>
    <col min="9271" max="9271" width="0.7109375" style="52" customWidth="1"/>
    <col min="9272" max="9513" width="11.42578125" style="52"/>
    <col min="9514" max="9514" width="0.7109375" style="52" customWidth="1"/>
    <col min="9515" max="9515" width="15.140625" style="52" customWidth="1"/>
    <col min="9516" max="9516" width="0.7109375" style="52" customWidth="1"/>
    <col min="9517" max="9517" width="56.140625" style="52" customWidth="1"/>
    <col min="9518" max="9518" width="0.7109375" style="52" customWidth="1"/>
    <col min="9519" max="9519" width="9.140625" style="52" customWidth="1"/>
    <col min="9520" max="9520" width="6" style="52" customWidth="1"/>
    <col min="9521" max="9521" width="0.7109375" style="52" customWidth="1"/>
    <col min="9522" max="9522" width="7.140625" style="52" customWidth="1"/>
    <col min="9523" max="9523" width="6.5703125" style="52" customWidth="1"/>
    <col min="9524" max="9524" width="0.7109375" style="52" customWidth="1"/>
    <col min="9525" max="9525" width="7.85546875" style="52" customWidth="1"/>
    <col min="9526" max="9526" width="10.5703125" style="52" customWidth="1"/>
    <col min="9527" max="9527" width="0.7109375" style="52" customWidth="1"/>
    <col min="9528" max="9769" width="11.42578125" style="52"/>
    <col min="9770" max="9770" width="0.7109375" style="52" customWidth="1"/>
    <col min="9771" max="9771" width="15.140625" style="52" customWidth="1"/>
    <col min="9772" max="9772" width="0.7109375" style="52" customWidth="1"/>
    <col min="9773" max="9773" width="56.140625" style="52" customWidth="1"/>
    <col min="9774" max="9774" width="0.7109375" style="52" customWidth="1"/>
    <col min="9775" max="9775" width="9.140625" style="52" customWidth="1"/>
    <col min="9776" max="9776" width="6" style="52" customWidth="1"/>
    <col min="9777" max="9777" width="0.7109375" style="52" customWidth="1"/>
    <col min="9778" max="9778" width="7.140625" style="52" customWidth="1"/>
    <col min="9779" max="9779" width="6.5703125" style="52" customWidth="1"/>
    <col min="9780" max="9780" width="0.7109375" style="52" customWidth="1"/>
    <col min="9781" max="9781" width="7.85546875" style="52" customWidth="1"/>
    <col min="9782" max="9782" width="10.5703125" style="52" customWidth="1"/>
    <col min="9783" max="9783" width="0.7109375" style="52" customWidth="1"/>
    <col min="9784" max="10025" width="11.42578125" style="52"/>
    <col min="10026" max="10026" width="0.7109375" style="52" customWidth="1"/>
    <col min="10027" max="10027" width="15.140625" style="52" customWidth="1"/>
    <col min="10028" max="10028" width="0.7109375" style="52" customWidth="1"/>
    <col min="10029" max="10029" width="56.140625" style="52" customWidth="1"/>
    <col min="10030" max="10030" width="0.7109375" style="52" customWidth="1"/>
    <col min="10031" max="10031" width="9.140625" style="52" customWidth="1"/>
    <col min="10032" max="10032" width="6" style="52" customWidth="1"/>
    <col min="10033" max="10033" width="0.7109375" style="52" customWidth="1"/>
    <col min="10034" max="10034" width="7.140625" style="52" customWidth="1"/>
    <col min="10035" max="10035" width="6.5703125" style="52" customWidth="1"/>
    <col min="10036" max="10036" width="0.7109375" style="52" customWidth="1"/>
    <col min="10037" max="10037" width="7.85546875" style="52" customWidth="1"/>
    <col min="10038" max="10038" width="10.5703125" style="52" customWidth="1"/>
    <col min="10039" max="10039" width="0.7109375" style="52" customWidth="1"/>
    <col min="10040" max="10281" width="11.42578125" style="52"/>
    <col min="10282" max="10282" width="0.7109375" style="52" customWidth="1"/>
    <col min="10283" max="10283" width="15.140625" style="52" customWidth="1"/>
    <col min="10284" max="10284" width="0.7109375" style="52" customWidth="1"/>
    <col min="10285" max="10285" width="56.140625" style="52" customWidth="1"/>
    <col min="10286" max="10286" width="0.7109375" style="52" customWidth="1"/>
    <col min="10287" max="10287" width="9.140625" style="52" customWidth="1"/>
    <col min="10288" max="10288" width="6" style="52" customWidth="1"/>
    <col min="10289" max="10289" width="0.7109375" style="52" customWidth="1"/>
    <col min="10290" max="10290" width="7.140625" style="52" customWidth="1"/>
    <col min="10291" max="10291" width="6.5703125" style="52" customWidth="1"/>
    <col min="10292" max="10292" width="0.7109375" style="52" customWidth="1"/>
    <col min="10293" max="10293" width="7.85546875" style="52" customWidth="1"/>
    <col min="10294" max="10294" width="10.5703125" style="52" customWidth="1"/>
    <col min="10295" max="10295" width="0.7109375" style="52" customWidth="1"/>
    <col min="10296" max="10537" width="11.42578125" style="52"/>
    <col min="10538" max="10538" width="0.7109375" style="52" customWidth="1"/>
    <col min="10539" max="10539" width="15.140625" style="52" customWidth="1"/>
    <col min="10540" max="10540" width="0.7109375" style="52" customWidth="1"/>
    <col min="10541" max="10541" width="56.140625" style="52" customWidth="1"/>
    <col min="10542" max="10542" width="0.7109375" style="52" customWidth="1"/>
    <col min="10543" max="10543" width="9.140625" style="52" customWidth="1"/>
    <col min="10544" max="10544" width="6" style="52" customWidth="1"/>
    <col min="10545" max="10545" width="0.7109375" style="52" customWidth="1"/>
    <col min="10546" max="10546" width="7.140625" style="52" customWidth="1"/>
    <col min="10547" max="10547" width="6.5703125" style="52" customWidth="1"/>
    <col min="10548" max="10548" width="0.7109375" style="52" customWidth="1"/>
    <col min="10549" max="10549" width="7.85546875" style="52" customWidth="1"/>
    <col min="10550" max="10550" width="10.5703125" style="52" customWidth="1"/>
    <col min="10551" max="10551" width="0.7109375" style="52" customWidth="1"/>
    <col min="10552" max="10793" width="11.42578125" style="52"/>
    <col min="10794" max="10794" width="0.7109375" style="52" customWidth="1"/>
    <col min="10795" max="10795" width="15.140625" style="52" customWidth="1"/>
    <col min="10796" max="10796" width="0.7109375" style="52" customWidth="1"/>
    <col min="10797" max="10797" width="56.140625" style="52" customWidth="1"/>
    <col min="10798" max="10798" width="0.7109375" style="52" customWidth="1"/>
    <col min="10799" max="10799" width="9.140625" style="52" customWidth="1"/>
    <col min="10800" max="10800" width="6" style="52" customWidth="1"/>
    <col min="10801" max="10801" width="0.7109375" style="52" customWidth="1"/>
    <col min="10802" max="10802" width="7.140625" style="52" customWidth="1"/>
    <col min="10803" max="10803" width="6.5703125" style="52" customWidth="1"/>
    <col min="10804" max="10804" width="0.7109375" style="52" customWidth="1"/>
    <col min="10805" max="10805" width="7.85546875" style="52" customWidth="1"/>
    <col min="10806" max="10806" width="10.5703125" style="52" customWidth="1"/>
    <col min="10807" max="10807" width="0.7109375" style="52" customWidth="1"/>
    <col min="10808" max="11049" width="11.42578125" style="52"/>
    <col min="11050" max="11050" width="0.7109375" style="52" customWidth="1"/>
    <col min="11051" max="11051" width="15.140625" style="52" customWidth="1"/>
    <col min="11052" max="11052" width="0.7109375" style="52" customWidth="1"/>
    <col min="11053" max="11053" width="56.140625" style="52" customWidth="1"/>
    <col min="11054" max="11054" width="0.7109375" style="52" customWidth="1"/>
    <col min="11055" max="11055" width="9.140625" style="52" customWidth="1"/>
    <col min="11056" max="11056" width="6" style="52" customWidth="1"/>
    <col min="11057" max="11057" width="0.7109375" style="52" customWidth="1"/>
    <col min="11058" max="11058" width="7.140625" style="52" customWidth="1"/>
    <col min="11059" max="11059" width="6.5703125" style="52" customWidth="1"/>
    <col min="11060" max="11060" width="0.7109375" style="52" customWidth="1"/>
    <col min="11061" max="11061" width="7.85546875" style="52" customWidth="1"/>
    <col min="11062" max="11062" width="10.5703125" style="52" customWidth="1"/>
    <col min="11063" max="11063" width="0.7109375" style="52" customWidth="1"/>
    <col min="11064" max="11305" width="11.42578125" style="52"/>
    <col min="11306" max="11306" width="0.7109375" style="52" customWidth="1"/>
    <col min="11307" max="11307" width="15.140625" style="52" customWidth="1"/>
    <col min="11308" max="11308" width="0.7109375" style="52" customWidth="1"/>
    <col min="11309" max="11309" width="56.140625" style="52" customWidth="1"/>
    <col min="11310" max="11310" width="0.7109375" style="52" customWidth="1"/>
    <col min="11311" max="11311" width="9.140625" style="52" customWidth="1"/>
    <col min="11312" max="11312" width="6" style="52" customWidth="1"/>
    <col min="11313" max="11313" width="0.7109375" style="52" customWidth="1"/>
    <col min="11314" max="11314" width="7.140625" style="52" customWidth="1"/>
    <col min="11315" max="11315" width="6.5703125" style="52" customWidth="1"/>
    <col min="11316" max="11316" width="0.7109375" style="52" customWidth="1"/>
    <col min="11317" max="11317" width="7.85546875" style="52" customWidth="1"/>
    <col min="11318" max="11318" width="10.5703125" style="52" customWidth="1"/>
    <col min="11319" max="11319" width="0.7109375" style="52" customWidth="1"/>
    <col min="11320" max="11561" width="11.42578125" style="52"/>
    <col min="11562" max="11562" width="0.7109375" style="52" customWidth="1"/>
    <col min="11563" max="11563" width="15.140625" style="52" customWidth="1"/>
    <col min="11564" max="11564" width="0.7109375" style="52" customWidth="1"/>
    <col min="11565" max="11565" width="56.140625" style="52" customWidth="1"/>
    <col min="11566" max="11566" width="0.7109375" style="52" customWidth="1"/>
    <col min="11567" max="11567" width="9.140625" style="52" customWidth="1"/>
    <col min="11568" max="11568" width="6" style="52" customWidth="1"/>
    <col min="11569" max="11569" width="0.7109375" style="52" customWidth="1"/>
    <col min="11570" max="11570" width="7.140625" style="52" customWidth="1"/>
    <col min="11571" max="11571" width="6.5703125" style="52" customWidth="1"/>
    <col min="11572" max="11572" width="0.7109375" style="52" customWidth="1"/>
    <col min="11573" max="11573" width="7.85546875" style="52" customWidth="1"/>
    <col min="11574" max="11574" width="10.5703125" style="52" customWidth="1"/>
    <col min="11575" max="11575" width="0.7109375" style="52" customWidth="1"/>
    <col min="11576" max="11817" width="11.42578125" style="52"/>
    <col min="11818" max="11818" width="0.7109375" style="52" customWidth="1"/>
    <col min="11819" max="11819" width="15.140625" style="52" customWidth="1"/>
    <col min="11820" max="11820" width="0.7109375" style="52" customWidth="1"/>
    <col min="11821" max="11821" width="56.140625" style="52" customWidth="1"/>
    <col min="11822" max="11822" width="0.7109375" style="52" customWidth="1"/>
    <col min="11823" max="11823" width="9.140625" style="52" customWidth="1"/>
    <col min="11824" max="11824" width="6" style="52" customWidth="1"/>
    <col min="11825" max="11825" width="0.7109375" style="52" customWidth="1"/>
    <col min="11826" max="11826" width="7.140625" style="52" customWidth="1"/>
    <col min="11827" max="11827" width="6.5703125" style="52" customWidth="1"/>
    <col min="11828" max="11828" width="0.7109375" style="52" customWidth="1"/>
    <col min="11829" max="11829" width="7.85546875" style="52" customWidth="1"/>
    <col min="11830" max="11830" width="10.5703125" style="52" customWidth="1"/>
    <col min="11831" max="11831" width="0.7109375" style="52" customWidth="1"/>
    <col min="11832" max="12073" width="11.42578125" style="52"/>
    <col min="12074" max="12074" width="0.7109375" style="52" customWidth="1"/>
    <col min="12075" max="12075" width="15.140625" style="52" customWidth="1"/>
    <col min="12076" max="12076" width="0.7109375" style="52" customWidth="1"/>
    <col min="12077" max="12077" width="56.140625" style="52" customWidth="1"/>
    <col min="12078" max="12078" width="0.7109375" style="52" customWidth="1"/>
    <col min="12079" max="12079" width="9.140625" style="52" customWidth="1"/>
    <col min="12080" max="12080" width="6" style="52" customWidth="1"/>
    <col min="12081" max="12081" width="0.7109375" style="52" customWidth="1"/>
    <col min="12082" max="12082" width="7.140625" style="52" customWidth="1"/>
    <col min="12083" max="12083" width="6.5703125" style="52" customWidth="1"/>
    <col min="12084" max="12084" width="0.7109375" style="52" customWidth="1"/>
    <col min="12085" max="12085" width="7.85546875" style="52" customWidth="1"/>
    <col min="12086" max="12086" width="10.5703125" style="52" customWidth="1"/>
    <col min="12087" max="12087" width="0.7109375" style="52" customWidth="1"/>
    <col min="12088" max="12329" width="11.42578125" style="52"/>
    <col min="12330" max="12330" width="0.7109375" style="52" customWidth="1"/>
    <col min="12331" max="12331" width="15.140625" style="52" customWidth="1"/>
    <col min="12332" max="12332" width="0.7109375" style="52" customWidth="1"/>
    <col min="12333" max="12333" width="56.140625" style="52" customWidth="1"/>
    <col min="12334" max="12334" width="0.7109375" style="52" customWidth="1"/>
    <col min="12335" max="12335" width="9.140625" style="52" customWidth="1"/>
    <col min="12336" max="12336" width="6" style="52" customWidth="1"/>
    <col min="12337" max="12337" width="0.7109375" style="52" customWidth="1"/>
    <col min="12338" max="12338" width="7.140625" style="52" customWidth="1"/>
    <col min="12339" max="12339" width="6.5703125" style="52" customWidth="1"/>
    <col min="12340" max="12340" width="0.7109375" style="52" customWidth="1"/>
    <col min="12341" max="12341" width="7.85546875" style="52" customWidth="1"/>
    <col min="12342" max="12342" width="10.5703125" style="52" customWidth="1"/>
    <col min="12343" max="12343" width="0.7109375" style="52" customWidth="1"/>
    <col min="12344" max="12585" width="11.42578125" style="52"/>
    <col min="12586" max="12586" width="0.7109375" style="52" customWidth="1"/>
    <col min="12587" max="12587" width="15.140625" style="52" customWidth="1"/>
    <col min="12588" max="12588" width="0.7109375" style="52" customWidth="1"/>
    <col min="12589" max="12589" width="56.140625" style="52" customWidth="1"/>
    <col min="12590" max="12590" width="0.7109375" style="52" customWidth="1"/>
    <col min="12591" max="12591" width="9.140625" style="52" customWidth="1"/>
    <col min="12592" max="12592" width="6" style="52" customWidth="1"/>
    <col min="12593" max="12593" width="0.7109375" style="52" customWidth="1"/>
    <col min="12594" max="12594" width="7.140625" style="52" customWidth="1"/>
    <col min="12595" max="12595" width="6.5703125" style="52" customWidth="1"/>
    <col min="12596" max="12596" width="0.7109375" style="52" customWidth="1"/>
    <col min="12597" max="12597" width="7.85546875" style="52" customWidth="1"/>
    <col min="12598" max="12598" width="10.5703125" style="52" customWidth="1"/>
    <col min="12599" max="12599" width="0.7109375" style="52" customWidth="1"/>
    <col min="12600" max="12841" width="11.42578125" style="52"/>
    <col min="12842" max="12842" width="0.7109375" style="52" customWidth="1"/>
    <col min="12843" max="12843" width="15.140625" style="52" customWidth="1"/>
    <col min="12844" max="12844" width="0.7109375" style="52" customWidth="1"/>
    <col min="12845" max="12845" width="56.140625" style="52" customWidth="1"/>
    <col min="12846" max="12846" width="0.7109375" style="52" customWidth="1"/>
    <col min="12847" max="12847" width="9.140625" style="52" customWidth="1"/>
    <col min="12848" max="12848" width="6" style="52" customWidth="1"/>
    <col min="12849" max="12849" width="0.7109375" style="52" customWidth="1"/>
    <col min="12850" max="12850" width="7.140625" style="52" customWidth="1"/>
    <col min="12851" max="12851" width="6.5703125" style="52" customWidth="1"/>
    <col min="12852" max="12852" width="0.7109375" style="52" customWidth="1"/>
    <col min="12853" max="12853" width="7.85546875" style="52" customWidth="1"/>
    <col min="12854" max="12854" width="10.5703125" style="52" customWidth="1"/>
    <col min="12855" max="12855" width="0.7109375" style="52" customWidth="1"/>
    <col min="12856" max="13097" width="11.42578125" style="52"/>
    <col min="13098" max="13098" width="0.7109375" style="52" customWidth="1"/>
    <col min="13099" max="13099" width="15.140625" style="52" customWidth="1"/>
    <col min="13100" max="13100" width="0.7109375" style="52" customWidth="1"/>
    <col min="13101" max="13101" width="56.140625" style="52" customWidth="1"/>
    <col min="13102" max="13102" width="0.7109375" style="52" customWidth="1"/>
    <col min="13103" max="13103" width="9.140625" style="52" customWidth="1"/>
    <col min="13104" max="13104" width="6" style="52" customWidth="1"/>
    <col min="13105" max="13105" width="0.7109375" style="52" customWidth="1"/>
    <col min="13106" max="13106" width="7.140625" style="52" customWidth="1"/>
    <col min="13107" max="13107" width="6.5703125" style="52" customWidth="1"/>
    <col min="13108" max="13108" width="0.7109375" style="52" customWidth="1"/>
    <col min="13109" max="13109" width="7.85546875" style="52" customWidth="1"/>
    <col min="13110" max="13110" width="10.5703125" style="52" customWidth="1"/>
    <col min="13111" max="13111" width="0.7109375" style="52" customWidth="1"/>
    <col min="13112" max="13353" width="11.42578125" style="52"/>
    <col min="13354" max="13354" width="0.7109375" style="52" customWidth="1"/>
    <col min="13355" max="13355" width="15.140625" style="52" customWidth="1"/>
    <col min="13356" max="13356" width="0.7109375" style="52" customWidth="1"/>
    <col min="13357" max="13357" width="56.140625" style="52" customWidth="1"/>
    <col min="13358" max="13358" width="0.7109375" style="52" customWidth="1"/>
    <col min="13359" max="13359" width="9.140625" style="52" customWidth="1"/>
    <col min="13360" max="13360" width="6" style="52" customWidth="1"/>
    <col min="13361" max="13361" width="0.7109375" style="52" customWidth="1"/>
    <col min="13362" max="13362" width="7.140625" style="52" customWidth="1"/>
    <col min="13363" max="13363" width="6.5703125" style="52" customWidth="1"/>
    <col min="13364" max="13364" width="0.7109375" style="52" customWidth="1"/>
    <col min="13365" max="13365" width="7.85546875" style="52" customWidth="1"/>
    <col min="13366" max="13366" width="10.5703125" style="52" customWidth="1"/>
    <col min="13367" max="13367" width="0.7109375" style="52" customWidth="1"/>
    <col min="13368" max="13609" width="11.42578125" style="52"/>
    <col min="13610" max="13610" width="0.7109375" style="52" customWidth="1"/>
    <col min="13611" max="13611" width="15.140625" style="52" customWidth="1"/>
    <col min="13612" max="13612" width="0.7109375" style="52" customWidth="1"/>
    <col min="13613" max="13613" width="56.140625" style="52" customWidth="1"/>
    <col min="13614" max="13614" width="0.7109375" style="52" customWidth="1"/>
    <col min="13615" max="13615" width="9.140625" style="52" customWidth="1"/>
    <col min="13616" max="13616" width="6" style="52" customWidth="1"/>
    <col min="13617" max="13617" width="0.7109375" style="52" customWidth="1"/>
    <col min="13618" max="13618" width="7.140625" style="52" customWidth="1"/>
    <col min="13619" max="13619" width="6.5703125" style="52" customWidth="1"/>
    <col min="13620" max="13620" width="0.7109375" style="52" customWidth="1"/>
    <col min="13621" max="13621" width="7.85546875" style="52" customWidth="1"/>
    <col min="13622" max="13622" width="10.5703125" style="52" customWidth="1"/>
    <col min="13623" max="13623" width="0.7109375" style="52" customWidth="1"/>
    <col min="13624"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92" t="s">
        <v>5601</v>
      </c>
      <c r="C2" s="2792"/>
      <c r="D2" s="2792"/>
      <c r="E2" s="2792"/>
      <c r="F2" s="2792"/>
      <c r="G2" s="2792"/>
      <c r="H2" s="2792"/>
      <c r="I2" s="2792"/>
      <c r="J2" s="2792"/>
      <c r="K2" s="2792"/>
      <c r="L2" s="2792"/>
      <c r="M2" s="2792"/>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720" t="s">
        <v>7658</v>
      </c>
      <c r="E6" s="317"/>
      <c r="F6" s="318"/>
      <c r="G6" s="318"/>
      <c r="H6" s="318"/>
      <c r="I6" s="318"/>
      <c r="J6" s="318"/>
      <c r="K6" s="318"/>
      <c r="L6" s="318"/>
      <c r="M6" s="318"/>
      <c r="N6" s="319"/>
    </row>
    <row r="7" spans="1:16" s="320" customFormat="1">
      <c r="A7" s="321"/>
      <c r="B7" s="322" t="s">
        <v>51</v>
      </c>
      <c r="C7" s="322"/>
      <c r="D7" s="336" t="s">
        <v>6775</v>
      </c>
      <c r="E7" s="322"/>
      <c r="F7" s="323"/>
      <c r="G7" s="323"/>
      <c r="H7" s="323"/>
      <c r="I7" s="323"/>
      <c r="J7" s="323"/>
      <c r="K7" s="323"/>
      <c r="L7" s="323"/>
      <c r="M7" s="323"/>
      <c r="N7" s="324"/>
    </row>
    <row r="8" spans="1:16" s="320" customFormat="1">
      <c r="A8" s="321"/>
      <c r="B8" s="322" t="s">
        <v>31</v>
      </c>
      <c r="C8" s="322"/>
      <c r="D8" s="336" t="s">
        <v>6776</v>
      </c>
      <c r="E8" s="322"/>
      <c r="F8" s="323"/>
      <c r="G8" s="323"/>
      <c r="H8" s="323"/>
      <c r="I8" s="323"/>
      <c r="J8" s="323"/>
      <c r="K8" s="323"/>
      <c r="L8" s="323"/>
      <c r="M8" s="323"/>
      <c r="N8" s="324"/>
    </row>
    <row r="9" spans="1:16" s="320" customFormat="1">
      <c r="A9" s="325"/>
      <c r="B9" s="326" t="s">
        <v>15</v>
      </c>
      <c r="C9" s="326"/>
      <c r="D9" s="721" t="s">
        <v>7819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5446</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266</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26.25" customHeight="1">
      <c r="A15" s="321"/>
      <c r="B15" s="335" t="s">
        <v>4731</v>
      </c>
      <c r="C15" s="1020"/>
      <c r="D15" s="1021" t="s">
        <v>6623</v>
      </c>
      <c r="E15" s="1022"/>
      <c r="F15" s="1022"/>
      <c r="G15" s="1023"/>
      <c r="H15" s="1024"/>
      <c r="I15" s="2797" t="s">
        <v>6904</v>
      </c>
      <c r="J15" s="2798"/>
      <c r="K15" s="2798"/>
      <c r="L15" s="2798"/>
      <c r="M15" s="1025">
        <v>97806</v>
      </c>
      <c r="N15" s="324"/>
    </row>
    <row r="16" spans="1:16" s="320" customFormat="1" ht="3.75" customHeight="1">
      <c r="A16" s="321"/>
      <c r="B16" s="338"/>
      <c r="C16" s="334"/>
      <c r="D16" s="334"/>
      <c r="E16" s="334"/>
      <c r="F16" s="334"/>
      <c r="G16" s="334"/>
      <c r="H16" s="334"/>
      <c r="I16" s="334"/>
      <c r="J16" s="334"/>
      <c r="K16" s="334"/>
      <c r="L16" s="334"/>
      <c r="M16" s="334"/>
      <c r="N16" s="324"/>
    </row>
    <row r="17" spans="1:19"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9" s="320" customFormat="1">
      <c r="A18" s="321"/>
      <c r="B18" s="2776"/>
      <c r="C18" s="2777"/>
      <c r="D18" s="2776"/>
      <c r="E18" s="2779"/>
      <c r="F18" s="2779"/>
      <c r="G18" s="2783"/>
      <c r="H18" s="2784"/>
      <c r="I18" s="2785"/>
      <c r="J18" s="1029" t="s">
        <v>6802</v>
      </c>
      <c r="K18" s="1029"/>
      <c r="L18" s="1030"/>
      <c r="M18" s="1031" t="s">
        <v>20</v>
      </c>
      <c r="N18" s="324"/>
    </row>
    <row r="19" spans="1:19" s="320" customFormat="1">
      <c r="A19" s="321"/>
      <c r="B19" s="942"/>
      <c r="C19" s="943"/>
      <c r="D19" s="944" t="s">
        <v>5684</v>
      </c>
      <c r="E19" s="430" t="s">
        <v>6655</v>
      </c>
      <c r="F19" s="431" t="s">
        <v>4707</v>
      </c>
      <c r="G19" s="2802">
        <v>5.4999999999999997E-3</v>
      </c>
      <c r="H19" s="2803"/>
      <c r="I19" s="2804"/>
      <c r="J19" s="2793">
        <v>85</v>
      </c>
      <c r="K19" s="2793">
        <v>0</v>
      </c>
      <c r="L19" s="2793">
        <v>0</v>
      </c>
      <c r="M19" s="432">
        <v>0.46</v>
      </c>
      <c r="N19" s="324"/>
      <c r="P19" s="320">
        <v>4720</v>
      </c>
      <c r="S19" s="945"/>
    </row>
    <row r="20" spans="1:19" s="320" customFormat="1">
      <c r="A20" s="321"/>
      <c r="B20" s="942"/>
      <c r="C20" s="943"/>
      <c r="D20" s="944" t="s">
        <v>5684</v>
      </c>
      <c r="E20" s="430" t="s">
        <v>6652</v>
      </c>
      <c r="F20" s="431" t="s">
        <v>4707</v>
      </c>
      <c r="G20" s="2802">
        <v>1.15E-2</v>
      </c>
      <c r="H20" s="2803"/>
      <c r="I20" s="2804"/>
      <c r="J20" s="2793">
        <v>81</v>
      </c>
      <c r="K20" s="2793">
        <v>0</v>
      </c>
      <c r="L20" s="2793">
        <v>0</v>
      </c>
      <c r="M20" s="432">
        <v>0.93</v>
      </c>
      <c r="N20" s="324"/>
      <c r="P20" s="320">
        <v>4721</v>
      </c>
    </row>
    <row r="21" spans="1:19" s="320" customFormat="1" ht="24">
      <c r="A21" s="321"/>
      <c r="B21" s="942">
        <v>7030</v>
      </c>
      <c r="C21" s="943"/>
      <c r="D21" s="944" t="s">
        <v>4729</v>
      </c>
      <c r="E21" s="430" t="s">
        <v>315</v>
      </c>
      <c r="F21" s="431" t="s">
        <v>283</v>
      </c>
      <c r="G21" s="2802">
        <v>4.7000000000000002E-3</v>
      </c>
      <c r="H21" s="2803"/>
      <c r="I21" s="2804"/>
      <c r="J21" s="2811">
        <v>152.41999999999999</v>
      </c>
      <c r="K21" s="2812" t="b">
        <v>0</v>
      </c>
      <c r="L21" s="2813" t="b">
        <v>0</v>
      </c>
      <c r="M21" s="432">
        <v>0.71</v>
      </c>
      <c r="N21" s="324"/>
    </row>
    <row r="22" spans="1:19" s="320" customFormat="1" ht="24">
      <c r="A22" s="321"/>
      <c r="B22" s="1341" t="s">
        <v>7757</v>
      </c>
      <c r="C22" s="943"/>
      <c r="D22" s="944" t="s">
        <v>5684</v>
      </c>
      <c r="E22" s="430" t="s">
        <v>6520</v>
      </c>
      <c r="F22" s="431" t="s">
        <v>6521</v>
      </c>
      <c r="G22" s="2802">
        <v>2.8</v>
      </c>
      <c r="H22" s="2803"/>
      <c r="I22" s="2804"/>
      <c r="J22" s="2811">
        <v>2.37</v>
      </c>
      <c r="K22" s="2812"/>
      <c r="L22" s="2813"/>
      <c r="M22" s="432">
        <v>6.63</v>
      </c>
      <c r="N22" s="324"/>
    </row>
    <row r="23" spans="1:19" s="320" customFormat="1" ht="60">
      <c r="A23" s="321"/>
      <c r="B23" s="942">
        <v>83362</v>
      </c>
      <c r="C23" s="943"/>
      <c r="D23" s="944" t="s">
        <v>4729</v>
      </c>
      <c r="E23" s="430" t="s">
        <v>323</v>
      </c>
      <c r="F23" s="431" t="s">
        <v>283</v>
      </c>
      <c r="G23" s="2802">
        <v>4.0000000000000002E-4</v>
      </c>
      <c r="H23" s="2803"/>
      <c r="I23" s="2804"/>
      <c r="J23" s="2793">
        <v>187.7</v>
      </c>
      <c r="K23" s="2793" t="b">
        <v>0</v>
      </c>
      <c r="L23" s="2793" t="b">
        <v>0</v>
      </c>
      <c r="M23" s="432">
        <v>7.0000000000000007E-2</v>
      </c>
      <c r="N23" s="324"/>
    </row>
    <row r="24" spans="1:19" s="320" customFormat="1">
      <c r="A24" s="321"/>
      <c r="B24" s="942">
        <v>88316</v>
      </c>
      <c r="C24" s="943"/>
      <c r="D24" s="944" t="s">
        <v>4729</v>
      </c>
      <c r="E24" s="430" t="s">
        <v>4555</v>
      </c>
      <c r="F24" s="431" t="s">
        <v>44</v>
      </c>
      <c r="G24" s="2802">
        <v>1.8700000000000001E-2</v>
      </c>
      <c r="H24" s="2803"/>
      <c r="I24" s="2804"/>
      <c r="J24" s="2793">
        <v>15.95</v>
      </c>
      <c r="K24" s="2793" t="b">
        <v>0</v>
      </c>
      <c r="L24" s="2793" t="b">
        <v>0</v>
      </c>
      <c r="M24" s="432">
        <v>0.28999999999999998</v>
      </c>
      <c r="N24" s="324"/>
    </row>
    <row r="25" spans="1:19" s="320" customFormat="1" ht="60">
      <c r="A25" s="321"/>
      <c r="B25" s="942">
        <v>91486</v>
      </c>
      <c r="C25" s="943"/>
      <c r="D25" s="944" t="s">
        <v>4729</v>
      </c>
      <c r="E25" s="430" t="s">
        <v>510</v>
      </c>
      <c r="F25" s="431" t="s">
        <v>425</v>
      </c>
      <c r="G25" s="2802">
        <v>2E-3</v>
      </c>
      <c r="H25" s="2803"/>
      <c r="I25" s="2804"/>
      <c r="J25" s="2793">
        <v>33.880000000000003</v>
      </c>
      <c r="K25" s="2793" t="b">
        <v>0</v>
      </c>
      <c r="L25" s="2793" t="b">
        <v>0</v>
      </c>
      <c r="M25" s="432">
        <v>0.06</v>
      </c>
      <c r="N25" s="324"/>
    </row>
    <row r="26" spans="1:19" s="320" customFormat="1" ht="36">
      <c r="A26" s="321"/>
      <c r="B26" s="942">
        <v>96035</v>
      </c>
      <c r="C26" s="943"/>
      <c r="D26" s="944" t="s">
        <v>4729</v>
      </c>
      <c r="E26" s="430" t="s">
        <v>417</v>
      </c>
      <c r="F26" s="431" t="s">
        <v>283</v>
      </c>
      <c r="G26" s="2802">
        <v>4.0000000000000002E-4</v>
      </c>
      <c r="H26" s="2803"/>
      <c r="I26" s="2804"/>
      <c r="J26" s="2793">
        <v>160.44</v>
      </c>
      <c r="K26" s="2793" t="b">
        <v>0</v>
      </c>
      <c r="L26" s="2793" t="b">
        <v>0</v>
      </c>
      <c r="M26" s="432">
        <v>0.06</v>
      </c>
      <c r="N26" s="324"/>
    </row>
    <row r="27" spans="1:19" s="320" customFormat="1" ht="36">
      <c r="A27" s="321"/>
      <c r="B27" s="942">
        <v>96036</v>
      </c>
      <c r="C27" s="943"/>
      <c r="D27" s="944" t="s">
        <v>4729</v>
      </c>
      <c r="E27" s="430" t="s">
        <v>558</v>
      </c>
      <c r="F27" s="431" t="s">
        <v>425</v>
      </c>
      <c r="G27" s="2802">
        <v>2E-3</v>
      </c>
      <c r="H27" s="2803"/>
      <c r="I27" s="2804"/>
      <c r="J27" s="2793">
        <v>36.840000000000003</v>
      </c>
      <c r="K27" s="2793" t="b">
        <v>0</v>
      </c>
      <c r="L27" s="2793" t="b">
        <v>0</v>
      </c>
      <c r="M27" s="432">
        <v>7.0000000000000007E-2</v>
      </c>
      <c r="N27" s="324"/>
    </row>
    <row r="28" spans="1:19" s="320" customFormat="1" ht="36">
      <c r="A28" s="321"/>
      <c r="B28" s="942">
        <v>96155</v>
      </c>
      <c r="C28" s="943"/>
      <c r="D28" s="944" t="s">
        <v>4729</v>
      </c>
      <c r="E28" s="430" t="s">
        <v>559</v>
      </c>
      <c r="F28" s="431" t="s">
        <v>425</v>
      </c>
      <c r="G28" s="2802">
        <v>1.9E-3</v>
      </c>
      <c r="H28" s="2803"/>
      <c r="I28" s="2804"/>
      <c r="J28" s="2793">
        <v>26.13</v>
      </c>
      <c r="K28" s="2793" t="b">
        <v>0</v>
      </c>
      <c r="L28" s="2793" t="b">
        <v>0</v>
      </c>
      <c r="M28" s="432">
        <v>0.04</v>
      </c>
      <c r="N28" s="324"/>
    </row>
    <row r="29" spans="1:19" s="320" customFormat="1" ht="36">
      <c r="A29" s="321"/>
      <c r="B29" s="942">
        <v>96157</v>
      </c>
      <c r="C29" s="943"/>
      <c r="D29" s="944" t="s">
        <v>4729</v>
      </c>
      <c r="E29" s="430" t="s">
        <v>418</v>
      </c>
      <c r="F29" s="431" t="s">
        <v>283</v>
      </c>
      <c r="G29" s="2802">
        <v>5.0000000000000001E-4</v>
      </c>
      <c r="H29" s="2803"/>
      <c r="I29" s="2804"/>
      <c r="J29" s="2793">
        <v>115.96</v>
      </c>
      <c r="K29" s="2793" t="b">
        <v>0</v>
      </c>
      <c r="L29" s="2793" t="b">
        <v>0</v>
      </c>
      <c r="M29" s="432">
        <v>0.05</v>
      </c>
      <c r="N29" s="324"/>
    </row>
    <row r="30" spans="1:19" s="320" customFormat="1" ht="36">
      <c r="A30" s="321"/>
      <c r="B30" s="942">
        <v>96463</v>
      </c>
      <c r="C30" s="943"/>
      <c r="D30" s="944" t="s">
        <v>4729</v>
      </c>
      <c r="E30" s="430" t="s">
        <v>423</v>
      </c>
      <c r="F30" s="431" t="s">
        <v>283</v>
      </c>
      <c r="G30" s="2802">
        <v>8.0000000000000004E-4</v>
      </c>
      <c r="H30" s="2803"/>
      <c r="I30" s="2804"/>
      <c r="J30" s="2793">
        <v>123.79</v>
      </c>
      <c r="K30" s="2793" t="b">
        <v>0</v>
      </c>
      <c r="L30" s="2793" t="b">
        <v>0</v>
      </c>
      <c r="M30" s="432">
        <v>0.09</v>
      </c>
      <c r="N30" s="324"/>
    </row>
    <row r="31" spans="1:19" s="320" customFormat="1" ht="36">
      <c r="A31" s="321"/>
      <c r="B31" s="942">
        <v>96464</v>
      </c>
      <c r="C31" s="943"/>
      <c r="D31" s="944" t="s">
        <v>4729</v>
      </c>
      <c r="E31" s="430" t="s">
        <v>565</v>
      </c>
      <c r="F31" s="431" t="s">
        <v>425</v>
      </c>
      <c r="G31" s="2802">
        <v>1.6000000000000001E-3</v>
      </c>
      <c r="H31" s="2803"/>
      <c r="I31" s="2804"/>
      <c r="J31" s="2793">
        <v>48.16</v>
      </c>
      <c r="K31" s="2793" t="b">
        <v>0</v>
      </c>
      <c r="L31" s="2793" t="b">
        <v>0</v>
      </c>
      <c r="M31" s="432">
        <v>7.0000000000000007E-2</v>
      </c>
      <c r="N31" s="324"/>
    </row>
    <row r="32" spans="1:19" s="320" customFormat="1" ht="15.75" customHeight="1" thickBot="1">
      <c r="A32" s="354"/>
      <c r="B32" s="2794" t="s">
        <v>5559</v>
      </c>
      <c r="C32" s="2795"/>
      <c r="D32" s="2795"/>
      <c r="E32" s="2795"/>
      <c r="F32" s="2795"/>
      <c r="G32" s="2795"/>
      <c r="H32" s="2795"/>
      <c r="I32" s="2795"/>
      <c r="J32" s="2795"/>
      <c r="K32" s="2795"/>
      <c r="L32" s="2796"/>
      <c r="M32" s="433">
        <v>9.5300000000000011</v>
      </c>
      <c r="N32" s="357"/>
    </row>
    <row r="34" spans="2:2">
      <c r="B34" s="52" t="s">
        <v>7758</v>
      </c>
    </row>
    <row r="35" spans="2:2">
      <c r="B35" s="52" t="s">
        <v>7815</v>
      </c>
    </row>
  </sheetData>
  <mergeCells count="42">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 ref="J19:L19"/>
    <mergeCell ref="J20:L20"/>
    <mergeCell ref="D12:J13"/>
    <mergeCell ref="L12:M12"/>
    <mergeCell ref="L13:M13"/>
    <mergeCell ref="I15:L15"/>
    <mergeCell ref="G19:I19"/>
    <mergeCell ref="G20:I20"/>
    <mergeCell ref="B17:C18"/>
    <mergeCell ref="D17:D18"/>
    <mergeCell ref="E17:E18"/>
    <mergeCell ref="F17:F18"/>
    <mergeCell ref="G17:I18"/>
    <mergeCell ref="A10:N10"/>
    <mergeCell ref="B1:M1"/>
    <mergeCell ref="B2:M2"/>
    <mergeCell ref="B3:M3"/>
    <mergeCell ref="B4:M4"/>
    <mergeCell ref="B5:M5"/>
    <mergeCell ref="G30:I30"/>
    <mergeCell ref="G31:I31"/>
    <mergeCell ref="G23:I23"/>
    <mergeCell ref="G24:I24"/>
    <mergeCell ref="G25:I25"/>
    <mergeCell ref="G26:I26"/>
    <mergeCell ref="G27:I27"/>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pageMargins left="0.15748031496062992" right="0.19685039370078741" top="0.78740157480314965" bottom="0.78740157480314965" header="0.15748031496062992" footer="0.31496062992125984"/>
  <pageSetup paperSize="9" scale="70" firstPageNumber="25" orientation="landscape" useFirstPageNumber="1" r:id="rId1"/>
  <headerFooter scaleWithDoc="0">
    <oddFooter>&amp;C&amp;"-,Negrito"&amp;G</oddFooter>
  </headerFooter>
  <drawing r:id="rId2"/>
  <legacyDrawingHF r:id="rId3"/>
</worksheet>
</file>

<file path=xl/worksheets/sheet49.xml><?xml version="1.0" encoding="utf-8"?>
<worksheet xmlns="http://schemas.openxmlformats.org/spreadsheetml/2006/main" xmlns:r="http://schemas.openxmlformats.org/officeDocument/2006/relationships">
  <sheetPr codeName="Plan79">
    <tabColor theme="7"/>
  </sheetPr>
  <dimension ref="A1:P24"/>
  <sheetViews>
    <sheetView showGridLines="0" showZeros="0" view="pageBreakPreview" zoomScale="70" zoomScaleSheetLayoutView="70" workbookViewId="0">
      <selection activeCell="E18" sqref="E18"/>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53.8554687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92" t="s">
        <v>5601</v>
      </c>
      <c r="C2" s="2792"/>
      <c r="D2" s="2792"/>
      <c r="E2" s="2792"/>
      <c r="F2" s="2792"/>
      <c r="G2" s="2792"/>
      <c r="H2" s="2792"/>
      <c r="I2" s="2792"/>
      <c r="J2" s="2792"/>
      <c r="K2" s="2792"/>
      <c r="L2" s="2792"/>
      <c r="M2" s="2792"/>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720" t="s">
        <v>7658</v>
      </c>
      <c r="E6" s="317"/>
      <c r="F6" s="318"/>
      <c r="G6" s="318"/>
      <c r="H6" s="318"/>
      <c r="I6" s="318"/>
      <c r="J6" s="318"/>
      <c r="K6" s="318"/>
      <c r="L6" s="318"/>
      <c r="M6" s="318"/>
      <c r="N6" s="319"/>
    </row>
    <row r="7" spans="1:16" s="320" customFormat="1">
      <c r="A7" s="321"/>
      <c r="B7" s="322" t="s">
        <v>51</v>
      </c>
      <c r="C7" s="322"/>
      <c r="D7" s="336" t="s">
        <v>6775</v>
      </c>
      <c r="E7" s="322"/>
      <c r="F7" s="323"/>
      <c r="G7" s="323"/>
      <c r="H7" s="323"/>
      <c r="I7" s="323"/>
      <c r="J7" s="323"/>
      <c r="K7" s="323"/>
      <c r="L7" s="323"/>
      <c r="M7" s="323"/>
      <c r="N7" s="324"/>
    </row>
    <row r="8" spans="1:16" s="320" customFormat="1">
      <c r="A8" s="321"/>
      <c r="B8" s="322" t="s">
        <v>31</v>
      </c>
      <c r="C8" s="322"/>
      <c r="D8" s="336" t="s">
        <v>6776</v>
      </c>
      <c r="E8" s="322"/>
      <c r="F8" s="323"/>
      <c r="G8" s="323"/>
      <c r="H8" s="323"/>
      <c r="I8" s="323"/>
      <c r="J8" s="323"/>
      <c r="K8" s="323"/>
      <c r="L8" s="323"/>
      <c r="M8" s="323"/>
      <c r="N8" s="324"/>
    </row>
    <row r="9" spans="1:16" s="320" customFormat="1">
      <c r="A9" s="325"/>
      <c r="B9" s="326" t="s">
        <v>15</v>
      </c>
      <c r="C9" s="326"/>
      <c r="D9" s="721" t="s">
        <v>7819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5683</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266</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26.25" customHeight="1">
      <c r="A15" s="321"/>
      <c r="B15" s="335" t="s">
        <v>4731</v>
      </c>
      <c r="C15" s="1020"/>
      <c r="D15" s="1021" t="s">
        <v>6624</v>
      </c>
      <c r="E15" s="1022"/>
      <c r="F15" s="1022"/>
      <c r="G15" s="1023"/>
      <c r="H15" s="1024"/>
      <c r="I15" s="2797" t="s">
        <v>6627</v>
      </c>
      <c r="J15" s="2798"/>
      <c r="K15" s="2798"/>
      <c r="L15" s="2798"/>
      <c r="M15" s="1025" t="s">
        <v>6628</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4" s="320" customFormat="1">
      <c r="A18" s="321"/>
      <c r="B18" s="2776"/>
      <c r="C18" s="2777"/>
      <c r="D18" s="2776"/>
      <c r="E18" s="2779"/>
      <c r="F18" s="2779"/>
      <c r="G18" s="2783"/>
      <c r="H18" s="2784"/>
      <c r="I18" s="2785"/>
      <c r="J18" s="1029" t="s">
        <v>6807</v>
      </c>
      <c r="K18" s="1029"/>
      <c r="L18" s="1030"/>
      <c r="M18" s="1031" t="s">
        <v>20</v>
      </c>
      <c r="N18" s="324"/>
    </row>
    <row r="19" spans="1:14" s="320" customFormat="1" ht="24.95" customHeight="1">
      <c r="A19" s="321"/>
      <c r="B19" s="942">
        <v>1379</v>
      </c>
      <c r="C19" s="943"/>
      <c r="D19" s="944" t="s">
        <v>4916</v>
      </c>
      <c r="E19" s="430" t="s">
        <v>9318</v>
      </c>
      <c r="F19" s="431" t="s">
        <v>4710</v>
      </c>
      <c r="G19" s="2799">
        <v>1.3</v>
      </c>
      <c r="H19" s="2800"/>
      <c r="I19" s="2801"/>
      <c r="J19" s="2793">
        <v>0.49</v>
      </c>
      <c r="K19" s="2793" t="s">
        <v>4710</v>
      </c>
      <c r="L19" s="2793" t="s">
        <v>4710</v>
      </c>
      <c r="M19" s="432">
        <v>0.63</v>
      </c>
      <c r="N19" s="324"/>
    </row>
    <row r="20" spans="1:14" s="320" customFormat="1" ht="24.95" customHeight="1">
      <c r="A20" s="321"/>
      <c r="B20" s="1032">
        <v>1381</v>
      </c>
      <c r="C20" s="1033"/>
      <c r="D20" s="944" t="s">
        <v>4916</v>
      </c>
      <c r="E20" s="430" t="s">
        <v>8401</v>
      </c>
      <c r="F20" s="431" t="s">
        <v>4710</v>
      </c>
      <c r="G20" s="2799">
        <v>4.5</v>
      </c>
      <c r="H20" s="2800"/>
      <c r="I20" s="2801"/>
      <c r="J20" s="2793">
        <v>0.6</v>
      </c>
      <c r="K20" s="2793" t="s">
        <v>4710</v>
      </c>
      <c r="L20" s="2793" t="s">
        <v>4710</v>
      </c>
      <c r="M20" s="432">
        <v>2.7</v>
      </c>
      <c r="N20" s="324"/>
    </row>
    <row r="21" spans="1:14" s="320" customFormat="1" ht="24.95" customHeight="1">
      <c r="A21" s="321"/>
      <c r="B21" s="942"/>
      <c r="C21" s="943"/>
      <c r="D21" s="944" t="s">
        <v>5684</v>
      </c>
      <c r="E21" s="430" t="s">
        <v>6553</v>
      </c>
      <c r="F21" s="431" t="s">
        <v>266</v>
      </c>
      <c r="G21" s="2799">
        <v>1.05</v>
      </c>
      <c r="H21" s="2800"/>
      <c r="I21" s="2801"/>
      <c r="J21" s="2793">
        <v>81.599999999999994</v>
      </c>
      <c r="K21" s="2793"/>
      <c r="L21" s="2793"/>
      <c r="M21" s="432">
        <v>85.68</v>
      </c>
      <c r="N21" s="324"/>
    </row>
    <row r="22" spans="1:14" s="320" customFormat="1" ht="24.95" customHeight="1">
      <c r="A22" s="321"/>
      <c r="B22" s="942">
        <v>88309</v>
      </c>
      <c r="C22" s="943"/>
      <c r="D22" s="944" t="s">
        <v>4729</v>
      </c>
      <c r="E22" s="430" t="s">
        <v>4548</v>
      </c>
      <c r="F22" s="431" t="s">
        <v>44</v>
      </c>
      <c r="G22" s="2799">
        <v>0.3</v>
      </c>
      <c r="H22" s="2800"/>
      <c r="I22" s="2801"/>
      <c r="J22" s="2793">
        <v>19.88</v>
      </c>
      <c r="K22" s="2793" t="b">
        <v>0</v>
      </c>
      <c r="L22" s="2793" t="b">
        <v>0</v>
      </c>
      <c r="M22" s="432">
        <v>5.96</v>
      </c>
      <c r="N22" s="324"/>
    </row>
    <row r="23" spans="1:14" s="320" customFormat="1" ht="24.95" customHeight="1">
      <c r="A23" s="321"/>
      <c r="B23" s="942">
        <v>88316</v>
      </c>
      <c r="C23" s="943"/>
      <c r="D23" s="944" t="s">
        <v>4729</v>
      </c>
      <c r="E23" s="430" t="s">
        <v>4555</v>
      </c>
      <c r="F23" s="431" t="s">
        <v>44</v>
      </c>
      <c r="G23" s="2799">
        <v>0.25</v>
      </c>
      <c r="H23" s="2800"/>
      <c r="I23" s="2801"/>
      <c r="J23" s="2793">
        <v>15.95</v>
      </c>
      <c r="K23" s="2793" t="b">
        <v>0</v>
      </c>
      <c r="L23" s="2793" t="b">
        <v>0</v>
      </c>
      <c r="M23" s="432">
        <v>3.98</v>
      </c>
      <c r="N23" s="324"/>
    </row>
    <row r="24" spans="1:14" s="320" customFormat="1" ht="24.95" customHeight="1" thickBot="1">
      <c r="A24" s="354"/>
      <c r="B24" s="2794" t="s">
        <v>5559</v>
      </c>
      <c r="C24" s="2795"/>
      <c r="D24" s="2795"/>
      <c r="E24" s="2795"/>
      <c r="F24" s="2795"/>
      <c r="G24" s="2795"/>
      <c r="H24" s="2795"/>
      <c r="I24" s="2795"/>
      <c r="J24" s="2795"/>
      <c r="K24" s="2795"/>
      <c r="L24" s="2796"/>
      <c r="M24" s="433">
        <v>98.95</v>
      </c>
      <c r="N24" s="357"/>
    </row>
  </sheetData>
  <mergeCells count="26">
    <mergeCell ref="B24:L24"/>
    <mergeCell ref="J22:L22"/>
    <mergeCell ref="J23:L23"/>
    <mergeCell ref="J19:L19"/>
    <mergeCell ref="J20:L20"/>
    <mergeCell ref="J21:L21"/>
    <mergeCell ref="G19:I19"/>
    <mergeCell ref="G20:I20"/>
    <mergeCell ref="G21:I21"/>
    <mergeCell ref="G22:I22"/>
    <mergeCell ref="G23:I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15748031496062992" right="0.19685039370078741" top="0.78740157480314965" bottom="0.78740157480314965" header="0.15748031496062992" footer="0.31496062992125984"/>
  <pageSetup paperSize="9" scale="77" firstPageNumber="25" orientation="landscape" useFirstPageNumber="1" r:id="rId1"/>
  <headerFooter scaleWithDoc="0">
    <oddFooter>&amp;C&amp;"-,Negrito"&amp;G</oddFooter>
  </headerFooter>
  <drawing r:id="rId2"/>
  <legacyDrawingHF r:id="rId3"/>
</worksheet>
</file>

<file path=xl/worksheets/sheet5.xml><?xml version="1.0" encoding="utf-8"?>
<worksheet xmlns="http://schemas.openxmlformats.org/spreadsheetml/2006/main" xmlns:r="http://schemas.openxmlformats.org/officeDocument/2006/relationships">
  <sheetPr codeName="Plan2"/>
  <dimension ref="A1:IA24"/>
  <sheetViews>
    <sheetView showGridLines="0" showZeros="0" view="pageBreakPreview" topLeftCell="A4" zoomScale="115" zoomScaleNormal="115" zoomScaleSheetLayoutView="115" workbookViewId="0">
      <selection activeCell="E18" sqref="E18"/>
    </sheetView>
  </sheetViews>
  <sheetFormatPr defaultRowHeight="15"/>
  <cols>
    <col min="2" max="2" width="6" customWidth="1"/>
    <col min="3" max="3" width="28.5703125" customWidth="1"/>
    <col min="4" max="4" width="34.28515625" customWidth="1"/>
    <col min="5" max="5" width="20.5703125" customWidth="1"/>
    <col min="6" max="6" width="18.85546875" customWidth="1"/>
    <col min="8" max="8" width="13.7109375" bestFit="1" customWidth="1"/>
    <col min="11" max="11" width="11.28515625" bestFit="1" customWidth="1"/>
    <col min="12" max="12" width="13.7109375" customWidth="1"/>
    <col min="13" max="13" width="13.28515625" customWidth="1"/>
  </cols>
  <sheetData>
    <row r="1" spans="1:18" s="1" customFormat="1" ht="18">
      <c r="A1" s="1818" t="s">
        <v>0</v>
      </c>
      <c r="B1" s="1819" t="s">
        <v>0</v>
      </c>
      <c r="C1" s="1819" t="s">
        <v>0</v>
      </c>
      <c r="D1" s="1819" t="s">
        <v>0</v>
      </c>
      <c r="E1" s="1819" t="s">
        <v>0</v>
      </c>
      <c r="F1" s="1820" t="s">
        <v>0</v>
      </c>
      <c r="G1" s="5"/>
      <c r="H1" s="5"/>
      <c r="I1" s="5"/>
      <c r="J1" s="5"/>
      <c r="K1" s="5"/>
      <c r="L1" s="5"/>
      <c r="M1" s="5"/>
      <c r="N1" s="5"/>
      <c r="O1" s="5"/>
      <c r="P1" s="5"/>
      <c r="Q1" s="5"/>
      <c r="R1" s="5"/>
    </row>
    <row r="2" spans="1:18" s="1" customFormat="1" ht="14.25">
      <c r="A2" s="1821" t="s">
        <v>5601</v>
      </c>
      <c r="B2" s="1822" t="s">
        <v>1</v>
      </c>
      <c r="C2" s="1822" t="s">
        <v>1</v>
      </c>
      <c r="D2" s="1822" t="s">
        <v>1</v>
      </c>
      <c r="E2" s="1822" t="s">
        <v>1</v>
      </c>
      <c r="F2" s="1823" t="s">
        <v>1</v>
      </c>
      <c r="G2" s="5"/>
      <c r="H2" s="5"/>
      <c r="I2" s="5"/>
      <c r="J2" s="5"/>
      <c r="K2" s="5"/>
      <c r="L2" s="5"/>
      <c r="M2" s="5"/>
      <c r="N2" s="5"/>
      <c r="O2" s="5"/>
      <c r="P2" s="5"/>
      <c r="Q2" s="5"/>
      <c r="R2" s="5"/>
    </row>
    <row r="3" spans="1:18" s="1" customFormat="1" ht="14.25">
      <c r="A3" s="1824" t="s">
        <v>5602</v>
      </c>
      <c r="B3" s="1825" t="s">
        <v>2</v>
      </c>
      <c r="C3" s="1825" t="s">
        <v>2</v>
      </c>
      <c r="D3" s="1825" t="s">
        <v>2</v>
      </c>
      <c r="E3" s="1825" t="s">
        <v>2</v>
      </c>
      <c r="F3" s="1826" t="s">
        <v>2</v>
      </c>
      <c r="G3" s="5"/>
      <c r="H3" s="5"/>
      <c r="I3" s="5"/>
      <c r="J3" s="5"/>
      <c r="K3" s="5"/>
      <c r="L3" s="5"/>
      <c r="M3" s="5"/>
      <c r="N3" s="5"/>
      <c r="O3" s="5"/>
      <c r="P3" s="5"/>
      <c r="Q3" s="5"/>
      <c r="R3" s="5"/>
    </row>
    <row r="4" spans="1:18" s="1" customFormat="1" ht="14.25">
      <c r="A4" s="1824" t="s">
        <v>3</v>
      </c>
      <c r="B4" s="1825" t="s">
        <v>3</v>
      </c>
      <c r="C4" s="1825" t="s">
        <v>3</v>
      </c>
      <c r="D4" s="1825" t="s">
        <v>3</v>
      </c>
      <c r="E4" s="1825" t="s">
        <v>3</v>
      </c>
      <c r="F4" s="1826" t="s">
        <v>3</v>
      </c>
      <c r="G4" s="5"/>
      <c r="H4" s="5"/>
      <c r="I4" s="5"/>
      <c r="J4" s="5"/>
      <c r="K4" s="5"/>
      <c r="L4" s="5"/>
      <c r="M4" s="5"/>
      <c r="N4" s="5"/>
      <c r="O4" s="5"/>
      <c r="P4" s="5"/>
      <c r="Q4" s="5"/>
      <c r="R4" s="5"/>
    </row>
    <row r="5" spans="1:18" s="1" customFormat="1" ht="14.25">
      <c r="A5" s="1824" t="s">
        <v>4</v>
      </c>
      <c r="B5" s="1825" t="s">
        <v>4</v>
      </c>
      <c r="C5" s="1825" t="s">
        <v>4</v>
      </c>
      <c r="D5" s="1825" t="s">
        <v>4</v>
      </c>
      <c r="E5" s="1825" t="s">
        <v>4</v>
      </c>
      <c r="F5" s="1826" t="s">
        <v>4</v>
      </c>
      <c r="G5" s="5"/>
      <c r="H5" s="5"/>
      <c r="I5" s="5"/>
      <c r="J5" s="5"/>
      <c r="K5" s="5"/>
      <c r="L5" s="5"/>
      <c r="M5" s="5"/>
      <c r="N5" s="5"/>
      <c r="O5" s="5"/>
      <c r="P5" s="5"/>
      <c r="Q5" s="5"/>
      <c r="R5" s="5"/>
    </row>
    <row r="6" spans="1:18" s="5" customFormat="1" ht="15" customHeight="1">
      <c r="A6" s="1410" t="s">
        <v>5</v>
      </c>
      <c r="B6" s="1848" t="s">
        <v>7658</v>
      </c>
      <c r="C6" s="1848"/>
      <c r="D6" s="1848"/>
      <c r="E6" s="1848"/>
      <c r="F6" s="1849"/>
    </row>
    <row r="7" spans="1:18" s="5" customFormat="1" ht="14.25">
      <c r="A7" s="584" t="s">
        <v>51</v>
      </c>
      <c r="B7" s="1852" t="s">
        <v>6775</v>
      </c>
      <c r="C7" s="1852"/>
      <c r="D7" s="1852"/>
      <c r="E7" s="1852"/>
      <c r="F7" s="1853"/>
    </row>
    <row r="8" spans="1:18" s="5" customFormat="1" ht="14.25">
      <c r="A8" s="584" t="s">
        <v>6</v>
      </c>
      <c r="B8" s="1852" t="s">
        <v>6776</v>
      </c>
      <c r="C8" s="1852"/>
      <c r="D8" s="1852"/>
      <c r="E8" s="1852"/>
      <c r="F8" s="1853"/>
    </row>
    <row r="9" spans="1:18" s="5" customFormat="1" ht="15.75" customHeight="1">
      <c r="A9" s="585" t="s">
        <v>7</v>
      </c>
      <c r="B9" s="1854" t="s">
        <v>7819</v>
      </c>
      <c r="C9" s="1855"/>
      <c r="D9" s="1855"/>
      <c r="E9" s="1855"/>
      <c r="F9" s="1856"/>
    </row>
    <row r="10" spans="1:18" s="5" customFormat="1" ht="15.75">
      <c r="A10" s="1831" t="s">
        <v>8</v>
      </c>
      <c r="B10" s="1832"/>
      <c r="C10" s="1832"/>
      <c r="D10" s="1832"/>
      <c r="E10" s="1832"/>
      <c r="F10" s="1833"/>
      <c r="G10" s="284"/>
      <c r="H10" s="284"/>
      <c r="I10" s="284"/>
      <c r="J10" s="284"/>
      <c r="K10" s="284"/>
      <c r="L10" s="284"/>
      <c r="M10" s="284"/>
      <c r="N10" s="284"/>
      <c r="O10" s="284"/>
      <c r="P10" s="284"/>
      <c r="Q10" s="284"/>
      <c r="R10" s="284"/>
    </row>
    <row r="11" spans="1:18" s="5" customFormat="1" ht="22.5" customHeight="1">
      <c r="A11" s="1418" t="s">
        <v>9</v>
      </c>
      <c r="B11" s="1857" t="s">
        <v>10</v>
      </c>
      <c r="C11" s="1858"/>
      <c r="D11" s="1859"/>
      <c r="E11" s="1419" t="s">
        <v>45</v>
      </c>
      <c r="F11" s="1412" t="s">
        <v>11</v>
      </c>
      <c r="G11" s="285"/>
      <c r="H11" s="285"/>
      <c r="I11" s="285"/>
      <c r="J11" s="285"/>
      <c r="K11" s="285"/>
      <c r="L11" s="285"/>
      <c r="M11" s="285"/>
      <c r="N11" s="285"/>
      <c r="O11" s="285"/>
      <c r="P11" s="285"/>
      <c r="Q11" s="285"/>
      <c r="R11" s="285"/>
    </row>
    <row r="12" spans="1:18" s="5" customFormat="1" ht="20.100000000000001" customHeight="1">
      <c r="A12" s="1420" t="s">
        <v>12</v>
      </c>
      <c r="B12" s="293" t="s">
        <v>5561</v>
      </c>
      <c r="C12" s="294"/>
      <c r="D12" s="295"/>
      <c r="E12" s="296">
        <v>10424.709999999999</v>
      </c>
      <c r="F12" s="1421">
        <v>2.1408284236203862E-2</v>
      </c>
      <c r="G12" s="285"/>
      <c r="H12" s="285"/>
      <c r="I12" s="285"/>
      <c r="J12" s="285"/>
      <c r="K12" s="285"/>
      <c r="L12" s="285"/>
      <c r="M12" s="285"/>
      <c r="N12" s="285"/>
      <c r="O12" s="285"/>
      <c r="P12" s="285"/>
      <c r="Q12" s="285"/>
      <c r="R12" s="285"/>
    </row>
    <row r="13" spans="1:18" s="5" customFormat="1" ht="20.100000000000001" customHeight="1">
      <c r="A13" s="1422" t="s">
        <v>46</v>
      </c>
      <c r="B13" s="293" t="s">
        <v>5563</v>
      </c>
      <c r="C13" s="297"/>
      <c r="D13" s="298"/>
      <c r="E13" s="299">
        <v>9538.2000000000007</v>
      </c>
      <c r="F13" s="1421">
        <v>1.9587738814965568E-2</v>
      </c>
      <c r="G13" s="285"/>
      <c r="H13" s="1811">
        <v>179269.1972</v>
      </c>
      <c r="I13" s="285"/>
      <c r="J13" s="285"/>
      <c r="K13" s="285"/>
      <c r="L13" s="285"/>
      <c r="M13" s="285"/>
      <c r="N13" s="285"/>
      <c r="O13" s="285"/>
      <c r="P13" s="285"/>
      <c r="Q13" s="285"/>
      <c r="R13" s="285"/>
    </row>
    <row r="14" spans="1:18" s="5" customFormat="1" ht="20.100000000000001" customHeight="1">
      <c r="A14" s="1422" t="s">
        <v>38</v>
      </c>
      <c r="B14" s="293" t="s">
        <v>40</v>
      </c>
      <c r="C14" s="297"/>
      <c r="D14" s="298"/>
      <c r="E14" s="299">
        <v>1431.7872</v>
      </c>
      <c r="F14" s="1421">
        <v>2.9403318982838341E-3</v>
      </c>
      <c r="G14" s="285"/>
      <c r="H14" s="285"/>
      <c r="I14" s="285"/>
      <c r="J14" s="285"/>
      <c r="K14" s="285"/>
      <c r="L14" s="285"/>
      <c r="M14" s="285"/>
      <c r="N14" s="285"/>
      <c r="O14" s="285"/>
      <c r="P14" s="285"/>
      <c r="Q14" s="285"/>
      <c r="R14" s="285"/>
    </row>
    <row r="15" spans="1:18" s="5" customFormat="1" ht="20.100000000000001" customHeight="1">
      <c r="A15" s="1422" t="s">
        <v>47</v>
      </c>
      <c r="B15" s="293" t="s">
        <v>6512</v>
      </c>
      <c r="C15" s="297"/>
      <c r="D15" s="298"/>
      <c r="E15" s="299">
        <v>10912.26</v>
      </c>
      <c r="F15" s="1421">
        <v>2.2409521582792996E-2</v>
      </c>
      <c r="G15" s="285"/>
      <c r="H15" s="285"/>
      <c r="I15" s="285"/>
      <c r="J15" s="285"/>
      <c r="K15" s="285"/>
      <c r="L15" s="285"/>
      <c r="M15" s="285"/>
      <c r="N15" s="285"/>
      <c r="O15" s="285"/>
      <c r="P15" s="285"/>
      <c r="Q15" s="285"/>
      <c r="R15" s="285"/>
    </row>
    <row r="16" spans="1:18" s="5" customFormat="1" ht="20.100000000000001" customHeight="1">
      <c r="A16" s="1422" t="s">
        <v>37</v>
      </c>
      <c r="B16" s="293" t="s">
        <v>5734</v>
      </c>
      <c r="C16" s="297"/>
      <c r="D16" s="298"/>
      <c r="E16" s="299">
        <v>6462.2000000000007</v>
      </c>
      <c r="F16" s="1421">
        <v>1.3270835773004391E-2</v>
      </c>
      <c r="G16" s="285"/>
      <c r="H16" s="285"/>
      <c r="I16" s="285"/>
      <c r="J16" s="285"/>
      <c r="K16" s="285"/>
      <c r="L16" s="285"/>
      <c r="M16" s="285"/>
      <c r="N16" s="285"/>
      <c r="O16" s="285"/>
      <c r="P16" s="285"/>
      <c r="Q16" s="285"/>
      <c r="R16" s="285"/>
    </row>
    <row r="17" spans="1:235" s="5" customFormat="1" ht="20.100000000000001" customHeight="1">
      <c r="A17" s="1422" t="s">
        <v>36</v>
      </c>
      <c r="B17" s="293" t="s">
        <v>63</v>
      </c>
      <c r="C17" s="297"/>
      <c r="D17" s="298"/>
      <c r="E17" s="299">
        <v>140500.04</v>
      </c>
      <c r="F17" s="1421">
        <v>0.28853222694137415</v>
      </c>
      <c r="G17" s="285"/>
      <c r="H17" s="285"/>
      <c r="I17" s="285"/>
      <c r="J17" s="285"/>
      <c r="K17" s="1808">
        <v>179269.1972</v>
      </c>
      <c r="L17" s="285"/>
      <c r="M17" s="285"/>
      <c r="N17" s="285"/>
      <c r="O17" s="285"/>
      <c r="P17" s="285"/>
      <c r="Q17" s="285"/>
      <c r="R17" s="285"/>
    </row>
    <row r="18" spans="1:235" s="5" customFormat="1" ht="20.100000000000001" customHeight="1">
      <c r="A18" s="1422" t="s">
        <v>35</v>
      </c>
      <c r="B18" s="1340" t="s">
        <v>33</v>
      </c>
      <c r="C18" s="297"/>
      <c r="D18" s="298"/>
      <c r="E18" s="299">
        <v>44207.69</v>
      </c>
      <c r="F18" s="1421">
        <v>9.0785335318295399E-2</v>
      </c>
      <c r="G18" s="285"/>
      <c r="H18" s="285"/>
      <c r="I18" s="285"/>
      <c r="J18" s="285"/>
      <c r="K18" s="285"/>
      <c r="L18" s="285"/>
      <c r="M18" s="285"/>
      <c r="N18" s="285"/>
      <c r="O18" s="285"/>
      <c r="P18" s="285"/>
      <c r="Q18" s="285"/>
      <c r="R18" s="285"/>
    </row>
    <row r="19" spans="1:235" s="5" customFormat="1" ht="20.100000000000001" customHeight="1">
      <c r="A19" s="1422" t="s">
        <v>34</v>
      </c>
      <c r="B19" s="293" t="s">
        <v>13355</v>
      </c>
      <c r="C19" s="297"/>
      <c r="D19" s="298"/>
      <c r="E19" s="299">
        <v>68838.350000000006</v>
      </c>
      <c r="F19" s="1421">
        <v>0.1413670944468752</v>
      </c>
      <c r="G19" s="285"/>
      <c r="H19" s="285"/>
      <c r="I19" s="285"/>
      <c r="J19" s="285"/>
      <c r="K19" s="285"/>
      <c r="L19" s="285"/>
      <c r="M19" s="285"/>
      <c r="N19" s="285"/>
      <c r="O19" s="285"/>
      <c r="P19" s="285"/>
      <c r="Q19" s="285"/>
      <c r="R19" s="285"/>
    </row>
    <row r="20" spans="1:235" s="1097" customFormat="1" ht="20.100000000000001" customHeight="1">
      <c r="A20" s="1422" t="s">
        <v>32</v>
      </c>
      <c r="B20" s="293" t="s">
        <v>13354</v>
      </c>
      <c r="C20" s="297"/>
      <c r="D20" s="298"/>
      <c r="E20" s="299">
        <v>142613.22</v>
      </c>
      <c r="F20" s="1421">
        <v>0.29287187361569511</v>
      </c>
      <c r="G20" s="285"/>
      <c r="H20" s="285"/>
      <c r="I20" s="285"/>
      <c r="J20" s="285"/>
      <c r="K20" s="285"/>
      <c r="L20" s="285"/>
      <c r="M20" s="285"/>
      <c r="N20" s="285"/>
      <c r="O20" s="285"/>
      <c r="P20" s="285"/>
      <c r="Q20" s="285"/>
      <c r="R20" s="285"/>
    </row>
    <row r="21" spans="1:235" s="5" customFormat="1" ht="20.100000000000001" customHeight="1">
      <c r="A21" s="1422" t="s">
        <v>7742</v>
      </c>
      <c r="B21" s="293" t="s">
        <v>5568</v>
      </c>
      <c r="C21" s="297"/>
      <c r="D21" s="298"/>
      <c r="E21" s="299">
        <v>42774.590000000004</v>
      </c>
      <c r="F21" s="1421">
        <v>8.7842307441366091E-2</v>
      </c>
      <c r="G21" s="285"/>
      <c r="H21" s="285"/>
      <c r="I21" s="285"/>
      <c r="J21" s="285"/>
      <c r="K21" s="285"/>
      <c r="L21" s="285"/>
      <c r="M21" s="285"/>
      <c r="N21" s="285"/>
      <c r="O21" s="285"/>
      <c r="P21" s="285"/>
      <c r="Q21" s="285"/>
      <c r="R21" s="285"/>
    </row>
    <row r="22" spans="1:235" s="1097" customFormat="1" ht="20.100000000000001" customHeight="1">
      <c r="A22" s="1422" t="s">
        <v>13363</v>
      </c>
      <c r="B22" s="293" t="s">
        <v>53</v>
      </c>
      <c r="C22" s="297"/>
      <c r="D22" s="298"/>
      <c r="E22" s="299">
        <v>9244.43</v>
      </c>
      <c r="F22" s="1421">
        <v>1.8984449931143416E-2</v>
      </c>
      <c r="G22" s="285"/>
      <c r="H22" s="285"/>
      <c r="I22" s="285"/>
      <c r="J22" s="285"/>
      <c r="K22" s="285"/>
      <c r="L22" s="285"/>
      <c r="M22" s="285"/>
      <c r="N22" s="285"/>
      <c r="O22" s="285"/>
      <c r="P22" s="285"/>
      <c r="Q22" s="285"/>
      <c r="R22" s="285"/>
    </row>
    <row r="23" spans="1:235" s="5" customFormat="1" ht="20.100000000000001" customHeight="1" thickBot="1">
      <c r="A23" s="1850" t="s">
        <v>5552</v>
      </c>
      <c r="B23" s="1851"/>
      <c r="C23" s="1851"/>
      <c r="D23" s="1851"/>
      <c r="E23" s="1423">
        <v>486947.47720000002</v>
      </c>
      <c r="F23" s="1417">
        <v>1</v>
      </c>
      <c r="G23" s="286"/>
      <c r="H23" s="286"/>
      <c r="I23" s="287"/>
      <c r="J23" s="288"/>
      <c r="K23" s="286"/>
      <c r="L23" s="286"/>
      <c r="M23" s="286"/>
      <c r="N23" s="286"/>
      <c r="O23" s="287"/>
      <c r="P23" s="288"/>
      <c r="Q23" s="286"/>
      <c r="R23" s="286"/>
      <c r="S23" s="286"/>
      <c r="T23" s="286"/>
      <c r="U23" s="287"/>
      <c r="V23" s="288"/>
      <c r="W23" s="286"/>
      <c r="X23" s="286"/>
      <c r="Y23" s="286"/>
      <c r="Z23" s="286"/>
      <c r="AA23" s="287"/>
      <c r="AB23" s="288"/>
      <c r="AC23" s="286"/>
      <c r="AD23" s="286"/>
      <c r="AE23" s="286"/>
      <c r="AF23" s="286"/>
      <c r="AG23" s="287"/>
      <c r="AH23" s="288"/>
      <c r="AI23" s="286"/>
      <c r="AJ23" s="286"/>
      <c r="AK23" s="286"/>
      <c r="AL23" s="286"/>
      <c r="AM23" s="287"/>
      <c r="AN23" s="288"/>
      <c r="AO23" s="286"/>
      <c r="AP23" s="286"/>
      <c r="AQ23" s="286"/>
      <c r="AR23" s="286"/>
      <c r="AS23" s="287"/>
      <c r="AT23" s="288"/>
      <c r="AU23" s="286"/>
      <c r="AV23" s="286"/>
      <c r="AW23" s="286"/>
      <c r="AX23" s="286"/>
      <c r="AY23" s="287"/>
      <c r="AZ23" s="288"/>
      <c r="BA23" s="286"/>
      <c r="BB23" s="286"/>
      <c r="BC23" s="286"/>
      <c r="BD23" s="286"/>
      <c r="BE23" s="287"/>
      <c r="BF23" s="288"/>
      <c r="BG23" s="286"/>
      <c r="BH23" s="286"/>
      <c r="BI23" s="286"/>
      <c r="BJ23" s="286"/>
      <c r="BK23" s="287"/>
      <c r="BL23" s="288"/>
      <c r="BM23" s="286"/>
      <c r="BN23" s="286"/>
      <c r="BO23" s="286"/>
      <c r="BP23" s="286"/>
      <c r="BQ23" s="287"/>
      <c r="BR23" s="288"/>
      <c r="BS23" s="286"/>
      <c r="BT23" s="286"/>
      <c r="BU23" s="286"/>
      <c r="BV23" s="286"/>
      <c r="BW23" s="287"/>
      <c r="BX23" s="288"/>
      <c r="BY23" s="286"/>
      <c r="BZ23" s="286"/>
      <c r="CA23" s="286"/>
      <c r="CB23" s="286"/>
      <c r="CC23" s="287"/>
      <c r="CD23" s="288"/>
      <c r="CE23" s="286"/>
      <c r="CF23" s="286"/>
      <c r="CG23" s="286"/>
      <c r="CH23" s="286"/>
      <c r="CI23" s="287"/>
      <c r="CJ23" s="288"/>
      <c r="CK23" s="286"/>
      <c r="CL23" s="286"/>
      <c r="CM23" s="286"/>
      <c r="CN23" s="286"/>
      <c r="CO23" s="287"/>
      <c r="CP23" s="288"/>
      <c r="CQ23" s="286"/>
      <c r="CR23" s="286"/>
      <c r="CS23" s="286"/>
      <c r="CT23" s="286"/>
      <c r="CU23" s="287"/>
      <c r="CV23" s="288"/>
      <c r="CW23" s="286"/>
      <c r="CX23" s="286"/>
      <c r="CY23" s="286"/>
      <c r="CZ23" s="286"/>
      <c r="DA23" s="287"/>
      <c r="DB23" s="288"/>
      <c r="DC23" s="286"/>
      <c r="DD23" s="286"/>
      <c r="DE23" s="286"/>
      <c r="DF23" s="286"/>
      <c r="DG23" s="287"/>
      <c r="DH23" s="288"/>
      <c r="DI23" s="286"/>
      <c r="DJ23" s="286"/>
      <c r="DK23" s="286"/>
      <c r="DL23" s="286"/>
      <c r="DM23" s="287"/>
      <c r="DN23" s="288"/>
      <c r="DO23" s="286"/>
      <c r="DP23" s="286"/>
      <c r="DQ23" s="286"/>
      <c r="DR23" s="286"/>
      <c r="DS23" s="287"/>
      <c r="DT23" s="288"/>
      <c r="DU23" s="286"/>
      <c r="DV23" s="286"/>
      <c r="DW23" s="286"/>
      <c r="DX23" s="286"/>
      <c r="DY23" s="287"/>
      <c r="DZ23" s="288"/>
      <c r="EA23" s="286"/>
      <c r="EB23" s="286"/>
      <c r="EC23" s="286"/>
      <c r="ED23" s="286"/>
      <c r="EE23" s="287"/>
      <c r="EF23" s="288"/>
      <c r="EG23" s="286"/>
      <c r="EH23" s="286"/>
      <c r="EI23" s="286"/>
      <c r="EJ23" s="286"/>
      <c r="EK23" s="287"/>
      <c r="EL23" s="288"/>
      <c r="EM23" s="286"/>
      <c r="EN23" s="286"/>
      <c r="EO23" s="286"/>
      <c r="EP23" s="286"/>
      <c r="EQ23" s="287"/>
      <c r="ER23" s="288"/>
      <c r="ES23" s="286"/>
      <c r="ET23" s="286"/>
      <c r="EU23" s="286"/>
      <c r="EV23" s="286"/>
      <c r="EW23" s="287"/>
      <c r="EX23" s="288"/>
      <c r="EY23" s="286"/>
      <c r="EZ23" s="286"/>
      <c r="FA23" s="286"/>
      <c r="FB23" s="286"/>
      <c r="FC23" s="287"/>
      <c r="FD23" s="288"/>
      <c r="FE23" s="286"/>
      <c r="FF23" s="286"/>
      <c r="FG23" s="286"/>
      <c r="FH23" s="286"/>
      <c r="FI23" s="287"/>
      <c r="FJ23" s="288"/>
      <c r="FK23" s="286"/>
      <c r="FL23" s="286"/>
      <c r="FM23" s="286"/>
      <c r="FN23" s="286"/>
      <c r="FO23" s="287"/>
      <c r="FP23" s="288"/>
      <c r="FQ23" s="286"/>
      <c r="FR23" s="286"/>
      <c r="FS23" s="286"/>
      <c r="FT23" s="286"/>
      <c r="FU23" s="287"/>
      <c r="FV23" s="288"/>
      <c r="FW23" s="286"/>
      <c r="FX23" s="286"/>
      <c r="FY23" s="286"/>
      <c r="FZ23" s="286"/>
      <c r="GA23" s="287"/>
      <c r="GB23" s="288"/>
      <c r="GC23" s="286"/>
      <c r="GD23" s="286"/>
      <c r="GE23" s="286"/>
      <c r="GF23" s="286"/>
      <c r="GG23" s="287"/>
      <c r="GH23" s="288"/>
      <c r="GI23" s="286"/>
      <c r="GJ23" s="286"/>
      <c r="GK23" s="286"/>
      <c r="GL23" s="286"/>
      <c r="GM23" s="287"/>
      <c r="GN23" s="288"/>
      <c r="GO23" s="286"/>
      <c r="GP23" s="286"/>
      <c r="GQ23" s="286"/>
      <c r="GR23" s="286"/>
      <c r="GS23" s="287"/>
      <c r="GT23" s="288"/>
      <c r="GU23" s="286"/>
      <c r="GV23" s="286"/>
      <c r="GW23" s="286"/>
      <c r="GX23" s="286"/>
      <c r="GY23" s="287"/>
      <c r="GZ23" s="288"/>
      <c r="HA23" s="286"/>
      <c r="HB23" s="286"/>
      <c r="HC23" s="286"/>
      <c r="HD23" s="286"/>
      <c r="HE23" s="287"/>
      <c r="HF23" s="288"/>
      <c r="HG23" s="286"/>
      <c r="HH23" s="286"/>
      <c r="HI23" s="286"/>
      <c r="HJ23" s="286"/>
      <c r="HK23" s="287"/>
      <c r="HL23" s="288"/>
      <c r="HM23" s="286"/>
      <c r="HN23" s="286"/>
      <c r="HO23" s="286"/>
      <c r="HP23" s="286"/>
      <c r="HQ23" s="287"/>
      <c r="HR23" s="288"/>
      <c r="HS23" s="286"/>
      <c r="HT23" s="286"/>
      <c r="HU23" s="286"/>
      <c r="HV23" s="286"/>
      <c r="HW23" s="287"/>
      <c r="HX23" s="288"/>
      <c r="HY23" s="286"/>
      <c r="HZ23" s="286"/>
      <c r="IA23" s="286"/>
    </row>
    <row r="24" spans="1:235">
      <c r="A24" s="4"/>
      <c r="B24" s="4"/>
      <c r="C24" s="4"/>
      <c r="D24" s="4"/>
      <c r="E24" s="2"/>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row>
  </sheetData>
  <mergeCells count="12">
    <mergeCell ref="A23:D23"/>
    <mergeCell ref="A10:F10"/>
    <mergeCell ref="B7:F7"/>
    <mergeCell ref="B8:F8"/>
    <mergeCell ref="B9:F9"/>
    <mergeCell ref="B11:D11"/>
    <mergeCell ref="B6:F6"/>
    <mergeCell ref="A1:F1"/>
    <mergeCell ref="A2:F2"/>
    <mergeCell ref="A3:F3"/>
    <mergeCell ref="A4:F4"/>
    <mergeCell ref="A5:F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&amp;C&amp;"-,Negrito"&amp;G</oddFooter>
  </headerFooter>
  <drawing r:id="rId2"/>
  <legacyDrawingHF r:id="rId3"/>
</worksheet>
</file>

<file path=xl/worksheets/sheet50.xml><?xml version="1.0" encoding="utf-8"?>
<worksheet xmlns="http://schemas.openxmlformats.org/spreadsheetml/2006/main" xmlns:r="http://schemas.openxmlformats.org/officeDocument/2006/relationships">
  <sheetPr codeName="Plan81">
    <tabColor theme="7"/>
  </sheetPr>
  <dimension ref="A1:Q29"/>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42578125" style="52" customWidth="1"/>
    <col min="4" max="4" width="15.42578125" style="52" customWidth="1"/>
    <col min="5" max="5" width="57.2851562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7" s="360" customFormat="1" ht="15" customHeight="1">
      <c r="A1" s="358"/>
      <c r="B1" s="2756" t="s">
        <v>0</v>
      </c>
      <c r="C1" s="2756"/>
      <c r="D1" s="2756"/>
      <c r="E1" s="2756"/>
      <c r="F1" s="2756"/>
      <c r="G1" s="2756"/>
      <c r="H1" s="2756"/>
      <c r="I1" s="2756"/>
      <c r="J1" s="2756"/>
      <c r="K1" s="2756"/>
      <c r="L1" s="2756"/>
      <c r="M1" s="2756"/>
      <c r="N1" s="359"/>
      <c r="P1" s="360" t="s">
        <v>4916</v>
      </c>
    </row>
    <row r="2" spans="1:17" s="360" customFormat="1" ht="15" customHeight="1">
      <c r="A2" s="361"/>
      <c r="B2" s="2792" t="s">
        <v>5601</v>
      </c>
      <c r="C2" s="2792"/>
      <c r="D2" s="2792"/>
      <c r="E2" s="2792"/>
      <c r="F2" s="2792"/>
      <c r="G2" s="2792"/>
      <c r="H2" s="2792"/>
      <c r="I2" s="2792"/>
      <c r="J2" s="2792"/>
      <c r="K2" s="2792"/>
      <c r="L2" s="2792"/>
      <c r="M2" s="2792"/>
      <c r="N2" s="362"/>
      <c r="P2" s="360" t="s">
        <v>4729</v>
      </c>
    </row>
    <row r="3" spans="1:17" s="360" customFormat="1" ht="15" customHeight="1">
      <c r="A3" s="361"/>
      <c r="B3" s="2758" t="s">
        <v>5602</v>
      </c>
      <c r="C3" s="2758"/>
      <c r="D3" s="2758"/>
      <c r="E3" s="2758"/>
      <c r="F3" s="2758"/>
      <c r="G3" s="2758"/>
      <c r="H3" s="2758"/>
      <c r="I3" s="2758"/>
      <c r="J3" s="2758"/>
      <c r="K3" s="2758"/>
      <c r="L3" s="2758"/>
      <c r="M3" s="2758"/>
      <c r="N3" s="362"/>
      <c r="P3" s="360" t="s">
        <v>5553</v>
      </c>
    </row>
    <row r="4" spans="1:17" s="360" customFormat="1" ht="15" customHeight="1">
      <c r="A4" s="361"/>
      <c r="B4" s="2758" t="s">
        <v>3</v>
      </c>
      <c r="C4" s="2758"/>
      <c r="D4" s="2758"/>
      <c r="E4" s="2758"/>
      <c r="F4" s="2758"/>
      <c r="G4" s="2758"/>
      <c r="H4" s="2758"/>
      <c r="I4" s="2758"/>
      <c r="J4" s="2758"/>
      <c r="K4" s="2758"/>
      <c r="L4" s="2758"/>
      <c r="M4" s="2758"/>
      <c r="N4" s="362"/>
      <c r="P4" s="360" t="s">
        <v>5684</v>
      </c>
    </row>
    <row r="5" spans="1:17" s="360" customFormat="1" ht="15" customHeight="1">
      <c r="A5" s="361"/>
      <c r="B5" s="2758" t="s">
        <v>4</v>
      </c>
      <c r="C5" s="2758"/>
      <c r="D5" s="2758"/>
      <c r="E5" s="2758"/>
      <c r="F5" s="2758"/>
      <c r="G5" s="2758"/>
      <c r="H5" s="2758"/>
      <c r="I5" s="2758"/>
      <c r="J5" s="2758"/>
      <c r="K5" s="2758"/>
      <c r="L5" s="2758"/>
      <c r="M5" s="2758"/>
      <c r="N5" s="362"/>
    </row>
    <row r="6" spans="1:17" s="320" customFormat="1">
      <c r="A6" s="316"/>
      <c r="B6" s="601" t="s">
        <v>13</v>
      </c>
      <c r="C6" s="317"/>
      <c r="D6" s="744" t="str">
        <f>ORÇAMENTO!C6</f>
        <v>OBRA DE PAVIMENTAÇÃO ASFÁLTICA COM MICRODRENAGEM URBANA NO MUNICÍPIO DE APIACÁS</v>
      </c>
      <c r="E6" s="317"/>
      <c r="F6" s="318"/>
      <c r="G6" s="318"/>
      <c r="H6" s="318"/>
      <c r="I6" s="318"/>
      <c r="J6" s="318"/>
      <c r="K6" s="318"/>
      <c r="L6" s="318"/>
      <c r="M6" s="318"/>
      <c r="N6" s="319"/>
    </row>
    <row r="7" spans="1:17" s="320" customFormat="1">
      <c r="A7" s="321"/>
      <c r="B7" s="602" t="s">
        <v>51</v>
      </c>
      <c r="C7" s="322"/>
      <c r="D7" s="745" t="str">
        <f>ORÇAMENTO!C7</f>
        <v>AVENIDA DOS EVANGÉLICOS</v>
      </c>
      <c r="E7" s="322"/>
      <c r="F7" s="323"/>
      <c r="G7" s="323"/>
      <c r="H7" s="323"/>
      <c r="I7" s="323"/>
      <c r="J7" s="323"/>
      <c r="K7" s="323"/>
      <c r="L7" s="323"/>
      <c r="M7" s="323"/>
      <c r="N7" s="324"/>
    </row>
    <row r="8" spans="1:17" s="320" customFormat="1">
      <c r="A8" s="321"/>
      <c r="B8" s="602" t="s">
        <v>31</v>
      </c>
      <c r="C8" s="322"/>
      <c r="D8" s="745" t="str">
        <f>ORÇAMENTO!C8</f>
        <v>PREFEITURA MUNICIPAL DE APIACÁS</v>
      </c>
      <c r="E8" s="322"/>
      <c r="F8" s="323"/>
      <c r="G8" s="323"/>
      <c r="H8" s="323"/>
      <c r="I8" s="323"/>
      <c r="J8" s="323"/>
      <c r="K8" s="323"/>
      <c r="L8" s="323"/>
      <c r="M8" s="323"/>
      <c r="N8" s="324"/>
    </row>
    <row r="9" spans="1:17" s="320" customFormat="1">
      <c r="A9" s="325"/>
      <c r="B9" s="603" t="s">
        <v>15</v>
      </c>
      <c r="C9" s="326"/>
      <c r="D9" s="746" t="str">
        <f>ORÇAMENTO!C9</f>
        <v>OUTUBRO/2019</v>
      </c>
      <c r="E9" s="326"/>
      <c r="F9" s="327"/>
      <c r="G9" s="327"/>
      <c r="H9" s="327"/>
      <c r="I9" s="327"/>
      <c r="J9" s="327"/>
      <c r="K9" s="327"/>
      <c r="L9" s="327"/>
      <c r="M9" s="327"/>
      <c r="N9" s="328"/>
    </row>
    <row r="10" spans="1:17" s="320" customFormat="1" ht="18">
      <c r="A10" s="2759" t="s">
        <v>4730</v>
      </c>
      <c r="B10" s="2760"/>
      <c r="C10" s="2760"/>
      <c r="D10" s="2760"/>
      <c r="E10" s="2760"/>
      <c r="F10" s="2760"/>
      <c r="G10" s="2760"/>
      <c r="H10" s="2760"/>
      <c r="I10" s="2760"/>
      <c r="J10" s="2760"/>
      <c r="K10" s="2760"/>
      <c r="L10" s="2760"/>
      <c r="M10" s="2760"/>
      <c r="N10" s="2761"/>
    </row>
    <row r="11" spans="1:17" s="320" customFormat="1" ht="3.95" customHeight="1" thickBot="1">
      <c r="A11" s="329"/>
      <c r="B11" s="330"/>
      <c r="C11" s="330"/>
      <c r="D11" s="330"/>
      <c r="E11" s="330"/>
      <c r="F11" s="330"/>
      <c r="G11" s="330"/>
      <c r="H11" s="330"/>
      <c r="I11" s="330"/>
      <c r="J11" s="330"/>
      <c r="K11" s="330"/>
      <c r="L11" s="330"/>
      <c r="M11" s="331"/>
      <c r="N11" s="324"/>
    </row>
    <row r="12" spans="1:17" s="320" customFormat="1" ht="12" customHeight="1">
      <c r="A12" s="321"/>
      <c r="B12" s="332" t="s">
        <v>4733</v>
      </c>
      <c r="C12" s="334"/>
      <c r="D12" s="2748" t="s">
        <v>6500</v>
      </c>
      <c r="E12" s="2749"/>
      <c r="F12" s="2749"/>
      <c r="G12" s="2749"/>
      <c r="H12" s="2749"/>
      <c r="I12" s="2749"/>
      <c r="J12" s="2750"/>
      <c r="K12" s="1019"/>
      <c r="L12" s="2748" t="s">
        <v>4732</v>
      </c>
      <c r="M12" s="2750"/>
      <c r="N12" s="324"/>
    </row>
    <row r="13" spans="1:17" s="320" customFormat="1" ht="10.5" customHeight="1">
      <c r="A13" s="321"/>
      <c r="B13" s="333"/>
      <c r="C13" s="334"/>
      <c r="D13" s="2751"/>
      <c r="E13" s="2752"/>
      <c r="F13" s="2752"/>
      <c r="G13" s="2752"/>
      <c r="H13" s="2752"/>
      <c r="I13" s="2752"/>
      <c r="J13" s="2753"/>
      <c r="K13" s="334"/>
      <c r="L13" s="2754" t="s">
        <v>115</v>
      </c>
      <c r="M13" s="2755"/>
      <c r="N13" s="324"/>
      <c r="P13" s="2814" t="s">
        <v>115</v>
      </c>
      <c r="Q13" s="2814"/>
    </row>
    <row r="14" spans="1:17" s="320" customFormat="1" ht="3.95" customHeight="1" thickBot="1">
      <c r="A14" s="321"/>
      <c r="B14" s="334"/>
      <c r="C14" s="334"/>
      <c r="D14" s="334"/>
      <c r="E14" s="334"/>
      <c r="F14" s="1019"/>
      <c r="G14" s="1019"/>
      <c r="H14" s="1019"/>
      <c r="I14" s="1019"/>
      <c r="J14" s="1019"/>
      <c r="K14" s="334"/>
      <c r="L14" s="1019"/>
      <c r="M14" s="1019"/>
      <c r="N14" s="324"/>
    </row>
    <row r="15" spans="1:17" s="320" customFormat="1" ht="26.25" customHeight="1">
      <c r="A15" s="321"/>
      <c r="B15" s="335" t="s">
        <v>4731</v>
      </c>
      <c r="C15" s="1020"/>
      <c r="D15" s="1021" t="s">
        <v>6626</v>
      </c>
      <c r="E15" s="1022"/>
      <c r="F15" s="1022"/>
      <c r="G15" s="1023"/>
      <c r="H15" s="1024"/>
      <c r="I15" s="2797" t="s">
        <v>6625</v>
      </c>
      <c r="J15" s="2798"/>
      <c r="K15" s="2798"/>
      <c r="L15" s="2798"/>
      <c r="M15" s="1025">
        <v>5213444</v>
      </c>
      <c r="N15" s="324"/>
    </row>
    <row r="16" spans="1:17"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4" s="320" customFormat="1">
      <c r="A18" s="321"/>
      <c r="B18" s="2776"/>
      <c r="C18" s="2777"/>
      <c r="D18" s="2776"/>
      <c r="E18" s="2779"/>
      <c r="F18" s="2779"/>
      <c r="G18" s="2783"/>
      <c r="H18" s="2784"/>
      <c r="I18" s="2785"/>
      <c r="J18" s="1029" t="s">
        <v>6807</v>
      </c>
      <c r="K18" s="1029"/>
      <c r="L18" s="1030"/>
      <c r="M18" s="1031" t="s">
        <v>20</v>
      </c>
      <c r="N18" s="324"/>
    </row>
    <row r="19" spans="1:14" s="320" customFormat="1">
      <c r="A19" s="321"/>
      <c r="B19" s="1034"/>
      <c r="C19" s="1035"/>
      <c r="D19" s="1036"/>
      <c r="E19" s="1037" t="s">
        <v>6498</v>
      </c>
      <c r="F19" s="1038"/>
      <c r="G19" s="1039"/>
      <c r="H19" s="1040"/>
      <c r="I19" s="1041"/>
      <c r="J19" s="1029"/>
      <c r="K19" s="1029"/>
      <c r="L19" s="1030"/>
      <c r="M19" s="1031"/>
      <c r="N19" s="324"/>
    </row>
    <row r="20" spans="1:14" s="320" customFormat="1" ht="60">
      <c r="A20" s="321"/>
      <c r="B20" s="942">
        <v>5824</v>
      </c>
      <c r="C20" s="1035"/>
      <c r="D20" s="944" t="s">
        <v>4729</v>
      </c>
      <c r="E20" s="430" t="str">
        <f>IF($D20="SERVIÇO",VLOOKUP($B20,'SERVIÇOS SINAPI'!$B:$E,2,FALSE),IF($D20="INSUMO",VLOOKUP($B20,'INSUMOS SINAPI'!$A:$D,2,FALSE),IF($D20="COMPOSIÇÃO",VLOOKUP($B20,COMPOSIÇÕES!$A:$D,2,FALSE))))</f>
        <v>CAMINHÃO TOCO, PBT 16.000 KG, CARGA ÚTIL MÁX. 10.685 KG, DIST. ENTRE EIXOS 4,8 M, POTÊNCIA 189 CV, INCLUSIVE CARROCERIA FIXA ABERTA DE MADEIRA P/ TRANSPORTE GERAL DE CARGA SECA, DIMEN. APROX. 2,5 X 7,00 X 0,50 M - CHP DIURNO. AF_06/2014</v>
      </c>
      <c r="F20" s="431" t="str">
        <f>IF($D20="SERVIÇO",VLOOKUP($B20,'SERVIÇOS SINAPI'!$B:$E,3,FALSE),IF($D20="INSUMO",VLOOKUP($B20,'INSUMOS SINAPI'!$A:$D,3,FALSE),IF($D20="COMPOSIÇÃO",VLOOKUP($B20,COMPOSIÇÕES!$A:$D,3,FALSE))))</f>
        <v>CHP</v>
      </c>
      <c r="G20" s="2815">
        <v>0.1</v>
      </c>
      <c r="H20" s="2815"/>
      <c r="I20" s="2815"/>
      <c r="J20" s="2793">
        <f>IF($D20="SERVIÇO",VLOOKUP($B20,'SERVIÇOS SINAPI'!$B:$E,4,FALSE),IF($D20="INSUMO",VLOOKUP($B20,'INSUMOS SINAPI'!$A:$D,4,FALSE),IF($D20="COMPOSIÇÃO",VLOOKUP($B20,COMPOSIÇÕES!$A:$D,4,FALSE))))</f>
        <v>117.81</v>
      </c>
      <c r="K20" s="2793" t="b">
        <f>IF($B20=0,0,IF($D20="INSUMO",VLOOKUP($B20,'INSUMOS SINAPI'!$A:$D,3,FALSE),IF($M20="SERVIÇO",VLOOKUP($B20,'SERVIÇOS SINAPI'!$B:$E,3,FALSE))))</f>
        <v>0</v>
      </c>
      <c r="L20" s="2793" t="b">
        <f>IF($B20=0,0,IF($D20="INSUMO",VLOOKUP($B20,'INSUMOS SINAPI'!$A:$D,3,FALSE),IF($M20="SERVIÇO",VLOOKUP($B20,'SERVIÇOS SINAPI'!$B:$E,3,FALSE))))</f>
        <v>0</v>
      </c>
      <c r="M20" s="432">
        <f>TRUNC(G20*J20,2)</f>
        <v>11.78</v>
      </c>
      <c r="N20" s="324"/>
    </row>
    <row r="21" spans="1:14" s="320" customFormat="1" ht="60">
      <c r="A21" s="321"/>
      <c r="B21" s="942">
        <v>5826</v>
      </c>
      <c r="C21" s="943"/>
      <c r="D21" s="944" t="s">
        <v>4729</v>
      </c>
      <c r="E21" s="430" t="str">
        <f>IF($D21="SERVIÇO",VLOOKUP($B21,'SERVIÇOS SINAPI'!$B:$E,2,FALSE),IF($D21="INSUMO",VLOOKUP($B21,'INSUMOS SINAPI'!$A:$D,2,FALSE),IF($D21="COMPOSIÇÃO",VLOOKUP($B21,COMPOSIÇÕES!$A:$D,2,FALSE))))</f>
        <v>CAMINHÃO TOCO, PBT 16.000 KG, CARGA ÚTIL MÁX. 10.685 KG, DIST. ENTRE EIXOS 4,8 M, POTÊNCIA 189 CV, INCLUSIVE CARROCERIA FIXA ABERTA DE MADEIRA P/ TRANSPORTE GERAL DE CARGA SECA, DIMEN. APROX. 2,5 X 7,00 X 0,50 M - CHI DIURNO. AF_06/2014</v>
      </c>
      <c r="F21" s="431" t="str">
        <f>IF($D21="SERVIÇO",VLOOKUP($B21,'SERVIÇOS SINAPI'!$B:$E,3,FALSE),IF($D21="INSUMO",VLOOKUP($B21,'INSUMOS SINAPI'!$A:$D,3,FALSE),IF($D21="COMPOSIÇÃO",VLOOKUP($B21,COMPOSIÇÕES!$A:$D,3,FALSE))))</f>
        <v>CHI</v>
      </c>
      <c r="G21" s="2815">
        <v>0.233333333333333</v>
      </c>
      <c r="H21" s="2815"/>
      <c r="I21" s="2815"/>
      <c r="J21" s="2793">
        <f>IF($D21="SERVIÇO",VLOOKUP($B21,'SERVIÇOS SINAPI'!$B:$E,4,FALSE),IF($D21="INSUMO",VLOOKUP($B21,'INSUMOS SINAPI'!$A:$D,4,FALSE),IF($D21="COMPOSIÇÃO",VLOOKUP($B21,COMPOSIÇÕES!$A:$D,4,FALSE))))</f>
        <v>26.38</v>
      </c>
      <c r="K21" s="2793" t="b">
        <f>IF($B21=0,0,IF($D21="INSUMO",VLOOKUP($B21,'INSUMOS SINAPI'!$A:$D,3,FALSE),IF($M21="SERVIÇO",VLOOKUP($B21,'SERVIÇOS SINAPI'!$B:$E,3,FALSE))))</f>
        <v>0</v>
      </c>
      <c r="L21" s="2793" t="b">
        <f>IF($B21=0,0,IF($D21="INSUMO",VLOOKUP($B21,'INSUMOS SINAPI'!$A:$D,3,FALSE),IF($M21="SERVIÇO",VLOOKUP($B21,'SERVIÇOS SINAPI'!$B:$E,3,FALSE))))</f>
        <v>0</v>
      </c>
      <c r="M21" s="432">
        <f>TRUNC(G21*J21,2)</f>
        <v>6.15</v>
      </c>
      <c r="N21" s="324"/>
    </row>
    <row r="22" spans="1:14" s="320" customFormat="1">
      <c r="A22" s="321"/>
      <c r="B22" s="1042"/>
      <c r="C22" s="1033"/>
      <c r="D22" s="944"/>
      <c r="E22" s="485" t="s">
        <v>6499</v>
      </c>
      <c r="F22" s="431"/>
      <c r="G22" s="2815"/>
      <c r="H22" s="2815"/>
      <c r="I22" s="2815"/>
      <c r="J22" s="2793"/>
      <c r="K22" s="2793"/>
      <c r="L22" s="2793"/>
      <c r="M22" s="432"/>
      <c r="N22" s="324"/>
    </row>
    <row r="23" spans="1:14" s="320" customFormat="1" ht="24">
      <c r="A23" s="321"/>
      <c r="B23" s="942">
        <v>88277</v>
      </c>
      <c r="C23" s="943"/>
      <c r="D23" s="944" t="s">
        <v>4729</v>
      </c>
      <c r="E23" s="430" t="str">
        <f>IF($D23="SERVIÇO",VLOOKUP($B23,'SERVIÇOS SINAPI'!$B:$E,2,FALSE),IF($D23="INSUMO",VLOOKUP($B23,'INSUMOS SINAPI'!$A:$D,2,FALSE),IF($D23="COMPOSIÇÃO",VLOOKUP($B23,COMPOSIÇÕES!$A:$D,2,FALSE))))</f>
        <v>MONTADOR (TUBO AÇO/EQUIPAMENTOS) COM ENCARGOS COMPLEMENTARES</v>
      </c>
      <c r="F23" s="431" t="str">
        <f>IF($D23="SERVIÇO",VLOOKUP($B23,'SERVIÇOS SINAPI'!$B:$E,3,FALSE),IF($D23="INSUMO",VLOOKUP($B23,'INSUMOS SINAPI'!$A:$D,3,FALSE),IF($D23="COMPOSIÇÃO",VLOOKUP($B23,COMPOSIÇÕES!$A:$D,3,FALSE))))</f>
        <v>H</v>
      </c>
      <c r="G23" s="2815">
        <v>0.33300000000000002</v>
      </c>
      <c r="H23" s="2815"/>
      <c r="I23" s="2815"/>
      <c r="J23" s="2793">
        <f>IF($D23="SERVIÇO",VLOOKUP($B23,'SERVIÇOS SINAPI'!$B:$E,4,FALSE),IF($D23="INSUMO",VLOOKUP($B23,'INSUMOS SINAPI'!$A:$D,4,FALSE),IF($D23="COMPOSIÇÃO",VLOOKUP($B23,COMPOSIÇÕES!$A:$D,4,FALSE))))</f>
        <v>15.15</v>
      </c>
      <c r="K23" s="2793" t="b">
        <f>IF($B23=0,0,IF($D23="INSUMO",VLOOKUP($B23,'INSUMOS SINAPI'!$A:$D,3,FALSE),IF($M23="SERVIÇO",VLOOKUP($B23,'SERVIÇOS SINAPI'!$B:$E,3,FALSE))))</f>
        <v>0</v>
      </c>
      <c r="L23" s="2793" t="b">
        <f>IF($B23=0,0,IF($D23="INSUMO",VLOOKUP($B23,'INSUMOS SINAPI'!$A:$D,3,FALSE),IF($M23="SERVIÇO",VLOOKUP($B23,'SERVIÇOS SINAPI'!$B:$E,3,FALSE))))</f>
        <v>0</v>
      </c>
      <c r="M23" s="432">
        <f>TRUNC(G23*J23,2)</f>
        <v>5.04</v>
      </c>
      <c r="N23" s="324"/>
    </row>
    <row r="24" spans="1:14" s="320" customFormat="1">
      <c r="A24" s="321"/>
      <c r="B24" s="942">
        <v>88316</v>
      </c>
      <c r="C24" s="943"/>
      <c r="D24" s="944" t="s">
        <v>4729</v>
      </c>
      <c r="E24" s="430" t="str">
        <f>IF($D24="SERVIÇO",VLOOKUP($B24,'SERVIÇOS SINAPI'!$B:$E,2,FALSE),IF($D24="INSUMO",VLOOKUP($B24,'INSUMOS SINAPI'!$A:$D,2,FALSE),IF($D24="COMPOSIÇÃO",VLOOKUP($B24,COMPOSIÇÕES!$A:$D,2,FALSE))))</f>
        <v>SERVENTE COM ENCARGOS COMPLEMENTARES</v>
      </c>
      <c r="F24" s="431" t="str">
        <f>IF($D24="SERVIÇO",VLOOKUP($B24,'SERVIÇOS SINAPI'!$B:$E,3,FALSE),IF($D24="INSUMO",VLOOKUP($B24,'INSUMOS SINAPI'!$A:$D,3,FALSE),IF($D24="COMPOSIÇÃO",VLOOKUP($B24,COMPOSIÇÕES!$A:$D,3,FALSE))))</f>
        <v>H</v>
      </c>
      <c r="G24" s="2815">
        <v>0.66600000000000004</v>
      </c>
      <c r="H24" s="2815"/>
      <c r="I24" s="2815"/>
      <c r="J24" s="2793">
        <f>IF($D24="SERVIÇO",VLOOKUP($B24,'SERVIÇOS SINAPI'!$B:$E,4,FALSE),IF($D24="INSUMO",VLOOKUP($B24,'INSUMOS SINAPI'!$A:$D,4,FALSE),IF($D24="COMPOSIÇÃO",VLOOKUP($B24,COMPOSIÇÕES!$A:$D,4,FALSE))))</f>
        <v>15.95</v>
      </c>
      <c r="K24" s="2793" t="b">
        <f>IF($B24=0,0,IF($D24="INSUMO",VLOOKUP($B24,'INSUMOS SINAPI'!$A:$D,3,FALSE),IF($M24="SERVIÇO",VLOOKUP($B24,'SERVIÇOS SINAPI'!$B:$E,3,FALSE))))</f>
        <v>0</v>
      </c>
      <c r="L24" s="2793" t="b">
        <f>IF($B24=0,0,IF($D24="INSUMO",VLOOKUP($B24,'INSUMOS SINAPI'!$A:$D,3,FALSE),IF($M24="SERVIÇO",VLOOKUP($B24,'SERVIÇOS SINAPI'!$B:$E,3,FALSE))))</f>
        <v>0</v>
      </c>
      <c r="M24" s="432">
        <f>TRUNC(G24*J24,2)</f>
        <v>10.62</v>
      </c>
      <c r="N24" s="324"/>
    </row>
    <row r="25" spans="1:14" s="320" customFormat="1" ht="15.75" customHeight="1">
      <c r="A25" s="598"/>
      <c r="B25" s="2816" t="s">
        <v>5559</v>
      </c>
      <c r="C25" s="2817"/>
      <c r="D25" s="2817"/>
      <c r="E25" s="2817"/>
      <c r="F25" s="2817"/>
      <c r="G25" s="2817"/>
      <c r="H25" s="2817"/>
      <c r="I25" s="2817"/>
      <c r="J25" s="2817"/>
      <c r="K25" s="2817"/>
      <c r="L25" s="2818"/>
      <c r="M25" s="600">
        <f>SUM(M19:M24)</f>
        <v>33.589999999999996</v>
      </c>
      <c r="N25" s="599"/>
    </row>
    <row r="26" spans="1:14">
      <c r="B26" s="52" t="s">
        <v>6504</v>
      </c>
      <c r="E26" s="52" t="str">
        <f>ORÇAMENTO!K6</f>
        <v>SINAPI (NOVEMBRO/2019)                    SICRO (ABRIL/2019)</v>
      </c>
    </row>
    <row r="27" spans="1:14">
      <c r="B27" s="52" t="s">
        <v>6501</v>
      </c>
    </row>
    <row r="28" spans="1:14">
      <c r="B28" s="52" t="s">
        <v>6502</v>
      </c>
    </row>
    <row r="29" spans="1:14">
      <c r="B29" s="52" t="s">
        <v>6503</v>
      </c>
    </row>
  </sheetData>
  <mergeCells count="27">
    <mergeCell ref="P13:Q13"/>
    <mergeCell ref="G23:I23"/>
    <mergeCell ref="J23:L23"/>
    <mergeCell ref="B25:L25"/>
    <mergeCell ref="G24:I24"/>
    <mergeCell ref="J24:L24"/>
    <mergeCell ref="G21:I21"/>
    <mergeCell ref="J21:L21"/>
    <mergeCell ref="G22:I22"/>
    <mergeCell ref="J22:L22"/>
    <mergeCell ref="G20:I20"/>
    <mergeCell ref="J20:L20"/>
    <mergeCell ref="D12:J13"/>
    <mergeCell ref="L12:M12"/>
    <mergeCell ref="L13:M13"/>
    <mergeCell ref="I15:L15"/>
    <mergeCell ref="A10:N10"/>
    <mergeCell ref="B1:M1"/>
    <mergeCell ref="B2:M2"/>
    <mergeCell ref="B3:M3"/>
    <mergeCell ref="B4:M4"/>
    <mergeCell ref="B5:M5"/>
    <mergeCell ref="B17:C18"/>
    <mergeCell ref="D17:D18"/>
    <mergeCell ref="E17:E18"/>
    <mergeCell ref="F17:F18"/>
    <mergeCell ref="G17:I18"/>
  </mergeCells>
  <dataValidations disablePrompts="1" count="2">
    <dataValidation type="list" allowBlank="1" showInputMessage="1" showErrorMessage="1" sqref="O21:O24">
      <formula1>$P$1:$P$2</formula1>
    </dataValidation>
    <dataValidation type="list" allowBlank="1" showInputMessage="1" showErrorMessage="1" sqref="D19:D24">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1.xml><?xml version="1.0" encoding="utf-8"?>
<worksheet xmlns="http://schemas.openxmlformats.org/spreadsheetml/2006/main" xmlns:r="http://schemas.openxmlformats.org/officeDocument/2006/relationships">
  <sheetPr codeName="Plan82">
    <tabColor theme="7"/>
  </sheetPr>
  <dimension ref="A1:P32"/>
  <sheetViews>
    <sheetView showGridLines="0" showZeros="0" view="pageBreakPreview" zoomScale="70" zoomScaleSheetLayoutView="70" workbookViewId="0">
      <selection activeCell="T49" sqref="T49"/>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53.8554687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92" t="s">
        <v>5601</v>
      </c>
      <c r="C2" s="2792"/>
      <c r="D2" s="2792"/>
      <c r="E2" s="2792"/>
      <c r="F2" s="2792"/>
      <c r="G2" s="2792"/>
      <c r="H2" s="2792"/>
      <c r="I2" s="2792"/>
      <c r="J2" s="2792"/>
      <c r="K2" s="2792"/>
      <c r="L2" s="2792"/>
      <c r="M2" s="2792"/>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720"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36" t="str">
        <f>ORÇAMENTO!C7</f>
        <v>AVENIDA DOS EVANGÉLICOS</v>
      </c>
      <c r="E7" s="322"/>
      <c r="F7" s="323"/>
      <c r="G7" s="323"/>
      <c r="H7" s="323"/>
      <c r="I7" s="323"/>
      <c r="J7" s="323"/>
      <c r="K7" s="323"/>
      <c r="L7" s="323"/>
      <c r="M7" s="323"/>
      <c r="N7" s="324"/>
    </row>
    <row r="8" spans="1:16" s="320" customFormat="1">
      <c r="A8" s="321"/>
      <c r="B8" s="322" t="s">
        <v>31</v>
      </c>
      <c r="C8" s="322"/>
      <c r="D8" s="336" t="str">
        <f>ORÇAMENTO!C8</f>
        <v>PREFEITURA MUNICIPAL DE APIACÁS</v>
      </c>
      <c r="E8" s="322"/>
      <c r="F8" s="323"/>
      <c r="G8" s="323"/>
      <c r="H8" s="323"/>
      <c r="I8" s="323"/>
      <c r="J8" s="323"/>
      <c r="K8" s="323"/>
      <c r="L8" s="323"/>
      <c r="M8" s="323"/>
      <c r="N8" s="324"/>
    </row>
    <row r="9" spans="1:16" s="320" customFormat="1">
      <c r="A9" s="325"/>
      <c r="B9" s="326" t="s">
        <v>15</v>
      </c>
      <c r="C9" s="326"/>
      <c r="D9" s="721"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748" t="s">
        <v>6505</v>
      </c>
      <c r="E12" s="2749"/>
      <c r="F12" s="2749"/>
      <c r="G12" s="2749"/>
      <c r="H12" s="2749"/>
      <c r="I12" s="2749"/>
      <c r="J12" s="2750"/>
      <c r="K12" s="1019"/>
      <c r="L12" s="2748" t="s">
        <v>4732</v>
      </c>
      <c r="M12" s="2750"/>
      <c r="N12" s="324"/>
    </row>
    <row r="13" spans="1:16" s="320" customFormat="1" ht="10.5" customHeight="1">
      <c r="A13" s="321"/>
      <c r="B13" s="333"/>
      <c r="C13" s="334"/>
      <c r="D13" s="2751"/>
      <c r="E13" s="2752"/>
      <c r="F13" s="2752"/>
      <c r="G13" s="2752"/>
      <c r="H13" s="2752"/>
      <c r="I13" s="2752"/>
      <c r="J13" s="2753"/>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26.25" customHeight="1">
      <c r="A15" s="321"/>
      <c r="B15" s="335" t="s">
        <v>4731</v>
      </c>
      <c r="C15" s="1020"/>
      <c r="D15" s="1021" t="s">
        <v>6629</v>
      </c>
      <c r="E15" s="1022"/>
      <c r="F15" s="1022"/>
      <c r="G15" s="1023"/>
      <c r="H15" s="1024"/>
      <c r="I15" s="2797" t="s">
        <v>6630</v>
      </c>
      <c r="J15" s="2798"/>
      <c r="K15" s="2798"/>
      <c r="L15" s="2798"/>
      <c r="M15" s="1043">
        <v>5213863</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4" s="320" customFormat="1">
      <c r="A18" s="321"/>
      <c r="B18" s="2776"/>
      <c r="C18" s="2777"/>
      <c r="D18" s="2776"/>
      <c r="E18" s="2779"/>
      <c r="F18" s="2779"/>
      <c r="G18" s="2783"/>
      <c r="H18" s="2784"/>
      <c r="I18" s="2785"/>
      <c r="J18" s="1029" t="s">
        <v>6802</v>
      </c>
      <c r="K18" s="1029"/>
      <c r="L18" s="1030"/>
      <c r="M18" s="1031" t="s">
        <v>20</v>
      </c>
      <c r="N18" s="324"/>
    </row>
    <row r="19" spans="1:14" s="320" customFormat="1">
      <c r="A19" s="321"/>
      <c r="B19" s="1034"/>
      <c r="C19" s="943"/>
      <c r="D19" s="944"/>
      <c r="E19" s="485" t="s">
        <v>6498</v>
      </c>
      <c r="F19" s="431"/>
      <c r="G19" s="2819"/>
      <c r="H19" s="2819"/>
      <c r="I19" s="2819"/>
      <c r="J19" s="2793"/>
      <c r="K19" s="2793"/>
      <c r="L19" s="2793"/>
      <c r="M19" s="432"/>
      <c r="N19" s="324"/>
    </row>
    <row r="20" spans="1:14" s="320" customFormat="1" ht="60">
      <c r="A20" s="321"/>
      <c r="B20" s="942">
        <v>5824</v>
      </c>
      <c r="C20" s="1033"/>
      <c r="D20" s="944" t="s">
        <v>4729</v>
      </c>
      <c r="E20" s="430" t="str">
        <f>IF($D20="SERVIÇO",VLOOKUP($B20,'SERVIÇOS SINAPI'!$B:$E,2,FALSE),IF($D20="INSUMO",VLOOKUP($B20,'INSUMOS SINAPI'!$A:$D,2,FALSE),IF($D20="COMPOSIÇÃO",VLOOKUP($B20,COMPOSIÇÕES!$A:$D,2,FALSE))))</f>
        <v>CAMINHÃO TOCO, PBT 16.000 KG, CARGA ÚTIL MÁX. 10.685 KG, DIST. ENTRE EIXOS 4,8 M, POTÊNCIA 189 CV, INCLUSIVE CARROCERIA FIXA ABERTA DE MADEIRA P/ TRANSPORTE GERAL DE CARGA SECA, DIMEN. APROX. 2,5 X 7,00 X 0,50 M - CHP DIURNO. AF_06/2014</v>
      </c>
      <c r="F20" s="431" t="str">
        <f>IF($D20="SERVIÇO",VLOOKUP($B20,'SERVIÇOS SINAPI'!$B:$E,3,FALSE),IF($D20="INSUMO",VLOOKUP($B20,'INSUMOS SINAPI'!$A:$D,3,FALSE),IF($D20="COMPOSIÇÃO",VLOOKUP($B20,COMPOSIÇÕES!$A:$D,3,FALSE))))</f>
        <v>CHP</v>
      </c>
      <c r="G20" s="2820">
        <v>7.3170731707317097E-2</v>
      </c>
      <c r="H20" s="2820"/>
      <c r="I20" s="2820"/>
      <c r="J20" s="2793">
        <f>IF($D20="SERVIÇO",VLOOKUP($B20,'SERVIÇOS SINAPI'!$B:$E,4,FALSE),IF($D20="INSUMO",VLOOKUP($B20,'INSUMOS SINAPI'!$A:$D,4,FALSE),IF($D20="COMPOSIÇÃO",VLOOKUP($B20,COMPOSIÇÕES!$A:$D,4,FALSE))))</f>
        <v>117.81</v>
      </c>
      <c r="K20" s="2793" t="b">
        <f>IF($B20=0,0,IF($D20="INSUMO",VLOOKUP($B20,'INSUMOS SINAPI'!$A:$D,3,FALSE),IF($M20="SERVIÇO",VLOOKUP($B20,'SERVIÇOS SINAPI'!$B:$E,3,FALSE))))</f>
        <v>0</v>
      </c>
      <c r="L20" s="2793" t="b">
        <f>IF($B20=0,0,IF($D20="INSUMO",VLOOKUP($B20,'INSUMOS SINAPI'!$A:$D,3,FALSE),IF($M20="SERVIÇO",VLOOKUP($B20,'SERVIÇOS SINAPI'!$B:$E,3,FALSE))))</f>
        <v>0</v>
      </c>
      <c r="M20" s="432">
        <f t="shared" ref="M20:M27" si="0">TRUNC(G20*J20,2)</f>
        <v>8.6199999999999992</v>
      </c>
      <c r="N20" s="324"/>
    </row>
    <row r="21" spans="1:14" s="320" customFormat="1" ht="60">
      <c r="A21" s="321"/>
      <c r="B21" s="942">
        <v>5826</v>
      </c>
      <c r="C21" s="943"/>
      <c r="D21" s="944" t="s">
        <v>4729</v>
      </c>
      <c r="E21" s="430" t="str">
        <f>IF($D21="SERVIÇO",VLOOKUP($B21,'SERVIÇOS SINAPI'!$B:$E,2,FALSE),IF($D21="INSUMO",VLOOKUP($B21,'INSUMOS SINAPI'!$A:$D,2,FALSE),IF($D21="COMPOSIÇÃO",VLOOKUP($B21,COMPOSIÇÕES!$A:$D,2,FALSE))))</f>
        <v>CAMINHÃO TOCO, PBT 16.000 KG, CARGA ÚTIL MÁX. 10.685 KG, DIST. ENTRE EIXOS 4,8 M, POTÊNCIA 189 CV, INCLUSIVE CARROCERIA FIXA ABERTA DE MADEIRA P/ TRANSPORTE GERAL DE CARGA SECA, DIMEN. APROX. 2,5 X 7,00 X 0,50 M - CHI DIURNO. AF_06/2014</v>
      </c>
      <c r="F21" s="431" t="str">
        <f>IF($D21="SERVIÇO",VLOOKUP($B21,'SERVIÇOS SINAPI'!$B:$E,3,FALSE),IF($D21="INSUMO",VLOOKUP($B21,'INSUMOS SINAPI'!$A:$D,3,FALSE),IF($D21="COMPOSIÇÃO",VLOOKUP($B21,COMPOSIÇÕES!$A:$D,3,FALSE))))</f>
        <v>CHI</v>
      </c>
      <c r="G21" s="2820">
        <v>0.17073170731707299</v>
      </c>
      <c r="H21" s="2820"/>
      <c r="I21" s="2820"/>
      <c r="J21" s="2793">
        <f>IF($D21="SERVIÇO",VLOOKUP($B21,'SERVIÇOS SINAPI'!$B:$E,4,FALSE),IF($D21="INSUMO",VLOOKUP($B21,'INSUMOS SINAPI'!$A:$D,4,FALSE),IF($D21="COMPOSIÇÃO",VLOOKUP($B21,COMPOSIÇÕES!$A:$D,4,FALSE))))</f>
        <v>26.38</v>
      </c>
      <c r="K21" s="2793" t="b">
        <f>IF($B21=0,0,IF($D21="INSUMO",VLOOKUP($B21,'INSUMOS SINAPI'!$A:$D,3,FALSE),IF($M21="SERVIÇO",VLOOKUP($B21,'SERVIÇOS SINAPI'!$B:$E,3,FALSE))))</f>
        <v>0</v>
      </c>
      <c r="L21" s="2793" t="b">
        <f>IF($B21=0,0,IF($D21="INSUMO",VLOOKUP($B21,'INSUMOS SINAPI'!$A:$D,3,FALSE),IF($M21="SERVIÇO",VLOOKUP($B21,'SERVIÇOS SINAPI'!$B:$E,3,FALSE))))</f>
        <v>0</v>
      </c>
      <c r="M21" s="432">
        <f t="shared" si="0"/>
        <v>4.5</v>
      </c>
      <c r="N21" s="324"/>
    </row>
    <row r="22" spans="1:14" s="320" customFormat="1">
      <c r="A22" s="321"/>
      <c r="B22" s="1034"/>
      <c r="C22" s="943"/>
      <c r="D22" s="944"/>
      <c r="E22" s="485" t="s">
        <v>6499</v>
      </c>
      <c r="F22" s="431"/>
      <c r="G22" s="2820"/>
      <c r="H22" s="2820"/>
      <c r="I22" s="2820"/>
      <c r="J22" s="2793"/>
      <c r="K22" s="2793"/>
      <c r="L22" s="2793"/>
      <c r="M22" s="432"/>
      <c r="N22" s="324"/>
    </row>
    <row r="23" spans="1:14" s="320" customFormat="1">
      <c r="A23" s="321"/>
      <c r="B23" s="942">
        <v>88316</v>
      </c>
      <c r="C23" s="943"/>
      <c r="D23" s="944" t="s">
        <v>4729</v>
      </c>
      <c r="E23" s="430" t="str">
        <f>IF($D23="SERVIÇO",VLOOKUP($B23,'SERVIÇOS SINAPI'!$B:$E,2,FALSE),IF($D23="INSUMO",VLOOKUP($B23,'INSUMOS SINAPI'!$A:$D,2,FALSE),IF($D23="COMPOSIÇÃO",VLOOKUP($B23,COMPOSIÇÕES!$A:$D,2,FALSE))))</f>
        <v>SERVENTE COM ENCARGOS COMPLEMENTARES</v>
      </c>
      <c r="F23" s="431" t="str">
        <f>IF($D23="SERVIÇO",VLOOKUP($B23,'SERVIÇOS SINAPI'!$B:$E,3,FALSE),IF($D23="INSUMO",VLOOKUP($B23,'INSUMOS SINAPI'!$A:$D,3,FALSE),IF($D23="COMPOSIÇÃO",VLOOKUP($B23,COMPOSIÇÕES!$A:$D,3,FALSE))))</f>
        <v>H</v>
      </c>
      <c r="G23" s="2820">
        <v>0.24</v>
      </c>
      <c r="H23" s="2820"/>
      <c r="I23" s="2820"/>
      <c r="J23" s="2793">
        <f>IF($D23="SERVIÇO",VLOOKUP($B23,'SERVIÇOS SINAPI'!$B:$E,4,FALSE),IF($D23="INSUMO",VLOOKUP($B23,'INSUMOS SINAPI'!$A:$D,4,FALSE),IF($D23="COMPOSIÇÃO",VLOOKUP($B23,COMPOSIÇÕES!$A:$D,4,FALSE))))</f>
        <v>15.95</v>
      </c>
      <c r="K23" s="2793" t="b">
        <f>IF($B23=0,0,IF($D23="INSUMO",VLOOKUP($B23,'INSUMOS SINAPI'!$A:$D,3,FALSE),IF($M23="SERVIÇO",VLOOKUP($B23,'SERVIÇOS SINAPI'!$B:$E,3,FALSE))))</f>
        <v>0</v>
      </c>
      <c r="L23" s="2793" t="b">
        <f>IF($B23=0,0,IF($D23="INSUMO",VLOOKUP($B23,'INSUMOS SINAPI'!$A:$D,3,FALSE),IF($M23="SERVIÇO",VLOOKUP($B23,'SERVIÇOS SINAPI'!$B:$E,3,FALSE))))</f>
        <v>0</v>
      </c>
      <c r="M23" s="432">
        <f t="shared" si="0"/>
        <v>3.82</v>
      </c>
      <c r="N23" s="324"/>
    </row>
    <row r="24" spans="1:14" s="320" customFormat="1">
      <c r="A24" s="321"/>
      <c r="B24" s="942">
        <v>88315</v>
      </c>
      <c r="C24" s="943"/>
      <c r="D24" s="944" t="s">
        <v>4729</v>
      </c>
      <c r="E24" s="430" t="str">
        <f>IF($D24="SERVIÇO",VLOOKUP($B24,'SERVIÇOS SINAPI'!$B:$E,2,FALSE),IF($D24="INSUMO",VLOOKUP($B24,'INSUMOS SINAPI'!$A:$D,2,FALSE),IF($D24="COMPOSIÇÃO",VLOOKUP($B24,COMPOSIÇÕES!$A:$D,2,FALSE))))</f>
        <v>SERRALHEIRO COM ENCARGOS COMPLEMENTARES</v>
      </c>
      <c r="F24" s="431" t="str">
        <f>IF($D24="SERVIÇO",VLOOKUP($B24,'SERVIÇOS SINAPI'!$B:$E,3,FALSE),IF($D24="INSUMO",VLOOKUP($B24,'INSUMOS SINAPI'!$A:$D,3,FALSE),IF($D24="COMPOSIÇÃO",VLOOKUP($B24,COMPOSIÇÕES!$A:$D,3,FALSE))))</f>
        <v>H</v>
      </c>
      <c r="G24" s="2820">
        <v>0.24</v>
      </c>
      <c r="H24" s="2820"/>
      <c r="I24" s="2820"/>
      <c r="J24" s="2793">
        <f>IF($D24="SERVIÇO",VLOOKUP($B24,'SERVIÇOS SINAPI'!$B:$E,4,FALSE),IF($D24="INSUMO",VLOOKUP($B24,'INSUMOS SINAPI'!$A:$D,4,FALSE),IF($D24="COMPOSIÇÃO",VLOOKUP($B24,COMPOSIÇÕES!$A:$D,4,FALSE))))</f>
        <v>19.78</v>
      </c>
      <c r="K24" s="2793" t="b">
        <f>IF($B24=0,0,IF($D24="INSUMO",VLOOKUP($B24,'INSUMOS SINAPI'!$A:$D,3,FALSE),IF($M24="SERVIÇO",VLOOKUP($B24,'SERVIÇOS SINAPI'!$B:$E,3,FALSE))))</f>
        <v>0</v>
      </c>
      <c r="L24" s="2793" t="b">
        <f>IF($B24=0,0,IF($D24="INSUMO",VLOOKUP($B24,'INSUMOS SINAPI'!$A:$D,3,FALSE),IF($M24="SERVIÇO",VLOOKUP($B24,'SERVIÇOS SINAPI'!$B:$E,3,FALSE))))</f>
        <v>0</v>
      </c>
      <c r="M24" s="432">
        <f t="shared" si="0"/>
        <v>4.74</v>
      </c>
      <c r="N24" s="324"/>
    </row>
    <row r="25" spans="1:14" s="320" customFormat="1">
      <c r="A25" s="321"/>
      <c r="B25" s="942"/>
      <c r="C25" s="943"/>
      <c r="D25" s="944"/>
      <c r="E25" s="485" t="s">
        <v>5731</v>
      </c>
      <c r="F25" s="431"/>
      <c r="G25" s="2820"/>
      <c r="H25" s="2820"/>
      <c r="I25" s="2820"/>
      <c r="J25" s="2793"/>
      <c r="K25" s="2793"/>
      <c r="L25" s="2793"/>
      <c r="M25" s="432"/>
      <c r="N25" s="324"/>
    </row>
    <row r="26" spans="1:14" s="320" customFormat="1" ht="36">
      <c r="A26" s="321"/>
      <c r="B26" s="942">
        <v>94964</v>
      </c>
      <c r="C26" s="943"/>
      <c r="D26" s="944" t="s">
        <v>4729</v>
      </c>
      <c r="E26" s="430" t="str">
        <f>IF($D26="SERVIÇO",VLOOKUP($B26,'SERVIÇOS SINAPI'!$B:$E,2,FALSE),IF($D26="INSUMO",VLOOKUP($B26,'INSUMOS SINAPI'!$A:$D,2,FALSE),IF($D26="COMPOSIÇÃO",VLOOKUP($B26,COMPOSIÇÕES!$A:$D,2,FALSE))))</f>
        <v>CONCRETO FCK = 20MPA, TRAÇO 1:2,7:3 (CIMENTO/ AREIA MÉDIA/ BRITA 1)  - PREPARO MECÂNICO COM BETONEIRA 400 L. AF_07/2016</v>
      </c>
      <c r="F26" s="431" t="str">
        <f>IF($D26="SERVIÇO",VLOOKUP($B26,'SERVIÇOS SINAPI'!$B:$E,3,FALSE),IF($D26="INSUMO",VLOOKUP($B26,'INSUMOS SINAPI'!$A:$D,3,FALSE),IF($D26="COMPOSIÇÃO",VLOOKUP($B26,COMPOSIÇÕES!$A:$D,3,FALSE))))</f>
        <v>M3</v>
      </c>
      <c r="G26" s="2820">
        <v>3.2000000000000001E-2</v>
      </c>
      <c r="H26" s="2820"/>
      <c r="I26" s="2820"/>
      <c r="J26" s="2793">
        <f>IF($D26="SERVIÇO",VLOOKUP($B26,'SERVIÇOS SINAPI'!$B:$E,4,FALSE),IF($D26="INSUMO",VLOOKUP($B26,'INSUMOS SINAPI'!$A:$D,4,FALSE),IF($D26="COMPOSIÇÃO",VLOOKUP($B26,COMPOSIÇÕES!$A:$D,4,FALSE))))</f>
        <v>310.83</v>
      </c>
      <c r="K26" s="2793" t="b">
        <f>IF($B26=0,0,IF($D26="INSUMO",VLOOKUP($B26,'INSUMOS SINAPI'!$A:$D,3,FALSE),IF($M26="SERVIÇO",VLOOKUP($B26,'SERVIÇOS SINAPI'!$B:$E,3,FALSE))))</f>
        <v>0</v>
      </c>
      <c r="L26" s="2793" t="b">
        <f>IF($B26=0,0,IF($D26="INSUMO",VLOOKUP($B26,'INSUMOS SINAPI'!$A:$D,3,FALSE),IF($M26="SERVIÇO",VLOOKUP($B26,'SERVIÇOS SINAPI'!$B:$E,3,FALSE))))</f>
        <v>0</v>
      </c>
      <c r="M26" s="432">
        <f t="shared" si="0"/>
        <v>9.94</v>
      </c>
      <c r="N26" s="324"/>
    </row>
    <row r="27" spans="1:14" s="320" customFormat="1" ht="24">
      <c r="A27" s="321"/>
      <c r="B27" s="942">
        <v>93358</v>
      </c>
      <c r="C27" s="943"/>
      <c r="D27" s="944" t="s">
        <v>4729</v>
      </c>
      <c r="E27" s="430" t="str">
        <f>IF($D27="SERVIÇO",VLOOKUP($B27,'SERVIÇOS SINAPI'!$B:$E,2,FALSE),IF($D27="INSUMO",VLOOKUP($B27,'INSUMOS SINAPI'!$A:$D,2,FALSE),IF($D27="COMPOSIÇÃO",VLOOKUP($B27,COMPOSIÇÕES!$A:$D,2,FALSE))))</f>
        <v>ESCAVAÇÃO MANUAL DE VALA COM PROFUNDIDADE MENOR OU IGUAL A 1,30 M. AF_03/2016</v>
      </c>
      <c r="F27" s="431" t="str">
        <f>IF($D27="SERVIÇO",VLOOKUP($B27,'SERVIÇOS SINAPI'!$B:$E,3,FALSE),IF($D27="INSUMO",VLOOKUP($B27,'INSUMOS SINAPI'!$A:$D,3,FALSE),IF($D27="COMPOSIÇÃO",VLOOKUP($B27,COMPOSIÇÕES!$A:$D,3,FALSE))))</f>
        <v>M3</v>
      </c>
      <c r="G27" s="2820">
        <v>3.2000000000000001E-2</v>
      </c>
      <c r="H27" s="2820"/>
      <c r="I27" s="2820"/>
      <c r="J27" s="2793">
        <f>IF($D27="SERVIÇO",VLOOKUP($B27,'SERVIÇOS SINAPI'!$B:$E,4,FALSE),IF($D27="INSUMO",VLOOKUP($B27,'INSUMOS SINAPI'!$A:$D,4,FALSE),IF($D27="COMPOSIÇÃO",VLOOKUP($B27,COMPOSIÇÕES!$A:$D,4,FALSE))))</f>
        <v>63.09</v>
      </c>
      <c r="K27" s="2793" t="b">
        <f>IF($B27=0,0,IF($D27="INSUMO",VLOOKUP($B27,'INSUMOS SINAPI'!$A:$D,3,FALSE),IF($M27="SERVIÇO",VLOOKUP($B27,'SERVIÇOS SINAPI'!$B:$E,3,FALSE))))</f>
        <v>0</v>
      </c>
      <c r="L27" s="2793" t="b">
        <f>IF($B27=0,0,IF($D27="INSUMO",VLOOKUP($B27,'INSUMOS SINAPI'!$A:$D,3,FALSE),IF($M27="SERVIÇO",VLOOKUP($B27,'SERVIÇOS SINAPI'!$B:$E,3,FALSE))))</f>
        <v>0</v>
      </c>
      <c r="M27" s="432">
        <f t="shared" si="0"/>
        <v>2.0099999999999998</v>
      </c>
      <c r="N27" s="324"/>
    </row>
    <row r="28" spans="1:14" s="320" customFormat="1" ht="15.75" customHeight="1">
      <c r="A28" s="598"/>
      <c r="B28" s="2816" t="s">
        <v>5559</v>
      </c>
      <c r="C28" s="2817"/>
      <c r="D28" s="2817"/>
      <c r="E28" s="2817"/>
      <c r="F28" s="2817"/>
      <c r="G28" s="2817"/>
      <c r="H28" s="2817"/>
      <c r="I28" s="2817"/>
      <c r="J28" s="2817"/>
      <c r="K28" s="2817"/>
      <c r="L28" s="2818"/>
      <c r="M28" s="600">
        <f>SUM(M19:M27)</f>
        <v>33.629999999999995</v>
      </c>
      <c r="N28" s="604"/>
    </row>
    <row r="29" spans="1:14">
      <c r="A29" s="194"/>
      <c r="B29" s="605" t="s">
        <v>6504</v>
      </c>
      <c r="C29" s="58"/>
      <c r="D29" s="58"/>
      <c r="E29" s="58" t="str">
        <f>'COMP.05 SIN-001'!E26</f>
        <v>SINAPI (NOVEMBRO/2019)                    SICRO (ABRIL/2019)</v>
      </c>
      <c r="F29" s="180"/>
      <c r="G29" s="180"/>
      <c r="H29" s="180"/>
      <c r="I29" s="180"/>
      <c r="J29" s="180"/>
      <c r="K29" s="180"/>
      <c r="L29" s="180"/>
      <c r="M29" s="180"/>
      <c r="N29" s="195"/>
    </row>
    <row r="30" spans="1:14">
      <c r="A30" s="194"/>
      <c r="B30" s="606" t="s">
        <v>6506</v>
      </c>
      <c r="C30" s="58"/>
      <c r="D30" s="58"/>
      <c r="E30" s="58"/>
      <c r="F30" s="180"/>
      <c r="G30" s="180"/>
      <c r="H30" s="180"/>
      <c r="I30" s="180"/>
      <c r="J30" s="180"/>
      <c r="K30" s="180"/>
      <c r="L30" s="180"/>
      <c r="M30" s="180"/>
      <c r="N30" s="195"/>
    </row>
    <row r="31" spans="1:14">
      <c r="A31" s="194"/>
      <c r="B31" s="606" t="s">
        <v>6502</v>
      </c>
      <c r="C31" s="58"/>
      <c r="D31" s="58"/>
      <c r="E31" s="58"/>
      <c r="F31" s="180"/>
      <c r="G31" s="180"/>
      <c r="H31" s="180"/>
      <c r="I31" s="180"/>
      <c r="J31" s="180"/>
      <c r="K31" s="180"/>
      <c r="L31" s="180"/>
      <c r="M31" s="180"/>
      <c r="N31" s="195"/>
    </row>
    <row r="32" spans="1:14" ht="13.5" thickBot="1">
      <c r="A32" s="201"/>
      <c r="B32" s="607" t="s">
        <v>6503</v>
      </c>
      <c r="C32" s="608"/>
      <c r="D32" s="608"/>
      <c r="E32" s="608"/>
      <c r="F32" s="609"/>
      <c r="G32" s="609"/>
      <c r="H32" s="609"/>
      <c r="I32" s="609"/>
      <c r="J32" s="609"/>
      <c r="K32" s="609"/>
      <c r="L32" s="609"/>
      <c r="M32" s="609"/>
      <c r="N32" s="209"/>
    </row>
  </sheetData>
  <mergeCells count="34">
    <mergeCell ref="G25:I25"/>
    <mergeCell ref="J25:L25"/>
    <mergeCell ref="G26:I26"/>
    <mergeCell ref="J26:L26"/>
    <mergeCell ref="B28:L28"/>
    <mergeCell ref="G27:I27"/>
    <mergeCell ref="J27:L27"/>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7">
      <formula1>$P$1:$P$2</formula1>
    </dataValidation>
    <dataValidation type="list" allowBlank="1" showInputMessage="1" showErrorMessage="1" sqref="D19:D27">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2.xml><?xml version="1.0" encoding="utf-8"?>
<worksheet xmlns="http://schemas.openxmlformats.org/spreadsheetml/2006/main" xmlns:r="http://schemas.openxmlformats.org/officeDocument/2006/relationships">
  <sheetPr codeName="Plan87">
    <tabColor theme="7"/>
  </sheetPr>
  <dimension ref="A1:P26"/>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6639</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6633</v>
      </c>
      <c r="E15" s="1022"/>
      <c r="F15" s="1022"/>
      <c r="G15" s="1023"/>
      <c r="H15" s="1024"/>
      <c r="I15" s="2821" t="s">
        <v>6906</v>
      </c>
      <c r="J15" s="2822"/>
      <c r="K15" s="2822"/>
      <c r="L15" s="2822"/>
      <c r="M15" s="1025">
        <v>83715</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24.9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ht="24.95" customHeight="1">
      <c r="A18" s="321"/>
      <c r="B18" s="2776"/>
      <c r="C18" s="2777"/>
      <c r="D18" s="2776"/>
      <c r="E18" s="2779"/>
      <c r="F18" s="2779"/>
      <c r="G18" s="2783"/>
      <c r="H18" s="2784"/>
      <c r="I18" s="2785"/>
      <c r="J18" s="2783" t="s">
        <v>6807</v>
      </c>
      <c r="K18" s="2784"/>
      <c r="L18" s="2785"/>
      <c r="M18" s="1031" t="s">
        <v>20</v>
      </c>
      <c r="N18" s="324"/>
    </row>
    <row r="19" spans="1:14" s="320" customFormat="1" ht="24.95" customHeight="1">
      <c r="A19" s="321"/>
      <c r="B19" s="942">
        <v>33</v>
      </c>
      <c r="C19" s="1057"/>
      <c r="D19" s="1058" t="s">
        <v>4916</v>
      </c>
      <c r="E19" s="430" t="str">
        <f>IF($D19="SERVIÇO",VLOOKUP($B19,'SERVIÇOS SINAPI'!$B:$E,2,FALSE),IF($D19="INSUMO",VLOOKUP($B19,'INSUMOS SINAPI'!$A:$D,2,FALSE),IF($D19="COMPOSIÇÃO",VLOOKUP($B19,COMPOSIÇÕES!$A:$D,2,FALSE))))</f>
        <v>ACO CA-50, 8,0 MM, VERGALHAO</v>
      </c>
      <c r="F19" s="431" t="str">
        <f>IF($D19="SERVIÇO",VLOOKUP($B19,'SERVIÇOS SINAPI'!$B:$E,3,FALSE),IF($D19="INSUMO",VLOOKUP($B19,'INSUMOS SINAPI'!$A:$D,3,FALSE),IF($D19="COMPOSIÇÃO",VLOOKUP($B19,COMPOSIÇÕES!$A:$D,3,FALSE))))</f>
        <v xml:space="preserve">KG    </v>
      </c>
      <c r="G19" s="2819">
        <v>2.4500000000000002</v>
      </c>
      <c r="H19" s="2819"/>
      <c r="I19" s="2819"/>
      <c r="J19" s="2793">
        <f>IF($D19="SERVIÇO",VLOOKUP($B19,'SERVIÇOS SINAPI'!$B:$E,4,FALSE),IF($D19="INSUMO",VLOOKUP($B19,'INSUMOS SINAPI'!$A:$D,4,FALSE),IF($D19="COMPOSIÇÃO",VLOOKUP($B19,COMPOSIÇÕES!$A:$D,4,FALSE))))</f>
        <v>5.86</v>
      </c>
      <c r="K19" s="2793" t="str">
        <f>IF($B19=0,0,IF($D19="INSUMO",VLOOKUP($B19,'INSUMOS SINAPI'!$A:$D,3,FALSE),IF($M19="SERVIÇO",VLOOKUP($B19,'SERVIÇOS SINAPI'!$B:$E,3,FALSE))))</f>
        <v xml:space="preserve">KG    </v>
      </c>
      <c r="L19" s="2793" t="str">
        <f>IF($B19=0,0,IF($D19="INSUMO",VLOOKUP($B19,'INSUMOS SINAPI'!$A:$D,3,FALSE),IF($M19="SERVIÇO",VLOOKUP($B19,'SERVIÇOS SINAPI'!$B:$E,3,FALSE))))</f>
        <v xml:space="preserve">KG    </v>
      </c>
      <c r="M19" s="432">
        <f t="shared" ref="M19:M25" si="0">TRUNC(G19*J19,2)</f>
        <v>14.35</v>
      </c>
      <c r="N19" s="324"/>
    </row>
    <row r="20" spans="1:14" s="320" customFormat="1" ht="24">
      <c r="A20" s="321"/>
      <c r="B20" s="942">
        <v>72133</v>
      </c>
      <c r="C20" s="1059"/>
      <c r="D20" s="1058" t="s">
        <v>4729</v>
      </c>
      <c r="E20" s="430" t="str">
        <f>IF($D20="SERVIÇO",VLOOKUP($B20,'SERVIÇOS SINAPI'!$B:$E,2,FALSE),IF($D20="INSUMO",VLOOKUP($B20,'INSUMOS SINAPI'!$A:$D,2,FALSE),IF($D20="COMPOSIÇÃO",VLOOKUP($B20,COMPOSIÇÕES!$A:$D,2,FALSE))))</f>
        <v>ALVENARIA EM TIJOLO CERAMICO MACICO 5X10X20CM 1 1/2 VEZ (ESPESSURA 30CM), ASSENTADO COM ARGAMASSA TRACO 1:2:8 (CIMENTO, CAL E AREIA)</v>
      </c>
      <c r="F20" s="431" t="str">
        <f>IF($D20="SERVIÇO",VLOOKUP($B20,'SERVIÇOS SINAPI'!$B:$E,3,FALSE),IF($D20="INSUMO",VLOOKUP($B20,'INSUMOS SINAPI'!$A:$D,3,FALSE),IF($D20="COMPOSIÇÃO",VLOOKUP($B20,COMPOSIÇÕES!$A:$D,3,FALSE))))</f>
        <v>M2</v>
      </c>
      <c r="G20" s="2819">
        <v>2.4</v>
      </c>
      <c r="H20" s="2819"/>
      <c r="I20" s="2819"/>
      <c r="J20" s="2793">
        <f>IF($D20="SERVIÇO",VLOOKUP($B20,'SERVIÇOS SINAPI'!$B:$E,4,FALSE),IF($D20="INSUMO",VLOOKUP($B20,'INSUMOS SINAPI'!$A:$D,4,FALSE),IF($D20="COMPOSIÇÃO",VLOOKUP($B20,COMPOSIÇÕES!$A:$D,4,FALSE))))</f>
        <v>220.34</v>
      </c>
      <c r="K20" s="2793" t="b">
        <f>IF($B20=0,0,IF($D20="INSUMO",VLOOKUP($B20,'INSUMOS SINAPI'!$A:$D,3,FALSE),IF($M20="SERVIÇO",VLOOKUP($B20,'SERVIÇOS SINAPI'!$B:$E,3,FALSE))))</f>
        <v>0</v>
      </c>
      <c r="L20" s="2793" t="b">
        <f>IF($B20=0,0,IF($D20="INSUMO",VLOOKUP($B20,'INSUMOS SINAPI'!$A:$D,3,FALSE),IF($M20="SERVIÇO",VLOOKUP($B20,'SERVIÇOS SINAPI'!$B:$E,3,FALSE))))</f>
        <v>0</v>
      </c>
      <c r="M20" s="432">
        <f t="shared" si="0"/>
        <v>528.80999999999995</v>
      </c>
      <c r="N20" s="324"/>
    </row>
    <row r="21" spans="1:14" s="320" customFormat="1" ht="24">
      <c r="A21" s="321"/>
      <c r="B21" s="942">
        <v>87372</v>
      </c>
      <c r="C21" s="1057"/>
      <c r="D21" s="1058" t="s">
        <v>4729</v>
      </c>
      <c r="E21" s="430" t="str">
        <f>IF($D21="SERVIÇO",VLOOKUP($B21,'SERVIÇOS SINAPI'!$B:$E,2,FALSE),IF($D21="INSUMO",VLOOKUP($B21,'INSUMOS SINAPI'!$A:$D,2,FALSE),IF($D21="COMPOSIÇÃO",VLOOKUP($B21,COMPOSIÇÕES!$A:$D,2,FALSE))))</f>
        <v>ARGAMASSA TRAÇO 1:3 (EM VOLUME DE CIMENTO E AREIA MÉDIA ÚMIDA) PARA CONTRAPISO, PREPARO MANUAL. AF_08/2019</v>
      </c>
      <c r="F21" s="431" t="str">
        <f>IF($D21="SERVIÇO",VLOOKUP($B21,'SERVIÇOS SINAPI'!$B:$E,3,FALSE),IF($D21="INSUMO",VLOOKUP($B21,'INSUMOS SINAPI'!$A:$D,3,FALSE),IF($D21="COMPOSIÇÃO",VLOOKUP($B21,COMPOSIÇÕES!$A:$D,3,FALSE))))</f>
        <v>M3</v>
      </c>
      <c r="G21" s="2819">
        <v>0.05</v>
      </c>
      <c r="H21" s="2819"/>
      <c r="I21" s="2819"/>
      <c r="J21" s="2793">
        <f>IF($D21="SERVIÇO",VLOOKUP($B21,'SERVIÇOS SINAPI'!$B:$E,4,FALSE),IF($D21="INSUMO",VLOOKUP($B21,'INSUMOS SINAPI'!$A:$D,4,FALSE),IF($D21="COMPOSIÇÃO",VLOOKUP($B21,COMPOSIÇÕES!$A:$D,4,FALSE))))</f>
        <v>540.08000000000004</v>
      </c>
      <c r="K21" s="2793" t="b">
        <f>IF($B21=0,0,IF($D21="INSUMO",VLOOKUP($B21,'INSUMOS SINAPI'!$A:$D,3,FALSE),IF($M21="SERVIÇO",VLOOKUP($B21,'SERVIÇOS SINAPI'!$B:$E,3,FALSE))))</f>
        <v>0</v>
      </c>
      <c r="L21" s="2793" t="b">
        <f>IF($B21=0,0,IF($D21="INSUMO",VLOOKUP($B21,'INSUMOS SINAPI'!$A:$D,3,FALSE),IF($M21="SERVIÇO",VLOOKUP($B21,'SERVIÇOS SINAPI'!$B:$E,3,FALSE))))</f>
        <v>0</v>
      </c>
      <c r="M21" s="432">
        <f t="shared" si="0"/>
        <v>27</v>
      </c>
      <c r="N21" s="324"/>
    </row>
    <row r="22" spans="1:14" s="320" customFormat="1" ht="24.95" customHeight="1">
      <c r="A22" s="321"/>
      <c r="B22" s="942">
        <v>88238</v>
      </c>
      <c r="C22" s="1059"/>
      <c r="D22" s="1058" t="s">
        <v>4729</v>
      </c>
      <c r="E22" s="430" t="str">
        <f>IF($D22="SERVIÇO",VLOOKUP($B22,'SERVIÇOS SINAPI'!$B:$E,2,FALSE),IF($D22="INSUMO",VLOOKUP($B22,'INSUMOS SINAPI'!$A:$D,2,FALSE),IF($D22="COMPOSIÇÃO",VLOOKUP($B22,COMPOSIÇÕES!$A:$D,2,FALSE))))</f>
        <v>AJUDANTE DE ARMADOR COM ENCARGOS COMPLEMENTARES</v>
      </c>
      <c r="F22" s="431" t="str">
        <f>IF($D22="SERVIÇO",VLOOKUP($B22,'SERVIÇOS SINAPI'!$B:$E,3,FALSE),IF($D22="INSUMO",VLOOKUP($B22,'INSUMOS SINAPI'!$A:$D,3,FALSE),IF($D22="COMPOSIÇÃO",VLOOKUP($B22,COMPOSIÇÕES!$A:$D,3,FALSE))))</f>
        <v>H</v>
      </c>
      <c r="G22" s="2819">
        <v>0.17</v>
      </c>
      <c r="H22" s="2819"/>
      <c r="I22" s="2819"/>
      <c r="J22" s="2793">
        <f>IF($D22="SERVIÇO",VLOOKUP($B22,'SERVIÇOS SINAPI'!$B:$E,4,FALSE),IF($D22="INSUMO",VLOOKUP($B22,'INSUMOS SINAPI'!$A:$D,4,FALSE),IF($D22="COMPOSIÇÃO",VLOOKUP($B22,COMPOSIÇÕES!$A:$D,4,FALSE))))</f>
        <v>15.23</v>
      </c>
      <c r="K22" s="2793" t="b">
        <f>IF($B22=0,0,IF($D22="INSUMO",VLOOKUP($B22,'INSUMOS SINAPI'!$A:$D,3,FALSE),IF($M22="SERVIÇO",VLOOKUP($B22,'SERVIÇOS SINAPI'!$B:$E,3,FALSE))))</f>
        <v>0</v>
      </c>
      <c r="L22" s="2793" t="b">
        <f>IF($B22=0,0,IF($D22="INSUMO",VLOOKUP($B22,'INSUMOS SINAPI'!$A:$D,3,FALSE),IF($M22="SERVIÇO",VLOOKUP($B22,'SERVIÇOS SINAPI'!$B:$E,3,FALSE))))</f>
        <v>0</v>
      </c>
      <c r="M22" s="432">
        <f t="shared" si="0"/>
        <v>2.58</v>
      </c>
      <c r="N22" s="324"/>
    </row>
    <row r="23" spans="1:14" s="320" customFormat="1" ht="24.95" customHeight="1">
      <c r="A23" s="321"/>
      <c r="B23" s="942">
        <v>88245</v>
      </c>
      <c r="C23" s="1057"/>
      <c r="D23" s="1058" t="s">
        <v>4729</v>
      </c>
      <c r="E23" s="430" t="str">
        <f>IF($D23="SERVIÇO",VLOOKUP($B23,'SERVIÇOS SINAPI'!$B:$E,2,FALSE),IF($D23="INSUMO",VLOOKUP($B23,'INSUMOS SINAPI'!$A:$D,2,FALSE),IF($D23="COMPOSIÇÃO",VLOOKUP($B23,COMPOSIÇÕES!$A:$D,2,FALSE))))</f>
        <v>ARMADOR COM ENCARGOS COMPLEMENTARES</v>
      </c>
      <c r="F23" s="431" t="str">
        <f>IF($D23="SERVIÇO",VLOOKUP($B23,'SERVIÇOS SINAPI'!$B:$E,3,FALSE),IF($D23="INSUMO",VLOOKUP($B23,'INSUMOS SINAPI'!$A:$D,3,FALSE),IF($D23="COMPOSIÇÃO",VLOOKUP($B23,COMPOSIÇÕES!$A:$D,3,FALSE))))</f>
        <v>H</v>
      </c>
      <c r="G23" s="2819">
        <v>0.17</v>
      </c>
      <c r="H23" s="2819"/>
      <c r="I23" s="2819"/>
      <c r="J23" s="2793">
        <f>IF($D23="SERVIÇO",VLOOKUP($B23,'SERVIÇOS SINAPI'!$B:$E,4,FALSE),IF($D23="INSUMO",VLOOKUP($B23,'INSUMOS SINAPI'!$A:$D,4,FALSE),IF($D23="COMPOSIÇÃO",VLOOKUP($B23,COMPOSIÇÕES!$A:$D,4,FALSE))))</f>
        <v>19.78</v>
      </c>
      <c r="K23" s="2793" t="b">
        <f>IF($B23=0,0,IF($D23="INSUMO",VLOOKUP($B23,'INSUMOS SINAPI'!$A:$D,3,FALSE),IF($M23="SERVIÇO",VLOOKUP($B23,'SERVIÇOS SINAPI'!$B:$E,3,FALSE))))</f>
        <v>0</v>
      </c>
      <c r="L23" s="2793" t="b">
        <f>IF($B23=0,0,IF($D23="INSUMO",VLOOKUP($B23,'INSUMOS SINAPI'!$A:$D,3,FALSE),IF($M23="SERVIÇO",VLOOKUP($B23,'SERVIÇOS SINAPI'!$B:$E,3,FALSE))))</f>
        <v>0</v>
      </c>
      <c r="M23" s="432">
        <f t="shared" si="0"/>
        <v>3.36</v>
      </c>
      <c r="N23" s="324"/>
    </row>
    <row r="24" spans="1:14" s="320" customFormat="1" ht="24.95" customHeight="1">
      <c r="A24" s="321"/>
      <c r="B24" s="942">
        <v>88309</v>
      </c>
      <c r="C24" s="1057"/>
      <c r="D24" s="1058" t="s">
        <v>4729</v>
      </c>
      <c r="E24" s="430" t="str">
        <f>IF($D24="SERVIÇO",VLOOKUP($B24,'SERVIÇOS SINAPI'!$B:$E,2,FALSE),IF($D24="INSUMO",VLOOKUP($B24,'INSUMOS SINAPI'!$A:$D,2,FALSE),IF($D24="COMPOSIÇÃO",VLOOKUP($B24,COMPOSIÇÕES!$A:$D,2,FALSE))))</f>
        <v>PEDREIRO COM ENCARGOS COMPLEMENTARES</v>
      </c>
      <c r="F24" s="431" t="str">
        <f>IF($D24="SERVIÇO",VLOOKUP($B24,'SERVIÇOS SINAPI'!$B:$E,3,FALSE),IF($D24="INSUMO",VLOOKUP($B24,'INSUMOS SINAPI'!$A:$D,3,FALSE),IF($D24="COMPOSIÇÃO",VLOOKUP($B24,COMPOSIÇÕES!$A:$D,3,FALSE))))</f>
        <v>H</v>
      </c>
      <c r="G24" s="2819">
        <v>2</v>
      </c>
      <c r="H24" s="2819"/>
      <c r="I24" s="2819"/>
      <c r="J24" s="2793">
        <f>IF($D24="SERVIÇO",VLOOKUP($B24,'SERVIÇOS SINAPI'!$B:$E,4,FALSE),IF($D24="INSUMO",VLOOKUP($B24,'INSUMOS SINAPI'!$A:$D,4,FALSE),IF($D24="COMPOSIÇÃO",VLOOKUP($B24,COMPOSIÇÕES!$A:$D,4,FALSE))))</f>
        <v>19.88</v>
      </c>
      <c r="K24" s="2793" t="b">
        <f>IF($B24=0,0,IF($D24="INSUMO",VLOOKUP($B24,'INSUMOS SINAPI'!$A:$D,3,FALSE),IF($M24="SERVIÇO",VLOOKUP($B24,'SERVIÇOS SINAPI'!$B:$E,3,FALSE))))</f>
        <v>0</v>
      </c>
      <c r="L24" s="2793" t="b">
        <f>IF($B24=0,0,IF($D24="INSUMO",VLOOKUP($B24,'INSUMOS SINAPI'!$A:$D,3,FALSE),IF($M24="SERVIÇO",VLOOKUP($B24,'SERVIÇOS SINAPI'!$B:$E,3,FALSE))))</f>
        <v>0</v>
      </c>
      <c r="M24" s="432">
        <f t="shared" si="0"/>
        <v>39.76</v>
      </c>
      <c r="N24" s="324"/>
    </row>
    <row r="25" spans="1:14" s="320" customFormat="1" ht="24.95" customHeight="1">
      <c r="A25" s="321"/>
      <c r="B25" s="942">
        <v>88316</v>
      </c>
      <c r="C25" s="1057"/>
      <c r="D25" s="1058" t="s">
        <v>4729</v>
      </c>
      <c r="E25" s="430" t="str">
        <f>IF($D25="SERVIÇO",VLOOKUP($B25,'SERVIÇOS SINAPI'!$B:$E,2,FALSE),IF($D25="INSUMO",VLOOKUP($B25,'INSUMOS SINAPI'!$A:$D,2,FALSE),IF($D25="COMPOSIÇÃO",VLOOKUP($B25,COMPOSIÇÕES!$A:$D,2,FALSE))))</f>
        <v>SERVENTE COM ENCARGOS COMPLEMENTARES</v>
      </c>
      <c r="F25" s="431" t="str">
        <f>IF($D25="SERVIÇO",VLOOKUP($B25,'SERVIÇOS SINAPI'!$B:$E,3,FALSE),IF($D25="INSUMO",VLOOKUP($B25,'INSUMOS SINAPI'!$A:$D,3,FALSE),IF($D25="COMPOSIÇÃO",VLOOKUP($B25,COMPOSIÇÕES!$A:$D,3,FALSE))))</f>
        <v>H</v>
      </c>
      <c r="G25" s="2819">
        <v>2</v>
      </c>
      <c r="H25" s="2819"/>
      <c r="I25" s="2819"/>
      <c r="J25" s="2793">
        <f>IF($D25="SERVIÇO",VLOOKUP($B25,'SERVIÇOS SINAPI'!$B:$E,4,FALSE),IF($D25="INSUMO",VLOOKUP($B25,'INSUMOS SINAPI'!$A:$D,4,FALSE),IF($D25="COMPOSIÇÃO",VLOOKUP($B25,COMPOSIÇÕES!$A:$D,4,FALSE))))</f>
        <v>15.95</v>
      </c>
      <c r="K25" s="2793" t="b">
        <f>IF($B25=0,0,IF($D25="INSUMO",VLOOKUP($B25,'INSUMOS SINAPI'!$A:$D,3,FALSE),IF($M25="SERVIÇO",VLOOKUP($B25,'SERVIÇOS SINAPI'!$B:$E,3,FALSE))))</f>
        <v>0</v>
      </c>
      <c r="L25" s="2793" t="b">
        <f>IF($B25=0,0,IF($D25="INSUMO",VLOOKUP($B25,'INSUMOS SINAPI'!$A:$D,3,FALSE),IF($M25="SERVIÇO",VLOOKUP($B25,'SERVIÇOS SINAPI'!$B:$E,3,FALSE))))</f>
        <v>0</v>
      </c>
      <c r="M25" s="432">
        <f t="shared" si="0"/>
        <v>31.9</v>
      </c>
      <c r="N25" s="324"/>
    </row>
    <row r="26" spans="1:14" s="320" customFormat="1" ht="24.95" customHeight="1" thickBot="1">
      <c r="A26" s="354"/>
      <c r="B26" s="2794" t="s">
        <v>5559</v>
      </c>
      <c r="C26" s="2795"/>
      <c r="D26" s="2795"/>
      <c r="E26" s="2795"/>
      <c r="F26" s="2795"/>
      <c r="G26" s="2795"/>
      <c r="H26" s="2795"/>
      <c r="I26" s="2795"/>
      <c r="J26" s="2795"/>
      <c r="K26" s="2795"/>
      <c r="L26" s="2796"/>
      <c r="M26" s="433">
        <f>SUM(M19:M25)</f>
        <v>647.76</v>
      </c>
      <c r="N26" s="357"/>
    </row>
  </sheetData>
  <mergeCells count="32">
    <mergeCell ref="B26:L26"/>
    <mergeCell ref="G20:I20"/>
    <mergeCell ref="J20:L20"/>
    <mergeCell ref="G21:I21"/>
    <mergeCell ref="J21:L21"/>
    <mergeCell ref="G24:I24"/>
    <mergeCell ref="J24:L24"/>
    <mergeCell ref="G25:I25"/>
    <mergeCell ref="J25:L25"/>
    <mergeCell ref="G19:I19"/>
    <mergeCell ref="J19:L19"/>
    <mergeCell ref="G22:I22"/>
    <mergeCell ref="J22:L22"/>
    <mergeCell ref="G23:I23"/>
    <mergeCell ref="J23:L23"/>
    <mergeCell ref="D12:J13"/>
    <mergeCell ref="L12:M12"/>
    <mergeCell ref="L13:M13"/>
    <mergeCell ref="I15:L15"/>
    <mergeCell ref="B17:C18"/>
    <mergeCell ref="D17:D18"/>
    <mergeCell ref="E17:E18"/>
    <mergeCell ref="F17:F18"/>
    <mergeCell ref="G17:I18"/>
    <mergeCell ref="J18:L18"/>
    <mergeCell ref="J17:L17"/>
    <mergeCell ref="A10:N10"/>
    <mergeCell ref="B1:M1"/>
    <mergeCell ref="B2:M2"/>
    <mergeCell ref="B3:M3"/>
    <mergeCell ref="B4:M4"/>
    <mergeCell ref="B5:M5"/>
  </mergeCells>
  <dataValidations disablePrompts="1"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3.xml><?xml version="1.0" encoding="utf-8"?>
<worksheet xmlns="http://schemas.openxmlformats.org/spreadsheetml/2006/main" xmlns:r="http://schemas.openxmlformats.org/officeDocument/2006/relationships">
  <sheetPr codeName="Plan89">
    <tabColor theme="7"/>
  </sheetPr>
  <dimension ref="A1:P31"/>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6644</v>
      </c>
      <c r="E12" s="2806"/>
      <c r="F12" s="2806"/>
      <c r="G12" s="2806"/>
      <c r="H12" s="2806"/>
      <c r="I12" s="2806"/>
      <c r="J12" s="2807"/>
      <c r="K12" s="1019"/>
      <c r="L12" s="2748" t="s">
        <v>4732</v>
      </c>
      <c r="M12" s="2750"/>
      <c r="N12" s="324"/>
    </row>
    <row r="13" spans="1:16" s="320" customFormat="1" ht="21" customHeigh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6634</v>
      </c>
      <c r="E15" s="1022"/>
      <c r="F15" s="1022"/>
      <c r="G15" s="1023"/>
      <c r="H15" s="1024"/>
      <c r="I15" s="2821" t="s">
        <v>6906</v>
      </c>
      <c r="J15" s="2822"/>
      <c r="K15" s="2822"/>
      <c r="L15" s="2822"/>
      <c r="M15" s="1025" t="s">
        <v>6643</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48">
      <c r="A19" s="321"/>
      <c r="B19" s="942">
        <v>87545</v>
      </c>
      <c r="C19" s="943"/>
      <c r="D19" s="1058" t="s">
        <v>4729</v>
      </c>
      <c r="E19" s="43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31" t="str">
        <f>IF($D19="SERVIÇO",VLOOKUP($B19,'SERVIÇOS SINAPI'!$B:$E,3,FALSE),IF($D19="INSUMO",VLOOKUP($B19,'INSUMOS SINAPI'!$A:$D,3,FALSE),IF($D19="COMPOSIÇÃO",VLOOKUP($B19,COMPOSIÇÕES!$A:$D,3,FALSE))))</f>
        <v>M2</v>
      </c>
      <c r="G19" s="2819">
        <v>1.21</v>
      </c>
      <c r="H19" s="2819"/>
      <c r="I19" s="2819"/>
      <c r="J19" s="2793">
        <f>IF($D19="SERVIÇO",VLOOKUP($B19,'SERVIÇOS SINAPI'!$B:$E,4,FALSE),IF($D19="INSUMO",VLOOKUP($B19,'INSUMOS SINAPI'!$A:$D,4,FALSE),IF($D19="COMPOSIÇÃO",VLOOKUP($B19,COMPOSIÇÕES!$A:$D,4,FALSE))))</f>
        <v>18.96</v>
      </c>
      <c r="K19" s="2793" t="b">
        <f>IF($B19=0,0,IF($D19="INSUMO",VLOOKUP($B19,'INSUMOS SINAPI'!$A:$D,3,FALSE),IF($M19="SERVIÇO",VLOOKUP($B19,'SERVIÇOS SINAPI'!$B:$E,3,FALSE))))</f>
        <v>0</v>
      </c>
      <c r="L19" s="2793" t="b">
        <f>IF($B19=0,0,IF($D19="INSUMO",VLOOKUP($B19,'INSUMOS SINAPI'!$A:$D,3,FALSE),IF($M19="SERVIÇO",VLOOKUP($B19,'SERVIÇOS SINAPI'!$B:$E,3,FALSE))))</f>
        <v>0</v>
      </c>
      <c r="M19" s="432">
        <f>TRUNC(G19*J19,2)</f>
        <v>22.94</v>
      </c>
      <c r="N19" s="324"/>
    </row>
    <row r="20" spans="1:14" s="320" customFormat="1" ht="36">
      <c r="A20" s="321"/>
      <c r="B20" s="942">
        <v>87879</v>
      </c>
      <c r="C20" s="1033"/>
      <c r="D20" s="1058" t="s">
        <v>4729</v>
      </c>
      <c r="E20" s="43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31" t="str">
        <f>IF($D20="SERVIÇO",VLOOKUP($B20,'SERVIÇOS SINAPI'!$B:$E,3,FALSE),IF($D20="INSUMO",VLOOKUP($B20,'INSUMOS SINAPI'!$A:$D,3,FALSE),IF($D20="COMPOSIÇÃO",VLOOKUP($B20,COMPOSIÇÕES!$A:$D,3,FALSE))))</f>
        <v>M2</v>
      </c>
      <c r="G20" s="2819">
        <v>1.21</v>
      </c>
      <c r="H20" s="2819"/>
      <c r="I20" s="2819"/>
      <c r="J20" s="2793">
        <f>IF($D20="SERVIÇO",VLOOKUP($B20,'SERVIÇOS SINAPI'!$B:$E,4,FALSE),IF($D20="INSUMO",VLOOKUP($B20,'INSUMOS SINAPI'!$A:$D,4,FALSE),IF($D20="COMPOSIÇÃO",VLOOKUP($B20,COMPOSIÇÕES!$A:$D,4,FALSE))))</f>
        <v>2.87</v>
      </c>
      <c r="K20" s="2793" t="b">
        <f>IF($B20=0,0,IF($D20="INSUMO",VLOOKUP($B20,'INSUMOS SINAPI'!$A:$D,3,FALSE),IF($M20="SERVIÇO",VLOOKUP($B20,'SERVIÇOS SINAPI'!$B:$E,3,FALSE))))</f>
        <v>0</v>
      </c>
      <c r="L20" s="2793" t="b">
        <f>IF($B20=0,0,IF($D20="INSUMO",VLOOKUP($B20,'INSUMOS SINAPI'!$A:$D,3,FALSE),IF($M20="SERVIÇO",VLOOKUP($B20,'SERVIÇOS SINAPI'!$B:$E,3,FALSE))))</f>
        <v>0</v>
      </c>
      <c r="M20" s="432">
        <f t="shared" ref="M20:M28" si="0">TRUNC(G20*J20,2)</f>
        <v>3.47</v>
      </c>
      <c r="N20" s="324"/>
    </row>
    <row r="21" spans="1:14" s="320" customFormat="1">
      <c r="A21" s="321"/>
      <c r="B21" s="942">
        <v>88309</v>
      </c>
      <c r="C21" s="943"/>
      <c r="D21" s="1058" t="s">
        <v>4729</v>
      </c>
      <c r="E21" s="430" t="str">
        <f>IF($D21="SERVIÇO",VLOOKUP($B21,'SERVIÇOS SINAPI'!$B:$E,2,FALSE),IF($D21="INSUMO",VLOOKUP($B21,'INSUMOS SINAPI'!$A:$D,2,FALSE),IF($D21="COMPOSIÇÃO",VLOOKUP($B21,COMPOSIÇÕES!$A:$D,2,FALSE))))</f>
        <v>PEDREIRO COM ENCARGOS COMPLEMENTARES</v>
      </c>
      <c r="F21" s="431" t="str">
        <f>IF($D21="SERVIÇO",VLOOKUP($B21,'SERVIÇOS SINAPI'!$B:$E,3,FALSE),IF($D21="INSUMO",VLOOKUP($B21,'INSUMOS SINAPI'!$A:$D,3,FALSE),IF($D21="COMPOSIÇÃO",VLOOKUP($B21,COMPOSIÇÕES!$A:$D,3,FALSE))))</f>
        <v>H</v>
      </c>
      <c r="G21" s="2819">
        <v>5</v>
      </c>
      <c r="H21" s="2819"/>
      <c r="I21" s="2819"/>
      <c r="J21" s="2793">
        <f>IF($D21="SERVIÇO",VLOOKUP($B21,'SERVIÇOS SINAPI'!$B:$E,4,FALSE),IF($D21="INSUMO",VLOOKUP($B21,'INSUMOS SINAPI'!$A:$D,4,FALSE),IF($D21="COMPOSIÇÃO",VLOOKUP($B21,COMPOSIÇÕES!$A:$D,4,FALSE))))</f>
        <v>19.88</v>
      </c>
      <c r="K21" s="2793" t="b">
        <f>IF($B21=0,0,IF($D21="INSUMO",VLOOKUP($B21,'INSUMOS SINAPI'!$A:$D,3,FALSE),IF($M21="SERVIÇO",VLOOKUP($B21,'SERVIÇOS SINAPI'!$B:$E,3,FALSE))))</f>
        <v>0</v>
      </c>
      <c r="L21" s="2793" t="b">
        <f>IF($B21=0,0,IF($D21="INSUMO",VLOOKUP($B21,'INSUMOS SINAPI'!$A:$D,3,FALSE),IF($M21="SERVIÇO",VLOOKUP($B21,'SERVIÇOS SINAPI'!$B:$E,3,FALSE))))</f>
        <v>0</v>
      </c>
      <c r="M21" s="432">
        <f>TRUNC(G21*J21,2)</f>
        <v>99.4</v>
      </c>
      <c r="N21" s="324"/>
    </row>
    <row r="22" spans="1:14" s="320" customFormat="1">
      <c r="A22" s="321"/>
      <c r="B22" s="942">
        <v>88316</v>
      </c>
      <c r="C22" s="943"/>
      <c r="D22" s="1058"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19">
        <v>7.5</v>
      </c>
      <c r="H22" s="2819"/>
      <c r="I22" s="2819"/>
      <c r="J22" s="2793">
        <f>IF($D22="SERVIÇO",VLOOKUP($B22,'SERVIÇOS SINAPI'!$B:$E,4,FALSE),IF($D22="INSUMO",VLOOKUP($B22,'INSUMOS SINAPI'!$A:$D,4,FALSE),IF($D22="COMPOSIÇÃO",VLOOKUP($B22,COMPOSIÇÕES!$A:$D,4,FALSE))))</f>
        <v>15.95</v>
      </c>
      <c r="K22" s="2793" t="b">
        <f>IF($B22=0,0,IF($D22="INSUMO",VLOOKUP($B22,'INSUMOS SINAPI'!$A:$D,3,FALSE),IF($M22="SERVIÇO",VLOOKUP($B22,'SERVIÇOS SINAPI'!$B:$E,3,FALSE))))</f>
        <v>0</v>
      </c>
      <c r="L22" s="2793" t="b">
        <f>IF($B22=0,0,IF($D22="INSUMO",VLOOKUP($B22,'INSUMOS SINAPI'!$A:$D,3,FALSE),IF($M22="SERVIÇO",VLOOKUP($B22,'SERVIÇOS SINAPI'!$B:$E,3,FALSE))))</f>
        <v>0</v>
      </c>
      <c r="M22" s="432">
        <f>TRUNC(G22*J22,2)</f>
        <v>119.62</v>
      </c>
      <c r="N22" s="324"/>
    </row>
    <row r="23" spans="1:14" s="320" customFormat="1" ht="36">
      <c r="A23" s="321"/>
      <c r="B23" s="942">
        <v>92411</v>
      </c>
      <c r="C23" s="943"/>
      <c r="D23" s="1058" t="s">
        <v>4729</v>
      </c>
      <c r="E23" s="43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31" t="str">
        <f>IF($D23="SERVIÇO",VLOOKUP($B23,'SERVIÇOS SINAPI'!$B:$E,3,FALSE),IF($D23="INSUMO",VLOOKUP($B23,'INSUMOS SINAPI'!$A:$D,3,FALSE),IF($D23="COMPOSIÇÃO",VLOOKUP($B23,COMPOSIÇÕES!$A:$D,3,FALSE))))</f>
        <v>M2</v>
      </c>
      <c r="G23" s="2819">
        <v>14</v>
      </c>
      <c r="H23" s="2819"/>
      <c r="I23" s="2819"/>
      <c r="J23" s="2793">
        <f>IF($D23="SERVIÇO",VLOOKUP($B23,'SERVIÇOS SINAPI'!$B:$E,4,FALSE),IF($D23="INSUMO",VLOOKUP($B23,'INSUMOS SINAPI'!$A:$D,4,FALSE),IF($D23="COMPOSIÇÃO",VLOOKUP($B23,COMPOSIÇÕES!$A:$D,4,FALSE))))</f>
        <v>95.76</v>
      </c>
      <c r="K23" s="2793" t="b">
        <f>IF($B23=0,0,IF($D23="INSUMO",VLOOKUP($B23,'INSUMOS SINAPI'!$A:$D,3,FALSE),IF($M23="SERVIÇO",VLOOKUP($B23,'SERVIÇOS SINAPI'!$B:$E,3,FALSE))))</f>
        <v>0</v>
      </c>
      <c r="L23" s="2793" t="b">
        <f>IF($B23=0,0,IF($D23="INSUMO",VLOOKUP($B23,'INSUMOS SINAPI'!$A:$D,3,FALSE),IF($M23="SERVIÇO",VLOOKUP($B23,'SERVIÇOS SINAPI'!$B:$E,3,FALSE))))</f>
        <v>0</v>
      </c>
      <c r="M23" s="432">
        <f>TRUNC(G23*J23,2)</f>
        <v>1340.64</v>
      </c>
      <c r="N23" s="324"/>
    </row>
    <row r="24" spans="1:14" s="320" customFormat="1" ht="18" customHeight="1">
      <c r="A24" s="321"/>
      <c r="B24" s="942">
        <v>92882</v>
      </c>
      <c r="C24" s="943"/>
      <c r="D24" s="1058" t="s">
        <v>4729</v>
      </c>
      <c r="E24" s="430" t="str">
        <f>IF($D24="SERVIÇO",VLOOKUP($B24,'SERVIÇOS SINAPI'!$B:$E,2,FALSE),IF($D24="INSUMO",VLOOKUP($B24,'INSUMOS SINAPI'!$A:$D,2,FALSE),IF($D24="COMPOSIÇÃO",VLOOKUP($B24,COMPOSIÇÕES!$A:$D,2,FALSE))))</f>
        <v>ARMAÇÃO UTILIZANDO AÇO CA-25 DE 6,3 MM - MONTAGEM. AF_12/2015</v>
      </c>
      <c r="F24" s="431" t="str">
        <f>IF($D24="SERVIÇO",VLOOKUP($B24,'SERVIÇOS SINAPI'!$B:$E,3,FALSE),IF($D24="INSUMO",VLOOKUP($B24,'INSUMOS SINAPI'!$A:$D,3,FALSE),IF($D24="COMPOSIÇÃO",VLOOKUP($B24,COMPOSIÇÕES!$A:$D,3,FALSE))))</f>
        <v>KG</v>
      </c>
      <c r="G24" s="2819">
        <v>13.86</v>
      </c>
      <c r="H24" s="2819"/>
      <c r="I24" s="2819"/>
      <c r="J24" s="2793">
        <f>IF($D24="SERVIÇO",VLOOKUP($B24,'SERVIÇOS SINAPI'!$B:$E,4,FALSE),IF($D24="INSUMO",VLOOKUP($B24,'INSUMOS SINAPI'!$A:$D,4,FALSE),IF($D24="COMPOSIÇÃO",VLOOKUP($B24,COMPOSIÇÕES!$A:$D,4,FALSE))))</f>
        <v>9.02</v>
      </c>
      <c r="K24" s="2793" t="b">
        <f>IF($B24=0,0,IF($D24="INSUMO",VLOOKUP($B24,'INSUMOS SINAPI'!$A:$D,3,FALSE),IF($M24="SERVIÇO",VLOOKUP($B24,'SERVIÇOS SINAPI'!$B:$E,3,FALSE))))</f>
        <v>0</v>
      </c>
      <c r="L24" s="2793" t="b">
        <f>IF($B24=0,0,IF($D24="INSUMO",VLOOKUP($B24,'INSUMOS SINAPI'!$A:$D,3,FALSE),IF($M24="SERVIÇO",VLOOKUP($B24,'SERVIÇOS SINAPI'!$B:$E,3,FALSE))))</f>
        <v>0</v>
      </c>
      <c r="M24" s="432">
        <f>TRUNC(G24*J24,2)</f>
        <v>125.01</v>
      </c>
      <c r="N24" s="324"/>
    </row>
    <row r="25" spans="1:14" s="320" customFormat="1" ht="18" customHeight="1">
      <c r="A25" s="321"/>
      <c r="B25" s="942">
        <v>92883</v>
      </c>
      <c r="C25" s="943"/>
      <c r="D25" s="1058" t="s">
        <v>4729</v>
      </c>
      <c r="E25" s="430" t="str">
        <f>IF($D25="SERVIÇO",VLOOKUP($B25,'SERVIÇOS SINAPI'!$B:$E,2,FALSE),IF($D25="INSUMO",VLOOKUP($B25,'INSUMOS SINAPI'!$A:$D,2,FALSE),IF($D25="COMPOSIÇÃO",VLOOKUP($B25,COMPOSIÇÕES!$A:$D,2,FALSE))))</f>
        <v>ARMAÇÃO UTILIZANDO AÇO CA-25 DE 8,0 MM - MONTAGEM. AF_12/2015</v>
      </c>
      <c r="F25" s="431" t="str">
        <f>IF($D25="SERVIÇO",VLOOKUP($B25,'SERVIÇOS SINAPI'!$B:$E,3,FALSE),IF($D25="INSUMO",VLOOKUP($B25,'INSUMOS SINAPI'!$A:$D,3,FALSE),IF($D25="COMPOSIÇÃO",VLOOKUP($B25,COMPOSIÇÕES!$A:$D,3,FALSE))))</f>
        <v>KG</v>
      </c>
      <c r="G25" s="2819">
        <v>13.86</v>
      </c>
      <c r="H25" s="2819"/>
      <c r="I25" s="2819"/>
      <c r="J25" s="2793">
        <f>IF($D25="SERVIÇO",VLOOKUP($B25,'SERVIÇOS SINAPI'!$B:$E,4,FALSE),IF($D25="INSUMO",VLOOKUP($B25,'INSUMOS SINAPI'!$A:$D,4,FALSE),IF($D25="COMPOSIÇÃO",VLOOKUP($B25,COMPOSIÇÕES!$A:$D,4,FALSE))))</f>
        <v>8.19</v>
      </c>
      <c r="K25" s="2793" t="b">
        <f>IF($B25=0,0,IF($D25="INSUMO",VLOOKUP($B25,'INSUMOS SINAPI'!$A:$D,3,FALSE),IF($M25="SERVIÇO",VLOOKUP($B25,'SERVIÇOS SINAPI'!$B:$E,3,FALSE))))</f>
        <v>0</v>
      </c>
      <c r="L25" s="2793" t="b">
        <f>IF($B25=0,0,IF($D25="INSUMO",VLOOKUP($B25,'INSUMOS SINAPI'!$A:$D,3,FALSE),IF($M25="SERVIÇO",VLOOKUP($B25,'SERVIÇOS SINAPI'!$B:$E,3,FALSE))))</f>
        <v>0</v>
      </c>
      <c r="M25" s="432">
        <f t="shared" si="0"/>
        <v>113.51</v>
      </c>
      <c r="N25" s="324"/>
    </row>
    <row r="26" spans="1:14" s="320" customFormat="1" ht="18" customHeight="1">
      <c r="A26" s="321"/>
      <c r="B26" s="942">
        <v>92884</v>
      </c>
      <c r="C26" s="943"/>
      <c r="D26" s="1058" t="s">
        <v>4729</v>
      </c>
      <c r="E26" s="430" t="str">
        <f>IF($D26="SERVIÇO",VLOOKUP($B26,'SERVIÇOS SINAPI'!$B:$E,2,FALSE),IF($D26="INSUMO",VLOOKUP($B26,'INSUMOS SINAPI'!$A:$D,2,FALSE),IF($D26="COMPOSIÇÃO",VLOOKUP($B26,COMPOSIÇÕES!$A:$D,2,FALSE))))</f>
        <v>ARMAÇÃO UTILIZANDO AÇO CA-25 DE 10,0 MM - MONTAGEM. AF_12/2015</v>
      </c>
      <c r="F26" s="431" t="str">
        <f>IF($D26="SERVIÇO",VLOOKUP($B26,'SERVIÇOS SINAPI'!$B:$E,3,FALSE),IF($D26="INSUMO",VLOOKUP($B26,'INSUMOS SINAPI'!$A:$D,3,FALSE),IF($D26="COMPOSIÇÃO",VLOOKUP($B26,COMPOSIÇÕES!$A:$D,3,FALSE))))</f>
        <v>KG</v>
      </c>
      <c r="G26" s="2819">
        <v>5.5439999999999996</v>
      </c>
      <c r="H26" s="2819"/>
      <c r="I26" s="2819"/>
      <c r="J26" s="2793">
        <f>IF($D26="SERVIÇO",VLOOKUP($B26,'SERVIÇOS SINAPI'!$B:$E,4,FALSE),IF($D26="INSUMO",VLOOKUP($B26,'INSUMOS SINAPI'!$A:$D,4,FALSE),IF($D26="COMPOSIÇÃO",VLOOKUP($B26,COMPOSIÇÕES!$A:$D,4,FALSE))))</f>
        <v>7.18</v>
      </c>
      <c r="K26" s="2793" t="b">
        <f>IF($B26=0,0,IF($D26="INSUMO",VLOOKUP($B26,'INSUMOS SINAPI'!$A:$D,3,FALSE),IF($M26="SERVIÇO",VLOOKUP($B26,'SERVIÇOS SINAPI'!$B:$E,3,FALSE))))</f>
        <v>0</v>
      </c>
      <c r="L26" s="2793" t="b">
        <f>IF($B26=0,0,IF($D26="INSUMO",VLOOKUP($B26,'INSUMOS SINAPI'!$A:$D,3,FALSE),IF($M26="SERVIÇO",VLOOKUP($B26,'SERVIÇOS SINAPI'!$B:$E,3,FALSE))))</f>
        <v>0</v>
      </c>
      <c r="M26" s="432">
        <f t="shared" si="0"/>
        <v>39.799999999999997</v>
      </c>
      <c r="N26" s="324"/>
    </row>
    <row r="27" spans="1:14" s="320" customFormat="1" ht="18" customHeight="1">
      <c r="A27" s="321"/>
      <c r="B27" s="942">
        <v>92885</v>
      </c>
      <c r="C27" s="943"/>
      <c r="D27" s="1058" t="s">
        <v>4729</v>
      </c>
      <c r="E27" s="430" t="str">
        <f>IF($D27="SERVIÇO",VLOOKUP($B27,'SERVIÇOS SINAPI'!$B:$E,2,FALSE),IF($D27="INSUMO",VLOOKUP($B27,'INSUMOS SINAPI'!$A:$D,2,FALSE),IF($D27="COMPOSIÇÃO",VLOOKUP($B27,COMPOSIÇÕES!$A:$D,2,FALSE))))</f>
        <v>ARMAÇÃO UTILIZANDO AÇO CA-25 DE 12,5 MM - MONTAGEM. AF_12/2015</v>
      </c>
      <c r="F27" s="431" t="str">
        <f>IF($D27="SERVIÇO",VLOOKUP($B27,'SERVIÇOS SINAPI'!$B:$E,3,FALSE),IF($D27="INSUMO",VLOOKUP($B27,'INSUMOS SINAPI'!$A:$D,3,FALSE),IF($D27="COMPOSIÇÃO",VLOOKUP($B27,COMPOSIÇÕES!$A:$D,3,FALSE))))</f>
        <v>KG</v>
      </c>
      <c r="G27" s="2819">
        <v>5.5439999999999996</v>
      </c>
      <c r="H27" s="2819"/>
      <c r="I27" s="2819"/>
      <c r="J27" s="2793">
        <f>IF($D27="SERVIÇO",VLOOKUP($B27,'SERVIÇOS SINAPI'!$B:$E,4,FALSE),IF($D27="INSUMO",VLOOKUP($B27,'INSUMOS SINAPI'!$A:$D,4,FALSE),IF($D27="COMPOSIÇÃO",VLOOKUP($B27,COMPOSIÇÕES!$A:$D,4,FALSE))))</f>
        <v>6.74</v>
      </c>
      <c r="K27" s="2793" t="b">
        <f>IF($B27=0,0,IF($D27="INSUMO",VLOOKUP($B27,'INSUMOS SINAPI'!$A:$D,3,FALSE),IF($M27="SERVIÇO",VLOOKUP($B27,'SERVIÇOS SINAPI'!$B:$E,3,FALSE))))</f>
        <v>0</v>
      </c>
      <c r="L27" s="2793" t="b">
        <f>IF($B27=0,0,IF($D27="INSUMO",VLOOKUP($B27,'INSUMOS SINAPI'!$A:$D,3,FALSE),IF($M27="SERVIÇO",VLOOKUP($B27,'SERVIÇOS SINAPI'!$B:$E,3,FALSE))))</f>
        <v>0</v>
      </c>
      <c r="M27" s="432">
        <f t="shared" si="0"/>
        <v>37.36</v>
      </c>
      <c r="N27" s="324"/>
    </row>
    <row r="28" spans="1:14" s="320" customFormat="1" ht="18" customHeight="1">
      <c r="A28" s="321"/>
      <c r="B28" s="942">
        <v>92886</v>
      </c>
      <c r="C28" s="943"/>
      <c r="D28" s="1058" t="s">
        <v>4729</v>
      </c>
      <c r="E28" s="430" t="str">
        <f>IF($D28="SERVIÇO",VLOOKUP($B28,'SERVIÇOS SINAPI'!$B:$E,2,FALSE),IF($D28="INSUMO",VLOOKUP($B28,'INSUMOS SINAPI'!$A:$D,2,FALSE),IF($D28="COMPOSIÇÃO",VLOOKUP($B28,COMPOSIÇÕES!$A:$D,2,FALSE))))</f>
        <v>ARMAÇÃO UTILIZANDO AÇO CA-25 DE 16,0 MM - MONTAGEM. AF_12/2015</v>
      </c>
      <c r="F28" s="431" t="str">
        <f>IF($D28="SERVIÇO",VLOOKUP($B28,'SERVIÇOS SINAPI'!$B:$E,3,FALSE),IF($D28="INSUMO",VLOOKUP($B28,'INSUMOS SINAPI'!$A:$D,3,FALSE),IF($D28="COMPOSIÇÃO",VLOOKUP($B28,COMPOSIÇÕES!$A:$D,3,FALSE))))</f>
        <v>KG</v>
      </c>
      <c r="G28" s="2819">
        <v>5.5439999999999996</v>
      </c>
      <c r="H28" s="2819"/>
      <c r="I28" s="2819"/>
      <c r="J28" s="2793">
        <f>IF($D28="SERVIÇO",VLOOKUP($B28,'SERVIÇOS SINAPI'!$B:$E,4,FALSE),IF($D28="INSUMO",VLOOKUP($B28,'INSUMOS SINAPI'!$A:$D,4,FALSE),IF($D28="COMPOSIÇÃO",VLOOKUP($B28,COMPOSIÇÕES!$A:$D,4,FALSE))))</f>
        <v>6.37</v>
      </c>
      <c r="K28" s="2793" t="b">
        <f>IF($B28=0,0,IF($D28="INSUMO",VLOOKUP($B28,'INSUMOS SINAPI'!$A:$D,3,FALSE),IF($M28="SERVIÇO",VLOOKUP($B28,'SERVIÇOS SINAPI'!$B:$E,3,FALSE))))</f>
        <v>0</v>
      </c>
      <c r="L28" s="2793" t="b">
        <f>IF($B28=0,0,IF($D28="INSUMO",VLOOKUP($B28,'INSUMOS SINAPI'!$A:$D,3,FALSE),IF($M28="SERVIÇO",VLOOKUP($B28,'SERVIÇOS SINAPI'!$B:$E,3,FALSE))))</f>
        <v>0</v>
      </c>
      <c r="M28" s="432">
        <f t="shared" si="0"/>
        <v>35.31</v>
      </c>
      <c r="N28" s="324"/>
    </row>
    <row r="29" spans="1:14" s="320" customFormat="1" ht="18" customHeight="1">
      <c r="A29" s="321"/>
      <c r="B29" s="942">
        <v>92887</v>
      </c>
      <c r="C29" s="1033"/>
      <c r="D29" s="1058" t="s">
        <v>4729</v>
      </c>
      <c r="E29" s="430" t="str">
        <f>IF($D29="SERVIÇO",VLOOKUP($B29,'SERVIÇOS SINAPI'!$B:$E,2,FALSE),IF($D29="INSUMO",VLOOKUP($B29,'INSUMOS SINAPI'!$A:$D,2,FALSE),IF($D29="COMPOSIÇÃO",VLOOKUP($B29,COMPOSIÇÕES!$A:$D,2,FALSE))))</f>
        <v>ARMAÇÃO UTILIZANDO AÇO CA-25 DE 20,0 MM - MONTAGEM. AF_12/2015</v>
      </c>
      <c r="F29" s="431" t="str">
        <f>IF($D29="SERVIÇO",VLOOKUP($B29,'SERVIÇOS SINAPI'!$B:$E,3,FALSE),IF($D29="INSUMO",VLOOKUP($B29,'INSUMOS SINAPI'!$A:$D,3,FALSE),IF($D29="COMPOSIÇÃO",VLOOKUP($B29,COMPOSIÇÕES!$A:$D,3,FALSE))))</f>
        <v>KG</v>
      </c>
      <c r="G29" s="2819">
        <v>11.087999999999999</v>
      </c>
      <c r="H29" s="2819"/>
      <c r="I29" s="2819"/>
      <c r="J29" s="2793">
        <f>IF($D29="SERVIÇO",VLOOKUP($B29,'SERVIÇOS SINAPI'!$B:$E,4,FALSE),IF($D29="INSUMO",VLOOKUP($B29,'INSUMOS SINAPI'!$A:$D,4,FALSE),IF($D29="COMPOSIÇÃO",VLOOKUP($B29,COMPOSIÇÕES!$A:$D,4,FALSE))))</f>
        <v>6.27</v>
      </c>
      <c r="K29" s="2793" t="b">
        <f>IF($B29=0,0,IF($D29="INSUMO",VLOOKUP($B29,'INSUMOS SINAPI'!$A:$D,3,FALSE),IF($M29="SERVIÇO",VLOOKUP($B29,'SERVIÇOS SINAPI'!$B:$E,3,FALSE))))</f>
        <v>0</v>
      </c>
      <c r="L29" s="2793" t="b">
        <f>IF($B29=0,0,IF($D29="INSUMO",VLOOKUP($B29,'INSUMOS SINAPI'!$A:$D,3,FALSE),IF($M29="SERVIÇO",VLOOKUP($B29,'SERVIÇOS SINAPI'!$B:$E,3,FALSE))))</f>
        <v>0</v>
      </c>
      <c r="M29" s="432">
        <f>TRUNC(G29*J29,2)</f>
        <v>69.52</v>
      </c>
      <c r="N29" s="324"/>
    </row>
    <row r="30" spans="1:14" s="320" customFormat="1" ht="24">
      <c r="A30" s="321"/>
      <c r="B30" s="1063" t="str">
        <f>COMPOSIÇÕES!A20</f>
        <v>COMP DREN 011</v>
      </c>
      <c r="C30" s="943"/>
      <c r="D30" s="1058" t="s">
        <v>5553</v>
      </c>
      <c r="E30" s="430" t="str">
        <f>IF($D30="SERVIÇO",VLOOKUP($B30,'SERVIÇOS SINAPI'!$B:$E,2,FALSE),IF($D30="INSUMO",VLOOKUP($B30,'INSUMOS SINAPI'!$A:$D,2,FALSE),IF($D30="COMPOSIÇÃO",VLOOKUP($B30,COMPOSIÇÕES!$A:$D,2,FALSE))))</f>
        <v>CONCRETO MAGRO PARA LASTRO, TRAÇO 1:4,5:4,5 (CIMENTO/ AREIA MÉDIA/ BRITA 1)  - PREPARO MECÂNICO COM BETONEIRA 400 L. AF_07/2016</v>
      </c>
      <c r="F30" s="431" t="str">
        <f>IF($D30="SERVIÇO",VLOOKUP($B30,'SERVIÇOS SINAPI'!$B:$E,3,FALSE),IF($D30="INSUMO",VLOOKUP($B30,'INSUMOS SINAPI'!$A:$D,3,FALSE),IF($D30="COMPOSIÇÃO",VLOOKUP($B30,COMPOSIÇÕES!$A:$D,3,FALSE))))</f>
        <v>M3</v>
      </c>
      <c r="G30" s="2819">
        <v>1.7</v>
      </c>
      <c r="H30" s="2819"/>
      <c r="I30" s="2819"/>
      <c r="J30" s="2793">
        <f>IF($D30="SERVIÇO",VLOOKUP($B30,'SERVIÇOS SINAPI'!$B:$E,4,FALSE),IF($D30="INSUMO",VLOOKUP($B30,'INSUMOS SINAPI'!$A:$D,4,FALSE),IF($D30="COMPOSIÇÃO",VLOOKUP($B30,COMPOSIÇÕES!$A:$D,4,FALSE))))</f>
        <v>267.02</v>
      </c>
      <c r="K30" s="2793" t="b">
        <f>IF($B30=0,0,IF($D30="INSUMO",VLOOKUP($B30,'INSUMOS SINAPI'!$A:$D,3,FALSE),IF($M30="SERVIÇO",VLOOKUP($B30,'SERVIÇOS SINAPI'!$B:$E,3,FALSE))))</f>
        <v>0</v>
      </c>
      <c r="L30" s="2793" t="b">
        <f>IF($B30=0,0,IF($D30="INSUMO",VLOOKUP($B30,'INSUMOS SINAPI'!$A:$D,3,FALSE),IF($M30="SERVIÇO",VLOOKUP($B30,'SERVIÇOS SINAPI'!$B:$E,3,FALSE))))</f>
        <v>0</v>
      </c>
      <c r="M30" s="432">
        <f>TRUNC(G30*J30,2)</f>
        <v>453.93</v>
      </c>
      <c r="N30" s="324"/>
    </row>
    <row r="31" spans="1:14" s="320" customFormat="1" ht="15.75" customHeight="1" thickBot="1">
      <c r="A31" s="354"/>
      <c r="B31" s="2794" t="s">
        <v>5559</v>
      </c>
      <c r="C31" s="2795"/>
      <c r="D31" s="2795"/>
      <c r="E31" s="2795"/>
      <c r="F31" s="2795"/>
      <c r="G31" s="2795"/>
      <c r="H31" s="2795"/>
      <c r="I31" s="2795"/>
      <c r="J31" s="2795"/>
      <c r="K31" s="2795"/>
      <c r="L31" s="2796"/>
      <c r="M31" s="433">
        <f>SUM(M19:M30)</f>
        <v>2460.5099999999998</v>
      </c>
      <c r="N31" s="357"/>
    </row>
  </sheetData>
  <mergeCells count="42">
    <mergeCell ref="B31:L31"/>
    <mergeCell ref="G20:I20"/>
    <mergeCell ref="J20:L20"/>
    <mergeCell ref="G25:I25"/>
    <mergeCell ref="J25:L25"/>
    <mergeCell ref="G26:I26"/>
    <mergeCell ref="J26:L26"/>
    <mergeCell ref="G27:I27"/>
    <mergeCell ref="J27:L27"/>
    <mergeCell ref="G28:I28"/>
    <mergeCell ref="J22:L22"/>
    <mergeCell ref="G23:I23"/>
    <mergeCell ref="J23:L23"/>
    <mergeCell ref="G24:I24"/>
    <mergeCell ref="J24:L24"/>
    <mergeCell ref="G19:I19"/>
    <mergeCell ref="J19:L19"/>
    <mergeCell ref="G29:I29"/>
    <mergeCell ref="J29:L29"/>
    <mergeCell ref="G30:I30"/>
    <mergeCell ref="J30:L30"/>
    <mergeCell ref="J28:L28"/>
    <mergeCell ref="G21:I21"/>
    <mergeCell ref="J21:L21"/>
    <mergeCell ref="G22:I22"/>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4.xml><?xml version="1.0" encoding="utf-8"?>
<worksheet xmlns="http://schemas.openxmlformats.org/spreadsheetml/2006/main" xmlns:r="http://schemas.openxmlformats.org/officeDocument/2006/relationships">
  <sheetPr codeName="Plan90">
    <tabColor theme="7"/>
  </sheetPr>
  <dimension ref="A1:P31"/>
  <sheetViews>
    <sheetView showGridLines="0" showZeros="0" view="pageBreakPreview" topLeftCell="A2"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570312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6747</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6635</v>
      </c>
      <c r="E15" s="1022"/>
      <c r="F15" s="1022"/>
      <c r="G15" s="1023"/>
      <c r="H15" s="1024"/>
      <c r="I15" s="2821" t="s">
        <v>6906</v>
      </c>
      <c r="J15" s="2822"/>
      <c r="K15" s="2822"/>
      <c r="L15" s="2822"/>
      <c r="M15" s="1025" t="s">
        <v>6646</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48">
      <c r="A19" s="321"/>
      <c r="B19" s="942">
        <v>87545</v>
      </c>
      <c r="C19" s="1057"/>
      <c r="D19" s="1058" t="s">
        <v>4729</v>
      </c>
      <c r="E19" s="43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31" t="str">
        <f>IF($D19="SERVIÇO",VLOOKUP($B19,'SERVIÇOS SINAPI'!$B:$E,3,FALSE),IF($D19="INSUMO",VLOOKUP($B19,'INSUMOS SINAPI'!$A:$D,3,FALSE),IF($D19="COMPOSIÇÃO",VLOOKUP($B19,COMPOSIÇÕES!$A:$D,3,FALSE))))</f>
        <v>M2</v>
      </c>
      <c r="G19" s="2819">
        <v>1.7</v>
      </c>
      <c r="H19" s="2819"/>
      <c r="I19" s="2819"/>
      <c r="J19" s="2793">
        <f>IF($D19="SERVIÇO",VLOOKUP($B19,'SERVIÇOS SINAPI'!$B:$E,4,FALSE),IF($D19="INSUMO",VLOOKUP($B19,'INSUMOS SINAPI'!$A:$D,4,FALSE),IF($D19="COMPOSIÇÃO",VLOOKUP($B19,COMPOSIÇÕES!$A:$D,4,FALSE))))</f>
        <v>18.96</v>
      </c>
      <c r="K19" s="2793" t="b">
        <f>IF($B19=0,0,IF($D19="INSUMO",VLOOKUP($B19,'INSUMOS SINAPI'!$A:$D,3,FALSE),IF($M19="SERVIÇO",VLOOKUP($B19,'SERVIÇOS SINAPI'!$B:$E,3,FALSE))))</f>
        <v>0</v>
      </c>
      <c r="L19" s="2793" t="b">
        <f>IF($B19=0,0,IF($D19="INSUMO",VLOOKUP($B19,'INSUMOS SINAPI'!$A:$D,3,FALSE),IF($M19="SERVIÇO",VLOOKUP($B19,'SERVIÇOS SINAPI'!$B:$E,3,FALSE))))</f>
        <v>0</v>
      </c>
      <c r="M19" s="432">
        <f>TRUNC(G19*J19,2)</f>
        <v>32.229999999999997</v>
      </c>
      <c r="N19" s="324"/>
    </row>
    <row r="20" spans="1:14" s="320" customFormat="1" ht="36">
      <c r="A20" s="321"/>
      <c r="B20" s="942">
        <v>87879</v>
      </c>
      <c r="C20" s="1059"/>
      <c r="D20" s="1058" t="s">
        <v>4729</v>
      </c>
      <c r="E20" s="43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31" t="str">
        <f>IF($D20="SERVIÇO",VLOOKUP($B20,'SERVIÇOS SINAPI'!$B:$E,3,FALSE),IF($D20="INSUMO",VLOOKUP($B20,'INSUMOS SINAPI'!$A:$D,3,FALSE),IF($D20="COMPOSIÇÃO",VLOOKUP($B20,COMPOSIÇÕES!$A:$D,3,FALSE))))</f>
        <v>M2</v>
      </c>
      <c r="G20" s="2819">
        <v>1.7</v>
      </c>
      <c r="H20" s="2819"/>
      <c r="I20" s="2819"/>
      <c r="J20" s="2793">
        <f>IF($D20="SERVIÇO",VLOOKUP($B20,'SERVIÇOS SINAPI'!$B:$E,4,FALSE),IF($D20="INSUMO",VLOOKUP($B20,'INSUMOS SINAPI'!$A:$D,4,FALSE),IF($D20="COMPOSIÇÃO",VLOOKUP($B20,COMPOSIÇÕES!$A:$D,4,FALSE))))</f>
        <v>2.87</v>
      </c>
      <c r="K20" s="2793" t="b">
        <f>IF($B20=0,0,IF($D20="INSUMO",VLOOKUP($B20,'INSUMOS SINAPI'!$A:$D,3,FALSE),IF($M20="SERVIÇO",VLOOKUP($B20,'SERVIÇOS SINAPI'!$B:$E,3,FALSE))))</f>
        <v>0</v>
      </c>
      <c r="L20" s="2793" t="b">
        <f>IF($B20=0,0,IF($D20="INSUMO",VLOOKUP($B20,'INSUMOS SINAPI'!$A:$D,3,FALSE),IF($M20="SERVIÇO",VLOOKUP($B20,'SERVIÇOS SINAPI'!$B:$E,3,FALSE))))</f>
        <v>0</v>
      </c>
      <c r="M20" s="432">
        <f t="shared" ref="M20:M28" si="0">TRUNC(G20*J20,2)</f>
        <v>4.87</v>
      </c>
      <c r="N20" s="324"/>
    </row>
    <row r="21" spans="1:14" s="320" customFormat="1">
      <c r="A21" s="321"/>
      <c r="B21" s="942">
        <v>88309</v>
      </c>
      <c r="C21" s="1057"/>
      <c r="D21" s="1058" t="s">
        <v>4729</v>
      </c>
      <c r="E21" s="430" t="str">
        <f>IF($D21="SERVIÇO",VLOOKUP($B21,'SERVIÇOS SINAPI'!$B:$E,2,FALSE),IF($D21="INSUMO",VLOOKUP($B21,'INSUMOS SINAPI'!$A:$D,2,FALSE),IF($D21="COMPOSIÇÃO",VLOOKUP($B21,COMPOSIÇÕES!$A:$D,2,FALSE))))</f>
        <v>PEDREIRO COM ENCARGOS COMPLEMENTARES</v>
      </c>
      <c r="F21" s="431" t="str">
        <f>IF($D21="SERVIÇO",VLOOKUP($B21,'SERVIÇOS SINAPI'!$B:$E,3,FALSE),IF($D21="INSUMO",VLOOKUP($B21,'INSUMOS SINAPI'!$A:$D,3,FALSE),IF($D21="COMPOSIÇÃO",VLOOKUP($B21,COMPOSIÇÕES!$A:$D,3,FALSE))))</f>
        <v>H</v>
      </c>
      <c r="G21" s="2819">
        <v>5.4</v>
      </c>
      <c r="H21" s="2819"/>
      <c r="I21" s="2819"/>
      <c r="J21" s="2793">
        <f>IF($D21="SERVIÇO",VLOOKUP($B21,'SERVIÇOS SINAPI'!$B:$E,4,FALSE),IF($D21="INSUMO",VLOOKUP($B21,'INSUMOS SINAPI'!$A:$D,4,FALSE),IF($D21="COMPOSIÇÃO",VLOOKUP($B21,COMPOSIÇÕES!$A:$D,4,FALSE))))</f>
        <v>19.88</v>
      </c>
      <c r="K21" s="2793" t="b">
        <f>IF($B21=0,0,IF($D21="INSUMO",VLOOKUP($B21,'INSUMOS SINAPI'!$A:$D,3,FALSE),IF($M21="SERVIÇO",VLOOKUP($B21,'SERVIÇOS SINAPI'!$B:$E,3,FALSE))))</f>
        <v>0</v>
      </c>
      <c r="L21" s="2793" t="b">
        <f>IF($B21=0,0,IF($D21="INSUMO",VLOOKUP($B21,'INSUMOS SINAPI'!$A:$D,3,FALSE),IF($M21="SERVIÇO",VLOOKUP($B21,'SERVIÇOS SINAPI'!$B:$E,3,FALSE))))</f>
        <v>0</v>
      </c>
      <c r="M21" s="432">
        <f>TRUNC(G21*J21,2)</f>
        <v>107.35</v>
      </c>
      <c r="N21" s="324"/>
    </row>
    <row r="22" spans="1:14" s="320" customFormat="1">
      <c r="A22" s="321"/>
      <c r="B22" s="942">
        <v>88316</v>
      </c>
      <c r="C22" s="1057"/>
      <c r="D22" s="1058"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19">
        <v>8.4</v>
      </c>
      <c r="H22" s="2819"/>
      <c r="I22" s="2819"/>
      <c r="J22" s="2793">
        <f>IF($D22="SERVIÇO",VLOOKUP($B22,'SERVIÇOS SINAPI'!$B:$E,4,FALSE),IF($D22="INSUMO",VLOOKUP($B22,'INSUMOS SINAPI'!$A:$D,4,FALSE),IF($D22="COMPOSIÇÃO",VLOOKUP($B22,COMPOSIÇÕES!$A:$D,4,FALSE))))</f>
        <v>15.95</v>
      </c>
      <c r="K22" s="2793" t="b">
        <f>IF($B22=0,0,IF($D22="INSUMO",VLOOKUP($B22,'INSUMOS SINAPI'!$A:$D,3,FALSE),IF($M22="SERVIÇO",VLOOKUP($B22,'SERVIÇOS SINAPI'!$B:$E,3,FALSE))))</f>
        <v>0</v>
      </c>
      <c r="L22" s="2793" t="b">
        <f>IF($B22=0,0,IF($D22="INSUMO",VLOOKUP($B22,'INSUMOS SINAPI'!$A:$D,3,FALSE),IF($M22="SERVIÇO",VLOOKUP($B22,'SERVIÇOS SINAPI'!$B:$E,3,FALSE))))</f>
        <v>0</v>
      </c>
      <c r="M22" s="432">
        <f>TRUNC(G22*J22,2)</f>
        <v>133.97999999999999</v>
      </c>
      <c r="N22" s="324"/>
    </row>
    <row r="23" spans="1:14" s="320" customFormat="1" ht="36">
      <c r="A23" s="321"/>
      <c r="B23" s="942">
        <v>92411</v>
      </c>
      <c r="C23" s="1057"/>
      <c r="D23" s="1058" t="s">
        <v>4729</v>
      </c>
      <c r="E23" s="43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31" t="str">
        <f>IF($D23="SERVIÇO",VLOOKUP($B23,'SERVIÇOS SINAPI'!$B:$E,3,FALSE),IF($D23="INSUMO",VLOOKUP($B23,'INSUMOS SINAPI'!$A:$D,3,FALSE),IF($D23="COMPOSIÇÃO",VLOOKUP($B23,COMPOSIÇÕES!$A:$D,3,FALSE))))</f>
        <v>M2</v>
      </c>
      <c r="G23" s="2819">
        <v>18</v>
      </c>
      <c r="H23" s="2819"/>
      <c r="I23" s="2819"/>
      <c r="J23" s="2793">
        <f>IF($D23="SERVIÇO",VLOOKUP($B23,'SERVIÇOS SINAPI'!$B:$E,4,FALSE),IF($D23="INSUMO",VLOOKUP($B23,'INSUMOS SINAPI'!$A:$D,4,FALSE),IF($D23="COMPOSIÇÃO",VLOOKUP($B23,COMPOSIÇÕES!$A:$D,4,FALSE))))</f>
        <v>95.76</v>
      </c>
      <c r="K23" s="2793" t="b">
        <f>IF($B23=0,0,IF($D23="INSUMO",VLOOKUP($B23,'INSUMOS SINAPI'!$A:$D,3,FALSE),IF($M23="SERVIÇO",VLOOKUP($B23,'SERVIÇOS SINAPI'!$B:$E,3,FALSE))))</f>
        <v>0</v>
      </c>
      <c r="L23" s="2793" t="b">
        <f>IF($B23=0,0,IF($D23="INSUMO",VLOOKUP($B23,'INSUMOS SINAPI'!$A:$D,3,FALSE),IF($M23="SERVIÇO",VLOOKUP($B23,'SERVIÇOS SINAPI'!$B:$E,3,FALSE))))</f>
        <v>0</v>
      </c>
      <c r="M23" s="432">
        <f>TRUNC(G23*J23,2)</f>
        <v>1723.68</v>
      </c>
      <c r="N23" s="324"/>
    </row>
    <row r="24" spans="1:14" s="320" customFormat="1" ht="18" customHeight="1">
      <c r="A24" s="321"/>
      <c r="B24" s="942">
        <v>92882</v>
      </c>
      <c r="C24" s="1057"/>
      <c r="D24" s="1058" t="s">
        <v>4729</v>
      </c>
      <c r="E24" s="430" t="str">
        <f>IF($D24="SERVIÇO",VLOOKUP($B24,'SERVIÇOS SINAPI'!$B:$E,2,FALSE),IF($D24="INSUMO",VLOOKUP($B24,'INSUMOS SINAPI'!$A:$D,2,FALSE),IF($D24="COMPOSIÇÃO",VLOOKUP($B24,COMPOSIÇÕES!$A:$D,2,FALSE))))</f>
        <v>ARMAÇÃO UTILIZANDO AÇO CA-25 DE 6,3 MM - MONTAGEM. AF_12/2015</v>
      </c>
      <c r="F24" s="431" t="str">
        <f>IF($D24="SERVIÇO",VLOOKUP($B24,'SERVIÇOS SINAPI'!$B:$E,3,FALSE),IF($D24="INSUMO",VLOOKUP($B24,'INSUMOS SINAPI'!$A:$D,3,FALSE),IF($D24="COMPOSIÇÃO",VLOOKUP($B24,COMPOSIÇÕES!$A:$D,3,FALSE))))</f>
        <v>KG</v>
      </c>
      <c r="G24" s="2819">
        <v>17.572500000000002</v>
      </c>
      <c r="H24" s="2819"/>
      <c r="I24" s="2819"/>
      <c r="J24" s="2793">
        <f>IF($D24="SERVIÇO",VLOOKUP($B24,'SERVIÇOS SINAPI'!$B:$E,4,FALSE),IF($D24="INSUMO",VLOOKUP($B24,'INSUMOS SINAPI'!$A:$D,4,FALSE),IF($D24="COMPOSIÇÃO",VLOOKUP($B24,COMPOSIÇÕES!$A:$D,4,FALSE))))</f>
        <v>9.02</v>
      </c>
      <c r="K24" s="2793" t="b">
        <f>IF($B24=0,0,IF($D24="INSUMO",VLOOKUP($B24,'INSUMOS SINAPI'!$A:$D,3,FALSE),IF($M24="SERVIÇO",VLOOKUP($B24,'SERVIÇOS SINAPI'!$B:$E,3,FALSE))))</f>
        <v>0</v>
      </c>
      <c r="L24" s="2793" t="b">
        <f>IF($B24=0,0,IF($D24="INSUMO",VLOOKUP($B24,'INSUMOS SINAPI'!$A:$D,3,FALSE),IF($M24="SERVIÇO",VLOOKUP($B24,'SERVIÇOS SINAPI'!$B:$E,3,FALSE))))</f>
        <v>0</v>
      </c>
      <c r="M24" s="432">
        <f>TRUNC(G24*J24,2)</f>
        <v>158.5</v>
      </c>
      <c r="N24" s="324"/>
    </row>
    <row r="25" spans="1:14" s="320" customFormat="1" ht="18" customHeight="1">
      <c r="A25" s="321"/>
      <c r="B25" s="942">
        <v>92883</v>
      </c>
      <c r="C25" s="1059"/>
      <c r="D25" s="1058" t="s">
        <v>4729</v>
      </c>
      <c r="E25" s="430" t="str">
        <f>IF($D25="SERVIÇO",VLOOKUP($B25,'SERVIÇOS SINAPI'!$B:$E,2,FALSE),IF($D25="INSUMO",VLOOKUP($B25,'INSUMOS SINAPI'!$A:$D,2,FALSE),IF($D25="COMPOSIÇÃO",VLOOKUP($B25,COMPOSIÇÕES!$A:$D,2,FALSE))))</f>
        <v>ARMAÇÃO UTILIZANDO AÇO CA-25 DE 8,0 MM - MONTAGEM. AF_12/2015</v>
      </c>
      <c r="F25" s="431" t="str">
        <f>IF($D25="SERVIÇO",VLOOKUP($B25,'SERVIÇOS SINAPI'!$B:$E,3,FALSE),IF($D25="INSUMO",VLOOKUP($B25,'INSUMOS SINAPI'!$A:$D,3,FALSE),IF($D25="COMPOSIÇÃO",VLOOKUP($B25,COMPOSIÇÕES!$A:$D,3,FALSE))))</f>
        <v>KG</v>
      </c>
      <c r="G25" s="2819">
        <v>17.572500000000002</v>
      </c>
      <c r="H25" s="2819"/>
      <c r="I25" s="2819"/>
      <c r="J25" s="2793">
        <f>IF($D25="SERVIÇO",VLOOKUP($B25,'SERVIÇOS SINAPI'!$B:$E,4,FALSE),IF($D25="INSUMO",VLOOKUP($B25,'INSUMOS SINAPI'!$A:$D,4,FALSE),IF($D25="COMPOSIÇÃO",VLOOKUP($B25,COMPOSIÇÕES!$A:$D,4,FALSE))))</f>
        <v>8.19</v>
      </c>
      <c r="K25" s="2793" t="b">
        <f>IF($B25=0,0,IF($D25="INSUMO",VLOOKUP($B25,'INSUMOS SINAPI'!$A:$D,3,FALSE),IF($M25="SERVIÇO",VLOOKUP($B25,'SERVIÇOS SINAPI'!$B:$E,3,FALSE))))</f>
        <v>0</v>
      </c>
      <c r="L25" s="2793" t="b">
        <f>IF($B25=0,0,IF($D25="INSUMO",VLOOKUP($B25,'INSUMOS SINAPI'!$A:$D,3,FALSE),IF($M25="SERVIÇO",VLOOKUP($B25,'SERVIÇOS SINAPI'!$B:$E,3,FALSE))))</f>
        <v>0</v>
      </c>
      <c r="M25" s="432">
        <f>TRUNC(G25*J25,2)</f>
        <v>143.91</v>
      </c>
      <c r="N25" s="324"/>
    </row>
    <row r="26" spans="1:14" s="320" customFormat="1" ht="18" customHeight="1">
      <c r="A26" s="321"/>
      <c r="B26" s="942">
        <v>92884</v>
      </c>
      <c r="C26" s="1057"/>
      <c r="D26" s="1058" t="s">
        <v>4729</v>
      </c>
      <c r="E26" s="430" t="str">
        <f>IF($D26="SERVIÇO",VLOOKUP($B26,'SERVIÇOS SINAPI'!$B:$E,2,FALSE),IF($D26="INSUMO",VLOOKUP($B26,'INSUMOS SINAPI'!$A:$D,2,FALSE),IF($D26="COMPOSIÇÃO",VLOOKUP($B26,COMPOSIÇÕES!$A:$D,2,FALSE))))</f>
        <v>ARMAÇÃO UTILIZANDO AÇO CA-25 DE 10,0 MM - MONTAGEM. AF_12/2015</v>
      </c>
      <c r="F26" s="431" t="str">
        <f>IF($D26="SERVIÇO",VLOOKUP($B26,'SERVIÇOS SINAPI'!$B:$E,3,FALSE),IF($D26="INSUMO",VLOOKUP($B26,'INSUMOS SINAPI'!$A:$D,3,FALSE),IF($D26="COMPOSIÇÃO",VLOOKUP($B26,COMPOSIÇÕES!$A:$D,3,FALSE))))</f>
        <v>KG</v>
      </c>
      <c r="G26" s="2819">
        <v>7.0289999999999999</v>
      </c>
      <c r="H26" s="2819"/>
      <c r="I26" s="2819"/>
      <c r="J26" s="2793">
        <f>IF($D26="SERVIÇO",VLOOKUP($B26,'SERVIÇOS SINAPI'!$B:$E,4,FALSE),IF($D26="INSUMO",VLOOKUP($B26,'INSUMOS SINAPI'!$A:$D,4,FALSE),IF($D26="COMPOSIÇÃO",VLOOKUP($B26,COMPOSIÇÕES!$A:$D,4,FALSE))))</f>
        <v>7.18</v>
      </c>
      <c r="K26" s="2793" t="b">
        <f>IF($B26=0,0,IF($D26="INSUMO",VLOOKUP($B26,'INSUMOS SINAPI'!$A:$D,3,FALSE),IF($M26="SERVIÇO",VLOOKUP($B26,'SERVIÇOS SINAPI'!$B:$E,3,FALSE))))</f>
        <v>0</v>
      </c>
      <c r="L26" s="2793" t="b">
        <f>IF($B26=0,0,IF($D26="INSUMO",VLOOKUP($B26,'INSUMOS SINAPI'!$A:$D,3,FALSE),IF($M26="SERVIÇO",VLOOKUP($B26,'SERVIÇOS SINAPI'!$B:$E,3,FALSE))))</f>
        <v>0</v>
      </c>
      <c r="M26" s="432">
        <f t="shared" si="0"/>
        <v>50.46</v>
      </c>
      <c r="N26" s="324"/>
    </row>
    <row r="27" spans="1:14" s="320" customFormat="1" ht="18" customHeight="1">
      <c r="A27" s="321"/>
      <c r="B27" s="942">
        <v>92885</v>
      </c>
      <c r="C27" s="1057"/>
      <c r="D27" s="1058" t="s">
        <v>4729</v>
      </c>
      <c r="E27" s="430" t="str">
        <f>IF($D27="SERVIÇO",VLOOKUP($B27,'SERVIÇOS SINAPI'!$B:$E,2,FALSE),IF($D27="INSUMO",VLOOKUP($B27,'INSUMOS SINAPI'!$A:$D,2,FALSE),IF($D27="COMPOSIÇÃO",VLOOKUP($B27,COMPOSIÇÕES!$A:$D,2,FALSE))))</f>
        <v>ARMAÇÃO UTILIZANDO AÇO CA-25 DE 12,5 MM - MONTAGEM. AF_12/2015</v>
      </c>
      <c r="F27" s="431" t="str">
        <f>IF($D27="SERVIÇO",VLOOKUP($B27,'SERVIÇOS SINAPI'!$B:$E,3,FALSE),IF($D27="INSUMO",VLOOKUP($B27,'INSUMOS SINAPI'!$A:$D,3,FALSE),IF($D27="COMPOSIÇÃO",VLOOKUP($B27,COMPOSIÇÕES!$A:$D,3,FALSE))))</f>
        <v>KG</v>
      </c>
      <c r="G27" s="2819">
        <v>7.0289999999999999</v>
      </c>
      <c r="H27" s="2819"/>
      <c r="I27" s="2819"/>
      <c r="J27" s="2793">
        <f>IF($D27="SERVIÇO",VLOOKUP($B27,'SERVIÇOS SINAPI'!$B:$E,4,FALSE),IF($D27="INSUMO",VLOOKUP($B27,'INSUMOS SINAPI'!$A:$D,4,FALSE),IF($D27="COMPOSIÇÃO",VLOOKUP($B27,COMPOSIÇÕES!$A:$D,4,FALSE))))</f>
        <v>6.74</v>
      </c>
      <c r="K27" s="2793" t="b">
        <f>IF($B27=0,0,IF($D27="INSUMO",VLOOKUP($B27,'INSUMOS SINAPI'!$A:$D,3,FALSE),IF($M27="SERVIÇO",VLOOKUP($B27,'SERVIÇOS SINAPI'!$B:$E,3,FALSE))))</f>
        <v>0</v>
      </c>
      <c r="L27" s="2793" t="b">
        <f>IF($B27=0,0,IF($D27="INSUMO",VLOOKUP($B27,'INSUMOS SINAPI'!$A:$D,3,FALSE),IF($M27="SERVIÇO",VLOOKUP($B27,'SERVIÇOS SINAPI'!$B:$E,3,FALSE))))</f>
        <v>0</v>
      </c>
      <c r="M27" s="432">
        <f t="shared" si="0"/>
        <v>47.37</v>
      </c>
      <c r="N27" s="324"/>
    </row>
    <row r="28" spans="1:14" s="320" customFormat="1" ht="18" customHeight="1">
      <c r="A28" s="321"/>
      <c r="B28" s="942">
        <v>92886</v>
      </c>
      <c r="C28" s="1057"/>
      <c r="D28" s="1058" t="s">
        <v>4729</v>
      </c>
      <c r="E28" s="430" t="str">
        <f>IF($D28="SERVIÇO",VLOOKUP($B28,'SERVIÇOS SINAPI'!$B:$E,2,FALSE),IF($D28="INSUMO",VLOOKUP($B28,'INSUMOS SINAPI'!$A:$D,2,FALSE),IF($D28="COMPOSIÇÃO",VLOOKUP($B28,COMPOSIÇÕES!$A:$D,2,FALSE))))</f>
        <v>ARMAÇÃO UTILIZANDO AÇO CA-25 DE 16,0 MM - MONTAGEM. AF_12/2015</v>
      </c>
      <c r="F28" s="431" t="str">
        <f>IF($D28="SERVIÇO",VLOOKUP($B28,'SERVIÇOS SINAPI'!$B:$E,3,FALSE),IF($D28="INSUMO",VLOOKUP($B28,'INSUMOS SINAPI'!$A:$D,3,FALSE),IF($D28="COMPOSIÇÃO",VLOOKUP($B28,COMPOSIÇÕES!$A:$D,3,FALSE))))</f>
        <v>KG</v>
      </c>
      <c r="G28" s="2819">
        <v>7.0289999999999999</v>
      </c>
      <c r="H28" s="2819"/>
      <c r="I28" s="2819"/>
      <c r="J28" s="2793">
        <f>IF($D28="SERVIÇO",VLOOKUP($B28,'SERVIÇOS SINAPI'!$B:$E,4,FALSE),IF($D28="INSUMO",VLOOKUP($B28,'INSUMOS SINAPI'!$A:$D,4,FALSE),IF($D28="COMPOSIÇÃO",VLOOKUP($B28,COMPOSIÇÕES!$A:$D,4,FALSE))))</f>
        <v>6.37</v>
      </c>
      <c r="K28" s="2793" t="b">
        <f>IF($B28=0,0,IF($D28="INSUMO",VLOOKUP($B28,'INSUMOS SINAPI'!$A:$D,3,FALSE),IF($M28="SERVIÇO",VLOOKUP($B28,'SERVIÇOS SINAPI'!$B:$E,3,FALSE))))</f>
        <v>0</v>
      </c>
      <c r="L28" s="2793" t="b">
        <f>IF($B28=0,0,IF($D28="INSUMO",VLOOKUP($B28,'INSUMOS SINAPI'!$A:$D,3,FALSE),IF($M28="SERVIÇO",VLOOKUP($B28,'SERVIÇOS SINAPI'!$B:$E,3,FALSE))))</f>
        <v>0</v>
      </c>
      <c r="M28" s="432">
        <f t="shared" si="0"/>
        <v>44.77</v>
      </c>
      <c r="N28" s="324"/>
    </row>
    <row r="29" spans="1:14" s="320" customFormat="1" ht="18" customHeight="1">
      <c r="A29" s="321"/>
      <c r="B29" s="942">
        <v>92887</v>
      </c>
      <c r="C29" s="1057"/>
      <c r="D29" s="1058" t="s">
        <v>4729</v>
      </c>
      <c r="E29" s="430" t="str">
        <f>IF($D29="SERVIÇO",VLOOKUP($B29,'SERVIÇOS SINAPI'!$B:$E,2,FALSE),IF($D29="INSUMO",VLOOKUP($B29,'INSUMOS SINAPI'!$A:$D,2,FALSE),IF($D29="COMPOSIÇÃO",VLOOKUP($B29,COMPOSIÇÕES!$A:$D,2,FALSE))))</f>
        <v>ARMAÇÃO UTILIZANDO AÇO CA-25 DE 20,0 MM - MONTAGEM. AF_12/2015</v>
      </c>
      <c r="F29" s="431" t="str">
        <f>IF($D29="SERVIÇO",VLOOKUP($B29,'SERVIÇOS SINAPI'!$B:$E,3,FALSE),IF($D29="INSUMO",VLOOKUP($B29,'INSUMOS SINAPI'!$A:$D,3,FALSE),IF($D29="COMPOSIÇÃO",VLOOKUP($B29,COMPOSIÇÕES!$A:$D,3,FALSE))))</f>
        <v>KG</v>
      </c>
      <c r="G29" s="2819">
        <v>14.058</v>
      </c>
      <c r="H29" s="2819"/>
      <c r="I29" s="2819"/>
      <c r="J29" s="2793">
        <f>IF($D29="SERVIÇO",VLOOKUP($B29,'SERVIÇOS SINAPI'!$B:$E,4,FALSE),IF($D29="INSUMO",VLOOKUP($B29,'INSUMOS SINAPI'!$A:$D,4,FALSE),IF($D29="COMPOSIÇÃO",VLOOKUP($B29,COMPOSIÇÕES!$A:$D,4,FALSE))))</f>
        <v>6.27</v>
      </c>
      <c r="K29" s="2793" t="b">
        <f>IF($B29=0,0,IF($D29="INSUMO",VLOOKUP($B29,'INSUMOS SINAPI'!$A:$D,3,FALSE),IF($M29="SERVIÇO",VLOOKUP($B29,'SERVIÇOS SINAPI'!$B:$E,3,FALSE))))</f>
        <v>0</v>
      </c>
      <c r="L29" s="2793" t="b">
        <f>IF($B29=0,0,IF($D29="INSUMO",VLOOKUP($B29,'INSUMOS SINAPI'!$A:$D,3,FALSE),IF($M29="SERVIÇO",VLOOKUP($B29,'SERVIÇOS SINAPI'!$B:$E,3,FALSE))))</f>
        <v>0</v>
      </c>
      <c r="M29" s="432">
        <f>TRUNC(G29*J29,2)</f>
        <v>88.14</v>
      </c>
      <c r="N29" s="324"/>
    </row>
    <row r="30" spans="1:14" s="320" customFormat="1" ht="24">
      <c r="A30" s="321"/>
      <c r="B30" s="1063" t="str">
        <f>COMPOSIÇÕES!A20</f>
        <v>COMP DREN 011</v>
      </c>
      <c r="C30" s="1059"/>
      <c r="D30" s="1058" t="s">
        <v>5553</v>
      </c>
      <c r="E30" s="430" t="str">
        <f>IF($D30="SERVIÇO",VLOOKUP($B30,'SERVIÇOS SINAPI'!$B:$E,2,FALSE),IF($D30="INSUMO",VLOOKUP($B30,'INSUMOS SINAPI'!$A:$D,2,FALSE),IF($D30="COMPOSIÇÃO",VLOOKUP($B30,COMPOSIÇÕES!$A:$D,2,FALSE))))</f>
        <v>CONCRETO MAGRO PARA LASTRO, TRAÇO 1:4,5:4,5 (CIMENTO/ AREIA MÉDIA/ BRITA 1)  - PREPARO MECÂNICO COM BETONEIRA 400 L. AF_07/2016</v>
      </c>
      <c r="F30" s="431" t="str">
        <f>IF($D30="SERVIÇO",VLOOKUP($B30,'SERVIÇOS SINAPI'!$B:$E,3,FALSE),IF($D30="INSUMO",VLOOKUP($B30,'INSUMOS SINAPI'!$A:$D,3,FALSE),IF($D30="COMPOSIÇÃO",VLOOKUP($B30,COMPOSIÇÕES!$A:$D,3,FALSE))))</f>
        <v>M3</v>
      </c>
      <c r="G30" s="2819">
        <v>1.9</v>
      </c>
      <c r="H30" s="2819"/>
      <c r="I30" s="2819"/>
      <c r="J30" s="2793">
        <f>IF($D30="SERVIÇO",VLOOKUP($B30,'SERVIÇOS SINAPI'!$B:$E,4,FALSE),IF($D30="INSUMO",VLOOKUP($B30,'INSUMOS SINAPI'!$A:$D,4,FALSE),IF($D30="COMPOSIÇÃO",VLOOKUP($B30,COMPOSIÇÕES!$A:$D,4,FALSE))))</f>
        <v>267.02</v>
      </c>
      <c r="K30" s="2793" t="b">
        <f>IF($B30=0,0,IF($D30="INSUMO",VLOOKUP($B30,'INSUMOS SINAPI'!$A:$D,3,FALSE),IF($M30="SERVIÇO",VLOOKUP($B30,'SERVIÇOS SINAPI'!$B:$E,3,FALSE))))</f>
        <v>0</v>
      </c>
      <c r="L30" s="2793" t="b">
        <f>IF($B30=0,0,IF($D30="INSUMO",VLOOKUP($B30,'INSUMOS SINAPI'!$A:$D,3,FALSE),IF($M30="SERVIÇO",VLOOKUP($B30,'SERVIÇOS SINAPI'!$B:$E,3,FALSE))))</f>
        <v>0</v>
      </c>
      <c r="M30" s="432">
        <f>TRUNC(G30*J30,2)</f>
        <v>507.33</v>
      </c>
      <c r="N30" s="324"/>
    </row>
    <row r="31" spans="1:14" s="320" customFormat="1" ht="15.75" customHeight="1" thickBot="1">
      <c r="A31" s="354"/>
      <c r="B31" s="2794" t="s">
        <v>5559</v>
      </c>
      <c r="C31" s="2795"/>
      <c r="D31" s="2795"/>
      <c r="E31" s="2795"/>
      <c r="F31" s="2795"/>
      <c r="G31" s="2795"/>
      <c r="H31" s="2795"/>
      <c r="I31" s="2795"/>
      <c r="J31" s="2795"/>
      <c r="K31" s="2795"/>
      <c r="L31" s="2796"/>
      <c r="M31" s="433">
        <f>SUM(M19:M30)</f>
        <v>3042.5899999999997</v>
      </c>
      <c r="N31" s="357"/>
    </row>
  </sheetData>
  <mergeCells count="42">
    <mergeCell ref="G24:I24"/>
    <mergeCell ref="J24:L24"/>
    <mergeCell ref="G25:I25"/>
    <mergeCell ref="G21:I21"/>
    <mergeCell ref="J21:L21"/>
    <mergeCell ref="G22:I22"/>
    <mergeCell ref="J22:L22"/>
    <mergeCell ref="G23:I23"/>
    <mergeCell ref="J23:L23"/>
    <mergeCell ref="B31:L31"/>
    <mergeCell ref="G19:I19"/>
    <mergeCell ref="J19:L19"/>
    <mergeCell ref="G20:I20"/>
    <mergeCell ref="J20:L20"/>
    <mergeCell ref="G26:I26"/>
    <mergeCell ref="J26:L26"/>
    <mergeCell ref="G27:I27"/>
    <mergeCell ref="J27:L27"/>
    <mergeCell ref="G28:I28"/>
    <mergeCell ref="G29:I29"/>
    <mergeCell ref="J29:L29"/>
    <mergeCell ref="G30:I30"/>
    <mergeCell ref="J30:L30"/>
    <mergeCell ref="J25:L25"/>
    <mergeCell ref="J28:L28"/>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5.xml><?xml version="1.0" encoding="utf-8"?>
<worksheet xmlns="http://schemas.openxmlformats.org/spreadsheetml/2006/main" xmlns:r="http://schemas.openxmlformats.org/officeDocument/2006/relationships">
  <sheetPr codeName="Plan91">
    <tabColor theme="7"/>
  </sheetPr>
  <dimension ref="A1:P31"/>
  <sheetViews>
    <sheetView showGridLines="0" showZeros="0" view="pageBreakPreview" topLeftCell="A2"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6748</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6636</v>
      </c>
      <c r="E15" s="366"/>
      <c r="F15" s="366"/>
      <c r="G15" s="367"/>
      <c r="H15" s="337"/>
      <c r="I15" s="2821" t="s">
        <v>6906</v>
      </c>
      <c r="J15" s="2822"/>
      <c r="K15" s="2822"/>
      <c r="L15" s="2822"/>
      <c r="M15" s="434"/>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7">
        <v>87545</v>
      </c>
      <c r="C19" s="1061"/>
      <c r="D19" s="1060" t="s">
        <v>4729</v>
      </c>
      <c r="E19" s="43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31" t="str">
        <f>IF($D19="SERVIÇO",VLOOKUP($B19,'SERVIÇOS SINAPI'!$B:$E,3,FALSE),IF($D19="INSUMO",VLOOKUP($B19,'INSUMOS SINAPI'!$A:$D,3,FALSE),IF($D19="COMPOSIÇÃO",VLOOKUP($B19,COMPOSIÇÕES!$A:$D,3,FALSE))))</f>
        <v>M2</v>
      </c>
      <c r="G19" s="2827">
        <v>2.25</v>
      </c>
      <c r="H19" s="2827"/>
      <c r="I19" s="2827"/>
      <c r="J19" s="2828">
        <f>IF($D19="SERVIÇO",VLOOKUP($B19,'SERVIÇOS SINAPI'!$B:$E,4,FALSE),IF($D19="INSUMO",VLOOKUP($B19,'INSUMOS SINAPI'!$A:$D,4,FALSE),IF($D19="COMPOSIÇÃO",VLOOKUP($B19,COMPOSIÇÕES!$A:$D,4,FALSE))))</f>
        <v>18.96</v>
      </c>
      <c r="K19" s="2828" t="b">
        <f>IF($B19=0,0,IF($D19="INSUMO",VLOOKUP($B19,'INSUMOS SINAPI'!$A:$D,3,FALSE),IF($M19="SERVIÇO",VLOOKUP($B19,'SERVIÇOS SINAPI'!$B:$E,3,FALSE))))</f>
        <v>0</v>
      </c>
      <c r="L19" s="2828" t="b">
        <f>IF($B19=0,0,IF($D19="INSUMO",VLOOKUP($B19,'INSUMOS SINAPI'!$A:$D,3,FALSE),IF($M19="SERVIÇO",VLOOKUP($B19,'SERVIÇOS SINAPI'!$B:$E,3,FALSE))))</f>
        <v>0</v>
      </c>
      <c r="M19" s="432">
        <f>TRUNC(G19*J19,2)</f>
        <v>42.66</v>
      </c>
      <c r="N19" s="324"/>
    </row>
    <row r="20" spans="1:14" s="320" customFormat="1" ht="36">
      <c r="A20" s="321"/>
      <c r="B20" s="437">
        <v>87879</v>
      </c>
      <c r="C20" s="1062"/>
      <c r="D20" s="1060" t="s">
        <v>4729</v>
      </c>
      <c r="E20" s="43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31" t="str">
        <f>IF($D20="SERVIÇO",VLOOKUP($B20,'SERVIÇOS SINAPI'!$B:$E,3,FALSE),IF($D20="INSUMO",VLOOKUP($B20,'INSUMOS SINAPI'!$A:$D,3,FALSE),IF($D20="COMPOSIÇÃO",VLOOKUP($B20,COMPOSIÇÕES!$A:$D,3,FALSE))))</f>
        <v>M2</v>
      </c>
      <c r="G20" s="2827">
        <v>2.25</v>
      </c>
      <c r="H20" s="2827"/>
      <c r="I20" s="2827"/>
      <c r="J20" s="2828">
        <f>IF($D20="SERVIÇO",VLOOKUP($B20,'SERVIÇOS SINAPI'!$B:$E,4,FALSE),IF($D20="INSUMO",VLOOKUP($B20,'INSUMOS SINAPI'!$A:$D,4,FALSE),IF($D20="COMPOSIÇÃO",VLOOKUP($B20,COMPOSIÇÕES!$A:$D,4,FALSE))))</f>
        <v>2.87</v>
      </c>
      <c r="K20" s="2828" t="b">
        <f>IF($B20=0,0,IF($D20="INSUMO",VLOOKUP($B20,'INSUMOS SINAPI'!$A:$D,3,FALSE),IF($M20="SERVIÇO",VLOOKUP($B20,'SERVIÇOS SINAPI'!$B:$E,3,FALSE))))</f>
        <v>0</v>
      </c>
      <c r="L20" s="2828" t="b">
        <f>IF($B20=0,0,IF($D20="INSUMO",VLOOKUP($B20,'INSUMOS SINAPI'!$A:$D,3,FALSE),IF($M20="SERVIÇO",VLOOKUP($B20,'SERVIÇOS SINAPI'!$B:$E,3,FALSE))))</f>
        <v>0</v>
      </c>
      <c r="M20" s="432">
        <f t="shared" ref="M20:M28" si="0">TRUNC(G20*J20,2)</f>
        <v>6.45</v>
      </c>
      <c r="N20" s="324"/>
    </row>
    <row r="21" spans="1:14" s="320" customFormat="1">
      <c r="A21" s="321"/>
      <c r="B21" s="437">
        <v>88309</v>
      </c>
      <c r="C21" s="1061"/>
      <c r="D21" s="1060" t="s">
        <v>4729</v>
      </c>
      <c r="E21" s="430" t="str">
        <f>IF($D21="SERVIÇO",VLOOKUP($B21,'SERVIÇOS SINAPI'!$B:$E,2,FALSE),IF($D21="INSUMO",VLOOKUP($B21,'INSUMOS SINAPI'!$A:$D,2,FALSE),IF($D21="COMPOSIÇÃO",VLOOKUP($B21,COMPOSIÇÕES!$A:$D,2,FALSE))))</f>
        <v>PEDREIRO COM ENCARGOS COMPLEMENTARES</v>
      </c>
      <c r="F21" s="431" t="str">
        <f>IF($D21="SERVIÇO",VLOOKUP($B21,'SERVIÇOS SINAPI'!$B:$E,3,FALSE),IF($D21="INSUMO",VLOOKUP($B21,'INSUMOS SINAPI'!$A:$D,3,FALSE),IF($D21="COMPOSIÇÃO",VLOOKUP($B21,COMPOSIÇÕES!$A:$D,3,FALSE))))</f>
        <v>H</v>
      </c>
      <c r="G21" s="2827">
        <v>6.9</v>
      </c>
      <c r="H21" s="2827"/>
      <c r="I21" s="2827"/>
      <c r="J21" s="2828">
        <f>IF($D21="SERVIÇO",VLOOKUP($B21,'SERVIÇOS SINAPI'!$B:$E,4,FALSE),IF($D21="INSUMO",VLOOKUP($B21,'INSUMOS SINAPI'!$A:$D,4,FALSE),IF($D21="COMPOSIÇÃO",VLOOKUP($B21,COMPOSIÇÕES!$A:$D,4,FALSE))))</f>
        <v>19.88</v>
      </c>
      <c r="K21" s="2828" t="b">
        <f>IF($B21=0,0,IF($D21="INSUMO",VLOOKUP($B21,'INSUMOS SINAPI'!$A:$D,3,FALSE),IF($M21="SERVIÇO",VLOOKUP($B21,'SERVIÇOS SINAPI'!$B:$E,3,FALSE))))</f>
        <v>0</v>
      </c>
      <c r="L21" s="2828" t="b">
        <f>IF($B21=0,0,IF($D21="INSUMO",VLOOKUP($B21,'INSUMOS SINAPI'!$A:$D,3,FALSE),IF($M21="SERVIÇO",VLOOKUP($B21,'SERVIÇOS SINAPI'!$B:$E,3,FALSE))))</f>
        <v>0</v>
      </c>
      <c r="M21" s="432">
        <f t="shared" si="0"/>
        <v>137.16999999999999</v>
      </c>
      <c r="N21" s="324"/>
    </row>
    <row r="22" spans="1:14" s="320" customFormat="1">
      <c r="A22" s="321"/>
      <c r="B22" s="437">
        <v>88316</v>
      </c>
      <c r="C22" s="1061"/>
      <c r="D22" s="1060"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27">
        <v>10.5</v>
      </c>
      <c r="H22" s="2827"/>
      <c r="I22" s="2827"/>
      <c r="J22" s="2828">
        <f>IF($D22="SERVIÇO",VLOOKUP($B22,'SERVIÇOS SINAPI'!$B:$E,4,FALSE),IF($D22="INSUMO",VLOOKUP($B22,'INSUMOS SINAPI'!$A:$D,4,FALSE),IF($D22="COMPOSIÇÃO",VLOOKUP($B22,COMPOSIÇÕES!$A:$D,4,FALSE))))</f>
        <v>15.95</v>
      </c>
      <c r="K22" s="2828" t="b">
        <f>IF($B22=0,0,IF($D22="INSUMO",VLOOKUP($B22,'INSUMOS SINAPI'!$A:$D,3,FALSE),IF($M22="SERVIÇO",VLOOKUP($B22,'SERVIÇOS SINAPI'!$B:$E,3,FALSE))))</f>
        <v>0</v>
      </c>
      <c r="L22" s="2828" t="b">
        <f>IF($B22=0,0,IF($D22="INSUMO",VLOOKUP($B22,'INSUMOS SINAPI'!$A:$D,3,FALSE),IF($M22="SERVIÇO",VLOOKUP($B22,'SERVIÇOS SINAPI'!$B:$E,3,FALSE))))</f>
        <v>0</v>
      </c>
      <c r="M22" s="432">
        <f t="shared" si="0"/>
        <v>167.47</v>
      </c>
      <c r="N22" s="324"/>
    </row>
    <row r="23" spans="1:14" s="320" customFormat="1" ht="36">
      <c r="A23" s="321"/>
      <c r="B23" s="437">
        <v>92411</v>
      </c>
      <c r="C23" s="1061"/>
      <c r="D23" s="1060" t="s">
        <v>4729</v>
      </c>
      <c r="E23" s="43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31" t="str">
        <f>IF($D23="SERVIÇO",VLOOKUP($B23,'SERVIÇOS SINAPI'!$B:$E,3,FALSE),IF($D23="INSUMO",VLOOKUP($B23,'INSUMOS SINAPI'!$A:$D,3,FALSE),IF($D23="COMPOSIÇÃO",VLOOKUP($B23,COMPOSIÇÕES!$A:$D,3,FALSE))))</f>
        <v>M2</v>
      </c>
      <c r="G23" s="2827">
        <v>24</v>
      </c>
      <c r="H23" s="2827"/>
      <c r="I23" s="2827"/>
      <c r="J23" s="2828">
        <f>IF($D23="SERVIÇO",VLOOKUP($B23,'SERVIÇOS SINAPI'!$B:$E,4,FALSE),IF($D23="INSUMO",VLOOKUP($B23,'INSUMOS SINAPI'!$A:$D,4,FALSE),IF($D23="COMPOSIÇÃO",VLOOKUP($B23,COMPOSIÇÕES!$A:$D,4,FALSE))))</f>
        <v>95.76</v>
      </c>
      <c r="K23" s="2828" t="b">
        <f>IF($B23=0,0,IF($D23="INSUMO",VLOOKUP($B23,'INSUMOS SINAPI'!$A:$D,3,FALSE),IF($M23="SERVIÇO",VLOOKUP($B23,'SERVIÇOS SINAPI'!$B:$E,3,FALSE))))</f>
        <v>0</v>
      </c>
      <c r="L23" s="2828" t="b">
        <f>IF($B23=0,0,IF($D23="INSUMO",VLOOKUP($B23,'INSUMOS SINAPI'!$A:$D,3,FALSE),IF($M23="SERVIÇO",VLOOKUP($B23,'SERVIÇOS SINAPI'!$B:$E,3,FALSE))))</f>
        <v>0</v>
      </c>
      <c r="M23" s="432">
        <f t="shared" si="0"/>
        <v>2298.2399999999998</v>
      </c>
      <c r="N23" s="324"/>
    </row>
    <row r="24" spans="1:14" s="320" customFormat="1">
      <c r="A24" s="321"/>
      <c r="B24" s="437">
        <v>92882</v>
      </c>
      <c r="C24" s="1061"/>
      <c r="D24" s="1060" t="s">
        <v>4729</v>
      </c>
      <c r="E24" s="430" t="str">
        <f>IF($D24="SERVIÇO",VLOOKUP($B24,'SERVIÇOS SINAPI'!$B:$E,2,FALSE),IF($D24="INSUMO",VLOOKUP($B24,'INSUMOS SINAPI'!$A:$D,2,FALSE),IF($D24="COMPOSIÇÃO",VLOOKUP($B24,COMPOSIÇÕES!$A:$D,2,FALSE))))</f>
        <v>ARMAÇÃO UTILIZANDO AÇO CA-25 DE 6,3 MM - MONTAGEM. AF_12/2015</v>
      </c>
      <c r="F24" s="431" t="str">
        <f>IF($D24="SERVIÇO",VLOOKUP($B24,'SERVIÇOS SINAPI'!$B:$E,3,FALSE),IF($D24="INSUMO",VLOOKUP($B24,'INSUMOS SINAPI'!$A:$D,3,FALSE),IF($D24="COMPOSIÇÃO",VLOOKUP($B24,COMPOSIÇÕES!$A:$D,3,FALSE))))</f>
        <v>KG</v>
      </c>
      <c r="G24" s="2827">
        <v>21.78</v>
      </c>
      <c r="H24" s="2827"/>
      <c r="I24" s="2827"/>
      <c r="J24" s="2828">
        <f>IF($D24="SERVIÇO",VLOOKUP($B24,'SERVIÇOS SINAPI'!$B:$E,4,FALSE),IF($D24="INSUMO",VLOOKUP($B24,'INSUMOS SINAPI'!$A:$D,4,FALSE),IF($D24="COMPOSIÇÃO",VLOOKUP($B24,COMPOSIÇÕES!$A:$D,4,FALSE))))</f>
        <v>9.02</v>
      </c>
      <c r="K24" s="2828" t="b">
        <f>IF($B24=0,0,IF($D24="INSUMO",VLOOKUP($B24,'INSUMOS SINAPI'!$A:$D,3,FALSE),IF($M24="SERVIÇO",VLOOKUP($B24,'SERVIÇOS SINAPI'!$B:$E,3,FALSE))))</f>
        <v>0</v>
      </c>
      <c r="L24" s="2828" t="b">
        <f>IF($B24=0,0,IF($D24="INSUMO",VLOOKUP($B24,'INSUMOS SINAPI'!$A:$D,3,FALSE),IF($M24="SERVIÇO",VLOOKUP($B24,'SERVIÇOS SINAPI'!$B:$E,3,FALSE))))</f>
        <v>0</v>
      </c>
      <c r="M24" s="432">
        <f>TRUNC(G24*J24,2)</f>
        <v>196.45</v>
      </c>
      <c r="N24" s="324"/>
    </row>
    <row r="25" spans="1:14" s="320" customFormat="1">
      <c r="A25" s="321"/>
      <c r="B25" s="437">
        <v>92883</v>
      </c>
      <c r="C25" s="1062"/>
      <c r="D25" s="1060" t="s">
        <v>4729</v>
      </c>
      <c r="E25" s="430" t="str">
        <f>IF($D25="SERVIÇO",VLOOKUP($B25,'SERVIÇOS SINAPI'!$B:$E,2,FALSE),IF($D25="INSUMO",VLOOKUP($B25,'INSUMOS SINAPI'!$A:$D,2,FALSE),IF($D25="COMPOSIÇÃO",VLOOKUP($B25,COMPOSIÇÕES!$A:$D,2,FALSE))))</f>
        <v>ARMAÇÃO UTILIZANDO AÇO CA-25 DE 8,0 MM - MONTAGEM. AF_12/2015</v>
      </c>
      <c r="F25" s="431" t="str">
        <f>IF($D25="SERVIÇO",VLOOKUP($B25,'SERVIÇOS SINAPI'!$B:$E,3,FALSE),IF($D25="INSUMO",VLOOKUP($B25,'INSUMOS SINAPI'!$A:$D,3,FALSE),IF($D25="COMPOSIÇÃO",VLOOKUP($B25,COMPOSIÇÕES!$A:$D,3,FALSE))))</f>
        <v>KG</v>
      </c>
      <c r="G25" s="2827">
        <v>21.78</v>
      </c>
      <c r="H25" s="2827"/>
      <c r="I25" s="2827"/>
      <c r="J25" s="2828">
        <f>IF($D25="SERVIÇO",VLOOKUP($B25,'SERVIÇOS SINAPI'!$B:$E,4,FALSE),IF($D25="INSUMO",VLOOKUP($B25,'INSUMOS SINAPI'!$A:$D,4,FALSE),IF($D25="COMPOSIÇÃO",VLOOKUP($B25,COMPOSIÇÕES!$A:$D,4,FALSE))))</f>
        <v>8.19</v>
      </c>
      <c r="K25" s="2828" t="b">
        <f>IF($B25=0,0,IF($D25="INSUMO",VLOOKUP($B25,'INSUMOS SINAPI'!$A:$D,3,FALSE),IF($M25="SERVIÇO",VLOOKUP($B25,'SERVIÇOS SINAPI'!$B:$E,3,FALSE))))</f>
        <v>0</v>
      </c>
      <c r="L25" s="2828" t="b">
        <f>IF($B25=0,0,IF($D25="INSUMO",VLOOKUP($B25,'INSUMOS SINAPI'!$A:$D,3,FALSE),IF($M25="SERVIÇO",VLOOKUP($B25,'SERVIÇOS SINAPI'!$B:$E,3,FALSE))))</f>
        <v>0</v>
      </c>
      <c r="M25" s="432">
        <f>TRUNC(G25*J25,2)</f>
        <v>178.37</v>
      </c>
      <c r="N25" s="324"/>
    </row>
    <row r="26" spans="1:14" s="320" customFormat="1">
      <c r="A26" s="321"/>
      <c r="B26" s="437">
        <v>92884</v>
      </c>
      <c r="C26" s="1061"/>
      <c r="D26" s="1060" t="s">
        <v>4729</v>
      </c>
      <c r="E26" s="430" t="str">
        <f>IF($D26="SERVIÇO",VLOOKUP($B26,'SERVIÇOS SINAPI'!$B:$E,2,FALSE),IF($D26="INSUMO",VLOOKUP($B26,'INSUMOS SINAPI'!$A:$D,2,FALSE),IF($D26="COMPOSIÇÃO",VLOOKUP($B26,COMPOSIÇÕES!$A:$D,2,FALSE))))</f>
        <v>ARMAÇÃO UTILIZANDO AÇO CA-25 DE 10,0 MM - MONTAGEM. AF_12/2015</v>
      </c>
      <c r="F26" s="431" t="str">
        <f>IF($D26="SERVIÇO",VLOOKUP($B26,'SERVIÇOS SINAPI'!$B:$E,3,FALSE),IF($D26="INSUMO",VLOOKUP($B26,'INSUMOS SINAPI'!$A:$D,3,FALSE),IF($D26="COMPOSIÇÃO",VLOOKUP($B26,COMPOSIÇÕES!$A:$D,3,FALSE))))</f>
        <v>KG</v>
      </c>
      <c r="G26" s="2827">
        <v>8.7119999999999997</v>
      </c>
      <c r="H26" s="2827"/>
      <c r="I26" s="2827"/>
      <c r="J26" s="2828">
        <f>IF($D26="SERVIÇO",VLOOKUP($B26,'SERVIÇOS SINAPI'!$B:$E,4,FALSE),IF($D26="INSUMO",VLOOKUP($B26,'INSUMOS SINAPI'!$A:$D,4,FALSE),IF($D26="COMPOSIÇÃO",VLOOKUP($B26,COMPOSIÇÕES!$A:$D,4,FALSE))))</f>
        <v>7.18</v>
      </c>
      <c r="K26" s="2828" t="b">
        <f>IF($B26=0,0,IF($D26="INSUMO",VLOOKUP($B26,'INSUMOS SINAPI'!$A:$D,3,FALSE),IF($M26="SERVIÇO",VLOOKUP($B26,'SERVIÇOS SINAPI'!$B:$E,3,FALSE))))</f>
        <v>0</v>
      </c>
      <c r="L26" s="2828" t="b">
        <f>IF($B26=0,0,IF($D26="INSUMO",VLOOKUP($B26,'INSUMOS SINAPI'!$A:$D,3,FALSE),IF($M26="SERVIÇO",VLOOKUP($B26,'SERVIÇOS SINAPI'!$B:$E,3,FALSE))))</f>
        <v>0</v>
      </c>
      <c r="M26" s="432">
        <f t="shared" si="0"/>
        <v>62.55</v>
      </c>
      <c r="N26" s="324"/>
    </row>
    <row r="27" spans="1:14" s="320" customFormat="1">
      <c r="A27" s="321"/>
      <c r="B27" s="437">
        <v>92885</v>
      </c>
      <c r="C27" s="1061"/>
      <c r="D27" s="1060" t="s">
        <v>4729</v>
      </c>
      <c r="E27" s="430" t="str">
        <f>IF($D27="SERVIÇO",VLOOKUP($B27,'SERVIÇOS SINAPI'!$B:$E,2,FALSE),IF($D27="INSUMO",VLOOKUP($B27,'INSUMOS SINAPI'!$A:$D,2,FALSE),IF($D27="COMPOSIÇÃO",VLOOKUP($B27,COMPOSIÇÕES!$A:$D,2,FALSE))))</f>
        <v>ARMAÇÃO UTILIZANDO AÇO CA-25 DE 12,5 MM - MONTAGEM. AF_12/2015</v>
      </c>
      <c r="F27" s="431" t="str">
        <f>IF($D27="SERVIÇO",VLOOKUP($B27,'SERVIÇOS SINAPI'!$B:$E,3,FALSE),IF($D27="INSUMO",VLOOKUP($B27,'INSUMOS SINAPI'!$A:$D,3,FALSE),IF($D27="COMPOSIÇÃO",VLOOKUP($B27,COMPOSIÇÕES!$A:$D,3,FALSE))))</f>
        <v>KG</v>
      </c>
      <c r="G27" s="2827">
        <v>8.7119999999999997</v>
      </c>
      <c r="H27" s="2827"/>
      <c r="I27" s="2827"/>
      <c r="J27" s="2828">
        <f>IF($D27="SERVIÇO",VLOOKUP($B27,'SERVIÇOS SINAPI'!$B:$E,4,FALSE),IF($D27="INSUMO",VLOOKUP($B27,'INSUMOS SINAPI'!$A:$D,4,FALSE),IF($D27="COMPOSIÇÃO",VLOOKUP($B27,COMPOSIÇÕES!$A:$D,4,FALSE))))</f>
        <v>6.74</v>
      </c>
      <c r="K27" s="2828" t="b">
        <f>IF($B27=0,0,IF($D27="INSUMO",VLOOKUP($B27,'INSUMOS SINAPI'!$A:$D,3,FALSE),IF($M27="SERVIÇO",VLOOKUP($B27,'SERVIÇOS SINAPI'!$B:$E,3,FALSE))))</f>
        <v>0</v>
      </c>
      <c r="L27" s="2828" t="b">
        <f>IF($B27=0,0,IF($D27="INSUMO",VLOOKUP($B27,'INSUMOS SINAPI'!$A:$D,3,FALSE),IF($M27="SERVIÇO",VLOOKUP($B27,'SERVIÇOS SINAPI'!$B:$E,3,FALSE))))</f>
        <v>0</v>
      </c>
      <c r="M27" s="432">
        <f t="shared" si="0"/>
        <v>58.71</v>
      </c>
      <c r="N27" s="324"/>
    </row>
    <row r="28" spans="1:14" s="320" customFormat="1">
      <c r="A28" s="321"/>
      <c r="B28" s="437">
        <v>92886</v>
      </c>
      <c r="C28" s="1061"/>
      <c r="D28" s="1060" t="s">
        <v>4729</v>
      </c>
      <c r="E28" s="430" t="str">
        <f>IF($D28="SERVIÇO",VLOOKUP($B28,'SERVIÇOS SINAPI'!$B:$E,2,FALSE),IF($D28="INSUMO",VLOOKUP($B28,'INSUMOS SINAPI'!$A:$D,2,FALSE),IF($D28="COMPOSIÇÃO",VLOOKUP($B28,COMPOSIÇÕES!$A:$D,2,FALSE))))</f>
        <v>ARMAÇÃO UTILIZANDO AÇO CA-25 DE 16,0 MM - MONTAGEM. AF_12/2015</v>
      </c>
      <c r="F28" s="431" t="str">
        <f>IF($D28="SERVIÇO",VLOOKUP($B28,'SERVIÇOS SINAPI'!$B:$E,3,FALSE),IF($D28="INSUMO",VLOOKUP($B28,'INSUMOS SINAPI'!$A:$D,3,FALSE),IF($D28="COMPOSIÇÃO",VLOOKUP($B28,COMPOSIÇÕES!$A:$D,3,FALSE))))</f>
        <v>KG</v>
      </c>
      <c r="G28" s="2827">
        <v>8.7119999999999997</v>
      </c>
      <c r="H28" s="2827"/>
      <c r="I28" s="2827"/>
      <c r="J28" s="2828">
        <f>IF($D28="SERVIÇO",VLOOKUP($B28,'SERVIÇOS SINAPI'!$B:$E,4,FALSE),IF($D28="INSUMO",VLOOKUP($B28,'INSUMOS SINAPI'!$A:$D,4,FALSE),IF($D28="COMPOSIÇÃO",VLOOKUP($B28,COMPOSIÇÕES!$A:$D,4,FALSE))))</f>
        <v>6.37</v>
      </c>
      <c r="K28" s="2828" t="b">
        <f>IF($B28=0,0,IF($D28="INSUMO",VLOOKUP($B28,'INSUMOS SINAPI'!$A:$D,3,FALSE),IF($M28="SERVIÇO",VLOOKUP($B28,'SERVIÇOS SINAPI'!$B:$E,3,FALSE))))</f>
        <v>0</v>
      </c>
      <c r="L28" s="2828" t="b">
        <f>IF($B28=0,0,IF($D28="INSUMO",VLOOKUP($B28,'INSUMOS SINAPI'!$A:$D,3,FALSE),IF($M28="SERVIÇO",VLOOKUP($B28,'SERVIÇOS SINAPI'!$B:$E,3,FALSE))))</f>
        <v>0</v>
      </c>
      <c r="M28" s="432">
        <f t="shared" si="0"/>
        <v>55.49</v>
      </c>
      <c r="N28" s="324"/>
    </row>
    <row r="29" spans="1:14" s="320" customFormat="1">
      <c r="A29" s="321"/>
      <c r="B29" s="437">
        <v>92887</v>
      </c>
      <c r="C29" s="1061"/>
      <c r="D29" s="1060" t="s">
        <v>4729</v>
      </c>
      <c r="E29" s="430" t="str">
        <f>IF($D29="SERVIÇO",VLOOKUP($B29,'SERVIÇOS SINAPI'!$B:$E,2,FALSE),IF($D29="INSUMO",VLOOKUP($B29,'INSUMOS SINAPI'!$A:$D,2,FALSE),IF($D29="COMPOSIÇÃO",VLOOKUP($B29,COMPOSIÇÕES!$A:$D,2,FALSE))))</f>
        <v>ARMAÇÃO UTILIZANDO AÇO CA-25 DE 20,0 MM - MONTAGEM. AF_12/2015</v>
      </c>
      <c r="F29" s="431" t="str">
        <f>IF($D29="SERVIÇO",VLOOKUP($B29,'SERVIÇOS SINAPI'!$B:$E,3,FALSE),IF($D29="INSUMO",VLOOKUP($B29,'INSUMOS SINAPI'!$A:$D,3,FALSE),IF($D29="COMPOSIÇÃO",VLOOKUP($B29,COMPOSIÇÕES!$A:$D,3,FALSE))))</f>
        <v>KG</v>
      </c>
      <c r="G29" s="2827">
        <v>17.423999999999999</v>
      </c>
      <c r="H29" s="2827"/>
      <c r="I29" s="2827"/>
      <c r="J29" s="2828">
        <f>IF($D29="SERVIÇO",VLOOKUP($B29,'SERVIÇOS SINAPI'!$B:$E,4,FALSE),IF($D29="INSUMO",VLOOKUP($B29,'INSUMOS SINAPI'!$A:$D,4,FALSE),IF($D29="COMPOSIÇÃO",VLOOKUP($B29,COMPOSIÇÕES!$A:$D,4,FALSE))))</f>
        <v>6.27</v>
      </c>
      <c r="K29" s="2828" t="b">
        <f>IF($B29=0,0,IF($D29="INSUMO",VLOOKUP($B29,'INSUMOS SINAPI'!$A:$D,3,FALSE),IF($M29="SERVIÇO",VLOOKUP($B29,'SERVIÇOS SINAPI'!$B:$E,3,FALSE))))</f>
        <v>0</v>
      </c>
      <c r="L29" s="2828" t="b">
        <f>IF($B29=0,0,IF($D29="INSUMO",VLOOKUP($B29,'INSUMOS SINAPI'!$A:$D,3,FALSE),IF($M29="SERVIÇO",VLOOKUP($B29,'SERVIÇOS SINAPI'!$B:$E,3,FALSE))))</f>
        <v>0</v>
      </c>
      <c r="M29" s="432">
        <f>TRUNC(G29*J29,2)</f>
        <v>109.24</v>
      </c>
      <c r="N29" s="324"/>
    </row>
    <row r="30" spans="1:14" s="320" customFormat="1" ht="24">
      <c r="A30" s="321"/>
      <c r="B30" s="1056" t="str">
        <f>COMPOSIÇÕES!A20</f>
        <v>COMP DREN 011</v>
      </c>
      <c r="C30" s="1062"/>
      <c r="D30" s="1060" t="s">
        <v>5553</v>
      </c>
      <c r="E30" s="430" t="str">
        <f>IF($D30="SERVIÇO",VLOOKUP($B30,'SERVIÇOS SINAPI'!$B:$E,2,FALSE),IF($D30="INSUMO",VLOOKUP($B30,'INSUMOS SINAPI'!$A:$D,2,FALSE),IF($D30="COMPOSIÇÃO",VLOOKUP($B30,COMPOSIÇÕES!$A:$D,2,FALSE))))</f>
        <v>CONCRETO MAGRO PARA LASTRO, TRAÇO 1:4,5:4,5 (CIMENTO/ AREIA MÉDIA/ BRITA 1)  - PREPARO MECÂNICO COM BETONEIRA 400 L. AF_07/2016</v>
      </c>
      <c r="F30" s="431" t="str">
        <f>IF($D30="SERVIÇO",VLOOKUP($B30,'SERVIÇOS SINAPI'!$B:$E,3,FALSE),IF($D30="INSUMO",VLOOKUP($B30,'INSUMOS SINAPI'!$A:$D,3,FALSE),IF($D30="COMPOSIÇÃO",VLOOKUP($B30,COMPOSIÇÕES!$A:$D,3,FALSE))))</f>
        <v>M3</v>
      </c>
      <c r="G30" s="2827">
        <v>2.35</v>
      </c>
      <c r="H30" s="2827"/>
      <c r="I30" s="2827"/>
      <c r="J30" s="2828">
        <f>IF($D30="SERVIÇO",VLOOKUP($B30,'SERVIÇOS SINAPI'!$B:$E,4,FALSE),IF($D30="INSUMO",VLOOKUP($B30,'INSUMOS SINAPI'!$A:$D,4,FALSE),IF($D30="COMPOSIÇÃO",VLOOKUP($B30,COMPOSIÇÕES!$A:$D,4,FALSE))))</f>
        <v>267.02</v>
      </c>
      <c r="K30" s="2828" t="b">
        <f>IF($B30=0,0,IF($D30="INSUMO",VLOOKUP($B30,'INSUMOS SINAPI'!$A:$D,3,FALSE),IF($M30="SERVIÇO",VLOOKUP($B30,'SERVIÇOS SINAPI'!$B:$E,3,FALSE))))</f>
        <v>0</v>
      </c>
      <c r="L30" s="2828" t="b">
        <f>IF($B30=0,0,IF($D30="INSUMO",VLOOKUP($B30,'INSUMOS SINAPI'!$A:$D,3,FALSE),IF($M30="SERVIÇO",VLOOKUP($B30,'SERVIÇOS SINAPI'!$B:$E,3,FALSE))))</f>
        <v>0</v>
      </c>
      <c r="M30" s="432">
        <f>TRUNC(G30*J30,2)</f>
        <v>627.49</v>
      </c>
      <c r="N30" s="324"/>
    </row>
    <row r="31" spans="1:14" s="320" customFormat="1" ht="15.75" customHeight="1" thickBot="1">
      <c r="A31" s="354"/>
      <c r="B31" s="2824" t="s">
        <v>5559</v>
      </c>
      <c r="C31" s="2825"/>
      <c r="D31" s="2825"/>
      <c r="E31" s="2825"/>
      <c r="F31" s="2825"/>
      <c r="G31" s="2825"/>
      <c r="H31" s="2825"/>
      <c r="I31" s="2825"/>
      <c r="J31" s="2825"/>
      <c r="K31" s="2825"/>
      <c r="L31" s="2826"/>
      <c r="M31" s="433">
        <f>SUM(M19:M30)</f>
        <v>3940.2899999999991</v>
      </c>
      <c r="N31" s="357"/>
    </row>
  </sheetData>
  <mergeCells count="42">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B31:L31"/>
    <mergeCell ref="G28:I28"/>
    <mergeCell ref="J28:L28"/>
    <mergeCell ref="G29:I29"/>
    <mergeCell ref="J29:L29"/>
    <mergeCell ref="G30:I30"/>
    <mergeCell ref="J30:L30"/>
  </mergeCells>
  <dataValidations disablePrompts="1" count="2">
    <dataValidation type="list" allowBlank="1" showInputMessage="1" showErrorMessage="1" sqref="O19:O30">
      <formula1>$P$1:$P$2</formula1>
    </dataValidation>
    <dataValidation type="list" allowBlank="1" showInputMessage="1" showErrorMessage="1" sqref="D19:D30">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6.xml><?xml version="1.0" encoding="utf-8"?>
<worksheet xmlns="http://schemas.openxmlformats.org/spreadsheetml/2006/main" xmlns:r="http://schemas.openxmlformats.org/officeDocument/2006/relationships">
  <sheetPr codeName="Plan102">
    <tabColor theme="7"/>
  </sheetPr>
  <dimension ref="A1:P31"/>
  <sheetViews>
    <sheetView showGridLines="0" showZeros="0" view="pageBreakPreview" topLeftCell="A2"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6749</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6637</v>
      </c>
      <c r="E15" s="366"/>
      <c r="F15" s="366"/>
      <c r="G15" s="367"/>
      <c r="H15" s="337"/>
      <c r="I15" s="2821" t="s">
        <v>6906</v>
      </c>
      <c r="J15" s="2822"/>
      <c r="K15" s="2822"/>
      <c r="L15" s="2822"/>
      <c r="M15" s="434" t="s">
        <v>6750</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7">
        <v>87545</v>
      </c>
      <c r="C19" s="1061"/>
      <c r="D19" s="1060" t="s">
        <v>4729</v>
      </c>
      <c r="E19" s="43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31" t="str">
        <f>IF($D19="SERVIÇO",VLOOKUP($B19,'SERVIÇOS SINAPI'!$B:$E,3,FALSE),IF($D19="INSUMO",VLOOKUP($B19,'INSUMOS SINAPI'!$A:$D,3,FALSE),IF($D19="COMPOSIÇÃO",VLOOKUP($B19,COMPOSIÇÕES!$A:$D,3,FALSE))))</f>
        <v>M2</v>
      </c>
      <c r="G19" s="2827">
        <v>2.89</v>
      </c>
      <c r="H19" s="2827"/>
      <c r="I19" s="2827"/>
      <c r="J19" s="2828">
        <f>IF($D19="SERVIÇO",VLOOKUP($B19,'SERVIÇOS SINAPI'!$B:$E,4,FALSE),IF($D19="INSUMO",VLOOKUP($B19,'INSUMOS SINAPI'!$A:$D,4,FALSE),IF($D19="COMPOSIÇÃO",VLOOKUP($B19,COMPOSIÇÕES!$A:$D,4,FALSE))))</f>
        <v>18.96</v>
      </c>
      <c r="K19" s="2828" t="b">
        <f>IF($B19=0,0,IF($D19="INSUMO",VLOOKUP($B19,'INSUMOS SINAPI'!$A:$D,3,FALSE),IF($M19="SERVIÇO",VLOOKUP($B19,'SERVIÇOS SINAPI'!$B:$E,3,FALSE))))</f>
        <v>0</v>
      </c>
      <c r="L19" s="2828" t="b">
        <f>IF($B19=0,0,IF($D19="INSUMO",VLOOKUP($B19,'INSUMOS SINAPI'!$A:$D,3,FALSE),IF($M19="SERVIÇO",VLOOKUP($B19,'SERVIÇOS SINAPI'!$B:$E,3,FALSE))))</f>
        <v>0</v>
      </c>
      <c r="M19" s="432">
        <f>TRUNC(G19*J19,2)</f>
        <v>54.79</v>
      </c>
      <c r="N19" s="324"/>
    </row>
    <row r="20" spans="1:14" s="320" customFormat="1" ht="36">
      <c r="A20" s="321"/>
      <c r="B20" s="437">
        <v>87879</v>
      </c>
      <c r="C20" s="1062"/>
      <c r="D20" s="1060" t="s">
        <v>4729</v>
      </c>
      <c r="E20" s="43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31" t="str">
        <f>IF($D20="SERVIÇO",VLOOKUP($B20,'SERVIÇOS SINAPI'!$B:$E,3,FALSE),IF($D20="INSUMO",VLOOKUP($B20,'INSUMOS SINAPI'!$A:$D,3,FALSE),IF($D20="COMPOSIÇÃO",VLOOKUP($B20,COMPOSIÇÕES!$A:$D,3,FALSE))))</f>
        <v>M2</v>
      </c>
      <c r="G20" s="2827">
        <v>2.89</v>
      </c>
      <c r="H20" s="2827"/>
      <c r="I20" s="2827"/>
      <c r="J20" s="2828">
        <f>IF($D20="SERVIÇO",VLOOKUP($B20,'SERVIÇOS SINAPI'!$B:$E,4,FALSE),IF($D20="INSUMO",VLOOKUP($B20,'INSUMOS SINAPI'!$A:$D,4,FALSE),IF($D20="COMPOSIÇÃO",VLOOKUP($B20,COMPOSIÇÕES!$A:$D,4,FALSE))))</f>
        <v>2.87</v>
      </c>
      <c r="K20" s="2828" t="b">
        <f>IF($B20=0,0,IF($D20="INSUMO",VLOOKUP($B20,'INSUMOS SINAPI'!$A:$D,3,FALSE),IF($M20="SERVIÇO",VLOOKUP($B20,'SERVIÇOS SINAPI'!$B:$E,3,FALSE))))</f>
        <v>0</v>
      </c>
      <c r="L20" s="2828" t="b">
        <f>IF($B20=0,0,IF($D20="INSUMO",VLOOKUP($B20,'INSUMOS SINAPI'!$A:$D,3,FALSE),IF($M20="SERVIÇO",VLOOKUP($B20,'SERVIÇOS SINAPI'!$B:$E,3,FALSE))))</f>
        <v>0</v>
      </c>
      <c r="M20" s="432">
        <f t="shared" ref="M20:M28" si="0">TRUNC(G20*J20,2)</f>
        <v>8.2899999999999991</v>
      </c>
      <c r="N20" s="324"/>
    </row>
    <row r="21" spans="1:14" s="320" customFormat="1">
      <c r="A21" s="321"/>
      <c r="B21" s="437">
        <v>88309</v>
      </c>
      <c r="C21" s="1061"/>
      <c r="D21" s="1060" t="s">
        <v>4729</v>
      </c>
      <c r="E21" s="430" t="str">
        <f>IF($D21="SERVIÇO",VLOOKUP($B21,'SERVIÇOS SINAPI'!$B:$E,2,FALSE),IF($D21="INSUMO",VLOOKUP($B21,'INSUMOS SINAPI'!$A:$D,2,FALSE),IF($D21="COMPOSIÇÃO",VLOOKUP($B21,COMPOSIÇÕES!$A:$D,2,FALSE))))</f>
        <v>PEDREIRO COM ENCARGOS COMPLEMENTARES</v>
      </c>
      <c r="F21" s="431" t="str">
        <f>IF($D21="SERVIÇO",VLOOKUP($B21,'SERVIÇOS SINAPI'!$B:$E,3,FALSE),IF($D21="INSUMO",VLOOKUP($B21,'INSUMOS SINAPI'!$A:$D,3,FALSE),IF($D21="COMPOSIÇÃO",VLOOKUP($B21,COMPOSIÇÕES!$A:$D,3,FALSE))))</f>
        <v>H</v>
      </c>
      <c r="G21" s="2827">
        <v>8</v>
      </c>
      <c r="H21" s="2827"/>
      <c r="I21" s="2827"/>
      <c r="J21" s="2828">
        <f>IF($D21="SERVIÇO",VLOOKUP($B21,'SERVIÇOS SINAPI'!$B:$E,4,FALSE),IF($D21="INSUMO",VLOOKUP($B21,'INSUMOS SINAPI'!$A:$D,4,FALSE),IF($D21="COMPOSIÇÃO",VLOOKUP($B21,COMPOSIÇÕES!$A:$D,4,FALSE))))</f>
        <v>19.88</v>
      </c>
      <c r="K21" s="2828" t="b">
        <f>IF($B21=0,0,IF($D21="INSUMO",VLOOKUP($B21,'INSUMOS SINAPI'!$A:$D,3,FALSE),IF($M21="SERVIÇO",VLOOKUP($B21,'SERVIÇOS SINAPI'!$B:$E,3,FALSE))))</f>
        <v>0</v>
      </c>
      <c r="L21" s="2828" t="b">
        <f>IF($B21=0,0,IF($D21="INSUMO",VLOOKUP($B21,'INSUMOS SINAPI'!$A:$D,3,FALSE),IF($M21="SERVIÇO",VLOOKUP($B21,'SERVIÇOS SINAPI'!$B:$E,3,FALSE))))</f>
        <v>0</v>
      </c>
      <c r="M21" s="432">
        <f t="shared" si="0"/>
        <v>159.04</v>
      </c>
      <c r="N21" s="324"/>
    </row>
    <row r="22" spans="1:14" s="320" customFormat="1">
      <c r="A22" s="321"/>
      <c r="B22" s="437">
        <v>88316</v>
      </c>
      <c r="C22" s="1061"/>
      <c r="D22" s="1060"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27">
        <v>12</v>
      </c>
      <c r="H22" s="2827"/>
      <c r="I22" s="2827"/>
      <c r="J22" s="2828">
        <f>IF($D22="SERVIÇO",VLOOKUP($B22,'SERVIÇOS SINAPI'!$B:$E,4,FALSE),IF($D22="INSUMO",VLOOKUP($B22,'INSUMOS SINAPI'!$A:$D,4,FALSE),IF($D22="COMPOSIÇÃO",VLOOKUP($B22,COMPOSIÇÕES!$A:$D,4,FALSE))))</f>
        <v>15.95</v>
      </c>
      <c r="K22" s="2828" t="b">
        <f>IF($B22=0,0,IF($D22="INSUMO",VLOOKUP($B22,'INSUMOS SINAPI'!$A:$D,3,FALSE),IF($M22="SERVIÇO",VLOOKUP($B22,'SERVIÇOS SINAPI'!$B:$E,3,FALSE))))</f>
        <v>0</v>
      </c>
      <c r="L22" s="2828" t="b">
        <f>IF($B22=0,0,IF($D22="INSUMO",VLOOKUP($B22,'INSUMOS SINAPI'!$A:$D,3,FALSE),IF($M22="SERVIÇO",VLOOKUP($B22,'SERVIÇOS SINAPI'!$B:$E,3,FALSE))))</f>
        <v>0</v>
      </c>
      <c r="M22" s="432">
        <f t="shared" si="0"/>
        <v>191.4</v>
      </c>
      <c r="N22" s="324"/>
    </row>
    <row r="23" spans="1:14" s="320" customFormat="1" ht="36">
      <c r="A23" s="321"/>
      <c r="B23" s="437">
        <v>92411</v>
      </c>
      <c r="C23" s="1061"/>
      <c r="D23" s="1060" t="s">
        <v>4729</v>
      </c>
      <c r="E23" s="43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31" t="str">
        <f>IF($D23="SERVIÇO",VLOOKUP($B23,'SERVIÇOS SINAPI'!$B:$E,3,FALSE),IF($D23="INSUMO",VLOOKUP($B23,'INSUMOS SINAPI'!$A:$D,3,FALSE),IF($D23="COMPOSIÇÃO",VLOOKUP($B23,COMPOSIÇÕES!$A:$D,3,FALSE))))</f>
        <v>M2</v>
      </c>
      <c r="G23" s="2827">
        <v>28</v>
      </c>
      <c r="H23" s="2827"/>
      <c r="I23" s="2827"/>
      <c r="J23" s="2828">
        <f>IF($D23="SERVIÇO",VLOOKUP($B23,'SERVIÇOS SINAPI'!$B:$E,4,FALSE),IF($D23="INSUMO",VLOOKUP($B23,'INSUMOS SINAPI'!$A:$D,4,FALSE),IF($D23="COMPOSIÇÃO",VLOOKUP($B23,COMPOSIÇÕES!$A:$D,4,FALSE))))</f>
        <v>95.76</v>
      </c>
      <c r="K23" s="2828" t="b">
        <f>IF($B23=0,0,IF($D23="INSUMO",VLOOKUP($B23,'INSUMOS SINAPI'!$A:$D,3,FALSE),IF($M23="SERVIÇO",VLOOKUP($B23,'SERVIÇOS SINAPI'!$B:$E,3,FALSE))))</f>
        <v>0</v>
      </c>
      <c r="L23" s="2828" t="b">
        <f>IF($B23=0,0,IF($D23="INSUMO",VLOOKUP($B23,'INSUMOS SINAPI'!$A:$D,3,FALSE),IF($M23="SERVIÇO",VLOOKUP($B23,'SERVIÇOS SINAPI'!$B:$E,3,FALSE))))</f>
        <v>0</v>
      </c>
      <c r="M23" s="432">
        <f t="shared" si="0"/>
        <v>2681.28</v>
      </c>
      <c r="N23" s="324"/>
    </row>
    <row r="24" spans="1:14" s="320" customFormat="1">
      <c r="A24" s="321"/>
      <c r="B24" s="437">
        <v>92882</v>
      </c>
      <c r="C24" s="1061"/>
      <c r="D24" s="1060" t="s">
        <v>4729</v>
      </c>
      <c r="E24" s="430" t="str">
        <f>IF($D24="SERVIÇO",VLOOKUP($B24,'SERVIÇOS SINAPI'!$B:$E,2,FALSE),IF($D24="INSUMO",VLOOKUP($B24,'INSUMOS SINAPI'!$A:$D,2,FALSE),IF($D24="COMPOSIÇÃO",VLOOKUP($B24,COMPOSIÇÕES!$A:$D,2,FALSE))))</f>
        <v>ARMAÇÃO UTILIZANDO AÇO CA-25 DE 6,3 MM - MONTAGEM. AF_12/2015</v>
      </c>
      <c r="F24" s="431" t="str">
        <f>IF($D24="SERVIÇO",VLOOKUP($B24,'SERVIÇOS SINAPI'!$B:$E,3,FALSE),IF($D24="INSUMO",VLOOKUP($B24,'INSUMOS SINAPI'!$A:$D,3,FALSE),IF($D24="COMPOSIÇÃO",VLOOKUP($B24,COMPOSIÇÕES!$A:$D,3,FALSE))))</f>
        <v>KG</v>
      </c>
      <c r="G24" s="2827">
        <v>24.75</v>
      </c>
      <c r="H24" s="2827"/>
      <c r="I24" s="2827"/>
      <c r="J24" s="2828">
        <f>IF($D24="SERVIÇO",VLOOKUP($B24,'SERVIÇOS SINAPI'!$B:$E,4,FALSE),IF($D24="INSUMO",VLOOKUP($B24,'INSUMOS SINAPI'!$A:$D,4,FALSE),IF($D24="COMPOSIÇÃO",VLOOKUP($B24,COMPOSIÇÕES!$A:$D,4,FALSE))))</f>
        <v>9.02</v>
      </c>
      <c r="K24" s="2828" t="b">
        <f>IF($B24=0,0,IF($D24="INSUMO",VLOOKUP($B24,'INSUMOS SINAPI'!$A:$D,3,FALSE),IF($M24="SERVIÇO",VLOOKUP($B24,'SERVIÇOS SINAPI'!$B:$E,3,FALSE))))</f>
        <v>0</v>
      </c>
      <c r="L24" s="2828" t="b">
        <f>IF($B24=0,0,IF($D24="INSUMO",VLOOKUP($B24,'INSUMOS SINAPI'!$A:$D,3,FALSE),IF($M24="SERVIÇO",VLOOKUP($B24,'SERVIÇOS SINAPI'!$B:$E,3,FALSE))))</f>
        <v>0</v>
      </c>
      <c r="M24" s="432">
        <f>TRUNC(G24*J24,2)</f>
        <v>223.24</v>
      </c>
      <c r="N24" s="324"/>
    </row>
    <row r="25" spans="1:14" s="320" customFormat="1">
      <c r="A25" s="321"/>
      <c r="B25" s="437">
        <v>92883</v>
      </c>
      <c r="C25" s="1062"/>
      <c r="D25" s="1060" t="s">
        <v>4729</v>
      </c>
      <c r="E25" s="430" t="str">
        <f>IF($D25="SERVIÇO",VLOOKUP($B25,'SERVIÇOS SINAPI'!$B:$E,2,FALSE),IF($D25="INSUMO",VLOOKUP($B25,'INSUMOS SINAPI'!$A:$D,2,FALSE),IF($D25="COMPOSIÇÃO",VLOOKUP($B25,COMPOSIÇÕES!$A:$D,2,FALSE))))</f>
        <v>ARMAÇÃO UTILIZANDO AÇO CA-25 DE 8,0 MM - MONTAGEM. AF_12/2015</v>
      </c>
      <c r="F25" s="431" t="str">
        <f>IF($D25="SERVIÇO",VLOOKUP($B25,'SERVIÇOS SINAPI'!$B:$E,3,FALSE),IF($D25="INSUMO",VLOOKUP($B25,'INSUMOS SINAPI'!$A:$D,3,FALSE),IF($D25="COMPOSIÇÃO",VLOOKUP($B25,COMPOSIÇÕES!$A:$D,3,FALSE))))</f>
        <v>KG</v>
      </c>
      <c r="G25" s="2827">
        <v>24.75</v>
      </c>
      <c r="H25" s="2827"/>
      <c r="I25" s="2827"/>
      <c r="J25" s="2828">
        <f>IF($D25="SERVIÇO",VLOOKUP($B25,'SERVIÇOS SINAPI'!$B:$E,4,FALSE),IF($D25="INSUMO",VLOOKUP($B25,'INSUMOS SINAPI'!$A:$D,4,FALSE),IF($D25="COMPOSIÇÃO",VLOOKUP($B25,COMPOSIÇÕES!$A:$D,4,FALSE))))</f>
        <v>8.19</v>
      </c>
      <c r="K25" s="2828" t="b">
        <f>IF($B25=0,0,IF($D25="INSUMO",VLOOKUP($B25,'INSUMOS SINAPI'!$A:$D,3,FALSE),IF($M25="SERVIÇO",VLOOKUP($B25,'SERVIÇOS SINAPI'!$B:$E,3,FALSE))))</f>
        <v>0</v>
      </c>
      <c r="L25" s="2828" t="b">
        <f>IF($B25=0,0,IF($D25="INSUMO",VLOOKUP($B25,'INSUMOS SINAPI'!$A:$D,3,FALSE),IF($M25="SERVIÇO",VLOOKUP($B25,'SERVIÇOS SINAPI'!$B:$E,3,FALSE))))</f>
        <v>0</v>
      </c>
      <c r="M25" s="432">
        <f>TRUNC(G25*J25,2)</f>
        <v>202.7</v>
      </c>
      <c r="N25" s="324"/>
    </row>
    <row r="26" spans="1:14" s="320" customFormat="1">
      <c r="A26" s="321"/>
      <c r="B26" s="437">
        <v>92884</v>
      </c>
      <c r="C26" s="1061"/>
      <c r="D26" s="1060" t="s">
        <v>4729</v>
      </c>
      <c r="E26" s="430" t="str">
        <f>IF($D26="SERVIÇO",VLOOKUP($B26,'SERVIÇOS SINAPI'!$B:$E,2,FALSE),IF($D26="INSUMO",VLOOKUP($B26,'INSUMOS SINAPI'!$A:$D,2,FALSE),IF($D26="COMPOSIÇÃO",VLOOKUP($B26,COMPOSIÇÕES!$A:$D,2,FALSE))))</f>
        <v>ARMAÇÃO UTILIZANDO AÇO CA-25 DE 10,0 MM - MONTAGEM. AF_12/2015</v>
      </c>
      <c r="F26" s="431" t="str">
        <f>IF($D26="SERVIÇO",VLOOKUP($B26,'SERVIÇOS SINAPI'!$B:$E,3,FALSE),IF($D26="INSUMO",VLOOKUP($B26,'INSUMOS SINAPI'!$A:$D,3,FALSE),IF($D26="COMPOSIÇÃO",VLOOKUP($B26,COMPOSIÇÕES!$A:$D,3,FALSE))))</f>
        <v>KG</v>
      </c>
      <c r="G26" s="2827">
        <v>9.9</v>
      </c>
      <c r="H26" s="2827"/>
      <c r="I26" s="2827"/>
      <c r="J26" s="2828">
        <f>IF($D26="SERVIÇO",VLOOKUP($B26,'SERVIÇOS SINAPI'!$B:$E,4,FALSE),IF($D26="INSUMO",VLOOKUP($B26,'INSUMOS SINAPI'!$A:$D,4,FALSE),IF($D26="COMPOSIÇÃO",VLOOKUP($B26,COMPOSIÇÕES!$A:$D,4,FALSE))))</f>
        <v>7.18</v>
      </c>
      <c r="K26" s="2828" t="b">
        <f>IF($B26=0,0,IF($D26="INSUMO",VLOOKUP($B26,'INSUMOS SINAPI'!$A:$D,3,FALSE),IF($M26="SERVIÇO",VLOOKUP($B26,'SERVIÇOS SINAPI'!$B:$E,3,FALSE))))</f>
        <v>0</v>
      </c>
      <c r="L26" s="2828" t="b">
        <f>IF($B26=0,0,IF($D26="INSUMO",VLOOKUP($B26,'INSUMOS SINAPI'!$A:$D,3,FALSE),IF($M26="SERVIÇO",VLOOKUP($B26,'SERVIÇOS SINAPI'!$B:$E,3,FALSE))))</f>
        <v>0</v>
      </c>
      <c r="M26" s="432">
        <f t="shared" si="0"/>
        <v>71.08</v>
      </c>
      <c r="N26" s="324"/>
    </row>
    <row r="27" spans="1:14" s="320" customFormat="1">
      <c r="A27" s="321"/>
      <c r="B27" s="437">
        <v>92885</v>
      </c>
      <c r="C27" s="1061"/>
      <c r="D27" s="1060" t="s">
        <v>4729</v>
      </c>
      <c r="E27" s="430" t="str">
        <f>IF($D27="SERVIÇO",VLOOKUP($B27,'SERVIÇOS SINAPI'!$B:$E,2,FALSE),IF($D27="INSUMO",VLOOKUP($B27,'INSUMOS SINAPI'!$A:$D,2,FALSE),IF($D27="COMPOSIÇÃO",VLOOKUP($B27,COMPOSIÇÕES!$A:$D,2,FALSE))))</f>
        <v>ARMAÇÃO UTILIZANDO AÇO CA-25 DE 12,5 MM - MONTAGEM. AF_12/2015</v>
      </c>
      <c r="F27" s="431" t="str">
        <f>IF($D27="SERVIÇO",VLOOKUP($B27,'SERVIÇOS SINAPI'!$B:$E,3,FALSE),IF($D27="INSUMO",VLOOKUP($B27,'INSUMOS SINAPI'!$A:$D,3,FALSE),IF($D27="COMPOSIÇÃO",VLOOKUP($B27,COMPOSIÇÕES!$A:$D,3,FALSE))))</f>
        <v>KG</v>
      </c>
      <c r="G27" s="2827">
        <v>9.9</v>
      </c>
      <c r="H27" s="2827"/>
      <c r="I27" s="2827"/>
      <c r="J27" s="2828">
        <f>IF($D27="SERVIÇO",VLOOKUP($B27,'SERVIÇOS SINAPI'!$B:$E,4,FALSE),IF($D27="INSUMO",VLOOKUP($B27,'INSUMOS SINAPI'!$A:$D,4,FALSE),IF($D27="COMPOSIÇÃO",VLOOKUP($B27,COMPOSIÇÕES!$A:$D,4,FALSE))))</f>
        <v>6.74</v>
      </c>
      <c r="K27" s="2828" t="b">
        <f>IF($B27=0,0,IF($D27="INSUMO",VLOOKUP($B27,'INSUMOS SINAPI'!$A:$D,3,FALSE),IF($M27="SERVIÇO",VLOOKUP($B27,'SERVIÇOS SINAPI'!$B:$E,3,FALSE))))</f>
        <v>0</v>
      </c>
      <c r="L27" s="2828" t="b">
        <f>IF($B27=0,0,IF($D27="INSUMO",VLOOKUP($B27,'INSUMOS SINAPI'!$A:$D,3,FALSE),IF($M27="SERVIÇO",VLOOKUP($B27,'SERVIÇOS SINAPI'!$B:$E,3,FALSE))))</f>
        <v>0</v>
      </c>
      <c r="M27" s="432">
        <f t="shared" si="0"/>
        <v>66.72</v>
      </c>
      <c r="N27" s="324"/>
    </row>
    <row r="28" spans="1:14" s="320" customFormat="1">
      <c r="A28" s="321"/>
      <c r="B28" s="437">
        <v>92886</v>
      </c>
      <c r="C28" s="1061"/>
      <c r="D28" s="1060" t="s">
        <v>4729</v>
      </c>
      <c r="E28" s="430" t="str">
        <f>IF($D28="SERVIÇO",VLOOKUP($B28,'SERVIÇOS SINAPI'!$B:$E,2,FALSE),IF($D28="INSUMO",VLOOKUP($B28,'INSUMOS SINAPI'!$A:$D,2,FALSE),IF($D28="COMPOSIÇÃO",VLOOKUP($B28,COMPOSIÇÕES!$A:$D,2,FALSE))))</f>
        <v>ARMAÇÃO UTILIZANDO AÇO CA-25 DE 16,0 MM - MONTAGEM. AF_12/2015</v>
      </c>
      <c r="F28" s="431" t="str">
        <f>IF($D28="SERVIÇO",VLOOKUP($B28,'SERVIÇOS SINAPI'!$B:$E,3,FALSE),IF($D28="INSUMO",VLOOKUP($B28,'INSUMOS SINAPI'!$A:$D,3,FALSE),IF($D28="COMPOSIÇÃO",VLOOKUP($B28,COMPOSIÇÕES!$A:$D,3,FALSE))))</f>
        <v>KG</v>
      </c>
      <c r="G28" s="2827">
        <v>9.9</v>
      </c>
      <c r="H28" s="2827"/>
      <c r="I28" s="2827"/>
      <c r="J28" s="2828">
        <f>IF($D28="SERVIÇO",VLOOKUP($B28,'SERVIÇOS SINAPI'!$B:$E,4,FALSE),IF($D28="INSUMO",VLOOKUP($B28,'INSUMOS SINAPI'!$A:$D,4,FALSE),IF($D28="COMPOSIÇÃO",VLOOKUP($B28,COMPOSIÇÕES!$A:$D,4,FALSE))))</f>
        <v>6.37</v>
      </c>
      <c r="K28" s="2828" t="b">
        <f>IF($B28=0,0,IF($D28="INSUMO",VLOOKUP($B28,'INSUMOS SINAPI'!$A:$D,3,FALSE),IF($M28="SERVIÇO",VLOOKUP($B28,'SERVIÇOS SINAPI'!$B:$E,3,FALSE))))</f>
        <v>0</v>
      </c>
      <c r="L28" s="2828" t="b">
        <f>IF($B28=0,0,IF($D28="INSUMO",VLOOKUP($B28,'INSUMOS SINAPI'!$A:$D,3,FALSE),IF($M28="SERVIÇO",VLOOKUP($B28,'SERVIÇOS SINAPI'!$B:$E,3,FALSE))))</f>
        <v>0</v>
      </c>
      <c r="M28" s="432">
        <f t="shared" si="0"/>
        <v>63.06</v>
      </c>
      <c r="N28" s="324"/>
    </row>
    <row r="29" spans="1:14" s="320" customFormat="1">
      <c r="A29" s="321"/>
      <c r="B29" s="437">
        <v>92887</v>
      </c>
      <c r="C29" s="1061"/>
      <c r="D29" s="1060" t="s">
        <v>4729</v>
      </c>
      <c r="E29" s="430" t="str">
        <f>IF($D29="SERVIÇO",VLOOKUP($B29,'SERVIÇOS SINAPI'!$B:$E,2,FALSE),IF($D29="INSUMO",VLOOKUP($B29,'INSUMOS SINAPI'!$A:$D,2,FALSE),IF($D29="COMPOSIÇÃO",VLOOKUP($B29,COMPOSIÇÕES!$A:$D,2,FALSE))))</f>
        <v>ARMAÇÃO UTILIZANDO AÇO CA-25 DE 20,0 MM - MONTAGEM. AF_12/2015</v>
      </c>
      <c r="F29" s="431" t="str">
        <f>IF($D29="SERVIÇO",VLOOKUP($B29,'SERVIÇOS SINAPI'!$B:$E,3,FALSE),IF($D29="INSUMO",VLOOKUP($B29,'INSUMOS SINAPI'!$A:$D,3,FALSE),IF($D29="COMPOSIÇÃO",VLOOKUP($B29,COMPOSIÇÕES!$A:$D,3,FALSE))))</f>
        <v>KG</v>
      </c>
      <c r="G29" s="2827">
        <v>19.8</v>
      </c>
      <c r="H29" s="2827"/>
      <c r="I29" s="2827"/>
      <c r="J29" s="2828">
        <f>IF($D29="SERVIÇO",VLOOKUP($B29,'SERVIÇOS SINAPI'!$B:$E,4,FALSE),IF($D29="INSUMO",VLOOKUP($B29,'INSUMOS SINAPI'!$A:$D,4,FALSE),IF($D29="COMPOSIÇÃO",VLOOKUP($B29,COMPOSIÇÕES!$A:$D,4,FALSE))))</f>
        <v>6.27</v>
      </c>
      <c r="K29" s="2828" t="b">
        <f>IF($B29=0,0,IF($D29="INSUMO",VLOOKUP($B29,'INSUMOS SINAPI'!$A:$D,3,FALSE),IF($M29="SERVIÇO",VLOOKUP($B29,'SERVIÇOS SINAPI'!$B:$E,3,FALSE))))</f>
        <v>0</v>
      </c>
      <c r="L29" s="2828" t="b">
        <f>IF($B29=0,0,IF($D29="INSUMO",VLOOKUP($B29,'INSUMOS SINAPI'!$A:$D,3,FALSE),IF($M29="SERVIÇO",VLOOKUP($B29,'SERVIÇOS SINAPI'!$B:$E,3,FALSE))))</f>
        <v>0</v>
      </c>
      <c r="M29" s="432">
        <f>TRUNC(G29*J29,2)</f>
        <v>124.14</v>
      </c>
      <c r="N29" s="324"/>
    </row>
    <row r="30" spans="1:14" s="320" customFormat="1" ht="24">
      <c r="A30" s="321"/>
      <c r="B30" s="1056" t="str">
        <f>COMPOSIÇÕES!A20</f>
        <v>COMP DREN 011</v>
      </c>
      <c r="C30" s="1062"/>
      <c r="D30" s="1060" t="s">
        <v>5553</v>
      </c>
      <c r="E30" s="430" t="str">
        <f>IF($D30="SERVIÇO",VLOOKUP($B30,'SERVIÇOS SINAPI'!$B:$E,2,FALSE),IF($D30="INSUMO",VLOOKUP($B30,'INSUMOS SINAPI'!$A:$D,2,FALSE),IF($D30="COMPOSIÇÃO",VLOOKUP($B30,COMPOSIÇÕES!$A:$D,2,FALSE))))</f>
        <v>CONCRETO MAGRO PARA LASTRO, TRAÇO 1:4,5:4,5 (CIMENTO/ AREIA MÉDIA/ BRITA 1)  - PREPARO MECÂNICO COM BETONEIRA 400 L. AF_07/2016</v>
      </c>
      <c r="F30" s="431" t="str">
        <f>IF($D30="SERVIÇO",VLOOKUP($B30,'SERVIÇOS SINAPI'!$B:$E,3,FALSE),IF($D30="INSUMO",VLOOKUP($B30,'INSUMOS SINAPI'!$A:$D,3,FALSE),IF($D30="COMPOSIÇÃO",VLOOKUP($B30,COMPOSIÇÕES!$A:$D,3,FALSE))))</f>
        <v>M3</v>
      </c>
      <c r="G30" s="2827">
        <v>2.8</v>
      </c>
      <c r="H30" s="2827"/>
      <c r="I30" s="2827"/>
      <c r="J30" s="2828">
        <f>IF($D30="SERVIÇO",VLOOKUP($B30,'SERVIÇOS SINAPI'!$B:$E,4,FALSE),IF($D30="INSUMO",VLOOKUP($B30,'INSUMOS SINAPI'!$A:$D,4,FALSE),IF($D30="COMPOSIÇÃO",VLOOKUP($B30,COMPOSIÇÕES!$A:$D,4,FALSE))))</f>
        <v>267.02</v>
      </c>
      <c r="K30" s="2828" t="b">
        <f>IF($B30=0,0,IF($D30="INSUMO",VLOOKUP($B30,'INSUMOS SINAPI'!$A:$D,3,FALSE),IF($M30="SERVIÇO",VLOOKUP($B30,'SERVIÇOS SINAPI'!$B:$E,3,FALSE))))</f>
        <v>0</v>
      </c>
      <c r="L30" s="2828" t="b">
        <f>IF($B30=0,0,IF($D30="INSUMO",VLOOKUP($B30,'INSUMOS SINAPI'!$A:$D,3,FALSE),IF($M30="SERVIÇO",VLOOKUP($B30,'SERVIÇOS SINAPI'!$B:$E,3,FALSE))))</f>
        <v>0</v>
      </c>
      <c r="M30" s="432">
        <f>TRUNC(G30*J30,2)</f>
        <v>747.65</v>
      </c>
      <c r="N30" s="324"/>
    </row>
    <row r="31" spans="1:14" s="320" customFormat="1" ht="15.75" customHeight="1" thickBot="1">
      <c r="A31" s="354"/>
      <c r="B31" s="2824" t="s">
        <v>5559</v>
      </c>
      <c r="C31" s="2825"/>
      <c r="D31" s="2825"/>
      <c r="E31" s="2825"/>
      <c r="F31" s="2825"/>
      <c r="G31" s="2825"/>
      <c r="H31" s="2825"/>
      <c r="I31" s="2825"/>
      <c r="J31" s="2825"/>
      <c r="K31" s="2825"/>
      <c r="L31" s="2826"/>
      <c r="M31" s="433">
        <f>SUM(M19:M30)</f>
        <v>4593.3899999999994</v>
      </c>
      <c r="N31" s="357"/>
    </row>
  </sheetData>
  <mergeCells count="42">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B31:L31"/>
    <mergeCell ref="G28:I28"/>
    <mergeCell ref="J28:L28"/>
    <mergeCell ref="G29:I29"/>
    <mergeCell ref="J29:L29"/>
    <mergeCell ref="G30:I30"/>
    <mergeCell ref="J30:L30"/>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7.xml><?xml version="1.0" encoding="utf-8"?>
<worksheet xmlns="http://schemas.openxmlformats.org/spreadsheetml/2006/main" xmlns:r="http://schemas.openxmlformats.org/officeDocument/2006/relationships">
  <sheetPr codeName="Plan101">
    <tabColor theme="7"/>
  </sheetPr>
  <dimension ref="A1:P33"/>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6746</v>
      </c>
      <c r="E12" s="2806"/>
      <c r="F12" s="2806"/>
      <c r="G12" s="2806"/>
      <c r="H12" s="2806"/>
      <c r="I12" s="2806"/>
      <c r="J12" s="2807"/>
      <c r="K12" s="1019"/>
      <c r="L12" s="2748" t="s">
        <v>4732</v>
      </c>
      <c r="M12" s="2750"/>
      <c r="N12" s="324"/>
    </row>
    <row r="13" spans="1:16" s="320" customFormat="1" ht="24" customHeight="1">
      <c r="A13" s="321"/>
      <c r="B13" s="333"/>
      <c r="C13" s="334"/>
      <c r="D13" s="2808"/>
      <c r="E13" s="2809"/>
      <c r="F13" s="2809"/>
      <c r="G13" s="2809"/>
      <c r="H13" s="2809"/>
      <c r="I13" s="2809"/>
      <c r="J13" s="2810"/>
      <c r="K13" s="334"/>
      <c r="L13" s="2754" t="str">
        <f>VLOOKUP($M15,'SERVIÇOS SINAPI'!$B:$E,3,FALSE)</f>
        <v>UN</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6638</v>
      </c>
      <c r="E15" s="1022"/>
      <c r="F15" s="1022"/>
      <c r="G15" s="1023"/>
      <c r="H15" s="1024"/>
      <c r="I15" s="2821" t="s">
        <v>6906</v>
      </c>
      <c r="J15" s="2822"/>
      <c r="K15" s="2822"/>
      <c r="L15" s="2822"/>
      <c r="M15" s="1025">
        <v>83659</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18" customHeight="1">
      <c r="A19" s="321"/>
      <c r="B19" s="942">
        <v>34</v>
      </c>
      <c r="C19" s="1057"/>
      <c r="D19" s="1058" t="s">
        <v>4916</v>
      </c>
      <c r="E19" s="430" t="str">
        <f>IF($D19="SERVIÇO",VLOOKUP($B19,'SERVIÇOS SINAPI'!$B:$E,2,FALSE),IF($D19="INSUMO",VLOOKUP($B19,'INSUMOS SINAPI'!$A:$D,2,FALSE),IF($D19="COMPOSIÇÃO",VLOOKUP($B19,COMPOSIÇÕES!$A:$D,2,FALSE))))</f>
        <v>ACO CA-50, 10,0 MM, VERGALHAO</v>
      </c>
      <c r="F19" s="431" t="str">
        <f>IF($D19="SERVIÇO",VLOOKUP($B19,'SERVIÇOS SINAPI'!$B:$E,3,FALSE),IF($D19="INSUMO",VLOOKUP($B19,'INSUMOS SINAPI'!$A:$D,3,FALSE),IF($D19="COMPOSIÇÃO",VLOOKUP($B19,COMPOSIÇÕES!$A:$D,3,FALSE))))</f>
        <v xml:space="preserve">KG    </v>
      </c>
      <c r="G19" s="2819">
        <f>4.26*2</f>
        <v>8.52</v>
      </c>
      <c r="H19" s="2819"/>
      <c r="I19" s="2819"/>
      <c r="J19" s="2793">
        <f>IF($D19="SERVIÇO",VLOOKUP($B19,'SERVIÇOS SINAPI'!$B:$E,4,FALSE),IF($D19="INSUMO",VLOOKUP($B19,'INSUMOS SINAPI'!$A:$D,4,FALSE),IF($D19="COMPOSIÇÃO",VLOOKUP($B19,COMPOSIÇÕES!$A:$D,4,FALSE))))</f>
        <v>4.9800000000000004</v>
      </c>
      <c r="K19" s="2793" t="str">
        <f>IF($B19=0,0,IF($D19="INSUMO",VLOOKUP($B19,'INSUMOS SINAPI'!$A:$D,3,FALSE),IF($M19="SERVIÇO",VLOOKUP($B19,'SERVIÇOS SINAPI'!$B:$E,3,FALSE))))</f>
        <v xml:space="preserve">KG    </v>
      </c>
      <c r="L19" s="2793" t="str">
        <f>IF($B19=0,0,IF($D19="INSUMO",VLOOKUP($B19,'INSUMOS SINAPI'!$A:$D,3,FALSE),IF($M19="SERVIÇO",VLOOKUP($B19,'SERVIÇOS SINAPI'!$B:$E,3,FALSE))))</f>
        <v xml:space="preserve">KG    </v>
      </c>
      <c r="M19" s="432">
        <f t="shared" ref="M19:M32" si="0">TRUNC(G19*J19,2)</f>
        <v>42.42</v>
      </c>
      <c r="N19" s="324"/>
    </row>
    <row r="20" spans="1:14" s="320" customFormat="1" ht="18" customHeight="1">
      <c r="A20" s="321"/>
      <c r="B20" s="942">
        <v>337</v>
      </c>
      <c r="C20" s="1059"/>
      <c r="D20" s="1058" t="s">
        <v>4916</v>
      </c>
      <c r="E20" s="430" t="str">
        <f>IF($D20="SERVIÇO",VLOOKUP($B20,'SERVIÇOS SINAPI'!$B:$E,2,FALSE),IF($D20="INSUMO",VLOOKUP($B20,'INSUMOS SINAPI'!$A:$D,2,FALSE),IF($D20="COMPOSIÇÃO",VLOOKUP($B20,COMPOSIÇÕES!$A:$D,2,FALSE))))</f>
        <v>ARAME RECOZIDO 18 BWG, 1,25 MM (0,01 KG/M)</v>
      </c>
      <c r="F20" s="431" t="str">
        <f>IF($D20="SERVIÇO",VLOOKUP($B20,'SERVIÇOS SINAPI'!$B:$E,3,FALSE),IF($D20="INSUMO",VLOOKUP($B20,'INSUMOS SINAPI'!$A:$D,3,FALSE),IF($D20="COMPOSIÇÃO",VLOOKUP($B20,COMPOSIÇÕES!$A:$D,3,FALSE))))</f>
        <v xml:space="preserve">KG    </v>
      </c>
      <c r="G20" s="2819">
        <f>0.072*2</f>
        <v>0.14399999999999999</v>
      </c>
      <c r="H20" s="2819"/>
      <c r="I20" s="2819"/>
      <c r="J20" s="2793">
        <f>IF($D20="SERVIÇO",VLOOKUP($B20,'SERVIÇOS SINAPI'!$B:$E,4,FALSE),IF($D20="INSUMO",VLOOKUP($B20,'INSUMOS SINAPI'!$A:$D,4,FALSE),IF($D20="COMPOSIÇÃO",VLOOKUP($B20,COMPOSIÇÕES!$A:$D,4,FALSE))))</f>
        <v>10.95</v>
      </c>
      <c r="K20" s="2793" t="str">
        <f>IF($B20=0,0,IF($D20="INSUMO",VLOOKUP($B20,'INSUMOS SINAPI'!$A:$D,3,FALSE),IF($M20="SERVIÇO",VLOOKUP($B20,'SERVIÇOS SINAPI'!$B:$E,3,FALSE))))</f>
        <v xml:space="preserve">KG    </v>
      </c>
      <c r="L20" s="2793" t="str">
        <f>IF($B20=0,0,IF($D20="INSUMO",VLOOKUP($B20,'INSUMOS SINAPI'!$A:$D,3,FALSE),IF($M20="SERVIÇO",VLOOKUP($B20,'SERVIÇOS SINAPI'!$B:$E,3,FALSE))))</f>
        <v xml:space="preserve">KG    </v>
      </c>
      <c r="M20" s="432">
        <f t="shared" si="0"/>
        <v>1.57</v>
      </c>
      <c r="N20" s="324"/>
    </row>
    <row r="21" spans="1:14" s="320" customFormat="1" ht="24">
      <c r="A21" s="321"/>
      <c r="B21" s="942">
        <v>367</v>
      </c>
      <c r="C21" s="1057"/>
      <c r="D21" s="1058" t="s">
        <v>4916</v>
      </c>
      <c r="E21" s="430" t="str">
        <f>IF($D21="SERVIÇO",VLOOKUP($B21,'SERVIÇOS SINAPI'!$B:$E,2,FALSE),IF($D21="INSUMO",VLOOKUP($B21,'INSUMOS SINAPI'!$A:$D,2,FALSE),IF($D21="COMPOSIÇÃO",VLOOKUP($B21,COMPOSIÇÕES!$A:$D,2,FALSE))))</f>
        <v>AREIA GROSSA - POSTO JAZIDA/FORNECEDOR (RETIRADO NA JAZIDA, SEM TRANSPORTE)</v>
      </c>
      <c r="F21" s="431" t="str">
        <f>IF($D21="SERVIÇO",VLOOKUP($B21,'SERVIÇOS SINAPI'!$B:$E,3,FALSE),IF($D21="INSUMO",VLOOKUP($B21,'INSUMOS SINAPI'!$A:$D,3,FALSE),IF($D21="COMPOSIÇÃO",VLOOKUP($B21,COMPOSIÇÕES!$A:$D,3,FALSE))))</f>
        <v xml:space="preserve">M3    </v>
      </c>
      <c r="G21" s="2819">
        <f>2*0.369</f>
        <v>0.73799999999999999</v>
      </c>
      <c r="H21" s="2819"/>
      <c r="I21" s="2819"/>
      <c r="J21" s="2793">
        <f>IF($D21="SERVIÇO",VLOOKUP($B21,'SERVIÇOS SINAPI'!$B:$E,4,FALSE),IF($D21="INSUMO",VLOOKUP($B21,'INSUMOS SINAPI'!$A:$D,4,FALSE),IF($D21="COMPOSIÇÃO",VLOOKUP($B21,COMPOSIÇÕES!$A:$D,4,FALSE))))</f>
        <v>56.5</v>
      </c>
      <c r="K21" s="2793" t="str">
        <f>IF($B21=0,0,IF($D21="INSUMO",VLOOKUP($B21,'INSUMOS SINAPI'!$A:$D,3,FALSE),IF($M21="SERVIÇO",VLOOKUP($B21,'SERVIÇOS SINAPI'!$B:$E,3,FALSE))))</f>
        <v xml:space="preserve">M3    </v>
      </c>
      <c r="L21" s="2793" t="str">
        <f>IF($B21=0,0,IF($D21="INSUMO",VLOOKUP($B21,'INSUMOS SINAPI'!$A:$D,3,FALSE),IF($M21="SERVIÇO",VLOOKUP($B21,'SERVIÇOS SINAPI'!$B:$E,3,FALSE))))</f>
        <v xml:space="preserve">M3    </v>
      </c>
      <c r="M21" s="432">
        <f t="shared" si="0"/>
        <v>41.69</v>
      </c>
      <c r="N21" s="324"/>
    </row>
    <row r="22" spans="1:14" s="320" customFormat="1" ht="18" customHeight="1">
      <c r="A22" s="321"/>
      <c r="B22" s="942">
        <v>1106</v>
      </c>
      <c r="C22" s="1057"/>
      <c r="D22" s="1058" t="s">
        <v>4916</v>
      </c>
      <c r="E22" s="430" t="str">
        <f>IF($D22="SERVIÇO",VLOOKUP($B22,'SERVIÇOS SINAPI'!$B:$E,2,FALSE),IF($D22="INSUMO",VLOOKUP($B22,'INSUMOS SINAPI'!$A:$D,2,FALSE),IF($D22="COMPOSIÇÃO",VLOOKUP($B22,COMPOSIÇÕES!$A:$D,2,FALSE))))</f>
        <v>CAL HIDRATADA CH-I PARA ARGAMASSAS</v>
      </c>
      <c r="F22" s="431" t="str">
        <f>IF($D22="SERVIÇO",VLOOKUP($B22,'SERVIÇOS SINAPI'!$B:$E,3,FALSE),IF($D22="INSUMO",VLOOKUP($B22,'INSUMOS SINAPI'!$A:$D,3,FALSE),IF($D22="COMPOSIÇÃO",VLOOKUP($B22,COMPOSIÇÕES!$A:$D,3,FALSE))))</f>
        <v xml:space="preserve">KG    </v>
      </c>
      <c r="G22" s="2819">
        <f>2*24.888</f>
        <v>49.776000000000003</v>
      </c>
      <c r="H22" s="2819"/>
      <c r="I22" s="2819"/>
      <c r="J22" s="2793">
        <f>IF($D22="SERVIÇO",VLOOKUP($B22,'SERVIÇOS SINAPI'!$B:$E,4,FALSE),IF($D22="INSUMO",VLOOKUP($B22,'INSUMOS SINAPI'!$A:$D,4,FALSE),IF($D22="COMPOSIÇÃO",VLOOKUP($B22,COMPOSIÇÕES!$A:$D,4,FALSE))))</f>
        <v>0.57999999999999996</v>
      </c>
      <c r="K22" s="2793" t="str">
        <f>IF($B22=0,0,IF($D22="INSUMO",VLOOKUP($B22,'INSUMOS SINAPI'!$A:$D,3,FALSE),IF($M22="SERVIÇO",VLOOKUP($B22,'SERVIÇOS SINAPI'!$B:$E,3,FALSE))))</f>
        <v xml:space="preserve">KG    </v>
      </c>
      <c r="L22" s="2793" t="str">
        <f>IF($B22=0,0,IF($D22="INSUMO",VLOOKUP($B22,'INSUMOS SINAPI'!$A:$D,3,FALSE),IF($M22="SERVIÇO",VLOOKUP($B22,'SERVIÇOS SINAPI'!$B:$E,3,FALSE))))</f>
        <v xml:space="preserve">KG    </v>
      </c>
      <c r="M22" s="432">
        <f t="shared" si="0"/>
        <v>28.87</v>
      </c>
      <c r="N22" s="324"/>
    </row>
    <row r="23" spans="1:14" s="320" customFormat="1" ht="24">
      <c r="A23" s="321"/>
      <c r="B23" s="942">
        <v>1350</v>
      </c>
      <c r="C23" s="1057"/>
      <c r="D23" s="1058" t="s">
        <v>4916</v>
      </c>
      <c r="E23" s="430" t="str">
        <f>IF($D23="SERVIÇO",VLOOKUP($B23,'SERVIÇOS SINAPI'!$B:$E,2,FALSE),IF($D23="INSUMO",VLOOKUP($B23,'INSUMOS SINAPI'!$A:$D,2,FALSE),IF($D23="COMPOSIÇÃO",VLOOKUP($B23,COMPOSIÇÕES!$A:$D,2,FALSE))))</f>
        <v>CHAPA DE MADEIRA COMPENSADA RESINADA PARA FORMA DE CONCRETO, DE *2,2 X 1,1* M, E = 10 MM</v>
      </c>
      <c r="F23" s="431" t="str">
        <f>IF($D23="SERVIÇO",VLOOKUP($B23,'SERVIÇOS SINAPI'!$B:$E,3,FALSE),IF($D23="INSUMO",VLOOKUP($B23,'INSUMOS SINAPI'!$A:$D,3,FALSE),IF($D23="COMPOSIÇÃO",VLOOKUP($B23,COMPOSIÇÕES!$A:$D,3,FALSE))))</f>
        <v xml:space="preserve">UN    </v>
      </c>
      <c r="G23" s="2845">
        <f>2*0.1338843</f>
        <v>0.26776860000000002</v>
      </c>
      <c r="H23" s="2845"/>
      <c r="I23" s="2845"/>
      <c r="J23" s="2793">
        <f>IF($D23="SERVIÇO",VLOOKUP($B23,'SERVIÇOS SINAPI'!$B:$E,4,FALSE),IF($D23="INSUMO",VLOOKUP($B23,'INSUMOS SINAPI'!$A:$D,4,FALSE),IF($D23="COMPOSIÇÃO",VLOOKUP($B23,COMPOSIÇÕES!$A:$D,4,FALSE))))</f>
        <v>34.68</v>
      </c>
      <c r="K23" s="2793" t="str">
        <f>IF($B23=0,0,IF($D23="INSUMO",VLOOKUP($B23,'INSUMOS SINAPI'!$A:$D,3,FALSE),IF($M23="SERVIÇO",VLOOKUP($B23,'SERVIÇOS SINAPI'!$B:$E,3,FALSE))))</f>
        <v xml:space="preserve">UN    </v>
      </c>
      <c r="L23" s="2793" t="str">
        <f>IF($B23=0,0,IF($D23="INSUMO",VLOOKUP($B23,'INSUMOS SINAPI'!$A:$D,3,FALSE),IF($M23="SERVIÇO",VLOOKUP($B23,'SERVIÇOS SINAPI'!$B:$E,3,FALSE))))</f>
        <v xml:space="preserve">UN    </v>
      </c>
      <c r="M23" s="432">
        <f t="shared" si="0"/>
        <v>9.2799999999999994</v>
      </c>
      <c r="N23" s="324"/>
    </row>
    <row r="24" spans="1:14" s="320" customFormat="1" ht="18" customHeight="1">
      <c r="A24" s="321"/>
      <c r="B24" s="942">
        <v>1379</v>
      </c>
      <c r="C24" s="1057"/>
      <c r="D24" s="1058" t="s">
        <v>4916</v>
      </c>
      <c r="E24" s="430" t="str">
        <f>IF($D24="SERVIÇO",VLOOKUP($B24,'SERVIÇOS SINAPI'!$B:$E,2,FALSE),IF($D24="INSUMO",VLOOKUP($B24,'INSUMOS SINAPI'!$A:$D,2,FALSE),IF($D24="COMPOSIÇÃO",VLOOKUP($B24,COMPOSIÇÕES!$A:$D,2,FALSE))))</f>
        <v>CIMENTO PORTLAND COMPOSTO CP II-32</v>
      </c>
      <c r="F24" s="431" t="str">
        <f>IF($D24="SERVIÇO",VLOOKUP($B24,'SERVIÇOS SINAPI'!$B:$E,3,FALSE),IF($D24="INSUMO",VLOOKUP($B24,'INSUMOS SINAPI'!$A:$D,3,FALSE),IF($D24="COMPOSIÇÃO",VLOOKUP($B24,COMPOSIÇÕES!$A:$D,3,FALSE))))</f>
        <v xml:space="preserve">KG    </v>
      </c>
      <c r="G24" s="2819">
        <f>2*87.186</f>
        <v>174.37200000000001</v>
      </c>
      <c r="H24" s="2819"/>
      <c r="I24" s="2819"/>
      <c r="J24" s="2793">
        <f>IF($D24="SERVIÇO",VLOOKUP($B24,'SERVIÇOS SINAPI'!$B:$E,4,FALSE),IF($D24="INSUMO",VLOOKUP($B24,'INSUMOS SINAPI'!$A:$D,4,FALSE),IF($D24="COMPOSIÇÃO",VLOOKUP($B24,COMPOSIÇÕES!$A:$D,4,FALSE))))</f>
        <v>0.49</v>
      </c>
      <c r="K24" s="2793" t="str">
        <f>IF($B24=0,0,IF($D24="INSUMO",VLOOKUP($B24,'INSUMOS SINAPI'!$A:$D,3,FALSE),IF($M24="SERVIÇO",VLOOKUP($B24,'SERVIÇOS SINAPI'!$B:$E,3,FALSE))))</f>
        <v xml:space="preserve">KG    </v>
      </c>
      <c r="L24" s="2793" t="str">
        <f>IF($B24=0,0,IF($D24="INSUMO",VLOOKUP($B24,'INSUMOS SINAPI'!$A:$D,3,FALSE),IF($M24="SERVIÇO",VLOOKUP($B24,'SERVIÇOS SINAPI'!$B:$E,3,FALSE))))</f>
        <v xml:space="preserve">KG    </v>
      </c>
      <c r="M24" s="432">
        <f t="shared" si="0"/>
        <v>85.44</v>
      </c>
      <c r="N24" s="324"/>
    </row>
    <row r="25" spans="1:14" s="320" customFormat="1" ht="18" customHeight="1">
      <c r="A25" s="321"/>
      <c r="B25" s="942">
        <v>4718</v>
      </c>
      <c r="C25" s="1059"/>
      <c r="D25" s="1058" t="s">
        <v>4916</v>
      </c>
      <c r="E25" s="430" t="str">
        <f>IF($D25="SERVIÇO",VLOOKUP($B25,'SERVIÇOS SINAPI'!$B:$E,2,FALSE),IF($D25="INSUMO",VLOOKUP($B25,'INSUMOS SINAPI'!$A:$D,2,FALSE),IF($D25="COMPOSIÇÃO",VLOOKUP($B25,COMPOSIÇÕES!$A:$D,2,FALSE))))</f>
        <v>PEDRA BRITADA N. 2 (19 A 38 MM) POSTO PEDREIRA/FORNECEDOR, SEM FRETE</v>
      </c>
      <c r="F25" s="431" t="s">
        <v>4707</v>
      </c>
      <c r="G25" s="2819">
        <f>2*0.126</f>
        <v>0.252</v>
      </c>
      <c r="H25" s="2819"/>
      <c r="I25" s="2819"/>
      <c r="J25" s="2793">
        <f>IF($D25="SERVIÇO",VLOOKUP($B25,'SERVIÇOS SINAPI'!$B:$E,4,FALSE),IF($D25="INSUMO",VLOOKUP($B25,'INSUMOS SINAPI'!$A:$D,4,FALSE),IF($D25="COMPOSIÇÃO",VLOOKUP($B25,COMPOSIÇÕES!$A:$D,4,FALSE))))</f>
        <v>69.569999999999993</v>
      </c>
      <c r="K25" s="2793" t="str">
        <f>IF($B25=0,0,IF($D25="INSUMO",VLOOKUP($B25,'INSUMOS SINAPI'!$A:$D,3,FALSE),IF($M25="SERVIÇO",VLOOKUP($B25,'SERVIÇOS SINAPI'!$B:$E,3,FALSE))))</f>
        <v xml:space="preserve">M3    </v>
      </c>
      <c r="L25" s="2793" t="str">
        <f>IF($B25=0,0,IF($D25="INSUMO",VLOOKUP($B25,'INSUMOS SINAPI'!$A:$D,3,FALSE),IF($M25="SERVIÇO",VLOOKUP($B25,'SERVIÇOS SINAPI'!$B:$E,3,FALSE))))</f>
        <v xml:space="preserve">M3    </v>
      </c>
      <c r="M25" s="432">
        <f t="shared" si="0"/>
        <v>17.53</v>
      </c>
      <c r="N25" s="324"/>
    </row>
    <row r="26" spans="1:14" s="320" customFormat="1" ht="18" customHeight="1">
      <c r="A26" s="321"/>
      <c r="B26" s="942">
        <v>4721</v>
      </c>
      <c r="C26" s="1059"/>
      <c r="D26" s="1058" t="s">
        <v>4916</v>
      </c>
      <c r="E26" s="430" t="str">
        <f>IF($D26="SERVIÇO",VLOOKUP($B26,'SERVIÇOS SINAPI'!$B:$E,2,FALSE),IF($D26="INSUMO",VLOOKUP($B26,'INSUMOS SINAPI'!$A:$D,2,FALSE),IF($D26="COMPOSIÇÃO",VLOOKUP($B26,COMPOSIÇÕES!$A:$D,2,FALSE))))</f>
        <v>PEDRA BRITADA N. 1 (9,5 a 19 MM) POSTO PEDREIRA/FORNECEDOR, SEM FRETE</v>
      </c>
      <c r="F26" s="431" t="s">
        <v>4707</v>
      </c>
      <c r="G26" s="2819">
        <f>2*0.032</f>
        <v>6.4000000000000001E-2</v>
      </c>
      <c r="H26" s="2819"/>
      <c r="I26" s="2819"/>
      <c r="J26" s="2793">
        <f>IF($D26="SERVIÇO",VLOOKUP($B26,'SERVIÇOS SINAPI'!$B:$E,4,FALSE),IF($D26="INSUMO",VLOOKUP($B26,'INSUMOS SINAPI'!$A:$D,4,FALSE),IF($D26="COMPOSIÇÃO",VLOOKUP($B26,COMPOSIÇÕES!$A:$D,4,FALSE))))</f>
        <v>69.569999999999993</v>
      </c>
      <c r="K26" s="2793" t="str">
        <f>IF($B26=0,0,IF($D26="INSUMO",VLOOKUP($B26,'INSUMOS SINAPI'!$A:$D,3,FALSE),IF($M26="SERVIÇO",VLOOKUP($B26,'SERVIÇOS SINAPI'!$B:$E,3,FALSE))))</f>
        <v xml:space="preserve">M3    </v>
      </c>
      <c r="L26" s="2793" t="str">
        <f>IF($B26=0,0,IF($D26="INSUMO",VLOOKUP($B26,'INSUMOS SINAPI'!$A:$D,3,FALSE),IF($M26="SERVIÇO",VLOOKUP($B26,'SERVIÇOS SINAPI'!$B:$E,3,FALSE))))</f>
        <v xml:space="preserve">M3    </v>
      </c>
      <c r="M26" s="432">
        <f t="shared" si="0"/>
        <v>4.45</v>
      </c>
      <c r="N26" s="324"/>
    </row>
    <row r="27" spans="1:14" s="320" customFormat="1" ht="24">
      <c r="A27" s="321"/>
      <c r="B27" s="942">
        <v>6189</v>
      </c>
      <c r="C27" s="1057"/>
      <c r="D27" s="1058" t="s">
        <v>4916</v>
      </c>
      <c r="E27" s="430" t="str">
        <f>IF($D27="SERVIÇO",VLOOKUP($B27,'SERVIÇOS SINAPI'!$B:$E,2,FALSE),IF($D27="INSUMO",VLOOKUP($B27,'INSUMOS SINAPI'!$A:$D,2,FALSE),IF($D27="COMPOSIÇÃO",VLOOKUP($B27,COMPOSIÇÕES!$A:$D,2,FALSE))))</f>
        <v>TABUA DE MADEIRA NAO APARELHADA *2,5 X 30* CM, CEDRINHO OU EQUIVALENTE DA REGIAO</v>
      </c>
      <c r="F27" s="431" t="str">
        <f>IF($D27="SERVIÇO",VLOOKUP($B27,'SERVIÇOS SINAPI'!$B:$E,3,FALSE),IF($D27="INSUMO",VLOOKUP($B27,'INSUMOS SINAPI'!$A:$D,3,FALSE),IF($D27="COMPOSIÇÃO",VLOOKUP($B27,COMPOSIÇÕES!$A:$D,3,FALSE))))</f>
        <v xml:space="preserve">M     </v>
      </c>
      <c r="G27" s="2819">
        <f>2*0.30749</f>
        <v>0.61497999999999997</v>
      </c>
      <c r="H27" s="2819"/>
      <c r="I27" s="2819"/>
      <c r="J27" s="2793">
        <f>IF($D27="SERVIÇO",VLOOKUP($B27,'SERVIÇOS SINAPI'!$B:$E,4,FALSE),IF($D27="INSUMO",VLOOKUP($B27,'INSUMOS SINAPI'!$A:$D,4,FALSE),IF($D27="COMPOSIÇÃO",VLOOKUP($B27,COMPOSIÇÕES!$A:$D,4,FALSE))))</f>
        <v>8.3800000000000008</v>
      </c>
      <c r="K27" s="2793" t="str">
        <f>IF($B27=0,0,IF($D27="INSUMO",VLOOKUP($B27,'INSUMOS SINAPI'!$A:$D,3,FALSE),IF($M27="SERVIÇO",VLOOKUP($B27,'SERVIÇOS SINAPI'!$B:$E,3,FALSE))))</f>
        <v xml:space="preserve">M     </v>
      </c>
      <c r="L27" s="2793" t="str">
        <f>IF($B27=0,0,IF($D27="INSUMO",VLOOKUP($B27,'INSUMOS SINAPI'!$A:$D,3,FALSE),IF($M27="SERVIÇO",VLOOKUP($B27,'SERVIÇOS SINAPI'!$B:$E,3,FALSE))))</f>
        <v xml:space="preserve">M     </v>
      </c>
      <c r="M27" s="432">
        <f t="shared" si="0"/>
        <v>5.15</v>
      </c>
      <c r="N27" s="324"/>
    </row>
    <row r="28" spans="1:14" s="320" customFormat="1" ht="18" customHeight="1">
      <c r="A28" s="321"/>
      <c r="B28" s="942">
        <v>7258</v>
      </c>
      <c r="C28" s="1057"/>
      <c r="D28" s="1058" t="s">
        <v>4916</v>
      </c>
      <c r="E28" s="430" t="str">
        <f>IF($D28="SERVIÇO",VLOOKUP($B28,'SERVIÇOS SINAPI'!$B:$E,2,FALSE),IF($D28="INSUMO",VLOOKUP($B28,'INSUMOS SINAPI'!$A:$D,2,FALSE),IF($D28="COMPOSIÇÃO",VLOOKUP($B28,COMPOSIÇÕES!$A:$D,2,FALSE))))</f>
        <v>TIJOLO CERAMICO MACICO *5 X 10 X 20* CM</v>
      </c>
      <c r="F28" s="431" t="str">
        <f>IF($D28="SERVIÇO",VLOOKUP($B28,'SERVIÇOS SINAPI'!$B:$E,3,FALSE),IF($D28="INSUMO",VLOOKUP($B28,'INSUMOS SINAPI'!$A:$D,3,FALSE),IF($D28="COMPOSIÇÃO",VLOOKUP($B28,COMPOSIÇÕES!$A:$D,3,FALSE))))</f>
        <v xml:space="preserve">UN    </v>
      </c>
      <c r="G28" s="2799">
        <f>2*381.6</f>
        <v>763.2</v>
      </c>
      <c r="H28" s="2800"/>
      <c r="I28" s="2801"/>
      <c r="J28" s="2793">
        <f>IF($D28="SERVIÇO",VLOOKUP($B28,'SERVIÇOS SINAPI'!$B:$E,4,FALSE),IF($D28="INSUMO",VLOOKUP($B28,'INSUMOS SINAPI'!$A:$D,4,FALSE),IF($D28="COMPOSIÇÃO",VLOOKUP($B28,COMPOSIÇÕES!$A:$D,4,FALSE))))</f>
        <v>0.37</v>
      </c>
      <c r="K28" s="2793" t="str">
        <f>IF($B28=0,0,IF($D28="INSUMO",VLOOKUP($B28,'INSUMOS SINAPI'!$A:$D,3,FALSE),IF($M28="SERVIÇO",VLOOKUP($B28,'SERVIÇOS SINAPI'!$B:$E,3,FALSE))))</f>
        <v xml:space="preserve">UN    </v>
      </c>
      <c r="L28" s="2793" t="str">
        <f>IF($B28=0,0,IF($D28="INSUMO",VLOOKUP($B28,'INSUMOS SINAPI'!$A:$D,3,FALSE),IF($M28="SERVIÇO",VLOOKUP($B28,'SERVIÇOS SINAPI'!$B:$E,3,FALSE))))</f>
        <v xml:space="preserve">UN    </v>
      </c>
      <c r="M28" s="432">
        <f t="shared" si="0"/>
        <v>282.38</v>
      </c>
      <c r="N28" s="324"/>
    </row>
    <row r="29" spans="1:14" s="320" customFormat="1" ht="18" customHeight="1">
      <c r="A29" s="321"/>
      <c r="B29" s="942">
        <v>88245</v>
      </c>
      <c r="C29" s="1057"/>
      <c r="D29" s="1058" t="s">
        <v>4729</v>
      </c>
      <c r="E29" s="430" t="str">
        <f>IF($D29="SERVIÇO",VLOOKUP($B29,'SERVIÇOS SINAPI'!$B:$E,2,FALSE),IF($D29="INSUMO",VLOOKUP($B29,'INSUMOS SINAPI'!$A:$D,2,FALSE),IF($D29="COMPOSIÇÃO",VLOOKUP($B29,COMPOSIÇÕES!$A:$D,2,FALSE))))</f>
        <v>ARMADOR COM ENCARGOS COMPLEMENTARES</v>
      </c>
      <c r="F29" s="431" t="str">
        <f>IF($D29="SERVIÇO",VLOOKUP($B29,'SERVIÇOS SINAPI'!$B:$E,3,FALSE),IF($D29="INSUMO",VLOOKUP($B29,'INSUMOS SINAPI'!$A:$D,3,FALSE),IF($D29="COMPOSIÇÃO",VLOOKUP($B29,COMPOSIÇÕES!$A:$D,3,FALSE))))</f>
        <v>H</v>
      </c>
      <c r="G29" s="2799">
        <f>2*0.413</f>
        <v>0.82599999999999996</v>
      </c>
      <c r="H29" s="2800"/>
      <c r="I29" s="2801"/>
      <c r="J29" s="2793">
        <f>IF($D29="SERVIÇO",VLOOKUP($B29,'SERVIÇOS SINAPI'!$B:$E,4,FALSE),IF($D29="INSUMO",VLOOKUP($B29,'INSUMOS SINAPI'!$A:$D,4,FALSE),IF($D29="COMPOSIÇÃO",VLOOKUP($B29,COMPOSIÇÕES!$A:$D,4,FALSE))))</f>
        <v>19.78</v>
      </c>
      <c r="K29" s="2793" t="b">
        <f>IF($B29=0,0,IF($D29="INSUMO",VLOOKUP($B29,'INSUMOS SINAPI'!$A:$D,3,FALSE),IF($M29="SERVIÇO",VLOOKUP($B29,'SERVIÇOS SINAPI'!$B:$E,3,FALSE))))</f>
        <v>0</v>
      </c>
      <c r="L29" s="2793" t="b">
        <f>IF($B29=0,0,IF($D29="INSUMO",VLOOKUP($B29,'INSUMOS SINAPI'!$A:$D,3,FALSE),IF($M29="SERVIÇO",VLOOKUP($B29,'SERVIÇOS SINAPI'!$B:$E,3,FALSE))))</f>
        <v>0</v>
      </c>
      <c r="M29" s="432">
        <f t="shared" si="0"/>
        <v>16.329999999999998</v>
      </c>
      <c r="N29" s="324"/>
    </row>
    <row r="30" spans="1:14" s="320" customFormat="1" ht="18" customHeight="1">
      <c r="A30" s="321"/>
      <c r="B30" s="942">
        <v>88262</v>
      </c>
      <c r="C30" s="1057"/>
      <c r="D30" s="1058" t="s">
        <v>4729</v>
      </c>
      <c r="E30" s="430" t="str">
        <f>IF($D30="SERVIÇO",VLOOKUP($B30,'SERVIÇOS SINAPI'!$B:$E,2,FALSE),IF($D30="INSUMO",VLOOKUP($B30,'INSUMOS SINAPI'!$A:$D,2,FALSE),IF($D30="COMPOSIÇÃO",VLOOKUP($B30,COMPOSIÇÕES!$A:$D,2,FALSE))))</f>
        <v>CARPINTEIRO DE FORMAS COM ENCARGOS COMPLEMENTARES</v>
      </c>
      <c r="F30" s="431" t="str">
        <f>IF($D30="SERVIÇO",VLOOKUP($B30,'SERVIÇOS SINAPI'!$B:$E,3,FALSE),IF($D30="INSUMO",VLOOKUP($B30,'INSUMOS SINAPI'!$A:$D,3,FALSE),IF($D30="COMPOSIÇÃO",VLOOKUP($B30,COMPOSIÇÕES!$A:$D,3,FALSE))))</f>
        <v>H</v>
      </c>
      <c r="G30" s="2819">
        <f>2*1.96</f>
        <v>3.92</v>
      </c>
      <c r="H30" s="2819"/>
      <c r="I30" s="2819"/>
      <c r="J30" s="2793">
        <f>IF($D30="SERVIÇO",VLOOKUP($B30,'SERVIÇOS SINAPI'!$B:$E,4,FALSE),IF($D30="INSUMO",VLOOKUP($B30,'INSUMOS SINAPI'!$A:$D,4,FALSE),IF($D30="COMPOSIÇÃO",VLOOKUP($B30,COMPOSIÇÕES!$A:$D,4,FALSE))))</f>
        <v>19.739999999999998</v>
      </c>
      <c r="K30" s="2793" t="b">
        <f>IF($B30=0,0,IF($D30="INSUMO",VLOOKUP($B30,'INSUMOS SINAPI'!$A:$D,3,FALSE),IF($M30="SERVIÇO",VLOOKUP($B30,'SERVIÇOS SINAPI'!$B:$E,3,FALSE))))</f>
        <v>0</v>
      </c>
      <c r="L30" s="2793" t="b">
        <f>IF($B30=0,0,IF($D30="INSUMO",VLOOKUP($B30,'INSUMOS SINAPI'!$A:$D,3,FALSE),IF($M30="SERVIÇO",VLOOKUP($B30,'SERVIÇOS SINAPI'!$B:$E,3,FALSE))))</f>
        <v>0</v>
      </c>
      <c r="M30" s="432">
        <f t="shared" si="0"/>
        <v>77.38</v>
      </c>
      <c r="N30" s="324"/>
    </row>
    <row r="31" spans="1:14" s="320" customFormat="1" ht="18" customHeight="1">
      <c r="A31" s="321"/>
      <c r="B31" s="942">
        <v>88309</v>
      </c>
      <c r="C31" s="1059"/>
      <c r="D31" s="1058" t="s">
        <v>4729</v>
      </c>
      <c r="E31" s="430" t="str">
        <f>IF($D31="SERVIÇO",VLOOKUP($B31,'SERVIÇOS SINAPI'!$B:$E,2,FALSE),IF($D31="INSUMO",VLOOKUP($B31,'INSUMOS SINAPI'!$A:$D,2,FALSE),IF($D31="COMPOSIÇÃO",VLOOKUP($B31,COMPOSIÇÕES!$A:$D,2,FALSE))))</f>
        <v>PEDREIRO COM ENCARGOS COMPLEMENTARES</v>
      </c>
      <c r="F31" s="431" t="str">
        <f>IF($D31="SERVIÇO",VLOOKUP($B31,'SERVIÇOS SINAPI'!$B:$E,3,FALSE),IF($D31="INSUMO",VLOOKUP($B31,'INSUMOS SINAPI'!$A:$D,3,FALSE),IF($D31="COMPOSIÇÃO",VLOOKUP($B31,COMPOSIÇÕES!$A:$D,3,FALSE))))</f>
        <v>H</v>
      </c>
      <c r="G31" s="2819">
        <f>2*8.211</f>
        <v>16.422000000000001</v>
      </c>
      <c r="H31" s="2819"/>
      <c r="I31" s="2819"/>
      <c r="J31" s="2793">
        <f>IF($D31="SERVIÇO",VLOOKUP($B31,'SERVIÇOS SINAPI'!$B:$E,4,FALSE),IF($D31="INSUMO",VLOOKUP($B31,'INSUMOS SINAPI'!$A:$D,4,FALSE),IF($D31="COMPOSIÇÃO",VLOOKUP($B31,COMPOSIÇÕES!$A:$D,4,FALSE))))</f>
        <v>19.88</v>
      </c>
      <c r="K31" s="2793" t="b">
        <f>IF($B31=0,0,IF($D31="INSUMO",VLOOKUP($B31,'INSUMOS SINAPI'!$A:$D,3,FALSE),IF($M31="SERVIÇO",VLOOKUP($B31,'SERVIÇOS SINAPI'!$B:$E,3,FALSE))))</f>
        <v>0</v>
      </c>
      <c r="L31" s="2793" t="b">
        <f>IF($B31=0,0,IF($D31="INSUMO",VLOOKUP($B31,'INSUMOS SINAPI'!$A:$D,3,FALSE),IF($M31="SERVIÇO",VLOOKUP($B31,'SERVIÇOS SINAPI'!$B:$E,3,FALSE))))</f>
        <v>0</v>
      </c>
      <c r="M31" s="432">
        <f t="shared" si="0"/>
        <v>326.45999999999998</v>
      </c>
      <c r="N31" s="324"/>
    </row>
    <row r="32" spans="1:14" s="320" customFormat="1" ht="18" customHeight="1">
      <c r="A32" s="321"/>
      <c r="B32" s="942">
        <v>88316</v>
      </c>
      <c r="C32" s="1057"/>
      <c r="D32" s="1058" t="s">
        <v>4729</v>
      </c>
      <c r="E32" s="430" t="str">
        <f>IF($D32="SERVIÇO",VLOOKUP($B32,'SERVIÇOS SINAPI'!$B:$E,2,FALSE),IF($D32="INSUMO",VLOOKUP($B32,'INSUMOS SINAPI'!$A:$D,2,FALSE),IF($D32="COMPOSIÇÃO",VLOOKUP($B32,COMPOSIÇÕES!$A:$D,2,FALSE))))</f>
        <v>SERVENTE COM ENCARGOS COMPLEMENTARES</v>
      </c>
      <c r="F32" s="431" t="str">
        <f>IF($D32="SERVIÇO",VLOOKUP($B32,'SERVIÇOS SINAPI'!$B:$E,3,FALSE),IF($D32="INSUMO",VLOOKUP($B32,'INSUMOS SINAPI'!$A:$D,3,FALSE),IF($D32="COMPOSIÇÃO",VLOOKUP($B32,COMPOSIÇÕES!$A:$D,3,FALSE))))</f>
        <v>H</v>
      </c>
      <c r="G32" s="2819">
        <f>2*18.211</f>
        <v>36.421999999999997</v>
      </c>
      <c r="H32" s="2819"/>
      <c r="I32" s="2819"/>
      <c r="J32" s="2793">
        <f>IF($D32="SERVIÇO",VLOOKUP($B32,'SERVIÇOS SINAPI'!$B:$E,4,FALSE),IF($D32="INSUMO",VLOOKUP($B32,'INSUMOS SINAPI'!$A:$D,4,FALSE),IF($D32="COMPOSIÇÃO",VLOOKUP($B32,COMPOSIÇÕES!$A:$D,4,FALSE))))</f>
        <v>15.95</v>
      </c>
      <c r="K32" s="2793" t="b">
        <f>IF($B32=0,0,IF($D32="INSUMO",VLOOKUP($B32,'INSUMOS SINAPI'!$A:$D,3,FALSE),IF($M32="SERVIÇO",VLOOKUP($B32,'SERVIÇOS SINAPI'!$B:$E,3,FALSE))))</f>
        <v>0</v>
      </c>
      <c r="L32" s="2793" t="b">
        <f>IF($B32=0,0,IF($D32="INSUMO",VLOOKUP($B32,'INSUMOS SINAPI'!$A:$D,3,FALSE),IF($M32="SERVIÇO",VLOOKUP($B32,'SERVIÇOS SINAPI'!$B:$E,3,FALSE))))</f>
        <v>0</v>
      </c>
      <c r="M32" s="432">
        <f t="shared" si="0"/>
        <v>580.92999999999995</v>
      </c>
      <c r="N32" s="324"/>
    </row>
    <row r="33" spans="1:14" s="320" customFormat="1" ht="18" customHeight="1" thickBot="1">
      <c r="A33" s="354"/>
      <c r="B33" s="2794" t="s">
        <v>5559</v>
      </c>
      <c r="C33" s="2795"/>
      <c r="D33" s="2795"/>
      <c r="E33" s="2795"/>
      <c r="F33" s="2795"/>
      <c r="G33" s="2795"/>
      <c r="H33" s="2795"/>
      <c r="I33" s="2795"/>
      <c r="J33" s="2795"/>
      <c r="K33" s="2795"/>
      <c r="L33" s="2796"/>
      <c r="M33" s="433">
        <f>SUM(M19:M32)</f>
        <v>1519.88</v>
      </c>
      <c r="N33" s="357"/>
    </row>
  </sheetData>
  <mergeCells count="4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G28:I28"/>
    <mergeCell ref="J28:L28"/>
    <mergeCell ref="G29:I29"/>
    <mergeCell ref="J29:L29"/>
    <mergeCell ref="G30:I30"/>
    <mergeCell ref="J30:L30"/>
    <mergeCell ref="G31:I31"/>
    <mergeCell ref="J31:L31"/>
    <mergeCell ref="G32:I32"/>
    <mergeCell ref="J32:L32"/>
    <mergeCell ref="B33:L33"/>
  </mergeCells>
  <dataValidations disablePrompts="1" count="2">
    <dataValidation type="list" allowBlank="1" showInputMessage="1" showErrorMessage="1" sqref="D19:D32">
      <formula1>$P$1:$P$4</formula1>
    </dataValidation>
    <dataValidation type="list" allowBlank="1" showInputMessage="1" showErrorMessage="1" sqref="O19:O32">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8.xml><?xml version="1.0" encoding="utf-8"?>
<worksheet xmlns="http://schemas.openxmlformats.org/spreadsheetml/2006/main" xmlns:r="http://schemas.openxmlformats.org/officeDocument/2006/relationships">
  <sheetPr codeName="Plan92">
    <tabColor theme="7"/>
  </sheetPr>
  <dimension ref="A1:P26"/>
  <sheetViews>
    <sheetView showGridLines="0" showZeros="0" view="pageBreakPreview" zoomScale="70" zoomScaleSheetLayoutView="70" workbookViewId="0">
      <selection activeCell="U26" sqref="U26"/>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tr">
        <f>VLOOKUP($M15,'SERVIÇOS SINAPI'!$B:$E,2,FALSE)</f>
        <v>CONCRETO FCK = 15MPA, TRAÇO 1:3,4:3,5 (CIMENTO/ AREIA MÉDIA/ BRITA 1)  - PREPARO MECÂNICO COM BETONEIRA 400 L. AF_07/2016</v>
      </c>
      <c r="E12" s="2806"/>
      <c r="F12" s="2806"/>
      <c r="G12" s="2806"/>
      <c r="H12" s="2806"/>
      <c r="I12" s="2806"/>
      <c r="J12" s="2807"/>
      <c r="K12" s="1019"/>
      <c r="L12" s="2748" t="s">
        <v>4732</v>
      </c>
      <c r="M12" s="2750"/>
      <c r="N12" s="324"/>
    </row>
    <row r="13" spans="1:16" s="320" customFormat="1" ht="22.5" customHeight="1">
      <c r="A13" s="321"/>
      <c r="B13" s="333"/>
      <c r="C13" s="334"/>
      <c r="D13" s="2808"/>
      <c r="E13" s="2809"/>
      <c r="F13" s="2809"/>
      <c r="G13" s="2809"/>
      <c r="H13" s="2809"/>
      <c r="I13" s="2809"/>
      <c r="J13" s="2810"/>
      <c r="K13" s="334"/>
      <c r="L13" s="2754" t="str">
        <f>VLOOKUP($M15,'SERVIÇOS SINAPI'!$B:$E,3,FALSE)</f>
        <v>M3</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6640</v>
      </c>
      <c r="E15" s="1022"/>
      <c r="F15" s="1022"/>
      <c r="G15" s="1023"/>
      <c r="H15" s="1024"/>
      <c r="I15" s="2821" t="s">
        <v>6906</v>
      </c>
      <c r="J15" s="2822"/>
      <c r="K15" s="2822"/>
      <c r="L15" s="2822"/>
      <c r="M15" s="1025">
        <v>94963</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24">
      <c r="A19" s="321"/>
      <c r="B19" s="942">
        <v>370</v>
      </c>
      <c r="C19" s="1057"/>
      <c r="D19" s="1058" t="s">
        <v>4916</v>
      </c>
      <c r="E19" s="430" t="str">
        <f>IF($D19="SERVIÇO",VLOOKUP($B19,'SERVIÇOS SINAPI'!$B:$E,2,FALSE),IF($D19="INSUMO",VLOOKUP($B19,'INSUMOS SINAPI'!$A:$D,2,FALSE),IF($D19="COMPOSIÇÃO",VLOOKUP($B19,COMPOSIÇÕES!$A:$D,2,FALSE))))</f>
        <v>AREIA MEDIA - POSTO JAZIDA/FORNECEDOR (RETIRADO NA JAZIDA, SEM TRANSPORTE)</v>
      </c>
      <c r="F19" s="431" t="str">
        <f>IF($D19="SERVIÇO",VLOOKUP($B19,'SERVIÇOS SINAPI'!$B:$E,3,FALSE),IF($D19="INSUMO",VLOOKUP($B19,'INSUMOS SINAPI'!$A:$D,3,FALSE),IF($D19="COMPOSIÇÃO",VLOOKUP($B19,COMPOSIÇÕES!$A:$D,3,FALSE))))</f>
        <v xml:space="preserve">M3    </v>
      </c>
      <c r="G19" s="2819">
        <v>0.83599999999999997</v>
      </c>
      <c r="H19" s="2819"/>
      <c r="I19" s="2819"/>
      <c r="J19" s="2793">
        <f>IF($D19="SERVIÇO",VLOOKUP($B19,'SERVIÇOS SINAPI'!$B:$E,4,FALSE),IF($D19="INSUMO",VLOOKUP($B19,'INSUMOS SINAPI'!$A:$D,4,FALSE),IF($D19="COMPOSIÇÃO",VLOOKUP($B19,COMPOSIÇÕES!$A:$D,4,FALSE))))</f>
        <v>62.5</v>
      </c>
      <c r="K19" s="2793" t="str">
        <f>IF($B19=0,0,IF($D19="INSUMO",VLOOKUP($B19,'INSUMOS SINAPI'!$A:$D,3,FALSE),IF($M19="SERVIÇO",VLOOKUP($B19,'SERVIÇOS SINAPI'!$B:$E,3,FALSE))))</f>
        <v xml:space="preserve">M3    </v>
      </c>
      <c r="L19" s="2793" t="str">
        <f>IF($B19=0,0,IF($D19="INSUMO",VLOOKUP($B19,'INSUMOS SINAPI'!$A:$D,3,FALSE),IF($M19="SERVIÇO",VLOOKUP($B19,'SERVIÇOS SINAPI'!$B:$E,3,FALSE))))</f>
        <v xml:space="preserve">M3    </v>
      </c>
      <c r="M19" s="432">
        <f t="shared" ref="M19:M25" si="0">TRUNC(G19*J19,2)</f>
        <v>52.25</v>
      </c>
      <c r="N19" s="324"/>
    </row>
    <row r="20" spans="1:14" s="320" customFormat="1" ht="18" customHeight="1">
      <c r="A20" s="321"/>
      <c r="B20" s="942">
        <v>1379</v>
      </c>
      <c r="C20" s="1059"/>
      <c r="D20" s="1058" t="s">
        <v>4916</v>
      </c>
      <c r="E20" s="430" t="str">
        <f>IF($D20="SERVIÇO",VLOOKUP($B20,'SERVIÇOS SINAPI'!$B:$E,2,FALSE),IF($D20="INSUMO",VLOOKUP($B20,'INSUMOS SINAPI'!$A:$D,2,FALSE),IF($D20="COMPOSIÇÃO",VLOOKUP($B20,COMPOSIÇÕES!$A:$D,2,FALSE))))</f>
        <v>CIMENTO PORTLAND COMPOSTO CP II-32</v>
      </c>
      <c r="F20" s="431" t="str">
        <f>IF($D20="SERVIÇO",VLOOKUP($B20,'SERVIÇOS SINAPI'!$B:$E,3,FALSE),IF($D20="INSUMO",VLOOKUP($B20,'INSUMOS SINAPI'!$A:$D,3,FALSE),IF($D20="COMPOSIÇÃO",VLOOKUP($B20,COMPOSIÇÕES!$A:$D,3,FALSE))))</f>
        <v xml:space="preserve">KG    </v>
      </c>
      <c r="G20" s="2819">
        <v>273.06</v>
      </c>
      <c r="H20" s="2819"/>
      <c r="I20" s="2819"/>
      <c r="J20" s="2793">
        <f>IF($D20="SERVIÇO",VLOOKUP($B20,'SERVIÇOS SINAPI'!$B:$E,4,FALSE),IF($D20="INSUMO",VLOOKUP($B20,'INSUMOS SINAPI'!$A:$D,4,FALSE),IF($D20="COMPOSIÇÃO",VLOOKUP($B20,COMPOSIÇÕES!$A:$D,4,FALSE))))</f>
        <v>0.49</v>
      </c>
      <c r="K20" s="2793" t="str">
        <f>IF($B20=0,0,IF($D20="INSUMO",VLOOKUP($B20,'INSUMOS SINAPI'!$A:$D,3,FALSE),IF($M20="SERVIÇO",VLOOKUP($B20,'SERVIÇOS SINAPI'!$B:$E,3,FALSE))))</f>
        <v xml:space="preserve">KG    </v>
      </c>
      <c r="L20" s="2793" t="str">
        <f>IF($B20=0,0,IF($D20="INSUMO",VLOOKUP($B20,'INSUMOS SINAPI'!$A:$D,3,FALSE),IF($M20="SERVIÇO",VLOOKUP($B20,'SERVIÇOS SINAPI'!$B:$E,3,FALSE))))</f>
        <v xml:space="preserve">KG    </v>
      </c>
      <c r="M20" s="432">
        <f t="shared" si="0"/>
        <v>133.79</v>
      </c>
      <c r="N20" s="324"/>
    </row>
    <row r="21" spans="1:14" s="320" customFormat="1" ht="18" customHeight="1">
      <c r="A21" s="321"/>
      <c r="B21" s="942">
        <v>4721</v>
      </c>
      <c r="C21" s="1057"/>
      <c r="D21" s="1058" t="s">
        <v>4916</v>
      </c>
      <c r="E21" s="430" t="str">
        <f>IF($D21="SERVIÇO",VLOOKUP($B21,'SERVIÇOS SINAPI'!$B:$E,2,FALSE),IF($D21="INSUMO",VLOOKUP($B21,'INSUMOS SINAPI'!$A:$D,2,FALSE),IF($D21="COMPOSIÇÃO",VLOOKUP($B21,COMPOSIÇÕES!$A:$D,2,FALSE))))</f>
        <v>PEDRA BRITADA N. 1 (9,5 a 19 MM) POSTO PEDREIRA/FORNECEDOR, SEM FRETE</v>
      </c>
      <c r="F21" s="431" t="s">
        <v>4707</v>
      </c>
      <c r="G21" s="2819">
        <v>0.57899999999999996</v>
      </c>
      <c r="H21" s="2819"/>
      <c r="I21" s="2819"/>
      <c r="J21" s="2793">
        <f>IF($D21="SERVIÇO",VLOOKUP($B21,'SERVIÇOS SINAPI'!$B:$E,4,FALSE),IF($D21="INSUMO",VLOOKUP($B21,'INSUMOS SINAPI'!$A:$D,4,FALSE),IF($D21="COMPOSIÇÃO",VLOOKUP($B21,COMPOSIÇÕES!$A:$D,4,FALSE))))</f>
        <v>69.569999999999993</v>
      </c>
      <c r="K21" s="2793" t="str">
        <f>IF($B21=0,0,IF($D21="INSUMO",VLOOKUP($B21,'INSUMOS SINAPI'!$A:$D,3,FALSE),IF($M21="SERVIÇO",VLOOKUP($B21,'SERVIÇOS SINAPI'!$B:$E,3,FALSE))))</f>
        <v xml:space="preserve">M3    </v>
      </c>
      <c r="L21" s="2793" t="str">
        <f>IF($B21=0,0,IF($D21="INSUMO",VLOOKUP($B21,'INSUMOS SINAPI'!$A:$D,3,FALSE),IF($M21="SERVIÇO",VLOOKUP($B21,'SERVIÇOS SINAPI'!$B:$E,3,FALSE))))</f>
        <v xml:space="preserve">M3    </v>
      </c>
      <c r="M21" s="432">
        <f t="shared" si="0"/>
        <v>40.28</v>
      </c>
      <c r="N21" s="324"/>
    </row>
    <row r="22" spans="1:14" s="320" customFormat="1" ht="18" customHeight="1">
      <c r="A22" s="321"/>
      <c r="B22" s="942">
        <v>88316</v>
      </c>
      <c r="C22" s="1057"/>
      <c r="D22" s="1058"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19">
        <v>2.33</v>
      </c>
      <c r="H22" s="2819"/>
      <c r="I22" s="2819"/>
      <c r="J22" s="2793">
        <f>IF($D22="SERVIÇO",VLOOKUP($B22,'SERVIÇOS SINAPI'!$B:$E,4,FALSE),IF($D22="INSUMO",VLOOKUP($B22,'INSUMOS SINAPI'!$A:$D,4,FALSE),IF($D22="COMPOSIÇÃO",VLOOKUP($B22,COMPOSIÇÕES!$A:$D,4,FALSE))))</f>
        <v>15.95</v>
      </c>
      <c r="K22" s="2793" t="b">
        <f>IF($B22=0,0,IF($D22="INSUMO",VLOOKUP($B22,'INSUMOS SINAPI'!$A:$D,3,FALSE),IF($M22="SERVIÇO",VLOOKUP($B22,'SERVIÇOS SINAPI'!$B:$E,3,FALSE))))</f>
        <v>0</v>
      </c>
      <c r="L22" s="2793" t="b">
        <f>IF($B22=0,0,IF($D22="INSUMO",VLOOKUP($B22,'INSUMOS SINAPI'!$A:$D,3,FALSE),IF($M22="SERVIÇO",VLOOKUP($B22,'SERVIÇOS SINAPI'!$B:$E,3,FALSE))))</f>
        <v>0</v>
      </c>
      <c r="M22" s="432">
        <f t="shared" si="0"/>
        <v>37.159999999999997</v>
      </c>
      <c r="N22" s="324"/>
    </row>
    <row r="23" spans="1:14" s="320" customFormat="1" ht="24">
      <c r="A23" s="321"/>
      <c r="B23" s="942">
        <v>88377</v>
      </c>
      <c r="C23" s="1057"/>
      <c r="D23" s="1058" t="s">
        <v>4729</v>
      </c>
      <c r="E23" s="430" t="str">
        <f>IF($D23="SERVIÇO",VLOOKUP($B23,'SERVIÇOS SINAPI'!$B:$E,2,FALSE),IF($D23="INSUMO",VLOOKUP($B23,'INSUMOS SINAPI'!$A:$D,2,FALSE),IF($D23="COMPOSIÇÃO",VLOOKUP($B23,COMPOSIÇÕES!$A:$D,2,FALSE))))</f>
        <v>OPERADOR DE BETONEIRA ESTACIONÁRIA/MISTURADOR COM ENCARGOS COMPLEMENTARES</v>
      </c>
      <c r="F23" s="431" t="str">
        <f>IF($D23="SERVIÇO",VLOOKUP($B23,'SERVIÇOS SINAPI'!$B:$E,3,FALSE),IF($D23="INSUMO",VLOOKUP($B23,'INSUMOS SINAPI'!$A:$D,3,FALSE),IF($D23="COMPOSIÇÃO",VLOOKUP($B23,COMPOSIÇÕES!$A:$D,3,FALSE))))</f>
        <v>H</v>
      </c>
      <c r="G23" s="2819">
        <v>1.47</v>
      </c>
      <c r="H23" s="2819"/>
      <c r="I23" s="2819"/>
      <c r="J23" s="2793">
        <f>IF($D23="SERVIÇO",VLOOKUP($B23,'SERVIÇOS SINAPI'!$B:$E,4,FALSE),IF($D23="INSUMO",VLOOKUP($B23,'INSUMOS SINAPI'!$A:$D,4,FALSE),IF($D23="COMPOSIÇÃO",VLOOKUP($B23,COMPOSIÇÕES!$A:$D,4,FALSE))))</f>
        <v>14.32</v>
      </c>
      <c r="K23" s="2793" t="b">
        <f>IF($B23=0,0,IF($D23="INSUMO",VLOOKUP($B23,'INSUMOS SINAPI'!$A:$D,3,FALSE),IF($M23="SERVIÇO",VLOOKUP($B23,'SERVIÇOS SINAPI'!$B:$E,3,FALSE))))</f>
        <v>0</v>
      </c>
      <c r="L23" s="2793" t="b">
        <f>IF($B23=0,0,IF($D23="INSUMO",VLOOKUP($B23,'INSUMOS SINAPI'!$A:$D,3,FALSE),IF($M23="SERVIÇO",VLOOKUP($B23,'SERVIÇOS SINAPI'!$B:$E,3,FALSE))))</f>
        <v>0</v>
      </c>
      <c r="M23" s="432">
        <f t="shared" si="0"/>
        <v>21.05</v>
      </c>
      <c r="N23" s="324"/>
    </row>
    <row r="24" spans="1:14" s="320" customFormat="1" ht="36">
      <c r="A24" s="321"/>
      <c r="B24" s="942">
        <v>88830</v>
      </c>
      <c r="C24" s="1059"/>
      <c r="D24" s="1058" t="s">
        <v>4729</v>
      </c>
      <c r="E24" s="43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31" t="str">
        <f>IF($D24="SERVIÇO",VLOOKUP($B24,'SERVIÇOS SINAPI'!$B:$E,3,FALSE),IF($D24="INSUMO",VLOOKUP($B24,'INSUMOS SINAPI'!$A:$D,3,FALSE),IF($D24="COMPOSIÇÃO",VLOOKUP($B24,COMPOSIÇÕES!$A:$D,3,FALSE))))</f>
        <v>CHP</v>
      </c>
      <c r="G24" s="2819">
        <v>0.76</v>
      </c>
      <c r="H24" s="2819"/>
      <c r="I24" s="2819"/>
      <c r="J24" s="2793">
        <f>IF($D24="SERVIÇO",VLOOKUP($B24,'SERVIÇOS SINAPI'!$B:$E,4,FALSE),IF($D24="INSUMO",VLOOKUP($B24,'INSUMOS SINAPI'!$A:$D,4,FALSE),IF($D24="COMPOSIÇÃO",VLOOKUP($B24,COMPOSIÇÕES!$A:$D,4,FALSE))))</f>
        <v>1.25</v>
      </c>
      <c r="K24" s="2793" t="b">
        <f>IF($B24=0,0,IF($D24="INSUMO",VLOOKUP($B24,'INSUMOS SINAPI'!$A:$D,3,FALSE),IF($M24="SERVIÇO",VLOOKUP($B24,'SERVIÇOS SINAPI'!$B:$E,3,FALSE))))</f>
        <v>0</v>
      </c>
      <c r="L24" s="2793" t="b">
        <f>IF($B24=0,0,IF($D24="INSUMO",VLOOKUP($B24,'INSUMOS SINAPI'!$A:$D,3,FALSE),IF($M24="SERVIÇO",VLOOKUP($B24,'SERVIÇOS SINAPI'!$B:$E,3,FALSE))))</f>
        <v>0</v>
      </c>
      <c r="M24" s="432">
        <f t="shared" si="0"/>
        <v>0.95</v>
      </c>
      <c r="N24" s="324"/>
    </row>
    <row r="25" spans="1:14" s="320" customFormat="1" ht="36">
      <c r="A25" s="321"/>
      <c r="B25" s="942">
        <v>88831</v>
      </c>
      <c r="C25" s="1057"/>
      <c r="D25" s="1058" t="s">
        <v>4729</v>
      </c>
      <c r="E25" s="43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31" t="str">
        <f>IF($D25="SERVIÇO",VLOOKUP($B25,'SERVIÇOS SINAPI'!$B:$E,3,FALSE),IF($D25="INSUMO",VLOOKUP($B25,'INSUMOS SINAPI'!$A:$D,3,FALSE),IF($D25="COMPOSIÇÃO",VLOOKUP($B25,COMPOSIÇÕES!$A:$D,3,FALSE))))</f>
        <v>CHI</v>
      </c>
      <c r="G25" s="2819">
        <v>0.71</v>
      </c>
      <c r="H25" s="2819"/>
      <c r="I25" s="2819"/>
      <c r="J25" s="2793">
        <f>IF($D25="SERVIÇO",VLOOKUP($B25,'SERVIÇOS SINAPI'!$B:$E,4,FALSE),IF($D25="INSUMO",VLOOKUP($B25,'INSUMOS SINAPI'!$A:$D,4,FALSE),IF($D25="COMPOSIÇÃO",VLOOKUP($B25,COMPOSIÇÕES!$A:$D,4,FALSE))))</f>
        <v>0.28999999999999998</v>
      </c>
      <c r="K25" s="2793" t="b">
        <f>IF($B25=0,0,IF($D25="INSUMO",VLOOKUP($B25,'INSUMOS SINAPI'!$A:$D,3,FALSE),IF($M25="SERVIÇO",VLOOKUP($B25,'SERVIÇOS SINAPI'!$B:$E,3,FALSE))))</f>
        <v>0</v>
      </c>
      <c r="L25" s="2793" t="b">
        <f>IF($B25=0,0,IF($D25="INSUMO",VLOOKUP($B25,'INSUMOS SINAPI'!$A:$D,3,FALSE),IF($M25="SERVIÇO",VLOOKUP($B25,'SERVIÇOS SINAPI'!$B:$E,3,FALSE))))</f>
        <v>0</v>
      </c>
      <c r="M25" s="432">
        <f t="shared" si="0"/>
        <v>0.2</v>
      </c>
      <c r="N25" s="324"/>
    </row>
    <row r="26" spans="1:14" s="320" customFormat="1" ht="18" customHeight="1" thickBot="1">
      <c r="A26" s="354"/>
      <c r="B26" s="2794" t="s">
        <v>5559</v>
      </c>
      <c r="C26" s="2795"/>
      <c r="D26" s="2795"/>
      <c r="E26" s="2795"/>
      <c r="F26" s="2795"/>
      <c r="G26" s="2795"/>
      <c r="H26" s="2795"/>
      <c r="I26" s="2795"/>
      <c r="J26" s="2795"/>
      <c r="K26" s="2795"/>
      <c r="L26" s="2796"/>
      <c r="M26" s="433">
        <f>SUM(M19:M25)</f>
        <v>285.68</v>
      </c>
      <c r="N26" s="357"/>
    </row>
  </sheetData>
  <mergeCells count="32">
    <mergeCell ref="B26:L26"/>
    <mergeCell ref="G20:I20"/>
    <mergeCell ref="J20:L20"/>
    <mergeCell ref="G21:I21"/>
    <mergeCell ref="J21:L21"/>
    <mergeCell ref="G22:I22"/>
    <mergeCell ref="J22:L22"/>
    <mergeCell ref="G23:I23"/>
    <mergeCell ref="J23:L23"/>
    <mergeCell ref="G19:I19"/>
    <mergeCell ref="J19:L19"/>
    <mergeCell ref="G24:I24"/>
    <mergeCell ref="J24:L24"/>
    <mergeCell ref="G25:I25"/>
    <mergeCell ref="J25:L25"/>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disablePrompts="1"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9.xml><?xml version="1.0" encoding="utf-8"?>
<worksheet xmlns="http://schemas.openxmlformats.org/spreadsheetml/2006/main" xmlns:r="http://schemas.openxmlformats.org/officeDocument/2006/relationships">
  <sheetPr codeName="Plan93">
    <tabColor theme="7"/>
  </sheetPr>
  <dimension ref="A1:P26"/>
  <sheetViews>
    <sheetView showGridLines="0" showZeros="0" view="pageBreakPreview" zoomScale="70" zoomScaleSheetLayoutView="70" workbookViewId="0">
      <selection activeCell="M15" sqref="M15"/>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tr">
        <f>VLOOKUP($M15,'SERVIÇOS SINAPI'!$B:$E,2,FALSE)</f>
        <v>CONCRETO FCK = 25MPA, TRAÇO 1:2,3:2,7 (CIMENTO/ AREIA MÉDIA/ BRITA 1)  - PREPARO MECÂNICO COM BETONEIRA 400 L. AF_07/2016</v>
      </c>
      <c r="E12" s="2806"/>
      <c r="F12" s="2806"/>
      <c r="G12" s="2806"/>
      <c r="H12" s="2806"/>
      <c r="I12" s="2806"/>
      <c r="J12" s="2807"/>
      <c r="K12" s="1019"/>
      <c r="L12" s="2748" t="s">
        <v>4732</v>
      </c>
      <c r="M12" s="2750"/>
      <c r="N12" s="324"/>
    </row>
    <row r="13" spans="1:16" s="320" customFormat="1" ht="22.5" customHeight="1">
      <c r="A13" s="321"/>
      <c r="B13" s="333"/>
      <c r="C13" s="334"/>
      <c r="D13" s="2808"/>
      <c r="E13" s="2809"/>
      <c r="F13" s="2809"/>
      <c r="G13" s="2809"/>
      <c r="H13" s="2809"/>
      <c r="I13" s="2809"/>
      <c r="J13" s="2810"/>
      <c r="K13" s="334"/>
      <c r="L13" s="2754" t="str">
        <f>VLOOKUP($M15,'SERVIÇOS SINAPI'!$B:$E,3,FALSE)</f>
        <v>M3</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6642</v>
      </c>
      <c r="E15" s="1022"/>
      <c r="F15" s="1022"/>
      <c r="G15" s="1023"/>
      <c r="H15" s="1024"/>
      <c r="I15" s="2821" t="s">
        <v>6906</v>
      </c>
      <c r="J15" s="2822"/>
      <c r="K15" s="2822"/>
      <c r="L15" s="2822"/>
      <c r="M15" s="1025">
        <v>94965</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24">
      <c r="A19" s="321"/>
      <c r="B19" s="942">
        <v>370</v>
      </c>
      <c r="C19" s="1057"/>
      <c r="D19" s="1058" t="s">
        <v>4916</v>
      </c>
      <c r="E19" s="430" t="str">
        <f>IF($D19="SERVIÇO",VLOOKUP($B19,'SERVIÇOS SINAPI'!$B:$E,2,FALSE),IF($D19="INSUMO",VLOOKUP($B19,'INSUMOS SINAPI'!$A:$D,2,FALSE),IF($D19="COMPOSIÇÃO",VLOOKUP($B19,COMPOSIÇÕES!$A:$D,2,FALSE))))</f>
        <v>AREIA MEDIA - POSTO JAZIDA/FORNECEDOR (RETIRADO NA JAZIDA, SEM TRANSPORTE)</v>
      </c>
      <c r="F19" s="431" t="str">
        <f>IF($D19="SERVIÇO",VLOOKUP($B19,'SERVIÇOS SINAPI'!$B:$E,3,FALSE),IF($D19="INSUMO",VLOOKUP($B19,'INSUMOS SINAPI'!$A:$D,3,FALSE),IF($D19="COMPOSIÇÃO",VLOOKUP($B19,COMPOSIÇÕES!$A:$D,3,FALSE))))</f>
        <v xml:space="preserve">M3    </v>
      </c>
      <c r="G19" s="2819">
        <v>0.751</v>
      </c>
      <c r="H19" s="2819"/>
      <c r="I19" s="2819"/>
      <c r="J19" s="2793">
        <f>IF($D19="SERVIÇO",VLOOKUP($B19,'SERVIÇOS SINAPI'!$B:$E,4,FALSE),IF($D19="INSUMO",VLOOKUP($B19,'INSUMOS SINAPI'!$A:$D,4,FALSE),IF($D19="COMPOSIÇÃO",VLOOKUP($B19,COMPOSIÇÕES!$A:$D,4,FALSE))))</f>
        <v>62.5</v>
      </c>
      <c r="K19" s="2793" t="str">
        <f>IF($B19=0,0,IF($D19="INSUMO",VLOOKUP($B19,'INSUMOS SINAPI'!$A:$D,3,FALSE),IF($M19="SERVIÇO",VLOOKUP($B19,'SERVIÇOS SINAPI'!$B:$E,3,FALSE))))</f>
        <v xml:space="preserve">M3    </v>
      </c>
      <c r="L19" s="2793" t="str">
        <f>IF($B19=0,0,IF($D19="INSUMO",VLOOKUP($B19,'INSUMOS SINAPI'!$A:$D,3,FALSE),IF($M19="SERVIÇO",VLOOKUP($B19,'SERVIÇOS SINAPI'!$B:$E,3,FALSE))))</f>
        <v xml:space="preserve">M3    </v>
      </c>
      <c r="M19" s="432">
        <f>TRUNC(G19*J19,2)</f>
        <v>46.93</v>
      </c>
      <c r="N19" s="324"/>
    </row>
    <row r="20" spans="1:14" s="320" customFormat="1">
      <c r="A20" s="321"/>
      <c r="B20" s="942">
        <v>1379</v>
      </c>
      <c r="C20" s="1059"/>
      <c r="D20" s="1058" t="s">
        <v>4916</v>
      </c>
      <c r="E20" s="430" t="str">
        <f>IF($D20="SERVIÇO",VLOOKUP($B20,'SERVIÇOS SINAPI'!$B:$E,2,FALSE),IF($D20="INSUMO",VLOOKUP($B20,'INSUMOS SINAPI'!$A:$D,2,FALSE),IF($D20="COMPOSIÇÃO",VLOOKUP($B20,COMPOSIÇÕES!$A:$D,2,FALSE))))</f>
        <v>CIMENTO PORTLAND COMPOSTO CP II-32</v>
      </c>
      <c r="F20" s="431" t="str">
        <f>IF($D20="SERVIÇO",VLOOKUP($B20,'SERVIÇOS SINAPI'!$B:$E,3,FALSE),IF($D20="INSUMO",VLOOKUP($B20,'INSUMOS SINAPI'!$A:$D,3,FALSE),IF($D20="COMPOSIÇÃO",VLOOKUP($B20,COMPOSIÇÕES!$A:$D,3,FALSE))))</f>
        <v xml:space="preserve">KG    </v>
      </c>
      <c r="G20" s="2819">
        <v>362.66</v>
      </c>
      <c r="H20" s="2819"/>
      <c r="I20" s="2819"/>
      <c r="J20" s="2793">
        <f>IF($D20="SERVIÇO",VLOOKUP($B20,'SERVIÇOS SINAPI'!$B:$E,4,FALSE),IF($D20="INSUMO",VLOOKUP($B20,'INSUMOS SINAPI'!$A:$D,4,FALSE),IF($D20="COMPOSIÇÃO",VLOOKUP($B20,COMPOSIÇÕES!$A:$D,4,FALSE))))</f>
        <v>0.49</v>
      </c>
      <c r="K20" s="2793" t="str">
        <f>IF($B20=0,0,IF($D20="INSUMO",VLOOKUP($B20,'INSUMOS SINAPI'!$A:$D,3,FALSE),IF($M20="SERVIÇO",VLOOKUP($B20,'SERVIÇOS SINAPI'!$B:$E,3,FALSE))))</f>
        <v xml:space="preserve">KG    </v>
      </c>
      <c r="L20" s="2793" t="str">
        <f>IF($B20=0,0,IF($D20="INSUMO",VLOOKUP($B20,'INSUMOS SINAPI'!$A:$D,3,FALSE),IF($M20="SERVIÇO",VLOOKUP($B20,'SERVIÇOS SINAPI'!$B:$E,3,FALSE))))</f>
        <v xml:space="preserve">KG    </v>
      </c>
      <c r="M20" s="432">
        <f t="shared" ref="M20:M25" si="0">TRUNC(G20*J20,2)</f>
        <v>177.7</v>
      </c>
      <c r="N20" s="324"/>
    </row>
    <row r="21" spans="1:14" s="320" customFormat="1">
      <c r="A21" s="321"/>
      <c r="B21" s="942"/>
      <c r="C21" s="1057"/>
      <c r="D21" s="1058" t="s">
        <v>5684</v>
      </c>
      <c r="E21" s="430" t="str">
        <f>'COTAÇÃO PEDRA BRITADA N.1'!$A$10</f>
        <v>PEDRA BRITADA N. 1 (9,5 a 19 MM)</v>
      </c>
      <c r="F21" s="431" t="s">
        <v>4707</v>
      </c>
      <c r="G21" s="2819">
        <v>0.59299999999999997</v>
      </c>
      <c r="H21" s="2819"/>
      <c r="I21" s="2819"/>
      <c r="J21" s="2793">
        <f>'COTAÇÃO PEDRA BRITADA N.1'!$C$17</f>
        <v>81</v>
      </c>
      <c r="K21" s="2793">
        <f>IF($B21=0,0,IF($D21="INSUMO",VLOOKUP($B21,'INSUMOS SINAPI'!$A:$D,3,FALSE),IF($M21="SERVIÇO",VLOOKUP($B21,'SERVIÇOS SINAPI'!$B:$E,3,FALSE))))</f>
        <v>0</v>
      </c>
      <c r="L21" s="2793">
        <f>IF($B21=0,0,IF($D21="INSUMO",VLOOKUP($B21,'INSUMOS SINAPI'!$A:$D,3,FALSE),IF($M21="SERVIÇO",VLOOKUP($B21,'SERVIÇOS SINAPI'!$B:$E,3,FALSE))))</f>
        <v>0</v>
      </c>
      <c r="M21" s="432">
        <f t="shared" si="0"/>
        <v>48.03</v>
      </c>
      <c r="N21" s="324"/>
    </row>
    <row r="22" spans="1:14" s="320" customFormat="1">
      <c r="A22" s="321"/>
      <c r="B22" s="942">
        <v>88316</v>
      </c>
      <c r="C22" s="1057"/>
      <c r="D22" s="1058"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19">
        <v>2.31</v>
      </c>
      <c r="H22" s="2819"/>
      <c r="I22" s="2819"/>
      <c r="J22" s="2793">
        <f>IF($D22="SERVIÇO",VLOOKUP($B22,'SERVIÇOS SINAPI'!$B:$E,4,FALSE),IF($D22="INSUMO",VLOOKUP($B22,'INSUMOS SINAPI'!$A:$D,4,FALSE),IF($D22="COMPOSIÇÃO",VLOOKUP($B22,COMPOSIÇÕES!$A:$D,4,FALSE))))</f>
        <v>15.95</v>
      </c>
      <c r="K22" s="2793" t="b">
        <f>IF($B22=0,0,IF($D22="INSUMO",VLOOKUP($B22,'INSUMOS SINAPI'!$A:$D,3,FALSE),IF($M22="SERVIÇO",VLOOKUP($B22,'SERVIÇOS SINAPI'!$B:$E,3,FALSE))))</f>
        <v>0</v>
      </c>
      <c r="L22" s="2793" t="b">
        <f>IF($B22=0,0,IF($D22="INSUMO",VLOOKUP($B22,'INSUMOS SINAPI'!$A:$D,3,FALSE),IF($M22="SERVIÇO",VLOOKUP($B22,'SERVIÇOS SINAPI'!$B:$E,3,FALSE))))</f>
        <v>0</v>
      </c>
      <c r="M22" s="432">
        <f t="shared" si="0"/>
        <v>36.840000000000003</v>
      </c>
      <c r="N22" s="324"/>
    </row>
    <row r="23" spans="1:14" s="320" customFormat="1" ht="24">
      <c r="A23" s="321"/>
      <c r="B23" s="942">
        <v>88377</v>
      </c>
      <c r="C23" s="1057"/>
      <c r="D23" s="1058" t="s">
        <v>4729</v>
      </c>
      <c r="E23" s="430" t="str">
        <f>IF($D23="SERVIÇO",VLOOKUP($B23,'SERVIÇOS SINAPI'!$B:$E,2,FALSE),IF($D23="INSUMO",VLOOKUP($B23,'INSUMOS SINAPI'!$A:$D,2,FALSE),IF($D23="COMPOSIÇÃO",VLOOKUP($B23,COMPOSIÇÕES!$A:$D,2,FALSE))))</f>
        <v>OPERADOR DE BETONEIRA ESTACIONÁRIA/MISTURADOR COM ENCARGOS COMPLEMENTARES</v>
      </c>
      <c r="F23" s="431" t="str">
        <f>IF($D23="SERVIÇO",VLOOKUP($B23,'SERVIÇOS SINAPI'!$B:$E,3,FALSE),IF($D23="INSUMO",VLOOKUP($B23,'INSUMOS SINAPI'!$A:$D,3,FALSE),IF($D23="COMPOSIÇÃO",VLOOKUP($B23,COMPOSIÇÕES!$A:$D,3,FALSE))))</f>
        <v>H</v>
      </c>
      <c r="G23" s="2819">
        <v>1.46</v>
      </c>
      <c r="H23" s="2819"/>
      <c r="I23" s="2819"/>
      <c r="J23" s="2793">
        <f>IF($D23="SERVIÇO",VLOOKUP($B23,'SERVIÇOS SINAPI'!$B:$E,4,FALSE),IF($D23="INSUMO",VLOOKUP($B23,'INSUMOS SINAPI'!$A:$D,4,FALSE),IF($D23="COMPOSIÇÃO",VLOOKUP($B23,COMPOSIÇÕES!$A:$D,4,FALSE))))</f>
        <v>14.32</v>
      </c>
      <c r="K23" s="2793" t="b">
        <f>IF($B23=0,0,IF($D23="INSUMO",VLOOKUP($B23,'INSUMOS SINAPI'!$A:$D,3,FALSE),IF($M23="SERVIÇO",VLOOKUP($B23,'SERVIÇOS SINAPI'!$B:$E,3,FALSE))))</f>
        <v>0</v>
      </c>
      <c r="L23" s="2793" t="b">
        <f>IF($B23=0,0,IF($D23="INSUMO",VLOOKUP($B23,'INSUMOS SINAPI'!$A:$D,3,FALSE),IF($M23="SERVIÇO",VLOOKUP($B23,'SERVIÇOS SINAPI'!$B:$E,3,FALSE))))</f>
        <v>0</v>
      </c>
      <c r="M23" s="432">
        <f t="shared" si="0"/>
        <v>20.9</v>
      </c>
      <c r="N23" s="324"/>
    </row>
    <row r="24" spans="1:14" s="320" customFormat="1" ht="36">
      <c r="A24" s="321"/>
      <c r="B24" s="942">
        <v>88830</v>
      </c>
      <c r="C24" s="1059"/>
      <c r="D24" s="1058" t="s">
        <v>4729</v>
      </c>
      <c r="E24" s="43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31" t="str">
        <f>IF($D24="SERVIÇO",VLOOKUP($B24,'SERVIÇOS SINAPI'!$B:$E,3,FALSE),IF($D24="INSUMO",VLOOKUP($B24,'INSUMOS SINAPI'!$A:$D,3,FALSE),IF($D24="COMPOSIÇÃO",VLOOKUP($B24,COMPOSIÇÕES!$A:$D,3,FALSE))))</f>
        <v>CHP</v>
      </c>
      <c r="G24" s="2819">
        <v>0.75</v>
      </c>
      <c r="H24" s="2819"/>
      <c r="I24" s="2819"/>
      <c r="J24" s="2793">
        <f>IF($D24="SERVIÇO",VLOOKUP($B24,'SERVIÇOS SINAPI'!$B:$E,4,FALSE),IF($D24="INSUMO",VLOOKUP($B24,'INSUMOS SINAPI'!$A:$D,4,FALSE),IF($D24="COMPOSIÇÃO",VLOOKUP($B24,COMPOSIÇÕES!$A:$D,4,FALSE))))</f>
        <v>1.25</v>
      </c>
      <c r="K24" s="2793" t="b">
        <f>IF($B24=0,0,IF($D24="INSUMO",VLOOKUP($B24,'INSUMOS SINAPI'!$A:$D,3,FALSE),IF($M24="SERVIÇO",VLOOKUP($B24,'SERVIÇOS SINAPI'!$B:$E,3,FALSE))))</f>
        <v>0</v>
      </c>
      <c r="L24" s="2793" t="b">
        <f>IF($B24=0,0,IF($D24="INSUMO",VLOOKUP($B24,'INSUMOS SINAPI'!$A:$D,3,FALSE),IF($M24="SERVIÇO",VLOOKUP($B24,'SERVIÇOS SINAPI'!$B:$E,3,FALSE))))</f>
        <v>0</v>
      </c>
      <c r="M24" s="432">
        <f t="shared" si="0"/>
        <v>0.93</v>
      </c>
      <c r="N24" s="324"/>
    </row>
    <row r="25" spans="1:14" s="320" customFormat="1" ht="36">
      <c r="A25" s="321"/>
      <c r="B25" s="942">
        <v>88831</v>
      </c>
      <c r="C25" s="1057"/>
      <c r="D25" s="1058" t="s">
        <v>4729</v>
      </c>
      <c r="E25" s="43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31" t="str">
        <f>IF($D25="SERVIÇO",VLOOKUP($B25,'SERVIÇOS SINAPI'!$B:$E,3,FALSE),IF($D25="INSUMO",VLOOKUP($B25,'INSUMOS SINAPI'!$A:$D,3,FALSE),IF($D25="COMPOSIÇÃO",VLOOKUP($B25,COMPOSIÇÕES!$A:$D,3,FALSE))))</f>
        <v>CHI</v>
      </c>
      <c r="G25" s="2819">
        <v>0.71</v>
      </c>
      <c r="H25" s="2819"/>
      <c r="I25" s="2819"/>
      <c r="J25" s="2793">
        <f>IF($D25="SERVIÇO",VLOOKUP($B25,'SERVIÇOS SINAPI'!$B:$E,4,FALSE),IF($D25="INSUMO",VLOOKUP($B25,'INSUMOS SINAPI'!$A:$D,4,FALSE),IF($D25="COMPOSIÇÃO",VLOOKUP($B25,COMPOSIÇÕES!$A:$D,4,FALSE))))</f>
        <v>0.28999999999999998</v>
      </c>
      <c r="K25" s="2793" t="b">
        <f>IF($B25=0,0,IF($D25="INSUMO",VLOOKUP($B25,'INSUMOS SINAPI'!$A:$D,3,FALSE),IF($M25="SERVIÇO",VLOOKUP($B25,'SERVIÇOS SINAPI'!$B:$E,3,FALSE))))</f>
        <v>0</v>
      </c>
      <c r="L25" s="2793" t="b">
        <f>IF($B25=0,0,IF($D25="INSUMO",VLOOKUP($B25,'INSUMOS SINAPI'!$A:$D,3,FALSE),IF($M25="SERVIÇO",VLOOKUP($B25,'SERVIÇOS SINAPI'!$B:$E,3,FALSE))))</f>
        <v>0</v>
      </c>
      <c r="M25" s="432">
        <f t="shared" si="0"/>
        <v>0.2</v>
      </c>
      <c r="N25" s="324"/>
    </row>
    <row r="26" spans="1:14" s="320" customFormat="1" ht="15.75" customHeight="1" thickBot="1">
      <c r="A26" s="354"/>
      <c r="B26" s="2794" t="s">
        <v>5559</v>
      </c>
      <c r="C26" s="2795"/>
      <c r="D26" s="2795"/>
      <c r="E26" s="2795"/>
      <c r="F26" s="2795"/>
      <c r="G26" s="2795"/>
      <c r="H26" s="2795"/>
      <c r="I26" s="2795"/>
      <c r="J26" s="2795"/>
      <c r="K26" s="2795"/>
      <c r="L26" s="2796"/>
      <c r="M26" s="433">
        <f>SUM(M19:M25)</f>
        <v>331.53</v>
      </c>
      <c r="N26" s="357"/>
    </row>
  </sheetData>
  <mergeCells count="32">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xml><?xml version="1.0" encoding="utf-8"?>
<worksheet xmlns="http://schemas.openxmlformats.org/spreadsheetml/2006/main" xmlns:r="http://schemas.openxmlformats.org/officeDocument/2006/relationships">
  <sheetPr codeName="Plan72">
    <tabColor theme="7"/>
  </sheetPr>
  <dimension ref="A1:N85"/>
  <sheetViews>
    <sheetView showGridLines="0" showZeros="0" view="pageBreakPreview" zoomScale="85" zoomScaleSheetLayoutView="85" workbookViewId="0">
      <selection activeCell="D23" sqref="D23"/>
    </sheetView>
  </sheetViews>
  <sheetFormatPr defaultColWidth="11.42578125" defaultRowHeight="12.75"/>
  <cols>
    <col min="1" max="1" width="0.7109375" style="52" customWidth="1"/>
    <col min="2" max="2" width="15.140625" style="52" customWidth="1"/>
    <col min="3" max="3" width="0.7109375" style="52" customWidth="1"/>
    <col min="4" max="4" width="45.140625" style="52" customWidth="1"/>
    <col min="5" max="5" width="0.7109375" style="52" customWidth="1"/>
    <col min="6" max="7" width="16.7109375" style="57" customWidth="1"/>
    <col min="8" max="8" width="0.7109375" style="57" customWidth="1"/>
    <col min="9" max="10" width="16.7109375" style="57" customWidth="1"/>
    <col min="11" max="11" width="0.7109375" style="57" customWidth="1"/>
    <col min="12" max="12" width="16.7109375" style="57" customWidth="1"/>
    <col min="13" max="13" width="16.85546875" style="57" customWidth="1"/>
    <col min="14" max="14" width="0.7109375" style="52" customWidth="1"/>
    <col min="15" max="104" width="11.42578125" style="52"/>
    <col min="105" max="105" width="0.7109375" style="52" customWidth="1"/>
    <col min="106" max="106" width="15.140625" style="52" customWidth="1"/>
    <col min="107" max="107" width="0.7109375" style="52" customWidth="1"/>
    <col min="108" max="108" width="56.140625" style="52" customWidth="1"/>
    <col min="109" max="109" width="0.7109375" style="52" customWidth="1"/>
    <col min="110" max="110" width="9.140625" style="52" customWidth="1"/>
    <col min="111" max="111" width="6" style="52" customWidth="1"/>
    <col min="112" max="112" width="0.7109375" style="52" customWidth="1"/>
    <col min="113" max="113" width="7.140625" style="52" customWidth="1"/>
    <col min="114" max="114" width="6.5703125" style="52" customWidth="1"/>
    <col min="115" max="115" width="0.7109375" style="52" customWidth="1"/>
    <col min="116" max="116" width="7.85546875" style="52" customWidth="1"/>
    <col min="117" max="117" width="10.5703125" style="52" customWidth="1"/>
    <col min="118" max="118" width="0.7109375" style="52" customWidth="1"/>
    <col min="119" max="360" width="11.42578125" style="52"/>
    <col min="361" max="361" width="0.7109375" style="52" customWidth="1"/>
    <col min="362" max="362" width="15.140625" style="52" customWidth="1"/>
    <col min="363" max="363" width="0.7109375" style="52" customWidth="1"/>
    <col min="364" max="364" width="56.140625" style="52" customWidth="1"/>
    <col min="365" max="365" width="0.7109375" style="52" customWidth="1"/>
    <col min="366" max="366" width="9.140625" style="52" customWidth="1"/>
    <col min="367" max="367" width="6" style="52" customWidth="1"/>
    <col min="368" max="368" width="0.7109375" style="52" customWidth="1"/>
    <col min="369" max="369" width="7.140625" style="52" customWidth="1"/>
    <col min="370" max="370" width="6.5703125" style="52" customWidth="1"/>
    <col min="371" max="371" width="0.7109375" style="52" customWidth="1"/>
    <col min="372" max="372" width="7.85546875" style="52" customWidth="1"/>
    <col min="373" max="373" width="10.5703125" style="52" customWidth="1"/>
    <col min="374" max="374" width="0.7109375" style="52" customWidth="1"/>
    <col min="375" max="616" width="11.42578125" style="52"/>
    <col min="617" max="617" width="0.7109375" style="52" customWidth="1"/>
    <col min="618" max="618" width="15.140625" style="52" customWidth="1"/>
    <col min="619" max="619" width="0.7109375" style="52" customWidth="1"/>
    <col min="620" max="620" width="56.140625" style="52" customWidth="1"/>
    <col min="621" max="621" width="0.7109375" style="52" customWidth="1"/>
    <col min="622" max="622" width="9.140625" style="52" customWidth="1"/>
    <col min="623" max="623" width="6" style="52" customWidth="1"/>
    <col min="624" max="624" width="0.7109375" style="52" customWidth="1"/>
    <col min="625" max="625" width="7.140625" style="52" customWidth="1"/>
    <col min="626" max="626" width="6.5703125" style="52" customWidth="1"/>
    <col min="627" max="627" width="0.7109375" style="52" customWidth="1"/>
    <col min="628" max="628" width="7.85546875" style="52" customWidth="1"/>
    <col min="629" max="629" width="10.5703125" style="52" customWidth="1"/>
    <col min="630" max="630" width="0.7109375" style="52" customWidth="1"/>
    <col min="631" max="872" width="11.42578125" style="52"/>
    <col min="873" max="873" width="0.7109375" style="52" customWidth="1"/>
    <col min="874" max="874" width="15.140625" style="52" customWidth="1"/>
    <col min="875" max="875" width="0.7109375" style="52" customWidth="1"/>
    <col min="876" max="876" width="56.140625" style="52" customWidth="1"/>
    <col min="877" max="877" width="0.7109375" style="52" customWidth="1"/>
    <col min="878" max="878" width="9.140625" style="52" customWidth="1"/>
    <col min="879" max="879" width="6" style="52" customWidth="1"/>
    <col min="880" max="880" width="0.7109375" style="52" customWidth="1"/>
    <col min="881" max="881" width="7.140625" style="52" customWidth="1"/>
    <col min="882" max="882" width="6.5703125" style="52" customWidth="1"/>
    <col min="883" max="883" width="0.7109375" style="52" customWidth="1"/>
    <col min="884" max="884" width="7.85546875" style="52" customWidth="1"/>
    <col min="885" max="885" width="10.5703125" style="52" customWidth="1"/>
    <col min="886" max="886" width="0.7109375" style="52" customWidth="1"/>
    <col min="887" max="1128" width="11.42578125" style="52"/>
    <col min="1129" max="1129" width="0.7109375" style="52" customWidth="1"/>
    <col min="1130" max="1130" width="15.140625" style="52" customWidth="1"/>
    <col min="1131" max="1131" width="0.7109375" style="52" customWidth="1"/>
    <col min="1132" max="1132" width="56.140625" style="52" customWidth="1"/>
    <col min="1133" max="1133" width="0.7109375" style="52" customWidth="1"/>
    <col min="1134" max="1134" width="9.140625" style="52" customWidth="1"/>
    <col min="1135" max="1135" width="6" style="52" customWidth="1"/>
    <col min="1136" max="1136" width="0.7109375" style="52" customWidth="1"/>
    <col min="1137" max="1137" width="7.140625" style="52" customWidth="1"/>
    <col min="1138" max="1138" width="6.5703125" style="52" customWidth="1"/>
    <col min="1139" max="1139" width="0.7109375" style="52" customWidth="1"/>
    <col min="1140" max="1140" width="7.85546875" style="52" customWidth="1"/>
    <col min="1141" max="1141" width="10.5703125" style="52" customWidth="1"/>
    <col min="1142" max="1142" width="0.7109375" style="52" customWidth="1"/>
    <col min="1143" max="1384" width="11.42578125" style="52"/>
    <col min="1385" max="1385" width="0.7109375" style="52" customWidth="1"/>
    <col min="1386" max="1386" width="15.140625" style="52" customWidth="1"/>
    <col min="1387" max="1387" width="0.7109375" style="52" customWidth="1"/>
    <col min="1388" max="1388" width="56.140625" style="52" customWidth="1"/>
    <col min="1389" max="1389" width="0.7109375" style="52" customWidth="1"/>
    <col min="1390" max="1390" width="9.140625" style="52" customWidth="1"/>
    <col min="1391" max="1391" width="6" style="52" customWidth="1"/>
    <col min="1392" max="1392" width="0.7109375" style="52" customWidth="1"/>
    <col min="1393" max="1393" width="7.140625" style="52" customWidth="1"/>
    <col min="1394" max="1394" width="6.5703125" style="52" customWidth="1"/>
    <col min="1395" max="1395" width="0.7109375" style="52" customWidth="1"/>
    <col min="1396" max="1396" width="7.85546875" style="52" customWidth="1"/>
    <col min="1397" max="1397" width="10.5703125" style="52" customWidth="1"/>
    <col min="1398" max="1398" width="0.7109375" style="52" customWidth="1"/>
    <col min="1399" max="1640" width="11.42578125" style="52"/>
    <col min="1641" max="1641" width="0.7109375" style="52" customWidth="1"/>
    <col min="1642" max="1642" width="15.140625" style="52" customWidth="1"/>
    <col min="1643" max="1643" width="0.7109375" style="52" customWidth="1"/>
    <col min="1644" max="1644" width="56.140625" style="52" customWidth="1"/>
    <col min="1645" max="1645" width="0.7109375" style="52" customWidth="1"/>
    <col min="1646" max="1646" width="9.140625" style="52" customWidth="1"/>
    <col min="1647" max="1647" width="6" style="52" customWidth="1"/>
    <col min="1648" max="1648" width="0.7109375" style="52" customWidth="1"/>
    <col min="1649" max="1649" width="7.140625" style="52" customWidth="1"/>
    <col min="1650" max="1650" width="6.5703125" style="52" customWidth="1"/>
    <col min="1651" max="1651" width="0.7109375" style="52" customWidth="1"/>
    <col min="1652" max="1652" width="7.85546875" style="52" customWidth="1"/>
    <col min="1653" max="1653" width="10.5703125" style="52" customWidth="1"/>
    <col min="1654" max="1654" width="0.7109375" style="52" customWidth="1"/>
    <col min="1655" max="1896" width="11.42578125" style="52"/>
    <col min="1897" max="1897" width="0.7109375" style="52" customWidth="1"/>
    <col min="1898" max="1898" width="15.140625" style="52" customWidth="1"/>
    <col min="1899" max="1899" width="0.7109375" style="52" customWidth="1"/>
    <col min="1900" max="1900" width="56.140625" style="52" customWidth="1"/>
    <col min="1901" max="1901" width="0.7109375" style="52" customWidth="1"/>
    <col min="1902" max="1902" width="9.140625" style="52" customWidth="1"/>
    <col min="1903" max="1903" width="6" style="52" customWidth="1"/>
    <col min="1904" max="1904" width="0.7109375" style="52" customWidth="1"/>
    <col min="1905" max="1905" width="7.140625" style="52" customWidth="1"/>
    <col min="1906" max="1906" width="6.5703125" style="52" customWidth="1"/>
    <col min="1907" max="1907" width="0.7109375" style="52" customWidth="1"/>
    <col min="1908" max="1908" width="7.85546875" style="52" customWidth="1"/>
    <col min="1909" max="1909" width="10.5703125" style="52" customWidth="1"/>
    <col min="1910" max="1910" width="0.7109375" style="52" customWidth="1"/>
    <col min="1911" max="2152" width="11.42578125" style="52"/>
    <col min="2153" max="2153" width="0.7109375" style="52" customWidth="1"/>
    <col min="2154" max="2154" width="15.140625" style="52" customWidth="1"/>
    <col min="2155" max="2155" width="0.7109375" style="52" customWidth="1"/>
    <col min="2156" max="2156" width="56.140625" style="52" customWidth="1"/>
    <col min="2157" max="2157" width="0.7109375" style="52" customWidth="1"/>
    <col min="2158" max="2158" width="9.140625" style="52" customWidth="1"/>
    <col min="2159" max="2159" width="6" style="52" customWidth="1"/>
    <col min="2160" max="2160" width="0.7109375" style="52" customWidth="1"/>
    <col min="2161" max="2161" width="7.140625" style="52" customWidth="1"/>
    <col min="2162" max="2162" width="6.5703125" style="52" customWidth="1"/>
    <col min="2163" max="2163" width="0.7109375" style="52" customWidth="1"/>
    <col min="2164" max="2164" width="7.85546875" style="52" customWidth="1"/>
    <col min="2165" max="2165" width="10.5703125" style="52" customWidth="1"/>
    <col min="2166" max="2166" width="0.7109375" style="52" customWidth="1"/>
    <col min="2167" max="2408" width="11.42578125" style="52"/>
    <col min="2409" max="2409" width="0.7109375" style="52" customWidth="1"/>
    <col min="2410" max="2410" width="15.140625" style="52" customWidth="1"/>
    <col min="2411" max="2411" width="0.7109375" style="52" customWidth="1"/>
    <col min="2412" max="2412" width="56.140625" style="52" customWidth="1"/>
    <col min="2413" max="2413" width="0.7109375" style="52" customWidth="1"/>
    <col min="2414" max="2414" width="9.140625" style="52" customWidth="1"/>
    <col min="2415" max="2415" width="6" style="52" customWidth="1"/>
    <col min="2416" max="2416" width="0.7109375" style="52" customWidth="1"/>
    <col min="2417" max="2417" width="7.140625" style="52" customWidth="1"/>
    <col min="2418" max="2418" width="6.5703125" style="52" customWidth="1"/>
    <col min="2419" max="2419" width="0.7109375" style="52" customWidth="1"/>
    <col min="2420" max="2420" width="7.85546875" style="52" customWidth="1"/>
    <col min="2421" max="2421" width="10.5703125" style="52" customWidth="1"/>
    <col min="2422" max="2422" width="0.7109375" style="52" customWidth="1"/>
    <col min="2423" max="2664" width="11.42578125" style="52"/>
    <col min="2665" max="2665" width="0.7109375" style="52" customWidth="1"/>
    <col min="2666" max="2666" width="15.140625" style="52" customWidth="1"/>
    <col min="2667" max="2667" width="0.7109375" style="52" customWidth="1"/>
    <col min="2668" max="2668" width="56.140625" style="52" customWidth="1"/>
    <col min="2669" max="2669" width="0.7109375" style="52" customWidth="1"/>
    <col min="2670" max="2670" width="9.140625" style="52" customWidth="1"/>
    <col min="2671" max="2671" width="6" style="52" customWidth="1"/>
    <col min="2672" max="2672" width="0.7109375" style="52" customWidth="1"/>
    <col min="2673" max="2673" width="7.140625" style="52" customWidth="1"/>
    <col min="2674" max="2674" width="6.5703125" style="52" customWidth="1"/>
    <col min="2675" max="2675" width="0.7109375" style="52" customWidth="1"/>
    <col min="2676" max="2676" width="7.85546875" style="52" customWidth="1"/>
    <col min="2677" max="2677" width="10.5703125" style="52" customWidth="1"/>
    <col min="2678" max="2678" width="0.7109375" style="52" customWidth="1"/>
    <col min="2679" max="2920" width="11.42578125" style="52"/>
    <col min="2921" max="2921" width="0.7109375" style="52" customWidth="1"/>
    <col min="2922" max="2922" width="15.140625" style="52" customWidth="1"/>
    <col min="2923" max="2923" width="0.7109375" style="52" customWidth="1"/>
    <col min="2924" max="2924" width="56.140625" style="52" customWidth="1"/>
    <col min="2925" max="2925" width="0.7109375" style="52" customWidth="1"/>
    <col min="2926" max="2926" width="9.140625" style="52" customWidth="1"/>
    <col min="2927" max="2927" width="6" style="52" customWidth="1"/>
    <col min="2928" max="2928" width="0.7109375" style="52" customWidth="1"/>
    <col min="2929" max="2929" width="7.140625" style="52" customWidth="1"/>
    <col min="2930" max="2930" width="6.5703125" style="52" customWidth="1"/>
    <col min="2931" max="2931" width="0.7109375" style="52" customWidth="1"/>
    <col min="2932" max="2932" width="7.85546875" style="52" customWidth="1"/>
    <col min="2933" max="2933" width="10.5703125" style="52" customWidth="1"/>
    <col min="2934" max="2934" width="0.7109375" style="52" customWidth="1"/>
    <col min="2935" max="3176" width="11.42578125" style="52"/>
    <col min="3177" max="3177" width="0.7109375" style="52" customWidth="1"/>
    <col min="3178" max="3178" width="15.140625" style="52" customWidth="1"/>
    <col min="3179" max="3179" width="0.7109375" style="52" customWidth="1"/>
    <col min="3180" max="3180" width="56.140625" style="52" customWidth="1"/>
    <col min="3181" max="3181" width="0.7109375" style="52" customWidth="1"/>
    <col min="3182" max="3182" width="9.140625" style="52" customWidth="1"/>
    <col min="3183" max="3183" width="6" style="52" customWidth="1"/>
    <col min="3184" max="3184" width="0.7109375" style="52" customWidth="1"/>
    <col min="3185" max="3185" width="7.140625" style="52" customWidth="1"/>
    <col min="3186" max="3186" width="6.5703125" style="52" customWidth="1"/>
    <col min="3187" max="3187" width="0.7109375" style="52" customWidth="1"/>
    <col min="3188" max="3188" width="7.85546875" style="52" customWidth="1"/>
    <col min="3189" max="3189" width="10.5703125" style="52" customWidth="1"/>
    <col min="3190" max="3190" width="0.7109375" style="52" customWidth="1"/>
    <col min="3191" max="3432" width="11.42578125" style="52"/>
    <col min="3433" max="3433" width="0.7109375" style="52" customWidth="1"/>
    <col min="3434" max="3434" width="15.140625" style="52" customWidth="1"/>
    <col min="3435" max="3435" width="0.7109375" style="52" customWidth="1"/>
    <col min="3436" max="3436" width="56.140625" style="52" customWidth="1"/>
    <col min="3437" max="3437" width="0.7109375" style="52" customWidth="1"/>
    <col min="3438" max="3438" width="9.140625" style="52" customWidth="1"/>
    <col min="3439" max="3439" width="6" style="52" customWidth="1"/>
    <col min="3440" max="3440" width="0.7109375" style="52" customWidth="1"/>
    <col min="3441" max="3441" width="7.140625" style="52" customWidth="1"/>
    <col min="3442" max="3442" width="6.5703125" style="52" customWidth="1"/>
    <col min="3443" max="3443" width="0.7109375" style="52" customWidth="1"/>
    <col min="3444" max="3444" width="7.85546875" style="52" customWidth="1"/>
    <col min="3445" max="3445" width="10.5703125" style="52" customWidth="1"/>
    <col min="3446" max="3446" width="0.7109375" style="52" customWidth="1"/>
    <col min="3447" max="3688" width="11.42578125" style="52"/>
    <col min="3689" max="3689" width="0.7109375" style="52" customWidth="1"/>
    <col min="3690" max="3690" width="15.140625" style="52" customWidth="1"/>
    <col min="3691" max="3691" width="0.7109375" style="52" customWidth="1"/>
    <col min="3692" max="3692" width="56.140625" style="52" customWidth="1"/>
    <col min="3693" max="3693" width="0.7109375" style="52" customWidth="1"/>
    <col min="3694" max="3694" width="9.140625" style="52" customWidth="1"/>
    <col min="3695" max="3695" width="6" style="52" customWidth="1"/>
    <col min="3696" max="3696" width="0.7109375" style="52" customWidth="1"/>
    <col min="3697" max="3697" width="7.140625" style="52" customWidth="1"/>
    <col min="3698" max="3698" width="6.5703125" style="52" customWidth="1"/>
    <col min="3699" max="3699" width="0.7109375" style="52" customWidth="1"/>
    <col min="3700" max="3700" width="7.85546875" style="52" customWidth="1"/>
    <col min="3701" max="3701" width="10.5703125" style="52" customWidth="1"/>
    <col min="3702" max="3702" width="0.7109375" style="52" customWidth="1"/>
    <col min="3703" max="3944" width="11.42578125" style="52"/>
    <col min="3945" max="3945" width="0.7109375" style="52" customWidth="1"/>
    <col min="3946" max="3946" width="15.140625" style="52" customWidth="1"/>
    <col min="3947" max="3947" width="0.7109375" style="52" customWidth="1"/>
    <col min="3948" max="3948" width="56.140625" style="52" customWidth="1"/>
    <col min="3949" max="3949" width="0.7109375" style="52" customWidth="1"/>
    <col min="3950" max="3950" width="9.140625" style="52" customWidth="1"/>
    <col min="3951" max="3951" width="6" style="52" customWidth="1"/>
    <col min="3952" max="3952" width="0.7109375" style="52" customWidth="1"/>
    <col min="3953" max="3953" width="7.140625" style="52" customWidth="1"/>
    <col min="3954" max="3954" width="6.5703125" style="52" customWidth="1"/>
    <col min="3955" max="3955" width="0.7109375" style="52" customWidth="1"/>
    <col min="3956" max="3956" width="7.85546875" style="52" customWidth="1"/>
    <col min="3957" max="3957" width="10.5703125" style="52" customWidth="1"/>
    <col min="3958" max="3958" width="0.7109375" style="52" customWidth="1"/>
    <col min="3959" max="4200" width="11.42578125" style="52"/>
    <col min="4201" max="4201" width="0.7109375" style="52" customWidth="1"/>
    <col min="4202" max="4202" width="15.140625" style="52" customWidth="1"/>
    <col min="4203" max="4203" width="0.7109375" style="52" customWidth="1"/>
    <col min="4204" max="4204" width="56.140625" style="52" customWidth="1"/>
    <col min="4205" max="4205" width="0.7109375" style="52" customWidth="1"/>
    <col min="4206" max="4206" width="9.140625" style="52" customWidth="1"/>
    <col min="4207" max="4207" width="6" style="52" customWidth="1"/>
    <col min="4208" max="4208" width="0.7109375" style="52" customWidth="1"/>
    <col min="4209" max="4209" width="7.140625" style="52" customWidth="1"/>
    <col min="4210" max="4210" width="6.5703125" style="52" customWidth="1"/>
    <col min="4211" max="4211" width="0.7109375" style="52" customWidth="1"/>
    <col min="4212" max="4212" width="7.85546875" style="52" customWidth="1"/>
    <col min="4213" max="4213" width="10.5703125" style="52" customWidth="1"/>
    <col min="4214" max="4214" width="0.7109375" style="52" customWidth="1"/>
    <col min="4215" max="4456" width="11.42578125" style="52"/>
    <col min="4457" max="4457" width="0.7109375" style="52" customWidth="1"/>
    <col min="4458" max="4458" width="15.140625" style="52" customWidth="1"/>
    <col min="4459" max="4459" width="0.7109375" style="52" customWidth="1"/>
    <col min="4460" max="4460" width="56.140625" style="52" customWidth="1"/>
    <col min="4461" max="4461" width="0.7109375" style="52" customWidth="1"/>
    <col min="4462" max="4462" width="9.140625" style="52" customWidth="1"/>
    <col min="4463" max="4463" width="6" style="52" customWidth="1"/>
    <col min="4464" max="4464" width="0.7109375" style="52" customWidth="1"/>
    <col min="4465" max="4465" width="7.140625" style="52" customWidth="1"/>
    <col min="4466" max="4466" width="6.5703125" style="52" customWidth="1"/>
    <col min="4467" max="4467" width="0.7109375" style="52" customWidth="1"/>
    <col min="4468" max="4468" width="7.85546875" style="52" customWidth="1"/>
    <col min="4469" max="4469" width="10.5703125" style="52" customWidth="1"/>
    <col min="4470" max="4470" width="0.7109375" style="52" customWidth="1"/>
    <col min="4471" max="4712" width="11.42578125" style="52"/>
    <col min="4713" max="4713" width="0.7109375" style="52" customWidth="1"/>
    <col min="4714" max="4714" width="15.140625" style="52" customWidth="1"/>
    <col min="4715" max="4715" width="0.7109375" style="52" customWidth="1"/>
    <col min="4716" max="4716" width="56.140625" style="52" customWidth="1"/>
    <col min="4717" max="4717" width="0.7109375" style="52" customWidth="1"/>
    <col min="4718" max="4718" width="9.140625" style="52" customWidth="1"/>
    <col min="4719" max="4719" width="6" style="52" customWidth="1"/>
    <col min="4720" max="4720" width="0.7109375" style="52" customWidth="1"/>
    <col min="4721" max="4721" width="7.140625" style="52" customWidth="1"/>
    <col min="4722" max="4722" width="6.5703125" style="52" customWidth="1"/>
    <col min="4723" max="4723" width="0.7109375" style="52" customWidth="1"/>
    <col min="4724" max="4724" width="7.85546875" style="52" customWidth="1"/>
    <col min="4725" max="4725" width="10.5703125" style="52" customWidth="1"/>
    <col min="4726" max="4726" width="0.7109375" style="52" customWidth="1"/>
    <col min="4727" max="4968" width="11.42578125" style="52"/>
    <col min="4969" max="4969" width="0.7109375" style="52" customWidth="1"/>
    <col min="4970" max="4970" width="15.140625" style="52" customWidth="1"/>
    <col min="4971" max="4971" width="0.7109375" style="52" customWidth="1"/>
    <col min="4972" max="4972" width="56.140625" style="52" customWidth="1"/>
    <col min="4973" max="4973" width="0.7109375" style="52" customWidth="1"/>
    <col min="4974" max="4974" width="9.140625" style="52" customWidth="1"/>
    <col min="4975" max="4975" width="6" style="52" customWidth="1"/>
    <col min="4976" max="4976" width="0.7109375" style="52" customWidth="1"/>
    <col min="4977" max="4977" width="7.140625" style="52" customWidth="1"/>
    <col min="4978" max="4978" width="6.5703125" style="52" customWidth="1"/>
    <col min="4979" max="4979" width="0.7109375" style="52" customWidth="1"/>
    <col min="4980" max="4980" width="7.85546875" style="52" customWidth="1"/>
    <col min="4981" max="4981" width="10.5703125" style="52" customWidth="1"/>
    <col min="4982" max="4982" width="0.7109375" style="52" customWidth="1"/>
    <col min="4983" max="5224" width="11.42578125" style="52"/>
    <col min="5225" max="5225" width="0.7109375" style="52" customWidth="1"/>
    <col min="5226" max="5226" width="15.140625" style="52" customWidth="1"/>
    <col min="5227" max="5227" width="0.7109375" style="52" customWidth="1"/>
    <col min="5228" max="5228" width="56.140625" style="52" customWidth="1"/>
    <col min="5229" max="5229" width="0.7109375" style="52" customWidth="1"/>
    <col min="5230" max="5230" width="9.140625" style="52" customWidth="1"/>
    <col min="5231" max="5231" width="6" style="52" customWidth="1"/>
    <col min="5232" max="5232" width="0.7109375" style="52" customWidth="1"/>
    <col min="5233" max="5233" width="7.140625" style="52" customWidth="1"/>
    <col min="5234" max="5234" width="6.5703125" style="52" customWidth="1"/>
    <col min="5235" max="5235" width="0.7109375" style="52" customWidth="1"/>
    <col min="5236" max="5236" width="7.85546875" style="52" customWidth="1"/>
    <col min="5237" max="5237" width="10.5703125" style="52" customWidth="1"/>
    <col min="5238" max="5238" width="0.7109375" style="52" customWidth="1"/>
    <col min="5239" max="5480" width="11.42578125" style="52"/>
    <col min="5481" max="5481" width="0.7109375" style="52" customWidth="1"/>
    <col min="5482" max="5482" width="15.140625" style="52" customWidth="1"/>
    <col min="5483" max="5483" width="0.7109375" style="52" customWidth="1"/>
    <col min="5484" max="5484" width="56.140625" style="52" customWidth="1"/>
    <col min="5485" max="5485" width="0.7109375" style="52" customWidth="1"/>
    <col min="5486" max="5486" width="9.140625" style="52" customWidth="1"/>
    <col min="5487" max="5487" width="6" style="52" customWidth="1"/>
    <col min="5488" max="5488" width="0.7109375" style="52" customWidth="1"/>
    <col min="5489" max="5489" width="7.140625" style="52" customWidth="1"/>
    <col min="5490" max="5490" width="6.5703125" style="52" customWidth="1"/>
    <col min="5491" max="5491" width="0.7109375" style="52" customWidth="1"/>
    <col min="5492" max="5492" width="7.85546875" style="52" customWidth="1"/>
    <col min="5493" max="5493" width="10.5703125" style="52" customWidth="1"/>
    <col min="5494" max="5494" width="0.7109375" style="52" customWidth="1"/>
    <col min="5495" max="5736" width="11.42578125" style="52"/>
    <col min="5737" max="5737" width="0.7109375" style="52" customWidth="1"/>
    <col min="5738" max="5738" width="15.140625" style="52" customWidth="1"/>
    <col min="5739" max="5739" width="0.7109375" style="52" customWidth="1"/>
    <col min="5740" max="5740" width="56.140625" style="52" customWidth="1"/>
    <col min="5741" max="5741" width="0.7109375" style="52" customWidth="1"/>
    <col min="5742" max="5742" width="9.140625" style="52" customWidth="1"/>
    <col min="5743" max="5743" width="6" style="52" customWidth="1"/>
    <col min="5744" max="5744" width="0.7109375" style="52" customWidth="1"/>
    <col min="5745" max="5745" width="7.140625" style="52" customWidth="1"/>
    <col min="5746" max="5746" width="6.5703125" style="52" customWidth="1"/>
    <col min="5747" max="5747" width="0.7109375" style="52" customWidth="1"/>
    <col min="5748" max="5748" width="7.85546875" style="52" customWidth="1"/>
    <col min="5749" max="5749" width="10.5703125" style="52" customWidth="1"/>
    <col min="5750" max="5750" width="0.7109375" style="52" customWidth="1"/>
    <col min="5751" max="5992" width="11.42578125" style="52"/>
    <col min="5993" max="5993" width="0.7109375" style="52" customWidth="1"/>
    <col min="5994" max="5994" width="15.140625" style="52" customWidth="1"/>
    <col min="5995" max="5995" width="0.7109375" style="52" customWidth="1"/>
    <col min="5996" max="5996" width="56.140625" style="52" customWidth="1"/>
    <col min="5997" max="5997" width="0.7109375" style="52" customWidth="1"/>
    <col min="5998" max="5998" width="9.140625" style="52" customWidth="1"/>
    <col min="5999" max="5999" width="6" style="52" customWidth="1"/>
    <col min="6000" max="6000" width="0.7109375" style="52" customWidth="1"/>
    <col min="6001" max="6001" width="7.140625" style="52" customWidth="1"/>
    <col min="6002" max="6002" width="6.5703125" style="52" customWidth="1"/>
    <col min="6003" max="6003" width="0.7109375" style="52" customWidth="1"/>
    <col min="6004" max="6004" width="7.85546875" style="52" customWidth="1"/>
    <col min="6005" max="6005" width="10.5703125" style="52" customWidth="1"/>
    <col min="6006" max="6006" width="0.7109375" style="52" customWidth="1"/>
    <col min="6007" max="6248" width="11.42578125" style="52"/>
    <col min="6249" max="6249" width="0.7109375" style="52" customWidth="1"/>
    <col min="6250" max="6250" width="15.140625" style="52" customWidth="1"/>
    <col min="6251" max="6251" width="0.7109375" style="52" customWidth="1"/>
    <col min="6252" max="6252" width="56.140625" style="52" customWidth="1"/>
    <col min="6253" max="6253" width="0.7109375" style="52" customWidth="1"/>
    <col min="6254" max="6254" width="9.140625" style="52" customWidth="1"/>
    <col min="6255" max="6255" width="6" style="52" customWidth="1"/>
    <col min="6256" max="6256" width="0.7109375" style="52" customWidth="1"/>
    <col min="6257" max="6257" width="7.140625" style="52" customWidth="1"/>
    <col min="6258" max="6258" width="6.5703125" style="52" customWidth="1"/>
    <col min="6259" max="6259" width="0.7109375" style="52" customWidth="1"/>
    <col min="6260" max="6260" width="7.85546875" style="52" customWidth="1"/>
    <col min="6261" max="6261" width="10.5703125" style="52" customWidth="1"/>
    <col min="6262" max="6262" width="0.7109375" style="52" customWidth="1"/>
    <col min="6263" max="6504" width="11.42578125" style="52"/>
    <col min="6505" max="6505" width="0.7109375" style="52" customWidth="1"/>
    <col min="6506" max="6506" width="15.140625" style="52" customWidth="1"/>
    <col min="6507" max="6507" width="0.7109375" style="52" customWidth="1"/>
    <col min="6508" max="6508" width="56.140625" style="52" customWidth="1"/>
    <col min="6509" max="6509" width="0.7109375" style="52" customWidth="1"/>
    <col min="6510" max="6510" width="9.140625" style="52" customWidth="1"/>
    <col min="6511" max="6511" width="6" style="52" customWidth="1"/>
    <col min="6512" max="6512" width="0.7109375" style="52" customWidth="1"/>
    <col min="6513" max="6513" width="7.140625" style="52" customWidth="1"/>
    <col min="6514" max="6514" width="6.5703125" style="52" customWidth="1"/>
    <col min="6515" max="6515" width="0.7109375" style="52" customWidth="1"/>
    <col min="6516" max="6516" width="7.85546875" style="52" customWidth="1"/>
    <col min="6517" max="6517" width="10.5703125" style="52" customWidth="1"/>
    <col min="6518" max="6518" width="0.7109375" style="52" customWidth="1"/>
    <col min="6519" max="6760" width="11.42578125" style="52"/>
    <col min="6761" max="6761" width="0.7109375" style="52" customWidth="1"/>
    <col min="6762" max="6762" width="15.140625" style="52" customWidth="1"/>
    <col min="6763" max="6763" width="0.7109375" style="52" customWidth="1"/>
    <col min="6764" max="6764" width="56.140625" style="52" customWidth="1"/>
    <col min="6765" max="6765" width="0.7109375" style="52" customWidth="1"/>
    <col min="6766" max="6766" width="9.140625" style="52" customWidth="1"/>
    <col min="6767" max="6767" width="6" style="52" customWidth="1"/>
    <col min="6768" max="6768" width="0.7109375" style="52" customWidth="1"/>
    <col min="6769" max="6769" width="7.140625" style="52" customWidth="1"/>
    <col min="6770" max="6770" width="6.5703125" style="52" customWidth="1"/>
    <col min="6771" max="6771" width="0.7109375" style="52" customWidth="1"/>
    <col min="6772" max="6772" width="7.85546875" style="52" customWidth="1"/>
    <col min="6773" max="6773" width="10.5703125" style="52" customWidth="1"/>
    <col min="6774" max="6774" width="0.7109375" style="52" customWidth="1"/>
    <col min="6775" max="7016" width="11.42578125" style="52"/>
    <col min="7017" max="7017" width="0.7109375" style="52" customWidth="1"/>
    <col min="7018" max="7018" width="15.140625" style="52" customWidth="1"/>
    <col min="7019" max="7019" width="0.7109375" style="52" customWidth="1"/>
    <col min="7020" max="7020" width="56.140625" style="52" customWidth="1"/>
    <col min="7021" max="7021" width="0.7109375" style="52" customWidth="1"/>
    <col min="7022" max="7022" width="9.140625" style="52" customWidth="1"/>
    <col min="7023" max="7023" width="6" style="52" customWidth="1"/>
    <col min="7024" max="7024" width="0.7109375" style="52" customWidth="1"/>
    <col min="7025" max="7025" width="7.140625" style="52" customWidth="1"/>
    <col min="7026" max="7026" width="6.5703125" style="52" customWidth="1"/>
    <col min="7027" max="7027" width="0.7109375" style="52" customWidth="1"/>
    <col min="7028" max="7028" width="7.85546875" style="52" customWidth="1"/>
    <col min="7029" max="7029" width="10.5703125" style="52" customWidth="1"/>
    <col min="7030" max="7030" width="0.7109375" style="52" customWidth="1"/>
    <col min="7031" max="7272" width="11.42578125" style="52"/>
    <col min="7273" max="7273" width="0.7109375" style="52" customWidth="1"/>
    <col min="7274" max="7274" width="15.140625" style="52" customWidth="1"/>
    <col min="7275" max="7275" width="0.7109375" style="52" customWidth="1"/>
    <col min="7276" max="7276" width="56.140625" style="52" customWidth="1"/>
    <col min="7277" max="7277" width="0.7109375" style="52" customWidth="1"/>
    <col min="7278" max="7278" width="9.140625" style="52" customWidth="1"/>
    <col min="7279" max="7279" width="6" style="52" customWidth="1"/>
    <col min="7280" max="7280" width="0.7109375" style="52" customWidth="1"/>
    <col min="7281" max="7281" width="7.140625" style="52" customWidth="1"/>
    <col min="7282" max="7282" width="6.5703125" style="52" customWidth="1"/>
    <col min="7283" max="7283" width="0.7109375" style="52" customWidth="1"/>
    <col min="7284" max="7284" width="7.85546875" style="52" customWidth="1"/>
    <col min="7285" max="7285" width="10.5703125" style="52" customWidth="1"/>
    <col min="7286" max="7286" width="0.7109375" style="52" customWidth="1"/>
    <col min="7287" max="7528" width="11.42578125" style="52"/>
    <col min="7529" max="7529" width="0.7109375" style="52" customWidth="1"/>
    <col min="7530" max="7530" width="15.140625" style="52" customWidth="1"/>
    <col min="7531" max="7531" width="0.7109375" style="52" customWidth="1"/>
    <col min="7532" max="7532" width="56.140625" style="52" customWidth="1"/>
    <col min="7533" max="7533" width="0.7109375" style="52" customWidth="1"/>
    <col min="7534" max="7534" width="9.140625" style="52" customWidth="1"/>
    <col min="7535" max="7535" width="6" style="52" customWidth="1"/>
    <col min="7536" max="7536" width="0.7109375" style="52" customWidth="1"/>
    <col min="7537" max="7537" width="7.140625" style="52" customWidth="1"/>
    <col min="7538" max="7538" width="6.5703125" style="52" customWidth="1"/>
    <col min="7539" max="7539" width="0.7109375" style="52" customWidth="1"/>
    <col min="7540" max="7540" width="7.85546875" style="52" customWidth="1"/>
    <col min="7541" max="7541" width="10.5703125" style="52" customWidth="1"/>
    <col min="7542" max="7542" width="0.7109375" style="52" customWidth="1"/>
    <col min="7543" max="7784" width="11.42578125" style="52"/>
    <col min="7785" max="7785" width="0.7109375" style="52" customWidth="1"/>
    <col min="7786" max="7786" width="15.140625" style="52" customWidth="1"/>
    <col min="7787" max="7787" width="0.7109375" style="52" customWidth="1"/>
    <col min="7788" max="7788" width="56.140625" style="52" customWidth="1"/>
    <col min="7789" max="7789" width="0.7109375" style="52" customWidth="1"/>
    <col min="7790" max="7790" width="9.140625" style="52" customWidth="1"/>
    <col min="7791" max="7791" width="6" style="52" customWidth="1"/>
    <col min="7792" max="7792" width="0.7109375" style="52" customWidth="1"/>
    <col min="7793" max="7793" width="7.140625" style="52" customWidth="1"/>
    <col min="7794" max="7794" width="6.5703125" style="52" customWidth="1"/>
    <col min="7795" max="7795" width="0.7109375" style="52" customWidth="1"/>
    <col min="7796" max="7796" width="7.85546875" style="52" customWidth="1"/>
    <col min="7797" max="7797" width="10.5703125" style="52" customWidth="1"/>
    <col min="7798" max="7798" width="0.7109375" style="52" customWidth="1"/>
    <col min="7799" max="8040" width="11.42578125" style="52"/>
    <col min="8041" max="8041" width="0.7109375" style="52" customWidth="1"/>
    <col min="8042" max="8042" width="15.140625" style="52" customWidth="1"/>
    <col min="8043" max="8043" width="0.7109375" style="52" customWidth="1"/>
    <col min="8044" max="8044" width="56.140625" style="52" customWidth="1"/>
    <col min="8045" max="8045" width="0.7109375" style="52" customWidth="1"/>
    <col min="8046" max="8046" width="9.140625" style="52" customWidth="1"/>
    <col min="8047" max="8047" width="6" style="52" customWidth="1"/>
    <col min="8048" max="8048" width="0.7109375" style="52" customWidth="1"/>
    <col min="8049" max="8049" width="7.140625" style="52" customWidth="1"/>
    <col min="8050" max="8050" width="6.5703125" style="52" customWidth="1"/>
    <col min="8051" max="8051" width="0.7109375" style="52" customWidth="1"/>
    <col min="8052" max="8052" width="7.85546875" style="52" customWidth="1"/>
    <col min="8053" max="8053" width="10.5703125" style="52" customWidth="1"/>
    <col min="8054" max="8054" width="0.7109375" style="52" customWidth="1"/>
    <col min="8055" max="8296" width="11.42578125" style="52"/>
    <col min="8297" max="8297" width="0.7109375" style="52" customWidth="1"/>
    <col min="8298" max="8298" width="15.140625" style="52" customWidth="1"/>
    <col min="8299" max="8299" width="0.7109375" style="52" customWidth="1"/>
    <col min="8300" max="8300" width="56.140625" style="52" customWidth="1"/>
    <col min="8301" max="8301" width="0.7109375" style="52" customWidth="1"/>
    <col min="8302" max="8302" width="9.140625" style="52" customWidth="1"/>
    <col min="8303" max="8303" width="6" style="52" customWidth="1"/>
    <col min="8304" max="8304" width="0.7109375" style="52" customWidth="1"/>
    <col min="8305" max="8305" width="7.140625" style="52" customWidth="1"/>
    <col min="8306" max="8306" width="6.5703125" style="52" customWidth="1"/>
    <col min="8307" max="8307" width="0.7109375" style="52" customWidth="1"/>
    <col min="8308" max="8308" width="7.85546875" style="52" customWidth="1"/>
    <col min="8309" max="8309" width="10.5703125" style="52" customWidth="1"/>
    <col min="8310" max="8310" width="0.7109375" style="52" customWidth="1"/>
    <col min="8311" max="8552" width="11.42578125" style="52"/>
    <col min="8553" max="8553" width="0.7109375" style="52" customWidth="1"/>
    <col min="8554" max="8554" width="15.140625" style="52" customWidth="1"/>
    <col min="8555" max="8555" width="0.7109375" style="52" customWidth="1"/>
    <col min="8556" max="8556" width="56.140625" style="52" customWidth="1"/>
    <col min="8557" max="8557" width="0.7109375" style="52" customWidth="1"/>
    <col min="8558" max="8558" width="9.140625" style="52" customWidth="1"/>
    <col min="8559" max="8559" width="6" style="52" customWidth="1"/>
    <col min="8560" max="8560" width="0.7109375" style="52" customWidth="1"/>
    <col min="8561" max="8561" width="7.140625" style="52" customWidth="1"/>
    <col min="8562" max="8562" width="6.5703125" style="52" customWidth="1"/>
    <col min="8563" max="8563" width="0.7109375" style="52" customWidth="1"/>
    <col min="8564" max="8564" width="7.85546875" style="52" customWidth="1"/>
    <col min="8565" max="8565" width="10.5703125" style="52" customWidth="1"/>
    <col min="8566" max="8566" width="0.7109375" style="52" customWidth="1"/>
    <col min="8567" max="8808" width="11.42578125" style="52"/>
    <col min="8809" max="8809" width="0.7109375" style="52" customWidth="1"/>
    <col min="8810" max="8810" width="15.140625" style="52" customWidth="1"/>
    <col min="8811" max="8811" width="0.7109375" style="52" customWidth="1"/>
    <col min="8812" max="8812" width="56.140625" style="52" customWidth="1"/>
    <col min="8813" max="8813" width="0.7109375" style="52" customWidth="1"/>
    <col min="8814" max="8814" width="9.140625" style="52" customWidth="1"/>
    <col min="8815" max="8815" width="6" style="52" customWidth="1"/>
    <col min="8816" max="8816" width="0.7109375" style="52" customWidth="1"/>
    <col min="8817" max="8817" width="7.140625" style="52" customWidth="1"/>
    <col min="8818" max="8818" width="6.5703125" style="52" customWidth="1"/>
    <col min="8819" max="8819" width="0.7109375" style="52" customWidth="1"/>
    <col min="8820" max="8820" width="7.85546875" style="52" customWidth="1"/>
    <col min="8821" max="8821" width="10.5703125" style="52" customWidth="1"/>
    <col min="8822" max="8822" width="0.7109375" style="52" customWidth="1"/>
    <col min="8823" max="9064" width="11.42578125" style="52"/>
    <col min="9065" max="9065" width="0.7109375" style="52" customWidth="1"/>
    <col min="9066" max="9066" width="15.140625" style="52" customWidth="1"/>
    <col min="9067" max="9067" width="0.7109375" style="52" customWidth="1"/>
    <col min="9068" max="9068" width="56.140625" style="52" customWidth="1"/>
    <col min="9069" max="9069" width="0.7109375" style="52" customWidth="1"/>
    <col min="9070" max="9070" width="9.140625" style="52" customWidth="1"/>
    <col min="9071" max="9071" width="6" style="52" customWidth="1"/>
    <col min="9072" max="9072" width="0.7109375" style="52" customWidth="1"/>
    <col min="9073" max="9073" width="7.140625" style="52" customWidth="1"/>
    <col min="9074" max="9074" width="6.5703125" style="52" customWidth="1"/>
    <col min="9075" max="9075" width="0.7109375" style="52" customWidth="1"/>
    <col min="9076" max="9076" width="7.85546875" style="52" customWidth="1"/>
    <col min="9077" max="9077" width="10.5703125" style="52" customWidth="1"/>
    <col min="9078" max="9078" width="0.7109375" style="52" customWidth="1"/>
    <col min="9079" max="9320" width="11.42578125" style="52"/>
    <col min="9321" max="9321" width="0.7109375" style="52" customWidth="1"/>
    <col min="9322" max="9322" width="15.140625" style="52" customWidth="1"/>
    <col min="9323" max="9323" width="0.7109375" style="52" customWidth="1"/>
    <col min="9324" max="9324" width="56.140625" style="52" customWidth="1"/>
    <col min="9325" max="9325" width="0.7109375" style="52" customWidth="1"/>
    <col min="9326" max="9326" width="9.140625" style="52" customWidth="1"/>
    <col min="9327" max="9327" width="6" style="52" customWidth="1"/>
    <col min="9328" max="9328" width="0.7109375" style="52" customWidth="1"/>
    <col min="9329" max="9329" width="7.140625" style="52" customWidth="1"/>
    <col min="9330" max="9330" width="6.5703125" style="52" customWidth="1"/>
    <col min="9331" max="9331" width="0.7109375" style="52" customWidth="1"/>
    <col min="9332" max="9332" width="7.85546875" style="52" customWidth="1"/>
    <col min="9333" max="9333" width="10.5703125" style="52" customWidth="1"/>
    <col min="9334" max="9334" width="0.7109375" style="52" customWidth="1"/>
    <col min="9335" max="9576" width="11.42578125" style="52"/>
    <col min="9577" max="9577" width="0.7109375" style="52" customWidth="1"/>
    <col min="9578" max="9578" width="15.140625" style="52" customWidth="1"/>
    <col min="9579" max="9579" width="0.7109375" style="52" customWidth="1"/>
    <col min="9580" max="9580" width="56.140625" style="52" customWidth="1"/>
    <col min="9581" max="9581" width="0.7109375" style="52" customWidth="1"/>
    <col min="9582" max="9582" width="9.140625" style="52" customWidth="1"/>
    <col min="9583" max="9583" width="6" style="52" customWidth="1"/>
    <col min="9584" max="9584" width="0.7109375" style="52" customWidth="1"/>
    <col min="9585" max="9585" width="7.140625" style="52" customWidth="1"/>
    <col min="9586" max="9586" width="6.5703125" style="52" customWidth="1"/>
    <col min="9587" max="9587" width="0.7109375" style="52" customWidth="1"/>
    <col min="9588" max="9588" width="7.85546875" style="52" customWidth="1"/>
    <col min="9589" max="9589" width="10.5703125" style="52" customWidth="1"/>
    <col min="9590" max="9590" width="0.7109375" style="52" customWidth="1"/>
    <col min="9591" max="9832" width="11.42578125" style="52"/>
    <col min="9833" max="9833" width="0.7109375" style="52" customWidth="1"/>
    <col min="9834" max="9834" width="15.140625" style="52" customWidth="1"/>
    <col min="9835" max="9835" width="0.7109375" style="52" customWidth="1"/>
    <col min="9836" max="9836" width="56.140625" style="52" customWidth="1"/>
    <col min="9837" max="9837" width="0.7109375" style="52" customWidth="1"/>
    <col min="9838" max="9838" width="9.140625" style="52" customWidth="1"/>
    <col min="9839" max="9839" width="6" style="52" customWidth="1"/>
    <col min="9840" max="9840" width="0.7109375" style="52" customWidth="1"/>
    <col min="9841" max="9841" width="7.140625" style="52" customWidth="1"/>
    <col min="9842" max="9842" width="6.5703125" style="52" customWidth="1"/>
    <col min="9843" max="9843" width="0.7109375" style="52" customWidth="1"/>
    <col min="9844" max="9844" width="7.85546875" style="52" customWidth="1"/>
    <col min="9845" max="9845" width="10.5703125" style="52" customWidth="1"/>
    <col min="9846" max="9846" width="0.7109375" style="52" customWidth="1"/>
    <col min="9847" max="10088" width="11.42578125" style="52"/>
    <col min="10089" max="10089" width="0.7109375" style="52" customWidth="1"/>
    <col min="10090" max="10090" width="15.140625" style="52" customWidth="1"/>
    <col min="10091" max="10091" width="0.7109375" style="52" customWidth="1"/>
    <col min="10092" max="10092" width="56.140625" style="52" customWidth="1"/>
    <col min="10093" max="10093" width="0.7109375" style="52" customWidth="1"/>
    <col min="10094" max="10094" width="9.140625" style="52" customWidth="1"/>
    <col min="10095" max="10095" width="6" style="52" customWidth="1"/>
    <col min="10096" max="10096" width="0.7109375" style="52" customWidth="1"/>
    <col min="10097" max="10097" width="7.140625" style="52" customWidth="1"/>
    <col min="10098" max="10098" width="6.5703125" style="52" customWidth="1"/>
    <col min="10099" max="10099" width="0.7109375" style="52" customWidth="1"/>
    <col min="10100" max="10100" width="7.85546875" style="52" customWidth="1"/>
    <col min="10101" max="10101" width="10.5703125" style="52" customWidth="1"/>
    <col min="10102" max="10102" width="0.7109375" style="52" customWidth="1"/>
    <col min="10103" max="10344" width="11.42578125" style="52"/>
    <col min="10345" max="10345" width="0.7109375" style="52" customWidth="1"/>
    <col min="10346" max="10346" width="15.140625" style="52" customWidth="1"/>
    <col min="10347" max="10347" width="0.7109375" style="52" customWidth="1"/>
    <col min="10348" max="10348" width="56.140625" style="52" customWidth="1"/>
    <col min="10349" max="10349" width="0.7109375" style="52" customWidth="1"/>
    <col min="10350" max="10350" width="9.140625" style="52" customWidth="1"/>
    <col min="10351" max="10351" width="6" style="52" customWidth="1"/>
    <col min="10352" max="10352" width="0.7109375" style="52" customWidth="1"/>
    <col min="10353" max="10353" width="7.140625" style="52" customWidth="1"/>
    <col min="10354" max="10354" width="6.5703125" style="52" customWidth="1"/>
    <col min="10355" max="10355" width="0.7109375" style="52" customWidth="1"/>
    <col min="10356" max="10356" width="7.85546875" style="52" customWidth="1"/>
    <col min="10357" max="10357" width="10.5703125" style="52" customWidth="1"/>
    <col min="10358" max="10358" width="0.7109375" style="52" customWidth="1"/>
    <col min="10359" max="10600" width="11.42578125" style="52"/>
    <col min="10601" max="10601" width="0.7109375" style="52" customWidth="1"/>
    <col min="10602" max="10602" width="15.140625" style="52" customWidth="1"/>
    <col min="10603" max="10603" width="0.7109375" style="52" customWidth="1"/>
    <col min="10604" max="10604" width="56.140625" style="52" customWidth="1"/>
    <col min="10605" max="10605" width="0.7109375" style="52" customWidth="1"/>
    <col min="10606" max="10606" width="9.140625" style="52" customWidth="1"/>
    <col min="10607" max="10607" width="6" style="52" customWidth="1"/>
    <col min="10608" max="10608" width="0.7109375" style="52" customWidth="1"/>
    <col min="10609" max="10609" width="7.140625" style="52" customWidth="1"/>
    <col min="10610" max="10610" width="6.5703125" style="52" customWidth="1"/>
    <col min="10611" max="10611" width="0.7109375" style="52" customWidth="1"/>
    <col min="10612" max="10612" width="7.85546875" style="52" customWidth="1"/>
    <col min="10613" max="10613" width="10.5703125" style="52" customWidth="1"/>
    <col min="10614" max="10614" width="0.7109375" style="52" customWidth="1"/>
    <col min="10615" max="10856" width="11.42578125" style="52"/>
    <col min="10857" max="10857" width="0.7109375" style="52" customWidth="1"/>
    <col min="10858" max="10858" width="15.140625" style="52" customWidth="1"/>
    <col min="10859" max="10859" width="0.7109375" style="52" customWidth="1"/>
    <col min="10860" max="10860" width="56.140625" style="52" customWidth="1"/>
    <col min="10861" max="10861" width="0.7109375" style="52" customWidth="1"/>
    <col min="10862" max="10862" width="9.140625" style="52" customWidth="1"/>
    <col min="10863" max="10863" width="6" style="52" customWidth="1"/>
    <col min="10864" max="10864" width="0.7109375" style="52" customWidth="1"/>
    <col min="10865" max="10865" width="7.140625" style="52" customWidth="1"/>
    <col min="10866" max="10866" width="6.5703125" style="52" customWidth="1"/>
    <col min="10867" max="10867" width="0.7109375" style="52" customWidth="1"/>
    <col min="10868" max="10868" width="7.85546875" style="52" customWidth="1"/>
    <col min="10869" max="10869" width="10.5703125" style="52" customWidth="1"/>
    <col min="10870" max="10870" width="0.7109375" style="52" customWidth="1"/>
    <col min="10871" max="11112" width="11.42578125" style="52"/>
    <col min="11113" max="11113" width="0.7109375" style="52" customWidth="1"/>
    <col min="11114" max="11114" width="15.140625" style="52" customWidth="1"/>
    <col min="11115" max="11115" width="0.7109375" style="52" customWidth="1"/>
    <col min="11116" max="11116" width="56.140625" style="52" customWidth="1"/>
    <col min="11117" max="11117" width="0.7109375" style="52" customWidth="1"/>
    <col min="11118" max="11118" width="9.140625" style="52" customWidth="1"/>
    <col min="11119" max="11119" width="6" style="52" customWidth="1"/>
    <col min="11120" max="11120" width="0.7109375" style="52" customWidth="1"/>
    <col min="11121" max="11121" width="7.140625" style="52" customWidth="1"/>
    <col min="11122" max="11122" width="6.5703125" style="52" customWidth="1"/>
    <col min="11123" max="11123" width="0.7109375" style="52" customWidth="1"/>
    <col min="11124" max="11124" width="7.85546875" style="52" customWidth="1"/>
    <col min="11125" max="11125" width="10.5703125" style="52" customWidth="1"/>
    <col min="11126" max="11126" width="0.7109375" style="52" customWidth="1"/>
    <col min="11127" max="11368" width="11.42578125" style="52"/>
    <col min="11369" max="11369" width="0.7109375" style="52" customWidth="1"/>
    <col min="11370" max="11370" width="15.140625" style="52" customWidth="1"/>
    <col min="11371" max="11371" width="0.7109375" style="52" customWidth="1"/>
    <col min="11372" max="11372" width="56.140625" style="52" customWidth="1"/>
    <col min="11373" max="11373" width="0.7109375" style="52" customWidth="1"/>
    <col min="11374" max="11374" width="9.140625" style="52" customWidth="1"/>
    <col min="11375" max="11375" width="6" style="52" customWidth="1"/>
    <col min="11376" max="11376" width="0.7109375" style="52" customWidth="1"/>
    <col min="11377" max="11377" width="7.140625" style="52" customWidth="1"/>
    <col min="11378" max="11378" width="6.5703125" style="52" customWidth="1"/>
    <col min="11379" max="11379" width="0.7109375" style="52" customWidth="1"/>
    <col min="11380" max="11380" width="7.85546875" style="52" customWidth="1"/>
    <col min="11381" max="11381" width="10.5703125" style="52" customWidth="1"/>
    <col min="11382" max="11382" width="0.7109375" style="52" customWidth="1"/>
    <col min="11383" max="11624" width="11.42578125" style="52"/>
    <col min="11625" max="11625" width="0.7109375" style="52" customWidth="1"/>
    <col min="11626" max="11626" width="15.140625" style="52" customWidth="1"/>
    <col min="11627" max="11627" width="0.7109375" style="52" customWidth="1"/>
    <col min="11628" max="11628" width="56.140625" style="52" customWidth="1"/>
    <col min="11629" max="11629" width="0.7109375" style="52" customWidth="1"/>
    <col min="11630" max="11630" width="9.140625" style="52" customWidth="1"/>
    <col min="11631" max="11631" width="6" style="52" customWidth="1"/>
    <col min="11632" max="11632" width="0.7109375" style="52" customWidth="1"/>
    <col min="11633" max="11633" width="7.140625" style="52" customWidth="1"/>
    <col min="11634" max="11634" width="6.5703125" style="52" customWidth="1"/>
    <col min="11635" max="11635" width="0.7109375" style="52" customWidth="1"/>
    <col min="11636" max="11636" width="7.85546875" style="52" customWidth="1"/>
    <col min="11637" max="11637" width="10.5703125" style="52" customWidth="1"/>
    <col min="11638" max="11638" width="0.7109375" style="52" customWidth="1"/>
    <col min="11639" max="11880" width="11.42578125" style="52"/>
    <col min="11881" max="11881" width="0.7109375" style="52" customWidth="1"/>
    <col min="11882" max="11882" width="15.140625" style="52" customWidth="1"/>
    <col min="11883" max="11883" width="0.7109375" style="52" customWidth="1"/>
    <col min="11884" max="11884" width="56.140625" style="52" customWidth="1"/>
    <col min="11885" max="11885" width="0.7109375" style="52" customWidth="1"/>
    <col min="11886" max="11886" width="9.140625" style="52" customWidth="1"/>
    <col min="11887" max="11887" width="6" style="52" customWidth="1"/>
    <col min="11888" max="11888" width="0.7109375" style="52" customWidth="1"/>
    <col min="11889" max="11889" width="7.140625" style="52" customWidth="1"/>
    <col min="11890" max="11890" width="6.5703125" style="52" customWidth="1"/>
    <col min="11891" max="11891" width="0.7109375" style="52" customWidth="1"/>
    <col min="11892" max="11892" width="7.85546875" style="52" customWidth="1"/>
    <col min="11893" max="11893" width="10.5703125" style="52" customWidth="1"/>
    <col min="11894" max="11894" width="0.7109375" style="52" customWidth="1"/>
    <col min="11895" max="12136" width="11.42578125" style="52"/>
    <col min="12137" max="12137" width="0.7109375" style="52" customWidth="1"/>
    <col min="12138" max="12138" width="15.140625" style="52" customWidth="1"/>
    <col min="12139" max="12139" width="0.7109375" style="52" customWidth="1"/>
    <col min="12140" max="12140" width="56.140625" style="52" customWidth="1"/>
    <col min="12141" max="12141" width="0.7109375" style="52" customWidth="1"/>
    <col min="12142" max="12142" width="9.140625" style="52" customWidth="1"/>
    <col min="12143" max="12143" width="6" style="52" customWidth="1"/>
    <col min="12144" max="12144" width="0.7109375" style="52" customWidth="1"/>
    <col min="12145" max="12145" width="7.140625" style="52" customWidth="1"/>
    <col min="12146" max="12146" width="6.5703125" style="52" customWidth="1"/>
    <col min="12147" max="12147" width="0.7109375" style="52" customWidth="1"/>
    <col min="12148" max="12148" width="7.85546875" style="52" customWidth="1"/>
    <col min="12149" max="12149" width="10.5703125" style="52" customWidth="1"/>
    <col min="12150" max="12150" width="0.7109375" style="52" customWidth="1"/>
    <col min="12151" max="12392" width="11.42578125" style="52"/>
    <col min="12393" max="12393" width="0.7109375" style="52" customWidth="1"/>
    <col min="12394" max="12394" width="15.140625" style="52" customWidth="1"/>
    <col min="12395" max="12395" width="0.7109375" style="52" customWidth="1"/>
    <col min="12396" max="12396" width="56.140625" style="52" customWidth="1"/>
    <col min="12397" max="12397" width="0.7109375" style="52" customWidth="1"/>
    <col min="12398" max="12398" width="9.140625" style="52" customWidth="1"/>
    <col min="12399" max="12399" width="6" style="52" customWidth="1"/>
    <col min="12400" max="12400" width="0.7109375" style="52" customWidth="1"/>
    <col min="12401" max="12401" width="7.140625" style="52" customWidth="1"/>
    <col min="12402" max="12402" width="6.5703125" style="52" customWidth="1"/>
    <col min="12403" max="12403" width="0.7109375" style="52" customWidth="1"/>
    <col min="12404" max="12404" width="7.85546875" style="52" customWidth="1"/>
    <col min="12405" max="12405" width="10.5703125" style="52" customWidth="1"/>
    <col min="12406" max="12406" width="0.7109375" style="52" customWidth="1"/>
    <col min="12407" max="12648" width="11.42578125" style="52"/>
    <col min="12649" max="12649" width="0.7109375" style="52" customWidth="1"/>
    <col min="12650" max="12650" width="15.140625" style="52" customWidth="1"/>
    <col min="12651" max="12651" width="0.7109375" style="52" customWidth="1"/>
    <col min="12652" max="12652" width="56.140625" style="52" customWidth="1"/>
    <col min="12653" max="12653" width="0.7109375" style="52" customWidth="1"/>
    <col min="12654" max="12654" width="9.140625" style="52" customWidth="1"/>
    <col min="12655" max="12655" width="6" style="52" customWidth="1"/>
    <col min="12656" max="12656" width="0.7109375" style="52" customWidth="1"/>
    <col min="12657" max="12657" width="7.140625" style="52" customWidth="1"/>
    <col min="12658" max="12658" width="6.5703125" style="52" customWidth="1"/>
    <col min="12659" max="12659" width="0.7109375" style="52" customWidth="1"/>
    <col min="12660" max="12660" width="7.85546875" style="52" customWidth="1"/>
    <col min="12661" max="12661" width="10.5703125" style="52" customWidth="1"/>
    <col min="12662" max="12662" width="0.7109375" style="52" customWidth="1"/>
    <col min="12663" max="12904" width="11.42578125" style="52"/>
    <col min="12905" max="12905" width="0.7109375" style="52" customWidth="1"/>
    <col min="12906" max="12906" width="15.140625" style="52" customWidth="1"/>
    <col min="12907" max="12907" width="0.7109375" style="52" customWidth="1"/>
    <col min="12908" max="12908" width="56.140625" style="52" customWidth="1"/>
    <col min="12909" max="12909" width="0.7109375" style="52" customWidth="1"/>
    <col min="12910" max="12910" width="9.140625" style="52" customWidth="1"/>
    <col min="12911" max="12911" width="6" style="52" customWidth="1"/>
    <col min="12912" max="12912" width="0.7109375" style="52" customWidth="1"/>
    <col min="12913" max="12913" width="7.140625" style="52" customWidth="1"/>
    <col min="12914" max="12914" width="6.5703125" style="52" customWidth="1"/>
    <col min="12915" max="12915" width="0.7109375" style="52" customWidth="1"/>
    <col min="12916" max="12916" width="7.85546875" style="52" customWidth="1"/>
    <col min="12917" max="12917" width="10.5703125" style="52" customWidth="1"/>
    <col min="12918" max="12918" width="0.7109375" style="52" customWidth="1"/>
    <col min="12919" max="13160" width="11.42578125" style="52"/>
    <col min="13161" max="13161" width="0.7109375" style="52" customWidth="1"/>
    <col min="13162" max="13162" width="15.140625" style="52" customWidth="1"/>
    <col min="13163" max="13163" width="0.7109375" style="52" customWidth="1"/>
    <col min="13164" max="13164" width="56.140625" style="52" customWidth="1"/>
    <col min="13165" max="13165" width="0.7109375" style="52" customWidth="1"/>
    <col min="13166" max="13166" width="9.140625" style="52" customWidth="1"/>
    <col min="13167" max="13167" width="6" style="52" customWidth="1"/>
    <col min="13168" max="13168" width="0.7109375" style="52" customWidth="1"/>
    <col min="13169" max="13169" width="7.140625" style="52" customWidth="1"/>
    <col min="13170" max="13170" width="6.5703125" style="52" customWidth="1"/>
    <col min="13171" max="13171" width="0.7109375" style="52" customWidth="1"/>
    <col min="13172" max="13172" width="7.85546875" style="52" customWidth="1"/>
    <col min="13173" max="13173" width="10.5703125" style="52" customWidth="1"/>
    <col min="13174" max="13174" width="0.7109375" style="52" customWidth="1"/>
    <col min="13175" max="13416" width="11.42578125" style="52"/>
    <col min="13417" max="13417" width="0.7109375" style="52" customWidth="1"/>
    <col min="13418" max="13418" width="15.140625" style="52" customWidth="1"/>
    <col min="13419" max="13419" width="0.7109375" style="52" customWidth="1"/>
    <col min="13420" max="13420" width="56.140625" style="52" customWidth="1"/>
    <col min="13421" max="13421" width="0.7109375" style="52" customWidth="1"/>
    <col min="13422" max="13422" width="9.140625" style="52" customWidth="1"/>
    <col min="13423" max="13423" width="6" style="52" customWidth="1"/>
    <col min="13424" max="13424" width="0.7109375" style="52" customWidth="1"/>
    <col min="13425" max="13425" width="7.140625" style="52" customWidth="1"/>
    <col min="13426" max="13426" width="6.5703125" style="52" customWidth="1"/>
    <col min="13427" max="13427" width="0.7109375" style="52" customWidth="1"/>
    <col min="13428" max="13428" width="7.85546875" style="52" customWidth="1"/>
    <col min="13429" max="13429" width="10.5703125" style="52" customWidth="1"/>
    <col min="13430" max="13430" width="0.7109375" style="52" customWidth="1"/>
    <col min="13431" max="13672" width="11.42578125" style="52"/>
    <col min="13673" max="13673" width="0.7109375" style="52" customWidth="1"/>
    <col min="13674" max="13674" width="15.140625" style="52" customWidth="1"/>
    <col min="13675" max="13675" width="0.7109375" style="52" customWidth="1"/>
    <col min="13676" max="13676" width="56.140625" style="52" customWidth="1"/>
    <col min="13677" max="13677" width="0.7109375" style="52" customWidth="1"/>
    <col min="13678" max="13678" width="9.140625" style="52" customWidth="1"/>
    <col min="13679" max="13679" width="6" style="52" customWidth="1"/>
    <col min="13680" max="13680" width="0.7109375" style="52" customWidth="1"/>
    <col min="13681" max="13681" width="7.140625" style="52" customWidth="1"/>
    <col min="13682" max="13682" width="6.5703125" style="52" customWidth="1"/>
    <col min="13683" max="13683" width="0.7109375" style="52" customWidth="1"/>
    <col min="13684" max="13684" width="7.85546875" style="52" customWidth="1"/>
    <col min="13685" max="13685" width="10.5703125" style="52" customWidth="1"/>
    <col min="13686" max="13686" width="0.7109375" style="52" customWidth="1"/>
    <col min="13687" max="13928" width="11.42578125" style="52"/>
    <col min="13929" max="13929" width="0.7109375" style="52" customWidth="1"/>
    <col min="13930" max="13930" width="15.140625" style="52" customWidth="1"/>
    <col min="13931" max="13931" width="0.7109375" style="52" customWidth="1"/>
    <col min="13932" max="13932" width="56.140625" style="52" customWidth="1"/>
    <col min="13933" max="13933" width="0.7109375" style="52" customWidth="1"/>
    <col min="13934" max="13934" width="9.140625" style="52" customWidth="1"/>
    <col min="13935" max="13935" width="6" style="52" customWidth="1"/>
    <col min="13936" max="13936" width="0.7109375" style="52" customWidth="1"/>
    <col min="13937" max="13937" width="7.140625" style="52" customWidth="1"/>
    <col min="13938" max="13938" width="6.5703125" style="52" customWidth="1"/>
    <col min="13939" max="13939" width="0.7109375" style="52" customWidth="1"/>
    <col min="13940" max="13940" width="7.85546875" style="52" customWidth="1"/>
    <col min="13941" max="13941" width="10.5703125" style="52" customWidth="1"/>
    <col min="13942" max="13942" width="0.7109375" style="52" customWidth="1"/>
    <col min="13943" max="14184" width="11.42578125" style="52"/>
    <col min="14185" max="14185" width="0.7109375" style="52" customWidth="1"/>
    <col min="14186" max="14186" width="15.140625" style="52" customWidth="1"/>
    <col min="14187" max="14187" width="0.7109375" style="52" customWidth="1"/>
    <col min="14188" max="14188" width="56.140625" style="52" customWidth="1"/>
    <col min="14189" max="14189" width="0.7109375" style="52" customWidth="1"/>
    <col min="14190" max="14190" width="9.140625" style="52" customWidth="1"/>
    <col min="14191" max="14191" width="6" style="52" customWidth="1"/>
    <col min="14192" max="14192" width="0.7109375" style="52" customWidth="1"/>
    <col min="14193" max="14193" width="7.140625" style="52" customWidth="1"/>
    <col min="14194" max="14194" width="6.5703125" style="52" customWidth="1"/>
    <col min="14195" max="14195" width="0.7109375" style="52" customWidth="1"/>
    <col min="14196" max="14196" width="7.85546875" style="52" customWidth="1"/>
    <col min="14197" max="14197" width="10.5703125" style="52" customWidth="1"/>
    <col min="14198" max="14198" width="0.7109375" style="52" customWidth="1"/>
    <col min="14199" max="16384" width="11.42578125" style="52"/>
  </cols>
  <sheetData>
    <row r="1" spans="1:14" ht="15" customHeight="1">
      <c r="A1" s="192"/>
      <c r="B1" s="1938" t="s">
        <v>0</v>
      </c>
      <c r="C1" s="1938"/>
      <c r="D1" s="1938"/>
      <c r="E1" s="1938"/>
      <c r="F1" s="1938"/>
      <c r="G1" s="1938"/>
      <c r="H1" s="1938"/>
      <c r="I1" s="1938"/>
      <c r="J1" s="1938"/>
      <c r="K1" s="1938"/>
      <c r="L1" s="1938"/>
      <c r="M1" s="1938"/>
      <c r="N1" s="193"/>
    </row>
    <row r="2" spans="1:14" ht="15" customHeight="1">
      <c r="A2" s="194"/>
      <c r="B2" s="1939" t="s">
        <v>1</v>
      </c>
      <c r="C2" s="1939"/>
      <c r="D2" s="1939"/>
      <c r="E2" s="1939"/>
      <c r="F2" s="1939"/>
      <c r="G2" s="1939"/>
      <c r="H2" s="1939"/>
      <c r="I2" s="1939"/>
      <c r="J2" s="1939"/>
      <c r="K2" s="1939"/>
      <c r="L2" s="1939"/>
      <c r="M2" s="1939"/>
      <c r="N2" s="195"/>
    </row>
    <row r="3" spans="1:14" ht="15" customHeight="1">
      <c r="A3" s="194"/>
      <c r="B3" s="1939" t="s">
        <v>2</v>
      </c>
      <c r="C3" s="1939"/>
      <c r="D3" s="1939"/>
      <c r="E3" s="1939"/>
      <c r="F3" s="1939"/>
      <c r="G3" s="1939"/>
      <c r="H3" s="1939"/>
      <c r="I3" s="1939"/>
      <c r="J3" s="1939"/>
      <c r="K3" s="1939"/>
      <c r="L3" s="1939"/>
      <c r="M3" s="1939"/>
      <c r="N3" s="195"/>
    </row>
    <row r="4" spans="1:14" ht="15" customHeight="1">
      <c r="A4" s="194"/>
      <c r="B4" s="1939" t="s">
        <v>3</v>
      </c>
      <c r="C4" s="1939"/>
      <c r="D4" s="1939"/>
      <c r="E4" s="1939"/>
      <c r="F4" s="1939"/>
      <c r="G4" s="1939"/>
      <c r="H4" s="1939"/>
      <c r="I4" s="1939"/>
      <c r="J4" s="1939"/>
      <c r="K4" s="1939"/>
      <c r="L4" s="1939"/>
      <c r="M4" s="1939"/>
      <c r="N4" s="195"/>
    </row>
    <row r="5" spans="1:14" ht="15" customHeight="1">
      <c r="A5" s="194"/>
      <c r="B5" s="1939" t="s">
        <v>4</v>
      </c>
      <c r="C5" s="1939"/>
      <c r="D5" s="1939"/>
      <c r="E5" s="1939"/>
      <c r="F5" s="1939"/>
      <c r="G5" s="1939"/>
      <c r="H5" s="1939"/>
      <c r="I5" s="1939"/>
      <c r="J5" s="1939"/>
      <c r="K5" s="1939"/>
      <c r="L5" s="1939"/>
      <c r="M5" s="1939"/>
      <c r="N5" s="195"/>
    </row>
    <row r="6" spans="1:14">
      <c r="A6" s="196"/>
      <c r="B6" s="189" t="s">
        <v>13</v>
      </c>
      <c r="C6" s="189"/>
      <c r="D6" s="189"/>
      <c r="E6" s="189"/>
      <c r="F6" s="190"/>
      <c r="G6" s="190"/>
      <c r="H6" s="190"/>
      <c r="I6" s="190"/>
      <c r="J6" s="190"/>
      <c r="K6" s="190"/>
      <c r="L6" s="190"/>
      <c r="M6" s="190"/>
      <c r="N6" s="197"/>
    </row>
    <row r="7" spans="1:14">
      <c r="A7" s="194"/>
      <c r="B7" s="58" t="s">
        <v>51</v>
      </c>
      <c r="C7" s="58"/>
      <c r="D7" s="58"/>
      <c r="E7" s="58"/>
      <c r="F7" s="180"/>
      <c r="G7" s="180"/>
      <c r="H7" s="180"/>
      <c r="I7" s="180"/>
      <c r="J7" s="180"/>
      <c r="K7" s="180"/>
      <c r="L7" s="180"/>
      <c r="M7" s="180"/>
      <c r="N7" s="195"/>
    </row>
    <row r="8" spans="1:14">
      <c r="A8" s="194"/>
      <c r="B8" s="58" t="s">
        <v>31</v>
      </c>
      <c r="C8" s="58"/>
      <c r="D8" s="58"/>
      <c r="E8" s="58"/>
      <c r="F8" s="180"/>
      <c r="G8" s="180"/>
      <c r="H8" s="180"/>
      <c r="I8" s="180"/>
      <c r="J8" s="180"/>
      <c r="K8" s="180"/>
      <c r="L8" s="180"/>
      <c r="M8" s="180"/>
      <c r="N8" s="195"/>
    </row>
    <row r="9" spans="1:14">
      <c r="A9" s="198"/>
      <c r="B9" s="181" t="s">
        <v>15</v>
      </c>
      <c r="C9" s="181"/>
      <c r="D9" s="181"/>
      <c r="E9" s="181"/>
      <c r="F9" s="182"/>
      <c r="G9" s="182"/>
      <c r="H9" s="182"/>
      <c r="I9" s="182"/>
      <c r="J9" s="182"/>
      <c r="K9" s="182"/>
      <c r="L9" s="182"/>
      <c r="M9" s="182"/>
      <c r="N9" s="199"/>
    </row>
    <row r="10" spans="1:14" ht="18.75">
      <c r="A10" s="1860" t="s">
        <v>4730</v>
      </c>
      <c r="B10" s="1861"/>
      <c r="C10" s="1861"/>
      <c r="D10" s="1861"/>
      <c r="E10" s="1861"/>
      <c r="F10" s="1861"/>
      <c r="G10" s="1861"/>
      <c r="H10" s="1861"/>
      <c r="I10" s="1861"/>
      <c r="J10" s="1861"/>
      <c r="K10" s="1861"/>
      <c r="L10" s="1861"/>
      <c r="M10" s="1861"/>
      <c r="N10" s="1862"/>
    </row>
    <row r="11" spans="1:14" ht="3.95" customHeight="1" thickBot="1">
      <c r="A11" s="200"/>
      <c r="B11" s="53"/>
      <c r="C11" s="53"/>
      <c r="D11" s="53"/>
      <c r="E11" s="53"/>
      <c r="F11" s="53"/>
      <c r="G11" s="53"/>
      <c r="H11" s="53"/>
      <c r="I11" s="53"/>
      <c r="J11" s="53"/>
      <c r="K11" s="53"/>
      <c r="L11" s="53"/>
      <c r="M11" s="54"/>
      <c r="N11" s="195"/>
    </row>
    <row r="12" spans="1:14" ht="12" customHeight="1">
      <c r="A12" s="194"/>
      <c r="B12" s="55" t="s">
        <v>4733</v>
      </c>
      <c r="C12" s="58"/>
      <c r="D12" s="1870" t="e">
        <f>VLOOKUP($D$15,#REF!,2,FALSE)</f>
        <v>#REF!</v>
      </c>
      <c r="E12" s="1871"/>
      <c r="F12" s="1871"/>
      <c r="G12" s="1871"/>
      <c r="H12" s="1871"/>
      <c r="I12" s="1871"/>
      <c r="J12" s="1872"/>
      <c r="K12" s="180"/>
      <c r="L12" s="1866" t="s">
        <v>4732</v>
      </c>
      <c r="M12" s="1867"/>
      <c r="N12" s="195"/>
    </row>
    <row r="13" spans="1:14" ht="10.5" customHeight="1">
      <c r="A13" s="194"/>
      <c r="B13" s="56"/>
      <c r="C13" s="58"/>
      <c r="D13" s="1873"/>
      <c r="E13" s="1874"/>
      <c r="F13" s="1874"/>
      <c r="G13" s="1874"/>
      <c r="H13" s="1874"/>
      <c r="I13" s="1874"/>
      <c r="J13" s="1875"/>
      <c r="K13" s="58"/>
      <c r="L13" s="1868" t="e">
        <f>VLOOKUP($D$15,#REF!,3,FALSE)</f>
        <v>#REF!</v>
      </c>
      <c r="M13" s="1869">
        <f>IF($B13=0,0,VLOOKUP($B13,#REF!,2,FALSE))</f>
        <v>0</v>
      </c>
      <c r="N13" s="195"/>
    </row>
    <row r="14" spans="1:14" ht="3.95" customHeight="1" thickBot="1">
      <c r="A14" s="194"/>
      <c r="B14" s="58"/>
      <c r="C14" s="58"/>
      <c r="D14" s="59"/>
      <c r="E14" s="58"/>
      <c r="F14" s="180"/>
      <c r="G14" s="180"/>
      <c r="H14" s="180"/>
      <c r="I14" s="180"/>
      <c r="J14" s="180"/>
      <c r="K14" s="58"/>
      <c r="L14" s="180"/>
      <c r="M14" s="180"/>
      <c r="N14" s="195"/>
    </row>
    <row r="15" spans="1:14" ht="26.25" customHeight="1">
      <c r="A15" s="194"/>
      <c r="B15" s="185" t="s">
        <v>4731</v>
      </c>
      <c r="C15" s="184"/>
      <c r="D15" s="1863">
        <v>1100658</v>
      </c>
      <c r="E15" s="1864"/>
      <c r="F15" s="1864"/>
      <c r="G15" s="1865"/>
      <c r="H15" s="187"/>
      <c r="I15" s="188" t="s">
        <v>4734</v>
      </c>
      <c r="J15" s="183"/>
      <c r="K15" s="183"/>
      <c r="L15" s="183"/>
      <c r="M15" s="60">
        <v>24.9</v>
      </c>
      <c r="N15" s="195"/>
    </row>
    <row r="16" spans="1:14" ht="3.75" customHeight="1">
      <c r="A16" s="194"/>
      <c r="B16" s="186"/>
      <c r="C16" s="58"/>
      <c r="D16" s="58"/>
      <c r="E16" s="58"/>
      <c r="F16" s="58"/>
      <c r="G16" s="58"/>
      <c r="H16" s="58"/>
      <c r="I16" s="58"/>
      <c r="J16" s="58"/>
      <c r="K16" s="58"/>
      <c r="L16" s="58"/>
      <c r="M16" s="58"/>
      <c r="N16" s="195"/>
    </row>
    <row r="17" spans="1:14">
      <c r="A17" s="194"/>
      <c r="B17" s="1876" t="s">
        <v>16</v>
      </c>
      <c r="C17" s="1877"/>
      <c r="D17" s="1876" t="s">
        <v>4735</v>
      </c>
      <c r="E17" s="177"/>
      <c r="F17" s="1880" t="s">
        <v>4736</v>
      </c>
      <c r="G17" s="61" t="s">
        <v>4737</v>
      </c>
      <c r="H17" s="61"/>
      <c r="I17" s="62"/>
      <c r="J17" s="62" t="s">
        <v>4753</v>
      </c>
      <c r="K17" s="62"/>
      <c r="L17" s="62"/>
      <c r="M17" s="174" t="s">
        <v>4738</v>
      </c>
      <c r="N17" s="195"/>
    </row>
    <row r="18" spans="1:14">
      <c r="A18" s="194"/>
      <c r="B18" s="1878"/>
      <c r="C18" s="1879"/>
      <c r="D18" s="1878"/>
      <c r="E18" s="63"/>
      <c r="F18" s="1881"/>
      <c r="G18" s="1882" t="s">
        <v>4754</v>
      </c>
      <c r="H18" s="1883"/>
      <c r="I18" s="64" t="s">
        <v>4739</v>
      </c>
      <c r="J18" s="1882" t="s">
        <v>4754</v>
      </c>
      <c r="K18" s="1883"/>
      <c r="L18" s="64" t="s">
        <v>4739</v>
      </c>
      <c r="M18" s="179" t="s">
        <v>4740</v>
      </c>
      <c r="N18" s="195"/>
    </row>
    <row r="19" spans="1:14">
      <c r="A19" s="194"/>
      <c r="B19" s="173" t="s">
        <v>82</v>
      </c>
      <c r="C19" s="65"/>
      <c r="D19" s="66" t="e">
        <f>IF($B19=0,0,VLOOKUP($B19,#REF!,2,FALSE))</f>
        <v>#REF!</v>
      </c>
      <c r="E19" s="67"/>
      <c r="F19" s="68">
        <v>1</v>
      </c>
      <c r="G19" s="69">
        <v>0.75</v>
      </c>
      <c r="H19" s="70"/>
      <c r="I19" s="145">
        <f>IF(G19=0,0,1-G19)</f>
        <v>0.25</v>
      </c>
      <c r="J19" s="140" t="e">
        <f>IF($B19=0,0,VLOOKUP($B19,#REF!,3,FALSE))</f>
        <v>#REF!</v>
      </c>
      <c r="K19" s="141"/>
      <c r="L19" s="140" t="e">
        <f>IF($B19=0,0,VLOOKUP($B19,#REF!,4,FALSE))</f>
        <v>#REF!</v>
      </c>
      <c r="M19" s="71" t="e">
        <f>ROUND((J19*G19+L19*I19)*F19,4)</f>
        <v>#REF!</v>
      </c>
      <c r="N19" s="195"/>
    </row>
    <row r="20" spans="1:14">
      <c r="A20" s="194"/>
      <c r="B20" s="171" t="s">
        <v>83</v>
      </c>
      <c r="C20" s="65"/>
      <c r="D20" s="66" t="e">
        <f>IF($B20=0,0,VLOOKUP($B20,#REF!,2,FALSE))</f>
        <v>#REF!</v>
      </c>
      <c r="E20" s="67"/>
      <c r="F20" s="72">
        <v>1</v>
      </c>
      <c r="G20" s="73">
        <v>1</v>
      </c>
      <c r="H20" s="74"/>
      <c r="I20" s="75">
        <f t="shared" ref="I20:I25" si="0">IF(G20=0,0,1-G20)</f>
        <v>0</v>
      </c>
      <c r="J20" s="142" t="e">
        <f>IF($B20=0,0,VLOOKUP($B20,#REF!,3,FALSE))</f>
        <v>#REF!</v>
      </c>
      <c r="K20" s="129"/>
      <c r="L20" s="76" t="e">
        <f>IF($B20=0,0,VLOOKUP($B20,#REF!,4,FALSE))</f>
        <v>#REF!</v>
      </c>
      <c r="M20" s="76" t="e">
        <f t="shared" ref="M20:M25" si="1">ROUND((J20*G20+L20*I20)*F20,4)</f>
        <v>#REF!</v>
      </c>
      <c r="N20" s="195"/>
    </row>
    <row r="21" spans="1:14">
      <c r="A21" s="194"/>
      <c r="B21" s="171" t="s">
        <v>84</v>
      </c>
      <c r="C21" s="65"/>
      <c r="D21" s="66" t="e">
        <f>IF($B21=0,0,VLOOKUP($B21,#REF!,2,FALSE))</f>
        <v>#REF!</v>
      </c>
      <c r="E21" s="67"/>
      <c r="F21" s="72">
        <v>1</v>
      </c>
      <c r="G21" s="73">
        <v>1</v>
      </c>
      <c r="H21" s="74"/>
      <c r="I21" s="75">
        <f t="shared" si="0"/>
        <v>0</v>
      </c>
      <c r="J21" s="142" t="e">
        <f>IF($B21=0,0,VLOOKUP($B21,#REF!,3,FALSE))</f>
        <v>#REF!</v>
      </c>
      <c r="K21" s="129"/>
      <c r="L21" s="76" t="e">
        <f>IF($B21=0,0,VLOOKUP($B21,#REF!,4,FALSE))</f>
        <v>#REF!</v>
      </c>
      <c r="M21" s="76" t="e">
        <f t="shared" si="1"/>
        <v>#REF!</v>
      </c>
      <c r="N21" s="195"/>
    </row>
    <row r="22" spans="1:14">
      <c r="A22" s="194"/>
      <c r="B22" s="171" t="s">
        <v>81</v>
      </c>
      <c r="C22" s="65"/>
      <c r="D22" s="66" t="e">
        <f>IF($B22=0,0,VLOOKUP($B22,#REF!,2,FALSE))</f>
        <v>#REF!</v>
      </c>
      <c r="E22" s="67"/>
      <c r="F22" s="72">
        <v>3</v>
      </c>
      <c r="G22" s="73">
        <v>0.83</v>
      </c>
      <c r="H22" s="74"/>
      <c r="I22" s="75">
        <f t="shared" si="0"/>
        <v>0.17000000000000004</v>
      </c>
      <c r="J22" s="142" t="e">
        <f>IF($B22=0,0,VLOOKUP($B22,#REF!,3,FALSE))</f>
        <v>#REF!</v>
      </c>
      <c r="K22" s="129"/>
      <c r="L22" s="76" t="e">
        <f>IF($B22=0,0,VLOOKUP($B22,#REF!,4,FALSE))</f>
        <v>#REF!</v>
      </c>
      <c r="M22" s="76" t="e">
        <f t="shared" si="1"/>
        <v>#REF!</v>
      </c>
      <c r="N22" s="195"/>
    </row>
    <row r="23" spans="1:14">
      <c r="A23" s="194"/>
      <c r="B23" s="171"/>
      <c r="C23" s="65"/>
      <c r="D23" s="66">
        <f>IF($B23=0,0,VLOOKUP($B23,#REF!,2,FALSE))</f>
        <v>0</v>
      </c>
      <c r="E23" s="67"/>
      <c r="F23" s="72"/>
      <c r="G23" s="73"/>
      <c r="H23" s="74"/>
      <c r="I23" s="75">
        <f t="shared" si="0"/>
        <v>0</v>
      </c>
      <c r="J23" s="142">
        <f>IF($B23=0,0,VLOOKUP($B23,#REF!,3,FALSE))</f>
        <v>0</v>
      </c>
      <c r="K23" s="129"/>
      <c r="L23" s="76">
        <f>IF($B23=0,0,VLOOKUP($B23,#REF!,4,FALSE))</f>
        <v>0</v>
      </c>
      <c r="M23" s="76">
        <f t="shared" si="1"/>
        <v>0</v>
      </c>
      <c r="N23" s="195"/>
    </row>
    <row r="24" spans="1:14">
      <c r="A24" s="194"/>
      <c r="B24" s="171"/>
      <c r="C24" s="65"/>
      <c r="D24" s="66">
        <f>IF($B24=0,0,VLOOKUP($B24,#REF!,2,FALSE))</f>
        <v>0</v>
      </c>
      <c r="E24" s="67"/>
      <c r="F24" s="72"/>
      <c r="G24" s="73"/>
      <c r="H24" s="74"/>
      <c r="I24" s="75">
        <f t="shared" si="0"/>
        <v>0</v>
      </c>
      <c r="J24" s="142">
        <f>IF($B24=0,0,VLOOKUP($B24,#REF!,3,FALSE))</f>
        <v>0</v>
      </c>
      <c r="K24" s="129"/>
      <c r="L24" s="76">
        <f>IF($B24=0,0,VLOOKUP($B24,#REF!,4,FALSE))</f>
        <v>0</v>
      </c>
      <c r="M24" s="76">
        <f t="shared" si="1"/>
        <v>0</v>
      </c>
      <c r="N24" s="195"/>
    </row>
    <row r="25" spans="1:14">
      <c r="A25" s="194"/>
      <c r="B25" s="172"/>
      <c r="C25" s="77"/>
      <c r="D25" s="66">
        <f>IF($B25=0,0,VLOOKUP($B25,#REF!,2,FALSE))</f>
        <v>0</v>
      </c>
      <c r="E25" s="78"/>
      <c r="F25" s="79"/>
      <c r="G25" s="80"/>
      <c r="H25" s="81"/>
      <c r="I25" s="82">
        <f t="shared" si="0"/>
        <v>0</v>
      </c>
      <c r="J25" s="143">
        <f>IF($B25=0,0,VLOOKUP($B25,#REF!,3,FALSE))</f>
        <v>0</v>
      </c>
      <c r="K25" s="144"/>
      <c r="L25" s="83">
        <f>IF($B25=0,0,VLOOKUP($B25,#REF!,4,FALSE))</f>
        <v>0</v>
      </c>
      <c r="M25" s="83">
        <f t="shared" si="1"/>
        <v>0</v>
      </c>
      <c r="N25" s="195"/>
    </row>
    <row r="26" spans="1:14">
      <c r="A26" s="194"/>
      <c r="B26" s="84"/>
      <c r="C26" s="85"/>
      <c r="D26" s="86" t="s">
        <v>4741</v>
      </c>
      <c r="E26" s="86"/>
      <c r="F26" s="86"/>
      <c r="G26" s="87"/>
      <c r="H26" s="87"/>
      <c r="I26" s="88"/>
      <c r="J26" s="88"/>
      <c r="K26" s="88"/>
      <c r="L26" s="89"/>
      <c r="M26" s="90" t="e">
        <f>ROUND(SUM(M19:M25),4)</f>
        <v>#REF!</v>
      </c>
      <c r="N26" s="195"/>
    </row>
    <row r="27" spans="1:14" ht="3.95" customHeight="1">
      <c r="A27" s="194"/>
      <c r="B27" s="91"/>
      <c r="C27" s="92"/>
      <c r="D27" s="92"/>
      <c r="E27" s="92"/>
      <c r="F27" s="93"/>
      <c r="G27" s="93"/>
      <c r="H27" s="93"/>
      <c r="I27" s="93"/>
      <c r="J27" s="93"/>
      <c r="K27" s="93"/>
      <c r="L27" s="93"/>
      <c r="M27" s="94"/>
      <c r="N27" s="195"/>
    </row>
    <row r="28" spans="1:14">
      <c r="A28" s="194"/>
      <c r="B28" s="1876" t="s">
        <v>16</v>
      </c>
      <c r="C28" s="1877"/>
      <c r="D28" s="1876" t="s">
        <v>4742</v>
      </c>
      <c r="E28" s="1877"/>
      <c r="F28" s="1880" t="s">
        <v>4736</v>
      </c>
      <c r="G28" s="1887" t="s">
        <v>4746</v>
      </c>
      <c r="H28" s="1888"/>
      <c r="I28" s="1889"/>
      <c r="J28" s="95" t="s">
        <v>4738</v>
      </c>
      <c r="K28" s="95"/>
      <c r="L28" s="62"/>
      <c r="M28" s="174" t="s">
        <v>4738</v>
      </c>
      <c r="N28" s="195"/>
    </row>
    <row r="29" spans="1:14">
      <c r="A29" s="194"/>
      <c r="B29" s="1878"/>
      <c r="C29" s="1879"/>
      <c r="D29" s="1878"/>
      <c r="E29" s="1879"/>
      <c r="F29" s="1881"/>
      <c r="G29" s="1890"/>
      <c r="H29" s="1891"/>
      <c r="I29" s="1892"/>
      <c r="J29" s="97" t="s">
        <v>4740</v>
      </c>
      <c r="K29" s="97"/>
      <c r="L29" s="98"/>
      <c r="M29" s="179" t="s">
        <v>4755</v>
      </c>
      <c r="N29" s="195"/>
    </row>
    <row r="30" spans="1:14">
      <c r="A30" s="194"/>
      <c r="B30" s="173" t="s">
        <v>80</v>
      </c>
      <c r="C30" s="99"/>
      <c r="D30" s="100" t="e">
        <f>IF($B30=0,0,VLOOKUP($B30,#REF!,2,FALSE))</f>
        <v>#REF!</v>
      </c>
      <c r="E30" s="101"/>
      <c r="F30" s="102">
        <v>4</v>
      </c>
      <c r="G30" s="1893" t="e">
        <f>IF($B30=0,0,VLOOKUP($B30,#REF!,3,FALSE))</f>
        <v>#REF!</v>
      </c>
      <c r="H30" s="1894"/>
      <c r="I30" s="1895"/>
      <c r="J30" s="1902" t="e">
        <f>IF($B30=0,0,VLOOKUP($B30,#REF!,4,FALSE))</f>
        <v>#REF!</v>
      </c>
      <c r="K30" s="1903"/>
      <c r="L30" s="1904"/>
      <c r="M30" s="76" t="e">
        <f>ROUND(F30*J30,4)</f>
        <v>#REF!</v>
      </c>
      <c r="N30" s="195"/>
    </row>
    <row r="31" spans="1:14">
      <c r="A31" s="194"/>
      <c r="B31" s="171"/>
      <c r="C31" s="65"/>
      <c r="D31" s="66">
        <f>IF($B31=0,0,VLOOKUP($B31,#REF!,2,FALSE))</f>
        <v>0</v>
      </c>
      <c r="E31" s="67"/>
      <c r="F31" s="103"/>
      <c r="G31" s="1896">
        <f>IF($B31=0,0,VLOOKUP($B31,#REF!,3,FALSE))</f>
        <v>0</v>
      </c>
      <c r="H31" s="1897"/>
      <c r="I31" s="1898"/>
      <c r="J31" s="1905">
        <f>IF($B31=0,0,VLOOKUP($B31,#REF!,4,FALSE))</f>
        <v>0</v>
      </c>
      <c r="K31" s="1906"/>
      <c r="L31" s="1907"/>
      <c r="M31" s="76"/>
      <c r="N31" s="195"/>
    </row>
    <row r="32" spans="1:14">
      <c r="A32" s="194"/>
      <c r="B32" s="171"/>
      <c r="C32" s="104"/>
      <c r="D32" s="66">
        <f>IF($B32=0,0,VLOOKUP($B32,#REF!,2,FALSE))</f>
        <v>0</v>
      </c>
      <c r="E32" s="67"/>
      <c r="F32" s="103"/>
      <c r="G32" s="1896">
        <f>IF($B32=0,0,VLOOKUP($B32,#REF!,3,FALSE))</f>
        <v>0</v>
      </c>
      <c r="H32" s="1897"/>
      <c r="I32" s="1898"/>
      <c r="J32" s="1905">
        <f>IF($B32=0,0,VLOOKUP($B32,#REF!,4,FALSE))</f>
        <v>0</v>
      </c>
      <c r="K32" s="1906"/>
      <c r="L32" s="1907"/>
      <c r="M32" s="76"/>
      <c r="N32" s="195"/>
    </row>
    <row r="33" spans="1:14">
      <c r="A33" s="194"/>
      <c r="B33" s="172"/>
      <c r="C33" s="105"/>
      <c r="D33" s="106">
        <f>IF($B33=0,0,VLOOKUP($B33,#REF!,2,FALSE))</f>
        <v>0</v>
      </c>
      <c r="E33" s="67"/>
      <c r="F33" s="103"/>
      <c r="G33" s="1899">
        <f>IF($B33=0,0,VLOOKUP($B33,#REF!,3,FALSE))</f>
        <v>0</v>
      </c>
      <c r="H33" s="1900"/>
      <c r="I33" s="1901"/>
      <c r="J33" s="1908">
        <f>IF($B33=0,0,VLOOKUP($B33,#REF!,4,FALSE))</f>
        <v>0</v>
      </c>
      <c r="K33" s="1909"/>
      <c r="L33" s="1910"/>
      <c r="M33" s="76"/>
      <c r="N33" s="195"/>
    </row>
    <row r="34" spans="1:14">
      <c r="A34" s="194"/>
      <c r="B34" s="108"/>
      <c r="C34" s="109"/>
      <c r="D34" s="110" t="s">
        <v>4743</v>
      </c>
      <c r="E34" s="110"/>
      <c r="F34" s="110"/>
      <c r="G34" s="111"/>
      <c r="H34" s="111"/>
      <c r="I34" s="111"/>
      <c r="J34" s="111"/>
      <c r="K34" s="111"/>
      <c r="L34" s="112"/>
      <c r="M34" s="113" t="e">
        <f>SUM(M30:M33)</f>
        <v>#REF!</v>
      </c>
      <c r="N34" s="195"/>
    </row>
    <row r="35" spans="1:14">
      <c r="A35" s="194"/>
      <c r="B35" s="114"/>
      <c r="C35" s="115"/>
      <c r="D35" s="116" t="s">
        <v>4756</v>
      </c>
      <c r="E35" s="116"/>
      <c r="F35" s="116"/>
      <c r="G35" s="117"/>
      <c r="H35" s="117"/>
      <c r="I35" s="118"/>
      <c r="J35" s="119"/>
      <c r="K35" s="119"/>
      <c r="L35" s="120"/>
      <c r="M35" s="113" t="e">
        <f>M26+M34</f>
        <v>#REF!</v>
      </c>
      <c r="N35" s="195"/>
    </row>
    <row r="36" spans="1:14" ht="3.95" customHeight="1">
      <c r="A36" s="194"/>
      <c r="B36" s="91"/>
      <c r="C36" s="92"/>
      <c r="D36" s="121"/>
      <c r="E36" s="121"/>
      <c r="F36" s="121"/>
      <c r="G36" s="93"/>
      <c r="H36" s="93"/>
      <c r="I36" s="93"/>
      <c r="J36" s="93"/>
      <c r="K36" s="93"/>
      <c r="L36" s="93"/>
      <c r="M36" s="122"/>
      <c r="N36" s="195"/>
    </row>
    <row r="37" spans="1:14">
      <c r="A37" s="194"/>
      <c r="B37" s="108"/>
      <c r="C37" s="109"/>
      <c r="D37" s="110" t="s">
        <v>4744</v>
      </c>
      <c r="E37" s="110"/>
      <c r="F37" s="110"/>
      <c r="G37" s="111"/>
      <c r="H37" s="111"/>
      <c r="I37" s="111"/>
      <c r="J37" s="111"/>
      <c r="K37" s="111"/>
      <c r="L37" s="123"/>
      <c r="M37" s="113" t="e">
        <f>ROUND(M35/M15,4)</f>
        <v>#REF!</v>
      </c>
      <c r="N37" s="195"/>
    </row>
    <row r="38" spans="1:14">
      <c r="A38" s="194"/>
      <c r="B38" s="91"/>
      <c r="C38" s="92"/>
      <c r="D38" s="146" t="s">
        <v>4757</v>
      </c>
      <c r="E38" s="146"/>
      <c r="F38" s="146"/>
      <c r="G38" s="147"/>
      <c r="H38" s="147"/>
      <c r="I38" s="147"/>
      <c r="J38" s="147"/>
      <c r="K38" s="147"/>
      <c r="L38" s="148"/>
      <c r="M38" s="113"/>
      <c r="N38" s="195"/>
    </row>
    <row r="39" spans="1:14">
      <c r="A39" s="194"/>
      <c r="B39" s="114"/>
      <c r="C39" s="115"/>
      <c r="D39" s="96" t="s">
        <v>4758</v>
      </c>
      <c r="E39" s="96"/>
      <c r="F39" s="96"/>
      <c r="G39" s="107"/>
      <c r="H39" s="107"/>
      <c r="I39" s="107"/>
      <c r="J39" s="107"/>
      <c r="K39" s="107"/>
      <c r="L39" s="124"/>
      <c r="M39" s="113"/>
      <c r="N39" s="195"/>
    </row>
    <row r="40" spans="1:14" ht="3.95" customHeight="1">
      <c r="A40" s="194"/>
      <c r="B40" s="91"/>
      <c r="C40" s="92"/>
      <c r="D40" s="92"/>
      <c r="E40" s="92"/>
      <c r="F40" s="93"/>
      <c r="G40" s="93"/>
      <c r="H40" s="93"/>
      <c r="I40" s="93"/>
      <c r="J40" s="93"/>
      <c r="K40" s="93"/>
      <c r="L40" s="93"/>
      <c r="M40" s="74"/>
      <c r="N40" s="195"/>
    </row>
    <row r="41" spans="1:14" ht="12.75" customHeight="1">
      <c r="A41" s="194"/>
      <c r="B41" s="125" t="s">
        <v>16</v>
      </c>
      <c r="C41" s="126"/>
      <c r="D41" s="125" t="s">
        <v>4745</v>
      </c>
      <c r="E41" s="126"/>
      <c r="F41" s="1884" t="s">
        <v>17</v>
      </c>
      <c r="G41" s="1886"/>
      <c r="H41" s="149"/>
      <c r="I41" s="176" t="s">
        <v>4746</v>
      </c>
      <c r="J41" s="1884" t="s">
        <v>4747</v>
      </c>
      <c r="K41" s="1885"/>
      <c r="L41" s="1886"/>
      <c r="M41" s="127" t="s">
        <v>4748</v>
      </c>
      <c r="N41" s="195"/>
    </row>
    <row r="42" spans="1:14">
      <c r="A42" s="194"/>
      <c r="B42" s="171" t="s">
        <v>77</v>
      </c>
      <c r="C42" s="65"/>
      <c r="D42" s="66" t="e">
        <f>IF($B42=0,0,VLOOKUP($B42,#REF!,2,FALSE))</f>
        <v>#REF!</v>
      </c>
      <c r="E42" s="104"/>
      <c r="F42" s="1923">
        <v>0.76039000000000001</v>
      </c>
      <c r="G42" s="1924"/>
      <c r="H42" s="150"/>
      <c r="I42" s="152" t="e">
        <f>IF($B42=0,0,VLOOKUP($B42,#REF!,3,FALSE))</f>
        <v>#REF!</v>
      </c>
      <c r="J42" s="1916" t="e">
        <f>IF($B42=0,0,VLOOKUP($B42,#REF!,4,FALSE))</f>
        <v>#REF!</v>
      </c>
      <c r="K42" s="1917"/>
      <c r="L42" s="1918"/>
      <c r="M42" s="129" t="e">
        <f>ROUND(SUM(F42*J42),4)</f>
        <v>#REF!</v>
      </c>
      <c r="N42" s="195"/>
    </row>
    <row r="43" spans="1:14" ht="15" customHeight="1">
      <c r="A43" s="194"/>
      <c r="B43" s="171" t="s">
        <v>74</v>
      </c>
      <c r="C43" s="65"/>
      <c r="D43" s="66" t="e">
        <f>IF($B43=0,0,VLOOKUP($B43,#REF!,2,FALSE))</f>
        <v>#REF!</v>
      </c>
      <c r="E43" s="104"/>
      <c r="F43" s="1914">
        <v>0.28838000000000003</v>
      </c>
      <c r="G43" s="1915"/>
      <c r="H43" s="151"/>
      <c r="I43" s="153" t="e">
        <f>IF($B43=0,0,VLOOKUP($B43,#REF!,3,FALSE))</f>
        <v>#REF!</v>
      </c>
      <c r="J43" s="1911" t="e">
        <f>IF($B43=0,0,VLOOKUP($B43,#REF!,4,FALSE))</f>
        <v>#REF!</v>
      </c>
      <c r="K43" s="1912"/>
      <c r="L43" s="1913"/>
      <c r="M43" s="129" t="e">
        <f t="shared" ref="M43:M51" si="2">ROUND(SUM(F43*J43),4)</f>
        <v>#REF!</v>
      </c>
      <c r="N43" s="195"/>
    </row>
    <row r="44" spans="1:14" ht="15" customHeight="1">
      <c r="A44" s="194"/>
      <c r="B44" s="171" t="s">
        <v>78</v>
      </c>
      <c r="C44" s="65"/>
      <c r="D44" s="66" t="e">
        <f>IF($B44=0,0,VLOOKUP($B44,#REF!,2,FALSE))</f>
        <v>#REF!</v>
      </c>
      <c r="E44" s="104"/>
      <c r="F44" s="1914">
        <v>0.28838000000000003</v>
      </c>
      <c r="G44" s="1915"/>
      <c r="H44" s="151"/>
      <c r="I44" s="153" t="e">
        <f>IF($B44=0,0,VLOOKUP($B44,#REF!,3,FALSE))</f>
        <v>#REF!</v>
      </c>
      <c r="J44" s="1911" t="e">
        <f>IF($B44=0,0,VLOOKUP($B44,#REF!,4,FALSE))</f>
        <v>#REF!</v>
      </c>
      <c r="K44" s="1912"/>
      <c r="L44" s="1913"/>
      <c r="M44" s="129" t="e">
        <f t="shared" si="2"/>
        <v>#REF!</v>
      </c>
      <c r="N44" s="195"/>
    </row>
    <row r="45" spans="1:14" ht="15" customHeight="1">
      <c r="A45" s="194"/>
      <c r="B45" s="171" t="s">
        <v>79</v>
      </c>
      <c r="C45" s="65"/>
      <c r="D45" s="66" t="e">
        <f>IF($B45=0,0,VLOOKUP($B45,#REF!,2,FALSE))</f>
        <v>#REF!</v>
      </c>
      <c r="E45" s="104"/>
      <c r="F45" s="1914">
        <v>306.75905</v>
      </c>
      <c r="G45" s="1915"/>
      <c r="H45" s="151"/>
      <c r="I45" s="153" t="e">
        <f>IF($B45=0,0,VLOOKUP($B45,#REF!,3,FALSE))</f>
        <v>#REF!</v>
      </c>
      <c r="J45" s="1911" t="e">
        <f>IF($B45=0,0,VLOOKUP($B45,#REF!,4,FALSE))</f>
        <v>#REF!</v>
      </c>
      <c r="K45" s="1912"/>
      <c r="L45" s="1913"/>
      <c r="M45" s="129" t="e">
        <f t="shared" si="2"/>
        <v>#REF!</v>
      </c>
      <c r="N45" s="195"/>
    </row>
    <row r="46" spans="1:14" ht="15" customHeight="1">
      <c r="A46" s="194"/>
      <c r="B46" s="171" t="s">
        <v>76</v>
      </c>
      <c r="C46" s="65"/>
      <c r="D46" s="66" t="e">
        <f>IF($B46=0,0,VLOOKUP($B46,#REF!,2,FALSE))</f>
        <v>#REF!</v>
      </c>
      <c r="E46" s="104"/>
      <c r="F46" s="1914">
        <v>30.675899999999999</v>
      </c>
      <c r="G46" s="1915"/>
      <c r="H46" s="151"/>
      <c r="I46" s="153" t="e">
        <f>IF($B46=0,0,VLOOKUP($B46,#REF!,3,FALSE))</f>
        <v>#REF!</v>
      </c>
      <c r="J46" s="1911" t="e">
        <f>IF($B46=0,0,VLOOKUP($B46,#REF!,4,FALSE))</f>
        <v>#REF!</v>
      </c>
      <c r="K46" s="1912"/>
      <c r="L46" s="1913"/>
      <c r="M46" s="129" t="e">
        <f t="shared" si="2"/>
        <v>#REF!</v>
      </c>
      <c r="N46" s="195"/>
    </row>
    <row r="47" spans="1:14" ht="15" customHeight="1">
      <c r="A47" s="194"/>
      <c r="B47" s="171" t="s">
        <v>75</v>
      </c>
      <c r="C47" s="65"/>
      <c r="D47" s="66" t="e">
        <f>IF($B47=0,0,VLOOKUP($B47,#REF!,2,FALSE))</f>
        <v>#REF!</v>
      </c>
      <c r="E47" s="104"/>
      <c r="F47" s="1914">
        <v>1.6871700000000001</v>
      </c>
      <c r="G47" s="1915"/>
      <c r="H47" s="151"/>
      <c r="I47" s="153" t="e">
        <f>IF($B47=0,0,VLOOKUP($B47,#REF!,3,FALSE))</f>
        <v>#REF!</v>
      </c>
      <c r="J47" s="1911" t="e">
        <f>IF($B47=0,0,VLOOKUP($B47,#REF!,4,FALSE))</f>
        <v>#REF!</v>
      </c>
      <c r="K47" s="1912"/>
      <c r="L47" s="1913"/>
      <c r="M47" s="129" t="e">
        <f t="shared" si="2"/>
        <v>#REF!</v>
      </c>
      <c r="N47" s="195"/>
    </row>
    <row r="48" spans="1:14" ht="15" customHeight="1">
      <c r="A48" s="194"/>
      <c r="B48" s="171"/>
      <c r="C48" s="65"/>
      <c r="D48" s="66">
        <f>IF($B48=0,0,VLOOKUP($B48,#REF!,2,FALSE))</f>
        <v>0</v>
      </c>
      <c r="E48" s="104"/>
      <c r="F48" s="1914"/>
      <c r="G48" s="1915"/>
      <c r="H48" s="151"/>
      <c r="I48" s="153">
        <f>IF($B48=0,0,VLOOKUP($B48,#REF!,3,FALSE))</f>
        <v>0</v>
      </c>
      <c r="J48" s="1911">
        <f>IF($B48=0,0,VLOOKUP($B48,#REF!,4,FALSE))</f>
        <v>0</v>
      </c>
      <c r="K48" s="1912"/>
      <c r="L48" s="1913"/>
      <c r="M48" s="129">
        <f t="shared" si="2"/>
        <v>0</v>
      </c>
      <c r="N48" s="195"/>
    </row>
    <row r="49" spans="1:14" ht="15" customHeight="1">
      <c r="A49" s="194"/>
      <c r="B49" s="171"/>
      <c r="C49" s="65"/>
      <c r="D49" s="66">
        <f>IF($B49=0,0,VLOOKUP($B49,#REF!,2,FALSE))</f>
        <v>0</v>
      </c>
      <c r="E49" s="104"/>
      <c r="F49" s="1914"/>
      <c r="G49" s="1915"/>
      <c r="H49" s="151"/>
      <c r="I49" s="153">
        <f>IF($B49=0,0,VLOOKUP($B49,#REF!,3,FALSE))</f>
        <v>0</v>
      </c>
      <c r="J49" s="1911">
        <f>IF($B49=0,0,VLOOKUP($B49,#REF!,4,FALSE))</f>
        <v>0</v>
      </c>
      <c r="K49" s="1912"/>
      <c r="L49" s="1913"/>
      <c r="M49" s="129">
        <f t="shared" si="2"/>
        <v>0</v>
      </c>
      <c r="N49" s="195"/>
    </row>
    <row r="50" spans="1:14" ht="15" customHeight="1">
      <c r="A50" s="194"/>
      <c r="B50" s="171"/>
      <c r="C50" s="65"/>
      <c r="D50" s="66">
        <f>IF($B50=0,0,VLOOKUP($B50,#REF!,2,FALSE))</f>
        <v>0</v>
      </c>
      <c r="E50" s="104"/>
      <c r="F50" s="1914"/>
      <c r="G50" s="1915"/>
      <c r="H50" s="151"/>
      <c r="I50" s="153">
        <f>IF($B50=0,0,VLOOKUP($B50,#REF!,3,FALSE))</f>
        <v>0</v>
      </c>
      <c r="J50" s="1911">
        <f>IF($B50=0,0,VLOOKUP($B50,#REF!,4,FALSE))</f>
        <v>0</v>
      </c>
      <c r="K50" s="1912"/>
      <c r="L50" s="1913"/>
      <c r="M50" s="129">
        <f t="shared" si="2"/>
        <v>0</v>
      </c>
      <c r="N50" s="195"/>
    </row>
    <row r="51" spans="1:14" ht="15" customHeight="1">
      <c r="A51" s="194"/>
      <c r="B51" s="171"/>
      <c r="C51" s="65"/>
      <c r="D51" s="66">
        <f>IF($B51=0,0,VLOOKUP($B51,#REF!,2,FALSE))</f>
        <v>0</v>
      </c>
      <c r="E51" s="104"/>
      <c r="F51" s="1927"/>
      <c r="G51" s="1928"/>
      <c r="H51" s="151"/>
      <c r="I51" s="153">
        <f>IF($B51=0,0,VLOOKUP($B51,#REF!,3,FALSE))</f>
        <v>0</v>
      </c>
      <c r="J51" s="1911">
        <f>IF($B51=0,0,VLOOKUP($B51,#REF!,4,FALSE))</f>
        <v>0</v>
      </c>
      <c r="K51" s="1912"/>
      <c r="L51" s="1913"/>
      <c r="M51" s="129">
        <f t="shared" si="2"/>
        <v>0</v>
      </c>
      <c r="N51" s="195"/>
    </row>
    <row r="52" spans="1:14">
      <c r="A52" s="194"/>
      <c r="B52" s="84"/>
      <c r="C52" s="85"/>
      <c r="D52" s="130" t="s">
        <v>4749</v>
      </c>
      <c r="E52" s="130"/>
      <c r="F52" s="130"/>
      <c r="G52" s="131"/>
      <c r="H52" s="131"/>
      <c r="I52" s="131"/>
      <c r="J52" s="132"/>
      <c r="K52" s="132"/>
      <c r="L52" s="132"/>
      <c r="M52" s="113" t="e">
        <f>ROUND(SUM(M42:M51),4)</f>
        <v>#REF!</v>
      </c>
      <c r="N52" s="195"/>
    </row>
    <row r="53" spans="1:14">
      <c r="A53" s="194"/>
      <c r="B53" s="91"/>
      <c r="C53" s="92"/>
      <c r="D53" s="133"/>
      <c r="E53" s="133"/>
      <c r="F53" s="128"/>
      <c r="G53" s="128"/>
      <c r="H53" s="128"/>
      <c r="I53" s="128"/>
      <c r="J53" s="93"/>
      <c r="K53" s="93"/>
      <c r="L53" s="93"/>
      <c r="M53" s="74"/>
      <c r="N53" s="195"/>
    </row>
    <row r="54" spans="1:14">
      <c r="A54" s="194"/>
      <c r="B54" s="125" t="s">
        <v>16</v>
      </c>
      <c r="C54" s="126"/>
      <c r="D54" s="134" t="s">
        <v>4766</v>
      </c>
      <c r="E54" s="135"/>
      <c r="F54" s="175" t="s">
        <v>17</v>
      </c>
      <c r="G54" s="176"/>
      <c r="H54" s="139"/>
      <c r="I54" s="176" t="s">
        <v>4746</v>
      </c>
      <c r="J54" s="1884" t="s">
        <v>4747</v>
      </c>
      <c r="K54" s="1885"/>
      <c r="L54" s="1886"/>
      <c r="M54" s="241" t="s">
        <v>4748</v>
      </c>
      <c r="N54" s="195"/>
    </row>
    <row r="55" spans="1:14">
      <c r="A55" s="194"/>
      <c r="B55" s="171"/>
      <c r="C55" s="65"/>
      <c r="D55" s="66">
        <f>IF($B55=0,0,VLOOKUP($B55,#REF!,2,FALSE))</f>
        <v>0</v>
      </c>
      <c r="E55" s="104"/>
      <c r="F55" s="1923"/>
      <c r="G55" s="1924"/>
      <c r="H55" s="150"/>
      <c r="I55" s="152">
        <f>IF($B55=0,0,VLOOKUP($B55,#REF!,3,FALSE))</f>
        <v>0</v>
      </c>
      <c r="J55" s="1916">
        <f>IF($B55=0,0,VLOOKUP($B55,#REF!,4,FALSE))</f>
        <v>0</v>
      </c>
      <c r="K55" s="1917"/>
      <c r="L55" s="1918"/>
      <c r="M55" s="129">
        <f t="shared" ref="M55:M60" si="3">ROUND(SUM(F55*J55),4)</f>
        <v>0</v>
      </c>
      <c r="N55" s="195"/>
    </row>
    <row r="56" spans="1:14">
      <c r="A56" s="194"/>
      <c r="B56" s="171"/>
      <c r="C56" s="65"/>
      <c r="D56" s="66">
        <f>IF($B56=0,0,VLOOKUP($B56,#REF!,2,FALSE))</f>
        <v>0</v>
      </c>
      <c r="E56" s="104"/>
      <c r="F56" s="1914"/>
      <c r="G56" s="1915"/>
      <c r="H56" s="151"/>
      <c r="I56" s="153">
        <f>IF($B56=0,0,VLOOKUP($B56,#REF!,3,FALSE))</f>
        <v>0</v>
      </c>
      <c r="J56" s="1911">
        <f>IF($B56=0,0,VLOOKUP($B56,#REF!,4,FALSE))</f>
        <v>0</v>
      </c>
      <c r="K56" s="1912"/>
      <c r="L56" s="1913"/>
      <c r="M56" s="129">
        <f t="shared" si="3"/>
        <v>0</v>
      </c>
      <c r="N56" s="195"/>
    </row>
    <row r="57" spans="1:14">
      <c r="A57" s="194"/>
      <c r="B57" s="171"/>
      <c r="C57" s="65"/>
      <c r="D57" s="66">
        <f>IF($B57=0,0,VLOOKUP($B57,#REF!,2,FALSE))</f>
        <v>0</v>
      </c>
      <c r="E57" s="104"/>
      <c r="F57" s="1914"/>
      <c r="G57" s="1915"/>
      <c r="H57" s="151"/>
      <c r="I57" s="153">
        <f>IF($B57=0,0,VLOOKUP($B57,#REF!,3,FALSE))</f>
        <v>0</v>
      </c>
      <c r="J57" s="1911">
        <f>IF($B57=0,0,VLOOKUP($B57,#REF!,4,FALSE))</f>
        <v>0</v>
      </c>
      <c r="K57" s="1912"/>
      <c r="L57" s="1913"/>
      <c r="M57" s="129">
        <f t="shared" si="3"/>
        <v>0</v>
      </c>
      <c r="N57" s="195"/>
    </row>
    <row r="58" spans="1:14">
      <c r="A58" s="194"/>
      <c r="B58" s="171"/>
      <c r="C58" s="65"/>
      <c r="D58" s="66">
        <f>IF($B58=0,0,VLOOKUP($B58,#REF!,2,FALSE))</f>
        <v>0</v>
      </c>
      <c r="E58" s="104"/>
      <c r="F58" s="1914"/>
      <c r="G58" s="1915"/>
      <c r="H58" s="151"/>
      <c r="I58" s="153">
        <f>IF($B58=0,0,VLOOKUP($B58,#REF!,3,FALSE))</f>
        <v>0</v>
      </c>
      <c r="J58" s="1911">
        <f>IF($B58=0,0,VLOOKUP($B58,#REF!,4,FALSE))</f>
        <v>0</v>
      </c>
      <c r="K58" s="1912"/>
      <c r="L58" s="1913"/>
      <c r="M58" s="129">
        <f t="shared" si="3"/>
        <v>0</v>
      </c>
      <c r="N58" s="195"/>
    </row>
    <row r="59" spans="1:14">
      <c r="A59" s="194"/>
      <c r="B59" s="171"/>
      <c r="C59" s="65"/>
      <c r="D59" s="66">
        <f>IF($B59=0,0,VLOOKUP($B59,#REF!,2,FALSE))</f>
        <v>0</v>
      </c>
      <c r="E59" s="104"/>
      <c r="F59" s="1914"/>
      <c r="G59" s="1915"/>
      <c r="H59" s="151"/>
      <c r="I59" s="153">
        <f>IF($B59=0,0,VLOOKUP($B59,#REF!,3,FALSE))</f>
        <v>0</v>
      </c>
      <c r="J59" s="1911">
        <f>IF($B59=0,0,VLOOKUP($B59,#REF!,4,FALSE))</f>
        <v>0</v>
      </c>
      <c r="K59" s="1912"/>
      <c r="L59" s="1913"/>
      <c r="M59" s="129">
        <f t="shared" si="3"/>
        <v>0</v>
      </c>
      <c r="N59" s="195"/>
    </row>
    <row r="60" spans="1:14">
      <c r="A60" s="194"/>
      <c r="B60" s="171"/>
      <c r="C60" s="65"/>
      <c r="D60" s="66">
        <f>IF($B60=0,0,VLOOKUP($B60,#REF!,2,FALSE))</f>
        <v>0</v>
      </c>
      <c r="E60" s="104"/>
      <c r="F60" s="1914"/>
      <c r="G60" s="1915"/>
      <c r="H60" s="151"/>
      <c r="I60" s="153">
        <f>IF($B60=0,0,VLOOKUP($B60,#REF!,3,FALSE))</f>
        <v>0</v>
      </c>
      <c r="J60" s="1911">
        <f>IF($B60=0,0,VLOOKUP($B60,#REF!,4,FALSE))</f>
        <v>0</v>
      </c>
      <c r="K60" s="1912"/>
      <c r="L60" s="1913"/>
      <c r="M60" s="129">
        <f t="shared" si="3"/>
        <v>0</v>
      </c>
      <c r="N60" s="195"/>
    </row>
    <row r="61" spans="1:14">
      <c r="A61" s="194"/>
      <c r="B61" s="84"/>
      <c r="C61" s="85"/>
      <c r="D61" s="130" t="s">
        <v>4759</v>
      </c>
      <c r="E61" s="130"/>
      <c r="F61" s="131"/>
      <c r="G61" s="131"/>
      <c r="H61" s="131"/>
      <c r="I61" s="131"/>
      <c r="J61" s="132"/>
      <c r="K61" s="132"/>
      <c r="L61" s="132"/>
      <c r="M61" s="113">
        <f>SUM(M55:M60)</f>
        <v>0</v>
      </c>
      <c r="N61" s="195"/>
    </row>
    <row r="62" spans="1:14">
      <c r="A62" s="194"/>
      <c r="B62" s="91"/>
      <c r="C62" s="92"/>
      <c r="D62" s="133"/>
      <c r="E62" s="133"/>
      <c r="F62" s="128"/>
      <c r="G62" s="128"/>
      <c r="H62" s="128"/>
      <c r="I62" s="128"/>
      <c r="J62" s="93"/>
      <c r="K62" s="93"/>
      <c r="L62" s="93"/>
      <c r="M62" s="74"/>
      <c r="N62" s="195"/>
    </row>
    <row r="63" spans="1:14">
      <c r="A63" s="194"/>
      <c r="B63" s="1882" t="s">
        <v>16</v>
      </c>
      <c r="C63" s="1883"/>
      <c r="D63" s="1925" t="s">
        <v>4760</v>
      </c>
      <c r="E63" s="1926"/>
      <c r="F63" s="1929" t="s">
        <v>16</v>
      </c>
      <c r="G63" s="1930"/>
      <c r="H63" s="130"/>
      <c r="I63" s="170" t="s">
        <v>17</v>
      </c>
      <c r="J63" s="191" t="s">
        <v>4746</v>
      </c>
      <c r="K63" s="64"/>
      <c r="L63" s="64" t="s">
        <v>4748</v>
      </c>
      <c r="M63" s="170" t="s">
        <v>4738</v>
      </c>
      <c r="N63" s="195"/>
    </row>
    <row r="64" spans="1:14" ht="15" customHeight="1">
      <c r="A64" s="194"/>
      <c r="B64" s="171" t="s">
        <v>77</v>
      </c>
      <c r="C64" s="65"/>
      <c r="D64" s="66" t="e">
        <f>IF($B64=0,0,VLOOKUP($B64,#REF!,2,FALSE))</f>
        <v>#REF!</v>
      </c>
      <c r="E64" s="104"/>
      <c r="F64" s="1934">
        <v>5914647</v>
      </c>
      <c r="G64" s="1935"/>
      <c r="H64" s="128"/>
      <c r="I64" s="157">
        <v>1.14059</v>
      </c>
      <c r="J64" s="155" t="e">
        <f>IF($F64=0,0,VLOOKUP($F64,#REF!,3,FALSE))</f>
        <v>#REF!</v>
      </c>
      <c r="K64" s="136"/>
      <c r="L64" s="156" t="e">
        <f>IF($F64=0,0,VLOOKUP($F64,#REF!,4,FALSE))</f>
        <v>#REF!</v>
      </c>
      <c r="M64" s="129" t="e">
        <f>ROUND(SUM(I64*L64),4)</f>
        <v>#REF!</v>
      </c>
      <c r="N64" s="195"/>
    </row>
    <row r="65" spans="1:14">
      <c r="A65" s="194"/>
      <c r="B65" s="171" t="s">
        <v>74</v>
      </c>
      <c r="C65" s="65"/>
      <c r="D65" s="66" t="e">
        <f>IF($B65=0,0,VLOOKUP($B65,#REF!,2,FALSE))</f>
        <v>#REF!</v>
      </c>
      <c r="E65" s="104"/>
      <c r="F65" s="1934">
        <v>5914647</v>
      </c>
      <c r="G65" s="1935"/>
      <c r="H65" s="128"/>
      <c r="I65" s="157">
        <v>0.43257000000000001</v>
      </c>
      <c r="J65" s="155" t="e">
        <f>IF($F65=0,0,VLOOKUP($F65,#REF!,3,FALSE))</f>
        <v>#REF!</v>
      </c>
      <c r="K65" s="136"/>
      <c r="L65" s="156" t="e">
        <f>IF($F65=0,0,VLOOKUP($F65,#REF!,4,FALSE))</f>
        <v>#REF!</v>
      </c>
      <c r="M65" s="129" t="e">
        <f t="shared" ref="M65:M71" si="4">ROUND(SUM(I65*L65),4)</f>
        <v>#REF!</v>
      </c>
      <c r="N65" s="195"/>
    </row>
    <row r="66" spans="1:14">
      <c r="A66" s="194"/>
      <c r="B66" s="171" t="s">
        <v>78</v>
      </c>
      <c r="C66" s="65"/>
      <c r="D66" s="66" t="e">
        <f>IF($B66=0,0,VLOOKUP($B66,#REF!,2,FALSE))</f>
        <v>#REF!</v>
      </c>
      <c r="E66" s="104"/>
      <c r="F66" s="1934">
        <v>5914647</v>
      </c>
      <c r="G66" s="1935"/>
      <c r="H66" s="128"/>
      <c r="I66" s="157">
        <v>0.43257000000000001</v>
      </c>
      <c r="J66" s="155" t="e">
        <f>IF($F66=0,0,VLOOKUP($F66,#REF!,3,FALSE))</f>
        <v>#REF!</v>
      </c>
      <c r="K66" s="136"/>
      <c r="L66" s="156" t="e">
        <f>IF($F66=0,0,VLOOKUP($F66,#REF!,4,FALSE))</f>
        <v>#REF!</v>
      </c>
      <c r="M66" s="129" t="e">
        <f t="shared" si="4"/>
        <v>#REF!</v>
      </c>
      <c r="N66" s="195"/>
    </row>
    <row r="67" spans="1:14">
      <c r="A67" s="194"/>
      <c r="B67" s="171" t="s">
        <v>79</v>
      </c>
      <c r="C67" s="65"/>
      <c r="D67" s="66" t="e">
        <f>IF($B67=0,0,VLOOKUP($B67,#REF!,2,FALSE))</f>
        <v>#REF!</v>
      </c>
      <c r="E67" s="104"/>
      <c r="F67" s="1934">
        <v>5914655</v>
      </c>
      <c r="G67" s="1935"/>
      <c r="H67" s="128"/>
      <c r="I67" s="157">
        <v>0.30675999999999998</v>
      </c>
      <c r="J67" s="155" t="e">
        <f>IF($F67=0,0,VLOOKUP($F67,#REF!,3,FALSE))</f>
        <v>#REF!</v>
      </c>
      <c r="K67" s="136"/>
      <c r="L67" s="156" t="e">
        <f>IF($F67=0,0,VLOOKUP($F67,#REF!,4,FALSE))</f>
        <v>#REF!</v>
      </c>
      <c r="M67" s="129" t="e">
        <f t="shared" si="4"/>
        <v>#REF!</v>
      </c>
      <c r="N67" s="195"/>
    </row>
    <row r="68" spans="1:14">
      <c r="A68" s="194"/>
      <c r="B68" s="171" t="s">
        <v>76</v>
      </c>
      <c r="C68" s="65"/>
      <c r="D68" s="66" t="e">
        <f>IF($B68=0,0,VLOOKUP($B68,#REF!,2,FALSE))</f>
        <v>#REF!</v>
      </c>
      <c r="E68" s="104"/>
      <c r="F68" s="1934">
        <v>5914655</v>
      </c>
      <c r="G68" s="1935"/>
      <c r="H68" s="128"/>
      <c r="I68" s="157">
        <v>3.0679999999999999E-2</v>
      </c>
      <c r="J68" s="155" t="e">
        <f>IF($F68=0,0,VLOOKUP($F68,#REF!,3,FALSE))</f>
        <v>#REF!</v>
      </c>
      <c r="K68" s="136"/>
      <c r="L68" s="156" t="e">
        <f>IF($F68=0,0,VLOOKUP($F68,#REF!,4,FALSE))</f>
        <v>#REF!</v>
      </c>
      <c r="M68" s="129" t="e">
        <f t="shared" si="4"/>
        <v>#REF!</v>
      </c>
      <c r="N68" s="195"/>
    </row>
    <row r="69" spans="1:14">
      <c r="A69" s="194"/>
      <c r="B69" s="171" t="s">
        <v>75</v>
      </c>
      <c r="C69" s="65"/>
      <c r="D69" s="66" t="e">
        <f>IF($B69=0,0,VLOOKUP($B69,#REF!,2,FALSE))</f>
        <v>#REF!</v>
      </c>
      <c r="E69" s="104"/>
      <c r="F69" s="1934">
        <v>5914655</v>
      </c>
      <c r="G69" s="1935"/>
      <c r="H69" s="128"/>
      <c r="I69" s="157">
        <v>1.6900000000000001E-3</v>
      </c>
      <c r="J69" s="155" t="e">
        <f>IF($F69=0,0,VLOOKUP($F69,#REF!,3,FALSE))</f>
        <v>#REF!</v>
      </c>
      <c r="K69" s="136"/>
      <c r="L69" s="156" t="e">
        <f>IF($F69=0,0,VLOOKUP($F69,#REF!,4,FALSE))</f>
        <v>#REF!</v>
      </c>
      <c r="M69" s="129" t="e">
        <f t="shared" si="4"/>
        <v>#REF!</v>
      </c>
      <c r="N69" s="195"/>
    </row>
    <row r="70" spans="1:14">
      <c r="A70" s="194"/>
      <c r="B70" s="171"/>
      <c r="C70" s="65"/>
      <c r="D70" s="66">
        <f>IF($B70=0,0,VLOOKUP($B70,#REF!,2,FALSE))</f>
        <v>0</v>
      </c>
      <c r="E70" s="104"/>
      <c r="F70" s="1934"/>
      <c r="G70" s="1935"/>
      <c r="H70" s="128"/>
      <c r="I70" s="157"/>
      <c r="J70" s="155">
        <f>IF($F70=0,0,VLOOKUP($F70,#REF!,3,FALSE))</f>
        <v>0</v>
      </c>
      <c r="K70" s="136"/>
      <c r="L70" s="156">
        <f>IF($F70=0,0,VLOOKUP($F70,#REF!,4,FALSE))</f>
        <v>0</v>
      </c>
      <c r="M70" s="129">
        <f t="shared" si="4"/>
        <v>0</v>
      </c>
      <c r="N70" s="195"/>
    </row>
    <row r="71" spans="1:14">
      <c r="A71" s="194"/>
      <c r="B71" s="171"/>
      <c r="C71" s="65"/>
      <c r="D71" s="66">
        <f>IF($B71=0,0,VLOOKUP($B71,#REF!,2,FALSE))</f>
        <v>0</v>
      </c>
      <c r="E71" s="104"/>
      <c r="F71" s="1936"/>
      <c r="G71" s="1937"/>
      <c r="H71" s="128"/>
      <c r="I71" s="157"/>
      <c r="J71" s="155">
        <f>IF($F71=0,0,VLOOKUP($F71,#REF!,3,FALSE))</f>
        <v>0</v>
      </c>
      <c r="K71" s="136"/>
      <c r="L71" s="156">
        <f>IF($F71=0,0,VLOOKUP($F71,#REF!,4,FALSE))</f>
        <v>0</v>
      </c>
      <c r="M71" s="129">
        <f t="shared" si="4"/>
        <v>0</v>
      </c>
      <c r="N71" s="195"/>
    </row>
    <row r="72" spans="1:14">
      <c r="A72" s="194"/>
      <c r="B72" s="84"/>
      <c r="C72" s="85"/>
      <c r="D72" s="130" t="s">
        <v>4751</v>
      </c>
      <c r="E72" s="130"/>
      <c r="F72" s="131"/>
      <c r="G72" s="131"/>
      <c r="H72" s="131"/>
      <c r="I72" s="131"/>
      <c r="J72" s="132"/>
      <c r="K72" s="132"/>
      <c r="L72" s="132"/>
      <c r="M72" s="113" t="e">
        <f>ROUND(SUM(M64:M71),4)</f>
        <v>#REF!</v>
      </c>
      <c r="N72" s="195"/>
    </row>
    <row r="73" spans="1:14">
      <c r="A73" s="194"/>
      <c r="B73" s="91"/>
      <c r="C73" s="92"/>
      <c r="D73" s="133"/>
      <c r="E73" s="133"/>
      <c r="F73" s="128"/>
      <c r="G73" s="128"/>
      <c r="H73" s="128"/>
      <c r="I73" s="128"/>
      <c r="J73" s="93"/>
      <c r="K73" s="93"/>
      <c r="L73" s="93"/>
      <c r="M73" s="74"/>
      <c r="N73" s="195"/>
    </row>
    <row r="74" spans="1:14">
      <c r="A74" s="194"/>
      <c r="B74" s="1876" t="s">
        <v>16</v>
      </c>
      <c r="C74" s="1877"/>
      <c r="D74" s="1919" t="s">
        <v>4761</v>
      </c>
      <c r="E74" s="178"/>
      <c r="F74" s="1921" t="s">
        <v>17</v>
      </c>
      <c r="G74" s="1931" t="s">
        <v>4746</v>
      </c>
      <c r="H74" s="139"/>
      <c r="I74" s="1933" t="s">
        <v>27</v>
      </c>
      <c r="J74" s="1933"/>
      <c r="K74" s="1933"/>
      <c r="L74" s="1930"/>
      <c r="M74" s="167" t="s">
        <v>4738</v>
      </c>
      <c r="N74" s="195"/>
    </row>
    <row r="75" spans="1:14">
      <c r="A75" s="194"/>
      <c r="B75" s="1878"/>
      <c r="C75" s="1879"/>
      <c r="D75" s="1920"/>
      <c r="E75" s="137"/>
      <c r="F75" s="1922"/>
      <c r="G75" s="1932"/>
      <c r="H75" s="154"/>
      <c r="I75" s="169" t="s">
        <v>4762</v>
      </c>
      <c r="J75" s="159" t="s">
        <v>4763</v>
      </c>
      <c r="K75" s="159"/>
      <c r="L75" s="64" t="s">
        <v>4764</v>
      </c>
      <c r="M75" s="168" t="s">
        <v>4750</v>
      </c>
      <c r="N75" s="195"/>
    </row>
    <row r="76" spans="1:14">
      <c r="A76" s="194"/>
      <c r="B76" s="173" t="str">
        <f>B64</f>
        <v xml:space="preserve">M0082 </v>
      </c>
      <c r="C76" s="99"/>
      <c r="D76" s="66" t="e">
        <f>IF($B76=0,0,VLOOKUP($B76,#REF!,2,FALSE))</f>
        <v>#REF!</v>
      </c>
      <c r="E76" s="138"/>
      <c r="F76" s="219">
        <f>I64</f>
        <v>1.14059</v>
      </c>
      <c r="G76" s="242" t="e">
        <f>IF($I76=0,0,VLOOKUP($I76,#REF!,3,FALSE))</f>
        <v>#REF!</v>
      </c>
      <c r="H76" s="128"/>
      <c r="I76" s="160">
        <v>5914359</v>
      </c>
      <c r="J76" s="161">
        <v>5914374</v>
      </c>
      <c r="K76" s="162"/>
      <c r="L76" s="166">
        <v>5914389</v>
      </c>
      <c r="M76" s="129"/>
      <c r="N76" s="195"/>
    </row>
    <row r="77" spans="1:14">
      <c r="A77" s="194"/>
      <c r="B77" s="171" t="str">
        <f t="shared" ref="B77:B83" si="5">B65</f>
        <v xml:space="preserve">M0005 </v>
      </c>
      <c r="C77" s="65"/>
      <c r="D77" s="66" t="e">
        <f>IF($B77=0,0,VLOOKUP($B77,#REF!,2,FALSE))</f>
        <v>#REF!</v>
      </c>
      <c r="E77" s="104"/>
      <c r="F77" s="171">
        <f t="shared" ref="F77:F83" si="6">I65</f>
        <v>0.43257000000000001</v>
      </c>
      <c r="G77" s="243" t="e">
        <f>IF($I77=0,0,VLOOKUP($I77,#REF!,3,FALSE))</f>
        <v>#REF!</v>
      </c>
      <c r="H77" s="128"/>
      <c r="I77" s="160">
        <v>5914359</v>
      </c>
      <c r="J77" s="164">
        <v>5914374</v>
      </c>
      <c r="K77" s="165"/>
      <c r="L77" s="166">
        <v>5914389</v>
      </c>
      <c r="M77" s="129"/>
      <c r="N77" s="195"/>
    </row>
    <row r="78" spans="1:14">
      <c r="A78" s="194"/>
      <c r="B78" s="171" t="str">
        <f t="shared" si="5"/>
        <v xml:space="preserve">M0191 </v>
      </c>
      <c r="C78" s="65"/>
      <c r="D78" s="66" t="e">
        <f>IF($B78=0,0,VLOOKUP($B78,#REF!,2,FALSE))</f>
        <v>#REF!</v>
      </c>
      <c r="E78" s="104"/>
      <c r="F78" s="171">
        <f t="shared" si="6"/>
        <v>0.43257000000000001</v>
      </c>
      <c r="G78" s="243" t="e">
        <f>IF($I78=0,0,VLOOKUP($I78,#REF!,3,FALSE))</f>
        <v>#REF!</v>
      </c>
      <c r="H78" s="128"/>
      <c r="I78" s="160">
        <v>5914359</v>
      </c>
      <c r="J78" s="164">
        <v>5914374</v>
      </c>
      <c r="K78" s="165"/>
      <c r="L78" s="166">
        <v>5914389</v>
      </c>
      <c r="M78" s="129"/>
      <c r="N78" s="195"/>
    </row>
    <row r="79" spans="1:14">
      <c r="A79" s="194"/>
      <c r="B79" s="171" t="str">
        <f t="shared" si="5"/>
        <v xml:space="preserve">M0424 </v>
      </c>
      <c r="C79" s="65"/>
      <c r="D79" s="66" t="e">
        <f>IF($B79=0,0,VLOOKUP($B79,#REF!,2,FALSE))</f>
        <v>#REF!</v>
      </c>
      <c r="E79" s="104"/>
      <c r="F79" s="171">
        <f t="shared" si="6"/>
        <v>0.30675999999999998</v>
      </c>
      <c r="G79" s="243" t="e">
        <f>IF($I79=0,0,VLOOKUP($I79,#REF!,3,FALSE))</f>
        <v>#REF!</v>
      </c>
      <c r="H79" s="128"/>
      <c r="I79" s="160">
        <v>5914449</v>
      </c>
      <c r="J79" s="164">
        <v>5914464</v>
      </c>
      <c r="K79" s="165"/>
      <c r="L79" s="166">
        <v>5914479</v>
      </c>
      <c r="M79" s="129"/>
      <c r="N79" s="195"/>
    </row>
    <row r="80" spans="1:14">
      <c r="A80" s="194"/>
      <c r="B80" s="171" t="str">
        <f t="shared" si="5"/>
        <v xml:space="preserve">M0012 </v>
      </c>
      <c r="C80" s="65"/>
      <c r="D80" s="66" t="e">
        <f>IF($B80=0,0,VLOOKUP($B80,#REF!,2,FALSE))</f>
        <v>#REF!</v>
      </c>
      <c r="E80" s="104"/>
      <c r="F80" s="171">
        <f t="shared" si="6"/>
        <v>3.0679999999999999E-2</v>
      </c>
      <c r="G80" s="243" t="e">
        <f>IF($I80=0,0,VLOOKUP($I80,#REF!,3,FALSE))</f>
        <v>#REF!</v>
      </c>
      <c r="H80" s="128"/>
      <c r="I80" s="160">
        <v>5914449</v>
      </c>
      <c r="J80" s="164">
        <v>5914464</v>
      </c>
      <c r="K80" s="165"/>
      <c r="L80" s="166">
        <v>5914479</v>
      </c>
      <c r="M80" s="129"/>
      <c r="N80" s="195"/>
    </row>
    <row r="81" spans="1:14">
      <c r="A81" s="194"/>
      <c r="B81" s="171" t="str">
        <f t="shared" si="5"/>
        <v xml:space="preserve">M0010 </v>
      </c>
      <c r="C81" s="65"/>
      <c r="D81" s="66" t="e">
        <f>IF($B81=0,0,VLOOKUP($B81,#REF!,2,FALSE))</f>
        <v>#REF!</v>
      </c>
      <c r="E81" s="104"/>
      <c r="F81" s="171">
        <f t="shared" si="6"/>
        <v>1.6900000000000001E-3</v>
      </c>
      <c r="G81" s="243" t="e">
        <f>IF($I81=0,0,VLOOKUP($I81,#REF!,3,FALSE))</f>
        <v>#REF!</v>
      </c>
      <c r="H81" s="128"/>
      <c r="I81" s="160">
        <v>5914449</v>
      </c>
      <c r="J81" s="164">
        <v>5914464</v>
      </c>
      <c r="K81" s="165"/>
      <c r="L81" s="166">
        <v>5914479</v>
      </c>
      <c r="M81" s="129"/>
      <c r="N81" s="195"/>
    </row>
    <row r="82" spans="1:14">
      <c r="A82" s="194"/>
      <c r="B82" s="171">
        <f t="shared" si="5"/>
        <v>0</v>
      </c>
      <c r="C82" s="65"/>
      <c r="D82" s="66"/>
      <c r="E82" s="104"/>
      <c r="F82" s="171">
        <f t="shared" si="6"/>
        <v>0</v>
      </c>
      <c r="G82" s="243"/>
      <c r="H82" s="128"/>
      <c r="I82" s="158"/>
      <c r="J82" s="164">
        <f>IF($F82=0,0,VLOOKUP($F82,#REF!,3,FALSE))</f>
        <v>0</v>
      </c>
      <c r="K82" s="165"/>
      <c r="L82" s="163">
        <f>IF($F82=0,0,VLOOKUP($F82,#REF!,4,FALSE))</f>
        <v>0</v>
      </c>
      <c r="M82" s="129"/>
      <c r="N82" s="195"/>
    </row>
    <row r="83" spans="1:14">
      <c r="A83" s="194"/>
      <c r="B83" s="171">
        <f t="shared" si="5"/>
        <v>0</v>
      </c>
      <c r="C83" s="65"/>
      <c r="D83" s="66"/>
      <c r="E83" s="104"/>
      <c r="F83" s="172">
        <f t="shared" si="6"/>
        <v>0</v>
      </c>
      <c r="G83" s="244"/>
      <c r="H83" s="128"/>
      <c r="I83" s="158"/>
      <c r="J83" s="164">
        <f>IF($F83=0,0,VLOOKUP($F83,#REF!,3,FALSE))</f>
        <v>0</v>
      </c>
      <c r="K83" s="165"/>
      <c r="L83" s="163">
        <f>IF($F83=0,0,VLOOKUP($F83,#REF!,4,FALSE))</f>
        <v>0</v>
      </c>
      <c r="M83" s="129"/>
      <c r="N83" s="195"/>
    </row>
    <row r="84" spans="1:14">
      <c r="A84" s="194"/>
      <c r="B84" s="84"/>
      <c r="C84" s="85"/>
      <c r="D84" s="130" t="s">
        <v>4765</v>
      </c>
      <c r="E84" s="130"/>
      <c r="F84" s="131"/>
      <c r="G84" s="131"/>
      <c r="H84" s="131"/>
      <c r="I84" s="131"/>
      <c r="J84" s="132"/>
      <c r="K84" s="132"/>
      <c r="L84" s="132"/>
      <c r="M84" s="113">
        <f>SUM(M76:M83)</f>
        <v>0</v>
      </c>
      <c r="N84" s="195"/>
    </row>
    <row r="85" spans="1:14" ht="13.5" thickBot="1">
      <c r="A85" s="201"/>
      <c r="B85" s="202"/>
      <c r="C85" s="203"/>
      <c r="D85" s="204" t="s">
        <v>4752</v>
      </c>
      <c r="E85" s="204"/>
      <c r="F85" s="205"/>
      <c r="G85" s="205"/>
      <c r="H85" s="205"/>
      <c r="I85" s="205"/>
      <c r="J85" s="206"/>
      <c r="K85" s="206"/>
      <c r="L85" s="207"/>
      <c r="M85" s="208" t="e">
        <f>M72+M84+M52+M37+M61</f>
        <v>#REF!</v>
      </c>
      <c r="N85" s="209"/>
    </row>
  </sheetData>
  <mergeCells count="78">
    <mergeCell ref="B1:M1"/>
    <mergeCell ref="B2:M2"/>
    <mergeCell ref="B3:M3"/>
    <mergeCell ref="B4:M4"/>
    <mergeCell ref="B5:M5"/>
    <mergeCell ref="J59:L59"/>
    <mergeCell ref="F60:G60"/>
    <mergeCell ref="J60:L60"/>
    <mergeCell ref="F63:G63"/>
    <mergeCell ref="G74:G75"/>
    <mergeCell ref="I74:L74"/>
    <mergeCell ref="F70:G70"/>
    <mergeCell ref="F71:G71"/>
    <mergeCell ref="F64:G64"/>
    <mergeCell ref="F65:G65"/>
    <mergeCell ref="F66:G66"/>
    <mergeCell ref="F67:G67"/>
    <mergeCell ref="F68:G68"/>
    <mergeCell ref="F69:G69"/>
    <mergeCell ref="J56:L56"/>
    <mergeCell ref="F57:G57"/>
    <mergeCell ref="J57:L57"/>
    <mergeCell ref="F58:G58"/>
    <mergeCell ref="J58:L58"/>
    <mergeCell ref="J45:L45"/>
    <mergeCell ref="J46:L46"/>
    <mergeCell ref="F55:G55"/>
    <mergeCell ref="J55:L55"/>
    <mergeCell ref="F48:G48"/>
    <mergeCell ref="F49:G49"/>
    <mergeCell ref="F50:G50"/>
    <mergeCell ref="F51:G51"/>
    <mergeCell ref="J48:L48"/>
    <mergeCell ref="J49:L49"/>
    <mergeCell ref="J50:L50"/>
    <mergeCell ref="J51:L51"/>
    <mergeCell ref="B74:C75"/>
    <mergeCell ref="D74:D75"/>
    <mergeCell ref="F74:F75"/>
    <mergeCell ref="B28:C29"/>
    <mergeCell ref="D28:E29"/>
    <mergeCell ref="F28:F29"/>
    <mergeCell ref="F41:G41"/>
    <mergeCell ref="F42:G42"/>
    <mergeCell ref="F43:G43"/>
    <mergeCell ref="B63:C63"/>
    <mergeCell ref="D63:E63"/>
    <mergeCell ref="F45:G45"/>
    <mergeCell ref="F46:G46"/>
    <mergeCell ref="F47:G47"/>
    <mergeCell ref="F56:G56"/>
    <mergeCell ref="F59:G59"/>
    <mergeCell ref="J41:L41"/>
    <mergeCell ref="J54:L54"/>
    <mergeCell ref="G28:I29"/>
    <mergeCell ref="G30:I30"/>
    <mergeCell ref="G31:I31"/>
    <mergeCell ref="G32:I32"/>
    <mergeCell ref="G33:I33"/>
    <mergeCell ref="J30:L30"/>
    <mergeCell ref="J31:L31"/>
    <mergeCell ref="J32:L32"/>
    <mergeCell ref="J33:L33"/>
    <mergeCell ref="J47:L47"/>
    <mergeCell ref="F44:G44"/>
    <mergeCell ref="J42:L42"/>
    <mergeCell ref="J43:L43"/>
    <mergeCell ref="J44:L44"/>
    <mergeCell ref="B17:C18"/>
    <mergeCell ref="D17:D18"/>
    <mergeCell ref="F17:F18"/>
    <mergeCell ref="G18:H18"/>
    <mergeCell ref="J18:K18"/>
    <mergeCell ref="A10:N10"/>
    <mergeCell ref="D15:G15"/>
    <mergeCell ref="L12:M12"/>
    <mergeCell ref="L13:M13"/>
    <mergeCell ref="D12:J13"/>
  </mergeCell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Plan94">
    <tabColor theme="7"/>
  </sheetPr>
  <dimension ref="A1:P26"/>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tr">
        <f>VLOOKUP($M15,'SERVIÇOS SINAPI'!$B:$E,2,FALSE)</f>
        <v>CONCRETO FCK = 25MPA, TRAÇO 1:2,3:2,7 (CIMENTO/ AREIA MÉDIA/ BRITA 1)  - PREPARO MECÂNICO COM BETONEIRA 400 L. AF_07/2016</v>
      </c>
      <c r="E12" s="2806"/>
      <c r="F12" s="2806"/>
      <c r="G12" s="2806"/>
      <c r="H12" s="2806"/>
      <c r="I12" s="2806"/>
      <c r="J12" s="2807"/>
      <c r="K12" s="323"/>
      <c r="L12" s="2829" t="s">
        <v>4732</v>
      </c>
      <c r="M12" s="2830"/>
      <c r="N12" s="324"/>
    </row>
    <row r="13" spans="1:16" s="320" customFormat="1" ht="22.5" customHeight="1">
      <c r="A13" s="321"/>
      <c r="B13" s="333"/>
      <c r="C13" s="322"/>
      <c r="D13" s="2808"/>
      <c r="E13" s="2809"/>
      <c r="F13" s="2809"/>
      <c r="G13" s="2809"/>
      <c r="H13" s="2809"/>
      <c r="I13" s="2809"/>
      <c r="J13" s="2810"/>
      <c r="K13" s="322"/>
      <c r="L13" s="2831" t="str">
        <f>VLOOKUP($M15,'SERVIÇOS SINAPI'!$B:$E,3,FALSE)</f>
        <v>M3</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6645</v>
      </c>
      <c r="E15" s="366"/>
      <c r="F15" s="366"/>
      <c r="G15" s="367"/>
      <c r="H15" s="337"/>
      <c r="I15" s="2821" t="s">
        <v>6906</v>
      </c>
      <c r="J15" s="2822"/>
      <c r="K15" s="2822"/>
      <c r="L15" s="2822"/>
      <c r="M15" s="434">
        <v>94965</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24">
      <c r="A19" s="321"/>
      <c r="B19" s="437">
        <v>370</v>
      </c>
      <c r="C19" s="1061"/>
      <c r="D19" s="1060" t="s">
        <v>4916</v>
      </c>
      <c r="E19" s="430" t="str">
        <f>IF($D19="SERVIÇO",VLOOKUP($B19,'SERVIÇOS SINAPI'!$B:$E,2,FALSE),IF($D19="INSUMO",VLOOKUP($B19,'INSUMOS SINAPI'!$A:$D,2,FALSE),IF($D19="COMPOSIÇÃO",VLOOKUP($B19,COMPOSIÇÕES!$A:$D,2,FALSE))))</f>
        <v>AREIA MEDIA - POSTO JAZIDA/FORNECEDOR (RETIRADO NA JAZIDA, SEM TRANSPORTE)</v>
      </c>
      <c r="F19" s="431" t="str">
        <f>IF($D19="SERVIÇO",VLOOKUP($B19,'SERVIÇOS SINAPI'!$B:$E,3,FALSE),IF($D19="INSUMO",VLOOKUP($B19,'INSUMOS SINAPI'!$A:$D,3,FALSE),IF($D19="COMPOSIÇÃO",VLOOKUP($B19,COMPOSIÇÕES!$A:$D,3,FALSE))))</f>
        <v xml:space="preserve">M3    </v>
      </c>
      <c r="G19" s="2827">
        <v>0.85899999999999999</v>
      </c>
      <c r="H19" s="2827"/>
      <c r="I19" s="2827"/>
      <c r="J19" s="2828">
        <f>IF($D19="SERVIÇO",VLOOKUP($B19,'SERVIÇOS SINAPI'!$B:$E,4,FALSE),IF($D19="INSUMO",VLOOKUP($B19,'INSUMOS SINAPI'!$A:$D,4,FALSE),IF($D19="COMPOSIÇÃO",VLOOKUP($B19,COMPOSIÇÕES!$A:$D,4,FALSE))))</f>
        <v>62.5</v>
      </c>
      <c r="K19" s="2828" t="str">
        <f>IF($B19=0,0,IF($D19="INSUMO",VLOOKUP($B19,'INSUMOS SINAPI'!$A:$D,3,FALSE),IF($M19="SERVIÇO",VLOOKUP($B19,'SERVIÇOS SINAPI'!$B:$E,3,FALSE))))</f>
        <v xml:space="preserve">M3    </v>
      </c>
      <c r="L19" s="2828" t="str">
        <f>IF($B19=0,0,IF($D19="INSUMO",VLOOKUP($B19,'INSUMOS SINAPI'!$A:$D,3,FALSE),IF($M19="SERVIÇO",VLOOKUP($B19,'SERVIÇOS SINAPI'!$B:$E,3,FALSE))))</f>
        <v xml:space="preserve">M3    </v>
      </c>
      <c r="M19" s="432">
        <f>TRUNC(G19*J19,2)</f>
        <v>53.68</v>
      </c>
      <c r="N19" s="324"/>
    </row>
    <row r="20" spans="1:14" s="320" customFormat="1">
      <c r="A20" s="321"/>
      <c r="B20" s="437">
        <v>1379</v>
      </c>
      <c r="C20" s="1062"/>
      <c r="D20" s="1060" t="s">
        <v>4916</v>
      </c>
      <c r="E20" s="430" t="str">
        <f>IF($D20="SERVIÇO",VLOOKUP($B20,'SERVIÇOS SINAPI'!$B:$E,2,FALSE),IF($D20="INSUMO",VLOOKUP($B20,'INSUMOS SINAPI'!$A:$D,2,FALSE),IF($D20="COMPOSIÇÃO",VLOOKUP($B20,COMPOSIÇÕES!$A:$D,2,FALSE))))</f>
        <v>CIMENTO PORTLAND COMPOSTO CP II-32</v>
      </c>
      <c r="F20" s="431" t="str">
        <f>IF($D20="SERVIÇO",VLOOKUP($B20,'SERVIÇOS SINAPI'!$B:$E,3,FALSE),IF($D20="INSUMO",VLOOKUP($B20,'INSUMOS SINAPI'!$A:$D,3,FALSE),IF($D20="COMPOSIÇÃO",VLOOKUP($B20,COMPOSIÇÕES!$A:$D,3,FALSE))))</f>
        <v xml:space="preserve">KG    </v>
      </c>
      <c r="G20" s="2827">
        <v>212.21</v>
      </c>
      <c r="H20" s="2827"/>
      <c r="I20" s="2827"/>
      <c r="J20" s="2828">
        <f>IF($D20="SERVIÇO",VLOOKUP($B20,'SERVIÇOS SINAPI'!$B:$E,4,FALSE),IF($D20="INSUMO",VLOOKUP($B20,'INSUMOS SINAPI'!$A:$D,4,FALSE),IF($D20="COMPOSIÇÃO",VLOOKUP($B20,COMPOSIÇÕES!$A:$D,4,FALSE))))</f>
        <v>0.49</v>
      </c>
      <c r="K20" s="2828" t="str">
        <f>IF($B20=0,0,IF($D20="INSUMO",VLOOKUP($B20,'INSUMOS SINAPI'!$A:$D,3,FALSE),IF($M20="SERVIÇO",VLOOKUP($B20,'SERVIÇOS SINAPI'!$B:$E,3,FALSE))))</f>
        <v xml:space="preserve">KG    </v>
      </c>
      <c r="L20" s="2828" t="str">
        <f>IF($B20=0,0,IF($D20="INSUMO",VLOOKUP($B20,'INSUMOS SINAPI'!$A:$D,3,FALSE),IF($M20="SERVIÇO",VLOOKUP($B20,'SERVIÇOS SINAPI'!$B:$E,3,FALSE))))</f>
        <v xml:space="preserve">KG    </v>
      </c>
      <c r="M20" s="432">
        <f t="shared" ref="M20:M25" si="0">TRUNC(G20*J20,2)</f>
        <v>103.98</v>
      </c>
      <c r="N20" s="324"/>
    </row>
    <row r="21" spans="1:14" s="320" customFormat="1">
      <c r="A21" s="321"/>
      <c r="B21" s="437"/>
      <c r="C21" s="1061"/>
      <c r="D21" s="1060" t="s">
        <v>5684</v>
      </c>
      <c r="E21" s="436" t="str">
        <f>'COTAÇÃO PEDRA BRITADA N.1'!$A$10</f>
        <v>PEDRA BRITADA N. 1 (9,5 a 19 MM)</v>
      </c>
      <c r="F21" s="644" t="s">
        <v>4707</v>
      </c>
      <c r="G21" s="2827">
        <v>0.57899999999999996</v>
      </c>
      <c r="H21" s="2827"/>
      <c r="I21" s="2827"/>
      <c r="J21" s="2846">
        <f>'COTAÇÃO PEDRA BRITADA N.1'!$C$17</f>
        <v>81</v>
      </c>
      <c r="K21" s="2846">
        <f>IF($B21=0,0,IF($D21="INSUMO",VLOOKUP($B21,'INSUMOS SINAPI'!$A:$D,3,FALSE),IF($M21="SERVIÇO",VLOOKUP($B21,'SERVIÇOS SINAPI'!$B:$E,3,FALSE))))</f>
        <v>0</v>
      </c>
      <c r="L21" s="2846">
        <f>IF($B21=0,0,IF($D21="INSUMO",VLOOKUP($B21,'INSUMOS SINAPI'!$A:$D,3,FALSE),IF($M21="SERVIÇO",VLOOKUP($B21,'SERVIÇOS SINAPI'!$B:$E,3,FALSE))))</f>
        <v>0</v>
      </c>
      <c r="M21" s="748">
        <f t="shared" si="0"/>
        <v>46.89</v>
      </c>
      <c r="N21" s="324"/>
    </row>
    <row r="22" spans="1:14" s="320" customFormat="1">
      <c r="A22" s="321"/>
      <c r="B22" s="437">
        <v>88316</v>
      </c>
      <c r="C22" s="1061"/>
      <c r="D22" s="1060"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27">
        <v>2.4500000000000002</v>
      </c>
      <c r="H22" s="2827"/>
      <c r="I22" s="2827"/>
      <c r="J22" s="2828">
        <f>IF($D22="SERVIÇO",VLOOKUP($B22,'SERVIÇOS SINAPI'!$B:$E,4,FALSE),IF($D22="INSUMO",VLOOKUP($B22,'INSUMOS SINAPI'!$A:$D,4,FALSE),IF($D22="COMPOSIÇÃO",VLOOKUP($B22,COMPOSIÇÕES!$A:$D,4,FALSE))))</f>
        <v>15.95</v>
      </c>
      <c r="K22" s="2828" t="b">
        <f>IF($B22=0,0,IF($D22="INSUMO",VLOOKUP($B22,'INSUMOS SINAPI'!$A:$D,3,FALSE),IF($M22="SERVIÇO",VLOOKUP($B22,'SERVIÇOS SINAPI'!$B:$E,3,FALSE))))</f>
        <v>0</v>
      </c>
      <c r="L22" s="2828" t="b">
        <f>IF($B22=0,0,IF($D22="INSUMO",VLOOKUP($B22,'INSUMOS SINAPI'!$A:$D,3,FALSE),IF($M22="SERVIÇO",VLOOKUP($B22,'SERVIÇOS SINAPI'!$B:$E,3,FALSE))))</f>
        <v>0</v>
      </c>
      <c r="M22" s="432">
        <f t="shared" si="0"/>
        <v>39.07</v>
      </c>
      <c r="N22" s="324"/>
    </row>
    <row r="23" spans="1:14" s="320" customFormat="1" ht="24">
      <c r="A23" s="321"/>
      <c r="B23" s="437">
        <v>88377</v>
      </c>
      <c r="C23" s="1061"/>
      <c r="D23" s="1060" t="s">
        <v>4729</v>
      </c>
      <c r="E23" s="430" t="str">
        <f>IF($D23="SERVIÇO",VLOOKUP($B23,'SERVIÇOS SINAPI'!$B:$E,2,FALSE),IF($D23="INSUMO",VLOOKUP($B23,'INSUMOS SINAPI'!$A:$D,2,FALSE),IF($D23="COMPOSIÇÃO",VLOOKUP($B23,COMPOSIÇÕES!$A:$D,2,FALSE))))</f>
        <v>OPERADOR DE BETONEIRA ESTACIONÁRIA/MISTURADOR COM ENCARGOS COMPLEMENTARES</v>
      </c>
      <c r="F23" s="431" t="str">
        <f>IF($D23="SERVIÇO",VLOOKUP($B23,'SERVIÇOS SINAPI'!$B:$E,3,FALSE),IF($D23="INSUMO",VLOOKUP($B23,'INSUMOS SINAPI'!$A:$D,3,FALSE),IF($D23="COMPOSIÇÃO",VLOOKUP($B23,COMPOSIÇÕES!$A:$D,3,FALSE))))</f>
        <v>H</v>
      </c>
      <c r="G23" s="2827">
        <v>1.55</v>
      </c>
      <c r="H23" s="2827"/>
      <c r="I23" s="2827"/>
      <c r="J23" s="2828">
        <f>IF($D23="SERVIÇO",VLOOKUP($B23,'SERVIÇOS SINAPI'!$B:$E,4,FALSE),IF($D23="INSUMO",VLOOKUP($B23,'INSUMOS SINAPI'!$A:$D,4,FALSE),IF($D23="COMPOSIÇÃO",VLOOKUP($B23,COMPOSIÇÕES!$A:$D,4,FALSE))))</f>
        <v>14.32</v>
      </c>
      <c r="K23" s="2828" t="b">
        <f>IF($B23=0,0,IF($D23="INSUMO",VLOOKUP($B23,'INSUMOS SINAPI'!$A:$D,3,FALSE),IF($M23="SERVIÇO",VLOOKUP($B23,'SERVIÇOS SINAPI'!$B:$E,3,FALSE))))</f>
        <v>0</v>
      </c>
      <c r="L23" s="2828" t="b">
        <f>IF($B23=0,0,IF($D23="INSUMO",VLOOKUP($B23,'INSUMOS SINAPI'!$A:$D,3,FALSE),IF($M23="SERVIÇO",VLOOKUP($B23,'SERVIÇOS SINAPI'!$B:$E,3,FALSE))))</f>
        <v>0</v>
      </c>
      <c r="M23" s="432">
        <f t="shared" si="0"/>
        <v>22.19</v>
      </c>
      <c r="N23" s="324"/>
    </row>
    <row r="24" spans="1:14" s="320" customFormat="1" ht="36">
      <c r="A24" s="321"/>
      <c r="B24" s="437">
        <v>88830</v>
      </c>
      <c r="C24" s="1062"/>
      <c r="D24" s="1060" t="s">
        <v>4729</v>
      </c>
      <c r="E24" s="43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31" t="str">
        <f>IF($D24="SERVIÇO",VLOOKUP($B24,'SERVIÇOS SINAPI'!$B:$E,3,FALSE),IF($D24="INSUMO",VLOOKUP($B24,'INSUMOS SINAPI'!$A:$D,3,FALSE),IF($D24="COMPOSIÇÃO",VLOOKUP($B24,COMPOSIÇÕES!$A:$D,3,FALSE))))</f>
        <v>CHP</v>
      </c>
      <c r="G24" s="2827">
        <v>0.8</v>
      </c>
      <c r="H24" s="2827"/>
      <c r="I24" s="2827"/>
      <c r="J24" s="2828">
        <f>IF($D24="SERVIÇO",VLOOKUP($B24,'SERVIÇOS SINAPI'!$B:$E,4,FALSE),IF($D24="INSUMO",VLOOKUP($B24,'INSUMOS SINAPI'!$A:$D,4,FALSE),IF($D24="COMPOSIÇÃO",VLOOKUP($B24,COMPOSIÇÕES!$A:$D,4,FALSE))))</f>
        <v>1.25</v>
      </c>
      <c r="K24" s="2828" t="b">
        <f>IF($B24=0,0,IF($D24="INSUMO",VLOOKUP($B24,'INSUMOS SINAPI'!$A:$D,3,FALSE),IF($M24="SERVIÇO",VLOOKUP($B24,'SERVIÇOS SINAPI'!$B:$E,3,FALSE))))</f>
        <v>0</v>
      </c>
      <c r="L24" s="2828" t="b">
        <f>IF($B24=0,0,IF($D24="INSUMO",VLOOKUP($B24,'INSUMOS SINAPI'!$A:$D,3,FALSE),IF($M24="SERVIÇO",VLOOKUP($B24,'SERVIÇOS SINAPI'!$B:$E,3,FALSE))))</f>
        <v>0</v>
      </c>
      <c r="M24" s="432">
        <f t="shared" si="0"/>
        <v>1</v>
      </c>
      <c r="N24" s="324"/>
    </row>
    <row r="25" spans="1:14" s="320" customFormat="1" ht="36">
      <c r="A25" s="321"/>
      <c r="B25" s="437">
        <v>88831</v>
      </c>
      <c r="C25" s="1061"/>
      <c r="D25" s="1060" t="s">
        <v>4729</v>
      </c>
      <c r="E25" s="43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31" t="str">
        <f>IF($D25="SERVIÇO",VLOOKUP($B25,'SERVIÇOS SINAPI'!$B:$E,3,FALSE),IF($D25="INSUMO",VLOOKUP($B25,'INSUMOS SINAPI'!$A:$D,3,FALSE),IF($D25="COMPOSIÇÃO",VLOOKUP($B25,COMPOSIÇÕES!$A:$D,3,FALSE))))</f>
        <v>CHI</v>
      </c>
      <c r="G25" s="2827">
        <v>0.8</v>
      </c>
      <c r="H25" s="2827"/>
      <c r="I25" s="2827"/>
      <c r="J25" s="2828">
        <f>IF($D25="SERVIÇO",VLOOKUP($B25,'SERVIÇOS SINAPI'!$B:$E,4,FALSE),IF($D25="INSUMO",VLOOKUP($B25,'INSUMOS SINAPI'!$A:$D,4,FALSE),IF($D25="COMPOSIÇÃO",VLOOKUP($B25,COMPOSIÇÕES!$A:$D,4,FALSE))))</f>
        <v>0.28999999999999998</v>
      </c>
      <c r="K25" s="2828" t="b">
        <f>IF($B25=0,0,IF($D25="INSUMO",VLOOKUP($B25,'INSUMOS SINAPI'!$A:$D,3,FALSE),IF($M25="SERVIÇO",VLOOKUP($B25,'SERVIÇOS SINAPI'!$B:$E,3,FALSE))))</f>
        <v>0</v>
      </c>
      <c r="L25" s="2828" t="b">
        <f>IF($B25=0,0,IF($D25="INSUMO",VLOOKUP($B25,'INSUMOS SINAPI'!$A:$D,3,FALSE),IF($M25="SERVIÇO",VLOOKUP($B25,'SERVIÇOS SINAPI'!$B:$E,3,FALSE))))</f>
        <v>0</v>
      </c>
      <c r="M25" s="432">
        <f t="shared" si="0"/>
        <v>0.23</v>
      </c>
      <c r="N25" s="324"/>
    </row>
    <row r="26" spans="1:14" s="320" customFormat="1" ht="15.75" customHeight="1" thickBot="1">
      <c r="A26" s="354"/>
      <c r="B26" s="2824" t="s">
        <v>5559</v>
      </c>
      <c r="C26" s="2825"/>
      <c r="D26" s="2825"/>
      <c r="E26" s="2825"/>
      <c r="F26" s="2825"/>
      <c r="G26" s="2825"/>
      <c r="H26" s="2825"/>
      <c r="I26" s="2825"/>
      <c r="J26" s="2825"/>
      <c r="K26" s="2825"/>
      <c r="L26" s="2826"/>
      <c r="M26" s="433">
        <f>SUM(M19:M25)</f>
        <v>267.04000000000002</v>
      </c>
      <c r="N26" s="357"/>
    </row>
  </sheetData>
  <mergeCells count="32">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1.xml><?xml version="1.0" encoding="utf-8"?>
<worksheet xmlns="http://schemas.openxmlformats.org/spreadsheetml/2006/main" xmlns:r="http://schemas.openxmlformats.org/officeDocument/2006/relationships">
  <sheetPr codeName="Plan96">
    <tabColor theme="7"/>
  </sheetPr>
  <dimension ref="A1:P33"/>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tr">
        <f>VLOOKUP($M15,'SERVIÇOS SINAPI'!$B:$E,2,FALSE)</f>
        <v>BOCA DE LOBO EM ALVENARIA TIJOLO MACICO, REVESTIDA C/ ARGAMASSA DE CIMENTO E AREIA 1:3, SOBRE LASTRO DE CONCRETO 10CM E TAMPA DE CONCRETO ARMADO</v>
      </c>
      <c r="E12" s="2806"/>
      <c r="F12" s="2806"/>
      <c r="G12" s="2806"/>
      <c r="H12" s="2806"/>
      <c r="I12" s="2806"/>
      <c r="J12" s="2807"/>
      <c r="K12" s="1019"/>
      <c r="L12" s="2748" t="s">
        <v>4732</v>
      </c>
      <c r="M12" s="2750"/>
      <c r="N12" s="324"/>
    </row>
    <row r="13" spans="1:16" s="320" customFormat="1" ht="24" customHeight="1">
      <c r="A13" s="321"/>
      <c r="B13" s="333"/>
      <c r="C13" s="334"/>
      <c r="D13" s="2808"/>
      <c r="E13" s="2809"/>
      <c r="F13" s="2809"/>
      <c r="G13" s="2809"/>
      <c r="H13" s="2809"/>
      <c r="I13" s="2809"/>
      <c r="J13" s="2810"/>
      <c r="K13" s="334"/>
      <c r="L13" s="2754" t="str">
        <f>VLOOKUP($M15,'SERVIÇOS SINAPI'!$B:$E,3,FALSE)</f>
        <v>UN</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6647</v>
      </c>
      <c r="E15" s="1022"/>
      <c r="F15" s="1022"/>
      <c r="G15" s="1023"/>
      <c r="H15" s="1024"/>
      <c r="I15" s="2821" t="s">
        <v>6906</v>
      </c>
      <c r="J15" s="2822"/>
      <c r="K15" s="2822"/>
      <c r="L15" s="2822"/>
      <c r="M15" s="1025">
        <v>83659</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18" customHeight="1">
      <c r="A19" s="321"/>
      <c r="B19" s="942">
        <v>34</v>
      </c>
      <c r="C19" s="1057"/>
      <c r="D19" s="1058" t="s">
        <v>4916</v>
      </c>
      <c r="E19" s="430" t="str">
        <f>IF($D19="SERVIÇO",VLOOKUP($B19,'SERVIÇOS SINAPI'!$B:$E,2,FALSE),IF($D19="INSUMO",VLOOKUP($B19,'INSUMOS SINAPI'!$A:$D,2,FALSE),IF($D19="COMPOSIÇÃO",VLOOKUP($B19,COMPOSIÇÕES!$A:$D,2,FALSE))))</f>
        <v>ACO CA-50, 10,0 MM, VERGALHAO</v>
      </c>
      <c r="F19" s="431" t="str">
        <f>IF($D19="SERVIÇO",VLOOKUP($B19,'SERVIÇOS SINAPI'!$B:$E,3,FALSE),IF($D19="INSUMO",VLOOKUP($B19,'INSUMOS SINAPI'!$A:$D,3,FALSE),IF($D19="COMPOSIÇÃO",VLOOKUP($B19,COMPOSIÇÕES!$A:$D,3,FALSE))))</f>
        <v xml:space="preserve">KG    </v>
      </c>
      <c r="G19" s="2819">
        <v>4.26</v>
      </c>
      <c r="H19" s="2819"/>
      <c r="I19" s="2819"/>
      <c r="J19" s="2793">
        <f>IF($D19="SERVIÇO",VLOOKUP($B19,'SERVIÇOS SINAPI'!$B:$E,4,FALSE),IF($D19="INSUMO",VLOOKUP($B19,'INSUMOS SINAPI'!$A:$D,4,FALSE),IF($D19="COMPOSIÇÃO",VLOOKUP($B19,COMPOSIÇÕES!$A:$D,4,FALSE))))</f>
        <v>4.9800000000000004</v>
      </c>
      <c r="K19" s="2793" t="str">
        <f>IF($B19=0,0,IF($D19="INSUMO",VLOOKUP($B19,'INSUMOS SINAPI'!$A:$D,3,FALSE),IF($M19="SERVIÇO",VLOOKUP($B19,'SERVIÇOS SINAPI'!$B:$E,3,FALSE))))</f>
        <v xml:space="preserve">KG    </v>
      </c>
      <c r="L19" s="2793" t="str">
        <f>IF($B19=0,0,IF($D19="INSUMO",VLOOKUP($B19,'INSUMOS SINAPI'!$A:$D,3,FALSE),IF($M19="SERVIÇO",VLOOKUP($B19,'SERVIÇOS SINAPI'!$B:$E,3,FALSE))))</f>
        <v xml:space="preserve">KG    </v>
      </c>
      <c r="M19" s="432">
        <f t="shared" ref="M19:M32" si="0">TRUNC(G19*J19,2)</f>
        <v>21.21</v>
      </c>
      <c r="N19" s="324"/>
    </row>
    <row r="20" spans="1:14" s="320" customFormat="1" ht="18" customHeight="1">
      <c r="A20" s="321"/>
      <c r="B20" s="942">
        <v>337</v>
      </c>
      <c r="C20" s="1059"/>
      <c r="D20" s="1058" t="s">
        <v>4916</v>
      </c>
      <c r="E20" s="430" t="str">
        <f>IF($D20="SERVIÇO",VLOOKUP($B20,'SERVIÇOS SINAPI'!$B:$E,2,FALSE),IF($D20="INSUMO",VLOOKUP($B20,'INSUMOS SINAPI'!$A:$D,2,FALSE),IF($D20="COMPOSIÇÃO",VLOOKUP($B20,COMPOSIÇÕES!$A:$D,2,FALSE))))</f>
        <v>ARAME RECOZIDO 18 BWG, 1,25 MM (0,01 KG/M)</v>
      </c>
      <c r="F20" s="431" t="str">
        <f>IF($D20="SERVIÇO",VLOOKUP($B20,'SERVIÇOS SINAPI'!$B:$E,3,FALSE),IF($D20="INSUMO",VLOOKUP($B20,'INSUMOS SINAPI'!$A:$D,3,FALSE),IF($D20="COMPOSIÇÃO",VLOOKUP($B20,COMPOSIÇÕES!$A:$D,3,FALSE))))</f>
        <v xml:space="preserve">KG    </v>
      </c>
      <c r="G20" s="2819">
        <v>7.1999999999999995E-2</v>
      </c>
      <c r="H20" s="2819"/>
      <c r="I20" s="2819"/>
      <c r="J20" s="2793">
        <f>IF($D20="SERVIÇO",VLOOKUP($B20,'SERVIÇOS SINAPI'!$B:$E,4,FALSE),IF($D20="INSUMO",VLOOKUP($B20,'INSUMOS SINAPI'!$A:$D,4,FALSE),IF($D20="COMPOSIÇÃO",VLOOKUP($B20,COMPOSIÇÕES!$A:$D,4,FALSE))))</f>
        <v>10.95</v>
      </c>
      <c r="K20" s="2793" t="str">
        <f>IF($B20=0,0,IF($D20="INSUMO",VLOOKUP($B20,'INSUMOS SINAPI'!$A:$D,3,FALSE),IF($M20="SERVIÇO",VLOOKUP($B20,'SERVIÇOS SINAPI'!$B:$E,3,FALSE))))</f>
        <v xml:space="preserve">KG    </v>
      </c>
      <c r="L20" s="2793" t="str">
        <f>IF($B20=0,0,IF($D20="INSUMO",VLOOKUP($B20,'INSUMOS SINAPI'!$A:$D,3,FALSE),IF($M20="SERVIÇO",VLOOKUP($B20,'SERVIÇOS SINAPI'!$B:$E,3,FALSE))))</f>
        <v xml:space="preserve">KG    </v>
      </c>
      <c r="M20" s="432">
        <f t="shared" si="0"/>
        <v>0.78</v>
      </c>
      <c r="N20" s="324"/>
    </row>
    <row r="21" spans="1:14" s="320" customFormat="1" ht="24">
      <c r="A21" s="321"/>
      <c r="B21" s="942">
        <v>367</v>
      </c>
      <c r="C21" s="1057"/>
      <c r="D21" s="1058" t="s">
        <v>4916</v>
      </c>
      <c r="E21" s="430" t="str">
        <f>IF($D21="SERVIÇO",VLOOKUP($B21,'SERVIÇOS SINAPI'!$B:$E,2,FALSE),IF($D21="INSUMO",VLOOKUP($B21,'INSUMOS SINAPI'!$A:$D,2,FALSE),IF($D21="COMPOSIÇÃO",VLOOKUP($B21,COMPOSIÇÕES!$A:$D,2,FALSE))))</f>
        <v>AREIA GROSSA - POSTO JAZIDA/FORNECEDOR (RETIRADO NA JAZIDA, SEM TRANSPORTE)</v>
      </c>
      <c r="F21" s="431" t="str">
        <f>IF($D21="SERVIÇO",VLOOKUP($B21,'SERVIÇOS SINAPI'!$B:$E,3,FALSE),IF($D21="INSUMO",VLOOKUP($B21,'INSUMOS SINAPI'!$A:$D,3,FALSE),IF($D21="COMPOSIÇÃO",VLOOKUP($B21,COMPOSIÇÕES!$A:$D,3,FALSE))))</f>
        <v xml:space="preserve">M3    </v>
      </c>
      <c r="G21" s="2819">
        <v>0.36899999999999999</v>
      </c>
      <c r="H21" s="2819"/>
      <c r="I21" s="2819"/>
      <c r="J21" s="2793">
        <f>IF($D21="SERVIÇO",VLOOKUP($B21,'SERVIÇOS SINAPI'!$B:$E,4,FALSE),IF($D21="INSUMO",VLOOKUP($B21,'INSUMOS SINAPI'!$A:$D,4,FALSE),IF($D21="COMPOSIÇÃO",VLOOKUP($B21,COMPOSIÇÕES!$A:$D,4,FALSE))))</f>
        <v>56.5</v>
      </c>
      <c r="K21" s="2793" t="str">
        <f>IF($B21=0,0,IF($D21="INSUMO",VLOOKUP($B21,'INSUMOS SINAPI'!$A:$D,3,FALSE),IF($M21="SERVIÇO",VLOOKUP($B21,'SERVIÇOS SINAPI'!$B:$E,3,FALSE))))</f>
        <v xml:space="preserve">M3    </v>
      </c>
      <c r="L21" s="2793" t="str">
        <f>IF($B21=0,0,IF($D21="INSUMO",VLOOKUP($B21,'INSUMOS SINAPI'!$A:$D,3,FALSE),IF($M21="SERVIÇO",VLOOKUP($B21,'SERVIÇOS SINAPI'!$B:$E,3,FALSE))))</f>
        <v xml:space="preserve">M3    </v>
      </c>
      <c r="M21" s="432">
        <f t="shared" si="0"/>
        <v>20.84</v>
      </c>
      <c r="N21" s="324"/>
    </row>
    <row r="22" spans="1:14" s="320" customFormat="1" ht="18" customHeight="1">
      <c r="A22" s="321"/>
      <c r="B22" s="942">
        <v>1106</v>
      </c>
      <c r="C22" s="1057"/>
      <c r="D22" s="1058" t="s">
        <v>4916</v>
      </c>
      <c r="E22" s="430" t="str">
        <f>IF($D22="SERVIÇO",VLOOKUP($B22,'SERVIÇOS SINAPI'!$B:$E,2,FALSE),IF($D22="INSUMO",VLOOKUP($B22,'INSUMOS SINAPI'!$A:$D,2,FALSE),IF($D22="COMPOSIÇÃO",VLOOKUP($B22,COMPOSIÇÕES!$A:$D,2,FALSE))))</f>
        <v>CAL HIDRATADA CH-I PARA ARGAMASSAS</v>
      </c>
      <c r="F22" s="431" t="str">
        <f>IF($D22="SERVIÇO",VLOOKUP($B22,'SERVIÇOS SINAPI'!$B:$E,3,FALSE),IF($D22="INSUMO",VLOOKUP($B22,'INSUMOS SINAPI'!$A:$D,3,FALSE),IF($D22="COMPOSIÇÃO",VLOOKUP($B22,COMPOSIÇÕES!$A:$D,3,FALSE))))</f>
        <v xml:space="preserve">KG    </v>
      </c>
      <c r="G22" s="2819">
        <v>24.888000000000002</v>
      </c>
      <c r="H22" s="2819"/>
      <c r="I22" s="2819"/>
      <c r="J22" s="2793">
        <f>IF($D22="SERVIÇO",VLOOKUP($B22,'SERVIÇOS SINAPI'!$B:$E,4,FALSE),IF($D22="INSUMO",VLOOKUP($B22,'INSUMOS SINAPI'!$A:$D,4,FALSE),IF($D22="COMPOSIÇÃO",VLOOKUP($B22,COMPOSIÇÕES!$A:$D,4,FALSE))))</f>
        <v>0.57999999999999996</v>
      </c>
      <c r="K22" s="2793" t="str">
        <f>IF($B22=0,0,IF($D22="INSUMO",VLOOKUP($B22,'INSUMOS SINAPI'!$A:$D,3,FALSE),IF($M22="SERVIÇO",VLOOKUP($B22,'SERVIÇOS SINAPI'!$B:$E,3,FALSE))))</f>
        <v xml:space="preserve">KG    </v>
      </c>
      <c r="L22" s="2793" t="str">
        <f>IF($B22=0,0,IF($D22="INSUMO",VLOOKUP($B22,'INSUMOS SINAPI'!$A:$D,3,FALSE),IF($M22="SERVIÇO",VLOOKUP($B22,'SERVIÇOS SINAPI'!$B:$E,3,FALSE))))</f>
        <v xml:space="preserve">KG    </v>
      </c>
      <c r="M22" s="432">
        <f t="shared" si="0"/>
        <v>14.43</v>
      </c>
      <c r="N22" s="324"/>
    </row>
    <row r="23" spans="1:14" s="320" customFormat="1" ht="24">
      <c r="A23" s="321"/>
      <c r="B23" s="942">
        <v>1350</v>
      </c>
      <c r="C23" s="1057"/>
      <c r="D23" s="1058" t="s">
        <v>4916</v>
      </c>
      <c r="E23" s="430" t="str">
        <f>IF($D23="SERVIÇO",VLOOKUP($B23,'SERVIÇOS SINAPI'!$B:$E,2,FALSE),IF($D23="INSUMO",VLOOKUP($B23,'INSUMOS SINAPI'!$A:$D,2,FALSE),IF($D23="COMPOSIÇÃO",VLOOKUP($B23,COMPOSIÇÕES!$A:$D,2,FALSE))))</f>
        <v>CHAPA DE MADEIRA COMPENSADA RESINADA PARA FORMA DE CONCRETO, DE *2,2 X 1,1* M, E = 10 MM</v>
      </c>
      <c r="F23" s="431" t="str">
        <f>IF($D23="SERVIÇO",VLOOKUP($B23,'SERVIÇOS SINAPI'!$B:$E,3,FALSE),IF($D23="INSUMO",VLOOKUP($B23,'INSUMOS SINAPI'!$A:$D,3,FALSE),IF($D23="COMPOSIÇÃO",VLOOKUP($B23,COMPOSIÇÕES!$A:$D,3,FALSE))))</f>
        <v xml:space="preserve">UN    </v>
      </c>
      <c r="G23" s="2815">
        <v>0.13388430000000001</v>
      </c>
      <c r="H23" s="2815"/>
      <c r="I23" s="2815"/>
      <c r="J23" s="2793">
        <f>IF($D23="SERVIÇO",VLOOKUP($B23,'SERVIÇOS SINAPI'!$B:$E,4,FALSE),IF($D23="INSUMO",VLOOKUP($B23,'INSUMOS SINAPI'!$A:$D,4,FALSE),IF($D23="COMPOSIÇÃO",VLOOKUP($B23,COMPOSIÇÕES!$A:$D,4,FALSE))))</f>
        <v>34.68</v>
      </c>
      <c r="K23" s="2793" t="str">
        <f>IF($B23=0,0,IF($D23="INSUMO",VLOOKUP($B23,'INSUMOS SINAPI'!$A:$D,3,FALSE),IF($M23="SERVIÇO",VLOOKUP($B23,'SERVIÇOS SINAPI'!$B:$E,3,FALSE))))</f>
        <v xml:space="preserve">UN    </v>
      </c>
      <c r="L23" s="2793" t="str">
        <f>IF($B23=0,0,IF($D23="INSUMO",VLOOKUP($B23,'INSUMOS SINAPI'!$A:$D,3,FALSE),IF($M23="SERVIÇO",VLOOKUP($B23,'SERVIÇOS SINAPI'!$B:$E,3,FALSE))))</f>
        <v xml:space="preserve">UN    </v>
      </c>
      <c r="M23" s="432">
        <f t="shared" si="0"/>
        <v>4.6399999999999997</v>
      </c>
      <c r="N23" s="324"/>
    </row>
    <row r="24" spans="1:14" s="320" customFormat="1" ht="18" customHeight="1">
      <c r="A24" s="321"/>
      <c r="B24" s="942">
        <v>1379</v>
      </c>
      <c r="C24" s="1057"/>
      <c r="D24" s="1058" t="s">
        <v>4916</v>
      </c>
      <c r="E24" s="430" t="str">
        <f>IF($D24="SERVIÇO",VLOOKUP($B24,'SERVIÇOS SINAPI'!$B:$E,2,FALSE),IF($D24="INSUMO",VLOOKUP($B24,'INSUMOS SINAPI'!$A:$D,2,FALSE),IF($D24="COMPOSIÇÃO",VLOOKUP($B24,COMPOSIÇÕES!$A:$D,2,FALSE))))</f>
        <v>CIMENTO PORTLAND COMPOSTO CP II-32</v>
      </c>
      <c r="F24" s="431" t="str">
        <f>IF($D24="SERVIÇO",VLOOKUP($B24,'SERVIÇOS SINAPI'!$B:$E,3,FALSE),IF($D24="INSUMO",VLOOKUP($B24,'INSUMOS SINAPI'!$A:$D,3,FALSE),IF($D24="COMPOSIÇÃO",VLOOKUP($B24,COMPOSIÇÕES!$A:$D,3,FALSE))))</f>
        <v xml:space="preserve">KG    </v>
      </c>
      <c r="G24" s="2819">
        <v>87.186000000000007</v>
      </c>
      <c r="H24" s="2819"/>
      <c r="I24" s="2819"/>
      <c r="J24" s="2793">
        <f>IF($D24="SERVIÇO",VLOOKUP($B24,'SERVIÇOS SINAPI'!$B:$E,4,FALSE),IF($D24="INSUMO",VLOOKUP($B24,'INSUMOS SINAPI'!$A:$D,4,FALSE),IF($D24="COMPOSIÇÃO",VLOOKUP($B24,COMPOSIÇÕES!$A:$D,4,FALSE))))</f>
        <v>0.49</v>
      </c>
      <c r="K24" s="2793" t="str">
        <f>IF($B24=0,0,IF($D24="INSUMO",VLOOKUP($B24,'INSUMOS SINAPI'!$A:$D,3,FALSE),IF($M24="SERVIÇO",VLOOKUP($B24,'SERVIÇOS SINAPI'!$B:$E,3,FALSE))))</f>
        <v xml:space="preserve">KG    </v>
      </c>
      <c r="L24" s="2793" t="str">
        <f>IF($B24=0,0,IF($D24="INSUMO",VLOOKUP($B24,'INSUMOS SINAPI'!$A:$D,3,FALSE),IF($M24="SERVIÇO",VLOOKUP($B24,'SERVIÇOS SINAPI'!$B:$E,3,FALSE))))</f>
        <v xml:space="preserve">KG    </v>
      </c>
      <c r="M24" s="432">
        <f t="shared" si="0"/>
        <v>42.72</v>
      </c>
      <c r="N24" s="324"/>
    </row>
    <row r="25" spans="1:14" s="320" customFormat="1" ht="18" customHeight="1">
      <c r="A25" s="321"/>
      <c r="B25" s="942">
        <v>4718</v>
      </c>
      <c r="C25" s="1059"/>
      <c r="D25" s="1058" t="s">
        <v>4916</v>
      </c>
      <c r="E25" s="430" t="str">
        <f>IF($D25="SERVIÇO",VLOOKUP($B25,'SERVIÇOS SINAPI'!$B:$E,2,FALSE),IF($D25="INSUMO",VLOOKUP($B25,'INSUMOS SINAPI'!$A:$D,2,FALSE),IF($D25="COMPOSIÇÃO",VLOOKUP($B25,COMPOSIÇÕES!$A:$D,2,FALSE))))</f>
        <v>PEDRA BRITADA N. 2 (19 A 38 MM) POSTO PEDREIRA/FORNECEDOR, SEM FRETE</v>
      </c>
      <c r="F25" s="431" t="s">
        <v>4707</v>
      </c>
      <c r="G25" s="2819">
        <v>0.126</v>
      </c>
      <c r="H25" s="2819"/>
      <c r="I25" s="2819"/>
      <c r="J25" s="2793">
        <f>IF($D25="SERVIÇO",VLOOKUP($B25,'SERVIÇOS SINAPI'!$B:$E,4,FALSE),IF($D25="INSUMO",VLOOKUP($B25,'INSUMOS SINAPI'!$A:$D,4,FALSE),IF($D25="COMPOSIÇÃO",VLOOKUP($B25,COMPOSIÇÕES!$A:$D,4,FALSE))))</f>
        <v>69.569999999999993</v>
      </c>
      <c r="K25" s="2793" t="str">
        <f>IF($B25=0,0,IF($D25="INSUMO",VLOOKUP($B25,'INSUMOS SINAPI'!$A:$D,3,FALSE),IF($M25="SERVIÇO",VLOOKUP($B25,'SERVIÇOS SINAPI'!$B:$E,3,FALSE))))</f>
        <v xml:space="preserve">M3    </v>
      </c>
      <c r="L25" s="2793" t="str">
        <f>IF($B25=0,0,IF($D25="INSUMO",VLOOKUP($B25,'INSUMOS SINAPI'!$A:$D,3,FALSE),IF($M25="SERVIÇO",VLOOKUP($B25,'SERVIÇOS SINAPI'!$B:$E,3,FALSE))))</f>
        <v xml:space="preserve">M3    </v>
      </c>
      <c r="M25" s="432">
        <f t="shared" si="0"/>
        <v>8.76</v>
      </c>
      <c r="N25" s="324"/>
    </row>
    <row r="26" spans="1:14" s="320" customFormat="1" ht="18" customHeight="1">
      <c r="A26" s="321"/>
      <c r="B26" s="942">
        <v>4721</v>
      </c>
      <c r="C26" s="1059"/>
      <c r="D26" s="1058" t="s">
        <v>4916</v>
      </c>
      <c r="E26" s="430" t="str">
        <f>IF($D26="SERVIÇO",VLOOKUP($B26,'SERVIÇOS SINAPI'!$B:$E,2,FALSE),IF($D26="INSUMO",VLOOKUP($B26,'INSUMOS SINAPI'!$A:$D,2,FALSE),IF($D26="COMPOSIÇÃO",VLOOKUP($B26,COMPOSIÇÕES!$A:$D,2,FALSE))))</f>
        <v>PEDRA BRITADA N. 1 (9,5 a 19 MM) POSTO PEDREIRA/FORNECEDOR, SEM FRETE</v>
      </c>
      <c r="F26" s="431" t="s">
        <v>4707</v>
      </c>
      <c r="G26" s="2819">
        <v>3.2000000000000001E-2</v>
      </c>
      <c r="H26" s="2819"/>
      <c r="I26" s="2819"/>
      <c r="J26" s="2793">
        <f>IF($D26="SERVIÇO",VLOOKUP($B26,'SERVIÇOS SINAPI'!$B:$E,4,FALSE),IF($D26="INSUMO",VLOOKUP($B26,'INSUMOS SINAPI'!$A:$D,4,FALSE),IF($D26="COMPOSIÇÃO",VLOOKUP($B26,COMPOSIÇÕES!$A:$D,4,FALSE))))</f>
        <v>69.569999999999993</v>
      </c>
      <c r="K26" s="2793" t="str">
        <f>IF($B26=0,0,IF($D26="INSUMO",VLOOKUP($B26,'INSUMOS SINAPI'!$A:$D,3,FALSE),IF($M26="SERVIÇO",VLOOKUP($B26,'SERVIÇOS SINAPI'!$B:$E,3,FALSE))))</f>
        <v xml:space="preserve">M3    </v>
      </c>
      <c r="L26" s="2793" t="str">
        <f>IF($B26=0,0,IF($D26="INSUMO",VLOOKUP($B26,'INSUMOS SINAPI'!$A:$D,3,FALSE),IF($M26="SERVIÇO",VLOOKUP($B26,'SERVIÇOS SINAPI'!$B:$E,3,FALSE))))</f>
        <v xml:space="preserve">M3    </v>
      </c>
      <c r="M26" s="432">
        <f t="shared" si="0"/>
        <v>2.2200000000000002</v>
      </c>
      <c r="N26" s="324"/>
    </row>
    <row r="27" spans="1:14" s="320" customFormat="1" ht="24">
      <c r="A27" s="321"/>
      <c r="B27" s="942">
        <v>6189</v>
      </c>
      <c r="C27" s="1057"/>
      <c r="D27" s="1058" t="s">
        <v>4916</v>
      </c>
      <c r="E27" s="430" t="str">
        <f>IF($D27="SERVIÇO",VLOOKUP($B27,'SERVIÇOS SINAPI'!$B:$E,2,FALSE),IF($D27="INSUMO",VLOOKUP($B27,'INSUMOS SINAPI'!$A:$D,2,FALSE),IF($D27="COMPOSIÇÃO",VLOOKUP($B27,COMPOSIÇÕES!$A:$D,2,FALSE))))</f>
        <v>TABUA DE MADEIRA NAO APARELHADA *2,5 X 30* CM, CEDRINHO OU EQUIVALENTE DA REGIAO</v>
      </c>
      <c r="F27" s="431" t="str">
        <f>IF($D27="SERVIÇO",VLOOKUP($B27,'SERVIÇOS SINAPI'!$B:$E,3,FALSE),IF($D27="INSUMO",VLOOKUP($B27,'INSUMOS SINAPI'!$A:$D,3,FALSE),IF($D27="COMPOSIÇÃO",VLOOKUP($B27,COMPOSIÇÕES!$A:$D,3,FALSE))))</f>
        <v xml:space="preserve">M     </v>
      </c>
      <c r="G27" s="2819">
        <v>0.30748999999999999</v>
      </c>
      <c r="H27" s="2819"/>
      <c r="I27" s="2819"/>
      <c r="J27" s="2793">
        <f>IF($D27="SERVIÇO",VLOOKUP($B27,'SERVIÇOS SINAPI'!$B:$E,4,FALSE),IF($D27="INSUMO",VLOOKUP($B27,'INSUMOS SINAPI'!$A:$D,4,FALSE),IF($D27="COMPOSIÇÃO",VLOOKUP($B27,COMPOSIÇÕES!$A:$D,4,FALSE))))</f>
        <v>8.3800000000000008</v>
      </c>
      <c r="K27" s="2793" t="str">
        <f>IF($B27=0,0,IF($D27="INSUMO",VLOOKUP($B27,'INSUMOS SINAPI'!$A:$D,3,FALSE),IF($M27="SERVIÇO",VLOOKUP($B27,'SERVIÇOS SINAPI'!$B:$E,3,FALSE))))</f>
        <v xml:space="preserve">M     </v>
      </c>
      <c r="L27" s="2793" t="str">
        <f>IF($B27=0,0,IF($D27="INSUMO",VLOOKUP($B27,'INSUMOS SINAPI'!$A:$D,3,FALSE),IF($M27="SERVIÇO",VLOOKUP($B27,'SERVIÇOS SINAPI'!$B:$E,3,FALSE))))</f>
        <v xml:space="preserve">M     </v>
      </c>
      <c r="M27" s="432">
        <f t="shared" si="0"/>
        <v>2.57</v>
      </c>
      <c r="N27" s="324"/>
    </row>
    <row r="28" spans="1:14" s="320" customFormat="1" ht="18" customHeight="1">
      <c r="A28" s="321"/>
      <c r="B28" s="942">
        <v>7258</v>
      </c>
      <c r="C28" s="1057"/>
      <c r="D28" s="1058" t="s">
        <v>4916</v>
      </c>
      <c r="E28" s="430" t="str">
        <f>IF($D28="SERVIÇO",VLOOKUP($B28,'SERVIÇOS SINAPI'!$B:$E,2,FALSE),IF($D28="INSUMO",VLOOKUP($B28,'INSUMOS SINAPI'!$A:$D,2,FALSE),IF($D28="COMPOSIÇÃO",VLOOKUP($B28,COMPOSIÇÕES!$A:$D,2,FALSE))))</f>
        <v>TIJOLO CERAMICO MACICO *5 X 10 X 20* CM</v>
      </c>
      <c r="F28" s="431" t="str">
        <f>IF($D28="SERVIÇO",VLOOKUP($B28,'SERVIÇOS SINAPI'!$B:$E,3,FALSE),IF($D28="INSUMO",VLOOKUP($B28,'INSUMOS SINAPI'!$A:$D,3,FALSE),IF($D28="COMPOSIÇÃO",VLOOKUP($B28,COMPOSIÇÕES!$A:$D,3,FALSE))))</f>
        <v xml:space="preserve">UN    </v>
      </c>
      <c r="G28" s="2799">
        <v>381.6</v>
      </c>
      <c r="H28" s="2800"/>
      <c r="I28" s="2801"/>
      <c r="J28" s="2793">
        <f>IF($D28="SERVIÇO",VLOOKUP($B28,'SERVIÇOS SINAPI'!$B:$E,4,FALSE),IF($D28="INSUMO",VLOOKUP($B28,'INSUMOS SINAPI'!$A:$D,4,FALSE),IF($D28="COMPOSIÇÃO",VLOOKUP($B28,COMPOSIÇÕES!$A:$D,4,FALSE))))</f>
        <v>0.37</v>
      </c>
      <c r="K28" s="2793" t="str">
        <f>IF($B28=0,0,IF($D28="INSUMO",VLOOKUP($B28,'INSUMOS SINAPI'!$A:$D,3,FALSE),IF($M28="SERVIÇO",VLOOKUP($B28,'SERVIÇOS SINAPI'!$B:$E,3,FALSE))))</f>
        <v xml:space="preserve">UN    </v>
      </c>
      <c r="L28" s="2793" t="str">
        <f>IF($B28=0,0,IF($D28="INSUMO",VLOOKUP($B28,'INSUMOS SINAPI'!$A:$D,3,FALSE),IF($M28="SERVIÇO",VLOOKUP($B28,'SERVIÇOS SINAPI'!$B:$E,3,FALSE))))</f>
        <v xml:space="preserve">UN    </v>
      </c>
      <c r="M28" s="432">
        <f t="shared" si="0"/>
        <v>141.19</v>
      </c>
      <c r="N28" s="324"/>
    </row>
    <row r="29" spans="1:14" s="320" customFormat="1" ht="18" customHeight="1">
      <c r="A29" s="321"/>
      <c r="B29" s="942">
        <v>88245</v>
      </c>
      <c r="C29" s="1057"/>
      <c r="D29" s="1058" t="s">
        <v>4729</v>
      </c>
      <c r="E29" s="430" t="str">
        <f>IF($D29="SERVIÇO",VLOOKUP($B29,'SERVIÇOS SINAPI'!$B:$E,2,FALSE),IF($D29="INSUMO",VLOOKUP($B29,'INSUMOS SINAPI'!$A:$D,2,FALSE),IF($D29="COMPOSIÇÃO",VLOOKUP($B29,COMPOSIÇÕES!$A:$D,2,FALSE))))</f>
        <v>ARMADOR COM ENCARGOS COMPLEMENTARES</v>
      </c>
      <c r="F29" s="431" t="str">
        <f>IF($D29="SERVIÇO",VLOOKUP($B29,'SERVIÇOS SINAPI'!$B:$E,3,FALSE),IF($D29="INSUMO",VLOOKUP($B29,'INSUMOS SINAPI'!$A:$D,3,FALSE),IF($D29="COMPOSIÇÃO",VLOOKUP($B29,COMPOSIÇÕES!$A:$D,3,FALSE))))</f>
        <v>H</v>
      </c>
      <c r="G29" s="2799">
        <v>0.41299999999999998</v>
      </c>
      <c r="H29" s="2800"/>
      <c r="I29" s="2801"/>
      <c r="J29" s="2793">
        <f>IF($D29="SERVIÇO",VLOOKUP($B29,'SERVIÇOS SINAPI'!$B:$E,4,FALSE),IF($D29="INSUMO",VLOOKUP($B29,'INSUMOS SINAPI'!$A:$D,4,FALSE),IF($D29="COMPOSIÇÃO",VLOOKUP($B29,COMPOSIÇÕES!$A:$D,4,FALSE))))</f>
        <v>19.78</v>
      </c>
      <c r="K29" s="2793" t="b">
        <f>IF($B29=0,0,IF($D29="INSUMO",VLOOKUP($B29,'INSUMOS SINAPI'!$A:$D,3,FALSE),IF($M29="SERVIÇO",VLOOKUP($B29,'SERVIÇOS SINAPI'!$B:$E,3,FALSE))))</f>
        <v>0</v>
      </c>
      <c r="L29" s="2793" t="b">
        <f>IF($B29=0,0,IF($D29="INSUMO",VLOOKUP($B29,'INSUMOS SINAPI'!$A:$D,3,FALSE),IF($M29="SERVIÇO",VLOOKUP($B29,'SERVIÇOS SINAPI'!$B:$E,3,FALSE))))</f>
        <v>0</v>
      </c>
      <c r="M29" s="432">
        <f t="shared" si="0"/>
        <v>8.16</v>
      </c>
      <c r="N29" s="324"/>
    </row>
    <row r="30" spans="1:14" s="320" customFormat="1" ht="18" customHeight="1">
      <c r="A30" s="321"/>
      <c r="B30" s="942">
        <v>88262</v>
      </c>
      <c r="C30" s="1057"/>
      <c r="D30" s="1058" t="s">
        <v>4729</v>
      </c>
      <c r="E30" s="430" t="str">
        <f>IF($D30="SERVIÇO",VLOOKUP($B30,'SERVIÇOS SINAPI'!$B:$E,2,FALSE),IF($D30="INSUMO",VLOOKUP($B30,'INSUMOS SINAPI'!$A:$D,2,FALSE),IF($D30="COMPOSIÇÃO",VLOOKUP($B30,COMPOSIÇÕES!$A:$D,2,FALSE))))</f>
        <v>CARPINTEIRO DE FORMAS COM ENCARGOS COMPLEMENTARES</v>
      </c>
      <c r="F30" s="431" t="str">
        <f>IF($D30="SERVIÇO",VLOOKUP($B30,'SERVIÇOS SINAPI'!$B:$E,3,FALSE),IF($D30="INSUMO",VLOOKUP($B30,'INSUMOS SINAPI'!$A:$D,3,FALSE),IF($D30="COMPOSIÇÃO",VLOOKUP($B30,COMPOSIÇÕES!$A:$D,3,FALSE))))</f>
        <v>H</v>
      </c>
      <c r="G30" s="2819">
        <v>1.96</v>
      </c>
      <c r="H30" s="2819"/>
      <c r="I30" s="2819"/>
      <c r="J30" s="2793">
        <f>IF($D30="SERVIÇO",VLOOKUP($B30,'SERVIÇOS SINAPI'!$B:$E,4,FALSE),IF($D30="INSUMO",VLOOKUP($B30,'INSUMOS SINAPI'!$A:$D,4,FALSE),IF($D30="COMPOSIÇÃO",VLOOKUP($B30,COMPOSIÇÕES!$A:$D,4,FALSE))))</f>
        <v>19.739999999999998</v>
      </c>
      <c r="K30" s="2793" t="b">
        <f>IF($B30=0,0,IF($D30="INSUMO",VLOOKUP($B30,'INSUMOS SINAPI'!$A:$D,3,FALSE),IF($M30="SERVIÇO",VLOOKUP($B30,'SERVIÇOS SINAPI'!$B:$E,3,FALSE))))</f>
        <v>0</v>
      </c>
      <c r="L30" s="2793" t="b">
        <f>IF($B30=0,0,IF($D30="INSUMO",VLOOKUP($B30,'INSUMOS SINAPI'!$A:$D,3,FALSE),IF($M30="SERVIÇO",VLOOKUP($B30,'SERVIÇOS SINAPI'!$B:$E,3,FALSE))))</f>
        <v>0</v>
      </c>
      <c r="M30" s="432">
        <f t="shared" si="0"/>
        <v>38.69</v>
      </c>
      <c r="N30" s="324"/>
    </row>
    <row r="31" spans="1:14" s="320" customFormat="1" ht="18" customHeight="1">
      <c r="A31" s="321"/>
      <c r="B31" s="942">
        <v>88309</v>
      </c>
      <c r="C31" s="1059"/>
      <c r="D31" s="1058" t="s">
        <v>4729</v>
      </c>
      <c r="E31" s="430" t="str">
        <f>IF($D31="SERVIÇO",VLOOKUP($B31,'SERVIÇOS SINAPI'!$B:$E,2,FALSE),IF($D31="INSUMO",VLOOKUP($B31,'INSUMOS SINAPI'!$A:$D,2,FALSE),IF($D31="COMPOSIÇÃO",VLOOKUP($B31,COMPOSIÇÕES!$A:$D,2,FALSE))))</f>
        <v>PEDREIRO COM ENCARGOS COMPLEMENTARES</v>
      </c>
      <c r="F31" s="431" t="str">
        <f>IF($D31="SERVIÇO",VLOOKUP($B31,'SERVIÇOS SINAPI'!$B:$E,3,FALSE),IF($D31="INSUMO",VLOOKUP($B31,'INSUMOS SINAPI'!$A:$D,3,FALSE),IF($D31="COMPOSIÇÃO",VLOOKUP($B31,COMPOSIÇÕES!$A:$D,3,FALSE))))</f>
        <v>H</v>
      </c>
      <c r="G31" s="2819">
        <v>8.2110000000000003</v>
      </c>
      <c r="H31" s="2819"/>
      <c r="I31" s="2819"/>
      <c r="J31" s="2793">
        <f>IF($D31="SERVIÇO",VLOOKUP($B31,'SERVIÇOS SINAPI'!$B:$E,4,FALSE),IF($D31="INSUMO",VLOOKUP($B31,'INSUMOS SINAPI'!$A:$D,4,FALSE),IF($D31="COMPOSIÇÃO",VLOOKUP($B31,COMPOSIÇÕES!$A:$D,4,FALSE))))</f>
        <v>19.88</v>
      </c>
      <c r="K31" s="2793" t="b">
        <f>IF($B31=0,0,IF($D31="INSUMO",VLOOKUP($B31,'INSUMOS SINAPI'!$A:$D,3,FALSE),IF($M31="SERVIÇO",VLOOKUP($B31,'SERVIÇOS SINAPI'!$B:$E,3,FALSE))))</f>
        <v>0</v>
      </c>
      <c r="L31" s="2793" t="b">
        <f>IF($B31=0,0,IF($D31="INSUMO",VLOOKUP($B31,'INSUMOS SINAPI'!$A:$D,3,FALSE),IF($M31="SERVIÇO",VLOOKUP($B31,'SERVIÇOS SINAPI'!$B:$E,3,FALSE))))</f>
        <v>0</v>
      </c>
      <c r="M31" s="432">
        <f t="shared" si="0"/>
        <v>163.22999999999999</v>
      </c>
      <c r="N31" s="324"/>
    </row>
    <row r="32" spans="1:14" s="320" customFormat="1" ht="18" customHeight="1">
      <c r="A32" s="321"/>
      <c r="B32" s="942">
        <v>88316</v>
      </c>
      <c r="C32" s="1057"/>
      <c r="D32" s="1058" t="s">
        <v>4729</v>
      </c>
      <c r="E32" s="430" t="str">
        <f>IF($D32="SERVIÇO",VLOOKUP($B32,'SERVIÇOS SINAPI'!$B:$E,2,FALSE),IF($D32="INSUMO",VLOOKUP($B32,'INSUMOS SINAPI'!$A:$D,2,FALSE),IF($D32="COMPOSIÇÃO",VLOOKUP($B32,COMPOSIÇÕES!$A:$D,2,FALSE))))</f>
        <v>SERVENTE COM ENCARGOS COMPLEMENTARES</v>
      </c>
      <c r="F32" s="431" t="str">
        <f>IF($D32="SERVIÇO",VLOOKUP($B32,'SERVIÇOS SINAPI'!$B:$E,3,FALSE),IF($D32="INSUMO",VLOOKUP($B32,'INSUMOS SINAPI'!$A:$D,3,FALSE),IF($D32="COMPOSIÇÃO",VLOOKUP($B32,COMPOSIÇÕES!$A:$D,3,FALSE))))</f>
        <v>H</v>
      </c>
      <c r="G32" s="2819">
        <v>18.210999999999999</v>
      </c>
      <c r="H32" s="2819"/>
      <c r="I32" s="2819"/>
      <c r="J32" s="2793">
        <f>IF($D32="SERVIÇO",VLOOKUP($B32,'SERVIÇOS SINAPI'!$B:$E,4,FALSE),IF($D32="INSUMO",VLOOKUP($B32,'INSUMOS SINAPI'!$A:$D,4,FALSE),IF($D32="COMPOSIÇÃO",VLOOKUP($B32,COMPOSIÇÕES!$A:$D,4,FALSE))))</f>
        <v>15.95</v>
      </c>
      <c r="K32" s="2793" t="b">
        <f>IF($B32=0,0,IF($D32="INSUMO",VLOOKUP($B32,'INSUMOS SINAPI'!$A:$D,3,FALSE),IF($M32="SERVIÇO",VLOOKUP($B32,'SERVIÇOS SINAPI'!$B:$E,3,FALSE))))</f>
        <v>0</v>
      </c>
      <c r="L32" s="2793" t="b">
        <f>IF($B32=0,0,IF($D32="INSUMO",VLOOKUP($B32,'INSUMOS SINAPI'!$A:$D,3,FALSE),IF($M32="SERVIÇO",VLOOKUP($B32,'SERVIÇOS SINAPI'!$B:$E,3,FALSE))))</f>
        <v>0</v>
      </c>
      <c r="M32" s="432">
        <f t="shared" si="0"/>
        <v>290.45999999999998</v>
      </c>
      <c r="N32" s="324"/>
    </row>
    <row r="33" spans="1:14" s="320" customFormat="1" ht="18" customHeight="1" thickBot="1">
      <c r="A33" s="354"/>
      <c r="B33" s="2794" t="s">
        <v>5559</v>
      </c>
      <c r="C33" s="2795"/>
      <c r="D33" s="2795"/>
      <c r="E33" s="2795"/>
      <c r="F33" s="2795"/>
      <c r="G33" s="2795"/>
      <c r="H33" s="2795"/>
      <c r="I33" s="2795"/>
      <c r="J33" s="2795"/>
      <c r="K33" s="2795"/>
      <c r="L33" s="2796"/>
      <c r="M33" s="433">
        <f>SUM(M19:M32)</f>
        <v>759.90000000000009</v>
      </c>
      <c r="N33" s="357"/>
    </row>
  </sheetData>
  <mergeCells count="4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B33:L33"/>
    <mergeCell ref="G19:I19"/>
    <mergeCell ref="J19:L19"/>
    <mergeCell ref="G26:I26"/>
    <mergeCell ref="J26:L26"/>
    <mergeCell ref="G27:I27"/>
    <mergeCell ref="J27:L27"/>
    <mergeCell ref="G28:I28"/>
    <mergeCell ref="J28:L28"/>
    <mergeCell ref="G29:I29"/>
    <mergeCell ref="G30:I30"/>
    <mergeCell ref="J30:L30"/>
    <mergeCell ref="G31:I31"/>
    <mergeCell ref="J31:L31"/>
    <mergeCell ref="G32:I32"/>
    <mergeCell ref="J32:L32"/>
    <mergeCell ref="J24:L24"/>
    <mergeCell ref="G25:I25"/>
    <mergeCell ref="J25:L25"/>
    <mergeCell ref="J29:L29"/>
    <mergeCell ref="G20:I20"/>
    <mergeCell ref="J20:L20"/>
    <mergeCell ref="G21:I21"/>
    <mergeCell ref="J21:L21"/>
    <mergeCell ref="G22:I22"/>
    <mergeCell ref="J22:L22"/>
    <mergeCell ref="G23:I23"/>
    <mergeCell ref="J23:L23"/>
    <mergeCell ref="G24:I24"/>
  </mergeCells>
  <dataValidations count="2">
    <dataValidation type="list" allowBlank="1" showInputMessage="1" showErrorMessage="1" sqref="O19:O32">
      <formula1>$P$1:$P$2</formula1>
    </dataValidation>
    <dataValidation type="list" allowBlank="1" showInputMessage="1" showErrorMessage="1" sqref="D19:D32">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2.xml><?xml version="1.0" encoding="utf-8"?>
<worksheet xmlns="http://schemas.openxmlformats.org/spreadsheetml/2006/main" xmlns:r="http://schemas.openxmlformats.org/officeDocument/2006/relationships">
  <sheetPr codeName="Plan98">
    <tabColor theme="7"/>
  </sheetPr>
  <dimension ref="A1:P26"/>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tr">
        <f>VLOOKUP($M15,'SERVIÇOS SINAPI'!$B:$E,2,FALSE)</f>
        <v>CONCRETO MAGRO PARA LASTRO, TRAÇO 1:4,5:4,5 (CIMENTO/ AREIA MÉDIA/ BRITA 1)  - PREPARO MECÂNICO COM BETONEIRA 400 L. AF_07/2016</v>
      </c>
      <c r="E12" s="2806"/>
      <c r="F12" s="2806"/>
      <c r="G12" s="2806"/>
      <c r="H12" s="2806"/>
      <c r="I12" s="2806"/>
      <c r="J12" s="2807"/>
      <c r="K12" s="323"/>
      <c r="L12" s="2829" t="s">
        <v>4732</v>
      </c>
      <c r="M12" s="2830"/>
      <c r="N12" s="324"/>
    </row>
    <row r="13" spans="1:16" s="320" customFormat="1" ht="22.5" customHeight="1">
      <c r="A13" s="321"/>
      <c r="B13" s="333"/>
      <c r="C13" s="322"/>
      <c r="D13" s="2808"/>
      <c r="E13" s="2809"/>
      <c r="F13" s="2809"/>
      <c r="G13" s="2809"/>
      <c r="H13" s="2809"/>
      <c r="I13" s="2809"/>
      <c r="J13" s="2810"/>
      <c r="K13" s="322"/>
      <c r="L13" s="2831" t="str">
        <f>VLOOKUP($M15,'SERVIÇOS SINAPI'!$B:$E,3,FALSE)</f>
        <v>M3</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6648</v>
      </c>
      <c r="E15" s="366"/>
      <c r="F15" s="366"/>
      <c r="G15" s="367"/>
      <c r="H15" s="337"/>
      <c r="I15" s="2847" t="s">
        <v>6906</v>
      </c>
      <c r="J15" s="2848"/>
      <c r="K15" s="2848"/>
      <c r="L15" s="2848"/>
      <c r="M15" s="434">
        <v>94962</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24">
      <c r="A19" s="321"/>
      <c r="B19" s="437">
        <v>370</v>
      </c>
      <c r="C19" s="1061"/>
      <c r="D19" s="1060" t="s">
        <v>4916</v>
      </c>
      <c r="E19" s="430" t="str">
        <f>IF($D19="SERVIÇO",VLOOKUP($B19,'SERVIÇOS SINAPI'!$B:$E,2,FALSE),IF($D19="INSUMO",VLOOKUP($B19,'INSUMOS SINAPI'!$A:$D,2,FALSE),IF($D19="COMPOSIÇÃO",VLOOKUP($B19,COMPOSIÇÕES!$A:$D,2,FALSE))))</f>
        <v>AREIA MEDIA - POSTO JAZIDA/FORNECEDOR (RETIRADO NA JAZIDA, SEM TRANSPORTE)</v>
      </c>
      <c r="F19" s="431" t="str">
        <f>IF($D19="SERVIÇO",VLOOKUP($B19,'SERVIÇOS SINAPI'!$B:$E,3,FALSE),IF($D19="INSUMO",VLOOKUP($B19,'INSUMOS SINAPI'!$A:$D,3,FALSE),IF($D19="COMPOSIÇÃO",VLOOKUP($B19,COMPOSIÇÕES!$A:$D,3,FALSE))))</f>
        <v xml:space="preserve">M3    </v>
      </c>
      <c r="G19" s="2827">
        <v>0.85899999999999999</v>
      </c>
      <c r="H19" s="2827"/>
      <c r="I19" s="2827"/>
      <c r="J19" s="2828">
        <f>IF($D19="SERVIÇO",VLOOKUP($B19,'SERVIÇOS SINAPI'!$B:$E,4,FALSE),IF($D19="INSUMO",VLOOKUP($B19,'INSUMOS SINAPI'!$A:$D,4,FALSE),IF($D19="COMPOSIÇÃO",VLOOKUP($B19,COMPOSIÇÕES!$A:$D,4,FALSE))))</f>
        <v>62.5</v>
      </c>
      <c r="K19" s="2828" t="str">
        <f>IF($B19=0,0,IF($D19="INSUMO",VLOOKUP($B19,'INSUMOS SINAPI'!$A:$D,3,FALSE),IF($M19="SERVIÇO",VLOOKUP($B19,'SERVIÇOS SINAPI'!$B:$E,3,FALSE))))</f>
        <v xml:space="preserve">M3    </v>
      </c>
      <c r="L19" s="2828" t="str">
        <f>IF($B19=0,0,IF($D19="INSUMO",VLOOKUP($B19,'INSUMOS SINAPI'!$A:$D,3,FALSE),IF($M19="SERVIÇO",VLOOKUP($B19,'SERVIÇOS SINAPI'!$B:$E,3,FALSE))))</f>
        <v xml:space="preserve">M3    </v>
      </c>
      <c r="M19" s="432">
        <f>TRUNC(G19*J19,2)</f>
        <v>53.68</v>
      </c>
      <c r="N19" s="324"/>
    </row>
    <row r="20" spans="1:14" s="320" customFormat="1">
      <c r="A20" s="321"/>
      <c r="B20" s="437">
        <v>1379</v>
      </c>
      <c r="C20" s="1062"/>
      <c r="D20" s="1060" t="s">
        <v>4916</v>
      </c>
      <c r="E20" s="430" t="str">
        <f>IF($D20="SERVIÇO",VLOOKUP($B20,'SERVIÇOS SINAPI'!$B:$E,2,FALSE),IF($D20="INSUMO",VLOOKUP($B20,'INSUMOS SINAPI'!$A:$D,2,FALSE),IF($D20="COMPOSIÇÃO",VLOOKUP($B20,COMPOSIÇÕES!$A:$D,2,FALSE))))</f>
        <v>CIMENTO PORTLAND COMPOSTO CP II-32</v>
      </c>
      <c r="F20" s="431" t="str">
        <f>IF($D20="SERVIÇO",VLOOKUP($B20,'SERVIÇOS SINAPI'!$B:$E,3,FALSE),IF($D20="INSUMO",VLOOKUP($B20,'INSUMOS SINAPI'!$A:$D,3,FALSE),IF($D20="COMPOSIÇÃO",VLOOKUP($B20,COMPOSIÇÕES!$A:$D,3,FALSE))))</f>
        <v xml:space="preserve">KG    </v>
      </c>
      <c r="G20" s="2827">
        <v>212.21</v>
      </c>
      <c r="H20" s="2827"/>
      <c r="I20" s="2827"/>
      <c r="J20" s="2828">
        <f>IF($D20="SERVIÇO",VLOOKUP($B20,'SERVIÇOS SINAPI'!$B:$E,4,FALSE),IF($D20="INSUMO",VLOOKUP($B20,'INSUMOS SINAPI'!$A:$D,4,FALSE),IF($D20="COMPOSIÇÃO",VLOOKUP($B20,COMPOSIÇÕES!$A:$D,4,FALSE))))</f>
        <v>0.49</v>
      </c>
      <c r="K20" s="2828" t="str">
        <f>IF($B20=0,0,IF($D20="INSUMO",VLOOKUP($B20,'INSUMOS SINAPI'!$A:$D,3,FALSE),IF($M20="SERVIÇO",VLOOKUP($B20,'SERVIÇOS SINAPI'!$B:$E,3,FALSE))))</f>
        <v xml:space="preserve">KG    </v>
      </c>
      <c r="L20" s="2828" t="str">
        <f>IF($B20=0,0,IF($D20="INSUMO",VLOOKUP($B20,'INSUMOS SINAPI'!$A:$D,3,FALSE),IF($M20="SERVIÇO",VLOOKUP($B20,'SERVIÇOS SINAPI'!$B:$E,3,FALSE))))</f>
        <v xml:space="preserve">KG    </v>
      </c>
      <c r="M20" s="432">
        <f t="shared" ref="M20:M25" si="0">TRUNC(G20*J20,2)</f>
        <v>103.98</v>
      </c>
      <c r="N20" s="324"/>
    </row>
    <row r="21" spans="1:14" s="320" customFormat="1">
      <c r="A21" s="321"/>
      <c r="B21" s="437"/>
      <c r="C21" s="1061"/>
      <c r="D21" s="1060" t="s">
        <v>5684</v>
      </c>
      <c r="E21" s="436" t="str">
        <f>'COTAÇÃO PEDRA BRITADA N.1'!$A$10</f>
        <v>PEDRA BRITADA N. 1 (9,5 a 19 MM)</v>
      </c>
      <c r="F21" s="645" t="s">
        <v>4707</v>
      </c>
      <c r="G21" s="2827">
        <v>0.57899999999999996</v>
      </c>
      <c r="H21" s="2827"/>
      <c r="I21" s="2827"/>
      <c r="J21" s="2846">
        <f>'COTAÇÃO PEDRA BRITADA N.1'!$C$17</f>
        <v>81</v>
      </c>
      <c r="K21" s="2846">
        <f>IF($B21=0,0,IF($D21="INSUMO",VLOOKUP($B21,'INSUMOS SINAPI'!$A:$D,3,FALSE),IF($M21="SERVIÇO",VLOOKUP($B21,'SERVIÇOS SINAPI'!$B:$E,3,FALSE))))</f>
        <v>0</v>
      </c>
      <c r="L21" s="2846">
        <f>IF($B21=0,0,IF($D21="INSUMO",VLOOKUP($B21,'INSUMOS SINAPI'!$A:$D,3,FALSE),IF($M21="SERVIÇO",VLOOKUP($B21,'SERVIÇOS SINAPI'!$B:$E,3,FALSE))))</f>
        <v>0</v>
      </c>
      <c r="M21" s="748">
        <f t="shared" si="0"/>
        <v>46.89</v>
      </c>
      <c r="N21" s="324"/>
    </row>
    <row r="22" spans="1:14" s="320" customFormat="1">
      <c r="A22" s="321"/>
      <c r="B22" s="437">
        <v>88316</v>
      </c>
      <c r="C22" s="1061"/>
      <c r="D22" s="1060"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27">
        <v>2.4500000000000002</v>
      </c>
      <c r="H22" s="2827"/>
      <c r="I22" s="2827"/>
      <c r="J22" s="2828">
        <f>IF($D22="SERVIÇO",VLOOKUP($B22,'SERVIÇOS SINAPI'!$B:$E,4,FALSE),IF($D22="INSUMO",VLOOKUP($B22,'INSUMOS SINAPI'!$A:$D,4,FALSE),IF($D22="COMPOSIÇÃO",VLOOKUP($B22,COMPOSIÇÕES!$A:$D,4,FALSE))))</f>
        <v>15.95</v>
      </c>
      <c r="K22" s="2828" t="b">
        <f>IF($B22=0,0,IF($D22="INSUMO",VLOOKUP($B22,'INSUMOS SINAPI'!$A:$D,3,FALSE),IF($M22="SERVIÇO",VLOOKUP($B22,'SERVIÇOS SINAPI'!$B:$E,3,FALSE))))</f>
        <v>0</v>
      </c>
      <c r="L22" s="2828" t="b">
        <f>IF($B22=0,0,IF($D22="INSUMO",VLOOKUP($B22,'INSUMOS SINAPI'!$A:$D,3,FALSE),IF($M22="SERVIÇO",VLOOKUP($B22,'SERVIÇOS SINAPI'!$B:$E,3,FALSE))))</f>
        <v>0</v>
      </c>
      <c r="M22" s="432">
        <f t="shared" si="0"/>
        <v>39.07</v>
      </c>
      <c r="N22" s="324"/>
    </row>
    <row r="23" spans="1:14" s="320" customFormat="1" ht="24">
      <c r="A23" s="321"/>
      <c r="B23" s="437">
        <v>88377</v>
      </c>
      <c r="C23" s="1061"/>
      <c r="D23" s="1060" t="s">
        <v>4729</v>
      </c>
      <c r="E23" s="430" t="str">
        <f>IF($D23="SERVIÇO",VLOOKUP($B23,'SERVIÇOS SINAPI'!$B:$E,2,FALSE),IF($D23="INSUMO",VLOOKUP($B23,'INSUMOS SINAPI'!$A:$D,2,FALSE),IF($D23="COMPOSIÇÃO",VLOOKUP($B23,COMPOSIÇÕES!$A:$D,2,FALSE))))</f>
        <v>OPERADOR DE BETONEIRA ESTACIONÁRIA/MISTURADOR COM ENCARGOS COMPLEMENTARES</v>
      </c>
      <c r="F23" s="431" t="str">
        <f>IF($D23="SERVIÇO",VLOOKUP($B23,'SERVIÇOS SINAPI'!$B:$E,3,FALSE),IF($D23="INSUMO",VLOOKUP($B23,'INSUMOS SINAPI'!$A:$D,3,FALSE),IF($D23="COMPOSIÇÃO",VLOOKUP($B23,COMPOSIÇÕES!$A:$D,3,FALSE))))</f>
        <v>H</v>
      </c>
      <c r="G23" s="2827">
        <v>1.55</v>
      </c>
      <c r="H23" s="2827"/>
      <c r="I23" s="2827"/>
      <c r="J23" s="2828">
        <f>IF($D23="SERVIÇO",VLOOKUP($B23,'SERVIÇOS SINAPI'!$B:$E,4,FALSE),IF($D23="INSUMO",VLOOKUP($B23,'INSUMOS SINAPI'!$A:$D,4,FALSE),IF($D23="COMPOSIÇÃO",VLOOKUP($B23,COMPOSIÇÕES!$A:$D,4,FALSE))))</f>
        <v>14.32</v>
      </c>
      <c r="K23" s="2828" t="b">
        <f>IF($B23=0,0,IF($D23="INSUMO",VLOOKUP($B23,'INSUMOS SINAPI'!$A:$D,3,FALSE),IF($M23="SERVIÇO",VLOOKUP($B23,'SERVIÇOS SINAPI'!$B:$E,3,FALSE))))</f>
        <v>0</v>
      </c>
      <c r="L23" s="2828" t="b">
        <f>IF($B23=0,0,IF($D23="INSUMO",VLOOKUP($B23,'INSUMOS SINAPI'!$A:$D,3,FALSE),IF($M23="SERVIÇO",VLOOKUP($B23,'SERVIÇOS SINAPI'!$B:$E,3,FALSE))))</f>
        <v>0</v>
      </c>
      <c r="M23" s="432">
        <f t="shared" si="0"/>
        <v>22.19</v>
      </c>
      <c r="N23" s="324"/>
    </row>
    <row r="24" spans="1:14" s="320" customFormat="1" ht="36">
      <c r="A24" s="321"/>
      <c r="B24" s="437">
        <v>88830</v>
      </c>
      <c r="C24" s="1062"/>
      <c r="D24" s="1060" t="s">
        <v>4729</v>
      </c>
      <c r="E24" s="43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31" t="str">
        <f>IF($D24="SERVIÇO",VLOOKUP($B24,'SERVIÇOS SINAPI'!$B:$E,3,FALSE),IF($D24="INSUMO",VLOOKUP($B24,'INSUMOS SINAPI'!$A:$D,3,FALSE),IF($D24="COMPOSIÇÃO",VLOOKUP($B24,COMPOSIÇÕES!$A:$D,3,FALSE))))</f>
        <v>CHP</v>
      </c>
      <c r="G24" s="2827">
        <v>0.8</v>
      </c>
      <c r="H24" s="2827"/>
      <c r="I24" s="2827"/>
      <c r="J24" s="2828">
        <f>IF($D24="SERVIÇO",VLOOKUP($B24,'SERVIÇOS SINAPI'!$B:$E,4,FALSE),IF($D24="INSUMO",VLOOKUP($B24,'INSUMOS SINAPI'!$A:$D,4,FALSE),IF($D24="COMPOSIÇÃO",VLOOKUP($B24,COMPOSIÇÕES!$A:$D,4,FALSE))))</f>
        <v>1.25</v>
      </c>
      <c r="K24" s="2828" t="b">
        <f>IF($B24=0,0,IF($D24="INSUMO",VLOOKUP($B24,'INSUMOS SINAPI'!$A:$D,3,FALSE),IF($M24="SERVIÇO",VLOOKUP($B24,'SERVIÇOS SINAPI'!$B:$E,3,FALSE))))</f>
        <v>0</v>
      </c>
      <c r="L24" s="2828" t="b">
        <f>IF($B24=0,0,IF($D24="INSUMO",VLOOKUP($B24,'INSUMOS SINAPI'!$A:$D,3,FALSE),IF($M24="SERVIÇO",VLOOKUP($B24,'SERVIÇOS SINAPI'!$B:$E,3,FALSE))))</f>
        <v>0</v>
      </c>
      <c r="M24" s="432">
        <f t="shared" si="0"/>
        <v>1</v>
      </c>
      <c r="N24" s="324"/>
    </row>
    <row r="25" spans="1:14" s="320" customFormat="1" ht="36">
      <c r="A25" s="321"/>
      <c r="B25" s="437">
        <v>88831</v>
      </c>
      <c r="C25" s="1061"/>
      <c r="D25" s="1060" t="s">
        <v>4729</v>
      </c>
      <c r="E25" s="43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31" t="str">
        <f>IF($D25="SERVIÇO",VLOOKUP($B25,'SERVIÇOS SINAPI'!$B:$E,3,FALSE),IF($D25="INSUMO",VLOOKUP($B25,'INSUMOS SINAPI'!$A:$D,3,FALSE),IF($D25="COMPOSIÇÃO",VLOOKUP($B25,COMPOSIÇÕES!$A:$D,3,FALSE))))</f>
        <v>CHI</v>
      </c>
      <c r="G25" s="2827">
        <v>0.75</v>
      </c>
      <c r="H25" s="2827"/>
      <c r="I25" s="2827"/>
      <c r="J25" s="2828">
        <f>IF($D25="SERVIÇO",VLOOKUP($B25,'SERVIÇOS SINAPI'!$B:$E,4,FALSE),IF($D25="INSUMO",VLOOKUP($B25,'INSUMOS SINAPI'!$A:$D,4,FALSE),IF($D25="COMPOSIÇÃO",VLOOKUP($B25,COMPOSIÇÕES!$A:$D,4,FALSE))))</f>
        <v>0.28999999999999998</v>
      </c>
      <c r="K25" s="2828" t="b">
        <f>IF($B25=0,0,IF($D25="INSUMO",VLOOKUP($B25,'INSUMOS SINAPI'!$A:$D,3,FALSE),IF($M25="SERVIÇO",VLOOKUP($B25,'SERVIÇOS SINAPI'!$B:$E,3,FALSE))))</f>
        <v>0</v>
      </c>
      <c r="L25" s="2828" t="b">
        <f>IF($B25=0,0,IF($D25="INSUMO",VLOOKUP($B25,'INSUMOS SINAPI'!$A:$D,3,FALSE),IF($M25="SERVIÇO",VLOOKUP($B25,'SERVIÇOS SINAPI'!$B:$E,3,FALSE))))</f>
        <v>0</v>
      </c>
      <c r="M25" s="432">
        <f t="shared" si="0"/>
        <v>0.21</v>
      </c>
      <c r="N25" s="324"/>
    </row>
    <row r="26" spans="1:14" s="320" customFormat="1" ht="15.75" customHeight="1" thickBot="1">
      <c r="A26" s="354"/>
      <c r="B26" s="2824" t="s">
        <v>5559</v>
      </c>
      <c r="C26" s="2825"/>
      <c r="D26" s="2825"/>
      <c r="E26" s="2825"/>
      <c r="F26" s="2825"/>
      <c r="G26" s="2825"/>
      <c r="H26" s="2825"/>
      <c r="I26" s="2825"/>
      <c r="J26" s="2825"/>
      <c r="K26" s="2825"/>
      <c r="L26" s="2826"/>
      <c r="M26" s="433">
        <f>SUM(M19:M25)</f>
        <v>267.02</v>
      </c>
      <c r="N26" s="357"/>
    </row>
  </sheetData>
  <mergeCells count="32">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5:I25"/>
    <mergeCell ref="J25:L25"/>
    <mergeCell ref="B26:L26"/>
    <mergeCell ref="G22:I22"/>
    <mergeCell ref="J22:L22"/>
    <mergeCell ref="G23:I23"/>
    <mergeCell ref="J23:L23"/>
    <mergeCell ref="G24:I24"/>
    <mergeCell ref="J24:L24"/>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3.xml><?xml version="1.0" encoding="utf-8"?>
<worksheet xmlns="http://schemas.openxmlformats.org/spreadsheetml/2006/main" xmlns:r="http://schemas.openxmlformats.org/officeDocument/2006/relationships">
  <sheetPr codeName="Plan99">
    <tabColor theme="7"/>
  </sheetPr>
  <dimension ref="A1:P24"/>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570312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6662</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6649</v>
      </c>
      <c r="E15" s="1022"/>
      <c r="F15" s="1022"/>
      <c r="G15" s="1023"/>
      <c r="H15" s="1024"/>
      <c r="I15" s="2847" t="s">
        <v>6907</v>
      </c>
      <c r="J15" s="2848"/>
      <c r="K15" s="2848"/>
      <c r="L15" s="2848"/>
      <c r="M15" s="1025">
        <v>2003453</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48">
      <c r="A19" s="321"/>
      <c r="B19" s="942">
        <v>89893</v>
      </c>
      <c r="C19" s="1057"/>
      <c r="D19" s="1058"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31" t="str">
        <f>IF($D19="SERVIÇO",VLOOKUP($B19,'SERVIÇOS SINAPI'!$B:$E,3,FALSE),IF($D19="INSUMO",VLOOKUP($B19,'INSUMOS SINAPI'!$A:$D,3,FALSE),IF($D19="COMPOSIÇÃO",VLOOKUP($B19,COMPOSIÇÕES!$A:$D,3,FALSE))))</f>
        <v>M3</v>
      </c>
      <c r="G19" s="2819">
        <v>3.09</v>
      </c>
      <c r="H19" s="2819"/>
      <c r="I19" s="2819"/>
      <c r="J19" s="2793">
        <f>IF($D19="SERVIÇO",VLOOKUP($B19,'SERVIÇOS SINAPI'!$B:$E,4,FALSE),IF($D19="INSUMO",VLOOKUP($B19,'INSUMOS SINAPI'!$A:$D,4,FALSE),IF($D19="COMPOSIÇÃO",VLOOKUP($B19,COMPOSIÇÕES!$A:$D,4,FALSE))))</f>
        <v>13.12</v>
      </c>
      <c r="K19" s="2793" t="b">
        <f>IF($B19=0,0,IF($D19="INSUMO",VLOOKUP($B19,'INSUMOS SINAPI'!$A:$D,3,FALSE),IF($M19="SERVIÇO",VLOOKUP($B19,'SERVIÇOS SINAPI'!$B:$E,3,FALSE))))</f>
        <v>0</v>
      </c>
      <c r="L19" s="2793" t="b">
        <f>IF($B19=0,0,IF($D19="INSUMO",VLOOKUP($B19,'INSUMOS SINAPI'!$A:$D,3,FALSE),IF($M19="SERVIÇO",VLOOKUP($B19,'SERVIÇOS SINAPI'!$B:$E,3,FALSE))))</f>
        <v>0</v>
      </c>
      <c r="M19" s="432">
        <f>TRUNC(G19*J19,2)</f>
        <v>40.54</v>
      </c>
      <c r="N19" s="324"/>
    </row>
    <row r="20" spans="1:14" s="320" customFormat="1" ht="24">
      <c r="A20" s="321"/>
      <c r="B20" s="1063">
        <v>94963</v>
      </c>
      <c r="C20" s="1059"/>
      <c r="D20" s="1058" t="s">
        <v>4729</v>
      </c>
      <c r="E20" s="430" t="str">
        <f>IF($D20="SERVIÇO",VLOOKUP($B20,'SERVIÇOS SINAPI'!$B:$E,2,FALSE),IF($D20="INSUMO",VLOOKUP($B20,'INSUMOS SINAPI'!$A:$D,2,FALSE),IF($D20="COMPOSIÇÃO",VLOOKUP($B20,COMPOSIÇÕES!$A:$D,2,FALSE))))</f>
        <v>CONCRETO FCK = 15MPA, TRAÇO 1:3,4:3,5 (CIMENTO/ AREIA MÉDIA/ BRITA 1)  - PREPARO MECÂNICO COM BETONEIRA 400 L. AF_07/2016</v>
      </c>
      <c r="F20" s="431" t="str">
        <f>IF($D20="SERVIÇO",VLOOKUP($B20,'SERVIÇOS SINAPI'!$B:$E,3,FALSE),IF($D20="INSUMO",VLOOKUP($B20,'INSUMOS SINAPI'!$A:$D,3,FALSE),IF($D20="COMPOSIÇÃO",VLOOKUP($B20,COMPOSIÇÕES!$A:$D,3,FALSE))))</f>
        <v>M3</v>
      </c>
      <c r="G20" s="2799">
        <v>1.258</v>
      </c>
      <c r="H20" s="2800"/>
      <c r="I20" s="2801"/>
      <c r="J20" s="2793">
        <f>IF($D20="SERVIÇO",VLOOKUP($B20,'SERVIÇOS SINAPI'!$B:$E,4,FALSE),IF($D20="INSUMO",VLOOKUP($B20,'INSUMOS SINAPI'!$A:$D,4,FALSE),IF($D20="COMPOSIÇÃO",VLOOKUP($B20,COMPOSIÇÕES!$A:$D,4,FALSE))))</f>
        <v>283.74</v>
      </c>
      <c r="K20" s="2793" t="b">
        <f>IF($B20=0,0,IF($D20="INSUMO",VLOOKUP($B20,'INSUMOS SINAPI'!$A:$D,3,FALSE),IF($M20="SERVIÇO",VLOOKUP($B20,'SERVIÇOS SINAPI'!$B:$E,3,FALSE))))</f>
        <v>0</v>
      </c>
      <c r="L20" s="2793" t="b">
        <f>IF($B20=0,0,IF($D20="INSUMO",VLOOKUP($B20,'INSUMOS SINAPI'!$A:$D,3,FALSE),IF($M20="SERVIÇO",VLOOKUP($B20,'SERVIÇOS SINAPI'!$B:$E,3,FALSE))))</f>
        <v>0</v>
      </c>
      <c r="M20" s="432">
        <f>TRUNC(G20*J20,2)</f>
        <v>356.94</v>
      </c>
      <c r="N20" s="324"/>
    </row>
    <row r="21" spans="1:14" s="320" customFormat="1" ht="24">
      <c r="A21" s="321"/>
      <c r="B21" s="942" t="s">
        <v>66</v>
      </c>
      <c r="C21" s="1057"/>
      <c r="D21" s="1058"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799">
        <v>0.4</v>
      </c>
      <c r="H21" s="2800"/>
      <c r="I21" s="2801"/>
      <c r="J21" s="2793">
        <f>IF($D21="SERVIÇO",VLOOKUP($B21,'SERVIÇOS SINAPI'!$B:$E,4,FALSE),IF($D21="INSUMO",VLOOKUP($B21,'INSUMOS SINAPI'!$A:$D,4,FALSE),IF($D21="COMPOSIÇÃO",VLOOKUP($B21,COMPOSIÇÕES!$A:$D,4,FALSE))))</f>
        <v>4.92</v>
      </c>
      <c r="K21" s="2793" t="b">
        <f>IF($B21=0,0,IF($D21="INSUMO",VLOOKUP($B21,'INSUMOS SINAPI'!$A:$D,3,FALSE),IF($M21="SERVIÇO",VLOOKUP($B21,'SERVIÇOS SINAPI'!$B:$E,3,FALSE))))</f>
        <v>0</v>
      </c>
      <c r="L21" s="2793" t="b">
        <f>IF($B21=0,0,IF($D21="INSUMO",VLOOKUP($B21,'INSUMOS SINAPI'!$A:$D,3,FALSE),IF($M21="SERVIÇO",VLOOKUP($B21,'SERVIÇOS SINAPI'!$B:$E,3,FALSE))))</f>
        <v>0</v>
      </c>
      <c r="M21" s="432">
        <f>TRUNC(G21*J21,2)</f>
        <v>1.96</v>
      </c>
      <c r="N21" s="324"/>
    </row>
    <row r="22" spans="1:14" s="320" customFormat="1">
      <c r="A22" s="321"/>
      <c r="B22" s="942">
        <v>73611</v>
      </c>
      <c r="C22" s="1057"/>
      <c r="D22" s="1058"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799">
        <v>2.5299999999999998</v>
      </c>
      <c r="H22" s="2800"/>
      <c r="I22" s="2801"/>
      <c r="J22" s="2793">
        <f>IF($D22="SERVIÇO",VLOOKUP($B22,'SERVIÇOS SINAPI'!$B:$E,4,FALSE),IF($D22="INSUMO",VLOOKUP($B22,'INSUMOS SINAPI'!$A:$D,4,FALSE),IF($D22="COMPOSIÇÃO",VLOOKUP($B22,COMPOSIÇÕES!$A:$D,4,FALSE))))</f>
        <v>381.61</v>
      </c>
      <c r="K22" s="2793" t="b">
        <f>IF($B22=0,0,IF($D22="INSUMO",VLOOKUP($B22,'INSUMOS SINAPI'!$A:$D,3,FALSE),IF($M22="SERVIÇO",VLOOKUP($B22,'SERVIÇOS SINAPI'!$B:$E,3,FALSE))))</f>
        <v>0</v>
      </c>
      <c r="L22" s="2793" t="b">
        <f>IF($B22=0,0,IF($D22="INSUMO",VLOOKUP($B22,'INSUMOS SINAPI'!$A:$D,3,FALSE),IF($M22="SERVIÇO",VLOOKUP($B22,'SERVIÇOS SINAPI'!$B:$E,3,FALSE))))</f>
        <v>0</v>
      </c>
      <c r="M22" s="432">
        <f>TRUNC(G22*J22,2)</f>
        <v>965.47</v>
      </c>
      <c r="N22" s="324"/>
    </row>
    <row r="23" spans="1:14" s="320" customFormat="1" ht="24">
      <c r="A23" s="321"/>
      <c r="B23" s="942">
        <v>97086</v>
      </c>
      <c r="C23" s="1057"/>
      <c r="D23" s="1058"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799">
        <v>0.74199999999999999</v>
      </c>
      <c r="H23" s="2800"/>
      <c r="I23" s="2801"/>
      <c r="J23" s="2793">
        <f>IF($D23="SERVIÇO",VLOOKUP($B23,'SERVIÇOS SINAPI'!$B:$E,4,FALSE),IF($D23="INSUMO",VLOOKUP($B23,'INSUMOS SINAPI'!$A:$D,4,FALSE),IF($D23="COMPOSIÇÃO",VLOOKUP($B23,COMPOSIÇÕES!$A:$D,4,FALSE))))</f>
        <v>81.56</v>
      </c>
      <c r="K23" s="2793" t="b">
        <f>IF($B23=0,0,IF($D23="INSUMO",VLOOKUP($B23,'INSUMOS SINAPI'!$A:$D,3,FALSE),IF($M23="SERVIÇO",VLOOKUP($B23,'SERVIÇOS SINAPI'!$B:$E,3,FALSE))))</f>
        <v>0</v>
      </c>
      <c r="L23" s="2793" t="b">
        <f>IF($B23=0,0,IF($D23="INSUMO",VLOOKUP($B23,'INSUMOS SINAPI'!$A:$D,3,FALSE),IF($M23="SERVIÇO",VLOOKUP($B23,'SERVIÇOS SINAPI'!$B:$E,3,FALSE))))</f>
        <v>0</v>
      </c>
      <c r="M23" s="432">
        <f>TRUNC(G23*J23,2)</f>
        <v>60.51</v>
      </c>
      <c r="N23" s="324"/>
    </row>
    <row r="24" spans="1:14" s="320" customFormat="1" ht="30" customHeight="1" thickBot="1">
      <c r="A24" s="354"/>
      <c r="B24" s="2794" t="s">
        <v>5559</v>
      </c>
      <c r="C24" s="2795"/>
      <c r="D24" s="2795"/>
      <c r="E24" s="2795"/>
      <c r="F24" s="2795"/>
      <c r="G24" s="2795"/>
      <c r="H24" s="2795"/>
      <c r="I24" s="2795"/>
      <c r="J24" s="2795"/>
      <c r="K24" s="2795"/>
      <c r="L24" s="2796"/>
      <c r="M24" s="433">
        <f>SUM(M19:M23)</f>
        <v>1425.42</v>
      </c>
      <c r="N24" s="35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B24:L24"/>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4.xml><?xml version="1.0" encoding="utf-8"?>
<worksheet xmlns="http://schemas.openxmlformats.org/spreadsheetml/2006/main" xmlns:r="http://schemas.openxmlformats.org/officeDocument/2006/relationships">
  <sheetPr codeName="Plan88">
    <tabColor theme="7"/>
  </sheetPr>
  <dimension ref="A1:P26"/>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6641</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6650</v>
      </c>
      <c r="E15" s="1022"/>
      <c r="F15" s="1022"/>
      <c r="G15" s="1023"/>
      <c r="H15" s="1024"/>
      <c r="I15" s="2821" t="s">
        <v>6907</v>
      </c>
      <c r="J15" s="2822"/>
      <c r="K15" s="2822"/>
      <c r="L15" s="2822"/>
      <c r="M15" s="1025">
        <v>2003455</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48">
      <c r="A19" s="321"/>
      <c r="B19" s="942">
        <v>89890</v>
      </c>
      <c r="C19" s="1057"/>
      <c r="D19" s="1058"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31" t="str">
        <f>IF($D19="SERVIÇO",VLOOKUP($B19,'SERVIÇOS SINAPI'!$B:$E,3,FALSE),IF($D19="INSUMO",VLOOKUP($B19,'INSUMOS SINAPI'!$A:$D,3,FALSE),IF($D19="COMPOSIÇÃO",VLOOKUP($B19,COMPOSIÇÕES!$A:$D,3,FALSE))))</f>
        <v>M3</v>
      </c>
      <c r="G19" s="2819">
        <v>4.49</v>
      </c>
      <c r="H19" s="2819"/>
      <c r="I19" s="2819"/>
      <c r="J19" s="2793">
        <f>IF($D19="SERVIÇO",VLOOKUP($B19,'SERVIÇOS SINAPI'!$B:$E,4,FALSE),IF($D19="INSUMO",VLOOKUP($B19,'INSUMOS SINAPI'!$A:$D,4,FALSE),IF($D19="COMPOSIÇÃO",VLOOKUP($B19,COMPOSIÇÕES!$A:$D,4,FALSE))))</f>
        <v>10.64</v>
      </c>
      <c r="K19" s="2793" t="b">
        <f>IF($B19=0,0,IF($D19="INSUMO",VLOOKUP($B19,'INSUMOS SINAPI'!$A:$D,3,FALSE),IF($M19="SERVIÇO",VLOOKUP($B19,'SERVIÇOS SINAPI'!$B:$E,3,FALSE))))</f>
        <v>0</v>
      </c>
      <c r="L19" s="2793" t="b">
        <f>IF($B19=0,0,IF($D19="INSUMO",VLOOKUP($B19,'INSUMOS SINAPI'!$A:$D,3,FALSE),IF($M19="SERVIÇO",VLOOKUP($B19,'SERVIÇOS SINAPI'!$B:$E,3,FALSE))))</f>
        <v>0</v>
      </c>
      <c r="M19" s="432">
        <f>TRUNC(G19*J19,2)</f>
        <v>47.77</v>
      </c>
      <c r="N19" s="324"/>
    </row>
    <row r="20" spans="1:14" s="320" customFormat="1" ht="36" customHeight="1">
      <c r="A20" s="321"/>
      <c r="B20" s="1063">
        <v>94965</v>
      </c>
      <c r="C20" s="1059"/>
      <c r="D20" s="1058" t="s">
        <v>4729</v>
      </c>
      <c r="E20" s="430" t="str">
        <f>IF($D20="SERVIÇO",VLOOKUP($B20,'SERVIÇOS SINAPI'!$B:$E,2,FALSE),IF($D20="INSUMO",VLOOKUP($B20,'INSUMOS SINAPI'!$A:$D,2,FALSE),IF($D20="COMPOSIÇÃO",VLOOKUP($B20,COMPOSIÇÕES!$A:$D,2,FALSE))))</f>
        <v>CONCRETO FCK = 25MPA, TRAÇO 1:2,3:2,7 (CIMENTO/ AREIA MÉDIA/ BRITA 1)  - PREPARO MECÂNICO COM BETONEIRA 400 L. AF_07/2016</v>
      </c>
      <c r="F20" s="431" t="str">
        <f>IF($D20="SERVIÇO",VLOOKUP($B20,'SERVIÇOS SINAPI'!$B:$E,3,FALSE),IF($D20="INSUMO",VLOOKUP($B20,'INSUMOS SINAPI'!$A:$D,3,FALSE),IF($D20="COMPOSIÇÃO",VLOOKUP($B20,COMPOSIÇÕES!$A:$D,3,FALSE))))</f>
        <v>M3</v>
      </c>
      <c r="G20" s="2819">
        <v>1.82</v>
      </c>
      <c r="H20" s="2819"/>
      <c r="I20" s="2819"/>
      <c r="J20" s="2793">
        <f>IF($D20="SERVIÇO",VLOOKUP($B20,'SERVIÇOS SINAPI'!$B:$E,4,FALSE),IF($D20="INSUMO",VLOOKUP($B20,'INSUMOS SINAPI'!$A:$D,4,FALSE),IF($D20="COMPOSIÇÃO",VLOOKUP($B20,COMPOSIÇÕES!$A:$D,4,FALSE))))</f>
        <v>323</v>
      </c>
      <c r="K20" s="2793" t="b">
        <f>IF($B20=0,0,IF($D20="INSUMO",VLOOKUP($B20,'INSUMOS SINAPI'!$A:$D,3,FALSE),IF($M20="SERVIÇO",VLOOKUP($B20,'SERVIÇOS SINAPI'!$B:$E,3,FALSE))))</f>
        <v>0</v>
      </c>
      <c r="L20" s="2793" t="b">
        <f>IF($B20=0,0,IF($D20="INSUMO",VLOOKUP($B20,'INSUMOS SINAPI'!$A:$D,3,FALSE),IF($M20="SERVIÇO",VLOOKUP($B20,'SERVIÇOS SINAPI'!$B:$E,3,FALSE))))</f>
        <v>0</v>
      </c>
      <c r="M20" s="432">
        <f>TRUNC(G20*J20,2)</f>
        <v>587.86</v>
      </c>
      <c r="N20" s="324"/>
    </row>
    <row r="21" spans="1:14" s="320" customFormat="1" ht="24">
      <c r="A21" s="321"/>
      <c r="B21" s="942" t="s">
        <v>66</v>
      </c>
      <c r="C21" s="1057"/>
      <c r="D21" s="1058"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819">
        <v>0.5</v>
      </c>
      <c r="H21" s="2819"/>
      <c r="I21" s="2819"/>
      <c r="J21" s="2793">
        <f>IF($D21="SERVIÇO",VLOOKUP($B21,'SERVIÇOS SINAPI'!$B:$E,4,FALSE),IF($D21="INSUMO",VLOOKUP($B21,'INSUMOS SINAPI'!$A:$D,4,FALSE),IF($D21="COMPOSIÇÃO",VLOOKUP($B21,COMPOSIÇÕES!$A:$D,4,FALSE))))</f>
        <v>4.92</v>
      </c>
      <c r="K21" s="2793" t="b">
        <f>IF($B21=0,0,IF($D21="INSUMO",VLOOKUP($B21,'INSUMOS SINAPI'!$A:$D,3,FALSE),IF($M21="SERVIÇO",VLOOKUP($B21,'SERVIÇOS SINAPI'!$B:$E,3,FALSE))))</f>
        <v>0</v>
      </c>
      <c r="L21" s="2793" t="b">
        <f>IF($B21=0,0,IF($D21="INSUMO",VLOOKUP($B21,'INSUMOS SINAPI'!$A:$D,3,FALSE),IF($M21="SERVIÇO",VLOOKUP($B21,'SERVIÇOS SINAPI'!$B:$E,3,FALSE))))</f>
        <v>0</v>
      </c>
      <c r="M21" s="432">
        <f>TRUNC(G21*J21,2)</f>
        <v>2.46</v>
      </c>
      <c r="N21" s="324"/>
    </row>
    <row r="22" spans="1:14" s="320" customFormat="1" ht="18" customHeight="1">
      <c r="A22" s="321"/>
      <c r="B22" s="942">
        <v>73611</v>
      </c>
      <c r="C22" s="1057"/>
      <c r="D22" s="1058"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819">
        <v>3.8</v>
      </c>
      <c r="H22" s="2819"/>
      <c r="I22" s="2819"/>
      <c r="J22" s="2793">
        <f>IF($D22="SERVIÇO",VLOOKUP($B22,'SERVIÇOS SINAPI'!$B:$E,4,FALSE),IF($D22="INSUMO",VLOOKUP($B22,'INSUMOS SINAPI'!$A:$D,4,FALSE),IF($D22="COMPOSIÇÃO",VLOOKUP($B22,COMPOSIÇÕES!$A:$D,4,FALSE))))</f>
        <v>381.61</v>
      </c>
      <c r="K22" s="2793" t="b">
        <f>IF($B22=0,0,IF($D22="INSUMO",VLOOKUP($B22,'INSUMOS SINAPI'!$A:$D,3,FALSE),IF($M22="SERVIÇO",VLOOKUP($B22,'SERVIÇOS SINAPI'!$B:$E,3,FALSE))))</f>
        <v>0</v>
      </c>
      <c r="L22" s="2793" t="b">
        <f>IF($B22=0,0,IF($D22="INSUMO",VLOOKUP($B22,'INSUMOS SINAPI'!$A:$D,3,FALSE),IF($M22="SERVIÇO",VLOOKUP($B22,'SERVIÇOS SINAPI'!$B:$E,3,FALSE))))</f>
        <v>0</v>
      </c>
      <c r="M22" s="432">
        <f>TRUNC(G22*J22,2)</f>
        <v>1450.11</v>
      </c>
      <c r="N22" s="324"/>
    </row>
    <row r="23" spans="1:14" s="320" customFormat="1" ht="24">
      <c r="A23" s="321"/>
      <c r="B23" s="942">
        <v>97086</v>
      </c>
      <c r="C23" s="1057"/>
      <c r="D23" s="1058"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819">
        <v>1.0049999999999999</v>
      </c>
      <c r="H23" s="2819"/>
      <c r="I23" s="2819"/>
      <c r="J23" s="2793">
        <f>IF($D23="SERVIÇO",VLOOKUP($B23,'SERVIÇOS SINAPI'!$B:$E,4,FALSE),IF($D23="INSUMO",VLOOKUP($B23,'INSUMOS SINAPI'!$A:$D,4,FALSE),IF($D23="COMPOSIÇÃO",VLOOKUP($B23,COMPOSIÇÕES!$A:$D,4,FALSE))))</f>
        <v>81.56</v>
      </c>
      <c r="K23" s="2793" t="b">
        <f>IF($B23=0,0,IF($D23="INSUMO",VLOOKUP($B23,'INSUMOS SINAPI'!$A:$D,3,FALSE),IF($M23="SERVIÇO",VLOOKUP($B23,'SERVIÇOS SINAPI'!$B:$E,3,FALSE))))</f>
        <v>0</v>
      </c>
      <c r="L23" s="2793" t="b">
        <f>IF($B23=0,0,IF($D23="INSUMO",VLOOKUP($B23,'INSUMOS SINAPI'!$A:$D,3,FALSE),IF($M23="SERVIÇO",VLOOKUP($B23,'SERVIÇOS SINAPI'!$B:$E,3,FALSE))))</f>
        <v>0</v>
      </c>
      <c r="M23" s="432">
        <f>TRUNC(G23*J23,2)</f>
        <v>81.96</v>
      </c>
      <c r="N23" s="324"/>
    </row>
    <row r="24" spans="1:14" s="320" customFormat="1" ht="23.25" customHeight="1" thickBot="1">
      <c r="A24" s="354"/>
      <c r="B24" s="2794" t="s">
        <v>5559</v>
      </c>
      <c r="C24" s="2795"/>
      <c r="D24" s="2795"/>
      <c r="E24" s="2795"/>
      <c r="F24" s="2795"/>
      <c r="G24" s="2795"/>
      <c r="H24" s="2795"/>
      <c r="I24" s="2795"/>
      <c r="J24" s="2795"/>
      <c r="K24" s="2795"/>
      <c r="L24" s="2796"/>
      <c r="M24" s="433">
        <f>SUM(M19:M23)</f>
        <v>2170.16</v>
      </c>
      <c r="N24" s="357"/>
    </row>
    <row r="25" spans="1:14">
      <c r="B25" s="1064"/>
      <c r="C25" s="1064"/>
      <c r="D25" s="1064"/>
      <c r="E25" s="1064"/>
      <c r="F25" s="1065"/>
      <c r="G25" s="1065"/>
      <c r="H25" s="1065"/>
      <c r="I25" s="1065"/>
      <c r="J25" s="1065"/>
      <c r="K25" s="1065"/>
      <c r="L25" s="1065"/>
      <c r="M25" s="1065"/>
    </row>
    <row r="26" spans="1:14">
      <c r="B26" s="1064"/>
      <c r="C26" s="1064"/>
      <c r="D26" s="1064"/>
      <c r="E26" s="1064"/>
      <c r="F26" s="1065"/>
      <c r="G26" s="1065"/>
      <c r="H26" s="1065"/>
      <c r="I26" s="1065"/>
      <c r="J26" s="1065"/>
      <c r="K26" s="1065"/>
      <c r="L26" s="1065"/>
      <c r="M26" s="1065"/>
    </row>
  </sheetData>
  <mergeCells count="28">
    <mergeCell ref="B24:L24"/>
    <mergeCell ref="G22:I22"/>
    <mergeCell ref="J22:L22"/>
    <mergeCell ref="G23:I23"/>
    <mergeCell ref="J23:L23"/>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5.xml><?xml version="1.0" encoding="utf-8"?>
<worksheet xmlns="http://schemas.openxmlformats.org/spreadsheetml/2006/main" xmlns:r="http://schemas.openxmlformats.org/officeDocument/2006/relationships">
  <sheetPr codeName="Plan95">
    <tabColor theme="7"/>
  </sheetPr>
  <dimension ref="A1:P24"/>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6656</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6657</v>
      </c>
      <c r="E15" s="366"/>
      <c r="F15" s="366"/>
      <c r="G15" s="367"/>
      <c r="H15" s="337"/>
      <c r="I15" s="2847" t="s">
        <v>6906</v>
      </c>
      <c r="J15" s="2848"/>
      <c r="K15" s="2848"/>
      <c r="L15" s="2848"/>
      <c r="M15" s="434" t="s">
        <v>6658</v>
      </c>
      <c r="N15" s="324"/>
    </row>
    <row r="16" spans="1:16" s="320" customFormat="1" ht="3.75" customHeight="1">
      <c r="A16" s="321"/>
      <c r="B16" s="338"/>
      <c r="C16" s="322"/>
      <c r="D16" s="322" t="s">
        <v>6751</v>
      </c>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8">
        <v>89893</v>
      </c>
      <c r="C19" s="439"/>
      <c r="D19" s="435"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31" t="str">
        <f>IF($D19="SERVIÇO",VLOOKUP($B19,'SERVIÇOS SINAPI'!$B:$E,3,FALSE),IF($D19="INSUMO",VLOOKUP($B19,'INSUMOS SINAPI'!$A:$D,3,FALSE),IF($D19="COMPOSIÇÃO",VLOOKUP($B19,COMPOSIÇÕES!$A:$D,3,FALSE))))</f>
        <v>M3</v>
      </c>
      <c r="G19" s="2827">
        <v>6.04</v>
      </c>
      <c r="H19" s="2827"/>
      <c r="I19" s="2827"/>
      <c r="J19" s="2828">
        <f>IF($D19="SERVIÇO",VLOOKUP($B19,'SERVIÇOS SINAPI'!$B:$E,4,FALSE),IF($D19="INSUMO",VLOOKUP($B19,'INSUMOS SINAPI'!$A:$D,4,FALSE),IF($D19="COMPOSIÇÃO",VLOOKUP($B19,COMPOSIÇÕES!$A:$D,4,FALSE))))</f>
        <v>13.12</v>
      </c>
      <c r="K19" s="2828" t="b">
        <f>IF($B19=0,0,IF($D19="INSUMO",VLOOKUP($B19,'INSUMOS SINAPI'!$A:$D,3,FALSE),IF($M19="SERVIÇO",VLOOKUP($B19,'SERVIÇOS SINAPI'!$B:$E,3,FALSE))))</f>
        <v>0</v>
      </c>
      <c r="L19" s="2828" t="b">
        <f>IF($B19=0,0,IF($D19="INSUMO",VLOOKUP($B19,'INSUMOS SINAPI'!$A:$D,3,FALSE),IF($M19="SERVIÇO",VLOOKUP($B19,'SERVIÇOS SINAPI'!$B:$E,3,FALSE))))</f>
        <v>0</v>
      </c>
      <c r="M19" s="432">
        <f>TRUNC(G19*J19,2)</f>
        <v>79.239999999999995</v>
      </c>
      <c r="N19" s="324"/>
    </row>
    <row r="20" spans="1:14" s="320" customFormat="1" ht="24">
      <c r="A20" s="321"/>
      <c r="B20" s="749" t="str">
        <f>COMPOSIÇÕES!A16</f>
        <v>COMP DREN 007</v>
      </c>
      <c r="C20" s="441"/>
      <c r="D20" s="435" t="s">
        <v>5553</v>
      </c>
      <c r="E20" s="430" t="str">
        <f>IF($D20="SERVIÇO",VLOOKUP($B20,'SERVIÇOS SINAPI'!$B:$E,2,FALSE),IF($D20="INSUMO",VLOOKUP($B20,'INSUMOS SINAPI'!$A:$D,2,FALSE),IF($D20="COMPOSIÇÃO",VLOOKUP($B20,COMPOSIÇÕES!$A:$D,2,FALSE))))</f>
        <v>CONCRETO FCK = 15MPA, TRAÇO 1:3,4:3,5 (CIMENTO/ AREIA MÉDIA/ BRITA 1)  - PREPARO MECÂNICO COM BETONEIRA 400 L. AF_07/2016</v>
      </c>
      <c r="F20" s="431" t="str">
        <f>IF($D20="SERVIÇO",VLOOKUP($B20,'SERVIÇOS SINAPI'!$B:$E,3,FALSE),IF($D20="INSUMO",VLOOKUP($B20,'INSUMOS SINAPI'!$A:$D,3,FALSE),IF($D20="COMPOSIÇÃO",VLOOKUP($B20,COMPOSIÇÕES!$A:$D,3,FALSE))))</f>
        <v>M3</v>
      </c>
      <c r="G20" s="2827">
        <v>2.4449999999999998</v>
      </c>
      <c r="H20" s="2827"/>
      <c r="I20" s="2827"/>
      <c r="J20" s="2828">
        <f>IF($D20="SERVIÇO",VLOOKUP($B20,'SERVIÇOS SINAPI'!$B:$E,4,FALSE),IF($D20="INSUMO",VLOOKUP($B20,'INSUMOS SINAPI'!$A:$D,4,FALSE),IF($D20="COMPOSIÇÃO",VLOOKUP($B20,COMPOSIÇÕES!$A:$D,4,FALSE))))</f>
        <v>285.68</v>
      </c>
      <c r="K20" s="2828" t="b">
        <f>IF($B20=0,0,IF($D20="INSUMO",VLOOKUP($B20,'INSUMOS SINAPI'!$A:$D,3,FALSE),IF($M20="SERVIÇO",VLOOKUP($B20,'SERVIÇOS SINAPI'!$B:$E,3,FALSE))))</f>
        <v>0</v>
      </c>
      <c r="L20" s="2828" t="b">
        <f>IF($B20=0,0,IF($D20="INSUMO",VLOOKUP($B20,'INSUMOS SINAPI'!$A:$D,3,FALSE),IF($M20="SERVIÇO",VLOOKUP($B20,'SERVIÇOS SINAPI'!$B:$E,3,FALSE))))</f>
        <v>0</v>
      </c>
      <c r="M20" s="432">
        <f>TRUNC(G20*J20,2)</f>
        <v>698.48</v>
      </c>
      <c r="N20" s="324"/>
    </row>
    <row r="21" spans="1:14" s="320" customFormat="1" ht="24">
      <c r="A21" s="321"/>
      <c r="B21" s="747" t="s">
        <v>66</v>
      </c>
      <c r="C21" s="439"/>
      <c r="D21" s="435"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827">
        <v>0.6</v>
      </c>
      <c r="H21" s="2827"/>
      <c r="I21" s="2827"/>
      <c r="J21" s="2828">
        <f>IF($D21="SERVIÇO",VLOOKUP($B21,'SERVIÇOS SINAPI'!$B:$E,4,FALSE),IF($D21="INSUMO",VLOOKUP($B21,'INSUMOS SINAPI'!$A:$D,4,FALSE),IF($D21="COMPOSIÇÃO",VLOOKUP($B21,COMPOSIÇÕES!$A:$D,4,FALSE))))</f>
        <v>4.92</v>
      </c>
      <c r="K21" s="2828" t="b">
        <f>IF($B21=0,0,IF($D21="INSUMO",VLOOKUP($B21,'INSUMOS SINAPI'!$A:$D,3,FALSE),IF($M21="SERVIÇO",VLOOKUP($B21,'SERVIÇOS SINAPI'!$B:$E,3,FALSE))))</f>
        <v>0</v>
      </c>
      <c r="L21" s="2828" t="b">
        <f>IF($B21=0,0,IF($D21="INSUMO",VLOOKUP($B21,'INSUMOS SINAPI'!$A:$D,3,FALSE),IF($M21="SERVIÇO",VLOOKUP($B21,'SERVIÇOS SINAPI'!$B:$E,3,FALSE))))</f>
        <v>0</v>
      </c>
      <c r="M21" s="432">
        <f>TRUNC(G21*J21,2)</f>
        <v>2.95</v>
      </c>
      <c r="N21" s="324"/>
    </row>
    <row r="22" spans="1:14" s="320" customFormat="1">
      <c r="A22" s="321"/>
      <c r="B22" s="438">
        <v>73611</v>
      </c>
      <c r="C22" s="439"/>
      <c r="D22" s="435"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827">
        <v>5.23</v>
      </c>
      <c r="H22" s="2827"/>
      <c r="I22" s="2827"/>
      <c r="J22" s="2828">
        <f>IF($D22="SERVIÇO",VLOOKUP($B22,'SERVIÇOS SINAPI'!$B:$E,4,FALSE),IF($D22="INSUMO",VLOOKUP($B22,'INSUMOS SINAPI'!$A:$D,4,FALSE),IF($D22="COMPOSIÇÃO",VLOOKUP($B22,COMPOSIÇÕES!$A:$D,4,FALSE))))</f>
        <v>381.61</v>
      </c>
      <c r="K22" s="2828" t="b">
        <f>IF($B22=0,0,IF($D22="INSUMO",VLOOKUP($B22,'INSUMOS SINAPI'!$A:$D,3,FALSE),IF($M22="SERVIÇO",VLOOKUP($B22,'SERVIÇOS SINAPI'!$B:$E,3,FALSE))))</f>
        <v>0</v>
      </c>
      <c r="L22" s="2828" t="b">
        <f>IF($B22=0,0,IF($D22="INSUMO",VLOOKUP($B22,'INSUMOS SINAPI'!$A:$D,3,FALSE),IF($M22="SERVIÇO",VLOOKUP($B22,'SERVIÇOS SINAPI'!$B:$E,3,FALSE))))</f>
        <v>0</v>
      </c>
      <c r="M22" s="432">
        <f>TRUNC(G22*J22,2)</f>
        <v>1995.82</v>
      </c>
      <c r="N22" s="324"/>
    </row>
    <row r="23" spans="1:14" s="320" customFormat="1" ht="24">
      <c r="A23" s="321"/>
      <c r="B23" s="438">
        <v>97086</v>
      </c>
      <c r="C23" s="439"/>
      <c r="D23" s="435"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827">
        <v>1.3029999999999999</v>
      </c>
      <c r="H23" s="2827"/>
      <c r="I23" s="2827"/>
      <c r="J23" s="2828">
        <f>IF($D23="SERVIÇO",VLOOKUP($B23,'SERVIÇOS SINAPI'!$B:$E,4,FALSE),IF($D23="INSUMO",VLOOKUP($B23,'INSUMOS SINAPI'!$A:$D,4,FALSE),IF($D23="COMPOSIÇÃO",VLOOKUP($B23,COMPOSIÇÕES!$A:$D,4,FALSE))))</f>
        <v>81.56</v>
      </c>
      <c r="K23" s="2828" t="b">
        <f>IF($B23=0,0,IF($D23="INSUMO",VLOOKUP($B23,'INSUMOS SINAPI'!$A:$D,3,FALSE),IF($M23="SERVIÇO",VLOOKUP($B23,'SERVIÇOS SINAPI'!$B:$E,3,FALSE))))</f>
        <v>0</v>
      </c>
      <c r="L23" s="2828" t="b">
        <f>IF($B23=0,0,IF($D23="INSUMO",VLOOKUP($B23,'INSUMOS SINAPI'!$A:$D,3,FALSE),IF($M23="SERVIÇO",VLOOKUP($B23,'SERVIÇOS SINAPI'!$B:$E,3,FALSE))))</f>
        <v>0</v>
      </c>
      <c r="M23" s="432">
        <f>TRUNC(G23*J23,2)</f>
        <v>106.27</v>
      </c>
      <c r="N23" s="324"/>
    </row>
    <row r="24" spans="1:14" s="320" customFormat="1" ht="15.75" customHeight="1" thickBot="1">
      <c r="A24" s="354"/>
      <c r="B24" s="2824" t="s">
        <v>5559</v>
      </c>
      <c r="C24" s="2825"/>
      <c r="D24" s="2825"/>
      <c r="E24" s="2825"/>
      <c r="F24" s="2825"/>
      <c r="G24" s="2825"/>
      <c r="H24" s="2825"/>
      <c r="I24" s="2825"/>
      <c r="J24" s="2825"/>
      <c r="K24" s="2825"/>
      <c r="L24" s="2826"/>
      <c r="M24" s="433">
        <f>SUM(M19:M23)</f>
        <v>2882.7599999999998</v>
      </c>
      <c r="N24" s="35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B24:L24"/>
  </mergeCells>
  <dataValidations disablePrompts="1" count="2">
    <dataValidation type="list" allowBlank="1" showInputMessage="1" showErrorMessage="1" sqref="D19:D23">
      <formula1>$P$1:$P$4</formula1>
    </dataValidation>
    <dataValidation type="list" allowBlank="1" showInputMessage="1" showErrorMessage="1" sqref="O19:O23">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6.xml><?xml version="1.0" encoding="utf-8"?>
<worksheet xmlns="http://schemas.openxmlformats.org/spreadsheetml/2006/main" xmlns:r="http://schemas.openxmlformats.org/officeDocument/2006/relationships">
  <sheetPr codeName="Plan100">
    <tabColor theme="7"/>
  </sheetPr>
  <dimension ref="A1:P24"/>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6753</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6659</v>
      </c>
      <c r="E15" s="366"/>
      <c r="F15" s="366"/>
      <c r="G15" s="367"/>
      <c r="H15" s="337"/>
      <c r="I15" s="2847" t="s">
        <v>6906</v>
      </c>
      <c r="J15" s="2848"/>
      <c r="K15" s="2848"/>
      <c r="L15" s="2848"/>
      <c r="M15" s="434">
        <v>2003455</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8">
        <v>89890</v>
      </c>
      <c r="C19" s="439"/>
      <c r="D19" s="435"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31" t="str">
        <f>IF($D19="SERVIÇO",VLOOKUP($B19,'SERVIÇOS SINAPI'!$B:$E,3,FALSE),IF($D19="INSUMO",VLOOKUP($B19,'INSUMOS SINAPI'!$A:$D,3,FALSE),IF($D19="COMPOSIÇÃO",VLOOKUP($B19,COMPOSIÇÕES!$A:$D,3,FALSE))))</f>
        <v>M3</v>
      </c>
      <c r="G19" s="2827">
        <v>9.92</v>
      </c>
      <c r="H19" s="2827"/>
      <c r="I19" s="2827"/>
      <c r="J19" s="2828">
        <f>IF($D19="SERVIÇO",VLOOKUP($B19,'SERVIÇOS SINAPI'!$B:$E,4,FALSE),IF($D19="INSUMO",VLOOKUP($B19,'INSUMOS SINAPI'!$A:$D,4,FALSE),IF($D19="COMPOSIÇÃO",VLOOKUP($B19,COMPOSIÇÕES!$A:$D,4,FALSE))))</f>
        <v>10.64</v>
      </c>
      <c r="K19" s="2828" t="b">
        <f>IF($B19=0,0,IF($D19="INSUMO",VLOOKUP($B19,'INSUMOS SINAPI'!$A:$D,3,FALSE),IF($M19="SERVIÇO",VLOOKUP($B19,'SERVIÇOS SINAPI'!$B:$E,3,FALSE))))</f>
        <v>0</v>
      </c>
      <c r="L19" s="2828" t="b">
        <f>IF($B19=0,0,IF($D19="INSUMO",VLOOKUP($B19,'INSUMOS SINAPI'!$A:$D,3,FALSE),IF($M19="SERVIÇO",VLOOKUP($B19,'SERVIÇOS SINAPI'!$B:$E,3,FALSE))))</f>
        <v>0</v>
      </c>
      <c r="M19" s="432">
        <f>TRUNC(G19*J19,2)</f>
        <v>105.54</v>
      </c>
      <c r="N19" s="324"/>
    </row>
    <row r="20" spans="1:14" s="320" customFormat="1" ht="24">
      <c r="A20" s="321"/>
      <c r="B20" s="749" t="str">
        <f>COMPOSIÇÕES!A17</f>
        <v>COMP DREN 008</v>
      </c>
      <c r="C20" s="441"/>
      <c r="D20" s="435" t="s">
        <v>5553</v>
      </c>
      <c r="E20" s="430" t="str">
        <f>IF($D20="SERVIÇO",VLOOKUP($B20,'SERVIÇOS SINAPI'!$B:$E,2,FALSE),IF($D20="INSUMO",VLOOKUP($B20,'INSUMOS SINAPI'!$A:$D,2,FALSE),IF($D20="COMPOSIÇÃO",VLOOKUP($B20,COMPOSIÇÕES!$A:$D,2,FALSE))))</f>
        <v>CONCRETO FCK = 25MPA, TRAÇO 1:2,3:2,7 (CIMENTO/ AREIA MÉDIA/ BRITA 1)  - PREPARO MECÂNICO COM BETONEIRA 400 L. AF_07/2016</v>
      </c>
      <c r="F20" s="431" t="str">
        <f>IF($D20="SERVIÇO",VLOOKUP($B20,'SERVIÇOS SINAPI'!$B:$E,3,FALSE),IF($D20="INSUMO",VLOOKUP($B20,'INSUMOS SINAPI'!$A:$D,3,FALSE),IF($D20="COMPOSIÇÃO",VLOOKUP($B20,COMPOSIÇÕES!$A:$D,3,FALSE))))</f>
        <v>M3</v>
      </c>
      <c r="G20" s="2827">
        <v>3.92</v>
      </c>
      <c r="H20" s="2827"/>
      <c r="I20" s="2827"/>
      <c r="J20" s="2828">
        <f>IF($D20="SERVIÇO",VLOOKUP($B20,'SERVIÇOS SINAPI'!$B:$E,4,FALSE),IF($D20="INSUMO",VLOOKUP($B20,'INSUMOS SINAPI'!$A:$D,4,FALSE),IF($D20="COMPOSIÇÃO",VLOOKUP($B20,COMPOSIÇÕES!$A:$D,4,FALSE))))</f>
        <v>331.53</v>
      </c>
      <c r="K20" s="2828" t="b">
        <f>IF($B20=0,0,IF($D20="INSUMO",VLOOKUP($B20,'INSUMOS SINAPI'!$A:$D,3,FALSE),IF($M20="SERVIÇO",VLOOKUP($B20,'SERVIÇOS SINAPI'!$B:$E,3,FALSE))))</f>
        <v>0</v>
      </c>
      <c r="L20" s="2828" t="b">
        <f>IF($B20=0,0,IF($D20="INSUMO",VLOOKUP($B20,'INSUMOS SINAPI'!$A:$D,3,FALSE),IF($M20="SERVIÇO",VLOOKUP($B20,'SERVIÇOS SINAPI'!$B:$E,3,FALSE))))</f>
        <v>0</v>
      </c>
      <c r="M20" s="432">
        <f>TRUNC(G20*J20,2)</f>
        <v>1299.5899999999999</v>
      </c>
      <c r="N20" s="324"/>
    </row>
    <row r="21" spans="1:14" s="320" customFormat="1" ht="24">
      <c r="A21" s="321"/>
      <c r="B21" s="747" t="s">
        <v>66</v>
      </c>
      <c r="C21" s="439"/>
      <c r="D21" s="435"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827">
        <v>0.7</v>
      </c>
      <c r="H21" s="2827"/>
      <c r="I21" s="2827"/>
      <c r="J21" s="2828">
        <f>IF($D21="SERVIÇO",VLOOKUP($B21,'SERVIÇOS SINAPI'!$B:$E,4,FALSE),IF($D21="INSUMO",VLOOKUP($B21,'INSUMOS SINAPI'!$A:$D,4,FALSE),IF($D21="COMPOSIÇÃO",VLOOKUP($B21,COMPOSIÇÕES!$A:$D,4,FALSE))))</f>
        <v>4.92</v>
      </c>
      <c r="K21" s="2828" t="b">
        <f>IF($B21=0,0,IF($D21="INSUMO",VLOOKUP($B21,'INSUMOS SINAPI'!$A:$D,3,FALSE),IF($M21="SERVIÇO",VLOOKUP($B21,'SERVIÇOS SINAPI'!$B:$E,3,FALSE))))</f>
        <v>0</v>
      </c>
      <c r="L21" s="2828" t="b">
        <f>IF($B21=0,0,IF($D21="INSUMO",VLOOKUP($B21,'INSUMOS SINAPI'!$A:$D,3,FALSE),IF($M21="SERVIÇO",VLOOKUP($B21,'SERVIÇOS SINAPI'!$B:$E,3,FALSE))))</f>
        <v>0</v>
      </c>
      <c r="M21" s="432">
        <f>TRUNC(G21*J21,2)</f>
        <v>3.44</v>
      </c>
      <c r="N21" s="324"/>
    </row>
    <row r="22" spans="1:14" s="320" customFormat="1">
      <c r="A22" s="321"/>
      <c r="B22" s="438">
        <v>73611</v>
      </c>
      <c r="C22" s="439"/>
      <c r="D22" s="435"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827">
        <v>8.89</v>
      </c>
      <c r="H22" s="2827"/>
      <c r="I22" s="2827"/>
      <c r="J22" s="2828">
        <f>IF($D22="SERVIÇO",VLOOKUP($B22,'SERVIÇOS SINAPI'!$B:$E,4,FALSE),IF($D22="INSUMO",VLOOKUP($B22,'INSUMOS SINAPI'!$A:$D,4,FALSE),IF($D22="COMPOSIÇÃO",VLOOKUP($B22,COMPOSIÇÕES!$A:$D,4,FALSE))))</f>
        <v>381.61</v>
      </c>
      <c r="K22" s="2828" t="b">
        <f>IF($B22=0,0,IF($D22="INSUMO",VLOOKUP($B22,'INSUMOS SINAPI'!$A:$D,3,FALSE),IF($M22="SERVIÇO",VLOOKUP($B22,'SERVIÇOS SINAPI'!$B:$E,3,FALSE))))</f>
        <v>0</v>
      </c>
      <c r="L22" s="2828" t="b">
        <f>IF($B22=0,0,IF($D22="INSUMO",VLOOKUP($B22,'INSUMOS SINAPI'!$A:$D,3,FALSE),IF($M22="SERVIÇO",VLOOKUP($B22,'SERVIÇOS SINAPI'!$B:$E,3,FALSE))))</f>
        <v>0</v>
      </c>
      <c r="M22" s="432">
        <f>TRUNC(G22*J22,2)</f>
        <v>3392.51</v>
      </c>
      <c r="N22" s="324"/>
    </row>
    <row r="23" spans="1:14" s="320" customFormat="1" ht="24">
      <c r="A23" s="321"/>
      <c r="B23" s="438">
        <v>97086</v>
      </c>
      <c r="C23" s="439"/>
      <c r="D23" s="435"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827">
        <v>1.7629999999999999</v>
      </c>
      <c r="H23" s="2827"/>
      <c r="I23" s="2827"/>
      <c r="J23" s="2828">
        <f>IF($D23="SERVIÇO",VLOOKUP($B23,'SERVIÇOS SINAPI'!$B:$E,4,FALSE),IF($D23="INSUMO",VLOOKUP($B23,'INSUMOS SINAPI'!$A:$D,4,FALSE),IF($D23="COMPOSIÇÃO",VLOOKUP($B23,COMPOSIÇÕES!$A:$D,4,FALSE))))</f>
        <v>81.56</v>
      </c>
      <c r="K23" s="2828" t="b">
        <f>IF($B23=0,0,IF($D23="INSUMO",VLOOKUP($B23,'INSUMOS SINAPI'!$A:$D,3,FALSE),IF($M23="SERVIÇO",VLOOKUP($B23,'SERVIÇOS SINAPI'!$B:$E,3,FALSE))))</f>
        <v>0</v>
      </c>
      <c r="L23" s="2828" t="b">
        <f>IF($B23=0,0,IF($D23="INSUMO",VLOOKUP($B23,'INSUMOS SINAPI'!$A:$D,3,FALSE),IF($M23="SERVIÇO",VLOOKUP($B23,'SERVIÇOS SINAPI'!$B:$E,3,FALSE))))</f>
        <v>0</v>
      </c>
      <c r="M23" s="432">
        <f>TRUNC(G23*J23,2)</f>
        <v>143.79</v>
      </c>
      <c r="N23" s="324"/>
    </row>
    <row r="24" spans="1:14" s="320" customFormat="1" ht="15.75" customHeight="1" thickBot="1">
      <c r="A24" s="354"/>
      <c r="B24" s="2824" t="s">
        <v>5559</v>
      </c>
      <c r="C24" s="2825"/>
      <c r="D24" s="2825"/>
      <c r="E24" s="2825"/>
      <c r="F24" s="2825"/>
      <c r="G24" s="2825"/>
      <c r="H24" s="2825"/>
      <c r="I24" s="2825"/>
      <c r="J24" s="2825"/>
      <c r="K24" s="2825"/>
      <c r="L24" s="2826"/>
      <c r="M24" s="433">
        <f>SUM(M19:M23)</f>
        <v>4944.87</v>
      </c>
      <c r="N24" s="35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B24:L24"/>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7.xml><?xml version="1.0" encoding="utf-8"?>
<worksheet xmlns="http://schemas.openxmlformats.org/spreadsheetml/2006/main" xmlns:r="http://schemas.openxmlformats.org/officeDocument/2006/relationships">
  <sheetPr codeName="Plan103">
    <tabColor theme="7"/>
  </sheetPr>
  <dimension ref="A1:P24"/>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6752</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6661</v>
      </c>
      <c r="E15" s="366"/>
      <c r="F15" s="366"/>
      <c r="G15" s="367"/>
      <c r="H15" s="337"/>
      <c r="I15" s="2847" t="s">
        <v>6906</v>
      </c>
      <c r="J15" s="2848"/>
      <c r="K15" s="2848"/>
      <c r="L15" s="2848"/>
      <c r="M15" s="434">
        <v>2003455</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8">
        <v>89890</v>
      </c>
      <c r="C19" s="439"/>
      <c r="D19" s="435"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31" t="str">
        <f>IF($D19="SERVIÇO",VLOOKUP($B19,'SERVIÇOS SINAPI'!$B:$E,3,FALSE),IF($D19="INSUMO",VLOOKUP($B19,'INSUMOS SINAPI'!$A:$D,3,FALSE),IF($D19="COMPOSIÇÃO",VLOOKUP($B19,COMPOSIÇÕES!$A:$D,3,FALSE))))</f>
        <v>M3</v>
      </c>
      <c r="G19" s="2827">
        <v>6.18</v>
      </c>
      <c r="H19" s="2827"/>
      <c r="I19" s="2827"/>
      <c r="J19" s="2828">
        <f>IF($D19="SERVIÇO",VLOOKUP($B19,'SERVIÇOS SINAPI'!$B:$E,4,FALSE),IF($D19="INSUMO",VLOOKUP($B19,'INSUMOS SINAPI'!$A:$D,4,FALSE),IF($D19="COMPOSIÇÃO",VLOOKUP($B19,COMPOSIÇÕES!$A:$D,4,FALSE))))</f>
        <v>10.64</v>
      </c>
      <c r="K19" s="2828" t="b">
        <f>IF($B19=0,0,IF($D19="INSUMO",VLOOKUP($B19,'INSUMOS SINAPI'!$A:$D,3,FALSE),IF($M19="SERVIÇO",VLOOKUP($B19,'SERVIÇOS SINAPI'!$B:$E,3,FALSE))))</f>
        <v>0</v>
      </c>
      <c r="L19" s="2828" t="b">
        <f>IF($B19=0,0,IF($D19="INSUMO",VLOOKUP($B19,'INSUMOS SINAPI'!$A:$D,3,FALSE),IF($M19="SERVIÇO",VLOOKUP($B19,'SERVIÇOS SINAPI'!$B:$E,3,FALSE))))</f>
        <v>0</v>
      </c>
      <c r="M19" s="432">
        <f>TRUNC(G19*J19,2)</f>
        <v>65.75</v>
      </c>
      <c r="N19" s="324"/>
    </row>
    <row r="20" spans="1:14" s="320" customFormat="1" ht="24">
      <c r="A20" s="321"/>
      <c r="B20" s="749" t="str">
        <f>COMPOSIÇÕES!A17</f>
        <v>COMP DREN 008</v>
      </c>
      <c r="C20" s="441"/>
      <c r="D20" s="435" t="s">
        <v>5553</v>
      </c>
      <c r="E20" s="430" t="str">
        <f>IF($D20="SERVIÇO",VLOOKUP($B20,'SERVIÇOS SINAPI'!$B:$E,2,FALSE),IF($D20="INSUMO",VLOOKUP($B20,'INSUMOS SINAPI'!$A:$D,2,FALSE),IF($D20="COMPOSIÇÃO",VLOOKUP($B20,COMPOSIÇÕES!$A:$D,2,FALSE))))</f>
        <v>CONCRETO FCK = 25MPA, TRAÇO 1:2,3:2,7 (CIMENTO/ AREIA MÉDIA/ BRITA 1)  - PREPARO MECÂNICO COM BETONEIRA 400 L. AF_07/2016</v>
      </c>
      <c r="F20" s="431" t="str">
        <f>IF($D20="SERVIÇO",VLOOKUP($B20,'SERVIÇOS SINAPI'!$B:$E,3,FALSE),IF($D20="INSUMO",VLOOKUP($B20,'INSUMOS SINAPI'!$A:$D,3,FALSE),IF($D20="COMPOSIÇÃO",VLOOKUP($B20,COMPOSIÇÕES!$A:$D,3,FALSE))))</f>
        <v>M3</v>
      </c>
      <c r="G20" s="2827">
        <v>1.83</v>
      </c>
      <c r="H20" s="2827"/>
      <c r="I20" s="2827"/>
      <c r="J20" s="2828">
        <f>IF($D20="SERVIÇO",VLOOKUP($B20,'SERVIÇOS SINAPI'!$B:$E,4,FALSE),IF($D20="INSUMO",VLOOKUP($B20,'INSUMOS SINAPI'!$A:$D,4,FALSE),IF($D20="COMPOSIÇÃO",VLOOKUP($B20,COMPOSIÇÕES!$A:$D,4,FALSE))))</f>
        <v>331.53</v>
      </c>
      <c r="K20" s="2828" t="b">
        <f>IF($B20=0,0,IF($D20="INSUMO",VLOOKUP($B20,'INSUMOS SINAPI'!$A:$D,3,FALSE),IF($M20="SERVIÇO",VLOOKUP($B20,'SERVIÇOS SINAPI'!$B:$E,3,FALSE))))</f>
        <v>0</v>
      </c>
      <c r="L20" s="2828" t="b">
        <f>IF($B20=0,0,IF($D20="INSUMO",VLOOKUP($B20,'INSUMOS SINAPI'!$A:$D,3,FALSE),IF($M20="SERVIÇO",VLOOKUP($B20,'SERVIÇOS SINAPI'!$B:$E,3,FALSE))))</f>
        <v>0</v>
      </c>
      <c r="M20" s="432">
        <f>TRUNC(G20*J20,2)</f>
        <v>606.69000000000005</v>
      </c>
      <c r="N20" s="324"/>
    </row>
    <row r="21" spans="1:14" s="320" customFormat="1" ht="24">
      <c r="A21" s="321"/>
      <c r="B21" s="747" t="s">
        <v>66</v>
      </c>
      <c r="C21" s="439"/>
      <c r="D21" s="435"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827">
        <v>0.27060000000000001</v>
      </c>
      <c r="H21" s="2827"/>
      <c r="I21" s="2827"/>
      <c r="J21" s="2828">
        <f>IF($D21="SERVIÇO",VLOOKUP($B21,'SERVIÇOS SINAPI'!$B:$E,4,FALSE),IF($D21="INSUMO",VLOOKUP($B21,'INSUMOS SINAPI'!$A:$D,4,FALSE),IF($D21="COMPOSIÇÃO",VLOOKUP($B21,COMPOSIÇÕES!$A:$D,4,FALSE))))</f>
        <v>4.92</v>
      </c>
      <c r="K21" s="2828" t="b">
        <f>IF($B21=0,0,IF($D21="INSUMO",VLOOKUP($B21,'INSUMOS SINAPI'!$A:$D,3,FALSE),IF($M21="SERVIÇO",VLOOKUP($B21,'SERVIÇOS SINAPI'!$B:$E,3,FALSE))))</f>
        <v>0</v>
      </c>
      <c r="L21" s="2828" t="b">
        <f>IF($B21=0,0,IF($D21="INSUMO",VLOOKUP($B21,'INSUMOS SINAPI'!$A:$D,3,FALSE),IF($M21="SERVIÇO",VLOOKUP($B21,'SERVIÇOS SINAPI'!$B:$E,3,FALSE))))</f>
        <v>0</v>
      </c>
      <c r="M21" s="432">
        <f>TRUNC(G21*J21,2)</f>
        <v>1.33</v>
      </c>
      <c r="N21" s="324"/>
    </row>
    <row r="22" spans="1:14" s="320" customFormat="1">
      <c r="A22" s="321"/>
      <c r="B22" s="438">
        <v>73611</v>
      </c>
      <c r="C22" s="439"/>
      <c r="D22" s="435"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827">
        <v>1.41</v>
      </c>
      <c r="H22" s="2827"/>
      <c r="I22" s="2827"/>
      <c r="J22" s="2828">
        <f>IF($D22="SERVIÇO",VLOOKUP($B22,'SERVIÇOS SINAPI'!$B:$E,4,FALSE),IF($D22="INSUMO",VLOOKUP($B22,'INSUMOS SINAPI'!$A:$D,4,FALSE),IF($D22="COMPOSIÇÃO",VLOOKUP($B22,COMPOSIÇÕES!$A:$D,4,FALSE))))</f>
        <v>381.61</v>
      </c>
      <c r="K22" s="2828" t="b">
        <f>IF($B22=0,0,IF($D22="INSUMO",VLOOKUP($B22,'INSUMOS SINAPI'!$A:$D,3,FALSE),IF($M22="SERVIÇO",VLOOKUP($B22,'SERVIÇOS SINAPI'!$B:$E,3,FALSE))))</f>
        <v>0</v>
      </c>
      <c r="L22" s="2828" t="b">
        <f>IF($B22=0,0,IF($D22="INSUMO",VLOOKUP($B22,'INSUMOS SINAPI'!$A:$D,3,FALSE),IF($M22="SERVIÇO",VLOOKUP($B22,'SERVIÇOS SINAPI'!$B:$E,3,FALSE))))</f>
        <v>0</v>
      </c>
      <c r="M22" s="432">
        <f>TRUNC(G22*J22,2)</f>
        <v>538.07000000000005</v>
      </c>
      <c r="N22" s="324"/>
    </row>
    <row r="23" spans="1:14" s="320" customFormat="1" ht="24">
      <c r="A23" s="321"/>
      <c r="B23" s="438">
        <v>97086</v>
      </c>
      <c r="C23" s="439"/>
      <c r="D23" s="435"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827">
        <v>9.65</v>
      </c>
      <c r="H23" s="2827"/>
      <c r="I23" s="2827"/>
      <c r="J23" s="2828">
        <f>IF($D23="SERVIÇO",VLOOKUP($B23,'SERVIÇOS SINAPI'!$B:$E,4,FALSE),IF($D23="INSUMO",VLOOKUP($B23,'INSUMOS SINAPI'!$A:$D,4,FALSE),IF($D23="COMPOSIÇÃO",VLOOKUP($B23,COMPOSIÇÕES!$A:$D,4,FALSE))))</f>
        <v>81.56</v>
      </c>
      <c r="K23" s="2828" t="b">
        <f>IF($B23=0,0,IF($D23="INSUMO",VLOOKUP($B23,'INSUMOS SINAPI'!$A:$D,3,FALSE),IF($M23="SERVIÇO",VLOOKUP($B23,'SERVIÇOS SINAPI'!$B:$E,3,FALSE))))</f>
        <v>0</v>
      </c>
      <c r="L23" s="2828" t="b">
        <f>IF($B23=0,0,IF($D23="INSUMO",VLOOKUP($B23,'INSUMOS SINAPI'!$A:$D,3,FALSE),IF($M23="SERVIÇO",VLOOKUP($B23,'SERVIÇOS SINAPI'!$B:$E,3,FALSE))))</f>
        <v>0</v>
      </c>
      <c r="M23" s="432">
        <f>TRUNC(G23*J23,2)</f>
        <v>787.05</v>
      </c>
      <c r="N23" s="324"/>
    </row>
    <row r="24" spans="1:14" s="320" customFormat="1" ht="15.75" customHeight="1" thickBot="1">
      <c r="A24" s="354"/>
      <c r="B24" s="2824" t="s">
        <v>5559</v>
      </c>
      <c r="C24" s="2825"/>
      <c r="D24" s="2825"/>
      <c r="E24" s="2825"/>
      <c r="F24" s="2825"/>
      <c r="G24" s="2825"/>
      <c r="H24" s="2825"/>
      <c r="I24" s="2825"/>
      <c r="J24" s="2825"/>
      <c r="K24" s="2825"/>
      <c r="L24" s="2826"/>
      <c r="M24" s="433">
        <f>SUM(M19:M23)</f>
        <v>1998.89</v>
      </c>
      <c r="N24" s="35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B24:L24"/>
  </mergeCells>
  <dataValidations disablePrompts="1" count="2">
    <dataValidation type="list" allowBlank="1" showInputMessage="1" showErrorMessage="1" sqref="D19:D23">
      <formula1>$P$1:$P$4</formula1>
    </dataValidation>
    <dataValidation type="list" allowBlank="1" showInputMessage="1" showErrorMessage="1" sqref="O19:O23">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8.xml><?xml version="1.0" encoding="utf-8"?>
<worksheet xmlns="http://schemas.openxmlformats.org/spreadsheetml/2006/main" xmlns:r="http://schemas.openxmlformats.org/officeDocument/2006/relationships">
  <sheetPr codeName="Plan83">
    <tabColor theme="7"/>
  </sheetPr>
  <dimension ref="A1:Q38"/>
  <sheetViews>
    <sheetView showGridLines="0" showZeros="0" view="pageBreakPreview" topLeftCell="A23" zoomScaleSheetLayoutView="100" workbookViewId="0">
      <selection activeCell="E18" sqref="E18"/>
    </sheetView>
  </sheetViews>
  <sheetFormatPr defaultColWidth="11.42578125" defaultRowHeight="12.75"/>
  <cols>
    <col min="1" max="1" width="0.7109375" style="1109" customWidth="1"/>
    <col min="2" max="2" width="15.140625" style="1109" customWidth="1"/>
    <col min="3" max="3" width="0.42578125" style="1109" customWidth="1"/>
    <col min="4" max="4" width="15.42578125" style="1109" customWidth="1"/>
    <col min="5" max="5" width="57.28515625" style="1109" customWidth="1"/>
    <col min="6" max="6" width="10.7109375" style="1110" bestFit="1" customWidth="1"/>
    <col min="7" max="7" width="7.7109375" style="1110" customWidth="1"/>
    <col min="8" max="8" width="0.7109375" style="1110" customWidth="1"/>
    <col min="9" max="9" width="7.7109375" style="1110" customWidth="1"/>
    <col min="10" max="10" width="13.7109375" style="1110" customWidth="1"/>
    <col min="11" max="11" width="0.7109375" style="1110" customWidth="1"/>
    <col min="12" max="12" width="13.7109375" style="1110" customWidth="1"/>
    <col min="13" max="13" width="30.28515625" style="1110" customWidth="1"/>
    <col min="14" max="14" width="0.7109375" style="1109" customWidth="1"/>
    <col min="15" max="15" width="14.28515625" style="1109" hidden="1" customWidth="1"/>
    <col min="16" max="17" width="0" style="1109" hidden="1" customWidth="1"/>
    <col min="18" max="44" width="11.42578125" style="1109"/>
    <col min="45" max="45" width="0.7109375" style="1109" customWidth="1"/>
    <col min="46" max="46" width="15.140625" style="1109" customWidth="1"/>
    <col min="47" max="47" width="0.7109375" style="1109" customWidth="1"/>
    <col min="48" max="48" width="56.140625" style="1109" customWidth="1"/>
    <col min="49" max="49" width="0.7109375" style="1109" customWidth="1"/>
    <col min="50" max="50" width="9.140625" style="1109" customWidth="1"/>
    <col min="51" max="51" width="6" style="1109" customWidth="1"/>
    <col min="52" max="52" width="0.7109375" style="1109" customWidth="1"/>
    <col min="53" max="53" width="7.140625" style="1109" customWidth="1"/>
    <col min="54" max="54" width="6.5703125" style="1109" customWidth="1"/>
    <col min="55" max="55" width="0.7109375" style="1109" customWidth="1"/>
    <col min="56" max="56" width="7.85546875" style="1109" customWidth="1"/>
    <col min="57" max="57" width="10.5703125" style="1109" customWidth="1"/>
    <col min="58" max="58" width="0.7109375" style="1109" customWidth="1"/>
    <col min="59" max="300" width="11.42578125" style="1109"/>
    <col min="301" max="301" width="0.7109375" style="1109" customWidth="1"/>
    <col min="302" max="302" width="15.140625" style="1109" customWidth="1"/>
    <col min="303" max="303" width="0.7109375" style="1109" customWidth="1"/>
    <col min="304" max="304" width="56.140625" style="1109" customWidth="1"/>
    <col min="305" max="305" width="0.7109375" style="1109" customWidth="1"/>
    <col min="306" max="306" width="9.140625" style="1109" customWidth="1"/>
    <col min="307" max="307" width="6" style="1109" customWidth="1"/>
    <col min="308" max="308" width="0.7109375" style="1109" customWidth="1"/>
    <col min="309" max="309" width="7.140625" style="1109" customWidth="1"/>
    <col min="310" max="310" width="6.5703125" style="1109" customWidth="1"/>
    <col min="311" max="311" width="0.7109375" style="1109" customWidth="1"/>
    <col min="312" max="312" width="7.85546875" style="1109" customWidth="1"/>
    <col min="313" max="313" width="10.5703125" style="1109" customWidth="1"/>
    <col min="314" max="314" width="0.7109375" style="1109" customWidth="1"/>
    <col min="315" max="556" width="11.42578125" style="1109"/>
    <col min="557" max="557" width="0.7109375" style="1109" customWidth="1"/>
    <col min="558" max="558" width="15.140625" style="1109" customWidth="1"/>
    <col min="559" max="559" width="0.7109375" style="1109" customWidth="1"/>
    <col min="560" max="560" width="56.140625" style="1109" customWidth="1"/>
    <col min="561" max="561" width="0.7109375" style="1109" customWidth="1"/>
    <col min="562" max="562" width="9.140625" style="1109" customWidth="1"/>
    <col min="563" max="563" width="6" style="1109" customWidth="1"/>
    <col min="564" max="564" width="0.7109375" style="1109" customWidth="1"/>
    <col min="565" max="565" width="7.140625" style="1109" customWidth="1"/>
    <col min="566" max="566" width="6.5703125" style="1109" customWidth="1"/>
    <col min="567" max="567" width="0.7109375" style="1109" customWidth="1"/>
    <col min="568" max="568" width="7.85546875" style="1109" customWidth="1"/>
    <col min="569" max="569" width="10.5703125" style="1109" customWidth="1"/>
    <col min="570" max="570" width="0.7109375" style="1109" customWidth="1"/>
    <col min="571" max="812" width="11.42578125" style="1109"/>
    <col min="813" max="813" width="0.7109375" style="1109" customWidth="1"/>
    <col min="814" max="814" width="15.140625" style="1109" customWidth="1"/>
    <col min="815" max="815" width="0.7109375" style="1109" customWidth="1"/>
    <col min="816" max="816" width="56.140625" style="1109" customWidth="1"/>
    <col min="817" max="817" width="0.7109375" style="1109" customWidth="1"/>
    <col min="818" max="818" width="9.140625" style="1109" customWidth="1"/>
    <col min="819" max="819" width="6" style="1109" customWidth="1"/>
    <col min="820" max="820" width="0.7109375" style="1109" customWidth="1"/>
    <col min="821" max="821" width="7.140625" style="1109" customWidth="1"/>
    <col min="822" max="822" width="6.5703125" style="1109" customWidth="1"/>
    <col min="823" max="823" width="0.7109375" style="1109" customWidth="1"/>
    <col min="824" max="824" width="7.85546875" style="1109" customWidth="1"/>
    <col min="825" max="825" width="10.5703125" style="1109" customWidth="1"/>
    <col min="826" max="826" width="0.7109375" style="1109" customWidth="1"/>
    <col min="827" max="1068" width="11.42578125" style="1109"/>
    <col min="1069" max="1069" width="0.7109375" style="1109" customWidth="1"/>
    <col min="1070" max="1070" width="15.140625" style="1109" customWidth="1"/>
    <col min="1071" max="1071" width="0.7109375" style="1109" customWidth="1"/>
    <col min="1072" max="1072" width="56.140625" style="1109" customWidth="1"/>
    <col min="1073" max="1073" width="0.7109375" style="1109" customWidth="1"/>
    <col min="1074" max="1074" width="9.140625" style="1109" customWidth="1"/>
    <col min="1075" max="1075" width="6" style="1109" customWidth="1"/>
    <col min="1076" max="1076" width="0.7109375" style="1109" customWidth="1"/>
    <col min="1077" max="1077" width="7.140625" style="1109" customWidth="1"/>
    <col min="1078" max="1078" width="6.5703125" style="1109" customWidth="1"/>
    <col min="1079" max="1079" width="0.7109375" style="1109" customWidth="1"/>
    <col min="1080" max="1080" width="7.85546875" style="1109" customWidth="1"/>
    <col min="1081" max="1081" width="10.5703125" style="1109" customWidth="1"/>
    <col min="1082" max="1082" width="0.7109375" style="1109" customWidth="1"/>
    <col min="1083" max="1324" width="11.42578125" style="1109"/>
    <col min="1325" max="1325" width="0.7109375" style="1109" customWidth="1"/>
    <col min="1326" max="1326" width="15.140625" style="1109" customWidth="1"/>
    <col min="1327" max="1327" width="0.7109375" style="1109" customWidth="1"/>
    <col min="1328" max="1328" width="56.140625" style="1109" customWidth="1"/>
    <col min="1329" max="1329" width="0.7109375" style="1109" customWidth="1"/>
    <col min="1330" max="1330" width="9.140625" style="1109" customWidth="1"/>
    <col min="1331" max="1331" width="6" style="1109" customWidth="1"/>
    <col min="1332" max="1332" width="0.7109375" style="1109" customWidth="1"/>
    <col min="1333" max="1333" width="7.140625" style="1109" customWidth="1"/>
    <col min="1334" max="1334" width="6.5703125" style="1109" customWidth="1"/>
    <col min="1335" max="1335" width="0.7109375" style="1109" customWidth="1"/>
    <col min="1336" max="1336" width="7.85546875" style="1109" customWidth="1"/>
    <col min="1337" max="1337" width="10.5703125" style="1109" customWidth="1"/>
    <col min="1338" max="1338" width="0.7109375" style="1109" customWidth="1"/>
    <col min="1339" max="1580" width="11.42578125" style="1109"/>
    <col min="1581" max="1581" width="0.7109375" style="1109" customWidth="1"/>
    <col min="1582" max="1582" width="15.140625" style="1109" customWidth="1"/>
    <col min="1583" max="1583" width="0.7109375" style="1109" customWidth="1"/>
    <col min="1584" max="1584" width="56.140625" style="1109" customWidth="1"/>
    <col min="1585" max="1585" width="0.7109375" style="1109" customWidth="1"/>
    <col min="1586" max="1586" width="9.140625" style="1109" customWidth="1"/>
    <col min="1587" max="1587" width="6" style="1109" customWidth="1"/>
    <col min="1588" max="1588" width="0.7109375" style="1109" customWidth="1"/>
    <col min="1589" max="1589" width="7.140625" style="1109" customWidth="1"/>
    <col min="1590" max="1590" width="6.5703125" style="1109" customWidth="1"/>
    <col min="1591" max="1591" width="0.7109375" style="1109" customWidth="1"/>
    <col min="1592" max="1592" width="7.85546875" style="1109" customWidth="1"/>
    <col min="1593" max="1593" width="10.5703125" style="1109" customWidth="1"/>
    <col min="1594" max="1594" width="0.7109375" style="1109" customWidth="1"/>
    <col min="1595" max="1836" width="11.42578125" style="1109"/>
    <col min="1837" max="1837" width="0.7109375" style="1109" customWidth="1"/>
    <col min="1838" max="1838" width="15.140625" style="1109" customWidth="1"/>
    <col min="1839" max="1839" width="0.7109375" style="1109" customWidth="1"/>
    <col min="1840" max="1840" width="56.140625" style="1109" customWidth="1"/>
    <col min="1841" max="1841" width="0.7109375" style="1109" customWidth="1"/>
    <col min="1842" max="1842" width="9.140625" style="1109" customWidth="1"/>
    <col min="1843" max="1843" width="6" style="1109" customWidth="1"/>
    <col min="1844" max="1844" width="0.7109375" style="1109" customWidth="1"/>
    <col min="1845" max="1845" width="7.140625" style="1109" customWidth="1"/>
    <col min="1846" max="1846" width="6.5703125" style="1109" customWidth="1"/>
    <col min="1847" max="1847" width="0.7109375" style="1109" customWidth="1"/>
    <col min="1848" max="1848" width="7.85546875" style="1109" customWidth="1"/>
    <col min="1849" max="1849" width="10.5703125" style="1109" customWidth="1"/>
    <col min="1850" max="1850" width="0.7109375" style="1109" customWidth="1"/>
    <col min="1851" max="2092" width="11.42578125" style="1109"/>
    <col min="2093" max="2093" width="0.7109375" style="1109" customWidth="1"/>
    <col min="2094" max="2094" width="15.140625" style="1109" customWidth="1"/>
    <col min="2095" max="2095" width="0.7109375" style="1109" customWidth="1"/>
    <col min="2096" max="2096" width="56.140625" style="1109" customWidth="1"/>
    <col min="2097" max="2097" width="0.7109375" style="1109" customWidth="1"/>
    <col min="2098" max="2098" width="9.140625" style="1109" customWidth="1"/>
    <col min="2099" max="2099" width="6" style="1109" customWidth="1"/>
    <col min="2100" max="2100" width="0.7109375" style="1109" customWidth="1"/>
    <col min="2101" max="2101" width="7.140625" style="1109" customWidth="1"/>
    <col min="2102" max="2102" width="6.5703125" style="1109" customWidth="1"/>
    <col min="2103" max="2103" width="0.7109375" style="1109" customWidth="1"/>
    <col min="2104" max="2104" width="7.85546875" style="1109" customWidth="1"/>
    <col min="2105" max="2105" width="10.5703125" style="1109" customWidth="1"/>
    <col min="2106" max="2106" width="0.7109375" style="1109" customWidth="1"/>
    <col min="2107" max="2348" width="11.42578125" style="1109"/>
    <col min="2349" max="2349" width="0.7109375" style="1109" customWidth="1"/>
    <col min="2350" max="2350" width="15.140625" style="1109" customWidth="1"/>
    <col min="2351" max="2351" width="0.7109375" style="1109" customWidth="1"/>
    <col min="2352" max="2352" width="56.140625" style="1109" customWidth="1"/>
    <col min="2353" max="2353" width="0.7109375" style="1109" customWidth="1"/>
    <col min="2354" max="2354" width="9.140625" style="1109" customWidth="1"/>
    <col min="2355" max="2355" width="6" style="1109" customWidth="1"/>
    <col min="2356" max="2356" width="0.7109375" style="1109" customWidth="1"/>
    <col min="2357" max="2357" width="7.140625" style="1109" customWidth="1"/>
    <col min="2358" max="2358" width="6.5703125" style="1109" customWidth="1"/>
    <col min="2359" max="2359" width="0.7109375" style="1109" customWidth="1"/>
    <col min="2360" max="2360" width="7.85546875" style="1109" customWidth="1"/>
    <col min="2361" max="2361" width="10.5703125" style="1109" customWidth="1"/>
    <col min="2362" max="2362" width="0.7109375" style="1109" customWidth="1"/>
    <col min="2363" max="2604" width="11.42578125" style="1109"/>
    <col min="2605" max="2605" width="0.7109375" style="1109" customWidth="1"/>
    <col min="2606" max="2606" width="15.140625" style="1109" customWidth="1"/>
    <col min="2607" max="2607" width="0.7109375" style="1109" customWidth="1"/>
    <col min="2608" max="2608" width="56.140625" style="1109" customWidth="1"/>
    <col min="2609" max="2609" width="0.7109375" style="1109" customWidth="1"/>
    <col min="2610" max="2610" width="9.140625" style="1109" customWidth="1"/>
    <col min="2611" max="2611" width="6" style="1109" customWidth="1"/>
    <col min="2612" max="2612" width="0.7109375" style="1109" customWidth="1"/>
    <col min="2613" max="2613" width="7.140625" style="1109" customWidth="1"/>
    <col min="2614" max="2614" width="6.5703125" style="1109" customWidth="1"/>
    <col min="2615" max="2615" width="0.7109375" style="1109" customWidth="1"/>
    <col min="2616" max="2616" width="7.85546875" style="1109" customWidth="1"/>
    <col min="2617" max="2617" width="10.5703125" style="1109" customWidth="1"/>
    <col min="2618" max="2618" width="0.7109375" style="1109" customWidth="1"/>
    <col min="2619" max="2860" width="11.42578125" style="1109"/>
    <col min="2861" max="2861" width="0.7109375" style="1109" customWidth="1"/>
    <col min="2862" max="2862" width="15.140625" style="1109" customWidth="1"/>
    <col min="2863" max="2863" width="0.7109375" style="1109" customWidth="1"/>
    <col min="2864" max="2864" width="56.140625" style="1109" customWidth="1"/>
    <col min="2865" max="2865" width="0.7109375" style="1109" customWidth="1"/>
    <col min="2866" max="2866" width="9.140625" style="1109" customWidth="1"/>
    <col min="2867" max="2867" width="6" style="1109" customWidth="1"/>
    <col min="2868" max="2868" width="0.7109375" style="1109" customWidth="1"/>
    <col min="2869" max="2869" width="7.140625" style="1109" customWidth="1"/>
    <col min="2870" max="2870" width="6.5703125" style="1109" customWidth="1"/>
    <col min="2871" max="2871" width="0.7109375" style="1109" customWidth="1"/>
    <col min="2872" max="2872" width="7.85546875" style="1109" customWidth="1"/>
    <col min="2873" max="2873" width="10.5703125" style="1109" customWidth="1"/>
    <col min="2874" max="2874" width="0.7109375" style="1109" customWidth="1"/>
    <col min="2875" max="3116" width="11.42578125" style="1109"/>
    <col min="3117" max="3117" width="0.7109375" style="1109" customWidth="1"/>
    <col min="3118" max="3118" width="15.140625" style="1109" customWidth="1"/>
    <col min="3119" max="3119" width="0.7109375" style="1109" customWidth="1"/>
    <col min="3120" max="3120" width="56.140625" style="1109" customWidth="1"/>
    <col min="3121" max="3121" width="0.7109375" style="1109" customWidth="1"/>
    <col min="3122" max="3122" width="9.140625" style="1109" customWidth="1"/>
    <col min="3123" max="3123" width="6" style="1109" customWidth="1"/>
    <col min="3124" max="3124" width="0.7109375" style="1109" customWidth="1"/>
    <col min="3125" max="3125" width="7.140625" style="1109" customWidth="1"/>
    <col min="3126" max="3126" width="6.5703125" style="1109" customWidth="1"/>
    <col min="3127" max="3127" width="0.7109375" style="1109" customWidth="1"/>
    <col min="3128" max="3128" width="7.85546875" style="1109" customWidth="1"/>
    <col min="3129" max="3129" width="10.5703125" style="1109" customWidth="1"/>
    <col min="3130" max="3130" width="0.7109375" style="1109" customWidth="1"/>
    <col min="3131" max="3372" width="11.42578125" style="1109"/>
    <col min="3373" max="3373" width="0.7109375" style="1109" customWidth="1"/>
    <col min="3374" max="3374" width="15.140625" style="1109" customWidth="1"/>
    <col min="3375" max="3375" width="0.7109375" style="1109" customWidth="1"/>
    <col min="3376" max="3376" width="56.140625" style="1109" customWidth="1"/>
    <col min="3377" max="3377" width="0.7109375" style="1109" customWidth="1"/>
    <col min="3378" max="3378" width="9.140625" style="1109" customWidth="1"/>
    <col min="3379" max="3379" width="6" style="1109" customWidth="1"/>
    <col min="3380" max="3380" width="0.7109375" style="1109" customWidth="1"/>
    <col min="3381" max="3381" width="7.140625" style="1109" customWidth="1"/>
    <col min="3382" max="3382" width="6.5703125" style="1109" customWidth="1"/>
    <col min="3383" max="3383" width="0.7109375" style="1109" customWidth="1"/>
    <col min="3384" max="3384" width="7.85546875" style="1109" customWidth="1"/>
    <col min="3385" max="3385" width="10.5703125" style="1109" customWidth="1"/>
    <col min="3386" max="3386" width="0.7109375" style="1109" customWidth="1"/>
    <col min="3387" max="3628" width="11.42578125" style="1109"/>
    <col min="3629" max="3629" width="0.7109375" style="1109" customWidth="1"/>
    <col min="3630" max="3630" width="15.140625" style="1109" customWidth="1"/>
    <col min="3631" max="3631" width="0.7109375" style="1109" customWidth="1"/>
    <col min="3632" max="3632" width="56.140625" style="1109" customWidth="1"/>
    <col min="3633" max="3633" width="0.7109375" style="1109" customWidth="1"/>
    <col min="3634" max="3634" width="9.140625" style="1109" customWidth="1"/>
    <col min="3635" max="3635" width="6" style="1109" customWidth="1"/>
    <col min="3636" max="3636" width="0.7109375" style="1109" customWidth="1"/>
    <col min="3637" max="3637" width="7.140625" style="1109" customWidth="1"/>
    <col min="3638" max="3638" width="6.5703125" style="1109" customWidth="1"/>
    <col min="3639" max="3639" width="0.7109375" style="1109" customWidth="1"/>
    <col min="3640" max="3640" width="7.85546875" style="1109" customWidth="1"/>
    <col min="3641" max="3641" width="10.5703125" style="1109" customWidth="1"/>
    <col min="3642" max="3642" width="0.7109375" style="1109" customWidth="1"/>
    <col min="3643" max="3884" width="11.42578125" style="1109"/>
    <col min="3885" max="3885" width="0.7109375" style="1109" customWidth="1"/>
    <col min="3886" max="3886" width="15.140625" style="1109" customWidth="1"/>
    <col min="3887" max="3887" width="0.7109375" style="1109" customWidth="1"/>
    <col min="3888" max="3888" width="56.140625" style="1109" customWidth="1"/>
    <col min="3889" max="3889" width="0.7109375" style="1109" customWidth="1"/>
    <col min="3890" max="3890" width="9.140625" style="1109" customWidth="1"/>
    <col min="3891" max="3891" width="6" style="1109" customWidth="1"/>
    <col min="3892" max="3892" width="0.7109375" style="1109" customWidth="1"/>
    <col min="3893" max="3893" width="7.140625" style="1109" customWidth="1"/>
    <col min="3894" max="3894" width="6.5703125" style="1109" customWidth="1"/>
    <col min="3895" max="3895" width="0.7109375" style="1109" customWidth="1"/>
    <col min="3896" max="3896" width="7.85546875" style="1109" customWidth="1"/>
    <col min="3897" max="3897" width="10.5703125" style="1109" customWidth="1"/>
    <col min="3898" max="3898" width="0.7109375" style="1109" customWidth="1"/>
    <col min="3899" max="4140" width="11.42578125" style="1109"/>
    <col min="4141" max="4141" width="0.7109375" style="1109" customWidth="1"/>
    <col min="4142" max="4142" width="15.140625" style="1109" customWidth="1"/>
    <col min="4143" max="4143" width="0.7109375" style="1109" customWidth="1"/>
    <col min="4144" max="4144" width="56.140625" style="1109" customWidth="1"/>
    <col min="4145" max="4145" width="0.7109375" style="1109" customWidth="1"/>
    <col min="4146" max="4146" width="9.140625" style="1109" customWidth="1"/>
    <col min="4147" max="4147" width="6" style="1109" customWidth="1"/>
    <col min="4148" max="4148" width="0.7109375" style="1109" customWidth="1"/>
    <col min="4149" max="4149" width="7.140625" style="1109" customWidth="1"/>
    <col min="4150" max="4150" width="6.5703125" style="1109" customWidth="1"/>
    <col min="4151" max="4151" width="0.7109375" style="1109" customWidth="1"/>
    <col min="4152" max="4152" width="7.85546875" style="1109" customWidth="1"/>
    <col min="4153" max="4153" width="10.5703125" style="1109" customWidth="1"/>
    <col min="4154" max="4154" width="0.7109375" style="1109" customWidth="1"/>
    <col min="4155" max="4396" width="11.42578125" style="1109"/>
    <col min="4397" max="4397" width="0.7109375" style="1109" customWidth="1"/>
    <col min="4398" max="4398" width="15.140625" style="1109" customWidth="1"/>
    <col min="4399" max="4399" width="0.7109375" style="1109" customWidth="1"/>
    <col min="4400" max="4400" width="56.140625" style="1109" customWidth="1"/>
    <col min="4401" max="4401" width="0.7109375" style="1109" customWidth="1"/>
    <col min="4402" max="4402" width="9.140625" style="1109" customWidth="1"/>
    <col min="4403" max="4403" width="6" style="1109" customWidth="1"/>
    <col min="4404" max="4404" width="0.7109375" style="1109" customWidth="1"/>
    <col min="4405" max="4405" width="7.140625" style="1109" customWidth="1"/>
    <col min="4406" max="4406" width="6.5703125" style="1109" customWidth="1"/>
    <col min="4407" max="4407" width="0.7109375" style="1109" customWidth="1"/>
    <col min="4408" max="4408" width="7.85546875" style="1109" customWidth="1"/>
    <col min="4409" max="4409" width="10.5703125" style="1109" customWidth="1"/>
    <col min="4410" max="4410" width="0.7109375" style="1109" customWidth="1"/>
    <col min="4411" max="4652" width="11.42578125" style="1109"/>
    <col min="4653" max="4653" width="0.7109375" style="1109" customWidth="1"/>
    <col min="4654" max="4654" width="15.140625" style="1109" customWidth="1"/>
    <col min="4655" max="4655" width="0.7109375" style="1109" customWidth="1"/>
    <col min="4656" max="4656" width="56.140625" style="1109" customWidth="1"/>
    <col min="4657" max="4657" width="0.7109375" style="1109" customWidth="1"/>
    <col min="4658" max="4658" width="9.140625" style="1109" customWidth="1"/>
    <col min="4659" max="4659" width="6" style="1109" customWidth="1"/>
    <col min="4660" max="4660" width="0.7109375" style="1109" customWidth="1"/>
    <col min="4661" max="4661" width="7.140625" style="1109" customWidth="1"/>
    <col min="4662" max="4662" width="6.5703125" style="1109" customWidth="1"/>
    <col min="4663" max="4663" width="0.7109375" style="1109" customWidth="1"/>
    <col min="4664" max="4664" width="7.85546875" style="1109" customWidth="1"/>
    <col min="4665" max="4665" width="10.5703125" style="1109" customWidth="1"/>
    <col min="4666" max="4666" width="0.7109375" style="1109" customWidth="1"/>
    <col min="4667" max="4908" width="11.42578125" style="1109"/>
    <col min="4909" max="4909" width="0.7109375" style="1109" customWidth="1"/>
    <col min="4910" max="4910" width="15.140625" style="1109" customWidth="1"/>
    <col min="4911" max="4911" width="0.7109375" style="1109" customWidth="1"/>
    <col min="4912" max="4912" width="56.140625" style="1109" customWidth="1"/>
    <col min="4913" max="4913" width="0.7109375" style="1109" customWidth="1"/>
    <col min="4914" max="4914" width="9.140625" style="1109" customWidth="1"/>
    <col min="4915" max="4915" width="6" style="1109" customWidth="1"/>
    <col min="4916" max="4916" width="0.7109375" style="1109" customWidth="1"/>
    <col min="4917" max="4917" width="7.140625" style="1109" customWidth="1"/>
    <col min="4918" max="4918" width="6.5703125" style="1109" customWidth="1"/>
    <col min="4919" max="4919" width="0.7109375" style="1109" customWidth="1"/>
    <col min="4920" max="4920" width="7.85546875" style="1109" customWidth="1"/>
    <col min="4921" max="4921" width="10.5703125" style="1109" customWidth="1"/>
    <col min="4922" max="4922" width="0.7109375" style="1109" customWidth="1"/>
    <col min="4923" max="5164" width="11.42578125" style="1109"/>
    <col min="5165" max="5165" width="0.7109375" style="1109" customWidth="1"/>
    <col min="5166" max="5166" width="15.140625" style="1109" customWidth="1"/>
    <col min="5167" max="5167" width="0.7109375" style="1109" customWidth="1"/>
    <col min="5168" max="5168" width="56.140625" style="1109" customWidth="1"/>
    <col min="5169" max="5169" width="0.7109375" style="1109" customWidth="1"/>
    <col min="5170" max="5170" width="9.140625" style="1109" customWidth="1"/>
    <col min="5171" max="5171" width="6" style="1109" customWidth="1"/>
    <col min="5172" max="5172" width="0.7109375" style="1109" customWidth="1"/>
    <col min="5173" max="5173" width="7.140625" style="1109" customWidth="1"/>
    <col min="5174" max="5174" width="6.5703125" style="1109" customWidth="1"/>
    <col min="5175" max="5175" width="0.7109375" style="1109" customWidth="1"/>
    <col min="5176" max="5176" width="7.85546875" style="1109" customWidth="1"/>
    <col min="5177" max="5177" width="10.5703125" style="1109" customWidth="1"/>
    <col min="5178" max="5178" width="0.7109375" style="1109" customWidth="1"/>
    <col min="5179" max="5420" width="11.42578125" style="1109"/>
    <col min="5421" max="5421" width="0.7109375" style="1109" customWidth="1"/>
    <col min="5422" max="5422" width="15.140625" style="1109" customWidth="1"/>
    <col min="5423" max="5423" width="0.7109375" style="1109" customWidth="1"/>
    <col min="5424" max="5424" width="56.140625" style="1109" customWidth="1"/>
    <col min="5425" max="5425" width="0.7109375" style="1109" customWidth="1"/>
    <col min="5426" max="5426" width="9.140625" style="1109" customWidth="1"/>
    <col min="5427" max="5427" width="6" style="1109" customWidth="1"/>
    <col min="5428" max="5428" width="0.7109375" style="1109" customWidth="1"/>
    <col min="5429" max="5429" width="7.140625" style="1109" customWidth="1"/>
    <col min="5430" max="5430" width="6.5703125" style="1109" customWidth="1"/>
    <col min="5431" max="5431" width="0.7109375" style="1109" customWidth="1"/>
    <col min="5432" max="5432" width="7.85546875" style="1109" customWidth="1"/>
    <col min="5433" max="5433" width="10.5703125" style="1109" customWidth="1"/>
    <col min="5434" max="5434" width="0.7109375" style="1109" customWidth="1"/>
    <col min="5435" max="5676" width="11.42578125" style="1109"/>
    <col min="5677" max="5677" width="0.7109375" style="1109" customWidth="1"/>
    <col min="5678" max="5678" width="15.140625" style="1109" customWidth="1"/>
    <col min="5679" max="5679" width="0.7109375" style="1109" customWidth="1"/>
    <col min="5680" max="5680" width="56.140625" style="1109" customWidth="1"/>
    <col min="5681" max="5681" width="0.7109375" style="1109" customWidth="1"/>
    <col min="5682" max="5682" width="9.140625" style="1109" customWidth="1"/>
    <col min="5683" max="5683" width="6" style="1109" customWidth="1"/>
    <col min="5684" max="5684" width="0.7109375" style="1109" customWidth="1"/>
    <col min="5685" max="5685" width="7.140625" style="1109" customWidth="1"/>
    <col min="5686" max="5686" width="6.5703125" style="1109" customWidth="1"/>
    <col min="5687" max="5687" width="0.7109375" style="1109" customWidth="1"/>
    <col min="5688" max="5688" width="7.85546875" style="1109" customWidth="1"/>
    <col min="5689" max="5689" width="10.5703125" style="1109" customWidth="1"/>
    <col min="5690" max="5690" width="0.7109375" style="1109" customWidth="1"/>
    <col min="5691" max="5932" width="11.42578125" style="1109"/>
    <col min="5933" max="5933" width="0.7109375" style="1109" customWidth="1"/>
    <col min="5934" max="5934" width="15.140625" style="1109" customWidth="1"/>
    <col min="5935" max="5935" width="0.7109375" style="1109" customWidth="1"/>
    <col min="5936" max="5936" width="56.140625" style="1109" customWidth="1"/>
    <col min="5937" max="5937" width="0.7109375" style="1109" customWidth="1"/>
    <col min="5938" max="5938" width="9.140625" style="1109" customWidth="1"/>
    <col min="5939" max="5939" width="6" style="1109" customWidth="1"/>
    <col min="5940" max="5940" width="0.7109375" style="1109" customWidth="1"/>
    <col min="5941" max="5941" width="7.140625" style="1109" customWidth="1"/>
    <col min="5942" max="5942" width="6.5703125" style="1109" customWidth="1"/>
    <col min="5943" max="5943" width="0.7109375" style="1109" customWidth="1"/>
    <col min="5944" max="5944" width="7.85546875" style="1109" customWidth="1"/>
    <col min="5945" max="5945" width="10.5703125" style="1109" customWidth="1"/>
    <col min="5946" max="5946" width="0.7109375" style="1109" customWidth="1"/>
    <col min="5947" max="6188" width="11.42578125" style="1109"/>
    <col min="6189" max="6189" width="0.7109375" style="1109" customWidth="1"/>
    <col min="6190" max="6190" width="15.140625" style="1109" customWidth="1"/>
    <col min="6191" max="6191" width="0.7109375" style="1109" customWidth="1"/>
    <col min="6192" max="6192" width="56.140625" style="1109" customWidth="1"/>
    <col min="6193" max="6193" width="0.7109375" style="1109" customWidth="1"/>
    <col min="6194" max="6194" width="9.140625" style="1109" customWidth="1"/>
    <col min="6195" max="6195" width="6" style="1109" customWidth="1"/>
    <col min="6196" max="6196" width="0.7109375" style="1109" customWidth="1"/>
    <col min="6197" max="6197" width="7.140625" style="1109" customWidth="1"/>
    <col min="6198" max="6198" width="6.5703125" style="1109" customWidth="1"/>
    <col min="6199" max="6199" width="0.7109375" style="1109" customWidth="1"/>
    <col min="6200" max="6200" width="7.85546875" style="1109" customWidth="1"/>
    <col min="6201" max="6201" width="10.5703125" style="1109" customWidth="1"/>
    <col min="6202" max="6202" width="0.7109375" style="1109" customWidth="1"/>
    <col min="6203" max="6444" width="11.42578125" style="1109"/>
    <col min="6445" max="6445" width="0.7109375" style="1109" customWidth="1"/>
    <col min="6446" max="6446" width="15.140625" style="1109" customWidth="1"/>
    <col min="6447" max="6447" width="0.7109375" style="1109" customWidth="1"/>
    <col min="6448" max="6448" width="56.140625" style="1109" customWidth="1"/>
    <col min="6449" max="6449" width="0.7109375" style="1109" customWidth="1"/>
    <col min="6450" max="6450" width="9.140625" style="1109" customWidth="1"/>
    <col min="6451" max="6451" width="6" style="1109" customWidth="1"/>
    <col min="6452" max="6452" width="0.7109375" style="1109" customWidth="1"/>
    <col min="6453" max="6453" width="7.140625" style="1109" customWidth="1"/>
    <col min="6454" max="6454" width="6.5703125" style="1109" customWidth="1"/>
    <col min="6455" max="6455" width="0.7109375" style="1109" customWidth="1"/>
    <col min="6456" max="6456" width="7.85546875" style="1109" customWidth="1"/>
    <col min="6457" max="6457" width="10.5703125" style="1109" customWidth="1"/>
    <col min="6458" max="6458" width="0.7109375" style="1109" customWidth="1"/>
    <col min="6459" max="6700" width="11.42578125" style="1109"/>
    <col min="6701" max="6701" width="0.7109375" style="1109" customWidth="1"/>
    <col min="6702" max="6702" width="15.140625" style="1109" customWidth="1"/>
    <col min="6703" max="6703" width="0.7109375" style="1109" customWidth="1"/>
    <col min="6704" max="6704" width="56.140625" style="1109" customWidth="1"/>
    <col min="6705" max="6705" width="0.7109375" style="1109" customWidth="1"/>
    <col min="6706" max="6706" width="9.140625" style="1109" customWidth="1"/>
    <col min="6707" max="6707" width="6" style="1109" customWidth="1"/>
    <col min="6708" max="6708" width="0.7109375" style="1109" customWidth="1"/>
    <col min="6709" max="6709" width="7.140625" style="1109" customWidth="1"/>
    <col min="6710" max="6710" width="6.5703125" style="1109" customWidth="1"/>
    <col min="6711" max="6711" width="0.7109375" style="1109" customWidth="1"/>
    <col min="6712" max="6712" width="7.85546875" style="1109" customWidth="1"/>
    <col min="6713" max="6713" width="10.5703125" style="1109" customWidth="1"/>
    <col min="6714" max="6714" width="0.7109375" style="1109" customWidth="1"/>
    <col min="6715" max="6956" width="11.42578125" style="1109"/>
    <col min="6957" max="6957" width="0.7109375" style="1109" customWidth="1"/>
    <col min="6958" max="6958" width="15.140625" style="1109" customWidth="1"/>
    <col min="6959" max="6959" width="0.7109375" style="1109" customWidth="1"/>
    <col min="6960" max="6960" width="56.140625" style="1109" customWidth="1"/>
    <col min="6961" max="6961" width="0.7109375" style="1109" customWidth="1"/>
    <col min="6962" max="6962" width="9.140625" style="1109" customWidth="1"/>
    <col min="6963" max="6963" width="6" style="1109" customWidth="1"/>
    <col min="6964" max="6964" width="0.7109375" style="1109" customWidth="1"/>
    <col min="6965" max="6965" width="7.140625" style="1109" customWidth="1"/>
    <col min="6966" max="6966" width="6.5703125" style="1109" customWidth="1"/>
    <col min="6967" max="6967" width="0.7109375" style="1109" customWidth="1"/>
    <col min="6968" max="6968" width="7.85546875" style="1109" customWidth="1"/>
    <col min="6969" max="6969" width="10.5703125" style="1109" customWidth="1"/>
    <col min="6970" max="6970" width="0.7109375" style="1109" customWidth="1"/>
    <col min="6971" max="7212" width="11.42578125" style="1109"/>
    <col min="7213" max="7213" width="0.7109375" style="1109" customWidth="1"/>
    <col min="7214" max="7214" width="15.140625" style="1109" customWidth="1"/>
    <col min="7215" max="7215" width="0.7109375" style="1109" customWidth="1"/>
    <col min="7216" max="7216" width="56.140625" style="1109" customWidth="1"/>
    <col min="7217" max="7217" width="0.7109375" style="1109" customWidth="1"/>
    <col min="7218" max="7218" width="9.140625" style="1109" customWidth="1"/>
    <col min="7219" max="7219" width="6" style="1109" customWidth="1"/>
    <col min="7220" max="7220" width="0.7109375" style="1109" customWidth="1"/>
    <col min="7221" max="7221" width="7.140625" style="1109" customWidth="1"/>
    <col min="7222" max="7222" width="6.5703125" style="1109" customWidth="1"/>
    <col min="7223" max="7223" width="0.7109375" style="1109" customWidth="1"/>
    <col min="7224" max="7224" width="7.85546875" style="1109" customWidth="1"/>
    <col min="7225" max="7225" width="10.5703125" style="1109" customWidth="1"/>
    <col min="7226" max="7226" width="0.7109375" style="1109" customWidth="1"/>
    <col min="7227" max="7468" width="11.42578125" style="1109"/>
    <col min="7469" max="7469" width="0.7109375" style="1109" customWidth="1"/>
    <col min="7470" max="7470" width="15.140625" style="1109" customWidth="1"/>
    <col min="7471" max="7471" width="0.7109375" style="1109" customWidth="1"/>
    <col min="7472" max="7472" width="56.140625" style="1109" customWidth="1"/>
    <col min="7473" max="7473" width="0.7109375" style="1109" customWidth="1"/>
    <col min="7474" max="7474" width="9.140625" style="1109" customWidth="1"/>
    <col min="7475" max="7475" width="6" style="1109" customWidth="1"/>
    <col min="7476" max="7476" width="0.7109375" style="1109" customWidth="1"/>
    <col min="7477" max="7477" width="7.140625" style="1109" customWidth="1"/>
    <col min="7478" max="7478" width="6.5703125" style="1109" customWidth="1"/>
    <col min="7479" max="7479" width="0.7109375" style="1109" customWidth="1"/>
    <col min="7480" max="7480" width="7.85546875" style="1109" customWidth="1"/>
    <col min="7481" max="7481" width="10.5703125" style="1109" customWidth="1"/>
    <col min="7482" max="7482" width="0.7109375" style="1109" customWidth="1"/>
    <col min="7483" max="7724" width="11.42578125" style="1109"/>
    <col min="7725" max="7725" width="0.7109375" style="1109" customWidth="1"/>
    <col min="7726" max="7726" width="15.140625" style="1109" customWidth="1"/>
    <col min="7727" max="7727" width="0.7109375" style="1109" customWidth="1"/>
    <col min="7728" max="7728" width="56.140625" style="1109" customWidth="1"/>
    <col min="7729" max="7729" width="0.7109375" style="1109" customWidth="1"/>
    <col min="7730" max="7730" width="9.140625" style="1109" customWidth="1"/>
    <col min="7731" max="7731" width="6" style="1109" customWidth="1"/>
    <col min="7732" max="7732" width="0.7109375" style="1109" customWidth="1"/>
    <col min="7733" max="7733" width="7.140625" style="1109" customWidth="1"/>
    <col min="7734" max="7734" width="6.5703125" style="1109" customWidth="1"/>
    <col min="7735" max="7735" width="0.7109375" style="1109" customWidth="1"/>
    <col min="7736" max="7736" width="7.85546875" style="1109" customWidth="1"/>
    <col min="7737" max="7737" width="10.5703125" style="1109" customWidth="1"/>
    <col min="7738" max="7738" width="0.7109375" style="1109" customWidth="1"/>
    <col min="7739" max="7980" width="11.42578125" style="1109"/>
    <col min="7981" max="7981" width="0.7109375" style="1109" customWidth="1"/>
    <col min="7982" max="7982" width="15.140625" style="1109" customWidth="1"/>
    <col min="7983" max="7983" width="0.7109375" style="1109" customWidth="1"/>
    <col min="7984" max="7984" width="56.140625" style="1109" customWidth="1"/>
    <col min="7985" max="7985" width="0.7109375" style="1109" customWidth="1"/>
    <col min="7986" max="7986" width="9.140625" style="1109" customWidth="1"/>
    <col min="7987" max="7987" width="6" style="1109" customWidth="1"/>
    <col min="7988" max="7988" width="0.7109375" style="1109" customWidth="1"/>
    <col min="7989" max="7989" width="7.140625" style="1109" customWidth="1"/>
    <col min="7990" max="7990" width="6.5703125" style="1109" customWidth="1"/>
    <col min="7991" max="7991" width="0.7109375" style="1109" customWidth="1"/>
    <col min="7992" max="7992" width="7.85546875" style="1109" customWidth="1"/>
    <col min="7993" max="7993" width="10.5703125" style="1109" customWidth="1"/>
    <col min="7994" max="7994" width="0.7109375" style="1109" customWidth="1"/>
    <col min="7995" max="8236" width="11.42578125" style="1109"/>
    <col min="8237" max="8237" width="0.7109375" style="1109" customWidth="1"/>
    <col min="8238" max="8238" width="15.140625" style="1109" customWidth="1"/>
    <col min="8239" max="8239" width="0.7109375" style="1109" customWidth="1"/>
    <col min="8240" max="8240" width="56.140625" style="1109" customWidth="1"/>
    <col min="8241" max="8241" width="0.7109375" style="1109" customWidth="1"/>
    <col min="8242" max="8242" width="9.140625" style="1109" customWidth="1"/>
    <col min="8243" max="8243" width="6" style="1109" customWidth="1"/>
    <col min="8244" max="8244" width="0.7109375" style="1109" customWidth="1"/>
    <col min="8245" max="8245" width="7.140625" style="1109" customWidth="1"/>
    <col min="8246" max="8246" width="6.5703125" style="1109" customWidth="1"/>
    <col min="8247" max="8247" width="0.7109375" style="1109" customWidth="1"/>
    <col min="8248" max="8248" width="7.85546875" style="1109" customWidth="1"/>
    <col min="8249" max="8249" width="10.5703125" style="1109" customWidth="1"/>
    <col min="8250" max="8250" width="0.7109375" style="1109" customWidth="1"/>
    <col min="8251" max="8492" width="11.42578125" style="1109"/>
    <col min="8493" max="8493" width="0.7109375" style="1109" customWidth="1"/>
    <col min="8494" max="8494" width="15.140625" style="1109" customWidth="1"/>
    <col min="8495" max="8495" width="0.7109375" style="1109" customWidth="1"/>
    <col min="8496" max="8496" width="56.140625" style="1109" customWidth="1"/>
    <col min="8497" max="8497" width="0.7109375" style="1109" customWidth="1"/>
    <col min="8498" max="8498" width="9.140625" style="1109" customWidth="1"/>
    <col min="8499" max="8499" width="6" style="1109" customWidth="1"/>
    <col min="8500" max="8500" width="0.7109375" style="1109" customWidth="1"/>
    <col min="8501" max="8501" width="7.140625" style="1109" customWidth="1"/>
    <col min="8502" max="8502" width="6.5703125" style="1109" customWidth="1"/>
    <col min="8503" max="8503" width="0.7109375" style="1109" customWidth="1"/>
    <col min="8504" max="8504" width="7.85546875" style="1109" customWidth="1"/>
    <col min="8505" max="8505" width="10.5703125" style="1109" customWidth="1"/>
    <col min="8506" max="8506" width="0.7109375" style="1109" customWidth="1"/>
    <col min="8507" max="8748" width="11.42578125" style="1109"/>
    <col min="8749" max="8749" width="0.7109375" style="1109" customWidth="1"/>
    <col min="8750" max="8750" width="15.140625" style="1109" customWidth="1"/>
    <col min="8751" max="8751" width="0.7109375" style="1109" customWidth="1"/>
    <col min="8752" max="8752" width="56.140625" style="1109" customWidth="1"/>
    <col min="8753" max="8753" width="0.7109375" style="1109" customWidth="1"/>
    <col min="8754" max="8754" width="9.140625" style="1109" customWidth="1"/>
    <col min="8755" max="8755" width="6" style="1109" customWidth="1"/>
    <col min="8756" max="8756" width="0.7109375" style="1109" customWidth="1"/>
    <col min="8757" max="8757" width="7.140625" style="1109" customWidth="1"/>
    <col min="8758" max="8758" width="6.5703125" style="1109" customWidth="1"/>
    <col min="8759" max="8759" width="0.7109375" style="1109" customWidth="1"/>
    <col min="8760" max="8760" width="7.85546875" style="1109" customWidth="1"/>
    <col min="8761" max="8761" width="10.5703125" style="1109" customWidth="1"/>
    <col min="8762" max="8762" width="0.7109375" style="1109" customWidth="1"/>
    <col min="8763" max="9004" width="11.42578125" style="1109"/>
    <col min="9005" max="9005" width="0.7109375" style="1109" customWidth="1"/>
    <col min="9006" max="9006" width="15.140625" style="1109" customWidth="1"/>
    <col min="9007" max="9007" width="0.7109375" style="1109" customWidth="1"/>
    <col min="9008" max="9008" width="56.140625" style="1109" customWidth="1"/>
    <col min="9009" max="9009" width="0.7109375" style="1109" customWidth="1"/>
    <col min="9010" max="9010" width="9.140625" style="1109" customWidth="1"/>
    <col min="9011" max="9011" width="6" style="1109" customWidth="1"/>
    <col min="9012" max="9012" width="0.7109375" style="1109" customWidth="1"/>
    <col min="9013" max="9013" width="7.140625" style="1109" customWidth="1"/>
    <col min="9014" max="9014" width="6.5703125" style="1109" customWidth="1"/>
    <col min="9015" max="9015" width="0.7109375" style="1109" customWidth="1"/>
    <col min="9016" max="9016" width="7.85546875" style="1109" customWidth="1"/>
    <col min="9017" max="9017" width="10.5703125" style="1109" customWidth="1"/>
    <col min="9018" max="9018" width="0.7109375" style="1109" customWidth="1"/>
    <col min="9019" max="9260" width="11.42578125" style="1109"/>
    <col min="9261" max="9261" width="0.7109375" style="1109" customWidth="1"/>
    <col min="9262" max="9262" width="15.140625" style="1109" customWidth="1"/>
    <col min="9263" max="9263" width="0.7109375" style="1109" customWidth="1"/>
    <col min="9264" max="9264" width="56.140625" style="1109" customWidth="1"/>
    <col min="9265" max="9265" width="0.7109375" style="1109" customWidth="1"/>
    <col min="9266" max="9266" width="9.140625" style="1109" customWidth="1"/>
    <col min="9267" max="9267" width="6" style="1109" customWidth="1"/>
    <col min="9268" max="9268" width="0.7109375" style="1109" customWidth="1"/>
    <col min="9269" max="9269" width="7.140625" style="1109" customWidth="1"/>
    <col min="9270" max="9270" width="6.5703125" style="1109" customWidth="1"/>
    <col min="9271" max="9271" width="0.7109375" style="1109" customWidth="1"/>
    <col min="9272" max="9272" width="7.85546875" style="1109" customWidth="1"/>
    <col min="9273" max="9273" width="10.5703125" style="1109" customWidth="1"/>
    <col min="9274" max="9274" width="0.7109375" style="1109" customWidth="1"/>
    <col min="9275" max="9516" width="11.42578125" style="1109"/>
    <col min="9517" max="9517" width="0.7109375" style="1109" customWidth="1"/>
    <col min="9518" max="9518" width="15.140625" style="1109" customWidth="1"/>
    <col min="9519" max="9519" width="0.7109375" style="1109" customWidth="1"/>
    <col min="9520" max="9520" width="56.140625" style="1109" customWidth="1"/>
    <col min="9521" max="9521" width="0.7109375" style="1109" customWidth="1"/>
    <col min="9522" max="9522" width="9.140625" style="1109" customWidth="1"/>
    <col min="9523" max="9523" width="6" style="1109" customWidth="1"/>
    <col min="9524" max="9524" width="0.7109375" style="1109" customWidth="1"/>
    <col min="9525" max="9525" width="7.140625" style="1109" customWidth="1"/>
    <col min="9526" max="9526" width="6.5703125" style="1109" customWidth="1"/>
    <col min="9527" max="9527" width="0.7109375" style="1109" customWidth="1"/>
    <col min="9528" max="9528" width="7.85546875" style="1109" customWidth="1"/>
    <col min="9529" max="9529" width="10.5703125" style="1109" customWidth="1"/>
    <col min="9530" max="9530" width="0.7109375" style="1109" customWidth="1"/>
    <col min="9531" max="9772" width="11.42578125" style="1109"/>
    <col min="9773" max="9773" width="0.7109375" style="1109" customWidth="1"/>
    <col min="9774" max="9774" width="15.140625" style="1109" customWidth="1"/>
    <col min="9775" max="9775" width="0.7109375" style="1109" customWidth="1"/>
    <col min="9776" max="9776" width="56.140625" style="1109" customWidth="1"/>
    <col min="9777" max="9777" width="0.7109375" style="1109" customWidth="1"/>
    <col min="9778" max="9778" width="9.140625" style="1109" customWidth="1"/>
    <col min="9779" max="9779" width="6" style="1109" customWidth="1"/>
    <col min="9780" max="9780" width="0.7109375" style="1109" customWidth="1"/>
    <col min="9781" max="9781" width="7.140625" style="1109" customWidth="1"/>
    <col min="9782" max="9782" width="6.5703125" style="1109" customWidth="1"/>
    <col min="9783" max="9783" width="0.7109375" style="1109" customWidth="1"/>
    <col min="9784" max="9784" width="7.85546875" style="1109" customWidth="1"/>
    <col min="9785" max="9785" width="10.5703125" style="1109" customWidth="1"/>
    <col min="9786" max="9786" width="0.7109375" style="1109" customWidth="1"/>
    <col min="9787" max="10028" width="11.42578125" style="1109"/>
    <col min="10029" max="10029" width="0.7109375" style="1109" customWidth="1"/>
    <col min="10030" max="10030" width="15.140625" style="1109" customWidth="1"/>
    <col min="10031" max="10031" width="0.7109375" style="1109" customWidth="1"/>
    <col min="10032" max="10032" width="56.140625" style="1109" customWidth="1"/>
    <col min="10033" max="10033" width="0.7109375" style="1109" customWidth="1"/>
    <col min="10034" max="10034" width="9.140625" style="1109" customWidth="1"/>
    <col min="10035" max="10035" width="6" style="1109" customWidth="1"/>
    <col min="10036" max="10036" width="0.7109375" style="1109" customWidth="1"/>
    <col min="10037" max="10037" width="7.140625" style="1109" customWidth="1"/>
    <col min="10038" max="10038" width="6.5703125" style="1109" customWidth="1"/>
    <col min="10039" max="10039" width="0.7109375" style="1109" customWidth="1"/>
    <col min="10040" max="10040" width="7.85546875" style="1109" customWidth="1"/>
    <col min="10041" max="10041" width="10.5703125" style="1109" customWidth="1"/>
    <col min="10042" max="10042" width="0.7109375" style="1109" customWidth="1"/>
    <col min="10043" max="10284" width="11.42578125" style="1109"/>
    <col min="10285" max="10285" width="0.7109375" style="1109" customWidth="1"/>
    <col min="10286" max="10286" width="15.140625" style="1109" customWidth="1"/>
    <col min="10287" max="10287" width="0.7109375" style="1109" customWidth="1"/>
    <col min="10288" max="10288" width="56.140625" style="1109" customWidth="1"/>
    <col min="10289" max="10289" width="0.7109375" style="1109" customWidth="1"/>
    <col min="10290" max="10290" width="9.140625" style="1109" customWidth="1"/>
    <col min="10291" max="10291" width="6" style="1109" customWidth="1"/>
    <col min="10292" max="10292" width="0.7109375" style="1109" customWidth="1"/>
    <col min="10293" max="10293" width="7.140625" style="1109" customWidth="1"/>
    <col min="10294" max="10294" width="6.5703125" style="1109" customWidth="1"/>
    <col min="10295" max="10295" width="0.7109375" style="1109" customWidth="1"/>
    <col min="10296" max="10296" width="7.85546875" style="1109" customWidth="1"/>
    <col min="10297" max="10297" width="10.5703125" style="1109" customWidth="1"/>
    <col min="10298" max="10298" width="0.7109375" style="1109" customWidth="1"/>
    <col min="10299" max="10540" width="11.42578125" style="1109"/>
    <col min="10541" max="10541" width="0.7109375" style="1109" customWidth="1"/>
    <col min="10542" max="10542" width="15.140625" style="1109" customWidth="1"/>
    <col min="10543" max="10543" width="0.7109375" style="1109" customWidth="1"/>
    <col min="10544" max="10544" width="56.140625" style="1109" customWidth="1"/>
    <col min="10545" max="10545" width="0.7109375" style="1109" customWidth="1"/>
    <col min="10546" max="10546" width="9.140625" style="1109" customWidth="1"/>
    <col min="10547" max="10547" width="6" style="1109" customWidth="1"/>
    <col min="10548" max="10548" width="0.7109375" style="1109" customWidth="1"/>
    <col min="10549" max="10549" width="7.140625" style="1109" customWidth="1"/>
    <col min="10550" max="10550" width="6.5703125" style="1109" customWidth="1"/>
    <col min="10551" max="10551" width="0.7109375" style="1109" customWidth="1"/>
    <col min="10552" max="10552" width="7.85546875" style="1109" customWidth="1"/>
    <col min="10553" max="10553" width="10.5703125" style="1109" customWidth="1"/>
    <col min="10554" max="10554" width="0.7109375" style="1109" customWidth="1"/>
    <col min="10555" max="10796" width="11.42578125" style="1109"/>
    <col min="10797" max="10797" width="0.7109375" style="1109" customWidth="1"/>
    <col min="10798" max="10798" width="15.140625" style="1109" customWidth="1"/>
    <col min="10799" max="10799" width="0.7109375" style="1109" customWidth="1"/>
    <col min="10800" max="10800" width="56.140625" style="1109" customWidth="1"/>
    <col min="10801" max="10801" width="0.7109375" style="1109" customWidth="1"/>
    <col min="10802" max="10802" width="9.140625" style="1109" customWidth="1"/>
    <col min="10803" max="10803" width="6" style="1109" customWidth="1"/>
    <col min="10804" max="10804" width="0.7109375" style="1109" customWidth="1"/>
    <col min="10805" max="10805" width="7.140625" style="1109" customWidth="1"/>
    <col min="10806" max="10806" width="6.5703125" style="1109" customWidth="1"/>
    <col min="10807" max="10807" width="0.7109375" style="1109" customWidth="1"/>
    <col min="10808" max="10808" width="7.85546875" style="1109" customWidth="1"/>
    <col min="10809" max="10809" width="10.5703125" style="1109" customWidth="1"/>
    <col min="10810" max="10810" width="0.7109375" style="1109" customWidth="1"/>
    <col min="10811" max="11052" width="11.42578125" style="1109"/>
    <col min="11053" max="11053" width="0.7109375" style="1109" customWidth="1"/>
    <col min="11054" max="11054" width="15.140625" style="1109" customWidth="1"/>
    <col min="11055" max="11055" width="0.7109375" style="1109" customWidth="1"/>
    <col min="11056" max="11056" width="56.140625" style="1109" customWidth="1"/>
    <col min="11057" max="11057" width="0.7109375" style="1109" customWidth="1"/>
    <col min="11058" max="11058" width="9.140625" style="1109" customWidth="1"/>
    <col min="11059" max="11059" width="6" style="1109" customWidth="1"/>
    <col min="11060" max="11060" width="0.7109375" style="1109" customWidth="1"/>
    <col min="11061" max="11061" width="7.140625" style="1109" customWidth="1"/>
    <col min="11062" max="11062" width="6.5703125" style="1109" customWidth="1"/>
    <col min="11063" max="11063" width="0.7109375" style="1109" customWidth="1"/>
    <col min="11064" max="11064" width="7.85546875" style="1109" customWidth="1"/>
    <col min="11065" max="11065" width="10.5703125" style="1109" customWidth="1"/>
    <col min="11066" max="11066" width="0.7109375" style="1109" customWidth="1"/>
    <col min="11067" max="11308" width="11.42578125" style="1109"/>
    <col min="11309" max="11309" width="0.7109375" style="1109" customWidth="1"/>
    <col min="11310" max="11310" width="15.140625" style="1109" customWidth="1"/>
    <col min="11311" max="11311" width="0.7109375" style="1109" customWidth="1"/>
    <col min="11312" max="11312" width="56.140625" style="1109" customWidth="1"/>
    <col min="11313" max="11313" width="0.7109375" style="1109" customWidth="1"/>
    <col min="11314" max="11314" width="9.140625" style="1109" customWidth="1"/>
    <col min="11315" max="11315" width="6" style="1109" customWidth="1"/>
    <col min="11316" max="11316" width="0.7109375" style="1109" customWidth="1"/>
    <col min="11317" max="11317" width="7.140625" style="1109" customWidth="1"/>
    <col min="11318" max="11318" width="6.5703125" style="1109" customWidth="1"/>
    <col min="11319" max="11319" width="0.7109375" style="1109" customWidth="1"/>
    <col min="11320" max="11320" width="7.85546875" style="1109" customWidth="1"/>
    <col min="11321" max="11321" width="10.5703125" style="1109" customWidth="1"/>
    <col min="11322" max="11322" width="0.7109375" style="1109" customWidth="1"/>
    <col min="11323" max="11564" width="11.42578125" style="1109"/>
    <col min="11565" max="11565" width="0.7109375" style="1109" customWidth="1"/>
    <col min="11566" max="11566" width="15.140625" style="1109" customWidth="1"/>
    <col min="11567" max="11567" width="0.7109375" style="1109" customWidth="1"/>
    <col min="11568" max="11568" width="56.140625" style="1109" customWidth="1"/>
    <col min="11569" max="11569" width="0.7109375" style="1109" customWidth="1"/>
    <col min="11570" max="11570" width="9.140625" style="1109" customWidth="1"/>
    <col min="11571" max="11571" width="6" style="1109" customWidth="1"/>
    <col min="11572" max="11572" width="0.7109375" style="1109" customWidth="1"/>
    <col min="11573" max="11573" width="7.140625" style="1109" customWidth="1"/>
    <col min="11574" max="11574" width="6.5703125" style="1109" customWidth="1"/>
    <col min="11575" max="11575" width="0.7109375" style="1109" customWidth="1"/>
    <col min="11576" max="11576" width="7.85546875" style="1109" customWidth="1"/>
    <col min="11577" max="11577" width="10.5703125" style="1109" customWidth="1"/>
    <col min="11578" max="11578" width="0.7109375" style="1109" customWidth="1"/>
    <col min="11579" max="11820" width="11.42578125" style="1109"/>
    <col min="11821" max="11821" width="0.7109375" style="1109" customWidth="1"/>
    <col min="11822" max="11822" width="15.140625" style="1109" customWidth="1"/>
    <col min="11823" max="11823" width="0.7109375" style="1109" customWidth="1"/>
    <col min="11824" max="11824" width="56.140625" style="1109" customWidth="1"/>
    <col min="11825" max="11825" width="0.7109375" style="1109" customWidth="1"/>
    <col min="11826" max="11826" width="9.140625" style="1109" customWidth="1"/>
    <col min="11827" max="11827" width="6" style="1109" customWidth="1"/>
    <col min="11828" max="11828" width="0.7109375" style="1109" customWidth="1"/>
    <col min="11829" max="11829" width="7.140625" style="1109" customWidth="1"/>
    <col min="11830" max="11830" width="6.5703125" style="1109" customWidth="1"/>
    <col min="11831" max="11831" width="0.7109375" style="1109" customWidth="1"/>
    <col min="11832" max="11832" width="7.85546875" style="1109" customWidth="1"/>
    <col min="11833" max="11833" width="10.5703125" style="1109" customWidth="1"/>
    <col min="11834" max="11834" width="0.7109375" style="1109" customWidth="1"/>
    <col min="11835" max="12076" width="11.42578125" style="1109"/>
    <col min="12077" max="12077" width="0.7109375" style="1109" customWidth="1"/>
    <col min="12078" max="12078" width="15.140625" style="1109" customWidth="1"/>
    <col min="12079" max="12079" width="0.7109375" style="1109" customWidth="1"/>
    <col min="12080" max="12080" width="56.140625" style="1109" customWidth="1"/>
    <col min="12081" max="12081" width="0.7109375" style="1109" customWidth="1"/>
    <col min="12082" max="12082" width="9.140625" style="1109" customWidth="1"/>
    <col min="12083" max="12083" width="6" style="1109" customWidth="1"/>
    <col min="12084" max="12084" width="0.7109375" style="1109" customWidth="1"/>
    <col min="12085" max="12085" width="7.140625" style="1109" customWidth="1"/>
    <col min="12086" max="12086" width="6.5703125" style="1109" customWidth="1"/>
    <col min="12087" max="12087" width="0.7109375" style="1109" customWidth="1"/>
    <col min="12088" max="12088" width="7.85546875" style="1109" customWidth="1"/>
    <col min="12089" max="12089" width="10.5703125" style="1109" customWidth="1"/>
    <col min="12090" max="12090" width="0.7109375" style="1109" customWidth="1"/>
    <col min="12091" max="12332" width="11.42578125" style="1109"/>
    <col min="12333" max="12333" width="0.7109375" style="1109" customWidth="1"/>
    <col min="12334" max="12334" width="15.140625" style="1109" customWidth="1"/>
    <col min="12335" max="12335" width="0.7109375" style="1109" customWidth="1"/>
    <col min="12336" max="12336" width="56.140625" style="1109" customWidth="1"/>
    <col min="12337" max="12337" width="0.7109375" style="1109" customWidth="1"/>
    <col min="12338" max="12338" width="9.140625" style="1109" customWidth="1"/>
    <col min="12339" max="12339" width="6" style="1109" customWidth="1"/>
    <col min="12340" max="12340" width="0.7109375" style="1109" customWidth="1"/>
    <col min="12341" max="12341" width="7.140625" style="1109" customWidth="1"/>
    <col min="12342" max="12342" width="6.5703125" style="1109" customWidth="1"/>
    <col min="12343" max="12343" width="0.7109375" style="1109" customWidth="1"/>
    <col min="12344" max="12344" width="7.85546875" style="1109" customWidth="1"/>
    <col min="12345" max="12345" width="10.5703125" style="1109" customWidth="1"/>
    <col min="12346" max="12346" width="0.7109375" style="1109" customWidth="1"/>
    <col min="12347" max="12588" width="11.42578125" style="1109"/>
    <col min="12589" max="12589" width="0.7109375" style="1109" customWidth="1"/>
    <col min="12590" max="12590" width="15.140625" style="1109" customWidth="1"/>
    <col min="12591" max="12591" width="0.7109375" style="1109" customWidth="1"/>
    <col min="12592" max="12592" width="56.140625" style="1109" customWidth="1"/>
    <col min="12593" max="12593" width="0.7109375" style="1109" customWidth="1"/>
    <col min="12594" max="12594" width="9.140625" style="1109" customWidth="1"/>
    <col min="12595" max="12595" width="6" style="1109" customWidth="1"/>
    <col min="12596" max="12596" width="0.7109375" style="1109" customWidth="1"/>
    <col min="12597" max="12597" width="7.140625" style="1109" customWidth="1"/>
    <col min="12598" max="12598" width="6.5703125" style="1109" customWidth="1"/>
    <col min="12599" max="12599" width="0.7109375" style="1109" customWidth="1"/>
    <col min="12600" max="12600" width="7.85546875" style="1109" customWidth="1"/>
    <col min="12601" max="12601" width="10.5703125" style="1109" customWidth="1"/>
    <col min="12602" max="12602" width="0.7109375" style="1109" customWidth="1"/>
    <col min="12603" max="12844" width="11.42578125" style="1109"/>
    <col min="12845" max="12845" width="0.7109375" style="1109" customWidth="1"/>
    <col min="12846" max="12846" width="15.140625" style="1109" customWidth="1"/>
    <col min="12847" max="12847" width="0.7109375" style="1109" customWidth="1"/>
    <col min="12848" max="12848" width="56.140625" style="1109" customWidth="1"/>
    <col min="12849" max="12849" width="0.7109375" style="1109" customWidth="1"/>
    <col min="12850" max="12850" width="9.140625" style="1109" customWidth="1"/>
    <col min="12851" max="12851" width="6" style="1109" customWidth="1"/>
    <col min="12852" max="12852" width="0.7109375" style="1109" customWidth="1"/>
    <col min="12853" max="12853" width="7.140625" style="1109" customWidth="1"/>
    <col min="12854" max="12854" width="6.5703125" style="1109" customWidth="1"/>
    <col min="12855" max="12855" width="0.7109375" style="1109" customWidth="1"/>
    <col min="12856" max="12856" width="7.85546875" style="1109" customWidth="1"/>
    <col min="12857" max="12857" width="10.5703125" style="1109" customWidth="1"/>
    <col min="12858" max="12858" width="0.7109375" style="1109" customWidth="1"/>
    <col min="12859" max="13100" width="11.42578125" style="1109"/>
    <col min="13101" max="13101" width="0.7109375" style="1109" customWidth="1"/>
    <col min="13102" max="13102" width="15.140625" style="1109" customWidth="1"/>
    <col min="13103" max="13103" width="0.7109375" style="1109" customWidth="1"/>
    <col min="13104" max="13104" width="56.140625" style="1109" customWidth="1"/>
    <col min="13105" max="13105" width="0.7109375" style="1109" customWidth="1"/>
    <col min="13106" max="13106" width="9.140625" style="1109" customWidth="1"/>
    <col min="13107" max="13107" width="6" style="1109" customWidth="1"/>
    <col min="13108" max="13108" width="0.7109375" style="1109" customWidth="1"/>
    <col min="13109" max="13109" width="7.140625" style="1109" customWidth="1"/>
    <col min="13110" max="13110" width="6.5703125" style="1109" customWidth="1"/>
    <col min="13111" max="13111" width="0.7109375" style="1109" customWidth="1"/>
    <col min="13112" max="13112" width="7.85546875" style="1109" customWidth="1"/>
    <col min="13113" max="13113" width="10.5703125" style="1109" customWidth="1"/>
    <col min="13114" max="13114" width="0.7109375" style="1109" customWidth="1"/>
    <col min="13115" max="13356" width="11.42578125" style="1109"/>
    <col min="13357" max="13357" width="0.7109375" style="1109" customWidth="1"/>
    <col min="13358" max="13358" width="15.140625" style="1109" customWidth="1"/>
    <col min="13359" max="13359" width="0.7109375" style="1109" customWidth="1"/>
    <col min="13360" max="13360" width="56.140625" style="1109" customWidth="1"/>
    <col min="13361" max="13361" width="0.7109375" style="1109" customWidth="1"/>
    <col min="13362" max="13362" width="9.140625" style="1109" customWidth="1"/>
    <col min="13363" max="13363" width="6" style="1109" customWidth="1"/>
    <col min="13364" max="13364" width="0.7109375" style="1109" customWidth="1"/>
    <col min="13365" max="13365" width="7.140625" style="1109" customWidth="1"/>
    <col min="13366" max="13366" width="6.5703125" style="1109" customWidth="1"/>
    <col min="13367" max="13367" width="0.7109375" style="1109" customWidth="1"/>
    <col min="13368" max="13368" width="7.85546875" style="1109" customWidth="1"/>
    <col min="13369" max="13369" width="10.5703125" style="1109" customWidth="1"/>
    <col min="13370" max="13370" width="0.7109375" style="1109" customWidth="1"/>
    <col min="13371" max="13612" width="11.42578125" style="1109"/>
    <col min="13613" max="13613" width="0.7109375" style="1109" customWidth="1"/>
    <col min="13614" max="13614" width="15.140625" style="1109" customWidth="1"/>
    <col min="13615" max="13615" width="0.7109375" style="1109" customWidth="1"/>
    <col min="13616" max="13616" width="56.140625" style="1109" customWidth="1"/>
    <col min="13617" max="13617" width="0.7109375" style="1109" customWidth="1"/>
    <col min="13618" max="13618" width="9.140625" style="1109" customWidth="1"/>
    <col min="13619" max="13619" width="6" style="1109" customWidth="1"/>
    <col min="13620" max="13620" width="0.7109375" style="1109" customWidth="1"/>
    <col min="13621" max="13621" width="7.140625" style="1109" customWidth="1"/>
    <col min="13622" max="13622" width="6.5703125" style="1109" customWidth="1"/>
    <col min="13623" max="13623" width="0.7109375" style="1109" customWidth="1"/>
    <col min="13624" max="13624" width="7.85546875" style="1109" customWidth="1"/>
    <col min="13625" max="13625" width="10.5703125" style="1109" customWidth="1"/>
    <col min="13626" max="13626" width="0.7109375" style="1109" customWidth="1"/>
    <col min="13627" max="16384" width="11.42578125" style="1109"/>
  </cols>
  <sheetData>
    <row r="1" spans="1:17" s="1134" customFormat="1" ht="15" customHeight="1">
      <c r="A1" s="1132"/>
      <c r="B1" s="2886" t="s">
        <v>0</v>
      </c>
      <c r="C1" s="2886"/>
      <c r="D1" s="2886"/>
      <c r="E1" s="2886"/>
      <c r="F1" s="2886"/>
      <c r="G1" s="2886"/>
      <c r="H1" s="2886"/>
      <c r="I1" s="2886"/>
      <c r="J1" s="2886"/>
      <c r="K1" s="2886"/>
      <c r="L1" s="2886"/>
      <c r="M1" s="2886"/>
      <c r="N1" s="1133"/>
      <c r="P1" s="1134" t="s">
        <v>4916</v>
      </c>
    </row>
    <row r="2" spans="1:17" s="1134" customFormat="1" ht="15" customHeight="1">
      <c r="A2" s="1135"/>
      <c r="B2" s="2887" t="s">
        <v>5601</v>
      </c>
      <c r="C2" s="2887"/>
      <c r="D2" s="2887"/>
      <c r="E2" s="2887"/>
      <c r="F2" s="2887"/>
      <c r="G2" s="2887"/>
      <c r="H2" s="2887"/>
      <c r="I2" s="2887"/>
      <c r="J2" s="2887"/>
      <c r="K2" s="2887"/>
      <c r="L2" s="2887"/>
      <c r="M2" s="2887"/>
      <c r="N2" s="1136"/>
      <c r="P2" s="1134" t="s">
        <v>4729</v>
      </c>
    </row>
    <row r="3" spans="1:17" s="1134" customFormat="1" ht="15" customHeight="1">
      <c r="A3" s="1135"/>
      <c r="B3" s="2888" t="s">
        <v>5602</v>
      </c>
      <c r="C3" s="2888"/>
      <c r="D3" s="2888"/>
      <c r="E3" s="2888"/>
      <c r="F3" s="2888"/>
      <c r="G3" s="2888"/>
      <c r="H3" s="2888"/>
      <c r="I3" s="2888"/>
      <c r="J3" s="2888"/>
      <c r="K3" s="2888"/>
      <c r="L3" s="2888"/>
      <c r="M3" s="2888"/>
      <c r="N3" s="1136"/>
      <c r="P3" s="1134" t="s">
        <v>5553</v>
      </c>
    </row>
    <row r="4" spans="1:17" s="1134" customFormat="1" ht="15" customHeight="1">
      <c r="A4" s="1135"/>
      <c r="B4" s="2888" t="s">
        <v>3</v>
      </c>
      <c r="C4" s="2888"/>
      <c r="D4" s="2888"/>
      <c r="E4" s="2888"/>
      <c r="F4" s="2888"/>
      <c r="G4" s="2888"/>
      <c r="H4" s="2888"/>
      <c r="I4" s="2888"/>
      <c r="J4" s="2888"/>
      <c r="K4" s="2888"/>
      <c r="L4" s="2888"/>
      <c r="M4" s="2888"/>
      <c r="N4" s="1136"/>
      <c r="P4" s="1134" t="s">
        <v>5684</v>
      </c>
    </row>
    <row r="5" spans="1:17" s="1134" customFormat="1" ht="15" customHeight="1">
      <c r="A5" s="1135"/>
      <c r="B5" s="2888" t="s">
        <v>4</v>
      </c>
      <c r="C5" s="2888"/>
      <c r="D5" s="2888"/>
      <c r="E5" s="2888"/>
      <c r="F5" s="2888"/>
      <c r="G5" s="2888"/>
      <c r="H5" s="2888"/>
      <c r="I5" s="2888"/>
      <c r="J5" s="2888"/>
      <c r="K5" s="2888"/>
      <c r="L5" s="2888"/>
      <c r="M5" s="2888"/>
      <c r="N5" s="1136"/>
    </row>
    <row r="6" spans="1:17" s="1111" customFormat="1">
      <c r="A6" s="1646"/>
      <c r="B6" s="1647" t="s">
        <v>13</v>
      </c>
      <c r="C6" s="1648"/>
      <c r="D6" s="1649" t="s">
        <v>6729</v>
      </c>
      <c r="E6" s="1648"/>
      <c r="F6" s="1650"/>
      <c r="G6" s="1650"/>
      <c r="H6" s="1650"/>
      <c r="I6" s="1650"/>
      <c r="J6" s="1650"/>
      <c r="K6" s="1650"/>
      <c r="L6" s="1650"/>
      <c r="M6" s="1650"/>
      <c r="N6" s="1651"/>
    </row>
    <row r="7" spans="1:17" s="1111" customFormat="1">
      <c r="A7" s="1112"/>
      <c r="B7" s="1144" t="s">
        <v>51</v>
      </c>
      <c r="C7" s="1113"/>
      <c r="D7" s="1150" t="s">
        <v>6926</v>
      </c>
      <c r="E7" s="1113"/>
      <c r="F7" s="1114"/>
      <c r="G7" s="1114"/>
      <c r="H7" s="1114"/>
      <c r="I7" s="1114"/>
      <c r="J7" s="1114"/>
      <c r="K7" s="1114"/>
      <c r="L7" s="1114"/>
      <c r="M7" s="1114"/>
      <c r="N7" s="1115"/>
    </row>
    <row r="8" spans="1:17" s="1111" customFormat="1">
      <c r="A8" s="1112"/>
      <c r="B8" s="1144" t="s">
        <v>31</v>
      </c>
      <c r="C8" s="1113"/>
      <c r="D8" s="1150" t="s">
        <v>6927</v>
      </c>
      <c r="E8" s="1113"/>
      <c r="F8" s="1114"/>
      <c r="G8" s="1114"/>
      <c r="H8" s="1114"/>
      <c r="I8" s="1114"/>
      <c r="J8" s="1114"/>
      <c r="K8" s="1114"/>
      <c r="L8" s="1114"/>
      <c r="M8" s="1114"/>
      <c r="N8" s="1115"/>
    </row>
    <row r="9" spans="1:17" s="1111" customFormat="1">
      <c r="A9" s="1116"/>
      <c r="B9" s="1145" t="s">
        <v>15</v>
      </c>
      <c r="C9" s="1117"/>
      <c r="D9" s="1151" t="s">
        <v>6928</v>
      </c>
      <c r="E9" s="1117"/>
      <c r="F9" s="1118"/>
      <c r="G9" s="1118"/>
      <c r="H9" s="1118"/>
      <c r="I9" s="1118"/>
      <c r="J9" s="1118"/>
      <c r="K9" s="1118"/>
      <c r="L9" s="1118"/>
      <c r="M9" s="1118"/>
      <c r="N9" s="1119"/>
    </row>
    <row r="10" spans="1:17" s="1111" customFormat="1" ht="18">
      <c r="A10" s="2883" t="s">
        <v>4730</v>
      </c>
      <c r="B10" s="2884"/>
      <c r="C10" s="2884"/>
      <c r="D10" s="2884"/>
      <c r="E10" s="2884"/>
      <c r="F10" s="2884"/>
      <c r="G10" s="2884"/>
      <c r="H10" s="2884"/>
      <c r="I10" s="2884"/>
      <c r="J10" s="2884"/>
      <c r="K10" s="2884"/>
      <c r="L10" s="2884"/>
      <c r="M10" s="2884"/>
      <c r="N10" s="2885"/>
    </row>
    <row r="11" spans="1:17" s="1111" customFormat="1" ht="3.95" customHeight="1" thickBot="1">
      <c r="A11" s="1120"/>
      <c r="B11" s="1121"/>
      <c r="C11" s="1121"/>
      <c r="D11" s="1121"/>
      <c r="E11" s="1121"/>
      <c r="F11" s="1121"/>
      <c r="G11" s="1121"/>
      <c r="H11" s="1121"/>
      <c r="I11" s="1121"/>
      <c r="J11" s="1121"/>
      <c r="K11" s="1121"/>
      <c r="L11" s="1121"/>
      <c r="M11" s="1652"/>
      <c r="N11" s="1115"/>
    </row>
    <row r="12" spans="1:17" s="1111" customFormat="1" ht="12" customHeight="1">
      <c r="A12" s="1112"/>
      <c r="B12" s="1122" t="s">
        <v>4733</v>
      </c>
      <c r="C12" s="1113"/>
      <c r="D12" s="2871" t="s">
        <v>6921</v>
      </c>
      <c r="E12" s="2872"/>
      <c r="F12" s="2872"/>
      <c r="G12" s="2872"/>
      <c r="H12" s="2872"/>
      <c r="I12" s="2872"/>
      <c r="J12" s="2873"/>
      <c r="K12" s="1114"/>
      <c r="L12" s="2877" t="s">
        <v>4732</v>
      </c>
      <c r="M12" s="2878"/>
      <c r="N12" s="1115"/>
    </row>
    <row r="13" spans="1:17" s="1111" customFormat="1" ht="10.5" customHeight="1">
      <c r="A13" s="1112"/>
      <c r="B13" s="1123"/>
      <c r="C13" s="1113"/>
      <c r="D13" s="2874"/>
      <c r="E13" s="2875"/>
      <c r="F13" s="2875"/>
      <c r="G13" s="2875"/>
      <c r="H13" s="2875"/>
      <c r="I13" s="2875"/>
      <c r="J13" s="2876"/>
      <c r="K13" s="1113"/>
      <c r="L13" s="2879" t="s">
        <v>6480</v>
      </c>
      <c r="M13" s="2880"/>
      <c r="N13" s="1115"/>
      <c r="P13" s="2882" t="s">
        <v>115</v>
      </c>
      <c r="Q13" s="2882"/>
    </row>
    <row r="14" spans="1:17" s="1111" customFormat="1" ht="3.95" customHeight="1" thickBot="1">
      <c r="A14" s="1112"/>
      <c r="B14" s="1113"/>
      <c r="C14" s="1113"/>
      <c r="D14" s="1124"/>
      <c r="E14" s="1124"/>
      <c r="F14" s="1114"/>
      <c r="G14" s="1114"/>
      <c r="H14" s="1114"/>
      <c r="I14" s="1114"/>
      <c r="J14" s="1114"/>
      <c r="K14" s="1113"/>
      <c r="L14" s="1114"/>
      <c r="M14" s="1114"/>
      <c r="N14" s="1115"/>
    </row>
    <row r="15" spans="1:17" s="1111" customFormat="1" ht="26.25" customHeight="1">
      <c r="A15" s="1112"/>
      <c r="B15" s="1125" t="s">
        <v>4731</v>
      </c>
      <c r="C15" s="1126"/>
      <c r="D15" s="1141" t="s">
        <v>6629</v>
      </c>
      <c r="E15" s="1137"/>
      <c r="F15" s="1137"/>
      <c r="G15" s="1138"/>
      <c r="H15" s="1127"/>
      <c r="I15" s="2854" t="s">
        <v>6627</v>
      </c>
      <c r="J15" s="2855"/>
      <c r="K15" s="2855"/>
      <c r="L15" s="2855"/>
      <c r="M15" s="1140" t="s">
        <v>6922</v>
      </c>
      <c r="N15" s="1115"/>
    </row>
    <row r="16" spans="1:17" s="1111" customFormat="1" ht="3.75" customHeight="1">
      <c r="A16" s="1112"/>
      <c r="B16" s="1128"/>
      <c r="C16" s="1113"/>
      <c r="D16" s="1113"/>
      <c r="E16" s="1113"/>
      <c r="F16" s="1113"/>
      <c r="G16" s="1113"/>
      <c r="H16" s="1113"/>
      <c r="I16" s="1113"/>
      <c r="J16" s="1113"/>
      <c r="K16" s="1113"/>
      <c r="L16" s="1113"/>
      <c r="M16" s="1113"/>
      <c r="N16" s="1115"/>
    </row>
    <row r="17" spans="1:14" s="1111" customFormat="1" ht="12.75" customHeight="1">
      <c r="A17" s="1112"/>
      <c r="B17" s="2856" t="s">
        <v>16</v>
      </c>
      <c r="C17" s="2857"/>
      <c r="D17" s="2856" t="s">
        <v>49</v>
      </c>
      <c r="E17" s="2860" t="s">
        <v>5657</v>
      </c>
      <c r="F17" s="2860" t="s">
        <v>4746</v>
      </c>
      <c r="G17" s="2862" t="s">
        <v>5658</v>
      </c>
      <c r="H17" s="2863"/>
      <c r="I17" s="2864"/>
      <c r="J17" s="1653" t="s">
        <v>4738</v>
      </c>
      <c r="K17" s="1653"/>
      <c r="L17" s="1654"/>
      <c r="M17" s="1655" t="s">
        <v>4738</v>
      </c>
      <c r="N17" s="1115"/>
    </row>
    <row r="18" spans="1:14" s="1111" customFormat="1">
      <c r="A18" s="1112"/>
      <c r="B18" s="2858"/>
      <c r="C18" s="2859"/>
      <c r="D18" s="2858"/>
      <c r="E18" s="2861"/>
      <c r="F18" s="2861"/>
      <c r="G18" s="2865"/>
      <c r="H18" s="2866"/>
      <c r="I18" s="2867"/>
      <c r="J18" s="1129" t="s">
        <v>19</v>
      </c>
      <c r="K18" s="1129"/>
      <c r="L18" s="1130"/>
      <c r="M18" s="1131" t="s">
        <v>6923</v>
      </c>
      <c r="N18" s="1115"/>
    </row>
    <row r="19" spans="1:14" s="1111" customFormat="1" ht="24">
      <c r="A19" s="1112"/>
      <c r="B19" s="1656">
        <v>13521</v>
      </c>
      <c r="C19" s="1657"/>
      <c r="D19" s="1658" t="s">
        <v>4916</v>
      </c>
      <c r="E19" s="1659" t="s">
        <v>11773</v>
      </c>
      <c r="F19" s="1660" t="s">
        <v>4706</v>
      </c>
      <c r="G19" s="2852">
        <v>2</v>
      </c>
      <c r="H19" s="2852"/>
      <c r="I19" s="2852"/>
      <c r="J19" s="2853">
        <v>99</v>
      </c>
      <c r="K19" s="2853" t="s">
        <v>4706</v>
      </c>
      <c r="L19" s="2853" t="s">
        <v>4706</v>
      </c>
      <c r="M19" s="1661">
        <v>198</v>
      </c>
      <c r="N19" s="1115"/>
    </row>
    <row r="20" spans="1:14" s="1111" customFormat="1" ht="24" customHeight="1">
      <c r="A20" s="1112"/>
      <c r="B20" s="1656" t="s">
        <v>6631</v>
      </c>
      <c r="C20" s="1657"/>
      <c r="D20" s="1658" t="s">
        <v>5553</v>
      </c>
      <c r="E20" s="1659" t="s">
        <v>6924</v>
      </c>
      <c r="F20" s="1660" t="s">
        <v>6480</v>
      </c>
      <c r="G20" s="2852">
        <v>1</v>
      </c>
      <c r="H20" s="2852"/>
      <c r="I20" s="2852"/>
      <c r="J20" s="2881">
        <v>299.70999999999998</v>
      </c>
      <c r="K20" s="2881" t="b">
        <v>0</v>
      </c>
      <c r="L20" s="2881" t="b">
        <v>0</v>
      </c>
      <c r="M20" s="1661">
        <v>299.70999999999998</v>
      </c>
      <c r="N20" s="1115"/>
    </row>
    <row r="21" spans="1:14" s="1111" customFormat="1" ht="24" customHeight="1">
      <c r="A21" s="1112"/>
      <c r="B21" s="1656">
        <v>88316</v>
      </c>
      <c r="C21" s="1662"/>
      <c r="D21" s="1658" t="s">
        <v>4729</v>
      </c>
      <c r="E21" s="1659" t="s">
        <v>4555</v>
      </c>
      <c r="F21" s="1660" t="s">
        <v>44</v>
      </c>
      <c r="G21" s="2852">
        <v>0.2</v>
      </c>
      <c r="H21" s="2852"/>
      <c r="I21" s="2852"/>
      <c r="J21" s="2853">
        <v>15.95</v>
      </c>
      <c r="K21" s="2853" t="b">
        <v>0</v>
      </c>
      <c r="L21" s="2853" t="b">
        <v>0</v>
      </c>
      <c r="M21" s="1661">
        <v>3.19</v>
      </c>
      <c r="N21" s="1115"/>
    </row>
    <row r="22" spans="1:14" s="1111" customFormat="1" ht="24" customHeight="1">
      <c r="A22" s="1112"/>
      <c r="B22" s="1656">
        <v>88309</v>
      </c>
      <c r="C22" s="1662"/>
      <c r="D22" s="1658" t="s">
        <v>4729</v>
      </c>
      <c r="E22" s="1659" t="s">
        <v>4548</v>
      </c>
      <c r="F22" s="1660" t="s">
        <v>44</v>
      </c>
      <c r="G22" s="2852">
        <v>0.2</v>
      </c>
      <c r="H22" s="2852"/>
      <c r="I22" s="2852"/>
      <c r="J22" s="2853">
        <v>19.88</v>
      </c>
      <c r="K22" s="2853" t="b">
        <v>0</v>
      </c>
      <c r="L22" s="2853" t="b">
        <v>0</v>
      </c>
      <c r="M22" s="1661">
        <v>3.97</v>
      </c>
      <c r="N22" s="1115"/>
    </row>
    <row r="23" spans="1:14" s="1111" customFormat="1">
      <c r="A23" s="1112"/>
      <c r="B23" s="2868" t="s">
        <v>5559</v>
      </c>
      <c r="C23" s="2869"/>
      <c r="D23" s="2869"/>
      <c r="E23" s="2869"/>
      <c r="F23" s="2869"/>
      <c r="G23" s="2869"/>
      <c r="H23" s="2869"/>
      <c r="I23" s="2869"/>
      <c r="J23" s="2869"/>
      <c r="K23" s="2869"/>
      <c r="L23" s="2870"/>
      <c r="M23" s="1663">
        <v>504.87</v>
      </c>
      <c r="N23" s="1115"/>
    </row>
    <row r="24" spans="1:14" s="1111" customFormat="1" ht="13.5" thickBot="1">
      <c r="A24" s="1112"/>
      <c r="B24" s="1664"/>
      <c r="C24" s="1664"/>
      <c r="D24" s="1664"/>
      <c r="E24" s="1664"/>
      <c r="F24" s="1665"/>
      <c r="G24" s="1665"/>
      <c r="H24" s="1665"/>
      <c r="I24" s="1665"/>
      <c r="J24" s="1665"/>
      <c r="K24" s="1665"/>
      <c r="L24" s="1665"/>
      <c r="M24" s="1665"/>
      <c r="N24" s="1115"/>
    </row>
    <row r="25" spans="1:14" s="1111" customFormat="1" ht="15.75" customHeight="1">
      <c r="A25" s="1142"/>
      <c r="B25" s="1122" t="s">
        <v>4733</v>
      </c>
      <c r="C25" s="1113"/>
      <c r="D25" s="2871" t="s">
        <v>6924</v>
      </c>
      <c r="E25" s="2872"/>
      <c r="F25" s="2872"/>
      <c r="G25" s="2872"/>
      <c r="H25" s="2872"/>
      <c r="I25" s="2872"/>
      <c r="J25" s="2873"/>
      <c r="K25" s="1114"/>
      <c r="L25" s="2877" t="s">
        <v>4732</v>
      </c>
      <c r="M25" s="2878"/>
      <c r="N25" s="1143"/>
    </row>
    <row r="26" spans="1:14">
      <c r="A26" s="1666"/>
      <c r="B26" s="1123"/>
      <c r="C26" s="1113"/>
      <c r="D26" s="2874"/>
      <c r="E26" s="2875"/>
      <c r="F26" s="2875"/>
      <c r="G26" s="2875"/>
      <c r="H26" s="2875"/>
      <c r="I26" s="2875"/>
      <c r="J26" s="2876"/>
      <c r="K26" s="1113"/>
      <c r="L26" s="2879" t="s">
        <v>6480</v>
      </c>
      <c r="M26" s="2880"/>
      <c r="N26" s="1667"/>
    </row>
    <row r="27" spans="1:14" ht="13.5" thickBot="1">
      <c r="A27" s="1666"/>
      <c r="B27" s="1113"/>
      <c r="C27" s="1113"/>
      <c r="D27" s="1124"/>
      <c r="E27" s="1124"/>
      <c r="F27" s="1114"/>
      <c r="G27" s="1114"/>
      <c r="H27" s="1114"/>
      <c r="I27" s="1114"/>
      <c r="J27" s="1114"/>
      <c r="K27" s="1113"/>
      <c r="L27" s="1114"/>
      <c r="M27" s="1114"/>
      <c r="N27" s="1667"/>
    </row>
    <row r="28" spans="1:14" ht="15">
      <c r="A28" s="1666"/>
      <c r="B28" s="1125" t="s">
        <v>4731</v>
      </c>
      <c r="C28" s="1126"/>
      <c r="D28" s="1141" t="s">
        <v>6631</v>
      </c>
      <c r="E28" s="1137"/>
      <c r="F28" s="1137"/>
      <c r="G28" s="1138"/>
      <c r="H28" s="1127"/>
      <c r="I28" s="2854" t="s">
        <v>6627</v>
      </c>
      <c r="J28" s="2855"/>
      <c r="K28" s="2855"/>
      <c r="L28" s="2855"/>
      <c r="M28" s="1140" t="s">
        <v>6925</v>
      </c>
      <c r="N28" s="1667"/>
    </row>
    <row r="29" spans="1:14">
      <c r="A29" s="1666"/>
      <c r="B29" s="1128"/>
      <c r="C29" s="1113"/>
      <c r="D29" s="1113"/>
      <c r="E29" s="1113"/>
      <c r="F29" s="1113"/>
      <c r="G29" s="1113"/>
      <c r="H29" s="1113"/>
      <c r="I29" s="1113"/>
      <c r="J29" s="1113"/>
      <c r="K29" s="1113"/>
      <c r="L29" s="1113"/>
      <c r="M29" s="1113"/>
      <c r="N29" s="1667"/>
    </row>
    <row r="30" spans="1:14">
      <c r="A30" s="1666"/>
      <c r="B30" s="2856" t="s">
        <v>16</v>
      </c>
      <c r="C30" s="2857"/>
      <c r="D30" s="2856" t="s">
        <v>49</v>
      </c>
      <c r="E30" s="2860" t="s">
        <v>5657</v>
      </c>
      <c r="F30" s="2860" t="s">
        <v>4746</v>
      </c>
      <c r="G30" s="2862" t="s">
        <v>5658</v>
      </c>
      <c r="H30" s="2863"/>
      <c r="I30" s="2864"/>
      <c r="J30" s="1653" t="s">
        <v>4738</v>
      </c>
      <c r="K30" s="1653"/>
      <c r="L30" s="1654"/>
      <c r="M30" s="1655" t="s">
        <v>4738</v>
      </c>
      <c r="N30" s="1667"/>
    </row>
    <row r="31" spans="1:14">
      <c r="A31" s="1666"/>
      <c r="B31" s="2858"/>
      <c r="C31" s="2859"/>
      <c r="D31" s="2858"/>
      <c r="E31" s="2861"/>
      <c r="F31" s="2861"/>
      <c r="G31" s="2865"/>
      <c r="H31" s="2866"/>
      <c r="I31" s="2867"/>
      <c r="J31" s="1129" t="s">
        <v>19</v>
      </c>
      <c r="K31" s="1129"/>
      <c r="L31" s="1130"/>
      <c r="M31" s="1131" t="s">
        <v>6923</v>
      </c>
      <c r="N31" s="1667"/>
    </row>
    <row r="32" spans="1:14" ht="24">
      <c r="A32" s="1666"/>
      <c r="B32" s="1656">
        <v>21013</v>
      </c>
      <c r="C32" s="1657"/>
      <c r="D32" s="1658" t="s">
        <v>4916</v>
      </c>
      <c r="E32" s="1659" t="s">
        <v>12872</v>
      </c>
      <c r="F32" s="1660" t="s">
        <v>4709</v>
      </c>
      <c r="G32" s="2852">
        <v>3.2</v>
      </c>
      <c r="H32" s="2852"/>
      <c r="I32" s="2852"/>
      <c r="J32" s="2853">
        <v>40.71</v>
      </c>
      <c r="K32" s="2853" t="s">
        <v>4709</v>
      </c>
      <c r="L32" s="2853" t="s">
        <v>4709</v>
      </c>
      <c r="M32" s="1661">
        <v>130.27000000000001</v>
      </c>
      <c r="N32" s="1667"/>
    </row>
    <row r="33" spans="1:14" ht="24" customHeight="1">
      <c r="A33" s="1666"/>
      <c r="B33" s="1656">
        <v>94963</v>
      </c>
      <c r="C33" s="1657"/>
      <c r="D33" s="1658" t="s">
        <v>4729</v>
      </c>
      <c r="E33" s="1659" t="s">
        <v>1906</v>
      </c>
      <c r="F33" s="1660" t="s">
        <v>1186</v>
      </c>
      <c r="G33" s="2852">
        <v>0.28000000000000003</v>
      </c>
      <c r="H33" s="2852"/>
      <c r="I33" s="2852"/>
      <c r="J33" s="2853">
        <v>283.74</v>
      </c>
      <c r="K33" s="2853" t="b">
        <v>0</v>
      </c>
      <c r="L33" s="2853" t="b">
        <v>0</v>
      </c>
      <c r="M33" s="1661">
        <v>79.44</v>
      </c>
      <c r="N33" s="1667"/>
    </row>
    <row r="34" spans="1:14" ht="24">
      <c r="A34" s="1666"/>
      <c r="B34" s="1656" t="s">
        <v>1868</v>
      </c>
      <c r="C34" s="1657"/>
      <c r="D34" s="1658" t="s">
        <v>4729</v>
      </c>
      <c r="E34" s="1659" t="s">
        <v>1869</v>
      </c>
      <c r="F34" s="1660" t="s">
        <v>1186</v>
      </c>
      <c r="G34" s="2852">
        <v>0.28000000000000003</v>
      </c>
      <c r="H34" s="2852"/>
      <c r="I34" s="2852"/>
      <c r="J34" s="2853">
        <v>104.95</v>
      </c>
      <c r="K34" s="2853" t="b">
        <v>0</v>
      </c>
      <c r="L34" s="2853" t="b">
        <v>0</v>
      </c>
      <c r="M34" s="1661">
        <v>29.38</v>
      </c>
      <c r="N34" s="1667"/>
    </row>
    <row r="35" spans="1:14" ht="24">
      <c r="A35" s="1666"/>
      <c r="B35" s="1656">
        <v>93358</v>
      </c>
      <c r="C35" s="1662"/>
      <c r="D35" s="1658" t="s">
        <v>4729</v>
      </c>
      <c r="E35" s="1659" t="s">
        <v>6273</v>
      </c>
      <c r="F35" s="1660" t="s">
        <v>1186</v>
      </c>
      <c r="G35" s="2852">
        <v>0.28000000000000003</v>
      </c>
      <c r="H35" s="2852"/>
      <c r="I35" s="2852"/>
      <c r="J35" s="2853">
        <v>63.09</v>
      </c>
      <c r="K35" s="2853" t="b">
        <v>0</v>
      </c>
      <c r="L35" s="2853" t="b">
        <v>0</v>
      </c>
      <c r="M35" s="1661">
        <v>17.66</v>
      </c>
      <c r="N35" s="1667"/>
    </row>
    <row r="36" spans="1:14" ht="24" customHeight="1">
      <c r="A36" s="1666"/>
      <c r="B36" s="1656">
        <v>88316</v>
      </c>
      <c r="C36" s="1662"/>
      <c r="D36" s="1658" t="s">
        <v>4729</v>
      </c>
      <c r="E36" s="1659" t="s">
        <v>4555</v>
      </c>
      <c r="F36" s="1660" t="s">
        <v>44</v>
      </c>
      <c r="G36" s="2852">
        <v>1.5</v>
      </c>
      <c r="H36" s="2852"/>
      <c r="I36" s="2852"/>
      <c r="J36" s="2853">
        <v>15.95</v>
      </c>
      <c r="K36" s="2853" t="b">
        <v>0</v>
      </c>
      <c r="L36" s="2853" t="b">
        <v>0</v>
      </c>
      <c r="M36" s="1661">
        <v>23.92</v>
      </c>
      <c r="N36" s="1667"/>
    </row>
    <row r="37" spans="1:14" ht="24" customHeight="1">
      <c r="A37" s="1666"/>
      <c r="B37" s="1656">
        <v>88309</v>
      </c>
      <c r="C37" s="1662"/>
      <c r="D37" s="1658" t="s">
        <v>4729</v>
      </c>
      <c r="E37" s="1659" t="s">
        <v>4548</v>
      </c>
      <c r="F37" s="1660" t="s">
        <v>44</v>
      </c>
      <c r="G37" s="2852">
        <v>1.5</v>
      </c>
      <c r="H37" s="2852"/>
      <c r="I37" s="2852"/>
      <c r="J37" s="2853">
        <v>19.88</v>
      </c>
      <c r="K37" s="2853" t="b">
        <v>0</v>
      </c>
      <c r="L37" s="2853" t="b">
        <v>0</v>
      </c>
      <c r="M37" s="1661">
        <v>29.82</v>
      </c>
      <c r="N37" s="1667"/>
    </row>
    <row r="38" spans="1:14" ht="13.5" thickBot="1">
      <c r="A38" s="1668"/>
      <c r="B38" s="2849" t="s">
        <v>5559</v>
      </c>
      <c r="C38" s="2850"/>
      <c r="D38" s="2850"/>
      <c r="E38" s="2850"/>
      <c r="F38" s="2850"/>
      <c r="G38" s="2850"/>
      <c r="H38" s="2850"/>
      <c r="I38" s="2850"/>
      <c r="J38" s="2850"/>
      <c r="K38" s="2850"/>
      <c r="L38" s="2851"/>
      <c r="M38" s="1669">
        <v>310.49</v>
      </c>
      <c r="N38" s="1670"/>
    </row>
  </sheetData>
  <mergeCells count="47">
    <mergeCell ref="A10:N10"/>
    <mergeCell ref="B1:M1"/>
    <mergeCell ref="B2:M2"/>
    <mergeCell ref="B3:M3"/>
    <mergeCell ref="B4:M4"/>
    <mergeCell ref="B5:M5"/>
    <mergeCell ref="B17:C18"/>
    <mergeCell ref="D17:D18"/>
    <mergeCell ref="E17:E18"/>
    <mergeCell ref="F17:F18"/>
    <mergeCell ref="G17:I18"/>
    <mergeCell ref="D12:J13"/>
    <mergeCell ref="L12:M12"/>
    <mergeCell ref="L13:M13"/>
    <mergeCell ref="P13:Q13"/>
    <mergeCell ref="I15:L15"/>
    <mergeCell ref="G19:I19"/>
    <mergeCell ref="J19:L19"/>
    <mergeCell ref="G20:I20"/>
    <mergeCell ref="J20:L20"/>
    <mergeCell ref="G21:I21"/>
    <mergeCell ref="J21:L21"/>
    <mergeCell ref="G22:I22"/>
    <mergeCell ref="J22:L22"/>
    <mergeCell ref="B23:L23"/>
    <mergeCell ref="D25:J26"/>
    <mergeCell ref="L25:M25"/>
    <mergeCell ref="L26:M26"/>
    <mergeCell ref="I28:L28"/>
    <mergeCell ref="B30:C31"/>
    <mergeCell ref="D30:D31"/>
    <mergeCell ref="E30:E31"/>
    <mergeCell ref="F30:F31"/>
    <mergeCell ref="G30:I31"/>
    <mergeCell ref="G32:I32"/>
    <mergeCell ref="J32:L32"/>
    <mergeCell ref="G33:I33"/>
    <mergeCell ref="J33:L33"/>
    <mergeCell ref="G34:I34"/>
    <mergeCell ref="J34:L34"/>
    <mergeCell ref="B38:L38"/>
    <mergeCell ref="G35:I35"/>
    <mergeCell ref="J35:L35"/>
    <mergeCell ref="G36:I36"/>
    <mergeCell ref="J36:L36"/>
    <mergeCell ref="G37:I37"/>
    <mergeCell ref="J37:L37"/>
  </mergeCells>
  <dataValidations count="2">
    <dataValidation type="list" allowBlank="1" showInputMessage="1" showErrorMessage="1" sqref="D19:D22 D32:D37">
      <formula1>$P$1:$P$4</formula1>
    </dataValidation>
    <dataValidation type="list" allowBlank="1" showInputMessage="1" showErrorMessage="1" sqref="O21:O24">
      <formula1>$P$1:$P$2</formula1>
    </dataValidation>
  </dataValidations>
  <printOptions horizontalCentered="1"/>
  <pageMargins left="0.15748031496062992" right="0.19685039370078741" top="0.78740157480314965" bottom="0.78740157480314965" header="0.15748031496062992" footer="0.31496062992125984"/>
  <pageSetup paperSize="9" scale="70" firstPageNumber="25" orientation="landscape" useFirstPageNumber="1" r:id="rId1"/>
  <headerFooter scaleWithDoc="0">
    <oddFooter>&amp;C&amp;"-,Negrito"&amp;G</oddFooter>
  </headerFooter>
  <drawing r:id="rId2"/>
  <legacyDrawingHF r:id="rId3"/>
</worksheet>
</file>

<file path=xl/worksheets/sheet69.xml><?xml version="1.0" encoding="utf-8"?>
<worksheet xmlns="http://schemas.openxmlformats.org/spreadsheetml/2006/main" xmlns:r="http://schemas.openxmlformats.org/officeDocument/2006/relationships">
  <sheetPr codeName="Plan27"/>
  <dimension ref="A1:IE45"/>
  <sheetViews>
    <sheetView showGridLines="0" view="pageBreakPreview" topLeftCell="A13" zoomScale="85" zoomScaleNormal="115" zoomScaleSheetLayoutView="85" workbookViewId="0">
      <selection activeCell="A10" sqref="A10:J10"/>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19.5703125" style="38" customWidth="1"/>
    <col min="6" max="6" width="45.140625" style="38" customWidth="1"/>
    <col min="7" max="7" width="22.5703125" style="38" customWidth="1"/>
    <col min="8" max="8" width="19" style="38" customWidth="1"/>
    <col min="9" max="9" width="18.7109375" style="38" customWidth="1"/>
    <col min="10" max="10" width="26.85546875" style="38" customWidth="1"/>
    <col min="11" max="15" width="9.140625" style="38"/>
    <col min="16" max="16" width="13.7109375" style="38" customWidth="1"/>
    <col min="17" max="17" width="13.28515625" style="38" customWidth="1"/>
    <col min="18" max="16384" width="9.140625" style="38"/>
  </cols>
  <sheetData>
    <row r="1" spans="1:22" s="5" customFormat="1" ht="18">
      <c r="A1" s="2610" t="s">
        <v>0</v>
      </c>
      <c r="B1" s="2611" t="s">
        <v>0</v>
      </c>
      <c r="C1" s="2611"/>
      <c r="D1" s="2611"/>
      <c r="E1" s="2611"/>
      <c r="F1" s="2611"/>
      <c r="G1" s="2611"/>
      <c r="H1" s="2611"/>
      <c r="I1" s="2611"/>
      <c r="J1" s="2612"/>
    </row>
    <row r="2" spans="1:22" s="5" customFormat="1" ht="14.25">
      <c r="A2" s="1821" t="s">
        <v>5601</v>
      </c>
      <c r="B2" s="1822" t="s">
        <v>1</v>
      </c>
      <c r="C2" s="1822"/>
      <c r="D2" s="1822"/>
      <c r="E2" s="1822"/>
      <c r="F2" s="1822"/>
      <c r="G2" s="1822"/>
      <c r="H2" s="1822"/>
      <c r="I2" s="1822"/>
      <c r="J2" s="1823"/>
    </row>
    <row r="3" spans="1:22" s="5" customFormat="1" ht="14.25">
      <c r="A3" s="1824" t="s">
        <v>5602</v>
      </c>
      <c r="B3" s="1825" t="s">
        <v>2</v>
      </c>
      <c r="C3" s="1825"/>
      <c r="D3" s="1825"/>
      <c r="E3" s="1825"/>
      <c r="F3" s="1825"/>
      <c r="G3" s="1825"/>
      <c r="H3" s="1825"/>
      <c r="I3" s="1825"/>
      <c r="J3" s="1826"/>
    </row>
    <row r="4" spans="1:22" s="5" customFormat="1" ht="14.25">
      <c r="A4" s="1824" t="s">
        <v>3</v>
      </c>
      <c r="B4" s="1825" t="s">
        <v>3</v>
      </c>
      <c r="C4" s="1825"/>
      <c r="D4" s="1825"/>
      <c r="E4" s="1825"/>
      <c r="F4" s="1825"/>
      <c r="G4" s="1825"/>
      <c r="H4" s="1825"/>
      <c r="I4" s="1825"/>
      <c r="J4" s="1826"/>
    </row>
    <row r="5" spans="1:22" s="5" customFormat="1" ht="14.25">
      <c r="A5" s="1824" t="s">
        <v>4</v>
      </c>
      <c r="B5" s="1825" t="s">
        <v>4</v>
      </c>
      <c r="C5" s="1825"/>
      <c r="D5" s="1825"/>
      <c r="E5" s="1825"/>
      <c r="F5" s="1825"/>
      <c r="G5" s="1825"/>
      <c r="H5" s="1825"/>
      <c r="I5" s="1825"/>
      <c r="J5" s="1826"/>
    </row>
    <row r="6" spans="1:22" s="5" customFormat="1" ht="15" customHeight="1">
      <c r="A6" s="583" t="s">
        <v>5</v>
      </c>
      <c r="B6" s="2146" t="str">
        <f>ORÇAMENTO!C6</f>
        <v>OBRA DE PAVIMENTAÇÃO ASFÁLTICA COM MICRODRENAGEM URBANA NO MUNICÍPIO DE APIACÁS</v>
      </c>
      <c r="C6" s="2146"/>
      <c r="D6" s="2146"/>
      <c r="E6" s="2146"/>
      <c r="F6" s="2146"/>
      <c r="G6" s="2146"/>
      <c r="H6" s="2146"/>
      <c r="I6" s="2146"/>
      <c r="J6" s="2609"/>
    </row>
    <row r="7" spans="1:22" s="5" customFormat="1" ht="14.25">
      <c r="A7" s="584" t="s">
        <v>51</v>
      </c>
      <c r="B7" s="1852" t="str">
        <f>ORÇAMENTO!C7</f>
        <v>AVENIDA DOS EVANGÉLICOS</v>
      </c>
      <c r="C7" s="1852"/>
      <c r="D7" s="1852"/>
      <c r="E7" s="1852"/>
      <c r="F7" s="1852"/>
      <c r="G7" s="1852"/>
      <c r="H7" s="1852"/>
      <c r="I7" s="1852"/>
      <c r="J7" s="1853"/>
    </row>
    <row r="8" spans="1:22" s="5" customFormat="1" ht="14.25">
      <c r="A8" s="584" t="s">
        <v>6</v>
      </c>
      <c r="B8" s="1852" t="str">
        <f>ORÇAMENTO!C8</f>
        <v>PREFEITURA MUNICIPAL DE APIACÁS</v>
      </c>
      <c r="C8" s="1852"/>
      <c r="D8" s="1852"/>
      <c r="E8" s="1852"/>
      <c r="F8" s="1852"/>
      <c r="G8" s="1852"/>
      <c r="H8" s="1852"/>
      <c r="I8" s="1852"/>
      <c r="J8" s="1853"/>
    </row>
    <row r="9" spans="1:22" s="5" customFormat="1" ht="15.75" customHeight="1">
      <c r="A9" s="585" t="s">
        <v>7</v>
      </c>
      <c r="B9" s="2175" t="str">
        <f>ORÇAMENTO!C9</f>
        <v>OUTUBRO/2019</v>
      </c>
      <c r="C9" s="2175"/>
      <c r="D9" s="2175"/>
      <c r="E9" s="2175"/>
      <c r="F9" s="2175"/>
      <c r="G9" s="2175"/>
      <c r="H9" s="2175"/>
      <c r="I9" s="2175"/>
      <c r="J9" s="1856"/>
    </row>
    <row r="10" spans="1:22" s="5" customFormat="1" ht="22.5" customHeight="1">
      <c r="A10" s="2357" t="s">
        <v>6654</v>
      </c>
      <c r="B10" s="2177"/>
      <c r="C10" s="2177"/>
      <c r="D10" s="2177"/>
      <c r="E10" s="2177"/>
      <c r="F10" s="2177"/>
      <c r="G10" s="2177"/>
      <c r="H10" s="2177"/>
      <c r="I10" s="2177"/>
      <c r="J10" s="2613"/>
      <c r="K10" s="284"/>
      <c r="L10" s="284"/>
      <c r="M10" s="284"/>
      <c r="N10" s="284"/>
      <c r="O10" s="284"/>
      <c r="P10" s="284"/>
      <c r="Q10" s="284"/>
      <c r="R10" s="284"/>
      <c r="S10" s="284"/>
      <c r="T10" s="284"/>
      <c r="U10" s="284"/>
      <c r="V10" s="284"/>
    </row>
    <row r="11" spans="1:22" s="406" customFormat="1" ht="12.75" customHeight="1">
      <c r="A11" s="2897" t="s">
        <v>9</v>
      </c>
      <c r="B11" s="2898" t="s">
        <v>5662</v>
      </c>
      <c r="C11" s="2371" t="s">
        <v>5663</v>
      </c>
      <c r="D11" s="2371"/>
      <c r="E11" s="2371"/>
      <c r="F11" s="2371"/>
      <c r="G11" s="2371"/>
      <c r="H11" s="2371"/>
      <c r="I11" s="2371"/>
      <c r="J11" s="2365"/>
      <c r="K11" s="405"/>
      <c r="L11" s="405"/>
      <c r="M11" s="405"/>
      <c r="N11" s="405"/>
      <c r="O11" s="405"/>
      <c r="P11" s="405"/>
      <c r="Q11" s="405"/>
      <c r="R11" s="405"/>
      <c r="S11" s="405"/>
      <c r="T11" s="405"/>
      <c r="U11" s="405"/>
      <c r="V11" s="405"/>
    </row>
    <row r="12" spans="1:22" s="406" customFormat="1" ht="12.75">
      <c r="A12" s="2897"/>
      <c r="B12" s="2898"/>
      <c r="C12" s="2371" t="s">
        <v>5664</v>
      </c>
      <c r="D12" s="2371"/>
      <c r="E12" s="2350" t="s">
        <v>6507</v>
      </c>
      <c r="F12" s="2899" t="s">
        <v>5665</v>
      </c>
      <c r="G12" s="2899"/>
      <c r="H12" s="2899"/>
      <c r="I12" s="2899"/>
      <c r="J12" s="2900"/>
      <c r="K12" s="405"/>
      <c r="L12" s="405"/>
      <c r="M12" s="405"/>
      <c r="N12" s="405"/>
      <c r="O12" s="405"/>
      <c r="P12" s="405"/>
      <c r="Q12" s="405"/>
      <c r="R12" s="405"/>
      <c r="S12" s="405"/>
      <c r="T12" s="405"/>
      <c r="U12" s="405"/>
      <c r="V12" s="405"/>
    </row>
    <row r="13" spans="1:22" s="406" customFormat="1" ht="22.5" customHeight="1">
      <c r="A13" s="2897"/>
      <c r="B13" s="2898"/>
      <c r="C13" s="490" t="s">
        <v>18</v>
      </c>
      <c r="D13" s="490" t="s">
        <v>4746</v>
      </c>
      <c r="E13" s="2363"/>
      <c r="F13" s="490" t="s">
        <v>5666</v>
      </c>
      <c r="G13" s="490" t="s">
        <v>5667</v>
      </c>
      <c r="H13" s="490" t="s">
        <v>5668</v>
      </c>
      <c r="I13" s="490" t="s">
        <v>5669</v>
      </c>
      <c r="J13" s="611" t="s">
        <v>5670</v>
      </c>
      <c r="K13" s="405"/>
      <c r="L13" s="405"/>
      <c r="M13" s="405"/>
      <c r="N13" s="405"/>
      <c r="O13" s="405"/>
      <c r="P13" s="405"/>
      <c r="Q13" s="405"/>
      <c r="R13" s="405"/>
      <c r="S13" s="405"/>
      <c r="T13" s="405"/>
      <c r="U13" s="405"/>
      <c r="V13" s="405"/>
    </row>
    <row r="14" spans="1:22" s="406" customFormat="1" ht="20.100000000000001" customHeight="1">
      <c r="A14" s="612" t="s">
        <v>12</v>
      </c>
      <c r="B14" s="781">
        <v>43245</v>
      </c>
      <c r="C14" s="610">
        <f>37+90</f>
        <v>127</v>
      </c>
      <c r="D14" s="443" t="s">
        <v>6480</v>
      </c>
      <c r="E14" s="2892"/>
      <c r="F14" s="429" t="s">
        <v>6508</v>
      </c>
      <c r="G14" s="444" t="s">
        <v>6509</v>
      </c>
      <c r="H14" s="429" t="s">
        <v>6760</v>
      </c>
      <c r="I14" s="429" t="s">
        <v>6761</v>
      </c>
      <c r="J14" s="613" t="s">
        <v>6510</v>
      </c>
      <c r="K14" s="405"/>
      <c r="L14" s="405"/>
      <c r="M14" s="405"/>
      <c r="N14" s="405"/>
      <c r="O14" s="405"/>
      <c r="P14" s="405"/>
      <c r="Q14" s="405"/>
      <c r="R14" s="405"/>
      <c r="S14" s="405"/>
      <c r="T14" s="405"/>
      <c r="U14" s="405"/>
      <c r="V14" s="405"/>
    </row>
    <row r="15" spans="1:22" s="406" customFormat="1" ht="20.100000000000001" customHeight="1">
      <c r="A15" s="612" t="s">
        <v>46</v>
      </c>
      <c r="B15" s="781">
        <v>43248</v>
      </c>
      <c r="C15" s="610">
        <f>78+120+40</f>
        <v>238</v>
      </c>
      <c r="D15" s="443" t="s">
        <v>6480</v>
      </c>
      <c r="E15" s="2893"/>
      <c r="F15" s="429" t="s">
        <v>6762</v>
      </c>
      <c r="G15" s="444" t="s">
        <v>6511</v>
      </c>
      <c r="H15" s="429" t="s">
        <v>6763</v>
      </c>
      <c r="I15" s="429" t="s">
        <v>6764</v>
      </c>
      <c r="J15" s="613" t="s">
        <v>6765</v>
      </c>
      <c r="K15" s="405"/>
      <c r="L15" s="405"/>
      <c r="M15" s="405"/>
      <c r="N15" s="405"/>
      <c r="O15" s="405"/>
      <c r="P15" s="405"/>
      <c r="Q15" s="405"/>
      <c r="R15" s="405"/>
      <c r="S15" s="405"/>
      <c r="T15" s="405"/>
      <c r="U15" s="405"/>
      <c r="V15" s="405"/>
    </row>
    <row r="16" spans="1:22" s="406" customFormat="1" ht="20.100000000000001" customHeight="1">
      <c r="A16" s="612" t="s">
        <v>38</v>
      </c>
      <c r="B16" s="781">
        <v>43248</v>
      </c>
      <c r="C16" s="610">
        <f>98+88</f>
        <v>186</v>
      </c>
      <c r="D16" s="443" t="s">
        <v>6480</v>
      </c>
      <c r="E16" s="2894"/>
      <c r="F16" s="429" t="s">
        <v>6766</v>
      </c>
      <c r="G16" s="444" t="s">
        <v>6509</v>
      </c>
      <c r="H16" s="429" t="s">
        <v>6767</v>
      </c>
      <c r="I16" s="429" t="s">
        <v>6768</v>
      </c>
      <c r="J16" s="613" t="s">
        <v>6769</v>
      </c>
      <c r="K16" s="405"/>
      <c r="L16" s="405"/>
      <c r="M16" s="405"/>
      <c r="N16" s="405"/>
      <c r="O16" s="405"/>
      <c r="P16" s="405"/>
      <c r="Q16" s="405"/>
      <c r="R16" s="405"/>
      <c r="S16" s="405"/>
      <c r="T16" s="405"/>
      <c r="U16" s="405"/>
      <c r="V16" s="405"/>
    </row>
    <row r="17" spans="1:239" s="289" customFormat="1" ht="20.100000000000001" customHeight="1">
      <c r="A17" s="2895" t="s">
        <v>5671</v>
      </c>
      <c r="B17" s="2896"/>
      <c r="C17" s="413">
        <f>IF(C14=0,0,MEDIAN(C14:C16))</f>
        <v>186</v>
      </c>
      <c r="D17" s="445"/>
      <c r="E17" s="445"/>
      <c r="F17" s="413"/>
      <c r="G17" s="413"/>
      <c r="H17" s="413"/>
      <c r="I17" s="413"/>
      <c r="J17" s="614"/>
      <c r="K17" s="290"/>
      <c r="L17" s="290"/>
      <c r="M17" s="291"/>
      <c r="N17" s="292"/>
      <c r="O17" s="290"/>
      <c r="P17" s="290"/>
      <c r="Q17" s="290"/>
      <c r="R17" s="290"/>
      <c r="S17" s="291"/>
      <c r="T17" s="292"/>
      <c r="U17" s="290"/>
      <c r="V17" s="290"/>
      <c r="W17" s="290"/>
      <c r="X17" s="290"/>
      <c r="Y17" s="291"/>
      <c r="Z17" s="292"/>
      <c r="AA17" s="290"/>
      <c r="AB17" s="290"/>
      <c r="AC17" s="290"/>
      <c r="AD17" s="290"/>
      <c r="AE17" s="291"/>
      <c r="AF17" s="292"/>
      <c r="AG17" s="290"/>
      <c r="AH17" s="290"/>
      <c r="AI17" s="290"/>
      <c r="AJ17" s="290"/>
      <c r="AK17" s="291"/>
      <c r="AL17" s="292"/>
      <c r="AM17" s="290"/>
      <c r="AN17" s="290"/>
      <c r="AO17" s="290"/>
      <c r="AP17" s="290"/>
      <c r="AQ17" s="291"/>
      <c r="AR17" s="292"/>
      <c r="AS17" s="290"/>
      <c r="AT17" s="290"/>
      <c r="AU17" s="290"/>
      <c r="AV17" s="290"/>
      <c r="AW17" s="291"/>
      <c r="AX17" s="292"/>
      <c r="AY17" s="290"/>
      <c r="AZ17" s="290"/>
      <c r="BA17" s="290"/>
      <c r="BB17" s="290"/>
      <c r="BC17" s="291"/>
      <c r="BD17" s="292"/>
      <c r="BE17" s="290"/>
      <c r="BF17" s="290"/>
      <c r="BG17" s="290"/>
      <c r="BH17" s="290"/>
      <c r="BI17" s="291"/>
      <c r="BJ17" s="292"/>
      <c r="BK17" s="290"/>
      <c r="BL17" s="290"/>
      <c r="BM17" s="290"/>
      <c r="BN17" s="290"/>
      <c r="BO17" s="291"/>
      <c r="BP17" s="292"/>
      <c r="BQ17" s="290"/>
      <c r="BR17" s="290"/>
      <c r="BS17" s="290"/>
      <c r="BT17" s="290"/>
      <c r="BU17" s="291"/>
      <c r="BV17" s="292"/>
      <c r="BW17" s="290"/>
      <c r="BX17" s="290"/>
      <c r="BY17" s="290"/>
      <c r="BZ17" s="290"/>
      <c r="CA17" s="291"/>
      <c r="CB17" s="292"/>
      <c r="CC17" s="290"/>
      <c r="CD17" s="290"/>
      <c r="CE17" s="290"/>
      <c r="CF17" s="290"/>
      <c r="CG17" s="291"/>
      <c r="CH17" s="292"/>
      <c r="CI17" s="290"/>
      <c r="CJ17" s="290"/>
      <c r="CK17" s="290"/>
      <c r="CL17" s="290"/>
      <c r="CM17" s="291"/>
      <c r="CN17" s="292"/>
      <c r="CO17" s="290"/>
      <c r="CP17" s="290"/>
      <c r="CQ17" s="290"/>
      <c r="CR17" s="290"/>
      <c r="CS17" s="291"/>
      <c r="CT17" s="292"/>
      <c r="CU17" s="290"/>
      <c r="CV17" s="290"/>
      <c r="CW17" s="290"/>
      <c r="CX17" s="290"/>
      <c r="CY17" s="291"/>
      <c r="CZ17" s="292"/>
      <c r="DA17" s="290"/>
      <c r="DB17" s="290"/>
      <c r="DC17" s="290"/>
      <c r="DD17" s="290"/>
      <c r="DE17" s="291"/>
      <c r="DF17" s="292"/>
      <c r="DG17" s="290"/>
      <c r="DH17" s="290"/>
      <c r="DI17" s="290"/>
      <c r="DJ17" s="290"/>
      <c r="DK17" s="291"/>
      <c r="DL17" s="292"/>
      <c r="DM17" s="290"/>
      <c r="DN17" s="290"/>
      <c r="DO17" s="290"/>
      <c r="DP17" s="290"/>
      <c r="DQ17" s="291"/>
      <c r="DR17" s="292"/>
      <c r="DS17" s="290"/>
      <c r="DT17" s="290"/>
      <c r="DU17" s="290"/>
      <c r="DV17" s="290"/>
      <c r="DW17" s="291"/>
      <c r="DX17" s="292"/>
      <c r="DY17" s="290"/>
      <c r="DZ17" s="290"/>
      <c r="EA17" s="290"/>
      <c r="EB17" s="290"/>
      <c r="EC17" s="291"/>
      <c r="ED17" s="292"/>
      <c r="EE17" s="290"/>
      <c r="EF17" s="290"/>
      <c r="EG17" s="290"/>
      <c r="EH17" s="290"/>
      <c r="EI17" s="291"/>
      <c r="EJ17" s="292"/>
      <c r="EK17" s="290"/>
      <c r="EL17" s="290"/>
      <c r="EM17" s="290"/>
      <c r="EN17" s="290"/>
      <c r="EO17" s="291"/>
      <c r="EP17" s="292"/>
      <c r="EQ17" s="290"/>
      <c r="ER17" s="290"/>
      <c r="ES17" s="290"/>
      <c r="ET17" s="290"/>
      <c r="EU17" s="291"/>
      <c r="EV17" s="292"/>
      <c r="EW17" s="290"/>
      <c r="EX17" s="290"/>
      <c r="EY17" s="290"/>
      <c r="EZ17" s="290"/>
      <c r="FA17" s="291"/>
      <c r="FB17" s="292"/>
      <c r="FC17" s="290"/>
      <c r="FD17" s="290"/>
      <c r="FE17" s="290"/>
      <c r="FF17" s="290"/>
      <c r="FG17" s="291"/>
      <c r="FH17" s="292"/>
      <c r="FI17" s="290"/>
      <c r="FJ17" s="290"/>
      <c r="FK17" s="290"/>
      <c r="FL17" s="290"/>
      <c r="FM17" s="291"/>
      <c r="FN17" s="292"/>
      <c r="FO17" s="290"/>
      <c r="FP17" s="290"/>
      <c r="FQ17" s="290"/>
      <c r="FR17" s="290"/>
      <c r="FS17" s="291"/>
      <c r="FT17" s="292"/>
      <c r="FU17" s="290"/>
      <c r="FV17" s="290"/>
      <c r="FW17" s="290"/>
      <c r="FX17" s="290"/>
      <c r="FY17" s="291"/>
      <c r="FZ17" s="292"/>
      <c r="GA17" s="290"/>
      <c r="GB17" s="290"/>
      <c r="GC17" s="290"/>
      <c r="GD17" s="290"/>
      <c r="GE17" s="291"/>
      <c r="GF17" s="292"/>
      <c r="GG17" s="290"/>
      <c r="GH17" s="290"/>
      <c r="GI17" s="290"/>
      <c r="GJ17" s="290"/>
      <c r="GK17" s="291"/>
      <c r="GL17" s="292"/>
      <c r="GM17" s="290"/>
      <c r="GN17" s="290"/>
      <c r="GO17" s="290"/>
      <c r="GP17" s="290"/>
      <c r="GQ17" s="291"/>
      <c r="GR17" s="292"/>
      <c r="GS17" s="290"/>
      <c r="GT17" s="290"/>
      <c r="GU17" s="290"/>
      <c r="GV17" s="290"/>
      <c r="GW17" s="291"/>
      <c r="GX17" s="292"/>
      <c r="GY17" s="290"/>
      <c r="GZ17" s="290"/>
      <c r="HA17" s="290"/>
      <c r="HB17" s="290"/>
      <c r="HC17" s="291"/>
      <c r="HD17" s="292"/>
      <c r="HE17" s="290"/>
      <c r="HF17" s="290"/>
      <c r="HG17" s="290"/>
      <c r="HH17" s="290"/>
      <c r="HI17" s="291"/>
      <c r="HJ17" s="292"/>
      <c r="HK17" s="290"/>
      <c r="HL17" s="290"/>
      <c r="HM17" s="290"/>
      <c r="HN17" s="290"/>
      <c r="HO17" s="291"/>
      <c r="HP17" s="292"/>
      <c r="HQ17" s="290"/>
      <c r="HR17" s="290"/>
      <c r="HS17" s="290"/>
      <c r="HT17" s="290"/>
      <c r="HU17" s="291"/>
      <c r="HV17" s="292"/>
      <c r="HW17" s="290"/>
      <c r="HX17" s="290"/>
      <c r="HY17" s="290"/>
      <c r="HZ17" s="290"/>
      <c r="IA17" s="291"/>
      <c r="IB17" s="292"/>
      <c r="IC17" s="290"/>
      <c r="ID17" s="290"/>
      <c r="IE17" s="290"/>
    </row>
    <row r="18" spans="1:239" s="406" customFormat="1" ht="12.75" customHeight="1">
      <c r="A18" s="2897" t="s">
        <v>9</v>
      </c>
      <c r="B18" s="2898" t="s">
        <v>5662</v>
      </c>
      <c r="C18" s="2371" t="s">
        <v>5663</v>
      </c>
      <c r="D18" s="2371"/>
      <c r="E18" s="2371"/>
      <c r="F18" s="2371"/>
      <c r="G18" s="2371"/>
      <c r="H18" s="2371"/>
      <c r="I18" s="2371"/>
      <c r="J18" s="2365"/>
      <c r="K18" s="405"/>
      <c r="L18" s="405"/>
      <c r="M18" s="405"/>
      <c r="N18" s="405"/>
      <c r="O18" s="405"/>
      <c r="P18" s="405"/>
      <c r="Q18" s="405"/>
      <c r="R18" s="405"/>
      <c r="S18" s="405"/>
      <c r="T18" s="405"/>
      <c r="U18" s="405"/>
      <c r="V18" s="405"/>
    </row>
    <row r="19" spans="1:239" s="406" customFormat="1" ht="12.75">
      <c r="A19" s="2897"/>
      <c r="B19" s="2898"/>
      <c r="C19" s="2371" t="s">
        <v>5664</v>
      </c>
      <c r="D19" s="2371"/>
      <c r="E19" s="2350" t="s">
        <v>6507</v>
      </c>
      <c r="F19" s="2899" t="s">
        <v>5665</v>
      </c>
      <c r="G19" s="2899"/>
      <c r="H19" s="2899"/>
      <c r="I19" s="2899"/>
      <c r="J19" s="2900"/>
      <c r="K19" s="405"/>
      <c r="L19" s="405"/>
      <c r="M19" s="405"/>
      <c r="N19" s="405"/>
      <c r="O19" s="405"/>
      <c r="P19" s="405"/>
      <c r="Q19" s="405"/>
      <c r="R19" s="405"/>
      <c r="S19" s="405"/>
      <c r="T19" s="405"/>
      <c r="U19" s="405"/>
      <c r="V19" s="405"/>
    </row>
    <row r="20" spans="1:239" s="406" customFormat="1" ht="22.5" customHeight="1">
      <c r="A20" s="2897"/>
      <c r="B20" s="2898"/>
      <c r="C20" s="490" t="s">
        <v>18</v>
      </c>
      <c r="D20" s="490" t="s">
        <v>4746</v>
      </c>
      <c r="E20" s="2363"/>
      <c r="F20" s="490" t="s">
        <v>5666</v>
      </c>
      <c r="G20" s="490" t="s">
        <v>5667</v>
      </c>
      <c r="H20" s="490" t="s">
        <v>5668</v>
      </c>
      <c r="I20" s="490" t="s">
        <v>5669</v>
      </c>
      <c r="J20" s="611" t="s">
        <v>5670</v>
      </c>
      <c r="K20" s="405"/>
      <c r="L20" s="405"/>
      <c r="M20" s="405"/>
      <c r="N20" s="405"/>
      <c r="O20" s="405"/>
      <c r="P20" s="405"/>
      <c r="Q20" s="405"/>
      <c r="R20" s="405"/>
      <c r="S20" s="405"/>
      <c r="T20" s="405"/>
      <c r="U20" s="405"/>
      <c r="V20" s="405"/>
    </row>
    <row r="21" spans="1:239" s="406" customFormat="1" ht="20.100000000000001" customHeight="1">
      <c r="A21" s="612" t="s">
        <v>12</v>
      </c>
      <c r="B21" s="781">
        <v>43245</v>
      </c>
      <c r="C21" s="610">
        <f>120+90</f>
        <v>210</v>
      </c>
      <c r="D21" s="443" t="s">
        <v>6480</v>
      </c>
      <c r="E21" s="2892"/>
      <c r="F21" s="429" t="s">
        <v>6508</v>
      </c>
      <c r="G21" s="444" t="s">
        <v>6509</v>
      </c>
      <c r="H21" s="429" t="s">
        <v>6760</v>
      </c>
      <c r="I21" s="429" t="s">
        <v>6761</v>
      </c>
      <c r="J21" s="613" t="s">
        <v>6510</v>
      </c>
      <c r="K21" s="405"/>
      <c r="L21" s="405"/>
      <c r="M21" s="405"/>
      <c r="N21" s="405"/>
      <c r="O21" s="405"/>
      <c r="P21" s="405"/>
      <c r="Q21" s="405"/>
      <c r="R21" s="405"/>
      <c r="S21" s="405"/>
      <c r="T21" s="405"/>
      <c r="U21" s="405"/>
      <c r="V21" s="405"/>
    </row>
    <row r="22" spans="1:239" s="406" customFormat="1" ht="20.100000000000001" customHeight="1">
      <c r="A22" s="612" t="s">
        <v>46</v>
      </c>
      <c r="B22" s="781">
        <v>43248</v>
      </c>
      <c r="C22" s="610">
        <f>125+120</f>
        <v>245</v>
      </c>
      <c r="D22" s="443" t="s">
        <v>6480</v>
      </c>
      <c r="E22" s="2893"/>
      <c r="F22" s="429" t="s">
        <v>6762</v>
      </c>
      <c r="G22" s="444" t="s">
        <v>6511</v>
      </c>
      <c r="H22" s="429" t="s">
        <v>6763</v>
      </c>
      <c r="I22" s="429" t="s">
        <v>6764</v>
      </c>
      <c r="J22" s="613" t="s">
        <v>6765</v>
      </c>
      <c r="K22" s="405"/>
      <c r="L22" s="405"/>
      <c r="M22" s="405"/>
      <c r="N22" s="405"/>
      <c r="O22" s="405"/>
      <c r="P22" s="405"/>
      <c r="Q22" s="405"/>
      <c r="R22" s="405"/>
      <c r="S22" s="405"/>
      <c r="T22" s="405"/>
      <c r="U22" s="405"/>
      <c r="V22" s="405"/>
    </row>
    <row r="23" spans="1:239" s="406" customFormat="1" ht="20.100000000000001" customHeight="1">
      <c r="A23" s="612" t="s">
        <v>38</v>
      </c>
      <c r="B23" s="781">
        <v>43248</v>
      </c>
      <c r="C23" s="610">
        <f>225+88</f>
        <v>313</v>
      </c>
      <c r="D23" s="443" t="s">
        <v>6480</v>
      </c>
      <c r="E23" s="2894"/>
      <c r="F23" s="429" t="s">
        <v>6766</v>
      </c>
      <c r="G23" s="444" t="s">
        <v>6509</v>
      </c>
      <c r="H23" s="429" t="s">
        <v>6767</v>
      </c>
      <c r="I23" s="429" t="s">
        <v>6768</v>
      </c>
      <c r="J23" s="613" t="s">
        <v>6769</v>
      </c>
      <c r="K23" s="405"/>
      <c r="L23" s="405"/>
      <c r="M23" s="405"/>
      <c r="N23" s="405"/>
      <c r="O23" s="405"/>
      <c r="P23" s="405"/>
      <c r="Q23" s="405"/>
      <c r="R23" s="405"/>
      <c r="S23" s="405"/>
      <c r="T23" s="405"/>
      <c r="U23" s="405"/>
      <c r="V23" s="405"/>
    </row>
    <row r="24" spans="1:239" s="289" customFormat="1" ht="20.100000000000001" customHeight="1">
      <c r="A24" s="2895" t="s">
        <v>5671</v>
      </c>
      <c r="B24" s="2896"/>
      <c r="C24" s="413">
        <f>IF(C21=0,0,MEDIAN(C21:C23))</f>
        <v>245</v>
      </c>
      <c r="D24" s="445"/>
      <c r="E24" s="445"/>
      <c r="F24" s="413"/>
      <c r="G24" s="413"/>
      <c r="H24" s="413"/>
      <c r="I24" s="413"/>
      <c r="J24" s="614"/>
      <c r="K24" s="290"/>
      <c r="L24" s="290"/>
      <c r="M24" s="291"/>
      <c r="N24" s="292"/>
      <c r="O24" s="290"/>
      <c r="P24" s="290"/>
      <c r="Q24" s="290"/>
      <c r="R24" s="290"/>
      <c r="S24" s="291"/>
      <c r="T24" s="292"/>
      <c r="U24" s="290"/>
      <c r="V24" s="290"/>
      <c r="W24" s="290"/>
      <c r="X24" s="290"/>
      <c r="Y24" s="291"/>
      <c r="Z24" s="292"/>
      <c r="AA24" s="290"/>
      <c r="AB24" s="290"/>
      <c r="AC24" s="290"/>
      <c r="AD24" s="290"/>
      <c r="AE24" s="291"/>
      <c r="AF24" s="292"/>
      <c r="AG24" s="290"/>
      <c r="AH24" s="290"/>
      <c r="AI24" s="290"/>
      <c r="AJ24" s="290"/>
      <c r="AK24" s="291"/>
      <c r="AL24" s="292"/>
      <c r="AM24" s="290"/>
      <c r="AN24" s="290"/>
      <c r="AO24" s="290"/>
      <c r="AP24" s="290"/>
      <c r="AQ24" s="291"/>
      <c r="AR24" s="292"/>
      <c r="AS24" s="290"/>
      <c r="AT24" s="290"/>
      <c r="AU24" s="290"/>
      <c r="AV24" s="290"/>
      <c r="AW24" s="291"/>
      <c r="AX24" s="292"/>
      <c r="AY24" s="290"/>
      <c r="AZ24" s="290"/>
      <c r="BA24" s="290"/>
      <c r="BB24" s="290"/>
      <c r="BC24" s="291"/>
      <c r="BD24" s="292"/>
      <c r="BE24" s="290"/>
      <c r="BF24" s="290"/>
      <c r="BG24" s="290"/>
      <c r="BH24" s="290"/>
      <c r="BI24" s="291"/>
      <c r="BJ24" s="292"/>
      <c r="BK24" s="290"/>
      <c r="BL24" s="290"/>
      <c r="BM24" s="290"/>
      <c r="BN24" s="290"/>
      <c r="BO24" s="291"/>
      <c r="BP24" s="292"/>
      <c r="BQ24" s="290"/>
      <c r="BR24" s="290"/>
      <c r="BS24" s="290"/>
      <c r="BT24" s="290"/>
      <c r="BU24" s="291"/>
      <c r="BV24" s="292"/>
      <c r="BW24" s="290"/>
      <c r="BX24" s="290"/>
      <c r="BY24" s="290"/>
      <c r="BZ24" s="290"/>
      <c r="CA24" s="291"/>
      <c r="CB24" s="292"/>
      <c r="CC24" s="290"/>
      <c r="CD24" s="290"/>
      <c r="CE24" s="290"/>
      <c r="CF24" s="290"/>
      <c r="CG24" s="291"/>
      <c r="CH24" s="292"/>
      <c r="CI24" s="290"/>
      <c r="CJ24" s="290"/>
      <c r="CK24" s="290"/>
      <c r="CL24" s="290"/>
      <c r="CM24" s="291"/>
      <c r="CN24" s="292"/>
      <c r="CO24" s="290"/>
      <c r="CP24" s="290"/>
      <c r="CQ24" s="290"/>
      <c r="CR24" s="290"/>
      <c r="CS24" s="291"/>
      <c r="CT24" s="292"/>
      <c r="CU24" s="290"/>
      <c r="CV24" s="290"/>
      <c r="CW24" s="290"/>
      <c r="CX24" s="290"/>
      <c r="CY24" s="291"/>
      <c r="CZ24" s="292"/>
      <c r="DA24" s="290"/>
      <c r="DB24" s="290"/>
      <c r="DC24" s="290"/>
      <c r="DD24" s="290"/>
      <c r="DE24" s="291"/>
      <c r="DF24" s="292"/>
      <c r="DG24" s="290"/>
      <c r="DH24" s="290"/>
      <c r="DI24" s="290"/>
      <c r="DJ24" s="290"/>
      <c r="DK24" s="291"/>
      <c r="DL24" s="292"/>
      <c r="DM24" s="290"/>
      <c r="DN24" s="290"/>
      <c r="DO24" s="290"/>
      <c r="DP24" s="290"/>
      <c r="DQ24" s="291"/>
      <c r="DR24" s="292"/>
      <c r="DS24" s="290"/>
      <c r="DT24" s="290"/>
      <c r="DU24" s="290"/>
      <c r="DV24" s="290"/>
      <c r="DW24" s="291"/>
      <c r="DX24" s="292"/>
      <c r="DY24" s="290"/>
      <c r="DZ24" s="290"/>
      <c r="EA24" s="290"/>
      <c r="EB24" s="290"/>
      <c r="EC24" s="291"/>
      <c r="ED24" s="292"/>
      <c r="EE24" s="290"/>
      <c r="EF24" s="290"/>
      <c r="EG24" s="290"/>
      <c r="EH24" s="290"/>
      <c r="EI24" s="291"/>
      <c r="EJ24" s="292"/>
      <c r="EK24" s="290"/>
      <c r="EL24" s="290"/>
      <c r="EM24" s="290"/>
      <c r="EN24" s="290"/>
      <c r="EO24" s="291"/>
      <c r="EP24" s="292"/>
      <c r="EQ24" s="290"/>
      <c r="ER24" s="290"/>
      <c r="ES24" s="290"/>
      <c r="ET24" s="290"/>
      <c r="EU24" s="291"/>
      <c r="EV24" s="292"/>
      <c r="EW24" s="290"/>
      <c r="EX24" s="290"/>
      <c r="EY24" s="290"/>
      <c r="EZ24" s="290"/>
      <c r="FA24" s="291"/>
      <c r="FB24" s="292"/>
      <c r="FC24" s="290"/>
      <c r="FD24" s="290"/>
      <c r="FE24" s="290"/>
      <c r="FF24" s="290"/>
      <c r="FG24" s="291"/>
      <c r="FH24" s="292"/>
      <c r="FI24" s="290"/>
      <c r="FJ24" s="290"/>
      <c r="FK24" s="290"/>
      <c r="FL24" s="290"/>
      <c r="FM24" s="291"/>
      <c r="FN24" s="292"/>
      <c r="FO24" s="290"/>
      <c r="FP24" s="290"/>
      <c r="FQ24" s="290"/>
      <c r="FR24" s="290"/>
      <c r="FS24" s="291"/>
      <c r="FT24" s="292"/>
      <c r="FU24" s="290"/>
      <c r="FV24" s="290"/>
      <c r="FW24" s="290"/>
      <c r="FX24" s="290"/>
      <c r="FY24" s="291"/>
      <c r="FZ24" s="292"/>
      <c r="GA24" s="290"/>
      <c r="GB24" s="290"/>
      <c r="GC24" s="290"/>
      <c r="GD24" s="290"/>
      <c r="GE24" s="291"/>
      <c r="GF24" s="292"/>
      <c r="GG24" s="290"/>
      <c r="GH24" s="290"/>
      <c r="GI24" s="290"/>
      <c r="GJ24" s="290"/>
      <c r="GK24" s="291"/>
      <c r="GL24" s="292"/>
      <c r="GM24" s="290"/>
      <c r="GN24" s="290"/>
      <c r="GO24" s="290"/>
      <c r="GP24" s="290"/>
      <c r="GQ24" s="291"/>
      <c r="GR24" s="292"/>
      <c r="GS24" s="290"/>
      <c r="GT24" s="290"/>
      <c r="GU24" s="290"/>
      <c r="GV24" s="290"/>
      <c r="GW24" s="291"/>
      <c r="GX24" s="292"/>
      <c r="GY24" s="290"/>
      <c r="GZ24" s="290"/>
      <c r="HA24" s="290"/>
      <c r="HB24" s="290"/>
      <c r="HC24" s="291"/>
      <c r="HD24" s="292"/>
      <c r="HE24" s="290"/>
      <c r="HF24" s="290"/>
      <c r="HG24" s="290"/>
      <c r="HH24" s="290"/>
      <c r="HI24" s="291"/>
      <c r="HJ24" s="292"/>
      <c r="HK24" s="290"/>
      <c r="HL24" s="290"/>
      <c r="HM24" s="290"/>
      <c r="HN24" s="290"/>
      <c r="HO24" s="291"/>
      <c r="HP24" s="292"/>
      <c r="HQ24" s="290"/>
      <c r="HR24" s="290"/>
      <c r="HS24" s="290"/>
      <c r="HT24" s="290"/>
      <c r="HU24" s="291"/>
      <c r="HV24" s="292"/>
      <c r="HW24" s="290"/>
      <c r="HX24" s="290"/>
      <c r="HY24" s="290"/>
      <c r="HZ24" s="290"/>
      <c r="IA24" s="291"/>
      <c r="IB24" s="292"/>
      <c r="IC24" s="290"/>
      <c r="ID24" s="290"/>
      <c r="IE24" s="290"/>
    </row>
    <row r="25" spans="1:239" s="406" customFormat="1" ht="12.75" customHeight="1">
      <c r="A25" s="2897" t="s">
        <v>9</v>
      </c>
      <c r="B25" s="2898" t="s">
        <v>5662</v>
      </c>
      <c r="C25" s="2371" t="s">
        <v>5663</v>
      </c>
      <c r="D25" s="2371"/>
      <c r="E25" s="2371"/>
      <c r="F25" s="2371"/>
      <c r="G25" s="2371"/>
      <c r="H25" s="2371"/>
      <c r="I25" s="2371"/>
      <c r="J25" s="2365"/>
      <c r="K25" s="405"/>
      <c r="L25" s="405"/>
      <c r="M25" s="405"/>
      <c r="N25" s="405"/>
      <c r="O25" s="405"/>
      <c r="P25" s="405"/>
      <c r="Q25" s="405"/>
      <c r="R25" s="405"/>
      <c r="S25" s="405"/>
      <c r="T25" s="405"/>
      <c r="U25" s="405"/>
      <c r="V25" s="405"/>
    </row>
    <row r="26" spans="1:239" s="406" customFormat="1" ht="12.75">
      <c r="A26" s="2897"/>
      <c r="B26" s="2898"/>
      <c r="C26" s="2371" t="s">
        <v>5664</v>
      </c>
      <c r="D26" s="2371"/>
      <c r="E26" s="2350" t="s">
        <v>6507</v>
      </c>
      <c r="F26" s="2899" t="s">
        <v>5665</v>
      </c>
      <c r="G26" s="2899"/>
      <c r="H26" s="2899"/>
      <c r="I26" s="2899"/>
      <c r="J26" s="2900"/>
      <c r="K26" s="405"/>
      <c r="L26" s="405"/>
      <c r="M26" s="405"/>
      <c r="N26" s="405"/>
      <c r="O26" s="405"/>
      <c r="P26" s="405"/>
      <c r="Q26" s="405"/>
      <c r="R26" s="405"/>
      <c r="S26" s="405"/>
      <c r="T26" s="405"/>
      <c r="U26" s="405"/>
      <c r="V26" s="405"/>
    </row>
    <row r="27" spans="1:239" s="406" customFormat="1" ht="22.5" customHeight="1">
      <c r="A27" s="2897"/>
      <c r="B27" s="2898"/>
      <c r="C27" s="490" t="s">
        <v>18</v>
      </c>
      <c r="D27" s="490" t="s">
        <v>4746</v>
      </c>
      <c r="E27" s="2363"/>
      <c r="F27" s="490" t="s">
        <v>5666</v>
      </c>
      <c r="G27" s="490" t="s">
        <v>5667</v>
      </c>
      <c r="H27" s="490" t="s">
        <v>5668</v>
      </c>
      <c r="I27" s="490" t="s">
        <v>5669</v>
      </c>
      <c r="J27" s="611" t="s">
        <v>5670</v>
      </c>
      <c r="K27" s="405"/>
      <c r="L27" s="405"/>
      <c r="M27" s="405"/>
      <c r="N27" s="405"/>
      <c r="O27" s="405"/>
      <c r="P27" s="405"/>
      <c r="Q27" s="405"/>
      <c r="R27" s="405"/>
      <c r="S27" s="405"/>
      <c r="T27" s="405"/>
      <c r="U27" s="405"/>
      <c r="V27" s="405"/>
    </row>
    <row r="28" spans="1:239" s="406" customFormat="1" ht="20.100000000000001" customHeight="1">
      <c r="A28" s="612" t="s">
        <v>12</v>
      </c>
      <c r="B28" s="781">
        <v>43245</v>
      </c>
      <c r="C28" s="610">
        <f>120+90</f>
        <v>210</v>
      </c>
      <c r="D28" s="443" t="s">
        <v>6480</v>
      </c>
      <c r="E28" s="2892"/>
      <c r="F28" s="429" t="s">
        <v>6508</v>
      </c>
      <c r="G28" s="444" t="s">
        <v>6509</v>
      </c>
      <c r="H28" s="429" t="s">
        <v>6760</v>
      </c>
      <c r="I28" s="429" t="s">
        <v>6761</v>
      </c>
      <c r="J28" s="613" t="s">
        <v>6510</v>
      </c>
      <c r="K28" s="405"/>
      <c r="L28" s="405"/>
      <c r="M28" s="405"/>
      <c r="N28" s="405"/>
      <c r="O28" s="405"/>
      <c r="P28" s="405"/>
      <c r="Q28" s="405"/>
      <c r="R28" s="405"/>
      <c r="S28" s="405"/>
      <c r="T28" s="405"/>
      <c r="U28" s="405"/>
      <c r="V28" s="405"/>
    </row>
    <row r="29" spans="1:239" s="406" customFormat="1" ht="20.100000000000001" customHeight="1">
      <c r="A29" s="612" t="s">
        <v>46</v>
      </c>
      <c r="B29" s="781">
        <v>43248</v>
      </c>
      <c r="C29" s="610">
        <f>125+120</f>
        <v>245</v>
      </c>
      <c r="D29" s="443" t="s">
        <v>6480</v>
      </c>
      <c r="E29" s="2893"/>
      <c r="F29" s="429" t="s">
        <v>6762</v>
      </c>
      <c r="G29" s="444" t="s">
        <v>6511</v>
      </c>
      <c r="H29" s="429" t="s">
        <v>6763</v>
      </c>
      <c r="I29" s="429" t="s">
        <v>6764</v>
      </c>
      <c r="J29" s="613" t="s">
        <v>6765</v>
      </c>
      <c r="K29" s="405"/>
      <c r="L29" s="405"/>
      <c r="M29" s="405"/>
      <c r="N29" s="405"/>
      <c r="O29" s="405"/>
      <c r="P29" s="405"/>
      <c r="Q29" s="405"/>
      <c r="R29" s="405"/>
      <c r="S29" s="405"/>
      <c r="T29" s="405"/>
      <c r="U29" s="405"/>
      <c r="V29" s="405"/>
    </row>
    <row r="30" spans="1:239" s="406" customFormat="1" ht="20.100000000000001" customHeight="1">
      <c r="A30" s="612" t="s">
        <v>38</v>
      </c>
      <c r="B30" s="781">
        <v>43248</v>
      </c>
      <c r="C30" s="610">
        <f>225+88</f>
        <v>313</v>
      </c>
      <c r="D30" s="443" t="s">
        <v>6480</v>
      </c>
      <c r="E30" s="2894"/>
      <c r="F30" s="429" t="s">
        <v>6766</v>
      </c>
      <c r="G30" s="444" t="s">
        <v>6509</v>
      </c>
      <c r="H30" s="429" t="s">
        <v>6767</v>
      </c>
      <c r="I30" s="429" t="s">
        <v>6768</v>
      </c>
      <c r="J30" s="613" t="s">
        <v>6769</v>
      </c>
      <c r="K30" s="405"/>
      <c r="L30" s="405"/>
      <c r="M30" s="405"/>
      <c r="N30" s="405"/>
      <c r="O30" s="405"/>
      <c r="P30" s="405"/>
      <c r="Q30" s="405"/>
      <c r="R30" s="405"/>
      <c r="S30" s="405"/>
      <c r="T30" s="405"/>
      <c r="U30" s="405"/>
      <c r="V30" s="405"/>
    </row>
    <row r="31" spans="1:239" s="289" customFormat="1" ht="20.100000000000001" customHeight="1">
      <c r="A31" s="2895" t="s">
        <v>5671</v>
      </c>
      <c r="B31" s="2896"/>
      <c r="C31" s="413">
        <f>IF(C28=0,0,MEDIAN(C28:C30))</f>
        <v>245</v>
      </c>
      <c r="D31" s="445"/>
      <c r="E31" s="445"/>
      <c r="F31" s="413"/>
      <c r="G31" s="413"/>
      <c r="H31" s="413"/>
      <c r="I31" s="413"/>
      <c r="J31" s="614"/>
      <c r="K31" s="290"/>
      <c r="L31" s="290"/>
      <c r="M31" s="291"/>
      <c r="N31" s="292"/>
      <c r="O31" s="290"/>
      <c r="P31" s="290"/>
      <c r="Q31" s="290"/>
      <c r="R31" s="290"/>
      <c r="S31" s="291"/>
      <c r="T31" s="292"/>
      <c r="U31" s="290"/>
      <c r="V31" s="290"/>
      <c r="W31" s="290"/>
      <c r="X31" s="290"/>
      <c r="Y31" s="291"/>
      <c r="Z31" s="292"/>
      <c r="AA31" s="290"/>
      <c r="AB31" s="290"/>
      <c r="AC31" s="290"/>
      <c r="AD31" s="290"/>
      <c r="AE31" s="291"/>
      <c r="AF31" s="292"/>
      <c r="AG31" s="290"/>
      <c r="AH31" s="290"/>
      <c r="AI31" s="290"/>
      <c r="AJ31" s="290"/>
      <c r="AK31" s="291"/>
      <c r="AL31" s="292"/>
      <c r="AM31" s="290"/>
      <c r="AN31" s="290"/>
      <c r="AO31" s="290"/>
      <c r="AP31" s="290"/>
      <c r="AQ31" s="291"/>
      <c r="AR31" s="292"/>
      <c r="AS31" s="290"/>
      <c r="AT31" s="290"/>
      <c r="AU31" s="290"/>
      <c r="AV31" s="290"/>
      <c r="AW31" s="291"/>
      <c r="AX31" s="292"/>
      <c r="AY31" s="290"/>
      <c r="AZ31" s="290"/>
      <c r="BA31" s="290"/>
      <c r="BB31" s="290"/>
      <c r="BC31" s="291"/>
      <c r="BD31" s="292"/>
      <c r="BE31" s="290"/>
      <c r="BF31" s="290"/>
      <c r="BG31" s="290"/>
      <c r="BH31" s="290"/>
      <c r="BI31" s="291"/>
      <c r="BJ31" s="292"/>
      <c r="BK31" s="290"/>
      <c r="BL31" s="290"/>
      <c r="BM31" s="290"/>
      <c r="BN31" s="290"/>
      <c r="BO31" s="291"/>
      <c r="BP31" s="292"/>
      <c r="BQ31" s="290"/>
      <c r="BR31" s="290"/>
      <c r="BS31" s="290"/>
      <c r="BT31" s="290"/>
      <c r="BU31" s="291"/>
      <c r="BV31" s="292"/>
      <c r="BW31" s="290"/>
      <c r="BX31" s="290"/>
      <c r="BY31" s="290"/>
      <c r="BZ31" s="290"/>
      <c r="CA31" s="291"/>
      <c r="CB31" s="292"/>
      <c r="CC31" s="290"/>
      <c r="CD31" s="290"/>
      <c r="CE31" s="290"/>
      <c r="CF31" s="290"/>
      <c r="CG31" s="291"/>
      <c r="CH31" s="292"/>
      <c r="CI31" s="290"/>
      <c r="CJ31" s="290"/>
      <c r="CK31" s="290"/>
      <c r="CL31" s="290"/>
      <c r="CM31" s="291"/>
      <c r="CN31" s="292"/>
      <c r="CO31" s="290"/>
      <c r="CP31" s="290"/>
      <c r="CQ31" s="290"/>
      <c r="CR31" s="290"/>
      <c r="CS31" s="291"/>
      <c r="CT31" s="292"/>
      <c r="CU31" s="290"/>
      <c r="CV31" s="290"/>
      <c r="CW31" s="290"/>
      <c r="CX31" s="290"/>
      <c r="CY31" s="291"/>
      <c r="CZ31" s="292"/>
      <c r="DA31" s="290"/>
      <c r="DB31" s="290"/>
      <c r="DC31" s="290"/>
      <c r="DD31" s="290"/>
      <c r="DE31" s="291"/>
      <c r="DF31" s="292"/>
      <c r="DG31" s="290"/>
      <c r="DH31" s="290"/>
      <c r="DI31" s="290"/>
      <c r="DJ31" s="290"/>
      <c r="DK31" s="291"/>
      <c r="DL31" s="292"/>
      <c r="DM31" s="290"/>
      <c r="DN31" s="290"/>
      <c r="DO31" s="290"/>
      <c r="DP31" s="290"/>
      <c r="DQ31" s="291"/>
      <c r="DR31" s="292"/>
      <c r="DS31" s="290"/>
      <c r="DT31" s="290"/>
      <c r="DU31" s="290"/>
      <c r="DV31" s="290"/>
      <c r="DW31" s="291"/>
      <c r="DX31" s="292"/>
      <c r="DY31" s="290"/>
      <c r="DZ31" s="290"/>
      <c r="EA31" s="290"/>
      <c r="EB31" s="290"/>
      <c r="EC31" s="291"/>
      <c r="ED31" s="292"/>
      <c r="EE31" s="290"/>
      <c r="EF31" s="290"/>
      <c r="EG31" s="290"/>
      <c r="EH31" s="290"/>
      <c r="EI31" s="291"/>
      <c r="EJ31" s="292"/>
      <c r="EK31" s="290"/>
      <c r="EL31" s="290"/>
      <c r="EM31" s="290"/>
      <c r="EN31" s="290"/>
      <c r="EO31" s="291"/>
      <c r="EP31" s="292"/>
      <c r="EQ31" s="290"/>
      <c r="ER31" s="290"/>
      <c r="ES31" s="290"/>
      <c r="ET31" s="290"/>
      <c r="EU31" s="291"/>
      <c r="EV31" s="292"/>
      <c r="EW31" s="290"/>
      <c r="EX31" s="290"/>
      <c r="EY31" s="290"/>
      <c r="EZ31" s="290"/>
      <c r="FA31" s="291"/>
      <c r="FB31" s="292"/>
      <c r="FC31" s="290"/>
      <c r="FD31" s="290"/>
      <c r="FE31" s="290"/>
      <c r="FF31" s="290"/>
      <c r="FG31" s="291"/>
      <c r="FH31" s="292"/>
      <c r="FI31" s="290"/>
      <c r="FJ31" s="290"/>
      <c r="FK31" s="290"/>
      <c r="FL31" s="290"/>
      <c r="FM31" s="291"/>
      <c r="FN31" s="292"/>
      <c r="FO31" s="290"/>
      <c r="FP31" s="290"/>
      <c r="FQ31" s="290"/>
      <c r="FR31" s="290"/>
      <c r="FS31" s="291"/>
      <c r="FT31" s="292"/>
      <c r="FU31" s="290"/>
      <c r="FV31" s="290"/>
      <c r="FW31" s="290"/>
      <c r="FX31" s="290"/>
      <c r="FY31" s="291"/>
      <c r="FZ31" s="292"/>
      <c r="GA31" s="290"/>
      <c r="GB31" s="290"/>
      <c r="GC31" s="290"/>
      <c r="GD31" s="290"/>
      <c r="GE31" s="291"/>
      <c r="GF31" s="292"/>
      <c r="GG31" s="290"/>
      <c r="GH31" s="290"/>
      <c r="GI31" s="290"/>
      <c r="GJ31" s="290"/>
      <c r="GK31" s="291"/>
      <c r="GL31" s="292"/>
      <c r="GM31" s="290"/>
      <c r="GN31" s="290"/>
      <c r="GO31" s="290"/>
      <c r="GP31" s="290"/>
      <c r="GQ31" s="291"/>
      <c r="GR31" s="292"/>
      <c r="GS31" s="290"/>
      <c r="GT31" s="290"/>
      <c r="GU31" s="290"/>
      <c r="GV31" s="290"/>
      <c r="GW31" s="291"/>
      <c r="GX31" s="292"/>
      <c r="GY31" s="290"/>
      <c r="GZ31" s="290"/>
      <c r="HA31" s="290"/>
      <c r="HB31" s="290"/>
      <c r="HC31" s="291"/>
      <c r="HD31" s="292"/>
      <c r="HE31" s="290"/>
      <c r="HF31" s="290"/>
      <c r="HG31" s="290"/>
      <c r="HH31" s="290"/>
      <c r="HI31" s="291"/>
      <c r="HJ31" s="292"/>
      <c r="HK31" s="290"/>
      <c r="HL31" s="290"/>
      <c r="HM31" s="290"/>
      <c r="HN31" s="290"/>
      <c r="HO31" s="291"/>
      <c r="HP31" s="292"/>
      <c r="HQ31" s="290"/>
      <c r="HR31" s="290"/>
      <c r="HS31" s="290"/>
      <c r="HT31" s="290"/>
      <c r="HU31" s="291"/>
      <c r="HV31" s="292"/>
      <c r="HW31" s="290"/>
      <c r="HX31" s="290"/>
      <c r="HY31" s="290"/>
      <c r="HZ31" s="290"/>
      <c r="IA31" s="291"/>
      <c r="IB31" s="292"/>
      <c r="IC31" s="290"/>
      <c r="ID31" s="290"/>
      <c r="IE31" s="290"/>
    </row>
    <row r="32" spans="1:239" s="406" customFormat="1" ht="12.75" customHeight="1">
      <c r="A32" s="2897" t="s">
        <v>9</v>
      </c>
      <c r="B32" s="2898" t="s">
        <v>5662</v>
      </c>
      <c r="C32" s="2371" t="s">
        <v>5663</v>
      </c>
      <c r="D32" s="2371"/>
      <c r="E32" s="2371"/>
      <c r="F32" s="2371"/>
      <c r="G32" s="2371"/>
      <c r="H32" s="2371"/>
      <c r="I32" s="2371"/>
      <c r="J32" s="2365"/>
      <c r="K32" s="405"/>
      <c r="L32" s="405"/>
      <c r="M32" s="405"/>
      <c r="N32" s="405"/>
      <c r="O32" s="405"/>
      <c r="P32" s="405"/>
      <c r="Q32" s="405"/>
      <c r="R32" s="405"/>
      <c r="S32" s="405"/>
      <c r="T32" s="405"/>
      <c r="U32" s="405"/>
      <c r="V32" s="405"/>
    </row>
    <row r="33" spans="1:239" s="406" customFormat="1" ht="12.75">
      <c r="A33" s="2897"/>
      <c r="B33" s="2898"/>
      <c r="C33" s="2371" t="s">
        <v>5664</v>
      </c>
      <c r="D33" s="2371"/>
      <c r="E33" s="2350" t="s">
        <v>6507</v>
      </c>
      <c r="F33" s="2899" t="s">
        <v>5665</v>
      </c>
      <c r="G33" s="2899"/>
      <c r="H33" s="2899"/>
      <c r="I33" s="2899"/>
      <c r="J33" s="2900"/>
      <c r="K33" s="405"/>
      <c r="L33" s="405"/>
      <c r="M33" s="405"/>
      <c r="N33" s="405"/>
      <c r="O33" s="405"/>
      <c r="P33" s="405"/>
      <c r="Q33" s="405"/>
      <c r="R33" s="405"/>
      <c r="S33" s="405"/>
      <c r="T33" s="405"/>
      <c r="U33" s="405"/>
      <c r="V33" s="405"/>
    </row>
    <row r="34" spans="1:239" s="406" customFormat="1" ht="22.5" customHeight="1">
      <c r="A34" s="2897"/>
      <c r="B34" s="2898"/>
      <c r="C34" s="490" t="s">
        <v>18</v>
      </c>
      <c r="D34" s="490" t="s">
        <v>4746</v>
      </c>
      <c r="E34" s="2363"/>
      <c r="F34" s="490" t="s">
        <v>5666</v>
      </c>
      <c r="G34" s="490" t="s">
        <v>5667</v>
      </c>
      <c r="H34" s="490" t="s">
        <v>5668</v>
      </c>
      <c r="I34" s="490" t="s">
        <v>5669</v>
      </c>
      <c r="J34" s="611" t="s">
        <v>5670</v>
      </c>
      <c r="K34" s="405"/>
      <c r="L34" s="405"/>
      <c r="M34" s="405"/>
      <c r="N34" s="405"/>
      <c r="O34" s="405"/>
      <c r="P34" s="405"/>
      <c r="Q34" s="405"/>
      <c r="R34" s="405"/>
      <c r="S34" s="405"/>
      <c r="T34" s="405"/>
      <c r="U34" s="405"/>
      <c r="V34" s="405"/>
    </row>
    <row r="35" spans="1:239" s="406" customFormat="1" ht="20.100000000000001" customHeight="1">
      <c r="A35" s="612" t="s">
        <v>12</v>
      </c>
      <c r="B35" s="781">
        <v>43245</v>
      </c>
      <c r="C35" s="610">
        <f>120+90</f>
        <v>210</v>
      </c>
      <c r="D35" s="443" t="s">
        <v>6480</v>
      </c>
      <c r="E35" s="2892"/>
      <c r="F35" s="429" t="s">
        <v>6508</v>
      </c>
      <c r="G35" s="444" t="s">
        <v>6509</v>
      </c>
      <c r="H35" s="429" t="s">
        <v>6760</v>
      </c>
      <c r="I35" s="429" t="s">
        <v>6761</v>
      </c>
      <c r="J35" s="613" t="s">
        <v>6510</v>
      </c>
      <c r="K35" s="405"/>
      <c r="L35" s="405"/>
      <c r="M35" s="405"/>
      <c r="N35" s="405"/>
      <c r="O35" s="405"/>
      <c r="P35" s="405"/>
      <c r="Q35" s="405"/>
      <c r="R35" s="405"/>
      <c r="S35" s="405"/>
      <c r="T35" s="405"/>
      <c r="U35" s="405"/>
      <c r="V35" s="405"/>
    </row>
    <row r="36" spans="1:239" s="406" customFormat="1" ht="20.100000000000001" customHeight="1">
      <c r="A36" s="612" t="s">
        <v>46</v>
      </c>
      <c r="B36" s="781">
        <v>43248</v>
      </c>
      <c r="C36" s="610">
        <f>125+120</f>
        <v>245</v>
      </c>
      <c r="D36" s="443" t="s">
        <v>6480</v>
      </c>
      <c r="E36" s="2893"/>
      <c r="F36" s="429" t="s">
        <v>6762</v>
      </c>
      <c r="G36" s="444" t="s">
        <v>6511</v>
      </c>
      <c r="H36" s="429" t="s">
        <v>6763</v>
      </c>
      <c r="I36" s="429" t="s">
        <v>6764</v>
      </c>
      <c r="J36" s="613" t="s">
        <v>6765</v>
      </c>
      <c r="K36" s="405"/>
      <c r="L36" s="405"/>
      <c r="M36" s="405"/>
      <c r="N36" s="405"/>
      <c r="O36" s="405"/>
      <c r="P36" s="405"/>
      <c r="Q36" s="405"/>
      <c r="R36" s="405"/>
      <c r="S36" s="405"/>
      <c r="T36" s="405"/>
      <c r="U36" s="405"/>
      <c r="V36" s="405"/>
    </row>
    <row r="37" spans="1:239" s="406" customFormat="1" ht="20.100000000000001" customHeight="1">
      <c r="A37" s="612" t="s">
        <v>38</v>
      </c>
      <c r="B37" s="781">
        <v>43248</v>
      </c>
      <c r="C37" s="610">
        <f>225+88</f>
        <v>313</v>
      </c>
      <c r="D37" s="443" t="s">
        <v>6480</v>
      </c>
      <c r="E37" s="2894"/>
      <c r="F37" s="429" t="s">
        <v>6766</v>
      </c>
      <c r="G37" s="444" t="s">
        <v>6509</v>
      </c>
      <c r="H37" s="429" t="s">
        <v>6767</v>
      </c>
      <c r="I37" s="429" t="s">
        <v>6768</v>
      </c>
      <c r="J37" s="613" t="s">
        <v>6769</v>
      </c>
      <c r="K37" s="405"/>
      <c r="L37" s="405"/>
      <c r="M37" s="405"/>
      <c r="N37" s="405"/>
      <c r="O37" s="405"/>
      <c r="P37" s="405"/>
      <c r="Q37" s="405"/>
      <c r="R37" s="405"/>
      <c r="S37" s="405"/>
      <c r="T37" s="405"/>
      <c r="U37" s="405"/>
      <c r="V37" s="405"/>
    </row>
    <row r="38" spans="1:239" s="289" customFormat="1" ht="20.100000000000001" customHeight="1">
      <c r="A38" s="2895" t="s">
        <v>5671</v>
      </c>
      <c r="B38" s="2896"/>
      <c r="C38" s="413">
        <f>IF(C35=0,0,MEDIAN(C35:C37))</f>
        <v>245</v>
      </c>
      <c r="D38" s="445"/>
      <c r="E38" s="445"/>
      <c r="F38" s="413"/>
      <c r="G38" s="413"/>
      <c r="H38" s="413"/>
      <c r="I38" s="413"/>
      <c r="J38" s="614"/>
      <c r="K38" s="290"/>
      <c r="L38" s="290"/>
      <c r="M38" s="291"/>
      <c r="N38" s="292"/>
      <c r="O38" s="290"/>
      <c r="P38" s="290"/>
      <c r="Q38" s="290"/>
      <c r="R38" s="290"/>
      <c r="S38" s="291"/>
      <c r="T38" s="292"/>
      <c r="U38" s="290"/>
      <c r="V38" s="290"/>
      <c r="W38" s="290"/>
      <c r="X38" s="290"/>
      <c r="Y38" s="291"/>
      <c r="Z38" s="292"/>
      <c r="AA38" s="290"/>
      <c r="AB38" s="290"/>
      <c r="AC38" s="290"/>
      <c r="AD38" s="290"/>
      <c r="AE38" s="291"/>
      <c r="AF38" s="292"/>
      <c r="AG38" s="290"/>
      <c r="AH38" s="290"/>
      <c r="AI38" s="290"/>
      <c r="AJ38" s="290"/>
      <c r="AK38" s="291"/>
      <c r="AL38" s="292"/>
      <c r="AM38" s="290"/>
      <c r="AN38" s="290"/>
      <c r="AO38" s="290"/>
      <c r="AP38" s="290"/>
      <c r="AQ38" s="291"/>
      <c r="AR38" s="292"/>
      <c r="AS38" s="290"/>
      <c r="AT38" s="290"/>
      <c r="AU38" s="290"/>
      <c r="AV38" s="290"/>
      <c r="AW38" s="291"/>
      <c r="AX38" s="292"/>
      <c r="AY38" s="290"/>
      <c r="AZ38" s="290"/>
      <c r="BA38" s="290"/>
      <c r="BB38" s="290"/>
      <c r="BC38" s="291"/>
      <c r="BD38" s="292"/>
      <c r="BE38" s="290"/>
      <c r="BF38" s="290"/>
      <c r="BG38" s="290"/>
      <c r="BH38" s="290"/>
      <c r="BI38" s="291"/>
      <c r="BJ38" s="292"/>
      <c r="BK38" s="290"/>
      <c r="BL38" s="290"/>
      <c r="BM38" s="290"/>
      <c r="BN38" s="290"/>
      <c r="BO38" s="291"/>
      <c r="BP38" s="292"/>
      <c r="BQ38" s="290"/>
      <c r="BR38" s="290"/>
      <c r="BS38" s="290"/>
      <c r="BT38" s="290"/>
      <c r="BU38" s="291"/>
      <c r="BV38" s="292"/>
      <c r="BW38" s="290"/>
      <c r="BX38" s="290"/>
      <c r="BY38" s="290"/>
      <c r="BZ38" s="290"/>
      <c r="CA38" s="291"/>
      <c r="CB38" s="292"/>
      <c r="CC38" s="290"/>
      <c r="CD38" s="290"/>
      <c r="CE38" s="290"/>
      <c r="CF38" s="290"/>
      <c r="CG38" s="291"/>
      <c r="CH38" s="292"/>
      <c r="CI38" s="290"/>
      <c r="CJ38" s="290"/>
      <c r="CK38" s="290"/>
      <c r="CL38" s="290"/>
      <c r="CM38" s="291"/>
      <c r="CN38" s="292"/>
      <c r="CO38" s="290"/>
      <c r="CP38" s="290"/>
      <c r="CQ38" s="290"/>
      <c r="CR38" s="290"/>
      <c r="CS38" s="291"/>
      <c r="CT38" s="292"/>
      <c r="CU38" s="290"/>
      <c r="CV38" s="290"/>
      <c r="CW38" s="290"/>
      <c r="CX38" s="290"/>
      <c r="CY38" s="291"/>
      <c r="CZ38" s="292"/>
      <c r="DA38" s="290"/>
      <c r="DB38" s="290"/>
      <c r="DC38" s="290"/>
      <c r="DD38" s="290"/>
      <c r="DE38" s="291"/>
      <c r="DF38" s="292"/>
      <c r="DG38" s="290"/>
      <c r="DH38" s="290"/>
      <c r="DI38" s="290"/>
      <c r="DJ38" s="290"/>
      <c r="DK38" s="291"/>
      <c r="DL38" s="292"/>
      <c r="DM38" s="290"/>
      <c r="DN38" s="290"/>
      <c r="DO38" s="290"/>
      <c r="DP38" s="290"/>
      <c r="DQ38" s="291"/>
      <c r="DR38" s="292"/>
      <c r="DS38" s="290"/>
      <c r="DT38" s="290"/>
      <c r="DU38" s="290"/>
      <c r="DV38" s="290"/>
      <c r="DW38" s="291"/>
      <c r="DX38" s="292"/>
      <c r="DY38" s="290"/>
      <c r="DZ38" s="290"/>
      <c r="EA38" s="290"/>
      <c r="EB38" s="290"/>
      <c r="EC38" s="291"/>
      <c r="ED38" s="292"/>
      <c r="EE38" s="290"/>
      <c r="EF38" s="290"/>
      <c r="EG38" s="290"/>
      <c r="EH38" s="290"/>
      <c r="EI38" s="291"/>
      <c r="EJ38" s="292"/>
      <c r="EK38" s="290"/>
      <c r="EL38" s="290"/>
      <c r="EM38" s="290"/>
      <c r="EN38" s="290"/>
      <c r="EO38" s="291"/>
      <c r="EP38" s="292"/>
      <c r="EQ38" s="290"/>
      <c r="ER38" s="290"/>
      <c r="ES38" s="290"/>
      <c r="ET38" s="290"/>
      <c r="EU38" s="291"/>
      <c r="EV38" s="292"/>
      <c r="EW38" s="290"/>
      <c r="EX38" s="290"/>
      <c r="EY38" s="290"/>
      <c r="EZ38" s="290"/>
      <c r="FA38" s="291"/>
      <c r="FB38" s="292"/>
      <c r="FC38" s="290"/>
      <c r="FD38" s="290"/>
      <c r="FE38" s="290"/>
      <c r="FF38" s="290"/>
      <c r="FG38" s="291"/>
      <c r="FH38" s="292"/>
      <c r="FI38" s="290"/>
      <c r="FJ38" s="290"/>
      <c r="FK38" s="290"/>
      <c r="FL38" s="290"/>
      <c r="FM38" s="291"/>
      <c r="FN38" s="292"/>
      <c r="FO38" s="290"/>
      <c r="FP38" s="290"/>
      <c r="FQ38" s="290"/>
      <c r="FR38" s="290"/>
      <c r="FS38" s="291"/>
      <c r="FT38" s="292"/>
      <c r="FU38" s="290"/>
      <c r="FV38" s="290"/>
      <c r="FW38" s="290"/>
      <c r="FX38" s="290"/>
      <c r="FY38" s="291"/>
      <c r="FZ38" s="292"/>
      <c r="GA38" s="290"/>
      <c r="GB38" s="290"/>
      <c r="GC38" s="290"/>
      <c r="GD38" s="290"/>
      <c r="GE38" s="291"/>
      <c r="GF38" s="292"/>
      <c r="GG38" s="290"/>
      <c r="GH38" s="290"/>
      <c r="GI38" s="290"/>
      <c r="GJ38" s="290"/>
      <c r="GK38" s="291"/>
      <c r="GL38" s="292"/>
      <c r="GM38" s="290"/>
      <c r="GN38" s="290"/>
      <c r="GO38" s="290"/>
      <c r="GP38" s="290"/>
      <c r="GQ38" s="291"/>
      <c r="GR38" s="292"/>
      <c r="GS38" s="290"/>
      <c r="GT38" s="290"/>
      <c r="GU38" s="290"/>
      <c r="GV38" s="290"/>
      <c r="GW38" s="291"/>
      <c r="GX38" s="292"/>
      <c r="GY38" s="290"/>
      <c r="GZ38" s="290"/>
      <c r="HA38" s="290"/>
      <c r="HB38" s="290"/>
      <c r="HC38" s="291"/>
      <c r="HD38" s="292"/>
      <c r="HE38" s="290"/>
      <c r="HF38" s="290"/>
      <c r="HG38" s="290"/>
      <c r="HH38" s="290"/>
      <c r="HI38" s="291"/>
      <c r="HJ38" s="292"/>
      <c r="HK38" s="290"/>
      <c r="HL38" s="290"/>
      <c r="HM38" s="290"/>
      <c r="HN38" s="290"/>
      <c r="HO38" s="291"/>
      <c r="HP38" s="292"/>
      <c r="HQ38" s="290"/>
      <c r="HR38" s="290"/>
      <c r="HS38" s="290"/>
      <c r="HT38" s="290"/>
      <c r="HU38" s="291"/>
      <c r="HV38" s="292"/>
      <c r="HW38" s="290"/>
      <c r="HX38" s="290"/>
      <c r="HY38" s="290"/>
      <c r="HZ38" s="290"/>
      <c r="IA38" s="291"/>
      <c r="IB38" s="292"/>
      <c r="IC38" s="290"/>
      <c r="ID38" s="290"/>
      <c r="IE38" s="290"/>
    </row>
    <row r="39" spans="1:239" ht="18" customHeight="1">
      <c r="A39" s="2889" t="s">
        <v>5672</v>
      </c>
      <c r="B39" s="2890"/>
      <c r="C39" s="2890"/>
      <c r="D39" s="2890"/>
      <c r="E39" s="2890"/>
      <c r="F39" s="2890"/>
      <c r="G39" s="2890"/>
      <c r="H39" s="2890"/>
      <c r="I39" s="2890"/>
      <c r="J39" s="2891"/>
    </row>
    <row r="40" spans="1:239" ht="18" customHeight="1">
      <c r="A40" s="2889" t="s">
        <v>6770</v>
      </c>
      <c r="B40" s="2890"/>
      <c r="C40" s="2890"/>
      <c r="D40" s="2890"/>
      <c r="E40" s="2890"/>
      <c r="F40" s="2890"/>
      <c r="G40" s="2890"/>
      <c r="H40" s="2890"/>
      <c r="I40" s="2890"/>
      <c r="J40" s="2891"/>
    </row>
    <row r="41" spans="1:239" ht="18" customHeight="1">
      <c r="A41" s="2904" t="s">
        <v>5673</v>
      </c>
      <c r="B41" s="2905"/>
      <c r="C41" s="2905"/>
      <c r="D41" s="2905"/>
      <c r="E41" s="2905"/>
      <c r="F41" s="2905"/>
      <c r="G41" s="2905"/>
      <c r="H41" s="2905"/>
      <c r="I41" s="2905"/>
      <c r="J41" s="2906"/>
    </row>
    <row r="42" spans="1:239" ht="30" customHeight="1">
      <c r="A42" s="2907" t="s">
        <v>5674</v>
      </c>
      <c r="B42" s="2908"/>
      <c r="C42" s="2908"/>
      <c r="D42" s="2908"/>
      <c r="E42" s="2908"/>
      <c r="F42" s="2908"/>
      <c r="G42" s="2908"/>
      <c r="H42" s="2908"/>
      <c r="I42" s="2908"/>
      <c r="J42" s="2909"/>
    </row>
    <row r="43" spans="1:239" ht="30" customHeight="1">
      <c r="A43" s="2910" t="s">
        <v>5675</v>
      </c>
      <c r="B43" s="2911"/>
      <c r="C43" s="2911"/>
      <c r="D43" s="2911"/>
      <c r="E43" s="2911"/>
      <c r="F43" s="2911"/>
      <c r="G43" s="2911"/>
      <c r="H43" s="2911"/>
      <c r="I43" s="2911"/>
      <c r="J43" s="2912"/>
    </row>
    <row r="44" spans="1:239" ht="30" customHeight="1">
      <c r="A44" s="2910" t="s">
        <v>5676</v>
      </c>
      <c r="B44" s="2911"/>
      <c r="C44" s="2911"/>
      <c r="D44" s="2911"/>
      <c r="E44" s="2911"/>
      <c r="F44" s="2911"/>
      <c r="G44" s="2911"/>
      <c r="H44" s="2911"/>
      <c r="I44" s="2911"/>
      <c r="J44" s="2912"/>
    </row>
    <row r="45" spans="1:239" ht="21.75" customHeight="1" thickBot="1">
      <c r="A45" s="2901" t="s">
        <v>5677</v>
      </c>
      <c r="B45" s="2902"/>
      <c r="C45" s="2902"/>
      <c r="D45" s="2902"/>
      <c r="E45" s="2902"/>
      <c r="F45" s="2902"/>
      <c r="G45" s="2902"/>
      <c r="H45" s="2902"/>
      <c r="I45" s="2902"/>
      <c r="J45" s="2903"/>
    </row>
  </sheetData>
  <mergeCells count="49">
    <mergeCell ref="B6:J6"/>
    <mergeCell ref="A1:J1"/>
    <mergeCell ref="A2:J2"/>
    <mergeCell ref="A3:J3"/>
    <mergeCell ref="A4:J4"/>
    <mergeCell ref="A5:J5"/>
    <mergeCell ref="A24:B24"/>
    <mergeCell ref="A25:A27"/>
    <mergeCell ref="B25:B27"/>
    <mergeCell ref="C25:J25"/>
    <mergeCell ref="B7:J7"/>
    <mergeCell ref="B8:J8"/>
    <mergeCell ref="B9:J9"/>
    <mergeCell ref="A10:J10"/>
    <mergeCell ref="A11:A13"/>
    <mergeCell ref="B11:B13"/>
    <mergeCell ref="C11:J11"/>
    <mergeCell ref="C12:D12"/>
    <mergeCell ref="F12:J12"/>
    <mergeCell ref="C26:D26"/>
    <mergeCell ref="E26:E27"/>
    <mergeCell ref="F26:J26"/>
    <mergeCell ref="A45:J45"/>
    <mergeCell ref="E12:E13"/>
    <mergeCell ref="E14:E16"/>
    <mergeCell ref="A18:A20"/>
    <mergeCell ref="B18:B20"/>
    <mergeCell ref="C18:J18"/>
    <mergeCell ref="C19:D19"/>
    <mergeCell ref="E19:E20"/>
    <mergeCell ref="F19:J19"/>
    <mergeCell ref="E21:E23"/>
    <mergeCell ref="A17:B17"/>
    <mergeCell ref="A39:J39"/>
    <mergeCell ref="A41:J41"/>
    <mergeCell ref="A42:J42"/>
    <mergeCell ref="A43:J43"/>
    <mergeCell ref="A44:J44"/>
    <mergeCell ref="A40:J40"/>
    <mergeCell ref="E28:E30"/>
    <mergeCell ref="A31:B31"/>
    <mergeCell ref="E35:E37"/>
    <mergeCell ref="A38:B38"/>
    <mergeCell ref="A32:A34"/>
    <mergeCell ref="B32:B34"/>
    <mergeCell ref="C32:J32"/>
    <mergeCell ref="C33:D33"/>
    <mergeCell ref="E33:E34"/>
    <mergeCell ref="F33:J33"/>
  </mergeCells>
  <printOptions horizontalCentered="1"/>
  <pageMargins left="0.39370078740157483" right="0.39370078740157483" top="0.78740157480314965" bottom="0.39370078740157483" header="0" footer="0.11811023622047245"/>
  <pageSetup paperSize="9" scale="63" firstPageNumber="25" orientation="landscape" useFirstPageNumber="1" r:id="rId1"/>
  <headerFooter scaleWithDoc="0"/>
  <drawing r:id="rId2"/>
</worksheet>
</file>

<file path=xl/worksheets/sheet7.xml><?xml version="1.0" encoding="utf-8"?>
<worksheet xmlns="http://schemas.openxmlformats.org/spreadsheetml/2006/main" xmlns:r="http://schemas.openxmlformats.org/officeDocument/2006/relationships">
  <sheetPr codeName="Plan4"/>
  <dimension ref="A1:AA202"/>
  <sheetViews>
    <sheetView showGridLines="0" tabSelected="1" view="pageBreakPreview" topLeftCell="B31" zoomScale="70" zoomScaleSheetLayoutView="70" workbookViewId="0">
      <selection activeCell="E18" sqref="E18"/>
    </sheetView>
  </sheetViews>
  <sheetFormatPr defaultColWidth="9.140625" defaultRowHeight="14.25"/>
  <cols>
    <col min="1" max="1" width="21" style="6" hidden="1" customWidth="1"/>
    <col min="2" max="2" width="17" style="6" customWidth="1"/>
    <col min="3" max="3" width="18" style="6" customWidth="1"/>
    <col min="4" max="4" width="14.42578125" style="6" customWidth="1"/>
    <col min="5" max="5" width="10.85546875" style="6" customWidth="1"/>
    <col min="6" max="6" width="87" style="6" customWidth="1"/>
    <col min="7" max="7" width="8.28515625" style="796" customWidth="1"/>
    <col min="8" max="8" width="16.28515625" style="7" customWidth="1"/>
    <col min="9" max="9" width="11.85546875" style="3" bestFit="1" customWidth="1"/>
    <col min="10" max="10" width="11.5703125" style="16" customWidth="1"/>
    <col min="11" max="11" width="18.7109375" style="6" customWidth="1"/>
    <col min="12" max="12" width="15.42578125" style="3" bestFit="1" customWidth="1"/>
    <col min="13" max="13" width="14.28515625" style="6" customWidth="1"/>
    <col min="14" max="14" width="22.140625" style="6" bestFit="1" customWidth="1"/>
    <col min="15" max="15" width="34.7109375" style="6" customWidth="1"/>
    <col min="16" max="16" width="11.5703125" style="6" bestFit="1" customWidth="1"/>
    <col min="17" max="26" width="9.140625" style="6"/>
    <col min="27" max="27" width="17" style="6" customWidth="1"/>
    <col min="28" max="16384" width="9.140625" style="6"/>
  </cols>
  <sheetData>
    <row r="1" spans="1:27" ht="15" customHeight="1">
      <c r="B1" s="1957" t="s">
        <v>0</v>
      </c>
      <c r="C1" s="1958"/>
      <c r="D1" s="1958"/>
      <c r="E1" s="1958"/>
      <c r="F1" s="1958"/>
      <c r="G1" s="1958"/>
      <c r="H1" s="1958"/>
      <c r="I1" s="1958"/>
      <c r="J1" s="1958"/>
      <c r="K1" s="1958"/>
      <c r="L1" s="1959"/>
      <c r="N1" s="6" t="s">
        <v>5735</v>
      </c>
      <c r="AA1" s="36" t="s">
        <v>49</v>
      </c>
    </row>
    <row r="2" spans="1:27" ht="15" customHeight="1">
      <c r="B2" s="1960" t="s">
        <v>5601</v>
      </c>
      <c r="C2" s="1961"/>
      <c r="D2" s="1961"/>
      <c r="E2" s="1961"/>
      <c r="F2" s="1961"/>
      <c r="G2" s="1961"/>
      <c r="H2" s="1961"/>
      <c r="I2" s="1961"/>
      <c r="J2" s="1961"/>
      <c r="K2" s="1961"/>
      <c r="L2" s="1962"/>
      <c r="N2" s="6" t="s">
        <v>5736</v>
      </c>
      <c r="AA2" s="36" t="s">
        <v>6720</v>
      </c>
    </row>
    <row r="3" spans="1:27" ht="15" customHeight="1">
      <c r="B3" s="1963" t="s">
        <v>5602</v>
      </c>
      <c r="C3" s="1964"/>
      <c r="D3" s="1964"/>
      <c r="E3" s="1964"/>
      <c r="F3" s="1964"/>
      <c r="G3" s="1964"/>
      <c r="H3" s="1964"/>
      <c r="I3" s="1964"/>
      <c r="J3" s="1964"/>
      <c r="K3" s="1964"/>
      <c r="L3" s="1965"/>
      <c r="AA3" s="6" t="s">
        <v>5553</v>
      </c>
    </row>
    <row r="4" spans="1:27" ht="15" customHeight="1">
      <c r="B4" s="1963" t="s">
        <v>3</v>
      </c>
      <c r="C4" s="1964"/>
      <c r="D4" s="1964"/>
      <c r="E4" s="1964"/>
      <c r="F4" s="1964"/>
      <c r="G4" s="1964"/>
      <c r="H4" s="1964"/>
      <c r="I4" s="1964"/>
      <c r="J4" s="1964"/>
      <c r="K4" s="1964"/>
      <c r="L4" s="1965"/>
      <c r="AA4" s="6" t="s">
        <v>4729</v>
      </c>
    </row>
    <row r="5" spans="1:27" ht="15" customHeight="1">
      <c r="B5" s="1972" t="s">
        <v>4</v>
      </c>
      <c r="C5" s="1973"/>
      <c r="D5" s="1973"/>
      <c r="E5" s="1973"/>
      <c r="F5" s="1973"/>
      <c r="G5" s="1973"/>
      <c r="H5" s="1973"/>
      <c r="I5" s="1973"/>
      <c r="J5" s="1973"/>
      <c r="K5" s="1973"/>
      <c r="L5" s="1974"/>
      <c r="AA5" s="6" t="s">
        <v>4728</v>
      </c>
    </row>
    <row r="6" spans="1:27" s="5" customFormat="1" ht="29.25" customHeight="1">
      <c r="B6" s="300" t="s">
        <v>13</v>
      </c>
      <c r="C6" s="802" t="s">
        <v>7658</v>
      </c>
      <c r="D6" s="804"/>
      <c r="E6" s="804"/>
      <c r="F6" s="805"/>
      <c r="G6" s="806"/>
      <c r="H6" s="807"/>
      <c r="I6" s="1981" t="s">
        <v>14</v>
      </c>
      <c r="J6" s="1982"/>
      <c r="K6" s="1985" t="s">
        <v>13352</v>
      </c>
      <c r="L6" s="1986"/>
    </row>
    <row r="7" spans="1:27" s="5" customFormat="1" ht="15" customHeight="1">
      <c r="B7" s="301" t="s">
        <v>23</v>
      </c>
      <c r="C7" s="803" t="s">
        <v>6775</v>
      </c>
      <c r="D7" s="804"/>
      <c r="E7" s="804"/>
      <c r="F7" s="808"/>
      <c r="G7" s="809"/>
      <c r="H7" s="810"/>
      <c r="I7" s="1983"/>
      <c r="J7" s="1984"/>
      <c r="K7" s="1987" t="s">
        <v>5736</v>
      </c>
      <c r="L7" s="1988"/>
    </row>
    <row r="8" spans="1:27" s="5" customFormat="1" ht="15" customHeight="1">
      <c r="B8" s="301" t="s">
        <v>31</v>
      </c>
      <c r="C8" s="803" t="s">
        <v>6776</v>
      </c>
      <c r="D8" s="804"/>
      <c r="E8" s="804"/>
      <c r="F8" s="808"/>
      <c r="G8" s="809"/>
      <c r="H8" s="810"/>
      <c r="I8" s="1975" t="s">
        <v>43</v>
      </c>
      <c r="J8" s="1976"/>
      <c r="K8" s="1977">
        <v>0.20699999999999999</v>
      </c>
      <c r="L8" s="1978"/>
    </row>
    <row r="9" spans="1:27" s="5" customFormat="1" ht="15" customHeight="1">
      <c r="B9" s="302" t="s">
        <v>15</v>
      </c>
      <c r="C9" s="819" t="s">
        <v>7819</v>
      </c>
      <c r="D9" s="804"/>
      <c r="E9" s="804"/>
      <c r="F9" s="811"/>
      <c r="G9" s="812"/>
      <c r="H9" s="813"/>
      <c r="I9" s="1975"/>
      <c r="J9" s="1976"/>
      <c r="K9" s="1979"/>
      <c r="L9" s="1980"/>
    </row>
    <row r="10" spans="1:27" s="5" customFormat="1">
      <c r="B10" s="1966" t="s">
        <v>52</v>
      </c>
      <c r="C10" s="1967"/>
      <c r="D10" s="1967"/>
      <c r="E10" s="1967"/>
      <c r="F10" s="1967"/>
      <c r="G10" s="1967"/>
      <c r="H10" s="1967"/>
      <c r="I10" s="1967"/>
      <c r="J10" s="1967"/>
      <c r="K10" s="1967"/>
      <c r="L10" s="1968"/>
    </row>
    <row r="11" spans="1:27" s="5" customFormat="1">
      <c r="B11" s="1969"/>
      <c r="C11" s="1970"/>
      <c r="D11" s="1970"/>
      <c r="E11" s="1970"/>
      <c r="F11" s="1970"/>
      <c r="G11" s="1970"/>
      <c r="H11" s="1970"/>
      <c r="I11" s="1970"/>
      <c r="J11" s="1970"/>
      <c r="K11" s="1970"/>
      <c r="L11" s="1971"/>
    </row>
    <row r="12" spans="1:27" s="5" customFormat="1" ht="18" customHeight="1">
      <c r="B12" s="1947" t="s">
        <v>48</v>
      </c>
      <c r="C12" s="1947" t="s">
        <v>16</v>
      </c>
      <c r="D12" s="1947" t="s">
        <v>24</v>
      </c>
      <c r="E12" s="1947" t="s">
        <v>9</v>
      </c>
      <c r="F12" s="1947" t="s">
        <v>10</v>
      </c>
      <c r="G12" s="1953" t="s">
        <v>42</v>
      </c>
      <c r="H12" s="1951" t="s">
        <v>17</v>
      </c>
      <c r="I12" s="1947" t="s">
        <v>18</v>
      </c>
      <c r="J12" s="1947"/>
      <c r="K12" s="1947"/>
      <c r="L12" s="1947"/>
      <c r="AA12" s="303"/>
    </row>
    <row r="13" spans="1:27" s="303" customFormat="1" ht="44.25" customHeight="1">
      <c r="B13" s="1948"/>
      <c r="C13" s="1948"/>
      <c r="D13" s="1948"/>
      <c r="E13" s="1948"/>
      <c r="F13" s="1948"/>
      <c r="G13" s="1954"/>
      <c r="H13" s="1952"/>
      <c r="I13" s="1263" t="s">
        <v>19</v>
      </c>
      <c r="J13" s="1263" t="s">
        <v>41</v>
      </c>
      <c r="K13" s="1264" t="s">
        <v>6908</v>
      </c>
      <c r="L13" s="1264" t="s">
        <v>11</v>
      </c>
      <c r="AA13" s="304"/>
    </row>
    <row r="14" spans="1:27" s="304" customFormat="1" ht="20.100000000000001" customHeight="1">
      <c r="A14" s="315" t="s">
        <v>12</v>
      </c>
      <c r="B14" s="1258"/>
      <c r="C14" s="1234"/>
      <c r="D14" s="1259"/>
      <c r="E14" s="1260" t="s">
        <v>12</v>
      </c>
      <c r="F14" s="1236" t="s">
        <v>5561</v>
      </c>
      <c r="G14" s="1237"/>
      <c r="H14" s="1238"/>
      <c r="I14" s="1261"/>
      <c r="J14" s="1262"/>
      <c r="K14" s="1261"/>
      <c r="L14" s="1241"/>
      <c r="O14" s="305"/>
      <c r="P14" s="305"/>
      <c r="Q14" s="305"/>
      <c r="R14" s="305"/>
      <c r="S14" s="305"/>
      <c r="T14" s="305"/>
      <c r="AA14" s="285"/>
    </row>
    <row r="15" spans="1:27" s="304" customFormat="1" ht="20.100000000000001" customHeight="1">
      <c r="A15" s="315" t="s">
        <v>21</v>
      </c>
      <c r="B15" s="36" t="s">
        <v>5553</v>
      </c>
      <c r="C15" s="39" t="s">
        <v>6929</v>
      </c>
      <c r="D15" s="36" t="s">
        <v>4729</v>
      </c>
      <c r="E15" s="36" t="s">
        <v>21</v>
      </c>
      <c r="F15" s="371" t="s">
        <v>5560</v>
      </c>
      <c r="G15" s="789" t="s">
        <v>44</v>
      </c>
      <c r="H15" s="40">
        <v>1</v>
      </c>
      <c r="I15" s="783">
        <v>8636.8799999999992</v>
      </c>
      <c r="J15" s="784">
        <v>10424.709999999999</v>
      </c>
      <c r="K15" s="41">
        <v>10424.709999999999</v>
      </c>
      <c r="L15" s="368">
        <v>2.1408284236203862E-2</v>
      </c>
    </row>
    <row r="16" spans="1:27" s="306" customFormat="1" ht="20.100000000000001" customHeight="1">
      <c r="A16" s="315">
        <v>0</v>
      </c>
      <c r="B16" s="24"/>
      <c r="C16" s="25"/>
      <c r="D16" s="25"/>
      <c r="E16" s="25"/>
      <c r="F16" s="25"/>
      <c r="G16" s="779"/>
      <c r="H16" s="26"/>
      <c r="I16" s="1940" t="s">
        <v>55</v>
      </c>
      <c r="J16" s="1941"/>
      <c r="K16" s="1066">
        <v>10424.709999999999</v>
      </c>
      <c r="L16" s="369">
        <v>2.1408284236203862E-2</v>
      </c>
      <c r="O16" s="1955"/>
      <c r="P16" s="1955"/>
      <c r="Q16" s="1955"/>
      <c r="R16" s="1955"/>
      <c r="S16" s="1955"/>
      <c r="T16" s="1955"/>
    </row>
    <row r="17" spans="1:27" s="306" customFormat="1" ht="20.100000000000001" customHeight="1">
      <c r="A17" s="315" t="s">
        <v>46</v>
      </c>
      <c r="B17" s="1258"/>
      <c r="C17" s="1234"/>
      <c r="D17" s="1259"/>
      <c r="E17" s="1259" t="s">
        <v>46</v>
      </c>
      <c r="F17" s="1236" t="s">
        <v>5563</v>
      </c>
      <c r="G17" s="1237"/>
      <c r="H17" s="1238"/>
      <c r="I17" s="1239"/>
      <c r="J17" s="1240"/>
      <c r="K17" s="1239"/>
      <c r="L17" s="1241"/>
      <c r="O17" s="307"/>
      <c r="P17" s="307"/>
      <c r="Q17" s="307"/>
      <c r="R17" s="307"/>
      <c r="S17" s="307"/>
      <c r="T17" s="307"/>
    </row>
    <row r="18" spans="1:27" s="285" customFormat="1" ht="25.5">
      <c r="A18" s="315" t="s">
        <v>5578</v>
      </c>
      <c r="B18" s="36" t="s">
        <v>49</v>
      </c>
      <c r="C18" s="39">
        <v>93584</v>
      </c>
      <c r="D18" s="36" t="s">
        <v>4729</v>
      </c>
      <c r="E18" s="36" t="s">
        <v>5578</v>
      </c>
      <c r="F18" s="371" t="s">
        <v>278</v>
      </c>
      <c r="G18" s="789" t="s">
        <v>266</v>
      </c>
      <c r="H18" s="40">
        <v>15</v>
      </c>
      <c r="I18" s="783">
        <v>526.83000000000004</v>
      </c>
      <c r="J18" s="784">
        <v>635.88</v>
      </c>
      <c r="K18" s="41">
        <v>9538.2000000000007</v>
      </c>
      <c r="L18" s="368">
        <v>1.9587738814965568E-2</v>
      </c>
      <c r="O18" s="1956"/>
      <c r="P18" s="1956"/>
      <c r="Q18" s="1956"/>
      <c r="R18" s="1956"/>
      <c r="S18" s="1956"/>
      <c r="T18" s="1956"/>
      <c r="AA18" s="306"/>
    </row>
    <row r="19" spans="1:27" s="306" customFormat="1" ht="20.100000000000001" customHeight="1">
      <c r="A19" s="315">
        <v>0</v>
      </c>
      <c r="B19" s="24"/>
      <c r="C19" s="25"/>
      <c r="D19" s="25"/>
      <c r="E19" s="25"/>
      <c r="F19" s="25"/>
      <c r="G19" s="779"/>
      <c r="H19" s="26"/>
      <c r="I19" s="1940" t="s">
        <v>56</v>
      </c>
      <c r="J19" s="1941"/>
      <c r="K19" s="1066">
        <v>9538.2000000000007</v>
      </c>
      <c r="L19" s="369">
        <v>1.9587738814965568E-2</v>
      </c>
      <c r="O19" s="307"/>
      <c r="P19" s="307"/>
      <c r="Q19" s="307"/>
      <c r="R19" s="307"/>
      <c r="S19" s="307"/>
      <c r="T19" s="307"/>
      <c r="AA19" s="304"/>
    </row>
    <row r="20" spans="1:27" s="304" customFormat="1" ht="20.100000000000001" customHeight="1">
      <c r="A20" s="315" t="s">
        <v>38</v>
      </c>
      <c r="B20" s="1258"/>
      <c r="C20" s="1234"/>
      <c r="D20" s="1259"/>
      <c r="E20" s="1259" t="s">
        <v>38</v>
      </c>
      <c r="F20" s="1236" t="s">
        <v>40</v>
      </c>
      <c r="G20" s="1237"/>
      <c r="H20" s="1238"/>
      <c r="I20" s="1239"/>
      <c r="J20" s="1240"/>
      <c r="K20" s="1239"/>
      <c r="L20" s="1241"/>
    </row>
    <row r="21" spans="1:27" s="304" customFormat="1" ht="20.100000000000001" customHeight="1">
      <c r="A21" s="315" t="s">
        <v>5580</v>
      </c>
      <c r="B21" s="36" t="s">
        <v>49</v>
      </c>
      <c r="C21" s="39" t="s">
        <v>39</v>
      </c>
      <c r="D21" s="36" t="s">
        <v>4729</v>
      </c>
      <c r="E21" s="36" t="s">
        <v>5580</v>
      </c>
      <c r="F21" s="371" t="s">
        <v>280</v>
      </c>
      <c r="G21" s="789" t="s">
        <v>266</v>
      </c>
      <c r="H21" s="40">
        <v>3.13</v>
      </c>
      <c r="I21" s="783">
        <v>378.99</v>
      </c>
      <c r="J21" s="784">
        <v>457.44</v>
      </c>
      <c r="K21" s="41">
        <v>1431.7872</v>
      </c>
      <c r="L21" s="368">
        <v>2.9403318982838341E-3</v>
      </c>
      <c r="N21" s="1815">
        <v>179269.1972</v>
      </c>
    </row>
    <row r="22" spans="1:27" s="306" customFormat="1" ht="20.100000000000001" customHeight="1">
      <c r="A22" s="315">
        <v>0</v>
      </c>
      <c r="B22" s="24"/>
      <c r="C22" s="25"/>
      <c r="D22" s="25"/>
      <c r="E22" s="25"/>
      <c r="F22" s="25"/>
      <c r="G22" s="779"/>
      <c r="H22" s="26"/>
      <c r="I22" s="1940" t="s">
        <v>57</v>
      </c>
      <c r="J22" s="1941"/>
      <c r="K22" s="1066">
        <v>1431.7872</v>
      </c>
      <c r="L22" s="814">
        <v>2.9403318982838341E-3</v>
      </c>
      <c r="AA22" s="5"/>
    </row>
    <row r="23" spans="1:27" s="1098" customFormat="1" ht="20.100000000000001" customHeight="1">
      <c r="A23" s="1099"/>
      <c r="B23" s="1258"/>
      <c r="C23" s="1234"/>
      <c r="D23" s="1259"/>
      <c r="E23" s="1259" t="s">
        <v>47</v>
      </c>
      <c r="F23" s="1236" t="s">
        <v>6512</v>
      </c>
      <c r="G23" s="1237"/>
      <c r="H23" s="1238"/>
      <c r="I23" s="1239"/>
      <c r="J23" s="1240"/>
      <c r="K23" s="1239"/>
      <c r="L23" s="1241"/>
      <c r="AA23" s="1097"/>
    </row>
    <row r="24" spans="1:27" s="1098" customFormat="1" ht="20.100000000000001" customHeight="1">
      <c r="A24" s="1099"/>
      <c r="B24" s="1106" t="s">
        <v>5553</v>
      </c>
      <c r="C24" s="1102" t="s">
        <v>6615</v>
      </c>
      <c r="D24" s="1106" t="s">
        <v>4729</v>
      </c>
      <c r="E24" s="1106" t="s">
        <v>6513</v>
      </c>
      <c r="F24" s="752" t="s">
        <v>7818</v>
      </c>
      <c r="G24" s="790" t="s">
        <v>42</v>
      </c>
      <c r="H24" s="40">
        <v>1</v>
      </c>
      <c r="I24" s="1104">
        <v>4520.4072916666664</v>
      </c>
      <c r="J24" s="784">
        <v>5456.1316010416667</v>
      </c>
      <c r="K24" s="1107">
        <v>5456.13</v>
      </c>
      <c r="L24" s="1139">
        <v>1.1204760791396498E-2</v>
      </c>
      <c r="AA24" s="1097"/>
    </row>
    <row r="25" spans="1:27" s="1098" customFormat="1" ht="20.100000000000001" customHeight="1">
      <c r="A25" s="1099"/>
      <c r="B25" s="1106" t="s">
        <v>5553</v>
      </c>
      <c r="C25" s="1102" t="s">
        <v>6615</v>
      </c>
      <c r="D25" s="1106" t="s">
        <v>4729</v>
      </c>
      <c r="E25" s="1106" t="s">
        <v>7816</v>
      </c>
      <c r="F25" s="752" t="s">
        <v>7817</v>
      </c>
      <c r="G25" s="790" t="s">
        <v>42</v>
      </c>
      <c r="H25" s="40">
        <v>1</v>
      </c>
      <c r="I25" s="1104">
        <v>4520.4072916666664</v>
      </c>
      <c r="J25" s="784">
        <v>5456.1316010416667</v>
      </c>
      <c r="K25" s="1107">
        <v>5456.13</v>
      </c>
      <c r="L25" s="1139">
        <v>1.1204760791396498E-2</v>
      </c>
      <c r="AA25" s="1097"/>
    </row>
    <row r="26" spans="1:27" s="1098" customFormat="1" ht="20.100000000000001" customHeight="1">
      <c r="A26" s="1099"/>
      <c r="B26" s="24"/>
      <c r="C26" s="25"/>
      <c r="D26" s="25"/>
      <c r="E26" s="25"/>
      <c r="F26" s="37"/>
      <c r="G26" s="1266"/>
      <c r="H26" s="26"/>
      <c r="I26" s="1940" t="s">
        <v>58</v>
      </c>
      <c r="J26" s="1941"/>
      <c r="K26" s="1066">
        <v>10912.26</v>
      </c>
      <c r="L26" s="369">
        <v>2.2409521582792996E-2</v>
      </c>
      <c r="AA26" s="1097"/>
    </row>
    <row r="27" spans="1:27" s="5" customFormat="1" ht="20.100000000000001" customHeight="1">
      <c r="A27" s="315" t="s">
        <v>37</v>
      </c>
      <c r="B27" s="1250"/>
      <c r="C27" s="1251"/>
      <c r="D27" s="1252"/>
      <c r="E27" s="1252" t="s">
        <v>37</v>
      </c>
      <c r="F27" s="1333" t="s">
        <v>5734</v>
      </c>
      <c r="G27" s="1253"/>
      <c r="H27" s="1254"/>
      <c r="I27" s="1255"/>
      <c r="J27" s="1256"/>
      <c r="K27" s="1255"/>
      <c r="L27" s="1257"/>
    </row>
    <row r="28" spans="1:27" s="5" customFormat="1" ht="25.5">
      <c r="A28" s="315" t="s">
        <v>5566</v>
      </c>
      <c r="B28" s="36" t="s">
        <v>49</v>
      </c>
      <c r="C28" s="39" t="s">
        <v>3522</v>
      </c>
      <c r="D28" s="36" t="s">
        <v>4729</v>
      </c>
      <c r="E28" s="36" t="s">
        <v>5566</v>
      </c>
      <c r="F28" s="371" t="s">
        <v>3523</v>
      </c>
      <c r="G28" s="789" t="s">
        <v>1186</v>
      </c>
      <c r="H28" s="1806">
        <v>1023.458</v>
      </c>
      <c r="I28" s="783">
        <v>1.35</v>
      </c>
      <c r="J28" s="784">
        <v>1.63</v>
      </c>
      <c r="K28" s="41">
        <v>1668.24</v>
      </c>
      <c r="L28" s="368">
        <v>3.4259136315738983E-3</v>
      </c>
    </row>
    <row r="29" spans="1:27" s="1097" customFormat="1">
      <c r="A29" s="1099"/>
      <c r="B29" s="1106" t="s">
        <v>49</v>
      </c>
      <c r="C29" s="1102">
        <v>79473</v>
      </c>
      <c r="D29" s="1106" t="s">
        <v>4729</v>
      </c>
      <c r="E29" s="1106" t="s">
        <v>5567</v>
      </c>
      <c r="F29" s="1103" t="s">
        <v>3524</v>
      </c>
      <c r="G29" s="789" t="s">
        <v>1186</v>
      </c>
      <c r="H29" s="40">
        <v>74.92</v>
      </c>
      <c r="I29" s="1104">
        <v>4.75</v>
      </c>
      <c r="J29" s="784">
        <v>5.73</v>
      </c>
      <c r="K29" s="1107">
        <v>429.29</v>
      </c>
      <c r="L29" s="1139">
        <v>8.8159405295302757E-4</v>
      </c>
    </row>
    <row r="30" spans="1:27" s="5" customFormat="1" ht="25.5">
      <c r="A30" s="315" t="s">
        <v>6755</v>
      </c>
      <c r="B30" s="36" t="s">
        <v>49</v>
      </c>
      <c r="C30" s="39">
        <v>93588</v>
      </c>
      <c r="D30" s="36" t="s">
        <v>4729</v>
      </c>
      <c r="E30" s="36" t="s">
        <v>6755</v>
      </c>
      <c r="F30" s="371" t="s">
        <v>4443</v>
      </c>
      <c r="G30" s="789" t="s">
        <v>3636</v>
      </c>
      <c r="H30" s="1806">
        <v>933.9</v>
      </c>
      <c r="I30" s="783">
        <v>1.4</v>
      </c>
      <c r="J30" s="784">
        <v>1.69</v>
      </c>
      <c r="K30" s="1107">
        <v>1578.3</v>
      </c>
      <c r="L30" s="368">
        <v>3.2412119867123936E-3</v>
      </c>
      <c r="AA30" s="306"/>
    </row>
    <row r="31" spans="1:27" s="5" customFormat="1" ht="25.5">
      <c r="A31" s="315" t="s">
        <v>6809</v>
      </c>
      <c r="B31" s="36" t="s">
        <v>49</v>
      </c>
      <c r="C31" s="39">
        <v>95875</v>
      </c>
      <c r="D31" s="36" t="s">
        <v>4729</v>
      </c>
      <c r="E31" s="36" t="s">
        <v>6809</v>
      </c>
      <c r="F31" s="371" t="s">
        <v>4452</v>
      </c>
      <c r="G31" s="789" t="s">
        <v>3636</v>
      </c>
      <c r="H31" s="40">
        <v>2302.779</v>
      </c>
      <c r="I31" s="783">
        <v>1</v>
      </c>
      <c r="J31" s="784">
        <v>1.21</v>
      </c>
      <c r="K31" s="1107">
        <v>2786.3700000000003</v>
      </c>
      <c r="L31" s="368">
        <v>5.7221161017650722E-3</v>
      </c>
      <c r="AA31" s="306"/>
    </row>
    <row r="32" spans="1:27" s="306" customFormat="1" ht="20.100000000000001" customHeight="1">
      <c r="A32" s="315">
        <v>0</v>
      </c>
      <c r="B32" s="24"/>
      <c r="C32" s="25"/>
      <c r="D32" s="25"/>
      <c r="E32" s="25"/>
      <c r="F32" s="37"/>
      <c r="G32" s="779"/>
      <c r="H32" s="26"/>
      <c r="I32" s="1940" t="s">
        <v>59</v>
      </c>
      <c r="J32" s="1941"/>
      <c r="K32" s="1066">
        <v>6462.2000000000007</v>
      </c>
      <c r="L32" s="369">
        <v>1.3270835773004391E-2</v>
      </c>
      <c r="AA32" s="5"/>
    </row>
    <row r="33" spans="1:27" s="5" customFormat="1" ht="20.100000000000001" customHeight="1">
      <c r="A33" s="315" t="s">
        <v>36</v>
      </c>
      <c r="B33" s="1242"/>
      <c r="C33" s="1243"/>
      <c r="D33" s="1244"/>
      <c r="E33" s="1244" t="s">
        <v>36</v>
      </c>
      <c r="F33" s="1236" t="s">
        <v>63</v>
      </c>
      <c r="G33" s="1245"/>
      <c r="H33" s="1246"/>
      <c r="I33" s="1247"/>
      <c r="J33" s="1248"/>
      <c r="K33" s="1247"/>
      <c r="L33" s="1249"/>
    </row>
    <row r="34" spans="1:27" s="5" customFormat="1" ht="20.100000000000001" customHeight="1">
      <c r="A34" s="315">
        <v>0</v>
      </c>
      <c r="B34" s="27"/>
      <c r="C34" s="28"/>
      <c r="D34" s="29"/>
      <c r="E34" s="29"/>
      <c r="F34" s="20" t="s">
        <v>5564</v>
      </c>
      <c r="G34" s="30"/>
      <c r="H34" s="31"/>
      <c r="I34" s="1069"/>
      <c r="J34" s="1070"/>
      <c r="K34" s="1069"/>
      <c r="L34" s="32"/>
    </row>
    <row r="35" spans="1:27" s="5" customFormat="1" ht="25.5">
      <c r="A35" s="315" t="s">
        <v>6514</v>
      </c>
      <c r="B35" s="36" t="s">
        <v>49</v>
      </c>
      <c r="C35" s="39" t="s">
        <v>3514</v>
      </c>
      <c r="D35" s="36" t="s">
        <v>4729</v>
      </c>
      <c r="E35" s="36" t="s">
        <v>6514</v>
      </c>
      <c r="F35" s="371" t="s">
        <v>3515</v>
      </c>
      <c r="G35" s="789" t="s">
        <v>1186</v>
      </c>
      <c r="H35" s="40">
        <v>1443.568</v>
      </c>
      <c r="I35" s="783">
        <v>2.59</v>
      </c>
      <c r="J35" s="784">
        <v>3.13</v>
      </c>
      <c r="K35" s="41">
        <v>4518.37</v>
      </c>
      <c r="L35" s="368">
        <v>9.278967879618372E-3</v>
      </c>
    </row>
    <row r="36" spans="1:27" s="5" customFormat="1" ht="25.5">
      <c r="A36" s="315" t="s">
        <v>6515</v>
      </c>
      <c r="B36" s="36" t="s">
        <v>49</v>
      </c>
      <c r="C36" s="39">
        <v>100577</v>
      </c>
      <c r="D36" s="36" t="s">
        <v>4729</v>
      </c>
      <c r="E36" s="36" t="s">
        <v>6515</v>
      </c>
      <c r="F36" s="371" t="s">
        <v>8010</v>
      </c>
      <c r="G36" s="789" t="s">
        <v>266</v>
      </c>
      <c r="H36" s="40">
        <v>4124.4799999999996</v>
      </c>
      <c r="I36" s="783">
        <v>0.64</v>
      </c>
      <c r="J36" s="784">
        <v>0.77</v>
      </c>
      <c r="K36" s="41">
        <v>3175.85</v>
      </c>
      <c r="L36" s="368">
        <v>6.5219559576763318E-3</v>
      </c>
      <c r="AA36" s="304"/>
    </row>
    <row r="37" spans="1:27" s="5" customFormat="1" ht="38.25">
      <c r="A37" s="315" t="s">
        <v>6810</v>
      </c>
      <c r="B37" s="36" t="s">
        <v>49</v>
      </c>
      <c r="C37" s="39">
        <v>96387</v>
      </c>
      <c r="D37" s="36" t="s">
        <v>4729</v>
      </c>
      <c r="E37" s="36" t="s">
        <v>6810</v>
      </c>
      <c r="F37" s="371" t="s">
        <v>5439</v>
      </c>
      <c r="G37" s="789" t="s">
        <v>1186</v>
      </c>
      <c r="H37" s="40">
        <v>1443.57</v>
      </c>
      <c r="I37" s="783">
        <v>6.54</v>
      </c>
      <c r="J37" s="784">
        <v>7.89</v>
      </c>
      <c r="K37" s="41">
        <v>11389.76</v>
      </c>
      <c r="L37" s="368">
        <v>2.3390120153188462E-2</v>
      </c>
      <c r="AA37" s="304"/>
    </row>
    <row r="38" spans="1:27" s="5" customFormat="1">
      <c r="A38" s="315" t="s">
        <v>6811</v>
      </c>
      <c r="B38" s="36" t="s">
        <v>5553</v>
      </c>
      <c r="C38" s="39" t="s">
        <v>6622</v>
      </c>
      <c r="D38" s="36" t="s">
        <v>4729</v>
      </c>
      <c r="E38" s="36" t="s">
        <v>6811</v>
      </c>
      <c r="F38" s="371" t="s">
        <v>8021</v>
      </c>
      <c r="G38" s="789" t="s">
        <v>266</v>
      </c>
      <c r="H38" s="40">
        <v>3836.86</v>
      </c>
      <c r="I38" s="783">
        <v>6.22</v>
      </c>
      <c r="J38" s="784">
        <v>7.51</v>
      </c>
      <c r="K38" s="41">
        <v>28814.82</v>
      </c>
      <c r="L38" s="368">
        <v>5.9174390153304196E-2</v>
      </c>
      <c r="AA38" s="304"/>
    </row>
    <row r="39" spans="1:27" s="5" customFormat="1" ht="25.5">
      <c r="A39" s="315" t="s">
        <v>7728</v>
      </c>
      <c r="B39" s="36" t="s">
        <v>5553</v>
      </c>
      <c r="C39" s="39" t="s">
        <v>6623</v>
      </c>
      <c r="D39" s="36" t="s">
        <v>4729</v>
      </c>
      <c r="E39" s="36" t="s">
        <v>7728</v>
      </c>
      <c r="F39" s="371" t="s">
        <v>5446</v>
      </c>
      <c r="G39" s="789" t="s">
        <v>266</v>
      </c>
      <c r="H39" s="40">
        <v>3836.86</v>
      </c>
      <c r="I39" s="783">
        <v>9.5300000000000011</v>
      </c>
      <c r="J39" s="784">
        <v>11.5</v>
      </c>
      <c r="K39" s="41">
        <v>44123.9</v>
      </c>
      <c r="L39" s="368">
        <v>9.0613263372298664E-2</v>
      </c>
      <c r="AA39" s="304"/>
    </row>
    <row r="40" spans="1:27" s="304" customFormat="1" ht="20.100000000000001" customHeight="1">
      <c r="A40" s="315">
        <v>0</v>
      </c>
      <c r="B40" s="1944"/>
      <c r="C40" s="1945"/>
      <c r="D40" s="1945"/>
      <c r="E40" s="1945"/>
      <c r="F40" s="1945"/>
      <c r="G40" s="1945"/>
      <c r="H40" s="1945"/>
      <c r="I40" s="1940" t="s">
        <v>7747</v>
      </c>
      <c r="J40" s="1941"/>
      <c r="K40" s="1066">
        <v>92022.700000000012</v>
      </c>
      <c r="L40" s="369">
        <v>0.18897869751608604</v>
      </c>
    </row>
    <row r="41" spans="1:27" s="5" customFormat="1">
      <c r="A41" s="315">
        <v>0</v>
      </c>
      <c r="B41" s="27"/>
      <c r="C41" s="28"/>
      <c r="D41" s="29"/>
      <c r="E41" s="28"/>
      <c r="F41" s="20" t="s">
        <v>5565</v>
      </c>
      <c r="G41" s="30"/>
      <c r="H41" s="31"/>
      <c r="I41" s="1069"/>
      <c r="J41" s="1070"/>
      <c r="K41" s="1069"/>
      <c r="L41" s="32"/>
    </row>
    <row r="42" spans="1:27" s="5" customFormat="1" ht="25.5">
      <c r="A42" s="315" t="s">
        <v>7729</v>
      </c>
      <c r="B42" s="36" t="s">
        <v>49</v>
      </c>
      <c r="C42" s="39">
        <v>93592</v>
      </c>
      <c r="D42" s="36" t="s">
        <v>4729</v>
      </c>
      <c r="E42" s="36" t="s">
        <v>7729</v>
      </c>
      <c r="F42" s="371" t="s">
        <v>7653</v>
      </c>
      <c r="G42" s="789" t="s">
        <v>3636</v>
      </c>
      <c r="H42" s="40">
        <v>22411.392</v>
      </c>
      <c r="I42" s="783">
        <v>0.99</v>
      </c>
      <c r="J42" s="784">
        <v>1.19</v>
      </c>
      <c r="K42" s="41">
        <v>26669.55</v>
      </c>
      <c r="L42" s="368">
        <v>5.4768843147833438E-2</v>
      </c>
      <c r="AA42" s="304"/>
    </row>
    <row r="43" spans="1:27" s="1097" customFormat="1" ht="25.5">
      <c r="A43" s="1099"/>
      <c r="B43" s="1106" t="s">
        <v>49</v>
      </c>
      <c r="C43" s="1102">
        <v>93593</v>
      </c>
      <c r="D43" s="1106" t="s">
        <v>4729</v>
      </c>
      <c r="E43" s="1106" t="s">
        <v>7730</v>
      </c>
      <c r="F43" s="1103" t="s">
        <v>7706</v>
      </c>
      <c r="G43" s="789" t="s">
        <v>3636</v>
      </c>
      <c r="H43" s="40">
        <v>1079.0650000000001</v>
      </c>
      <c r="I43" s="1104">
        <v>0.66</v>
      </c>
      <c r="J43" s="784">
        <v>0.8</v>
      </c>
      <c r="K43" s="1107">
        <v>863.25</v>
      </c>
      <c r="L43" s="1139">
        <v>1.7727784626050014E-3</v>
      </c>
      <c r="AA43" s="304"/>
    </row>
    <row r="44" spans="1:27" s="5" customFormat="1" ht="25.5">
      <c r="A44" s="315" t="s">
        <v>7731</v>
      </c>
      <c r="B44" s="36" t="s">
        <v>49</v>
      </c>
      <c r="C44" s="39">
        <v>93590</v>
      </c>
      <c r="D44" s="36" t="s">
        <v>4729</v>
      </c>
      <c r="E44" s="36" t="s">
        <v>7731</v>
      </c>
      <c r="F44" s="371" t="s">
        <v>7654</v>
      </c>
      <c r="G44" s="789" t="s">
        <v>3636</v>
      </c>
      <c r="H44" s="40">
        <v>2609.0700000000002</v>
      </c>
      <c r="I44" s="783">
        <v>0.7</v>
      </c>
      <c r="J44" s="784">
        <v>0.84</v>
      </c>
      <c r="K44" s="41">
        <v>2191.62</v>
      </c>
      <c r="L44" s="368">
        <v>4.500731809110192E-3</v>
      </c>
      <c r="AA44" s="304"/>
    </row>
    <row r="45" spans="1:27" s="5" customFormat="1" ht="25.5">
      <c r="A45" s="315" t="s">
        <v>7732</v>
      </c>
      <c r="B45" s="36" t="s">
        <v>49</v>
      </c>
      <c r="C45" s="39">
        <v>93588</v>
      </c>
      <c r="D45" s="36" t="s">
        <v>4729</v>
      </c>
      <c r="E45" s="36" t="s">
        <v>7732</v>
      </c>
      <c r="F45" s="371" t="s">
        <v>7655</v>
      </c>
      <c r="G45" s="789" t="s">
        <v>3636</v>
      </c>
      <c r="H45" s="40">
        <v>8349.01</v>
      </c>
      <c r="I45" s="783">
        <v>1.4</v>
      </c>
      <c r="J45" s="784">
        <v>1.69</v>
      </c>
      <c r="K45" s="41">
        <v>14109.83</v>
      </c>
      <c r="L45" s="368">
        <v>2.8976081940362497E-2</v>
      </c>
      <c r="AA45" s="304"/>
    </row>
    <row r="46" spans="1:27" s="5" customFormat="1" ht="38.25">
      <c r="A46" s="315" t="s">
        <v>7733</v>
      </c>
      <c r="B46" s="36" t="s">
        <v>49</v>
      </c>
      <c r="C46" s="39">
        <v>93176</v>
      </c>
      <c r="D46" s="36" t="s">
        <v>4729</v>
      </c>
      <c r="E46" s="36" t="s">
        <v>7733</v>
      </c>
      <c r="F46" s="785" t="s">
        <v>7656</v>
      </c>
      <c r="G46" s="789" t="s">
        <v>3625</v>
      </c>
      <c r="H46" s="40">
        <v>5125.2299999999996</v>
      </c>
      <c r="I46" s="783">
        <v>0.52</v>
      </c>
      <c r="J46" s="784">
        <v>0.63</v>
      </c>
      <c r="K46" s="41">
        <v>3228.9</v>
      </c>
      <c r="L46" s="368">
        <v>6.630899945444876E-3</v>
      </c>
      <c r="P46" s="1813">
        <v>179269.19720000002</v>
      </c>
      <c r="AA46" s="304"/>
    </row>
    <row r="47" spans="1:27" s="5" customFormat="1" ht="38.25">
      <c r="A47" s="315" t="s">
        <v>7734</v>
      </c>
      <c r="B47" s="36" t="s">
        <v>49</v>
      </c>
      <c r="C47" s="39">
        <v>93178</v>
      </c>
      <c r="D47" s="36" t="s">
        <v>4729</v>
      </c>
      <c r="E47" s="36" t="s">
        <v>7734</v>
      </c>
      <c r="F47" s="371" t="s">
        <v>7657</v>
      </c>
      <c r="G47" s="789" t="s">
        <v>3625</v>
      </c>
      <c r="H47" s="40">
        <v>1964.16</v>
      </c>
      <c r="I47" s="783">
        <v>0.6</v>
      </c>
      <c r="J47" s="784">
        <v>0.72</v>
      </c>
      <c r="K47" s="41">
        <v>1414.19</v>
      </c>
      <c r="L47" s="368">
        <v>2.9041941199320787E-3</v>
      </c>
      <c r="AA47" s="304"/>
    </row>
    <row r="48" spans="1:27" s="304" customFormat="1">
      <c r="A48" s="315">
        <v>0</v>
      </c>
      <c r="B48" s="1944"/>
      <c r="C48" s="1945"/>
      <c r="D48" s="1945"/>
      <c r="E48" s="1945"/>
      <c r="F48" s="1945"/>
      <c r="G48" s="1945"/>
      <c r="H48" s="1945"/>
      <c r="I48" s="1940" t="s">
        <v>7748</v>
      </c>
      <c r="J48" s="1941"/>
      <c r="K48" s="1066">
        <v>48477.340000000004</v>
      </c>
      <c r="L48" s="369">
        <v>9.955352942528807E-2</v>
      </c>
    </row>
    <row r="49" spans="1:27" s="304" customFormat="1">
      <c r="A49" s="315">
        <v>0</v>
      </c>
      <c r="B49" s="1944"/>
      <c r="C49" s="1945"/>
      <c r="D49" s="1945"/>
      <c r="E49" s="1945"/>
      <c r="F49" s="1945"/>
      <c r="G49" s="1945"/>
      <c r="H49" s="1945"/>
      <c r="I49" s="1940" t="s">
        <v>60</v>
      </c>
      <c r="J49" s="1941"/>
      <c r="K49" s="1066">
        <v>140500.04</v>
      </c>
      <c r="L49" s="369">
        <v>0.28853222694137409</v>
      </c>
    </row>
    <row r="50" spans="1:27" s="304" customFormat="1">
      <c r="A50" s="315" t="s">
        <v>36</v>
      </c>
      <c r="B50" s="1233"/>
      <c r="C50" s="1235"/>
      <c r="D50" s="1235"/>
      <c r="E50" s="1235" t="s">
        <v>35</v>
      </c>
      <c r="F50" s="1334" t="s">
        <v>33</v>
      </c>
      <c r="G50" s="1235"/>
      <c r="H50" s="1235"/>
      <c r="I50" s="1235"/>
      <c r="J50" s="1235"/>
      <c r="K50" s="1235"/>
      <c r="L50" s="1235"/>
      <c r="N50" s="865">
        <v>168356.93720000001</v>
      </c>
    </row>
    <row r="51" spans="1:27" s="304" customFormat="1" ht="25.5">
      <c r="A51" s="315" t="s">
        <v>6532</v>
      </c>
      <c r="B51" s="36" t="s">
        <v>49</v>
      </c>
      <c r="C51" s="39">
        <v>94263</v>
      </c>
      <c r="D51" s="36" t="s">
        <v>4729</v>
      </c>
      <c r="E51" s="36" t="s">
        <v>6532</v>
      </c>
      <c r="F51" s="371" t="s">
        <v>7220</v>
      </c>
      <c r="G51" s="789" t="s">
        <v>85</v>
      </c>
      <c r="H51" s="40">
        <v>371.86</v>
      </c>
      <c r="I51" s="783">
        <v>24.8</v>
      </c>
      <c r="J51" s="784">
        <v>29.93</v>
      </c>
      <c r="K51" s="41">
        <v>11129.76</v>
      </c>
      <c r="L51" s="368">
        <v>2.2856181664596166E-2</v>
      </c>
    </row>
    <row r="52" spans="1:27" s="304" customFormat="1" ht="25.5">
      <c r="A52" s="315" t="s">
        <v>6533</v>
      </c>
      <c r="B52" s="36" t="s">
        <v>49</v>
      </c>
      <c r="C52" s="39">
        <v>94264</v>
      </c>
      <c r="D52" s="36" t="s">
        <v>4729</v>
      </c>
      <c r="E52" s="36" t="s">
        <v>6533</v>
      </c>
      <c r="F52" s="371" t="s">
        <v>7221</v>
      </c>
      <c r="G52" s="789" t="s">
        <v>85</v>
      </c>
      <c r="H52" s="40">
        <v>81.37</v>
      </c>
      <c r="I52" s="783">
        <v>27.75</v>
      </c>
      <c r="J52" s="784">
        <v>33.49</v>
      </c>
      <c r="K52" s="41">
        <v>2725.08</v>
      </c>
      <c r="L52" s="368">
        <v>5.5962503711272944E-3</v>
      </c>
    </row>
    <row r="53" spans="1:27" s="304" customFormat="1" ht="38.25">
      <c r="A53" s="315" t="s">
        <v>6756</v>
      </c>
      <c r="B53" s="36" t="s">
        <v>49</v>
      </c>
      <c r="C53" s="39">
        <v>94267</v>
      </c>
      <c r="D53" s="36" t="s">
        <v>4729</v>
      </c>
      <c r="E53" s="36" t="s">
        <v>6756</v>
      </c>
      <c r="F53" s="371" t="s">
        <v>7224</v>
      </c>
      <c r="G53" s="789" t="s">
        <v>85</v>
      </c>
      <c r="H53" s="40">
        <v>404</v>
      </c>
      <c r="I53" s="783">
        <v>38.31</v>
      </c>
      <c r="J53" s="784">
        <v>46.24</v>
      </c>
      <c r="K53" s="41">
        <v>18680.96</v>
      </c>
      <c r="L53" s="368">
        <v>3.8363398260973673E-2</v>
      </c>
    </row>
    <row r="54" spans="1:27" s="304" customFormat="1" ht="38.25">
      <c r="A54" s="315" t="s">
        <v>6812</v>
      </c>
      <c r="B54" s="36" t="s">
        <v>49</v>
      </c>
      <c r="C54" s="39">
        <v>94268</v>
      </c>
      <c r="D54" s="36" t="s">
        <v>4729</v>
      </c>
      <c r="E54" s="36" t="s">
        <v>6812</v>
      </c>
      <c r="F54" s="371" t="s">
        <v>7225</v>
      </c>
      <c r="G54" s="789" t="s">
        <v>85</v>
      </c>
      <c r="H54" s="1806">
        <v>57.58</v>
      </c>
      <c r="I54" s="783">
        <v>42</v>
      </c>
      <c r="J54" s="784">
        <v>50.69</v>
      </c>
      <c r="K54" s="41">
        <v>2918.73</v>
      </c>
      <c r="L54" s="368">
        <v>5.9939318646499802E-3</v>
      </c>
      <c r="M54" s="1682"/>
    </row>
    <row r="55" spans="1:27" s="304" customFormat="1" ht="36" customHeight="1">
      <c r="A55" s="1099"/>
      <c r="B55" s="1106" t="s">
        <v>49</v>
      </c>
      <c r="C55" s="1102">
        <v>94293</v>
      </c>
      <c r="D55" s="1106" t="s">
        <v>4729</v>
      </c>
      <c r="E55" s="1106" t="s">
        <v>7803</v>
      </c>
      <c r="F55" s="1103" t="s">
        <v>1331</v>
      </c>
      <c r="G55" s="789" t="s">
        <v>85</v>
      </c>
      <c r="H55" s="40">
        <v>62</v>
      </c>
      <c r="I55" s="1104">
        <v>116.97</v>
      </c>
      <c r="J55" s="784">
        <v>141.18</v>
      </c>
      <c r="K55" s="1107">
        <v>8753.16</v>
      </c>
      <c r="L55" s="1139">
        <v>1.7975573156948269E-2</v>
      </c>
    </row>
    <row r="56" spans="1:27" s="304" customFormat="1" ht="16.5" customHeight="1">
      <c r="A56" s="315">
        <v>0</v>
      </c>
      <c r="B56" s="24"/>
      <c r="C56" s="25"/>
      <c r="D56" s="25"/>
      <c r="E56" s="25"/>
      <c r="F56" s="25"/>
      <c r="G56" s="779"/>
      <c r="H56" s="26"/>
      <c r="I56" s="1940" t="s">
        <v>61</v>
      </c>
      <c r="J56" s="1941"/>
      <c r="K56" s="1066">
        <v>44207.69</v>
      </c>
      <c r="L56" s="370">
        <v>9.0785335318295385E-2</v>
      </c>
      <c r="AA56" s="5"/>
    </row>
    <row r="57" spans="1:27" s="306" customFormat="1" ht="18.75" customHeight="1">
      <c r="A57" s="315" t="s">
        <v>35</v>
      </c>
      <c r="B57" s="1233"/>
      <c r="C57" s="1234"/>
      <c r="D57" s="1235"/>
      <c r="E57" s="1235" t="s">
        <v>34</v>
      </c>
      <c r="F57" s="1236" t="s">
        <v>13355</v>
      </c>
      <c r="G57" s="1237"/>
      <c r="H57" s="1238"/>
      <c r="I57" s="1239"/>
      <c r="J57" s="1240"/>
      <c r="K57" s="1239"/>
      <c r="L57" s="1241"/>
    </row>
    <row r="58" spans="1:27" s="306" customFormat="1">
      <c r="A58" s="315">
        <v>0</v>
      </c>
      <c r="B58" s="33"/>
      <c r="C58" s="35"/>
      <c r="D58" s="34"/>
      <c r="E58" s="34"/>
      <c r="F58" s="20" t="s">
        <v>7829</v>
      </c>
      <c r="G58" s="21"/>
      <c r="H58" s="22"/>
      <c r="I58" s="1067"/>
      <c r="J58" s="1068"/>
      <c r="K58" s="1067"/>
      <c r="L58" s="23"/>
    </row>
    <row r="59" spans="1:27" s="306" customFormat="1" ht="51">
      <c r="A59" s="315" t="s">
        <v>6534</v>
      </c>
      <c r="B59" s="36" t="s">
        <v>49</v>
      </c>
      <c r="C59" s="1230">
        <v>90092</v>
      </c>
      <c r="D59" s="36" t="s">
        <v>4729</v>
      </c>
      <c r="E59" s="36" t="s">
        <v>6534</v>
      </c>
      <c r="F59" s="371" t="s">
        <v>3578</v>
      </c>
      <c r="G59" s="789" t="s">
        <v>1186</v>
      </c>
      <c r="H59" s="40">
        <v>518.92000000000007</v>
      </c>
      <c r="I59" s="1104">
        <v>4.2</v>
      </c>
      <c r="J59" s="784">
        <v>5.07</v>
      </c>
      <c r="K59" s="41">
        <v>2630.92</v>
      </c>
      <c r="L59" s="368">
        <v>5.4028824938740228E-3</v>
      </c>
    </row>
    <row r="60" spans="1:27" s="306" customFormat="1" ht="63.75">
      <c r="A60" s="315" t="s">
        <v>6535</v>
      </c>
      <c r="B60" s="36" t="s">
        <v>49</v>
      </c>
      <c r="C60" s="1230">
        <v>90105</v>
      </c>
      <c r="D60" s="36" t="s">
        <v>4729</v>
      </c>
      <c r="E60" s="36" t="s">
        <v>6535</v>
      </c>
      <c r="F60" s="371" t="s">
        <v>3588</v>
      </c>
      <c r="G60" s="789" t="s">
        <v>1186</v>
      </c>
      <c r="H60" s="40">
        <v>39.49</v>
      </c>
      <c r="I60" s="1104">
        <v>5.9</v>
      </c>
      <c r="J60" s="784">
        <v>7.12</v>
      </c>
      <c r="K60" s="41">
        <v>281.17</v>
      </c>
      <c r="L60" s="368">
        <v>5.7741340322113902E-4</v>
      </c>
    </row>
    <row r="61" spans="1:27" s="306" customFormat="1" ht="63.75">
      <c r="A61" s="315" t="s">
        <v>6620</v>
      </c>
      <c r="B61" s="36" t="s">
        <v>49</v>
      </c>
      <c r="C61" s="1230">
        <v>90106</v>
      </c>
      <c r="D61" s="36" t="s">
        <v>4729</v>
      </c>
      <c r="E61" s="36" t="s">
        <v>6620</v>
      </c>
      <c r="F61" s="371" t="s">
        <v>3589</v>
      </c>
      <c r="G61" s="789" t="s">
        <v>1186</v>
      </c>
      <c r="H61" s="40">
        <v>283.32</v>
      </c>
      <c r="I61" s="1104">
        <v>5.03</v>
      </c>
      <c r="J61" s="784">
        <v>6.07</v>
      </c>
      <c r="K61" s="41">
        <v>1719.75</v>
      </c>
      <c r="L61" s="368">
        <v>3.5316950606023179E-3</v>
      </c>
    </row>
    <row r="62" spans="1:27" s="306" customFormat="1">
      <c r="A62" s="315">
        <v>0</v>
      </c>
      <c r="B62" s="33"/>
      <c r="C62" s="35"/>
      <c r="D62" s="34"/>
      <c r="E62" s="34"/>
      <c r="F62" s="20" t="s">
        <v>7830</v>
      </c>
      <c r="G62" s="21"/>
      <c r="H62" s="22"/>
      <c r="I62" s="1067"/>
      <c r="J62" s="1068"/>
      <c r="K62" s="1067"/>
      <c r="L62" s="23"/>
    </row>
    <row r="63" spans="1:27" s="306" customFormat="1" ht="51">
      <c r="A63" s="315" t="s">
        <v>6757</v>
      </c>
      <c r="B63" s="1690" t="s">
        <v>49</v>
      </c>
      <c r="C63" s="1230">
        <v>93368</v>
      </c>
      <c r="D63" s="36" t="s">
        <v>4729</v>
      </c>
      <c r="E63" s="36" t="s">
        <v>6757</v>
      </c>
      <c r="F63" s="1232" t="s">
        <v>6895</v>
      </c>
      <c r="G63" s="789" t="s">
        <v>1186</v>
      </c>
      <c r="H63" s="40">
        <v>363.41999999999996</v>
      </c>
      <c r="I63" s="1104">
        <v>10.08</v>
      </c>
      <c r="J63" s="784">
        <v>12.17</v>
      </c>
      <c r="K63" s="41">
        <v>4422.82</v>
      </c>
      <c r="L63" s="368">
        <v>9.0827454850607031E-3</v>
      </c>
      <c r="M63" s="1803"/>
    </row>
    <row r="64" spans="1:27" s="306" customFormat="1" ht="38.25">
      <c r="A64" s="315" t="s">
        <v>7735</v>
      </c>
      <c r="B64" s="1691" t="s">
        <v>49</v>
      </c>
      <c r="C64" s="1231">
        <v>93378</v>
      </c>
      <c r="D64" s="36" t="s">
        <v>4729</v>
      </c>
      <c r="E64" s="36" t="s">
        <v>7735</v>
      </c>
      <c r="F64" s="1232" t="s">
        <v>6900</v>
      </c>
      <c r="G64" s="789" t="s">
        <v>1186</v>
      </c>
      <c r="H64" s="40">
        <v>26.689999999999998</v>
      </c>
      <c r="I64" s="1104">
        <v>14.91</v>
      </c>
      <c r="J64" s="784">
        <v>18</v>
      </c>
      <c r="K64" s="41">
        <v>480.42</v>
      </c>
      <c r="L64" s="368">
        <v>9.8659511034427435E-4</v>
      </c>
    </row>
    <row r="65" spans="1:27" s="306" customFormat="1" ht="51">
      <c r="A65" s="315" t="s">
        <v>7736</v>
      </c>
      <c r="B65" s="1106" t="s">
        <v>49</v>
      </c>
      <c r="C65" s="1230">
        <v>93379</v>
      </c>
      <c r="D65" s="36" t="s">
        <v>4729</v>
      </c>
      <c r="E65" s="36" t="s">
        <v>7736</v>
      </c>
      <c r="F65" s="371" t="s">
        <v>6901</v>
      </c>
      <c r="G65" s="789" t="s">
        <v>1186</v>
      </c>
      <c r="H65" s="40">
        <v>168.08</v>
      </c>
      <c r="I65" s="1104">
        <v>11.49</v>
      </c>
      <c r="J65" s="784">
        <v>13.87</v>
      </c>
      <c r="K65" s="41">
        <v>2331.27</v>
      </c>
      <c r="L65" s="368">
        <v>4.7875183857714002E-3</v>
      </c>
    </row>
    <row r="66" spans="1:27" s="306" customFormat="1">
      <c r="A66" s="315">
        <v>0</v>
      </c>
      <c r="B66" s="33"/>
      <c r="C66" s="35"/>
      <c r="D66" s="34"/>
      <c r="E66" s="34"/>
      <c r="F66" s="20" t="s">
        <v>7831</v>
      </c>
      <c r="G66" s="21"/>
      <c r="H66" s="22"/>
      <c r="I66" s="1067"/>
      <c r="J66" s="1068"/>
      <c r="K66" s="1067"/>
      <c r="L66" s="23"/>
    </row>
    <row r="67" spans="1:27" s="306" customFormat="1" ht="25.5">
      <c r="A67" s="315" t="s">
        <v>7737</v>
      </c>
      <c r="B67" s="1687" t="s">
        <v>49</v>
      </c>
      <c r="C67" s="1230">
        <v>94043</v>
      </c>
      <c r="D67" s="36" t="s">
        <v>4729</v>
      </c>
      <c r="E67" s="36" t="s">
        <v>7737</v>
      </c>
      <c r="F67" s="1232" t="s">
        <v>1339</v>
      </c>
      <c r="G67" s="789" t="s">
        <v>266</v>
      </c>
      <c r="H67" s="40">
        <v>524.94999999999993</v>
      </c>
      <c r="I67" s="1104">
        <v>14.48</v>
      </c>
      <c r="J67" s="784">
        <v>17.48</v>
      </c>
      <c r="K67" s="41">
        <v>9176.1299999999992</v>
      </c>
      <c r="L67" s="368">
        <v>1.884418839740936E-2</v>
      </c>
    </row>
    <row r="68" spans="1:27" s="1098" customFormat="1" ht="25.5">
      <c r="A68" s="1099"/>
      <c r="B68" s="1687" t="s">
        <v>49</v>
      </c>
      <c r="C68" s="1230">
        <v>94045</v>
      </c>
      <c r="D68" s="1106" t="s">
        <v>4729</v>
      </c>
      <c r="E68" s="1106" t="s">
        <v>7738</v>
      </c>
      <c r="F68" s="1232" t="s">
        <v>1341</v>
      </c>
      <c r="G68" s="789" t="s">
        <v>266</v>
      </c>
      <c r="H68" s="40">
        <v>737.95</v>
      </c>
      <c r="I68" s="1104">
        <v>11.15</v>
      </c>
      <c r="J68" s="784">
        <v>13.46</v>
      </c>
      <c r="K68" s="1107">
        <v>9932.81</v>
      </c>
      <c r="L68" s="1139">
        <v>2.0398113687978666E-2</v>
      </c>
    </row>
    <row r="69" spans="1:27" s="1098" customFormat="1" ht="25.5">
      <c r="A69" s="1099"/>
      <c r="B69" s="1687" t="s">
        <v>49</v>
      </c>
      <c r="C69" s="1230">
        <v>94097</v>
      </c>
      <c r="D69" s="1106" t="s">
        <v>4729</v>
      </c>
      <c r="E69" s="1106" t="s">
        <v>7739</v>
      </c>
      <c r="F69" s="1232" t="s">
        <v>3652</v>
      </c>
      <c r="G69" s="789" t="s">
        <v>266</v>
      </c>
      <c r="H69" s="40">
        <v>569.09999999999991</v>
      </c>
      <c r="I69" s="1104">
        <v>4.6399999999999997</v>
      </c>
      <c r="J69" s="784">
        <v>5.6</v>
      </c>
      <c r="K69" s="1107">
        <v>3186.96</v>
      </c>
      <c r="L69" s="1139">
        <v>6.5447715600157955E-3</v>
      </c>
    </row>
    <row r="70" spans="1:27" s="1098" customFormat="1" ht="21.75" customHeight="1">
      <c r="A70" s="1099">
        <v>0</v>
      </c>
      <c r="B70" s="33"/>
      <c r="C70" s="35"/>
      <c r="D70" s="34"/>
      <c r="E70" s="34"/>
      <c r="F70" s="20" t="s">
        <v>67</v>
      </c>
      <c r="G70" s="21"/>
      <c r="H70" s="22"/>
      <c r="I70" s="1067"/>
      <c r="J70" s="1068"/>
      <c r="K70" s="1067"/>
      <c r="L70" s="23"/>
      <c r="M70" s="1802">
        <v>7.1211170862597498E-2</v>
      </c>
    </row>
    <row r="71" spans="1:27" s="1098" customFormat="1" ht="28.5" customHeight="1">
      <c r="A71" s="1099" t="s">
        <v>7740</v>
      </c>
      <c r="B71" s="1106" t="s">
        <v>49</v>
      </c>
      <c r="C71" s="1230">
        <v>72840</v>
      </c>
      <c r="D71" s="1106" t="s">
        <v>4729</v>
      </c>
      <c r="E71" s="1106" t="s">
        <v>7740</v>
      </c>
      <c r="F71" s="1103" t="s">
        <v>3627</v>
      </c>
      <c r="G71" s="789" t="s">
        <v>3625</v>
      </c>
      <c r="H71" s="40">
        <v>36198.880000000005</v>
      </c>
      <c r="I71" s="1104">
        <v>0.53</v>
      </c>
      <c r="J71" s="784">
        <v>0.64</v>
      </c>
      <c r="K71" s="1107">
        <v>23167.279999999999</v>
      </c>
      <c r="L71" s="1139">
        <v>4.7576547953825189E-2</v>
      </c>
    </row>
    <row r="72" spans="1:27" s="1098" customFormat="1" ht="34.5" customHeight="1">
      <c r="A72" s="1099"/>
      <c r="B72" s="1106" t="s">
        <v>49</v>
      </c>
      <c r="C72" s="1230">
        <v>93592</v>
      </c>
      <c r="D72" s="1106" t="s">
        <v>4729</v>
      </c>
      <c r="E72" s="1106" t="s">
        <v>7741</v>
      </c>
      <c r="F72" s="1103" t="s">
        <v>4447</v>
      </c>
      <c r="G72" s="789" t="s">
        <v>3636</v>
      </c>
      <c r="H72" s="40">
        <v>9671.2800000000007</v>
      </c>
      <c r="I72" s="1104">
        <v>0.99</v>
      </c>
      <c r="J72" s="784">
        <v>1.19</v>
      </c>
      <c r="K72" s="1107">
        <v>11508.82</v>
      </c>
      <c r="L72" s="1139">
        <v>2.3634622908772305E-2</v>
      </c>
    </row>
    <row r="73" spans="1:27" s="1098" customFormat="1" ht="19.5" customHeight="1">
      <c r="A73" s="1099">
        <v>0</v>
      </c>
      <c r="B73" s="24"/>
      <c r="C73" s="25"/>
      <c r="D73" s="25"/>
      <c r="E73" s="25"/>
      <c r="F73" s="25"/>
      <c r="G73" s="1805"/>
      <c r="H73" s="26"/>
      <c r="I73" s="1940" t="s">
        <v>6813</v>
      </c>
      <c r="J73" s="1941"/>
      <c r="K73" s="899">
        <v>68838.350000000006</v>
      </c>
      <c r="L73" s="370">
        <v>0.14136709444687517</v>
      </c>
      <c r="AA73" s="1097"/>
    </row>
    <row r="74" spans="1:27" s="1098" customFormat="1" ht="18.75" customHeight="1">
      <c r="A74" s="1099" t="s">
        <v>35</v>
      </c>
      <c r="B74" s="1233"/>
      <c r="C74" s="1234"/>
      <c r="D74" s="1235"/>
      <c r="E74" s="1235" t="s">
        <v>32</v>
      </c>
      <c r="F74" s="1236" t="s">
        <v>13354</v>
      </c>
      <c r="G74" s="1237"/>
      <c r="H74" s="1238"/>
      <c r="I74" s="1239"/>
      <c r="J74" s="1240"/>
      <c r="K74" s="1239"/>
      <c r="L74" s="1241"/>
    </row>
    <row r="75" spans="1:27" s="1098" customFormat="1">
      <c r="A75" s="1099"/>
      <c r="B75" s="33"/>
      <c r="C75" s="35"/>
      <c r="D75" s="34"/>
      <c r="E75" s="34"/>
      <c r="F75" s="20" t="s">
        <v>6996</v>
      </c>
      <c r="G75" s="21"/>
      <c r="H75" s="22"/>
      <c r="I75" s="1067"/>
      <c r="J75" s="1068"/>
      <c r="K75" s="1067"/>
      <c r="L75" s="23"/>
    </row>
    <row r="76" spans="1:27" s="1098" customFormat="1" ht="26.25" customHeight="1">
      <c r="A76" s="1099"/>
      <c r="B76" s="1687" t="s">
        <v>50</v>
      </c>
      <c r="C76" s="1230">
        <v>2003680</v>
      </c>
      <c r="D76" s="1106" t="s">
        <v>4729</v>
      </c>
      <c r="E76" s="1106" t="s">
        <v>6536</v>
      </c>
      <c r="F76" s="1232" t="s">
        <v>7904</v>
      </c>
      <c r="G76" s="789" t="s">
        <v>115</v>
      </c>
      <c r="H76" s="1688">
        <v>4</v>
      </c>
      <c r="I76" s="1689">
        <v>1548.23</v>
      </c>
      <c r="J76" s="784">
        <v>1868.71</v>
      </c>
      <c r="K76" s="1107">
        <v>7474.84</v>
      </c>
      <c r="L76" s="1139">
        <v>1.5350402969497096E-2</v>
      </c>
    </row>
    <row r="77" spans="1:27" s="1098" customFormat="1" ht="26.25" customHeight="1">
      <c r="A77" s="1099"/>
      <c r="B77" s="1687" t="s">
        <v>50</v>
      </c>
      <c r="C77" s="1230">
        <v>2003682</v>
      </c>
      <c r="D77" s="1106" t="s">
        <v>4729</v>
      </c>
      <c r="E77" s="1106" t="s">
        <v>6537</v>
      </c>
      <c r="F77" s="1232" t="s">
        <v>7905</v>
      </c>
      <c r="G77" s="789" t="s">
        <v>115</v>
      </c>
      <c r="H77" s="1688">
        <v>2</v>
      </c>
      <c r="I77" s="1689">
        <v>1781.7</v>
      </c>
      <c r="J77" s="784">
        <v>2150.5100000000002</v>
      </c>
      <c r="K77" s="1107">
        <v>4301.0200000000004</v>
      </c>
      <c r="L77" s="1139">
        <v>8.8326158392509277E-3</v>
      </c>
    </row>
    <row r="78" spans="1:27" s="1098" customFormat="1" ht="25.5">
      <c r="A78" s="1099"/>
      <c r="B78" s="1687" t="s">
        <v>49</v>
      </c>
      <c r="C78" s="1230">
        <v>98051</v>
      </c>
      <c r="D78" s="1687" t="s">
        <v>4729</v>
      </c>
      <c r="E78" s="1106" t="s">
        <v>6538</v>
      </c>
      <c r="F78" s="1103" t="s">
        <v>5835</v>
      </c>
      <c r="G78" s="789" t="s">
        <v>115</v>
      </c>
      <c r="H78" s="40">
        <v>4.8099999999999996</v>
      </c>
      <c r="I78" s="1104">
        <v>749.21</v>
      </c>
      <c r="J78" s="784">
        <v>904.3</v>
      </c>
      <c r="K78" s="1107">
        <v>4349.68</v>
      </c>
      <c r="L78" s="1139">
        <v>8.9325444810005473E-3</v>
      </c>
    </row>
    <row r="79" spans="1:27" s="1098" customFormat="1" ht="38.25">
      <c r="A79" s="1099"/>
      <c r="B79" s="1687" t="s">
        <v>49</v>
      </c>
      <c r="C79" s="1230">
        <v>83627</v>
      </c>
      <c r="D79" s="1687" t="s">
        <v>4729</v>
      </c>
      <c r="E79" s="1106" t="s">
        <v>6621</v>
      </c>
      <c r="F79" s="1103" t="s">
        <v>257</v>
      </c>
      <c r="G79" s="789" t="s">
        <v>115</v>
      </c>
      <c r="H79" s="40">
        <v>6</v>
      </c>
      <c r="I79" s="1104">
        <v>388.68</v>
      </c>
      <c r="J79" s="784">
        <v>469.14</v>
      </c>
      <c r="K79" s="1107">
        <v>2814.84</v>
      </c>
      <c r="L79" s="1139">
        <v>5.7805823662659276E-3</v>
      </c>
    </row>
    <row r="80" spans="1:27" s="1098" customFormat="1">
      <c r="A80" s="1099"/>
      <c r="B80" s="33"/>
      <c r="C80" s="35"/>
      <c r="D80" s="34"/>
      <c r="E80" s="34"/>
      <c r="F80" s="20" t="s">
        <v>7000</v>
      </c>
      <c r="G80" s="21"/>
      <c r="H80" s="22"/>
      <c r="I80" s="1067"/>
      <c r="J80" s="1068"/>
      <c r="K80" s="1067"/>
      <c r="L80" s="23"/>
    </row>
    <row r="81" spans="1:27" s="1098" customFormat="1" ht="38.25">
      <c r="A81" s="1099"/>
      <c r="B81" s="1106" t="s">
        <v>49</v>
      </c>
      <c r="C81" s="1230">
        <v>92210</v>
      </c>
      <c r="D81" s="1106" t="s">
        <v>4729</v>
      </c>
      <c r="E81" s="1106" t="s">
        <v>13356</v>
      </c>
      <c r="F81" s="1103" t="s">
        <v>206</v>
      </c>
      <c r="G81" s="789" t="s">
        <v>85</v>
      </c>
      <c r="H81" s="40">
        <v>137</v>
      </c>
      <c r="I81" s="1104">
        <v>106.05</v>
      </c>
      <c r="J81" s="784">
        <v>128</v>
      </c>
      <c r="K81" s="1107">
        <v>17536</v>
      </c>
      <c r="L81" s="1139">
        <v>3.601209744597892E-2</v>
      </c>
    </row>
    <row r="82" spans="1:27" s="1098" customFormat="1" ht="38.25">
      <c r="A82" s="1099"/>
      <c r="B82" s="1106" t="s">
        <v>49</v>
      </c>
      <c r="C82" s="1230">
        <v>92212</v>
      </c>
      <c r="D82" s="1106" t="s">
        <v>4729</v>
      </c>
      <c r="E82" s="1106" t="s">
        <v>13357</v>
      </c>
      <c r="F82" s="1103" t="s">
        <v>208</v>
      </c>
      <c r="G82" s="789" t="s">
        <v>85</v>
      </c>
      <c r="H82" s="40">
        <v>144</v>
      </c>
      <c r="I82" s="1104">
        <v>175.25</v>
      </c>
      <c r="J82" s="784">
        <v>211.53</v>
      </c>
      <c r="K82" s="1107">
        <v>30460.32</v>
      </c>
      <c r="L82" s="1139">
        <v>6.2553604703221979E-2</v>
      </c>
    </row>
    <row r="83" spans="1:27" s="1098" customFormat="1" ht="38.25">
      <c r="A83" s="1099"/>
      <c r="B83" s="1106" t="s">
        <v>49</v>
      </c>
      <c r="C83" s="1230">
        <v>92214</v>
      </c>
      <c r="D83" s="1106" t="s">
        <v>4729</v>
      </c>
      <c r="E83" s="1106" t="s">
        <v>13358</v>
      </c>
      <c r="F83" s="1103" t="s">
        <v>210</v>
      </c>
      <c r="G83" s="789" t="s">
        <v>85</v>
      </c>
      <c r="H83" s="40">
        <v>164</v>
      </c>
      <c r="I83" s="1104">
        <v>266.91000000000003</v>
      </c>
      <c r="J83" s="784">
        <v>322.16000000000003</v>
      </c>
      <c r="K83" s="1107">
        <v>52834.239999999998</v>
      </c>
      <c r="L83" s="1139">
        <v>0.10850090096739493</v>
      </c>
    </row>
    <row r="84" spans="1:27" s="1098" customFormat="1" ht="17.25" customHeight="1">
      <c r="A84" s="1099"/>
      <c r="B84" s="33"/>
      <c r="C84" s="35"/>
      <c r="D84" s="34"/>
      <c r="E84" s="34"/>
      <c r="F84" s="20" t="s">
        <v>6942</v>
      </c>
      <c r="G84" s="21"/>
      <c r="H84" s="22"/>
      <c r="I84" s="1067"/>
      <c r="J84" s="1068"/>
      <c r="K84" s="1067"/>
      <c r="L84" s="23"/>
    </row>
    <row r="85" spans="1:27" s="1098" customFormat="1" ht="25.5" customHeight="1">
      <c r="A85" s="1099"/>
      <c r="B85" s="1691" t="s">
        <v>50</v>
      </c>
      <c r="C85" s="1230">
        <v>2003644</v>
      </c>
      <c r="D85" s="1106" t="s">
        <v>4729</v>
      </c>
      <c r="E85" s="1106" t="s">
        <v>13359</v>
      </c>
      <c r="F85" s="1232" t="s">
        <v>7804</v>
      </c>
      <c r="G85" s="789" t="s">
        <v>115</v>
      </c>
      <c r="H85" s="40">
        <v>2</v>
      </c>
      <c r="I85" s="1104">
        <v>1153.1099999999999</v>
      </c>
      <c r="J85" s="784">
        <v>1391.8</v>
      </c>
      <c r="K85" s="1107">
        <v>2783.6</v>
      </c>
      <c r="L85" s="1139">
        <v>5.7164276032519914E-3</v>
      </c>
    </row>
    <row r="86" spans="1:27" s="1098" customFormat="1" ht="17.25" customHeight="1">
      <c r="A86" s="1099"/>
      <c r="B86" s="33"/>
      <c r="C86" s="35"/>
      <c r="D86" s="34"/>
      <c r="E86" s="34"/>
      <c r="F86" s="20" t="s">
        <v>6997</v>
      </c>
      <c r="G86" s="21"/>
      <c r="H86" s="22"/>
      <c r="I86" s="1067"/>
      <c r="J86" s="1068"/>
      <c r="K86" s="1067"/>
      <c r="L86" s="23"/>
    </row>
    <row r="87" spans="1:27" s="1098" customFormat="1">
      <c r="A87" s="1099"/>
      <c r="B87" s="1106" t="s">
        <v>50</v>
      </c>
      <c r="C87" s="1230">
        <v>2003626</v>
      </c>
      <c r="D87" s="1106" t="s">
        <v>4729</v>
      </c>
      <c r="E87" s="1106" t="s">
        <v>13360</v>
      </c>
      <c r="F87" s="1103" t="s">
        <v>7832</v>
      </c>
      <c r="G87" s="789" t="s">
        <v>115</v>
      </c>
      <c r="H87" s="40">
        <v>5</v>
      </c>
      <c r="I87" s="1104">
        <v>733.63</v>
      </c>
      <c r="J87" s="784">
        <v>885.49</v>
      </c>
      <c r="K87" s="1107">
        <v>4427.45</v>
      </c>
      <c r="L87" s="1139">
        <v>9.0922536973767881E-3</v>
      </c>
    </row>
    <row r="88" spans="1:27" s="1098" customFormat="1">
      <c r="A88" s="1099"/>
      <c r="B88" s="1106" t="s">
        <v>50</v>
      </c>
      <c r="C88" s="1230">
        <v>2003634</v>
      </c>
      <c r="D88" s="1106" t="s">
        <v>4729</v>
      </c>
      <c r="E88" s="1106" t="s">
        <v>13361</v>
      </c>
      <c r="F88" s="1103" t="s">
        <v>7805</v>
      </c>
      <c r="G88" s="789" t="s">
        <v>115</v>
      </c>
      <c r="H88" s="40">
        <v>8</v>
      </c>
      <c r="I88" s="1104">
        <v>1420.28</v>
      </c>
      <c r="J88" s="784">
        <v>1714.28</v>
      </c>
      <c r="K88" s="1107">
        <v>13714.24</v>
      </c>
      <c r="L88" s="1139">
        <v>2.8163694529969318E-2</v>
      </c>
    </row>
    <row r="89" spans="1:27" s="1098" customFormat="1" ht="17.25" customHeight="1">
      <c r="A89" s="1099"/>
      <c r="B89" s="33"/>
      <c r="C89" s="35"/>
      <c r="D89" s="34"/>
      <c r="E89" s="34"/>
      <c r="F89" s="20" t="s">
        <v>6998</v>
      </c>
      <c r="G89" s="21"/>
      <c r="H89" s="22"/>
      <c r="I89" s="1067"/>
      <c r="J89" s="1068"/>
      <c r="K89" s="1067"/>
      <c r="L89" s="23"/>
    </row>
    <row r="90" spans="1:27" s="1098" customFormat="1">
      <c r="A90" s="1099"/>
      <c r="B90" s="1106" t="s">
        <v>50</v>
      </c>
      <c r="C90" s="1230">
        <v>2003455</v>
      </c>
      <c r="D90" s="1106" t="s">
        <v>4729</v>
      </c>
      <c r="E90" s="1106" t="s">
        <v>13362</v>
      </c>
      <c r="F90" s="1103" t="s">
        <v>6999</v>
      </c>
      <c r="G90" s="789" t="s">
        <v>115</v>
      </c>
      <c r="H90" s="40">
        <v>1</v>
      </c>
      <c r="I90" s="1104">
        <v>1588.23</v>
      </c>
      <c r="J90" s="784">
        <v>1916.99</v>
      </c>
      <c r="K90" s="1107">
        <v>1916.99</v>
      </c>
      <c r="L90" s="1139">
        <v>3.9367490124867207E-3</v>
      </c>
      <c r="M90" s="1802">
        <v>7.0155923584277691E-2</v>
      </c>
      <c r="N90" s="1802" t="e">
        <v>#REF!</v>
      </c>
    </row>
    <row r="91" spans="1:27" s="1098" customFormat="1" ht="19.5" customHeight="1">
      <c r="A91" s="1099">
        <v>0</v>
      </c>
      <c r="B91" s="24"/>
      <c r="C91" s="25"/>
      <c r="D91" s="25"/>
      <c r="E91" s="25"/>
      <c r="F91" s="25"/>
      <c r="G91" s="1805"/>
      <c r="H91" s="26"/>
      <c r="I91" s="1940" t="s">
        <v>6619</v>
      </c>
      <c r="J91" s="1941"/>
      <c r="K91" s="899">
        <v>142613.22</v>
      </c>
      <c r="L91" s="370">
        <v>0.29287187361569511</v>
      </c>
      <c r="AA91" s="1097"/>
    </row>
    <row r="92" spans="1:27" s="306" customFormat="1" ht="20.100000000000001" customHeight="1">
      <c r="A92" s="315" t="s">
        <v>34</v>
      </c>
      <c r="B92" s="1233"/>
      <c r="C92" s="1234"/>
      <c r="D92" s="1235"/>
      <c r="E92" s="1235" t="s">
        <v>7742</v>
      </c>
      <c r="F92" s="1236" t="s">
        <v>5568</v>
      </c>
      <c r="G92" s="1237"/>
      <c r="H92" s="1238"/>
      <c r="I92" s="1239"/>
      <c r="J92" s="1240"/>
      <c r="K92" s="1239"/>
      <c r="L92" s="1241"/>
      <c r="O92" s="1804" t="e">
        <v>#REF!</v>
      </c>
      <c r="AA92" s="5"/>
    </row>
    <row r="93" spans="1:27" s="306" customFormat="1" ht="25.5">
      <c r="A93" s="315" t="s">
        <v>7743</v>
      </c>
      <c r="B93" s="36" t="s">
        <v>49</v>
      </c>
      <c r="C93" s="39">
        <v>97084</v>
      </c>
      <c r="D93" s="36" t="s">
        <v>4729</v>
      </c>
      <c r="E93" s="36" t="s">
        <v>7743</v>
      </c>
      <c r="F93" s="371" t="s">
        <v>5067</v>
      </c>
      <c r="G93" s="789" t="s">
        <v>266</v>
      </c>
      <c r="H93" s="40">
        <v>682.3</v>
      </c>
      <c r="I93" s="783">
        <v>0.5</v>
      </c>
      <c r="J93" s="784">
        <v>0.6</v>
      </c>
      <c r="K93" s="41">
        <v>409.38</v>
      </c>
      <c r="L93" s="368">
        <v>8.4070668638428663E-4</v>
      </c>
      <c r="AA93" s="5"/>
    </row>
    <row r="94" spans="1:27" s="306" customFormat="1" ht="25.5">
      <c r="A94" s="315" t="s">
        <v>7744</v>
      </c>
      <c r="B94" s="36" t="s">
        <v>49</v>
      </c>
      <c r="C94" s="39">
        <v>94991</v>
      </c>
      <c r="D94" s="36" t="s">
        <v>4729</v>
      </c>
      <c r="E94" s="36" t="s">
        <v>7744</v>
      </c>
      <c r="F94" s="371" t="s">
        <v>4091</v>
      </c>
      <c r="G94" s="789" t="s">
        <v>1186</v>
      </c>
      <c r="H94" s="1807">
        <v>40.94</v>
      </c>
      <c r="I94" s="783">
        <v>503.39</v>
      </c>
      <c r="J94" s="784">
        <v>607.59</v>
      </c>
      <c r="K94" s="41">
        <v>24874.73</v>
      </c>
      <c r="L94" s="368">
        <v>5.1082983616697948E-2</v>
      </c>
      <c r="AA94" s="5"/>
    </row>
    <row r="95" spans="1:27" s="306" customFormat="1" ht="25.5">
      <c r="A95" s="315" t="s">
        <v>7745</v>
      </c>
      <c r="B95" s="36" t="s">
        <v>5553</v>
      </c>
      <c r="C95" s="39" t="s">
        <v>6624</v>
      </c>
      <c r="D95" s="36" t="s">
        <v>4729</v>
      </c>
      <c r="E95" s="36" t="s">
        <v>7745</v>
      </c>
      <c r="F95" s="371" t="s">
        <v>5683</v>
      </c>
      <c r="G95" s="789" t="s">
        <v>266</v>
      </c>
      <c r="H95" s="40">
        <v>123.12</v>
      </c>
      <c r="I95" s="783">
        <v>98.95</v>
      </c>
      <c r="J95" s="784">
        <v>119.43</v>
      </c>
      <c r="K95" s="41">
        <v>14704.22</v>
      </c>
      <c r="L95" s="368">
        <v>3.0196726933571633E-2</v>
      </c>
      <c r="O95" s="1804"/>
      <c r="AA95" s="5"/>
    </row>
    <row r="96" spans="1:27" s="306" customFormat="1">
      <c r="A96" s="315" t="s">
        <v>7746</v>
      </c>
      <c r="B96" s="36" t="s">
        <v>49</v>
      </c>
      <c r="C96" s="39">
        <v>72884</v>
      </c>
      <c r="D96" s="36" t="s">
        <v>4729</v>
      </c>
      <c r="E96" s="36" t="s">
        <v>7746</v>
      </c>
      <c r="F96" s="371" t="s">
        <v>3627</v>
      </c>
      <c r="G96" s="789" t="s">
        <v>3636</v>
      </c>
      <c r="H96" s="40">
        <v>2964.1130000000003</v>
      </c>
      <c r="I96" s="783">
        <v>0.78</v>
      </c>
      <c r="J96" s="784">
        <v>0.94</v>
      </c>
      <c r="K96" s="41">
        <v>2786.26</v>
      </c>
      <c r="L96" s="368">
        <v>5.7218902047122058E-3</v>
      </c>
      <c r="AA96" s="5"/>
    </row>
    <row r="97" spans="1:27" s="306" customFormat="1" ht="20.100000000000001" customHeight="1">
      <c r="A97" s="315">
        <v>0</v>
      </c>
      <c r="B97" s="24"/>
      <c r="C97" s="25"/>
      <c r="D97" s="25"/>
      <c r="E97" s="25"/>
      <c r="F97" s="25"/>
      <c r="G97" s="779"/>
      <c r="H97" s="26"/>
      <c r="I97" s="1940" t="s">
        <v>7749</v>
      </c>
      <c r="J97" s="1941"/>
      <c r="K97" s="1066">
        <v>42774.590000000004</v>
      </c>
      <c r="L97" s="369">
        <v>8.7842307441366063E-2</v>
      </c>
      <c r="O97" s="1804">
        <v>142613.21999999997</v>
      </c>
      <c r="AA97" s="5"/>
    </row>
    <row r="98" spans="1:27" s="306" customFormat="1" ht="20.100000000000001" customHeight="1">
      <c r="A98" s="315" t="s">
        <v>13363</v>
      </c>
      <c r="B98" s="1233"/>
      <c r="C98" s="1234"/>
      <c r="D98" s="1235"/>
      <c r="E98" s="1235" t="s">
        <v>13363</v>
      </c>
      <c r="F98" s="1236" t="s">
        <v>53</v>
      </c>
      <c r="G98" s="1237"/>
      <c r="H98" s="1238"/>
      <c r="I98" s="1239"/>
      <c r="J98" s="1240"/>
      <c r="K98" s="1239"/>
      <c r="L98" s="1241"/>
      <c r="O98" s="1802">
        <v>0.29287187361569517</v>
      </c>
      <c r="AA98" s="5"/>
    </row>
    <row r="99" spans="1:27" s="306" customFormat="1" ht="20.100000000000001" customHeight="1">
      <c r="A99" s="315">
        <v>0</v>
      </c>
      <c r="B99" s="33"/>
      <c r="C99" s="35"/>
      <c r="D99" s="34"/>
      <c r="E99" s="34"/>
      <c r="F99" s="20" t="s">
        <v>5569</v>
      </c>
      <c r="G99" s="21"/>
      <c r="H99" s="22"/>
      <c r="I99" s="1067"/>
      <c r="J99" s="1068"/>
      <c r="K99" s="1067"/>
      <c r="L99" s="23"/>
      <c r="AA99" s="5"/>
    </row>
    <row r="100" spans="1:27" s="306" customFormat="1" ht="27" customHeight="1">
      <c r="A100" s="315" t="s">
        <v>13364</v>
      </c>
      <c r="B100" s="39" t="s">
        <v>5684</v>
      </c>
      <c r="C100" s="1087">
        <v>5213444</v>
      </c>
      <c r="D100" s="1088" t="s">
        <v>4729</v>
      </c>
      <c r="E100" s="36" t="s">
        <v>13364</v>
      </c>
      <c r="F100" s="1089" t="s">
        <v>6915</v>
      </c>
      <c r="G100" s="790" t="s">
        <v>42</v>
      </c>
      <c r="H100" s="40">
        <v>2</v>
      </c>
      <c r="I100" s="1146">
        <v>165.61</v>
      </c>
      <c r="J100" s="784">
        <v>199.89</v>
      </c>
      <c r="K100" s="41">
        <v>399.78</v>
      </c>
      <c r="L100" s="368">
        <v>8.2099203449780185E-4</v>
      </c>
      <c r="AA100" s="5"/>
    </row>
    <row r="101" spans="1:27" s="306" customFormat="1" ht="27" customHeight="1">
      <c r="A101" s="315" t="s">
        <v>13365</v>
      </c>
      <c r="B101" s="39" t="s">
        <v>5684</v>
      </c>
      <c r="C101" s="1091">
        <v>5213855</v>
      </c>
      <c r="D101" s="36" t="s">
        <v>4729</v>
      </c>
      <c r="E101" s="1106" t="s">
        <v>13365</v>
      </c>
      <c r="F101" s="1090" t="s">
        <v>6916</v>
      </c>
      <c r="G101" s="790" t="s">
        <v>42</v>
      </c>
      <c r="H101" s="40">
        <v>2</v>
      </c>
      <c r="I101" s="1146">
        <v>219.64</v>
      </c>
      <c r="J101" s="784">
        <v>265.11</v>
      </c>
      <c r="K101" s="41">
        <v>530.22</v>
      </c>
      <c r="L101" s="368">
        <v>1.0888648670054142E-3</v>
      </c>
      <c r="AA101" s="5"/>
    </row>
    <row r="102" spans="1:27" s="306" customFormat="1" ht="27" customHeight="1">
      <c r="A102" s="315" t="s">
        <v>13366</v>
      </c>
      <c r="B102" s="39" t="s">
        <v>5684</v>
      </c>
      <c r="C102" s="1093">
        <v>5213440</v>
      </c>
      <c r="D102" s="36" t="s">
        <v>4729</v>
      </c>
      <c r="E102" s="1106" t="s">
        <v>13366</v>
      </c>
      <c r="F102" s="1092" t="s">
        <v>6917</v>
      </c>
      <c r="G102" s="790" t="s">
        <v>42</v>
      </c>
      <c r="H102" s="40">
        <v>4</v>
      </c>
      <c r="I102" s="1146">
        <v>159.41999999999999</v>
      </c>
      <c r="J102" s="784">
        <v>192.42</v>
      </c>
      <c r="K102" s="41">
        <v>769.68</v>
      </c>
      <c r="L102" s="368">
        <v>1.5806222149989196E-3</v>
      </c>
      <c r="AA102" s="5"/>
    </row>
    <row r="103" spans="1:27" s="306" customFormat="1" ht="27" customHeight="1">
      <c r="A103" s="315" t="s">
        <v>13367</v>
      </c>
      <c r="B103" s="39" t="s">
        <v>5684</v>
      </c>
      <c r="C103" s="1094">
        <v>5213851</v>
      </c>
      <c r="D103" s="36" t="s">
        <v>4729</v>
      </c>
      <c r="E103" s="1106" t="s">
        <v>13367</v>
      </c>
      <c r="F103" s="1095" t="s">
        <v>6918</v>
      </c>
      <c r="G103" s="790" t="s">
        <v>42</v>
      </c>
      <c r="H103" s="40">
        <v>4</v>
      </c>
      <c r="I103" s="1146">
        <v>204.6</v>
      </c>
      <c r="J103" s="784">
        <v>246.95</v>
      </c>
      <c r="K103" s="41">
        <v>987.8</v>
      </c>
      <c r="L103" s="368">
        <v>2.0285555347364266E-3</v>
      </c>
      <c r="AA103" s="5"/>
    </row>
    <row r="104" spans="1:27" s="306" customFormat="1" ht="25.5">
      <c r="A104" s="315" t="s">
        <v>13368</v>
      </c>
      <c r="B104" s="36" t="s">
        <v>5553</v>
      </c>
      <c r="C104" s="1096">
        <v>5213464</v>
      </c>
      <c r="D104" s="36" t="s">
        <v>4729</v>
      </c>
      <c r="E104" s="1106" t="s">
        <v>13368</v>
      </c>
      <c r="F104" s="1100" t="s">
        <v>6919</v>
      </c>
      <c r="G104" s="790" t="s">
        <v>42</v>
      </c>
      <c r="H104" s="40">
        <v>2</v>
      </c>
      <c r="I104" s="1146">
        <v>193.02</v>
      </c>
      <c r="J104" s="784">
        <v>232.98</v>
      </c>
      <c r="K104" s="41">
        <v>465.96</v>
      </c>
      <c r="L104" s="368">
        <v>9.5689991594025646E-4</v>
      </c>
      <c r="AA104" s="5"/>
    </row>
    <row r="105" spans="1:27" s="1098" customFormat="1" ht="25.5">
      <c r="A105" s="1099"/>
      <c r="B105" s="1101" t="s">
        <v>5553</v>
      </c>
      <c r="C105" s="1102">
        <v>5213863</v>
      </c>
      <c r="D105" s="1101" t="s">
        <v>4729</v>
      </c>
      <c r="E105" s="1106" t="s">
        <v>13369</v>
      </c>
      <c r="F105" s="1103" t="s">
        <v>6920</v>
      </c>
      <c r="G105" s="790" t="s">
        <v>42</v>
      </c>
      <c r="H105" s="40">
        <v>2</v>
      </c>
      <c r="I105" s="1146">
        <v>258.69</v>
      </c>
      <c r="J105" s="784">
        <v>312.24</v>
      </c>
      <c r="K105" s="1107">
        <v>624.48</v>
      </c>
      <c r="L105" s="1139">
        <v>1.282438105215837E-3</v>
      </c>
      <c r="AA105" s="1097"/>
    </row>
    <row r="106" spans="1:27" s="306" customFormat="1" ht="20.100000000000001" customHeight="1">
      <c r="A106" s="315" t="s">
        <v>13370</v>
      </c>
      <c r="B106" s="36" t="s">
        <v>5553</v>
      </c>
      <c r="C106" s="39" t="s">
        <v>6629</v>
      </c>
      <c r="D106" s="36" t="s">
        <v>4729</v>
      </c>
      <c r="E106" s="1106" t="s">
        <v>13370</v>
      </c>
      <c r="F106" s="371" t="s">
        <v>6921</v>
      </c>
      <c r="G106" s="789" t="s">
        <v>6480</v>
      </c>
      <c r="H106" s="40">
        <v>6</v>
      </c>
      <c r="I106" s="1104">
        <v>504.87</v>
      </c>
      <c r="J106" s="784">
        <v>609.38</v>
      </c>
      <c r="K106" s="41">
        <v>3656.28</v>
      </c>
      <c r="L106" s="368">
        <v>7.5085716041163215E-3</v>
      </c>
      <c r="AA106" s="5"/>
    </row>
    <row r="107" spans="1:27" s="306" customFormat="1" ht="20.100000000000001" customHeight="1">
      <c r="A107" s="315">
        <v>0</v>
      </c>
      <c r="B107" s="33"/>
      <c r="C107" s="35"/>
      <c r="D107" s="34"/>
      <c r="E107" s="34"/>
      <c r="F107" s="20" t="s">
        <v>5570</v>
      </c>
      <c r="G107" s="21"/>
      <c r="H107" s="22"/>
      <c r="I107" s="1067"/>
      <c r="J107" s="1068"/>
      <c r="K107" s="1067"/>
      <c r="L107" s="23"/>
      <c r="AA107" s="5"/>
    </row>
    <row r="108" spans="1:27" s="306" customFormat="1" ht="32.25" customHeight="1">
      <c r="A108" s="315" t="s">
        <v>13371</v>
      </c>
      <c r="B108" s="36" t="s">
        <v>49</v>
      </c>
      <c r="C108" s="39">
        <v>72947</v>
      </c>
      <c r="D108" s="36" t="s">
        <v>4729</v>
      </c>
      <c r="E108" s="36" t="s">
        <v>13371</v>
      </c>
      <c r="F108" s="371" t="s">
        <v>3912</v>
      </c>
      <c r="G108" s="789" t="s">
        <v>266</v>
      </c>
      <c r="H108" s="40">
        <v>136.21</v>
      </c>
      <c r="I108" s="783">
        <v>11.01</v>
      </c>
      <c r="J108" s="784">
        <v>13.29</v>
      </c>
      <c r="K108" s="41">
        <v>1810.23</v>
      </c>
      <c r="L108" s="368">
        <v>3.7175056546324375E-3</v>
      </c>
      <c r="AA108" s="5"/>
    </row>
    <row r="109" spans="1:27" s="306" customFormat="1" ht="20.100000000000001" customHeight="1">
      <c r="A109" s="315"/>
      <c r="B109" s="24"/>
      <c r="C109" s="25"/>
      <c r="D109" s="25"/>
      <c r="E109" s="25"/>
      <c r="F109" s="25"/>
      <c r="G109" s="779"/>
      <c r="H109" s="26"/>
      <c r="I109" s="1940" t="s">
        <v>13372</v>
      </c>
      <c r="J109" s="1941"/>
      <c r="K109" s="1066">
        <v>9244.43</v>
      </c>
      <c r="L109" s="369">
        <v>1.8984449931143416E-2</v>
      </c>
      <c r="AA109" s="5"/>
    </row>
    <row r="110" spans="1:27" s="5" customFormat="1" ht="20.100000000000001" customHeight="1">
      <c r="A110" s="315">
        <v>0</v>
      </c>
      <c r="B110" s="1949" t="s">
        <v>62</v>
      </c>
      <c r="C110" s="1950"/>
      <c r="D110" s="1950"/>
      <c r="E110" s="1950"/>
      <c r="F110" s="1950"/>
      <c r="G110" s="1950"/>
      <c r="H110" s="1950"/>
      <c r="I110" s="1950"/>
      <c r="J110" s="1950"/>
      <c r="K110" s="1812">
        <v>486947.47720000002</v>
      </c>
      <c r="L110" s="1265">
        <v>0.99999999999999967</v>
      </c>
    </row>
    <row r="111" spans="1:27" s="5" customFormat="1" ht="24.95" customHeight="1">
      <c r="A111" s="315">
        <v>0</v>
      </c>
      <c r="B111" s="220" t="s">
        <v>4913</v>
      </c>
      <c r="C111" s="221"/>
      <c r="D111" s="221"/>
      <c r="E111" s="487"/>
      <c r="F111" s="487"/>
      <c r="G111" s="791"/>
      <c r="H111" s="487"/>
      <c r="I111" s="487"/>
      <c r="J111" s="487"/>
      <c r="K111" s="487"/>
      <c r="L111" s="488"/>
      <c r="M111" s="308"/>
      <c r="N111" s="309"/>
    </row>
    <row r="112" spans="1:27" s="5" customFormat="1" ht="16.5" customHeight="1">
      <c r="A112" s="315">
        <v>0</v>
      </c>
      <c r="B112" s="18" t="s">
        <v>4912</v>
      </c>
      <c r="C112" s="19"/>
      <c r="D112" s="19"/>
      <c r="E112" s="19"/>
      <c r="F112" s="19"/>
      <c r="G112" s="792"/>
      <c r="H112" s="19"/>
      <c r="I112" s="19"/>
      <c r="J112" s="19"/>
      <c r="K112" s="19"/>
      <c r="L112" s="19"/>
      <c r="N112" s="309"/>
    </row>
    <row r="113" spans="1:13" s="5" customFormat="1" ht="14.25" customHeight="1">
      <c r="A113" s="315">
        <v>0</v>
      </c>
      <c r="B113" s="1942" t="s">
        <v>13373</v>
      </c>
      <c r="C113" s="1942"/>
      <c r="D113" s="1942"/>
      <c r="E113" s="1942"/>
      <c r="F113" s="1942"/>
      <c r="G113" s="1942"/>
      <c r="H113" s="1942"/>
      <c r="I113" s="1942"/>
      <c r="J113" s="1942"/>
      <c r="K113" s="1942"/>
      <c r="L113" s="1942"/>
    </row>
    <row r="114" spans="1:13" s="5" customFormat="1">
      <c r="A114" s="315">
        <v>0</v>
      </c>
      <c r="B114" s="1943" t="s">
        <v>5562</v>
      </c>
      <c r="C114" s="1943"/>
      <c r="D114" s="1943"/>
      <c r="E114" s="1943"/>
      <c r="F114" s="1943"/>
      <c r="G114" s="1943"/>
      <c r="H114" s="1943"/>
      <c r="I114" s="1943"/>
      <c r="J114" s="1943"/>
      <c r="K114" s="1943"/>
      <c r="L114" s="1943"/>
    </row>
    <row r="115" spans="1:13" s="5" customFormat="1">
      <c r="B115" s="1946"/>
      <c r="C115" s="1946"/>
      <c r="D115" s="1946"/>
      <c r="E115" s="1946"/>
      <c r="F115" s="1946"/>
      <c r="G115" s="1946"/>
      <c r="H115" s="1946"/>
      <c r="I115" s="1946"/>
      <c r="J115" s="1946"/>
      <c r="K115" s="1946"/>
      <c r="L115" s="1946"/>
    </row>
    <row r="116" spans="1:13" s="5" customFormat="1">
      <c r="B116" s="310"/>
      <c r="C116" s="310"/>
      <c r="D116" s="310"/>
      <c r="E116" s="310"/>
      <c r="F116" s="310"/>
      <c r="G116" s="793"/>
      <c r="H116" s="311"/>
      <c r="I116" s="312"/>
      <c r="J116" s="313"/>
      <c r="K116" s="310"/>
      <c r="L116" s="312"/>
    </row>
    <row r="117" spans="1:13" s="5" customFormat="1">
      <c r="B117" s="310"/>
      <c r="C117" s="310"/>
      <c r="D117" s="310"/>
      <c r="E117" s="310"/>
      <c r="F117" s="310"/>
      <c r="G117" s="793"/>
      <c r="H117" s="311"/>
      <c r="I117" s="312"/>
      <c r="J117" s="313"/>
      <c r="K117" s="310"/>
      <c r="L117" s="314"/>
    </row>
    <row r="118" spans="1:13" s="5" customFormat="1">
      <c r="B118" s="310"/>
      <c r="C118" s="310"/>
      <c r="D118" s="310"/>
      <c r="E118" s="310"/>
      <c r="F118" s="310"/>
      <c r="G118" s="793"/>
      <c r="H118" s="311"/>
      <c r="I118" s="312"/>
      <c r="J118" s="313"/>
      <c r="K118" s="310"/>
      <c r="L118" s="312"/>
    </row>
    <row r="119" spans="1:13" s="5" customFormat="1">
      <c r="B119" s="310"/>
      <c r="C119" s="310"/>
      <c r="D119" s="310"/>
      <c r="E119" s="310"/>
      <c r="F119" s="310"/>
      <c r="G119" s="793"/>
      <c r="H119" s="311"/>
      <c r="I119" s="312"/>
      <c r="J119" s="313"/>
      <c r="K119" s="310"/>
      <c r="L119" s="312"/>
    </row>
    <row r="120" spans="1:13" s="5" customFormat="1">
      <c r="B120" s="310"/>
      <c r="C120" s="310"/>
      <c r="D120" s="310"/>
      <c r="E120" s="310"/>
      <c r="F120" s="310"/>
      <c r="G120" s="793"/>
      <c r="H120" s="311"/>
      <c r="I120" s="312"/>
      <c r="J120" s="313"/>
      <c r="K120" s="310"/>
      <c r="L120" s="312"/>
      <c r="M120" s="1389">
        <v>126.91301668551888</v>
      </c>
    </row>
    <row r="121" spans="1:13" s="5" customFormat="1">
      <c r="B121" s="310"/>
      <c r="C121" s="310"/>
      <c r="D121" s="310"/>
      <c r="E121" s="310"/>
      <c r="F121" s="310"/>
      <c r="G121" s="793"/>
      <c r="H121" s="311"/>
      <c r="I121" s="312"/>
      <c r="J121" s="313"/>
      <c r="K121" s="310"/>
      <c r="L121" s="312"/>
    </row>
    <row r="122" spans="1:13" s="5" customFormat="1">
      <c r="B122" s="310"/>
      <c r="C122" s="310"/>
      <c r="D122" s="310"/>
      <c r="E122" s="310"/>
      <c r="F122" s="310"/>
      <c r="G122" s="793"/>
      <c r="H122" s="311"/>
      <c r="I122" s="312"/>
      <c r="J122" s="313"/>
      <c r="K122" s="310"/>
      <c r="L122" s="312"/>
    </row>
    <row r="123" spans="1:13" s="5" customFormat="1">
      <c r="B123" s="310"/>
      <c r="C123" s="310"/>
      <c r="D123" s="310"/>
      <c r="E123" s="310"/>
      <c r="F123" s="310"/>
      <c r="G123" s="793"/>
      <c r="H123" s="311"/>
      <c r="I123" s="312"/>
      <c r="J123" s="313"/>
      <c r="K123" s="310"/>
      <c r="L123" s="312"/>
    </row>
    <row r="124" spans="1:13" s="5" customFormat="1">
      <c r="B124" s="310"/>
      <c r="C124" s="310"/>
      <c r="D124" s="310"/>
      <c r="E124" s="310"/>
      <c r="F124" s="310"/>
      <c r="G124" s="793"/>
      <c r="H124" s="311"/>
      <c r="I124" s="312"/>
      <c r="J124" s="313"/>
      <c r="K124" s="310"/>
      <c r="L124" s="312"/>
    </row>
    <row r="125" spans="1:13" s="5" customFormat="1">
      <c r="B125" s="310"/>
      <c r="C125" s="310"/>
      <c r="D125" s="310"/>
      <c r="E125" s="310"/>
      <c r="F125" s="310"/>
      <c r="G125" s="793"/>
      <c r="H125" s="311"/>
      <c r="I125" s="312"/>
      <c r="J125" s="313"/>
      <c r="K125" s="310"/>
      <c r="L125" s="312"/>
    </row>
    <row r="126" spans="1:13" s="5" customFormat="1">
      <c r="B126" s="310"/>
      <c r="C126" s="310"/>
      <c r="D126" s="310"/>
      <c r="E126" s="310"/>
      <c r="F126" s="310"/>
      <c r="G126" s="793"/>
      <c r="H126" s="311"/>
      <c r="I126" s="312"/>
      <c r="J126" s="313"/>
      <c r="K126" s="310"/>
      <c r="L126" s="312"/>
    </row>
    <row r="127" spans="1:13" s="5" customFormat="1">
      <c r="B127" s="310"/>
      <c r="C127" s="310"/>
      <c r="D127" s="310"/>
      <c r="E127" s="310"/>
      <c r="F127" s="310"/>
      <c r="G127" s="793"/>
      <c r="H127" s="311"/>
      <c r="I127" s="312"/>
      <c r="J127" s="313"/>
      <c r="K127" s="310"/>
      <c r="L127" s="312"/>
    </row>
    <row r="128" spans="1:13" s="5" customFormat="1">
      <c r="B128" s="310"/>
      <c r="C128" s="310"/>
      <c r="D128" s="310"/>
      <c r="E128" s="310"/>
      <c r="F128" s="310"/>
      <c r="G128" s="793"/>
      <c r="H128" s="311"/>
      <c r="I128" s="312"/>
      <c r="J128" s="313"/>
      <c r="K128" s="310"/>
      <c r="L128" s="312"/>
    </row>
    <row r="129" spans="2:12" s="5" customFormat="1">
      <c r="B129" s="310"/>
      <c r="C129" s="310"/>
      <c r="D129" s="310"/>
      <c r="E129" s="310"/>
      <c r="F129" s="310"/>
      <c r="G129" s="793"/>
      <c r="H129" s="311"/>
      <c r="I129" s="312"/>
      <c r="J129" s="313"/>
      <c r="K129" s="310"/>
      <c r="L129" s="312"/>
    </row>
    <row r="130" spans="2:12" s="5" customFormat="1">
      <c r="B130" s="310"/>
      <c r="C130" s="310"/>
      <c r="D130" s="310"/>
      <c r="E130" s="310"/>
      <c r="F130" s="310"/>
      <c r="G130" s="793"/>
      <c r="H130" s="311"/>
      <c r="I130" s="312"/>
      <c r="J130" s="313"/>
      <c r="K130" s="310"/>
      <c r="L130" s="312"/>
    </row>
    <row r="131" spans="2:12" s="5" customFormat="1">
      <c r="B131" s="310"/>
      <c r="C131" s="310"/>
      <c r="D131" s="310"/>
      <c r="E131" s="310"/>
      <c r="F131" s="310"/>
      <c r="G131" s="793"/>
      <c r="H131" s="311"/>
      <c r="I131" s="312"/>
      <c r="J131" s="313"/>
      <c r="K131" s="310"/>
      <c r="L131" s="312"/>
    </row>
    <row r="132" spans="2:12" s="5" customFormat="1">
      <c r="B132" s="310"/>
      <c r="C132" s="310"/>
      <c r="D132" s="310"/>
      <c r="E132" s="310"/>
      <c r="F132" s="310"/>
      <c r="G132" s="793"/>
      <c r="H132" s="311"/>
      <c r="I132" s="312"/>
      <c r="J132" s="313"/>
      <c r="K132" s="310"/>
      <c r="L132" s="312"/>
    </row>
    <row r="133" spans="2:12" s="5" customFormat="1">
      <c r="B133" s="310"/>
      <c r="C133" s="310"/>
      <c r="D133" s="310"/>
      <c r="E133" s="310"/>
      <c r="F133" s="310"/>
      <c r="G133" s="793"/>
      <c r="H133" s="311"/>
      <c r="I133" s="312"/>
      <c r="J133" s="313"/>
      <c r="K133" s="310"/>
      <c r="L133" s="312"/>
    </row>
    <row r="134" spans="2:12" s="5" customFormat="1">
      <c r="B134" s="310"/>
      <c r="C134" s="310"/>
      <c r="D134" s="310"/>
      <c r="E134" s="310"/>
      <c r="F134" s="310"/>
      <c r="G134" s="793"/>
      <c r="H134" s="311"/>
      <c r="I134" s="312"/>
      <c r="J134" s="313"/>
      <c r="K134" s="310"/>
      <c r="L134" s="312"/>
    </row>
    <row r="135" spans="2:12" s="5" customFormat="1">
      <c r="B135" s="310"/>
      <c r="C135" s="310"/>
      <c r="D135" s="310"/>
      <c r="E135" s="310"/>
      <c r="F135" s="310"/>
      <c r="G135" s="793"/>
      <c r="H135" s="311"/>
      <c r="I135" s="312"/>
      <c r="J135" s="313"/>
      <c r="K135" s="310"/>
      <c r="L135" s="312"/>
    </row>
    <row r="136" spans="2:12" s="5" customFormat="1">
      <c r="B136" s="310"/>
      <c r="C136" s="310"/>
      <c r="D136" s="310"/>
      <c r="E136" s="310"/>
      <c r="F136" s="310"/>
      <c r="G136" s="793"/>
      <c r="H136" s="311"/>
      <c r="I136" s="312"/>
      <c r="J136" s="313"/>
      <c r="K136" s="310"/>
      <c r="L136" s="312"/>
    </row>
    <row r="137" spans="2:12" s="5" customFormat="1">
      <c r="B137" s="310"/>
      <c r="C137" s="310"/>
      <c r="D137" s="310"/>
      <c r="E137" s="310"/>
      <c r="F137" s="310"/>
      <c r="G137" s="793"/>
      <c r="H137" s="311"/>
      <c r="I137" s="312"/>
      <c r="J137" s="313"/>
      <c r="K137" s="310"/>
      <c r="L137" s="312"/>
    </row>
    <row r="138" spans="2:12" s="5" customFormat="1">
      <c r="B138" s="310"/>
      <c r="C138" s="310"/>
      <c r="D138" s="310"/>
      <c r="E138" s="310"/>
      <c r="F138" s="310"/>
      <c r="G138" s="793"/>
      <c r="H138" s="311"/>
      <c r="I138" s="312"/>
      <c r="J138" s="313"/>
      <c r="K138" s="310"/>
      <c r="L138" s="312"/>
    </row>
    <row r="139" spans="2:12">
      <c r="B139" s="8"/>
      <c r="C139" s="8"/>
      <c r="D139" s="8"/>
      <c r="E139" s="8"/>
      <c r="F139" s="8"/>
      <c r="G139" s="794"/>
      <c r="H139" s="9"/>
      <c r="I139" s="10"/>
      <c r="J139" s="11"/>
      <c r="K139" s="8"/>
      <c r="L139" s="10"/>
    </row>
    <row r="140" spans="2:12">
      <c r="B140" s="8"/>
      <c r="C140" s="8"/>
      <c r="D140" s="8"/>
      <c r="E140" s="8"/>
      <c r="F140" s="8"/>
      <c r="G140" s="794"/>
      <c r="H140" s="9"/>
      <c r="I140" s="10"/>
      <c r="J140" s="11"/>
      <c r="K140" s="8"/>
      <c r="L140" s="10"/>
    </row>
    <row r="141" spans="2:12">
      <c r="B141" s="8"/>
      <c r="C141" s="8"/>
      <c r="D141" s="8"/>
      <c r="E141" s="8"/>
      <c r="F141" s="8"/>
      <c r="G141" s="794"/>
      <c r="H141" s="9"/>
      <c r="I141" s="10"/>
      <c r="J141" s="11"/>
      <c r="K141" s="8"/>
      <c r="L141" s="10"/>
    </row>
    <row r="142" spans="2:12">
      <c r="B142" s="8"/>
      <c r="C142" s="8"/>
      <c r="D142" s="8"/>
      <c r="E142" s="8"/>
      <c r="F142" s="8"/>
      <c r="G142" s="794"/>
      <c r="H142" s="9"/>
      <c r="I142" s="10"/>
      <c r="J142" s="11"/>
      <c r="K142" s="8"/>
      <c r="L142" s="10"/>
    </row>
    <row r="143" spans="2:12">
      <c r="B143" s="8"/>
      <c r="C143" s="8"/>
      <c r="D143" s="8"/>
      <c r="E143" s="8"/>
      <c r="F143" s="8"/>
      <c r="G143" s="794"/>
      <c r="H143" s="9"/>
      <c r="I143" s="10"/>
      <c r="J143" s="11"/>
      <c r="K143" s="8"/>
      <c r="L143" s="10"/>
    </row>
    <row r="144" spans="2:12">
      <c r="B144" s="8"/>
      <c r="C144" s="8"/>
      <c r="D144" s="8"/>
      <c r="E144" s="8"/>
      <c r="F144" s="8"/>
      <c r="G144" s="794"/>
      <c r="H144" s="9"/>
      <c r="I144" s="10"/>
      <c r="J144" s="11"/>
      <c r="K144" s="8"/>
      <c r="L144" s="10"/>
    </row>
    <row r="145" spans="2:12">
      <c r="B145" s="8"/>
      <c r="C145" s="8"/>
      <c r="D145" s="8"/>
      <c r="E145" s="8"/>
      <c r="F145" s="8"/>
      <c r="G145" s="794"/>
      <c r="H145" s="9"/>
      <c r="I145" s="10"/>
      <c r="J145" s="11"/>
      <c r="K145" s="8"/>
      <c r="L145" s="10"/>
    </row>
    <row r="146" spans="2:12">
      <c r="B146" s="8"/>
      <c r="C146" s="8"/>
      <c r="D146" s="8"/>
      <c r="E146" s="8"/>
      <c r="F146" s="8"/>
      <c r="G146" s="794"/>
      <c r="H146" s="9"/>
      <c r="I146" s="10"/>
      <c r="J146" s="11"/>
      <c r="K146" s="8"/>
      <c r="L146" s="10"/>
    </row>
    <row r="147" spans="2:12">
      <c r="B147" s="8"/>
      <c r="C147" s="8"/>
      <c r="D147" s="8"/>
      <c r="E147" s="8"/>
      <c r="F147" s="8"/>
      <c r="G147" s="794"/>
      <c r="H147" s="9"/>
      <c r="I147" s="10"/>
      <c r="J147" s="11"/>
      <c r="K147" s="8"/>
      <c r="L147" s="10"/>
    </row>
    <row r="148" spans="2:12">
      <c r="B148" s="12"/>
      <c r="C148" s="12"/>
      <c r="D148" s="12"/>
      <c r="E148" s="12"/>
      <c r="F148" s="12"/>
      <c r="G148" s="795"/>
      <c r="H148" s="13"/>
      <c r="I148" s="14"/>
      <c r="J148" s="15"/>
      <c r="K148" s="12"/>
      <c r="L148" s="10"/>
    </row>
    <row r="149" spans="2:12">
      <c r="B149" s="12"/>
      <c r="C149" s="12"/>
      <c r="D149" s="12"/>
      <c r="E149" s="12"/>
      <c r="F149" s="12"/>
      <c r="G149" s="795"/>
      <c r="H149" s="13"/>
      <c r="I149" s="14"/>
      <c r="J149" s="15"/>
      <c r="K149" s="12"/>
      <c r="L149" s="10"/>
    </row>
    <row r="150" spans="2:12">
      <c r="B150" s="12"/>
      <c r="C150" s="12"/>
      <c r="D150" s="12"/>
      <c r="E150" s="12"/>
      <c r="F150" s="12"/>
      <c r="G150" s="795"/>
      <c r="H150" s="13"/>
      <c r="I150" s="14"/>
      <c r="J150" s="15"/>
      <c r="K150" s="12"/>
      <c r="L150" s="10"/>
    </row>
    <row r="151" spans="2:12">
      <c r="B151" s="12"/>
      <c r="C151" s="12"/>
      <c r="D151" s="12"/>
      <c r="E151" s="12"/>
      <c r="F151" s="12"/>
      <c r="G151" s="795"/>
      <c r="H151" s="13"/>
      <c r="I151" s="14"/>
      <c r="J151" s="15"/>
      <c r="K151" s="12"/>
      <c r="L151" s="10"/>
    </row>
    <row r="152" spans="2:12">
      <c r="B152" s="12"/>
      <c r="C152" s="12"/>
      <c r="D152" s="12"/>
      <c r="E152" s="12"/>
      <c r="F152" s="12"/>
      <c r="G152" s="795"/>
      <c r="H152" s="13"/>
      <c r="I152" s="14"/>
      <c r="J152" s="15"/>
      <c r="K152" s="12"/>
      <c r="L152" s="10"/>
    </row>
    <row r="153" spans="2:12">
      <c r="B153" s="12"/>
      <c r="C153" s="12"/>
      <c r="D153" s="12"/>
      <c r="E153" s="12"/>
      <c r="F153" s="12"/>
      <c r="G153" s="795"/>
      <c r="H153" s="13"/>
      <c r="I153" s="14"/>
      <c r="J153" s="15"/>
      <c r="K153" s="12"/>
      <c r="L153" s="10"/>
    </row>
    <row r="154" spans="2:12">
      <c r="L154" s="10"/>
    </row>
    <row r="155" spans="2:12">
      <c r="L155" s="10"/>
    </row>
    <row r="156" spans="2:12">
      <c r="L156" s="10"/>
    </row>
    <row r="157" spans="2:12">
      <c r="L157" s="10"/>
    </row>
    <row r="158" spans="2:12">
      <c r="L158" s="10"/>
    </row>
    <row r="159" spans="2:12">
      <c r="L159" s="10"/>
    </row>
    <row r="160" spans="2:12">
      <c r="L160" s="10"/>
    </row>
    <row r="161" spans="12:12">
      <c r="L161" s="10"/>
    </row>
    <row r="162" spans="12:12">
      <c r="L162" s="10"/>
    </row>
    <row r="163" spans="12:12">
      <c r="L163" s="10"/>
    </row>
    <row r="164" spans="12:12">
      <c r="L164" s="10"/>
    </row>
    <row r="165" spans="12:12">
      <c r="L165" s="10"/>
    </row>
    <row r="166" spans="12:12">
      <c r="L166" s="10"/>
    </row>
    <row r="167" spans="12:12">
      <c r="L167" s="10"/>
    </row>
    <row r="168" spans="12:12">
      <c r="L168" s="10"/>
    </row>
    <row r="169" spans="12:12">
      <c r="L169" s="10"/>
    </row>
    <row r="170" spans="12:12">
      <c r="L170" s="10"/>
    </row>
    <row r="171" spans="12:12">
      <c r="L171" s="10"/>
    </row>
    <row r="172" spans="12:12">
      <c r="L172" s="10"/>
    </row>
    <row r="173" spans="12:12">
      <c r="L173" s="10"/>
    </row>
    <row r="174" spans="12:12">
      <c r="L174" s="10"/>
    </row>
    <row r="175" spans="12:12">
      <c r="L175" s="10"/>
    </row>
    <row r="176" spans="12:12">
      <c r="L176" s="10"/>
    </row>
    <row r="177" spans="12:12">
      <c r="L177" s="10"/>
    </row>
    <row r="178" spans="12:12">
      <c r="L178" s="10"/>
    </row>
    <row r="179" spans="12:12">
      <c r="L179" s="10"/>
    </row>
    <row r="180" spans="12:12">
      <c r="L180" s="10"/>
    </row>
    <row r="181" spans="12:12">
      <c r="L181" s="10"/>
    </row>
    <row r="182" spans="12:12">
      <c r="L182" s="10"/>
    </row>
    <row r="183" spans="12:12">
      <c r="L183" s="10"/>
    </row>
    <row r="184" spans="12:12">
      <c r="L184" s="10"/>
    </row>
    <row r="185" spans="12:12">
      <c r="L185" s="10"/>
    </row>
    <row r="186" spans="12:12">
      <c r="L186" s="10"/>
    </row>
    <row r="187" spans="12:12">
      <c r="L187" s="10"/>
    </row>
    <row r="188" spans="12:12">
      <c r="L188" s="10"/>
    </row>
    <row r="189" spans="12:12">
      <c r="L189" s="10"/>
    </row>
    <row r="190" spans="12:12">
      <c r="L190" s="10"/>
    </row>
    <row r="191" spans="12:12">
      <c r="L191" s="10"/>
    </row>
    <row r="192" spans="12:12">
      <c r="L192" s="10"/>
    </row>
    <row r="193" spans="12:12">
      <c r="L193" s="10"/>
    </row>
    <row r="194" spans="12:12">
      <c r="L194" s="10"/>
    </row>
    <row r="195" spans="12:12">
      <c r="L195" s="17"/>
    </row>
    <row r="196" spans="12:12">
      <c r="L196" s="17"/>
    </row>
    <row r="197" spans="12:12">
      <c r="L197" s="17"/>
    </row>
    <row r="198" spans="12:12">
      <c r="L198" s="17"/>
    </row>
    <row r="199" spans="12:12">
      <c r="L199" s="17"/>
    </row>
    <row r="200" spans="12:12">
      <c r="L200" s="17"/>
    </row>
    <row r="201" spans="12:12">
      <c r="L201" s="17"/>
    </row>
    <row r="202" spans="12:12">
      <c r="L202" s="17"/>
    </row>
  </sheetData>
  <mergeCells count="43">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B115:L115"/>
    <mergeCell ref="F12:F13"/>
    <mergeCell ref="I97:J97"/>
    <mergeCell ref="B110:J110"/>
    <mergeCell ref="B12:B13"/>
    <mergeCell ref="I12:L12"/>
    <mergeCell ref="B49:H49"/>
    <mergeCell ref="C12:C13"/>
    <mergeCell ref="I16:J16"/>
    <mergeCell ref="H12:H13"/>
    <mergeCell ref="I49:J49"/>
    <mergeCell ref="G12:G13"/>
    <mergeCell ref="E12:E13"/>
    <mergeCell ref="I22:J22"/>
    <mergeCell ref="I109:J109"/>
    <mergeCell ref="I19:J19"/>
    <mergeCell ref="I26:J26"/>
    <mergeCell ref="B113:L113"/>
    <mergeCell ref="B114:L114"/>
    <mergeCell ref="I32:J32"/>
    <mergeCell ref="I56:J56"/>
    <mergeCell ref="B48:H48"/>
    <mergeCell ref="I48:J48"/>
    <mergeCell ref="B40:H40"/>
    <mergeCell ref="I40:J40"/>
    <mergeCell ref="I73:J73"/>
    <mergeCell ref="I91:J91"/>
  </mergeCells>
  <conditionalFormatting sqref="C59:C61 C63:C65">
    <cfRule type="expression" dxfId="69" priority="123">
      <formula>$F59&lt;&gt;""</formula>
    </cfRule>
    <cfRule type="expression" dxfId="68" priority="124">
      <formula>AND(COUNTA($F59:$H59)=0,COUNTA($K59:$P59)=0,COUNTA($I59:$J59)=2)</formula>
    </cfRule>
  </conditionalFormatting>
  <conditionalFormatting sqref="C59:C61 C63:C65">
    <cfRule type="expression" dxfId="67" priority="122">
      <formula>COUNTA($F59:$J59)=1</formula>
    </cfRule>
  </conditionalFormatting>
  <conditionalFormatting sqref="F63:F64">
    <cfRule type="expression" dxfId="66" priority="116">
      <formula>COUNTA($F63:$J63)=1</formula>
    </cfRule>
  </conditionalFormatting>
  <conditionalFormatting sqref="F63:F64">
    <cfRule type="expression" dxfId="65" priority="117">
      <formula>$F63&lt;&gt;""</formula>
    </cfRule>
    <cfRule type="expression" dxfId="64" priority="118">
      <formula>AND(COUNTA($F63:$H63)=0,COUNTA($K63:$P63)=0,COUNTA($I63:$J63)=2)</formula>
    </cfRule>
  </conditionalFormatting>
  <conditionalFormatting sqref="F67">
    <cfRule type="expression" dxfId="63" priority="110">
      <formula>COUNTA($F67:$J67)=1</formula>
    </cfRule>
  </conditionalFormatting>
  <conditionalFormatting sqref="C67">
    <cfRule type="expression" dxfId="62" priority="114">
      <formula>$F67&lt;&gt;""</formula>
    </cfRule>
    <cfRule type="expression" dxfId="61" priority="115">
      <formula>AND(COUNTA($F67:$H67)=0,COUNTA($K67:$P67)=0,COUNTA($I67:$J67)=2)</formula>
    </cfRule>
  </conditionalFormatting>
  <conditionalFormatting sqref="C67">
    <cfRule type="expression" dxfId="60" priority="113">
      <formula>COUNTA($F67:$J67)=1</formula>
    </cfRule>
  </conditionalFormatting>
  <conditionalFormatting sqref="F67">
    <cfRule type="expression" dxfId="59" priority="111">
      <formula>$F67&lt;&gt;""</formula>
    </cfRule>
    <cfRule type="expression" dxfId="58" priority="112">
      <formula>AND(COUNTA($F67:$H67)=0,COUNTA($K67:$P67)=0,COUNTA($I67:$J67)=2)</formula>
    </cfRule>
  </conditionalFormatting>
  <conditionalFormatting sqref="F85">
    <cfRule type="expression" dxfId="57" priority="88">
      <formula>COUNTA($F85:$J85)=1</formula>
    </cfRule>
  </conditionalFormatting>
  <conditionalFormatting sqref="F85">
    <cfRule type="expression" dxfId="56" priority="89">
      <formula>$F85&lt;&gt;""</formula>
    </cfRule>
    <cfRule type="expression" dxfId="55" priority="90">
      <formula>AND(COUNTA($F85:$H85)=0,COUNTA($K85:$P85)=0,COUNTA($I85:$J85)=2)</formula>
    </cfRule>
  </conditionalFormatting>
  <conditionalFormatting sqref="C85">
    <cfRule type="expression" dxfId="54" priority="92">
      <formula>$F85&lt;&gt;""</formula>
    </cfRule>
    <cfRule type="expression" dxfId="53" priority="93">
      <formula>AND(COUNTA($F85:$H85)=0,COUNTA($K85:$P85)=0,COUNTA($I85:$J85)=2)</formula>
    </cfRule>
  </conditionalFormatting>
  <conditionalFormatting sqref="C85">
    <cfRule type="expression" dxfId="52" priority="91">
      <formula>COUNTA($F85:$J85)=1</formula>
    </cfRule>
  </conditionalFormatting>
  <conditionalFormatting sqref="C68">
    <cfRule type="expression" dxfId="51" priority="73">
      <formula>COUNTA($F68:$J68)=1</formula>
    </cfRule>
  </conditionalFormatting>
  <conditionalFormatting sqref="C68">
    <cfRule type="expression" dxfId="50" priority="74">
      <formula>$F68&lt;&gt;""</formula>
    </cfRule>
    <cfRule type="expression" dxfId="49" priority="75">
      <formula>AND(COUNTA($F68:$H68)=0,COUNTA($K68:$P68)=0,COUNTA($I68:$J68)=2)</formula>
    </cfRule>
  </conditionalFormatting>
  <conditionalFormatting sqref="B69:C69">
    <cfRule type="expression" dxfId="48" priority="55">
      <formula>COUNTA($B69:$F69)=1</formula>
    </cfRule>
  </conditionalFormatting>
  <conditionalFormatting sqref="H76:I77">
    <cfRule type="expression" dxfId="47" priority="38">
      <formula>COUNTA($B76:$F76)=1</formula>
    </cfRule>
  </conditionalFormatting>
  <conditionalFormatting sqref="B78:B79">
    <cfRule type="expression" dxfId="46" priority="25">
      <formula>COUNTA($B78:$F78)=1</formula>
    </cfRule>
  </conditionalFormatting>
  <conditionalFormatting sqref="F68">
    <cfRule type="expression" dxfId="45" priority="70">
      <formula>COUNTA($F68:$J68)=1</formula>
    </cfRule>
  </conditionalFormatting>
  <conditionalFormatting sqref="F68">
    <cfRule type="expression" dxfId="44" priority="71">
      <formula>$F68&lt;&gt;""</formula>
    </cfRule>
    <cfRule type="expression" dxfId="43" priority="72">
      <formula>AND(COUNTA($F68:$H68)=0,COUNTA($K68:$P68)=0,COUNTA($I68:$J68)=2)</formula>
    </cfRule>
  </conditionalFormatting>
  <conditionalFormatting sqref="F69">
    <cfRule type="expression" dxfId="42" priority="64">
      <formula>COUNTA($F69:$J69)=1</formula>
    </cfRule>
  </conditionalFormatting>
  <conditionalFormatting sqref="F69">
    <cfRule type="expression" dxfId="41" priority="65">
      <formula>$F69&lt;&gt;""</formula>
    </cfRule>
    <cfRule type="expression" dxfId="40" priority="66">
      <formula>AND(COUNTA($F69:$H69)=0,COUNTA($K69:$P69)=0,COUNTA($I69:$J69)=2)</formula>
    </cfRule>
  </conditionalFormatting>
  <conditionalFormatting sqref="C81:C82">
    <cfRule type="expression" dxfId="39" priority="22">
      <formula>COUNTA($F81:$J81)=1</formula>
    </cfRule>
  </conditionalFormatting>
  <conditionalFormatting sqref="C81:C82">
    <cfRule type="expression" dxfId="38" priority="23">
      <formula>$F81&lt;&gt;""</formula>
    </cfRule>
    <cfRule type="expression" dxfId="37" priority="24">
      <formula>AND(COUNTA($F81:$H81)=0,COUNTA($K81:$P81)=0,COUNTA($I81:$J81)=2)</formula>
    </cfRule>
  </conditionalFormatting>
  <conditionalFormatting sqref="B68">
    <cfRule type="expression" dxfId="36" priority="62">
      <formula>$B68&lt;&gt;""</formula>
    </cfRule>
    <cfRule type="expression" dxfId="35" priority="63">
      <formula>AND(COUNTA($B68:$D68)=0,COUNTA($G68:$L68)=0,COUNTA($E68:$F68)=2)</formula>
    </cfRule>
  </conditionalFormatting>
  <conditionalFormatting sqref="B68">
    <cfRule type="expression" dxfId="34" priority="61">
      <formula>COUNTA($B68:$F68)=1</formula>
    </cfRule>
  </conditionalFormatting>
  <conditionalFormatting sqref="B67">
    <cfRule type="expression" dxfId="33" priority="59">
      <formula>$B67&lt;&gt;""</formula>
    </cfRule>
    <cfRule type="expression" dxfId="32" priority="60">
      <formula>AND(COUNTA($B67:$D67)=0,COUNTA($G67:$L67)=0,COUNTA($E67:$F67)=2)</formula>
    </cfRule>
  </conditionalFormatting>
  <conditionalFormatting sqref="B67">
    <cfRule type="expression" dxfId="31" priority="58">
      <formula>COUNTA($B67:$F67)=1</formula>
    </cfRule>
  </conditionalFormatting>
  <conditionalFormatting sqref="B69:C69">
    <cfRule type="expression" dxfId="30" priority="56">
      <formula>$B69&lt;&gt;""</formula>
    </cfRule>
    <cfRule type="expression" dxfId="29" priority="57">
      <formula>AND(COUNTA($B69:$D69)=0,COUNTA($G69:$L69)=0,COUNTA($E69:$F69)=2)</formula>
    </cfRule>
  </conditionalFormatting>
  <conditionalFormatting sqref="C83">
    <cfRule type="expression" dxfId="28" priority="19">
      <formula>COUNTA($F83:$J83)=1</formula>
    </cfRule>
  </conditionalFormatting>
  <conditionalFormatting sqref="C87:C88">
    <cfRule type="expression" dxfId="27" priority="16">
      <formula>COUNTA($F87:$J87)=1</formula>
    </cfRule>
  </conditionalFormatting>
  <conditionalFormatting sqref="B76:C77">
    <cfRule type="expression" dxfId="26" priority="46">
      <formula>$B76&lt;&gt;""</formula>
    </cfRule>
    <cfRule type="expression" dxfId="25" priority="47">
      <formula>AND(COUNTA($B76:$D76)=0,COUNTA($G76:$L76)=0,COUNTA($E76:$F76)=2)</formula>
    </cfRule>
  </conditionalFormatting>
  <conditionalFormatting sqref="B76:C77">
    <cfRule type="expression" dxfId="24" priority="45">
      <formula>COUNTA($B76:$F76)=1</formula>
    </cfRule>
  </conditionalFormatting>
  <conditionalFormatting sqref="F76:F77">
    <cfRule type="expression" dxfId="23" priority="43">
      <formula>$B76&lt;&gt;""</formula>
    </cfRule>
    <cfRule type="expression" dxfId="22" priority="44">
      <formula>AND(COUNTA($B76:$D76)=0,COUNTA($G76:$L76)=0,COUNTA($E76:$F76)=2)</formula>
    </cfRule>
  </conditionalFormatting>
  <conditionalFormatting sqref="F76:F77">
    <cfRule type="expression" dxfId="21" priority="42">
      <formula>COUNTA($B76:$F76)=1</formula>
    </cfRule>
  </conditionalFormatting>
  <conditionalFormatting sqref="H76:I77">
    <cfRule type="expression" dxfId="20" priority="40">
      <formula>$B76&lt;&gt;""</formula>
    </cfRule>
    <cfRule type="expression" dxfId="19" priority="41">
      <formula>AND(COUNTA($B76:$D76)=0,COUNTA($G76:$L76)=0,COUNTA($E76:$F76)=2)</formula>
    </cfRule>
  </conditionalFormatting>
  <conditionalFormatting sqref="I76:I77">
    <cfRule type="expression" dxfId="18" priority="39">
      <formula>COUNTA($B76:$H76)=0</formula>
    </cfRule>
  </conditionalFormatting>
  <conditionalFormatting sqref="C90">
    <cfRule type="expression" dxfId="17" priority="13">
      <formula>COUNTA($F90:$J90)=1</formula>
    </cfRule>
  </conditionalFormatting>
  <conditionalFormatting sqref="C78:D79">
    <cfRule type="expression" dxfId="16" priority="29">
      <formula>$B78&lt;&gt;""</formula>
    </cfRule>
    <cfRule type="expression" dxfId="15" priority="30">
      <formula>AND(COUNTA($B78:$D78)=0,COUNTA($G78:$L78)=0,COUNTA($E78:$F78)=2)</formula>
    </cfRule>
  </conditionalFormatting>
  <conditionalFormatting sqref="C78:D79">
    <cfRule type="expression" dxfId="14" priority="28">
      <formula>COUNTA($B78:$F78)=1</formula>
    </cfRule>
  </conditionalFormatting>
  <conditionalFormatting sqref="B78:B79">
    <cfRule type="expression" dxfId="13" priority="26">
      <formula>$B78&lt;&gt;""</formula>
    </cfRule>
    <cfRule type="expression" dxfId="12" priority="27">
      <formula>AND(COUNTA($B78:$D78)=0,COUNTA($G78:$L78)=0,COUNTA($E78:$F78)=2)</formula>
    </cfRule>
  </conditionalFormatting>
  <conditionalFormatting sqref="C83">
    <cfRule type="expression" dxfId="11" priority="20">
      <formula>$F83&lt;&gt;""</formula>
    </cfRule>
    <cfRule type="expression" dxfId="10" priority="21">
      <formula>AND(COUNTA($F83:$H83)=0,COUNTA($K83:$P83)=0,COUNTA($I83:$J83)=2)</formula>
    </cfRule>
  </conditionalFormatting>
  <conditionalFormatting sqref="C87:C88">
    <cfRule type="expression" dxfId="9" priority="17">
      <formula>$F87&lt;&gt;""</formula>
    </cfRule>
    <cfRule type="expression" dxfId="8" priority="18">
      <formula>AND(COUNTA($F87:$H87)=0,COUNTA($K87:$P87)=0,COUNTA($I87:$J87)=2)</formula>
    </cfRule>
  </conditionalFormatting>
  <conditionalFormatting sqref="C90">
    <cfRule type="expression" dxfId="7" priority="14">
      <formula>$F90&lt;&gt;""</formula>
    </cfRule>
    <cfRule type="expression" dxfId="6" priority="15">
      <formula>AND(COUNTA($F90:$H90)=0,COUNTA($K90:$P90)=0,COUNTA($I90:$J90)=2)</formula>
    </cfRule>
  </conditionalFormatting>
  <conditionalFormatting sqref="C71">
    <cfRule type="expression" dxfId="5" priority="5">
      <formula>$F71&lt;&gt;""</formula>
    </cfRule>
    <cfRule type="expression" dxfId="4" priority="6">
      <formula>AND(COUNTA($F71:$H71)=0,COUNTA($K71:$P71)=0,COUNTA($I71:$J71)=2)</formula>
    </cfRule>
  </conditionalFormatting>
  <conditionalFormatting sqref="C71">
    <cfRule type="expression" dxfId="3" priority="4">
      <formula>COUNTA($F71:$J71)=1</formula>
    </cfRule>
  </conditionalFormatting>
  <conditionalFormatting sqref="C72">
    <cfRule type="expression" dxfId="2" priority="1">
      <formula>COUNTA($F72:$J72)=1</formula>
    </cfRule>
  </conditionalFormatting>
  <conditionalFormatting sqref="C72">
    <cfRule type="expression" dxfId="1" priority="2">
      <formula>$F72&lt;&gt;""</formula>
    </cfRule>
    <cfRule type="expression" dxfId="0" priority="3">
      <formula>AND(COUNTA($F72:$H72)=0,COUNTA($K72:$P72)=0,COUNTA($I72:$J72)=2)</formula>
    </cfRule>
  </conditionalFormatting>
  <dataValidations disablePrompts="1" count="6">
    <dataValidation type="list" allowBlank="1" showInputMessage="1" showErrorMessage="1" sqref="D18 D42:D47 D21 D108 D35:D39 D28:D31 D15 D51:D55 D104:D106 D81:D83 D59:D61 D71:D72 D63:D65 D93:D96 D24:D25 D76:D77 D85 D87:D88 D67:D69 D90">
      <formula1>$AA$4:$AA$5</formula1>
    </dataValidation>
    <dataValidation type="list" allowBlank="1" showInputMessage="1" showErrorMessage="1" sqref="K7:L7">
      <formula1>$N$1:$N$2</formula1>
    </dataValidation>
    <dataValidation type="list" allowBlank="1" showInputMessage="1" showErrorMessage="1" sqref="B15 B18 B35:B39 B28:B31 B93:B96 B21 B104:B106 B108 B42:B47 B51:B55 B59:B61 B65 B81:B83 B87:B88 B71:B72 B90">
      <formula1>$AA$1:$AA$3</formula1>
    </dataValidation>
    <dataValidation type="list" allowBlank="1" showInputMessage="1" showErrorMessage="1" sqref="B24:B25">
      <formula1>$O$1:$O$4</formula1>
    </dataValidation>
    <dataValidation type="list" allowBlank="1" showInputMessage="1" showErrorMessage="1" sqref="B76:B79 B67:B69">
      <formula1>$O$1:$O$5</formula1>
    </dataValidation>
    <dataValidation type="list" allowBlank="1" showInputMessage="1" showErrorMessage="1" sqref="D78:D79">
      <formula1>$P$4:$P$5</formula1>
    </dataValidation>
  </dataValidations>
  <printOptions horizontalCentered="1"/>
  <pageMargins left="0.15748031496062992" right="0.19685039370078741" top="0.78740157480314965" bottom="0.78740157480314965" header="0.15748031496062992" footer="0.31496062992125984"/>
  <pageSetup paperSize="9" scale="62" firstPageNumber="25" fitToHeight="0" orientation="landscape" useFirstPageNumber="1" r:id="rId1"/>
  <headerFooter scaleWithDoc="0">
    <oddFooter>&amp;C&amp;"-,Negrito"&amp;G&amp;R&amp;"-,Negrito"&amp;G</oddFooter>
  </headerFooter>
  <rowBreaks count="5" manualBreakCount="5">
    <brk id="32" min="1" max="11" man="1"/>
    <brk id="49" min="1" max="11" man="1"/>
    <brk id="61" min="1" max="11" man="1"/>
    <brk id="73" min="1" max="11" man="1"/>
    <brk id="91" min="1" max="11" man="1"/>
  </rowBreaks>
  <drawing r:id="rId2"/>
  <legacyDrawingHF r:id="rId3"/>
</worksheet>
</file>

<file path=xl/worksheets/sheet70.xml><?xml version="1.0" encoding="utf-8"?>
<worksheet xmlns="http://schemas.openxmlformats.org/spreadsheetml/2006/main" xmlns:r="http://schemas.openxmlformats.org/officeDocument/2006/relationships">
  <sheetPr codeName="Plan30"/>
  <dimension ref="A1:ID42"/>
  <sheetViews>
    <sheetView showGridLines="0" view="pageBreakPreview" zoomScaleNormal="115" zoomScaleSheetLayoutView="100" workbookViewId="0">
      <selection activeCell="E18" sqref="E18"/>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47.42578125" style="38" customWidth="1"/>
    <col min="6" max="6" width="14.28515625" style="38" bestFit="1" customWidth="1"/>
    <col min="7" max="7" width="12.7109375" style="38" bestFit="1" customWidth="1"/>
    <col min="8" max="8" width="16" style="38" bestFit="1"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2081" t="s">
        <v>0</v>
      </c>
      <c r="B1" s="2082" t="s">
        <v>0</v>
      </c>
      <c r="C1" s="2082"/>
      <c r="D1" s="2082"/>
      <c r="E1" s="2082"/>
      <c r="F1" s="2082"/>
      <c r="G1" s="2082"/>
      <c r="H1" s="2082"/>
      <c r="I1" s="2083"/>
    </row>
    <row r="2" spans="1:21" s="5" customFormat="1" ht="14.25">
      <c r="A2" s="2084" t="s">
        <v>5601</v>
      </c>
      <c r="B2" s="1822" t="s">
        <v>1</v>
      </c>
      <c r="C2" s="1822"/>
      <c r="D2" s="1822"/>
      <c r="E2" s="1822"/>
      <c r="F2" s="1822"/>
      <c r="G2" s="1822"/>
      <c r="H2" s="1822"/>
      <c r="I2" s="2085"/>
    </row>
    <row r="3" spans="1:21" s="5" customFormat="1" ht="14.25">
      <c r="A3" s="2086" t="s">
        <v>5602</v>
      </c>
      <c r="B3" s="1825" t="s">
        <v>2</v>
      </c>
      <c r="C3" s="1825"/>
      <c r="D3" s="1825"/>
      <c r="E3" s="1825"/>
      <c r="F3" s="1825"/>
      <c r="G3" s="1825"/>
      <c r="H3" s="1825"/>
      <c r="I3" s="2087"/>
    </row>
    <row r="4" spans="1:21" s="5" customFormat="1" ht="14.25">
      <c r="A4" s="2086" t="s">
        <v>3</v>
      </c>
      <c r="B4" s="1825" t="s">
        <v>3</v>
      </c>
      <c r="C4" s="1825"/>
      <c r="D4" s="1825"/>
      <c r="E4" s="1825"/>
      <c r="F4" s="1825"/>
      <c r="G4" s="1825"/>
      <c r="H4" s="1825"/>
      <c r="I4" s="2087"/>
    </row>
    <row r="5" spans="1:21" s="5" customFormat="1" ht="14.25">
      <c r="A5" s="2086" t="s">
        <v>4</v>
      </c>
      <c r="B5" s="1825" t="s">
        <v>4</v>
      </c>
      <c r="C5" s="1825"/>
      <c r="D5" s="1825"/>
      <c r="E5" s="1825"/>
      <c r="F5" s="1825"/>
      <c r="G5" s="1825"/>
      <c r="H5" s="1825"/>
      <c r="I5" s="2087"/>
    </row>
    <row r="6" spans="1:21" s="5" customFormat="1" ht="15" customHeight="1">
      <c r="A6" s="1282" t="s">
        <v>5</v>
      </c>
      <c r="B6" s="1848" t="s">
        <v>7658</v>
      </c>
      <c r="C6" s="1848"/>
      <c r="D6" s="1848"/>
      <c r="E6" s="1848"/>
      <c r="F6" s="1848"/>
      <c r="G6" s="1848"/>
      <c r="H6" s="1848"/>
      <c r="I6" s="2093"/>
    </row>
    <row r="7" spans="1:21" s="5" customFormat="1" ht="14.25">
      <c r="A7" s="282" t="s">
        <v>51</v>
      </c>
      <c r="B7" s="1852" t="s">
        <v>6775</v>
      </c>
      <c r="C7" s="1852"/>
      <c r="D7" s="1852"/>
      <c r="E7" s="1852"/>
      <c r="F7" s="1852"/>
      <c r="G7" s="1852"/>
      <c r="H7" s="1852"/>
      <c r="I7" s="2088"/>
    </row>
    <row r="8" spans="1:21" s="5" customFormat="1" ht="14.25">
      <c r="A8" s="282" t="s">
        <v>6</v>
      </c>
      <c r="B8" s="1852" t="s">
        <v>6776</v>
      </c>
      <c r="C8" s="1852"/>
      <c r="D8" s="1852"/>
      <c r="E8" s="1852"/>
      <c r="F8" s="1852"/>
      <c r="G8" s="1852"/>
      <c r="H8" s="1852"/>
      <c r="I8" s="2088"/>
    </row>
    <row r="9" spans="1:21" s="5" customFormat="1" ht="15.75" customHeight="1">
      <c r="A9" s="283" t="s">
        <v>7</v>
      </c>
      <c r="B9" s="1855" t="s">
        <v>7819</v>
      </c>
      <c r="C9" s="1855"/>
      <c r="D9" s="1855"/>
      <c r="E9" s="1855"/>
      <c r="F9" s="1855"/>
      <c r="G9" s="1855"/>
      <c r="H9" s="1855"/>
      <c r="I9" s="2089"/>
    </row>
    <row r="10" spans="1:21" s="5" customFormat="1" ht="22.5" customHeight="1">
      <c r="A10" s="2094" t="s">
        <v>6653</v>
      </c>
      <c r="B10" s="2095"/>
      <c r="C10" s="2095"/>
      <c r="D10" s="2095"/>
      <c r="E10" s="2095"/>
      <c r="F10" s="2095"/>
      <c r="G10" s="2095"/>
      <c r="H10" s="2095"/>
      <c r="I10" s="2096"/>
      <c r="J10" s="284"/>
      <c r="K10" s="284"/>
      <c r="L10" s="284"/>
      <c r="M10" s="284"/>
      <c r="N10" s="284"/>
      <c r="O10" s="284"/>
      <c r="P10" s="284"/>
      <c r="Q10" s="284"/>
      <c r="R10" s="284"/>
      <c r="S10" s="284"/>
      <c r="T10" s="284"/>
      <c r="U10" s="284"/>
    </row>
    <row r="11" spans="1:21" s="406" customFormat="1" ht="12.75" customHeight="1">
      <c r="A11" s="2913" t="s">
        <v>9</v>
      </c>
      <c r="B11" s="2914" t="s">
        <v>5662</v>
      </c>
      <c r="C11" s="2364" t="s">
        <v>5663</v>
      </c>
      <c r="D11" s="2364"/>
      <c r="E11" s="2364"/>
      <c r="F11" s="2364"/>
      <c r="G11" s="2364"/>
      <c r="H11" s="2364"/>
      <c r="I11" s="2364"/>
      <c r="J11" s="405"/>
      <c r="K11" s="405"/>
      <c r="L11" s="405"/>
      <c r="M11" s="405"/>
      <c r="N11" s="405"/>
      <c r="O11" s="405"/>
      <c r="P11" s="405"/>
      <c r="Q11" s="405"/>
      <c r="R11" s="405"/>
      <c r="S11" s="405"/>
      <c r="T11" s="405"/>
      <c r="U11" s="405"/>
    </row>
    <row r="12" spans="1:21" s="406" customFormat="1" ht="12.75">
      <c r="A12" s="2913"/>
      <c r="B12" s="2914"/>
      <c r="C12" s="2364" t="s">
        <v>5664</v>
      </c>
      <c r="D12" s="2364"/>
      <c r="E12" s="2476" t="s">
        <v>5665</v>
      </c>
      <c r="F12" s="2476"/>
      <c r="G12" s="2476"/>
      <c r="H12" s="2476"/>
      <c r="I12" s="2476"/>
      <c r="J12" s="405"/>
      <c r="K12" s="405"/>
      <c r="L12" s="405"/>
      <c r="M12" s="405"/>
      <c r="N12" s="405"/>
      <c r="O12" s="405"/>
      <c r="P12" s="405"/>
      <c r="Q12" s="405"/>
      <c r="R12" s="405"/>
      <c r="S12" s="405"/>
      <c r="T12" s="405"/>
      <c r="U12" s="405"/>
    </row>
    <row r="13" spans="1:21" s="406" customFormat="1" ht="22.5" customHeight="1">
      <c r="A13" s="2913"/>
      <c r="B13" s="2914"/>
      <c r="C13" s="1390" t="s">
        <v>18</v>
      </c>
      <c r="D13" s="1390" t="s">
        <v>4746</v>
      </c>
      <c r="E13" s="1390" t="s">
        <v>5666</v>
      </c>
      <c r="F13" s="1390" t="s">
        <v>5667</v>
      </c>
      <c r="G13" s="1390" t="s">
        <v>5668</v>
      </c>
      <c r="H13" s="1390" t="s">
        <v>5669</v>
      </c>
      <c r="I13" s="1390" t="s">
        <v>5670</v>
      </c>
      <c r="J13" s="405"/>
      <c r="K13" s="405"/>
      <c r="L13" s="405"/>
      <c r="M13" s="405"/>
      <c r="N13" s="405"/>
      <c r="O13" s="405"/>
      <c r="P13" s="405"/>
      <c r="Q13" s="405"/>
      <c r="R13" s="405"/>
      <c r="S13" s="405"/>
      <c r="T13" s="405"/>
      <c r="U13" s="405"/>
    </row>
    <row r="14" spans="1:21" s="406" customFormat="1" ht="20.100000000000001" customHeight="1">
      <c r="A14" s="1671">
        <v>1</v>
      </c>
      <c r="B14" s="1672">
        <v>43733</v>
      </c>
      <c r="C14" s="1673">
        <v>4</v>
      </c>
      <c r="D14" s="1674" t="s">
        <v>6545</v>
      </c>
      <c r="E14" s="1673" t="s">
        <v>7759</v>
      </c>
      <c r="F14" s="1675" t="s">
        <v>6546</v>
      </c>
      <c r="G14" s="1673" t="s">
        <v>7760</v>
      </c>
      <c r="H14" s="1673" t="s">
        <v>7761</v>
      </c>
      <c r="I14" s="1673"/>
      <c r="J14" s="405"/>
      <c r="K14" s="405"/>
      <c r="L14" s="405"/>
      <c r="M14" s="405"/>
      <c r="N14" s="405"/>
      <c r="O14" s="405"/>
      <c r="P14" s="405"/>
      <c r="Q14" s="405"/>
      <c r="R14" s="405"/>
      <c r="S14" s="405"/>
      <c r="T14" s="405"/>
      <c r="U14" s="405"/>
    </row>
    <row r="15" spans="1:21" s="406" customFormat="1" ht="20.100000000000001" customHeight="1">
      <c r="A15" s="1671">
        <v>2</v>
      </c>
      <c r="B15" s="1672">
        <v>43731</v>
      </c>
      <c r="C15" s="1673">
        <v>5.65</v>
      </c>
      <c r="D15" s="1674" t="s">
        <v>6545</v>
      </c>
      <c r="E15" s="1673" t="s">
        <v>7762</v>
      </c>
      <c r="F15" s="1675" t="s">
        <v>6546</v>
      </c>
      <c r="G15" s="1673" t="s">
        <v>7763</v>
      </c>
      <c r="H15" s="1673" t="s">
        <v>7764</v>
      </c>
      <c r="I15" s="1673" t="s">
        <v>6547</v>
      </c>
      <c r="J15" s="405"/>
      <c r="K15" s="405"/>
      <c r="L15" s="405"/>
      <c r="M15" s="405"/>
      <c r="N15" s="405"/>
      <c r="O15" s="405"/>
      <c r="P15" s="405"/>
      <c r="Q15" s="405"/>
      <c r="R15" s="405"/>
      <c r="S15" s="405"/>
      <c r="T15" s="405"/>
      <c r="U15" s="405"/>
    </row>
    <row r="16" spans="1:21" s="406" customFormat="1" ht="20.100000000000001" customHeight="1">
      <c r="A16" s="1671">
        <v>3</v>
      </c>
      <c r="B16" s="1672">
        <v>43731</v>
      </c>
      <c r="C16" s="1673">
        <v>5.0999999999999996</v>
      </c>
      <c r="D16" s="1674" t="s">
        <v>6545</v>
      </c>
      <c r="E16" s="1673" t="s">
        <v>6548</v>
      </c>
      <c r="F16" s="1675" t="s">
        <v>6546</v>
      </c>
      <c r="G16" s="1673" t="s">
        <v>6549</v>
      </c>
      <c r="H16" s="1673" t="s">
        <v>6550</v>
      </c>
      <c r="I16" s="1673" t="s">
        <v>6551</v>
      </c>
      <c r="J16" s="405"/>
      <c r="K16" s="405"/>
      <c r="L16" s="405"/>
      <c r="M16" s="405"/>
      <c r="N16" s="405"/>
      <c r="O16" s="405"/>
      <c r="P16" s="405"/>
      <c r="Q16" s="405"/>
      <c r="R16" s="405"/>
      <c r="S16" s="405"/>
      <c r="T16" s="405"/>
      <c r="U16" s="405"/>
    </row>
    <row r="17" spans="1:238" s="289" customFormat="1" ht="20.100000000000001" customHeight="1">
      <c r="A17" s="2918" t="s">
        <v>5671</v>
      </c>
      <c r="B17" s="2918"/>
      <c r="C17" s="1450">
        <v>5.0999999999999996</v>
      </c>
      <c r="D17" s="1676"/>
      <c r="E17" s="1450"/>
      <c r="F17" s="1450"/>
      <c r="G17" s="1450"/>
      <c r="H17" s="1450"/>
      <c r="I17" s="1450"/>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c r="A18" s="38" t="s">
        <v>5672</v>
      </c>
      <c r="C18" s="2"/>
      <c r="D18" s="2"/>
      <c r="E18" s="2"/>
      <c r="F18" s="2"/>
      <c r="G18" s="2"/>
      <c r="H18" s="2"/>
      <c r="I18" s="2"/>
    </row>
    <row r="19" spans="1:238">
      <c r="A19" s="422" t="s">
        <v>6552</v>
      </c>
    </row>
    <row r="20" spans="1:238">
      <c r="A20" s="422" t="s">
        <v>5673</v>
      </c>
    </row>
    <row r="21" spans="1:238" ht="23.25" customHeight="1">
      <c r="A21" s="2547" t="s">
        <v>5674</v>
      </c>
      <c r="B21" s="2547"/>
      <c r="C21" s="2547"/>
      <c r="D21" s="2547"/>
      <c r="E21" s="2547"/>
      <c r="F21" s="2547"/>
      <c r="G21" s="2547"/>
      <c r="H21" s="2547"/>
      <c r="I21" s="2547"/>
    </row>
    <row r="22" spans="1:238" ht="41.25" customHeight="1">
      <c r="A22" s="2547" t="s">
        <v>5675</v>
      </c>
      <c r="B22" s="2547"/>
      <c r="C22" s="2547"/>
      <c r="D22" s="2547"/>
      <c r="E22" s="2547"/>
      <c r="F22" s="2547"/>
      <c r="G22" s="2547"/>
      <c r="H22" s="2547"/>
      <c r="I22" s="2547"/>
    </row>
    <row r="23" spans="1:238" ht="31.5" customHeight="1">
      <c r="A23" s="2547" t="s">
        <v>5676</v>
      </c>
      <c r="B23" s="2547"/>
      <c r="C23" s="2547"/>
      <c r="D23" s="2547"/>
      <c r="E23" s="2547"/>
      <c r="F23" s="2547"/>
      <c r="G23" s="2547"/>
      <c r="H23" s="2547"/>
      <c r="I23" s="2547"/>
    </row>
    <row r="24" spans="1:238">
      <c r="A24" s="422" t="s">
        <v>5677</v>
      </c>
    </row>
    <row r="25" spans="1:238">
      <c r="A25" s="422"/>
    </row>
    <row r="26" spans="1:238">
      <c r="A26" s="422"/>
    </row>
    <row r="27" spans="1:238">
      <c r="A27" s="422"/>
    </row>
    <row r="28" spans="1:238">
      <c r="A28" s="422"/>
    </row>
    <row r="29" spans="1:238">
      <c r="A29" s="422"/>
    </row>
    <row r="30" spans="1:238">
      <c r="A30" s="422"/>
    </row>
    <row r="31" spans="1:238">
      <c r="A31" s="422"/>
    </row>
    <row r="32" spans="1:238">
      <c r="A32" s="422"/>
    </row>
    <row r="33" spans="1:9">
      <c r="A33" s="422"/>
    </row>
    <row r="34" spans="1:9">
      <c r="A34" s="422"/>
    </row>
    <row r="35" spans="1:9">
      <c r="A35" s="422"/>
    </row>
    <row r="37" spans="1:9" ht="30" customHeight="1">
      <c r="A37" s="2919"/>
      <c r="B37" s="2890"/>
      <c r="C37" s="2890"/>
      <c r="D37" s="2890"/>
      <c r="E37" s="2890"/>
      <c r="F37" s="2890"/>
      <c r="G37" s="2890"/>
      <c r="H37" s="2890"/>
      <c r="I37" s="2890"/>
    </row>
    <row r="38" spans="1:9" ht="30" customHeight="1">
      <c r="A38" s="2920"/>
      <c r="B38" s="2905"/>
      <c r="C38" s="2905"/>
      <c r="D38" s="2905"/>
      <c r="E38" s="2905"/>
      <c r="F38" s="2905"/>
      <c r="G38" s="2905"/>
      <c r="H38" s="2905"/>
      <c r="I38" s="2921"/>
    </row>
    <row r="39" spans="1:9" ht="30" customHeight="1">
      <c r="A39" s="2922"/>
      <c r="B39" s="2908"/>
      <c r="C39" s="2908"/>
      <c r="D39" s="2908"/>
      <c r="E39" s="2908"/>
      <c r="F39" s="2908"/>
      <c r="G39" s="2908"/>
      <c r="H39" s="2908"/>
      <c r="I39" s="2923"/>
    </row>
    <row r="40" spans="1:9" ht="30" customHeight="1">
      <c r="A40" s="2924"/>
      <c r="B40" s="2911"/>
      <c r="C40" s="2911"/>
      <c r="D40" s="2911"/>
      <c r="E40" s="2911"/>
      <c r="F40" s="2911"/>
      <c r="G40" s="2911"/>
      <c r="H40" s="2911"/>
      <c r="I40" s="2925"/>
    </row>
    <row r="41" spans="1:9" ht="30" customHeight="1">
      <c r="A41" s="2924"/>
      <c r="B41" s="2911"/>
      <c r="C41" s="2911"/>
      <c r="D41" s="2911"/>
      <c r="E41" s="2911"/>
      <c r="F41" s="2911"/>
      <c r="G41" s="2911"/>
      <c r="H41" s="2911"/>
      <c r="I41" s="2925"/>
    </row>
    <row r="42" spans="1:9" ht="30" customHeight="1">
      <c r="A42" s="2915"/>
      <c r="B42" s="2916"/>
      <c r="C42" s="2916"/>
      <c r="D42" s="2916"/>
      <c r="E42" s="2916"/>
      <c r="F42" s="2916"/>
      <c r="G42" s="2916"/>
      <c r="H42" s="2916"/>
      <c r="I42" s="2917"/>
    </row>
  </sheetData>
  <mergeCells count="25">
    <mergeCell ref="A42:I42"/>
    <mergeCell ref="A21:I21"/>
    <mergeCell ref="A22:I22"/>
    <mergeCell ref="A23:I23"/>
    <mergeCell ref="A17:B17"/>
    <mergeCell ref="A37:I37"/>
    <mergeCell ref="A38:I38"/>
    <mergeCell ref="A39:I39"/>
    <mergeCell ref="A40:I40"/>
    <mergeCell ref="A41:I41"/>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77" firstPageNumber="25" orientation="landscape" useFirstPageNumber="1" r:id="rId1"/>
  <headerFooter scaleWithDoc="0">
    <oddFooter>&amp;C&amp;"-,Negrito"&amp;G</oddFooter>
  </headerFooter>
  <drawing r:id="rId2"/>
  <legacyDrawingHF r:id="rId3"/>
</worksheet>
</file>

<file path=xl/worksheets/sheet71.xml><?xml version="1.0" encoding="utf-8"?>
<worksheet xmlns="http://schemas.openxmlformats.org/spreadsheetml/2006/main" xmlns:r="http://schemas.openxmlformats.org/officeDocument/2006/relationships">
  <sheetPr codeName="Plan73">
    <tabColor theme="7"/>
  </sheetPr>
  <dimension ref="A1:P82"/>
  <sheetViews>
    <sheetView showGridLines="0" showZeros="0" view="pageBreakPreview" topLeftCell="A34" zoomScale="70" zoomScaleSheetLayoutView="70" workbookViewId="0">
      <selection activeCell="V84" sqref="V84"/>
    </sheetView>
  </sheetViews>
  <sheetFormatPr defaultColWidth="11.42578125" defaultRowHeight="12.75"/>
  <cols>
    <col min="1" max="1" width="0.7109375" style="52" customWidth="1"/>
    <col min="2" max="2" width="15.140625" style="52" customWidth="1"/>
    <col min="3" max="3" width="0.7109375" style="52" customWidth="1"/>
    <col min="4" max="4" width="45.140625" style="52" customWidth="1"/>
    <col min="5" max="5" width="0.7109375" style="52" customWidth="1"/>
    <col min="6" max="7" width="16.7109375" style="57" customWidth="1"/>
    <col min="8" max="8" width="0.7109375" style="57" customWidth="1"/>
    <col min="9" max="10" width="16.7109375" style="57" customWidth="1"/>
    <col min="11" max="11" width="0.7109375" style="57" customWidth="1"/>
    <col min="12" max="12" width="16.7109375" style="57" customWidth="1"/>
    <col min="13" max="13" width="16.855468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ht="15" customHeight="1">
      <c r="A1" s="192"/>
      <c r="B1" s="1938" t="s">
        <v>0</v>
      </c>
      <c r="C1" s="1938"/>
      <c r="D1" s="1938"/>
      <c r="E1" s="1938"/>
      <c r="F1" s="1938"/>
      <c r="G1" s="1938"/>
      <c r="H1" s="1938"/>
      <c r="I1" s="1938"/>
      <c r="J1" s="1938"/>
      <c r="K1" s="1938"/>
      <c r="L1" s="1938"/>
      <c r="M1" s="1938"/>
      <c r="N1" s="193"/>
      <c r="P1" s="52" t="s">
        <v>4916</v>
      </c>
    </row>
    <row r="2" spans="1:16" ht="15" customHeight="1">
      <c r="A2" s="194"/>
      <c r="B2" s="1939" t="s">
        <v>1</v>
      </c>
      <c r="C2" s="1939"/>
      <c r="D2" s="1939"/>
      <c r="E2" s="1939"/>
      <c r="F2" s="1939"/>
      <c r="G2" s="1939"/>
      <c r="H2" s="1939"/>
      <c r="I2" s="1939"/>
      <c r="J2" s="1939"/>
      <c r="K2" s="1939"/>
      <c r="L2" s="1939"/>
      <c r="M2" s="1939"/>
      <c r="N2" s="195"/>
      <c r="P2" s="52" t="s">
        <v>4729</v>
      </c>
    </row>
    <row r="3" spans="1:16" ht="15" customHeight="1">
      <c r="A3" s="194"/>
      <c r="B3" s="1939" t="s">
        <v>2</v>
      </c>
      <c r="C3" s="1939"/>
      <c r="D3" s="1939"/>
      <c r="E3" s="1939"/>
      <c r="F3" s="1939"/>
      <c r="G3" s="1939"/>
      <c r="H3" s="1939"/>
      <c r="I3" s="1939"/>
      <c r="J3" s="1939"/>
      <c r="K3" s="1939"/>
      <c r="L3" s="1939"/>
      <c r="M3" s="1939"/>
      <c r="N3" s="195"/>
    </row>
    <row r="4" spans="1:16" ht="15" customHeight="1">
      <c r="A4" s="194"/>
      <c r="B4" s="1939" t="s">
        <v>3</v>
      </c>
      <c r="C4" s="1939"/>
      <c r="D4" s="1939"/>
      <c r="E4" s="1939"/>
      <c r="F4" s="1939"/>
      <c r="G4" s="1939"/>
      <c r="H4" s="1939"/>
      <c r="I4" s="1939"/>
      <c r="J4" s="1939"/>
      <c r="K4" s="1939"/>
      <c r="L4" s="1939"/>
      <c r="M4" s="1939"/>
      <c r="N4" s="195"/>
    </row>
    <row r="5" spans="1:16" ht="15" customHeight="1">
      <c r="A5" s="194"/>
      <c r="B5" s="1939" t="s">
        <v>4</v>
      </c>
      <c r="C5" s="1939"/>
      <c r="D5" s="1939"/>
      <c r="E5" s="1939"/>
      <c r="F5" s="1939"/>
      <c r="G5" s="1939"/>
      <c r="H5" s="1939"/>
      <c r="I5" s="1939"/>
      <c r="J5" s="1939"/>
      <c r="K5" s="1939"/>
      <c r="L5" s="1939"/>
      <c r="M5" s="1939"/>
      <c r="N5" s="195"/>
    </row>
    <row r="6" spans="1:16">
      <c r="A6" s="196"/>
      <c r="B6" s="189" t="s">
        <v>13</v>
      </c>
      <c r="C6" s="189"/>
      <c r="D6" s="189"/>
      <c r="E6" s="189"/>
      <c r="F6" s="190"/>
      <c r="G6" s="190"/>
      <c r="H6" s="190"/>
      <c r="I6" s="190"/>
      <c r="J6" s="190"/>
      <c r="K6" s="190"/>
      <c r="L6" s="190"/>
      <c r="M6" s="190"/>
      <c r="N6" s="197"/>
    </row>
    <row r="7" spans="1:16">
      <c r="A7" s="194"/>
      <c r="B7" s="58" t="s">
        <v>51</v>
      </c>
      <c r="C7" s="58"/>
      <c r="D7" s="58"/>
      <c r="E7" s="58"/>
      <c r="F7" s="180"/>
      <c r="G7" s="180"/>
      <c r="H7" s="180"/>
      <c r="I7" s="180"/>
      <c r="J7" s="180"/>
      <c r="K7" s="180"/>
      <c r="L7" s="180"/>
      <c r="M7" s="180"/>
      <c r="N7" s="195"/>
    </row>
    <row r="8" spans="1:16">
      <c r="A8" s="194"/>
      <c r="B8" s="58" t="s">
        <v>31</v>
      </c>
      <c r="C8" s="58"/>
      <c r="D8" s="58"/>
      <c r="E8" s="58"/>
      <c r="F8" s="180"/>
      <c r="G8" s="180"/>
      <c r="H8" s="180"/>
      <c r="I8" s="180"/>
      <c r="J8" s="180"/>
      <c r="K8" s="180"/>
      <c r="L8" s="180"/>
      <c r="M8" s="180"/>
      <c r="N8" s="195"/>
    </row>
    <row r="9" spans="1:16">
      <c r="A9" s="198"/>
      <c r="B9" s="181" t="s">
        <v>15</v>
      </c>
      <c r="C9" s="181"/>
      <c r="D9" s="181"/>
      <c r="E9" s="181"/>
      <c r="F9" s="182"/>
      <c r="G9" s="182"/>
      <c r="H9" s="182"/>
      <c r="I9" s="182"/>
      <c r="J9" s="182"/>
      <c r="K9" s="182"/>
      <c r="L9" s="182"/>
      <c r="M9" s="182"/>
      <c r="N9" s="199"/>
    </row>
    <row r="10" spans="1:16" ht="18.75">
      <c r="A10" s="1860" t="s">
        <v>4730</v>
      </c>
      <c r="B10" s="1861"/>
      <c r="C10" s="1861"/>
      <c r="D10" s="1861"/>
      <c r="E10" s="1861"/>
      <c r="F10" s="1861"/>
      <c r="G10" s="1861"/>
      <c r="H10" s="1861"/>
      <c r="I10" s="1861"/>
      <c r="J10" s="1861"/>
      <c r="K10" s="1861"/>
      <c r="L10" s="1861"/>
      <c r="M10" s="1861"/>
      <c r="N10" s="1862"/>
    </row>
    <row r="11" spans="1:16" ht="3.95" customHeight="1" thickBot="1">
      <c r="A11" s="200"/>
      <c r="B11" s="53"/>
      <c r="C11" s="53"/>
      <c r="D11" s="53"/>
      <c r="E11" s="53"/>
      <c r="F11" s="53"/>
      <c r="G11" s="53"/>
      <c r="H11" s="53"/>
      <c r="I11" s="53"/>
      <c r="J11" s="53"/>
      <c r="K11" s="53"/>
      <c r="L11" s="53"/>
      <c r="M11" s="54"/>
      <c r="N11" s="195"/>
    </row>
    <row r="12" spans="1:16" ht="12" customHeight="1">
      <c r="A12" s="194"/>
      <c r="B12" s="55" t="s">
        <v>4733</v>
      </c>
      <c r="C12" s="58"/>
      <c r="D12" s="1870" t="s">
        <v>4917</v>
      </c>
      <c r="E12" s="1871"/>
      <c r="F12" s="1871"/>
      <c r="G12" s="1871"/>
      <c r="H12" s="1871"/>
      <c r="I12" s="1871"/>
      <c r="J12" s="1872"/>
      <c r="K12" s="180"/>
      <c r="L12" s="1866" t="s">
        <v>4732</v>
      </c>
      <c r="M12" s="1867"/>
      <c r="N12" s="195"/>
    </row>
    <row r="13" spans="1:16" ht="10.5" customHeight="1">
      <c r="A13" s="194"/>
      <c r="B13" s="56"/>
      <c r="C13" s="58"/>
      <c r="D13" s="1873"/>
      <c r="E13" s="1874"/>
      <c r="F13" s="1874"/>
      <c r="G13" s="1874"/>
      <c r="H13" s="1874"/>
      <c r="I13" s="1874"/>
      <c r="J13" s="1875"/>
      <c r="K13" s="58"/>
      <c r="L13" s="1868" t="s">
        <v>22</v>
      </c>
      <c r="M13" s="1869"/>
      <c r="N13" s="195"/>
    </row>
    <row r="14" spans="1:16" ht="3.95" customHeight="1" thickBot="1">
      <c r="A14" s="194"/>
      <c r="B14" s="58"/>
      <c r="C14" s="58"/>
      <c r="D14" s="59"/>
      <c r="E14" s="58"/>
      <c r="F14" s="180"/>
      <c r="G14" s="180"/>
      <c r="H14" s="180"/>
      <c r="I14" s="180"/>
      <c r="J14" s="180"/>
      <c r="K14" s="58"/>
      <c r="L14" s="180"/>
      <c r="M14" s="180"/>
      <c r="N14" s="195"/>
    </row>
    <row r="15" spans="1:16" ht="26.25" customHeight="1">
      <c r="A15" s="194"/>
      <c r="B15" s="185" t="s">
        <v>4731</v>
      </c>
      <c r="C15" s="184"/>
      <c r="D15" s="1863" t="s">
        <v>4915</v>
      </c>
      <c r="E15" s="1864"/>
      <c r="F15" s="1864"/>
      <c r="G15" s="1865"/>
      <c r="H15" s="187"/>
      <c r="I15" s="188" t="s">
        <v>4734</v>
      </c>
      <c r="J15" s="183"/>
      <c r="K15" s="183"/>
      <c r="L15" s="183"/>
      <c r="M15" s="60">
        <v>4</v>
      </c>
      <c r="N15" s="195"/>
    </row>
    <row r="16" spans="1:16" ht="3.75" customHeight="1">
      <c r="A16" s="194"/>
      <c r="B16" s="186"/>
      <c r="C16" s="58"/>
      <c r="D16" s="58"/>
      <c r="E16" s="58"/>
      <c r="F16" s="58"/>
      <c r="G16" s="58"/>
      <c r="H16" s="58"/>
      <c r="I16" s="58"/>
      <c r="J16" s="58"/>
      <c r="K16" s="58"/>
      <c r="L16" s="58"/>
      <c r="M16" s="58"/>
      <c r="N16" s="195"/>
    </row>
    <row r="17" spans="1:15">
      <c r="A17" s="194"/>
      <c r="B17" s="1876" t="s">
        <v>16</v>
      </c>
      <c r="C17" s="1877"/>
      <c r="D17" s="1876" t="s">
        <v>4735</v>
      </c>
      <c r="E17" s="229"/>
      <c r="F17" s="1880" t="s">
        <v>4736</v>
      </c>
      <c r="G17" s="61" t="s">
        <v>4737</v>
      </c>
      <c r="H17" s="61"/>
      <c r="I17" s="62"/>
      <c r="J17" s="62" t="s">
        <v>4753</v>
      </c>
      <c r="K17" s="62"/>
      <c r="L17" s="62"/>
      <c r="M17" s="231" t="s">
        <v>4738</v>
      </c>
      <c r="N17" s="195"/>
    </row>
    <row r="18" spans="1:15">
      <c r="A18" s="194"/>
      <c r="B18" s="1878"/>
      <c r="C18" s="1879"/>
      <c r="D18" s="1878"/>
      <c r="E18" s="63"/>
      <c r="F18" s="1881"/>
      <c r="G18" s="1882" t="s">
        <v>4754</v>
      </c>
      <c r="H18" s="1883"/>
      <c r="I18" s="64" t="s">
        <v>4739</v>
      </c>
      <c r="J18" s="1882" t="s">
        <v>4754</v>
      </c>
      <c r="K18" s="1883"/>
      <c r="L18" s="64" t="s">
        <v>4739</v>
      </c>
      <c r="M18" s="230" t="s">
        <v>4740</v>
      </c>
      <c r="N18" s="195"/>
    </row>
    <row r="19" spans="1:15" ht="72">
      <c r="A19" s="194"/>
      <c r="B19" s="173">
        <v>73467</v>
      </c>
      <c r="C19" s="65"/>
      <c r="D19" s="66" t="str">
        <f>IF($B19=0,0,IF($O19="INSUMO",VLOOKUP($B19,'INSUMOS SINAPI'!$A:$D,2,FALSE),IF($O19="SERVIÇO",VLOOKUP($B19,'SERVIÇOS SINAPI'!$B:$E,2,FALSE))))</f>
        <v>CAMINHÃO TOCO, PBT 14.300 KG, CARGA ÚTIL MÁX. 9.710 KG, DIST. ENTRE EIXOS 3,56 M, POTÊNCIA 185 CV, INCLUSIVE CARROCERIA FIXA ABERTA DE MADEIRA P/ TRANSPORTE GERAL DE CARGA SECA, DIMEN. APROX. 2,50 X 6,50 X 0,50 M - CHP DIURNO. AF_06/2014</v>
      </c>
      <c r="E19" s="67"/>
      <c r="F19" s="68">
        <v>1</v>
      </c>
      <c r="G19" s="69">
        <v>0.5</v>
      </c>
      <c r="H19" s="70"/>
      <c r="I19" s="145">
        <f>IF(G19=0,0,1-G19)</f>
        <v>0.5</v>
      </c>
      <c r="J19" s="234">
        <f>IF($B19=0,0,IF($O19="INSUMO",VLOOKUP($B19,'INSUMOS SINAPI'!$A:$D,4,FALSE),IF($O19="SERVIÇO",VLOOKUP($B19,'SERVIÇOS SINAPI'!$B:$E,4,FALSE))))</f>
        <v>98.82</v>
      </c>
      <c r="K19" s="141"/>
      <c r="L19" s="140"/>
      <c r="M19" s="237">
        <f>TRUNC((J19*G19+L19*I19)*F19,2)</f>
        <v>49.41</v>
      </c>
      <c r="N19" s="195"/>
      <c r="O19" s="52" t="s">
        <v>4729</v>
      </c>
    </row>
    <row r="20" spans="1:15" ht="72">
      <c r="A20" s="194"/>
      <c r="B20" s="226">
        <v>5826</v>
      </c>
      <c r="C20" s="65"/>
      <c r="D20" s="66" t="str">
        <f>IF($B20=0,0,IF($O20="INSUMO",VLOOKUP($B20,'INSUMOS SINAPI'!$A:$D,2,FALSE),IF($O20="SERVIÇO",VLOOKUP($B20,'SERVIÇOS SINAPI'!$B:$E,2,FALSE))))</f>
        <v>CAMINHÃO TOCO, PBT 16.000 KG, CARGA ÚTIL MÁX. 10.685 KG, DIST. ENTRE EIXOS 4,8 M, POTÊNCIA 189 CV, INCLUSIVE CARROCERIA FIXA ABERTA DE MADEIRA P/ TRANSPORTE GERAL DE CARGA SECA, DIMEN. APROX. 2,5 X 7,00 X 0,50 M - CHI DIURNO. AF_06/2014</v>
      </c>
      <c r="E20" s="67"/>
      <c r="F20" s="72">
        <v>1</v>
      </c>
      <c r="G20" s="73">
        <v>0.5</v>
      </c>
      <c r="H20" s="74"/>
      <c r="I20" s="75">
        <v>0.5</v>
      </c>
      <c r="J20" s="235">
        <f>IF($B20=0,0,IF($O20="INSUMO",VLOOKUP($B20,'INSUMOS SINAPI'!$A:$D,4,FALSE),IF($O20="SERVIÇO",VLOOKUP($B20,'SERVIÇOS SINAPI'!$B:$E,4,FALSE))))</f>
        <v>26.38</v>
      </c>
      <c r="K20" s="129"/>
      <c r="L20" s="76"/>
      <c r="M20" s="75">
        <f t="shared" ref="M20:M25" si="0">TRUNC((J20*G20+L20*I20)*F20,2)</f>
        <v>13.19</v>
      </c>
      <c r="N20" s="195"/>
      <c r="O20" s="52" t="s">
        <v>4729</v>
      </c>
    </row>
    <row r="21" spans="1:15">
      <c r="A21" s="194"/>
      <c r="B21" s="226">
        <v>0</v>
      </c>
      <c r="C21" s="65"/>
      <c r="D21" s="66">
        <f>IF($B21=0,0,IF($O21="INSUMO",VLOOKUP($B21,'INSUMOS SINAPI'!$A:$D,2,FALSE),IF($O21="SERVIÇO",VLOOKUP($B21,'SERVIÇOS SINAPI'!$B:$E,2,FALSE))))</f>
        <v>0</v>
      </c>
      <c r="E21" s="67"/>
      <c r="F21" s="72"/>
      <c r="G21" s="73"/>
      <c r="H21" s="74"/>
      <c r="I21" s="75">
        <f>IF(G21=0,0,1-G21)</f>
        <v>0</v>
      </c>
      <c r="J21" s="235">
        <f>IF($B21=0,0,IF($O21="INSUMO",VLOOKUP($B21,'INSUMOS SINAPI'!$A:$D,4,FALSE),IF($O21="SERVIÇO",VLOOKUP($B21,'SERVIÇOS SINAPI'!$B:$E,4,FALSE))))</f>
        <v>0</v>
      </c>
      <c r="K21" s="129"/>
      <c r="L21" s="76"/>
      <c r="M21" s="75">
        <f t="shared" si="0"/>
        <v>0</v>
      </c>
      <c r="N21" s="195"/>
      <c r="O21" s="52" t="s">
        <v>4916</v>
      </c>
    </row>
    <row r="22" spans="1:15">
      <c r="A22" s="194"/>
      <c r="B22" s="226"/>
      <c r="C22" s="65"/>
      <c r="D22" s="66">
        <f>IF($B22=0,0,IF($O22="INSUMO",VLOOKUP($B22,'INSUMOS SINAPI'!$A:$D,2,FALSE),IF($O22="SERVIÇO",VLOOKUP($B22,'SERVIÇOS SINAPI'!$B:$E,2,FALSE))))</f>
        <v>0</v>
      </c>
      <c r="E22" s="67"/>
      <c r="F22" s="72"/>
      <c r="G22" s="73"/>
      <c r="H22" s="74"/>
      <c r="I22" s="75">
        <f>IF(G22=0,0,1-G22)</f>
        <v>0</v>
      </c>
      <c r="J22" s="235">
        <f>IF($B22=0,0,IF($O22="INSUMO",VLOOKUP($B22,'INSUMOS SINAPI'!$A:$D,4,FALSE),IF($O22="SERVIÇO",VLOOKUP($B22,'SERVIÇOS SINAPI'!$B:$E,4,FALSE))))</f>
        <v>0</v>
      </c>
      <c r="K22" s="129"/>
      <c r="L22" s="76"/>
      <c r="M22" s="75">
        <f t="shared" si="0"/>
        <v>0</v>
      </c>
      <c r="N22" s="195"/>
      <c r="O22" s="52" t="s">
        <v>4729</v>
      </c>
    </row>
    <row r="23" spans="1:15">
      <c r="A23" s="194"/>
      <c r="B23" s="226"/>
      <c r="C23" s="65"/>
      <c r="D23" s="66">
        <f>IF($B23=0,0,IF($O23="INSUMO",VLOOKUP($B23,'INSUMOS SINAPI'!$A:$D,2,FALSE),IF($O23="SERVIÇO",VLOOKUP($B23,'SERVIÇOS SINAPI'!$B:$E,2,FALSE))))</f>
        <v>0</v>
      </c>
      <c r="E23" s="67"/>
      <c r="F23" s="72"/>
      <c r="G23" s="73"/>
      <c r="H23" s="74"/>
      <c r="I23" s="75">
        <f>IF(G23=0,0,1-G23)</f>
        <v>0</v>
      </c>
      <c r="J23" s="235">
        <f>IF($B23=0,0,IF($O23="INSUMO",VLOOKUP($B23,'INSUMOS SINAPI'!$A:$D,4,FALSE),IF($O23="SERVIÇO",VLOOKUP($B23,'SERVIÇOS SINAPI'!$B:$E,4,FALSE))))</f>
        <v>0</v>
      </c>
      <c r="K23" s="129"/>
      <c r="L23" s="76"/>
      <c r="M23" s="75">
        <f t="shared" si="0"/>
        <v>0</v>
      </c>
      <c r="N23" s="195"/>
      <c r="O23" s="52" t="s">
        <v>4729</v>
      </c>
    </row>
    <row r="24" spans="1:15">
      <c r="A24" s="194"/>
      <c r="B24" s="226"/>
      <c r="C24" s="65"/>
      <c r="D24" s="66">
        <f>IF($B24=0,0,IF($O24="INSUMO",VLOOKUP($B24,'INSUMOS SINAPI'!$A:$D,2,FALSE),IF($O24="SERVIÇO",VLOOKUP($B24,'SERVIÇOS SINAPI'!$B:$E,2,FALSE))))</f>
        <v>0</v>
      </c>
      <c r="E24" s="67"/>
      <c r="F24" s="72"/>
      <c r="G24" s="73"/>
      <c r="H24" s="74"/>
      <c r="I24" s="75">
        <f>IF(G24=0,0,1-G24)</f>
        <v>0</v>
      </c>
      <c r="J24" s="235">
        <f>IF($B24=0,0,IF($O24="INSUMO",VLOOKUP($B24,'INSUMOS SINAPI'!$A:$D,4,FALSE),IF($O24="SERVIÇO",VLOOKUP($B24,'SERVIÇOS SINAPI'!$B:$E,4,FALSE))))</f>
        <v>0</v>
      </c>
      <c r="K24" s="129"/>
      <c r="L24" s="76"/>
      <c r="M24" s="75">
        <f t="shared" si="0"/>
        <v>0</v>
      </c>
      <c r="N24" s="195"/>
      <c r="O24" s="52" t="s">
        <v>4729</v>
      </c>
    </row>
    <row r="25" spans="1:15">
      <c r="A25" s="194"/>
      <c r="B25" s="227"/>
      <c r="C25" s="77"/>
      <c r="D25" s="66">
        <f>IF($B25=0,0,IF($O25="INSUMO",VLOOKUP($B25,'INSUMOS SINAPI'!$A:$D,2,FALSE),IF($O25="SERVIÇO",VLOOKUP($B25,'SERVIÇOS SINAPI'!$B:$E,2,FALSE))))</f>
        <v>0</v>
      </c>
      <c r="E25" s="78"/>
      <c r="F25" s="79"/>
      <c r="G25" s="80"/>
      <c r="H25" s="81"/>
      <c r="I25" s="82">
        <f>IF(G25=0,0,1-G25)</f>
        <v>0</v>
      </c>
      <c r="J25" s="236">
        <f>IF($B25=0,0,IF($O25="INSUMO",VLOOKUP($B25,'INSUMOS SINAPI'!$A:$D,4,FALSE),IF($O25="SERVIÇO",VLOOKUP($B25,'SERVIÇOS SINAPI'!$B:$E,4,FALSE))))</f>
        <v>0</v>
      </c>
      <c r="K25" s="144"/>
      <c r="L25" s="83"/>
      <c r="M25" s="83">
        <f t="shared" si="0"/>
        <v>0</v>
      </c>
      <c r="N25" s="195"/>
      <c r="O25" s="52" t="s">
        <v>4729</v>
      </c>
    </row>
    <row r="26" spans="1:15">
      <c r="A26" s="194"/>
      <c r="B26" s="84"/>
      <c r="C26" s="85"/>
      <c r="D26" s="86" t="s">
        <v>4741</v>
      </c>
      <c r="E26" s="86"/>
      <c r="F26" s="86"/>
      <c r="G26" s="87"/>
      <c r="H26" s="87"/>
      <c r="I26" s="88"/>
      <c r="J26" s="88"/>
      <c r="K26" s="88"/>
      <c r="L26" s="89"/>
      <c r="M26" s="240">
        <f>SUM(M19:M25)</f>
        <v>62.599999999999994</v>
      </c>
      <c r="N26" s="195"/>
    </row>
    <row r="27" spans="1:15" ht="3.95" customHeight="1">
      <c r="A27" s="194"/>
      <c r="B27" s="91"/>
      <c r="C27" s="92"/>
      <c r="D27" s="92"/>
      <c r="E27" s="92"/>
      <c r="F27" s="93"/>
      <c r="G27" s="93"/>
      <c r="H27" s="93"/>
      <c r="I27" s="93"/>
      <c r="J27" s="93"/>
      <c r="K27" s="93"/>
      <c r="L27" s="93"/>
      <c r="M27" s="94"/>
      <c r="N27" s="195"/>
    </row>
    <row r="28" spans="1:15">
      <c r="A28" s="194"/>
      <c r="B28" s="1876" t="s">
        <v>16</v>
      </c>
      <c r="C28" s="1877"/>
      <c r="D28" s="1876" t="s">
        <v>4742</v>
      </c>
      <c r="E28" s="1877"/>
      <c r="F28" s="1880" t="s">
        <v>4736</v>
      </c>
      <c r="G28" s="1887" t="s">
        <v>4746</v>
      </c>
      <c r="H28" s="1888"/>
      <c r="I28" s="1889"/>
      <c r="J28" s="95" t="s">
        <v>4738</v>
      </c>
      <c r="K28" s="95"/>
      <c r="L28" s="62"/>
      <c r="M28" s="231" t="s">
        <v>4738</v>
      </c>
      <c r="N28" s="195"/>
    </row>
    <row r="29" spans="1:15">
      <c r="A29" s="194"/>
      <c r="B29" s="1878"/>
      <c r="C29" s="1879"/>
      <c r="D29" s="1878"/>
      <c r="E29" s="1879"/>
      <c r="F29" s="1881"/>
      <c r="G29" s="1890"/>
      <c r="H29" s="1891"/>
      <c r="I29" s="1892"/>
      <c r="J29" s="97" t="s">
        <v>4740</v>
      </c>
      <c r="K29" s="97"/>
      <c r="L29" s="98"/>
      <c r="M29" s="230" t="s">
        <v>4755</v>
      </c>
      <c r="N29" s="195"/>
    </row>
    <row r="30" spans="1:15" ht="24">
      <c r="A30" s="194"/>
      <c r="B30" s="173">
        <v>90776</v>
      </c>
      <c r="C30" s="99"/>
      <c r="D30" s="100" t="str">
        <f>IF($B30=0,0,IF($O30="INSUMO",VLOOKUP($B30,'INSUMOS SINAPI'!$A:$D,2,FALSE),IF($O30="SERVIÇO",VLOOKUP($B30,'SERVIÇOS SINAPI'!$B:$E,2,FALSE))))</f>
        <v>ENCARREGADO GERAL COM ENCARGOS COMPLEMENTARES</v>
      </c>
      <c r="E30" s="101"/>
      <c r="F30" s="232">
        <v>1</v>
      </c>
      <c r="G30" s="1893" t="str">
        <f>IF($B30=0,0,IF($O30="INSUMO",VLOOKUP($B30,'INSUMOS SINAPI'!$A:$D,3,FALSE),IF($O30="SERVIÇO",VLOOKUP($B30,'SERVIÇOS SINAPI'!$B:$E,3,FALSE))))</f>
        <v>H</v>
      </c>
      <c r="H30" s="1894" t="str">
        <f>IF($B30=0,0,IF($O30="INSUMO",VLOOKUP($B30,'INSUMOS SINAPI'!$A:$D,2,FALSE),IF($O30="SERVIÇO",VLOOKUP($B30,'SERVIÇOS SINAPI'!$B:$E,2,FALSE))))</f>
        <v>ENCARREGADO GERAL COM ENCARGOS COMPLEMENTARES</v>
      </c>
      <c r="I30" s="1895" t="str">
        <f>IF($B30=0,0,IF($O30="INSUMO",VLOOKUP($B30,'INSUMOS SINAPI'!$A:$D,2,FALSE),IF($O30="SERVIÇO",VLOOKUP($B30,'SERVIÇOS SINAPI'!$B:$E,2,FALSE))))</f>
        <v>ENCARREGADO GERAL COM ENCARGOS COMPLEMENTARES</v>
      </c>
      <c r="J30" s="2926">
        <f>IF($B30=0,0,IF($O30="INSUMO",VLOOKUP($B30,'INSUMOS SINAPI'!$A:$D,4,FALSE),IF($O30="SERVIÇO",VLOOKUP($B30,'SERVIÇOS SINAPI'!$B:$E,4,FALSE))))</f>
        <v>21.67</v>
      </c>
      <c r="K30" s="2927" t="str">
        <f>IF($B30=0,0,IF($O30="INSUMO",VLOOKUP($B30,'INSUMOS SINAPI'!$A:$D,2,FALSE),IF($O30="SERVIÇO",VLOOKUP($B30,'SERVIÇOS SINAPI'!$B:$E,2,FALSE))))</f>
        <v>ENCARREGADO GERAL COM ENCARGOS COMPLEMENTARES</v>
      </c>
      <c r="L30" s="2928" t="str">
        <f>IF($B30=0,0,IF($O30="INSUMO",VLOOKUP($B30,'INSUMOS SINAPI'!$A:$D,2,FALSE),IF($O30="SERVIÇO",VLOOKUP($B30,'SERVIÇOS SINAPI'!$B:$E,2,FALSE))))</f>
        <v>ENCARREGADO GERAL COM ENCARGOS COMPLEMENTARES</v>
      </c>
      <c r="M30" s="75">
        <f>TRUNC(F30*J30,2)</f>
        <v>21.67</v>
      </c>
      <c r="N30" s="195"/>
      <c r="O30" s="52" t="s">
        <v>4729</v>
      </c>
    </row>
    <row r="31" spans="1:15" ht="24">
      <c r="A31" s="194"/>
      <c r="B31" s="226">
        <v>88262</v>
      </c>
      <c r="C31" s="65"/>
      <c r="D31" s="66" t="str">
        <f>IF($B31=0,0,IF($O31="INSUMO",VLOOKUP($B31,'INSUMOS SINAPI'!$A:$D,2,FALSE),IF($O31="SERVIÇO",VLOOKUP($B31,'SERVIÇOS SINAPI'!$B:$E,2,FALSE))))</f>
        <v>CARPINTEIRO DE FORMAS COM ENCARGOS COMPLEMENTARES</v>
      </c>
      <c r="E31" s="67"/>
      <c r="F31" s="233">
        <v>1</v>
      </c>
      <c r="G31" s="1896" t="str">
        <f>IF($B31=0,0,IF($O31="INSUMO",VLOOKUP($B31,'INSUMOS SINAPI'!$A:$D,3,FALSE),IF($O31="SERVIÇO",VLOOKUP($B31,'SERVIÇOS SINAPI'!$B:$E,3,FALSE))))</f>
        <v>H</v>
      </c>
      <c r="H31" s="1897" t="str">
        <f>IF($B31=0,0,IF($O31="INSUMO",VLOOKUP($B31,'INSUMOS SINAPI'!$A:$D,2,FALSE),IF($O31="SERVIÇO",VLOOKUP($B31,'SERVIÇOS SINAPI'!$B:$E,2,FALSE))))</f>
        <v>CARPINTEIRO DE FORMAS COM ENCARGOS COMPLEMENTARES</v>
      </c>
      <c r="I31" s="1898" t="str">
        <f>IF($B31=0,0,IF($O31="INSUMO",VLOOKUP($B31,'INSUMOS SINAPI'!$A:$D,2,FALSE),IF($O31="SERVIÇO",VLOOKUP($B31,'SERVIÇOS SINAPI'!$B:$E,2,FALSE))))</f>
        <v>CARPINTEIRO DE FORMAS COM ENCARGOS COMPLEMENTARES</v>
      </c>
      <c r="J31" s="2929">
        <f>IF($B31=0,0,IF($O31="INSUMO",VLOOKUP($B31,'INSUMOS SINAPI'!$A:$D,4,FALSE),IF($O31="SERVIÇO",VLOOKUP($B31,'SERVIÇOS SINAPI'!$B:$E,4,FALSE))))</f>
        <v>19.739999999999998</v>
      </c>
      <c r="K31" s="2930" t="str">
        <f>IF($B31=0,0,IF($O31="INSUMO",VLOOKUP($B31,'INSUMOS SINAPI'!$A:$D,2,FALSE),IF($O31="SERVIÇO",VLOOKUP($B31,'SERVIÇOS SINAPI'!$B:$E,2,FALSE))))</f>
        <v>CARPINTEIRO DE FORMAS COM ENCARGOS COMPLEMENTARES</v>
      </c>
      <c r="L31" s="2931" t="str">
        <f>IF($B31=0,0,IF($O31="INSUMO",VLOOKUP($B31,'INSUMOS SINAPI'!$A:$D,2,FALSE),IF($O31="SERVIÇO",VLOOKUP($B31,'SERVIÇOS SINAPI'!$B:$E,2,FALSE))))</f>
        <v>CARPINTEIRO DE FORMAS COM ENCARGOS COMPLEMENTARES</v>
      </c>
      <c r="M31" s="75">
        <f>TRUNC(F31*J31,2)</f>
        <v>19.739999999999998</v>
      </c>
      <c r="N31" s="195"/>
      <c r="O31" s="52" t="s">
        <v>4729</v>
      </c>
    </row>
    <row r="32" spans="1:15">
      <c r="A32" s="194"/>
      <c r="B32" s="226">
        <v>88310</v>
      </c>
      <c r="C32" s="104"/>
      <c r="D32" s="66" t="str">
        <f>IF($B32=0,0,IF($O32="INSUMO",VLOOKUP($B32,'INSUMOS SINAPI'!$A:$D,2,FALSE),IF($O32="SERVIÇO",VLOOKUP($B32,'SERVIÇOS SINAPI'!$B:$E,2,FALSE))))</f>
        <v>PINTOR COM ENCARGOS COMPLEMENTARES</v>
      </c>
      <c r="E32" s="67"/>
      <c r="F32" s="233">
        <v>0.5</v>
      </c>
      <c r="G32" s="1896" t="str">
        <f>IF($B32=0,0,IF($O32="INSUMO",VLOOKUP($B32,'INSUMOS SINAPI'!$A:$D,3,FALSE),IF($O32="SERVIÇO",VLOOKUP($B32,'SERVIÇOS SINAPI'!$B:$E,3,FALSE))))</f>
        <v>H</v>
      </c>
      <c r="H32" s="1897" t="str">
        <f>IF($B32=0,0,IF($O32="INSUMO",VLOOKUP($B32,'INSUMOS SINAPI'!$A:$D,2,FALSE),IF($O32="SERVIÇO",VLOOKUP($B32,'SERVIÇOS SINAPI'!$B:$E,2,FALSE))))</f>
        <v>PINTOR COM ENCARGOS COMPLEMENTARES</v>
      </c>
      <c r="I32" s="1898" t="str">
        <f>IF($B32=0,0,IF($O32="INSUMO",VLOOKUP($B32,'INSUMOS SINAPI'!$A:$D,2,FALSE),IF($O32="SERVIÇO",VLOOKUP($B32,'SERVIÇOS SINAPI'!$B:$E,2,FALSE))))</f>
        <v>PINTOR COM ENCARGOS COMPLEMENTARES</v>
      </c>
      <c r="J32" s="2929">
        <f>IF($B32=0,0,IF($O32="INSUMO",VLOOKUP($B32,'INSUMOS SINAPI'!$A:$D,4,FALSE),IF($O32="SERVIÇO",VLOOKUP($B32,'SERVIÇOS SINAPI'!$B:$E,4,FALSE))))</f>
        <v>20.99</v>
      </c>
      <c r="K32" s="2930" t="str">
        <f>IF($B32=0,0,IF($O32="INSUMO",VLOOKUP($B32,'INSUMOS SINAPI'!$A:$D,2,FALSE),IF($O32="SERVIÇO",VLOOKUP($B32,'SERVIÇOS SINAPI'!$B:$E,2,FALSE))))</f>
        <v>PINTOR COM ENCARGOS COMPLEMENTARES</v>
      </c>
      <c r="L32" s="2931" t="str">
        <f>IF($B32=0,0,IF($O32="INSUMO",VLOOKUP($B32,'INSUMOS SINAPI'!$A:$D,2,FALSE),IF($O32="SERVIÇO",VLOOKUP($B32,'SERVIÇOS SINAPI'!$B:$E,2,FALSE))))</f>
        <v>PINTOR COM ENCARGOS COMPLEMENTARES</v>
      </c>
      <c r="M32" s="75">
        <f>TRUNC(F32*J32,2)</f>
        <v>10.49</v>
      </c>
      <c r="N32" s="195"/>
      <c r="O32" s="52" t="s">
        <v>4729</v>
      </c>
    </row>
    <row r="33" spans="1:15">
      <c r="A33" s="194"/>
      <c r="B33" s="227">
        <v>88316</v>
      </c>
      <c r="C33" s="105"/>
      <c r="D33" s="106" t="str">
        <f>IF($B33=0,0,IF($O33="INSUMO",VLOOKUP($B33,'INSUMOS SINAPI'!$A:$D,2,FALSE),IF($O33="SERVIÇO",VLOOKUP($B33,'SERVIÇOS SINAPI'!$B:$E,2,FALSE))))</f>
        <v>SERVENTE COM ENCARGOS COMPLEMENTARES</v>
      </c>
      <c r="E33" s="67"/>
      <c r="F33" s="233">
        <v>5</v>
      </c>
      <c r="G33" s="1899" t="str">
        <f>IF($B33=0,0,IF($O33="INSUMO",VLOOKUP($B33,'INSUMOS SINAPI'!$A:$D,3,FALSE),IF($O33="SERVIÇO",VLOOKUP($B33,'SERVIÇOS SINAPI'!$B:$E,3,FALSE))))</f>
        <v>H</v>
      </c>
      <c r="H33" s="1900" t="str">
        <f>IF($B33=0,0,IF($O33="INSUMO",VLOOKUP($B33,'INSUMOS SINAPI'!$A:$D,2,FALSE),IF($O33="SERVIÇO",VLOOKUP($B33,'SERVIÇOS SINAPI'!$B:$E,2,FALSE))))</f>
        <v>SERVENTE COM ENCARGOS COMPLEMENTARES</v>
      </c>
      <c r="I33" s="1901" t="str">
        <f>IF($B33=0,0,IF($O33="INSUMO",VLOOKUP($B33,'INSUMOS SINAPI'!$A:$D,2,FALSE),IF($O33="SERVIÇO",VLOOKUP($B33,'SERVIÇOS SINAPI'!$B:$E,2,FALSE))))</f>
        <v>SERVENTE COM ENCARGOS COMPLEMENTARES</v>
      </c>
      <c r="J33" s="2932">
        <f>IF($B33=0,0,IF($O33="INSUMO",VLOOKUP($B33,'INSUMOS SINAPI'!$A:$D,4,FALSE),IF($O33="SERVIÇO",VLOOKUP($B33,'SERVIÇOS SINAPI'!$B:$E,4,FALSE))))</f>
        <v>15.95</v>
      </c>
      <c r="K33" s="2933" t="str">
        <f>IF($B33=0,0,IF($O33="INSUMO",VLOOKUP($B33,'INSUMOS SINAPI'!$A:$D,2,FALSE),IF($O33="SERVIÇO",VLOOKUP($B33,'SERVIÇOS SINAPI'!$B:$E,2,FALSE))))</f>
        <v>SERVENTE COM ENCARGOS COMPLEMENTARES</v>
      </c>
      <c r="L33" s="2934" t="str">
        <f>IF($B33=0,0,IF($O33="INSUMO",VLOOKUP($B33,'INSUMOS SINAPI'!$A:$D,2,FALSE),IF($O33="SERVIÇO",VLOOKUP($B33,'SERVIÇOS SINAPI'!$B:$E,2,FALSE))))</f>
        <v>SERVENTE COM ENCARGOS COMPLEMENTARES</v>
      </c>
      <c r="M33" s="75">
        <f>TRUNC(F33*J33,2)</f>
        <v>79.75</v>
      </c>
      <c r="N33" s="195"/>
      <c r="O33" s="52" t="s">
        <v>4729</v>
      </c>
    </row>
    <row r="34" spans="1:15">
      <c r="A34" s="194"/>
      <c r="B34" s="108"/>
      <c r="C34" s="109"/>
      <c r="D34" s="110" t="s">
        <v>4743</v>
      </c>
      <c r="E34" s="110"/>
      <c r="F34" s="110"/>
      <c r="G34" s="111"/>
      <c r="H34" s="111"/>
      <c r="I34" s="111"/>
      <c r="J34" s="111"/>
      <c r="K34" s="111"/>
      <c r="L34" s="112"/>
      <c r="M34" s="239">
        <f>SUM(M30:M33)</f>
        <v>131.65</v>
      </c>
      <c r="N34" s="195"/>
    </row>
    <row r="35" spans="1:15">
      <c r="A35" s="194"/>
      <c r="B35" s="114"/>
      <c r="C35" s="115"/>
      <c r="D35" s="116" t="s">
        <v>4756</v>
      </c>
      <c r="E35" s="116"/>
      <c r="F35" s="116"/>
      <c r="G35" s="117"/>
      <c r="H35" s="117"/>
      <c r="I35" s="118"/>
      <c r="J35" s="119"/>
      <c r="K35" s="119"/>
      <c r="L35" s="120"/>
      <c r="M35" s="239">
        <f>M26+M34</f>
        <v>194.25</v>
      </c>
      <c r="N35" s="195"/>
    </row>
    <row r="36" spans="1:15" ht="3.95" customHeight="1">
      <c r="A36" s="194"/>
      <c r="B36" s="91"/>
      <c r="C36" s="92"/>
      <c r="D36" s="121"/>
      <c r="E36" s="121"/>
      <c r="F36" s="121"/>
      <c r="G36" s="93"/>
      <c r="H36" s="93"/>
      <c r="I36" s="93"/>
      <c r="J36" s="93"/>
      <c r="K36" s="93"/>
      <c r="L36" s="93"/>
      <c r="M36" s="122"/>
      <c r="N36" s="195"/>
    </row>
    <row r="37" spans="1:15">
      <c r="A37" s="194"/>
      <c r="B37" s="84"/>
      <c r="C37" s="85"/>
      <c r="D37" s="86" t="s">
        <v>4744</v>
      </c>
      <c r="E37" s="86"/>
      <c r="F37" s="86"/>
      <c r="G37" s="245"/>
      <c r="H37" s="245"/>
      <c r="I37" s="245"/>
      <c r="J37" s="245"/>
      <c r="K37" s="245"/>
      <c r="L37" s="246"/>
      <c r="M37" s="239">
        <f>TRUNC(M35/M15,2)</f>
        <v>48.56</v>
      </c>
      <c r="N37" s="195"/>
    </row>
    <row r="38" spans="1:15" ht="3.95" customHeight="1">
      <c r="A38" s="194"/>
      <c r="B38" s="91"/>
      <c r="C38" s="92"/>
      <c r="D38" s="92"/>
      <c r="E38" s="92"/>
      <c r="F38" s="93"/>
      <c r="G38" s="93"/>
      <c r="H38" s="93"/>
      <c r="I38" s="93"/>
      <c r="J38" s="93"/>
      <c r="K38" s="93"/>
      <c r="L38" s="93"/>
      <c r="M38" s="74"/>
      <c r="N38" s="195"/>
    </row>
    <row r="39" spans="1:15" ht="12.75" customHeight="1">
      <c r="A39" s="194"/>
      <c r="B39" s="125" t="s">
        <v>16</v>
      </c>
      <c r="C39" s="126"/>
      <c r="D39" s="125" t="s">
        <v>4745</v>
      </c>
      <c r="E39" s="126"/>
      <c r="F39" s="1884" t="s">
        <v>17</v>
      </c>
      <c r="G39" s="1886"/>
      <c r="H39" s="149"/>
      <c r="I39" s="228" t="s">
        <v>4746</v>
      </c>
      <c r="J39" s="1884" t="s">
        <v>4747</v>
      </c>
      <c r="K39" s="1885"/>
      <c r="L39" s="1886"/>
      <c r="M39" s="127" t="s">
        <v>4748</v>
      </c>
      <c r="N39" s="195"/>
    </row>
    <row r="40" spans="1:15" ht="24">
      <c r="A40" s="194"/>
      <c r="B40" s="226">
        <v>11057</v>
      </c>
      <c r="C40" s="65"/>
      <c r="D40" s="66" t="str">
        <f>IF($B40=0,0,IF($O40="INSUMO",VLOOKUP($B40,'INSUMOS SINAPI'!$A:$D,2,FALSE),IF($O40="SERVIÇO",VLOOKUP($B40,'SERVIÇOS SINAPI'!$B:$E,2,FALSE))))</f>
        <v>PARAFUSO ROSCA SOBERBA ZINCADO CABECA CHATA FENDA SIMPLES 4,8 X 40 MM (1.1/2 ")</v>
      </c>
      <c r="E40" s="104"/>
      <c r="F40" s="1923">
        <v>2</v>
      </c>
      <c r="G40" s="1924"/>
      <c r="H40" s="150"/>
      <c r="I40" s="152" t="str">
        <f>IF($B40=0,0,IF($O40="INSUMO",VLOOKUP($B40,'INSUMOS SINAPI'!$A:$D,3,FALSE),IF($O40="SERVIÇO",VLOOKUP($B40,'SERVIÇOS SINAPI'!$B:$E,3,FALSE))))</f>
        <v xml:space="preserve">UN    </v>
      </c>
      <c r="J40" s="2935">
        <f>IF($B40=0,0,IF($O40="INSUMO",VLOOKUP($B40,'INSUMOS SINAPI'!$A:$D,4,FALSE),IF($O40="SERVIÇO",VLOOKUP($B40,'SERVIÇOS SINAPI'!$B:$E,4,FALSE))))</f>
        <v>0.1</v>
      </c>
      <c r="K40" s="2936" t="str">
        <f>IF($B40=0,0,IF($O40="INSUMO",VLOOKUP($B40,'INSUMOS SINAPI'!$A:$D,2,FALSE),IF($O40="SERVIÇO",VLOOKUP($B40,'SERVIÇOS SINAPI'!$B:$E,2,FALSE))))</f>
        <v>PARAFUSO ROSCA SOBERBA ZINCADO CABECA CHATA FENDA SIMPLES 4,8 X 40 MM (1.1/2 ")</v>
      </c>
      <c r="L40" s="2937" t="str">
        <f>IF($B40=0,0,IF($O40="INSUMO",VLOOKUP($B40,'INSUMOS SINAPI'!$A:$D,2,FALSE),IF($O40="SERVIÇO",VLOOKUP($B40,'SERVIÇOS SINAPI'!$B:$E,2,FALSE))))</f>
        <v>PARAFUSO ROSCA SOBERBA ZINCADO CABECA CHATA FENDA SIMPLES 4,8 X 40 MM (1.1/2 ")</v>
      </c>
      <c r="M40" s="238">
        <f>TRUNC(SUM(F40*J40),2)</f>
        <v>0.2</v>
      </c>
      <c r="N40" s="195"/>
      <c r="O40" s="52" t="s">
        <v>4916</v>
      </c>
    </row>
    <row r="41" spans="1:15" ht="36">
      <c r="A41" s="194"/>
      <c r="B41" s="226">
        <v>4299</v>
      </c>
      <c r="C41" s="65"/>
      <c r="D41" s="66" t="str">
        <f>IF($B41=0,0,IF($O41="INSUMO",VLOOKUP($B41,'INSUMOS SINAPI'!$A:$D,2,FALSE),IF($O41="SERVIÇO",VLOOKUP($B41,'SERVIÇOS SINAPI'!$B:$E,2,FALSE))))</f>
        <v>PARAFUSO ZINCADO ROSCA SOBERBA, CABECA SEXTAVADA, 5/16 " X 110 MM, PARA FIXACAO DE TELHA EM MADEIRA</v>
      </c>
      <c r="E41" s="104"/>
      <c r="F41" s="1914">
        <v>3</v>
      </c>
      <c r="G41" s="1915"/>
      <c r="H41" s="151"/>
      <c r="I41" s="153" t="str">
        <f>IF($B41=0,0,IF($O41="INSUMO",VLOOKUP($B41,'INSUMOS SINAPI'!$A:$D,3,FALSE),IF($O41="SERVIÇO",VLOOKUP($B41,'SERVIÇOS SINAPI'!$B:$E,3,FALSE))))</f>
        <v xml:space="preserve">UN    </v>
      </c>
      <c r="J41" s="2938">
        <f>IF($B41=0,0,IF($O41="INSUMO",VLOOKUP($B41,'INSUMOS SINAPI'!$A:$D,4,FALSE),IF($O41="SERVIÇO",VLOOKUP($B41,'SERVIÇOS SINAPI'!$B:$E,4,FALSE))))</f>
        <v>0.83</v>
      </c>
      <c r="K41" s="2939" t="str">
        <f>IF($B41=0,0,IF($O41="INSUMO",VLOOKUP($B41,'INSUMOS SINAPI'!$A:$D,2,FALSE),IF($O41="SERVIÇO",VLOOKUP($B41,'SERVIÇOS SINAPI'!$B:$E,2,FALSE))))</f>
        <v>PARAFUSO ZINCADO ROSCA SOBERBA, CABECA SEXTAVADA, 5/16 " X 110 MM, PARA FIXACAO DE TELHA EM MADEIRA</v>
      </c>
      <c r="L41" s="2940" t="str">
        <f>IF($B41=0,0,IF($O41="INSUMO",VLOOKUP($B41,'INSUMOS SINAPI'!$A:$D,2,FALSE),IF($O41="SERVIÇO",VLOOKUP($B41,'SERVIÇOS SINAPI'!$B:$E,2,FALSE))))</f>
        <v>PARAFUSO ZINCADO ROSCA SOBERBA, CABECA SEXTAVADA, 5/16 " X 110 MM, PARA FIXACAO DE TELHA EM MADEIRA</v>
      </c>
      <c r="M41" s="238">
        <f>TRUNC(SUM(F41*J41),2)</f>
        <v>2.4900000000000002</v>
      </c>
      <c r="N41" s="195"/>
      <c r="O41" s="52" t="s">
        <v>4916</v>
      </c>
    </row>
    <row r="42" spans="1:15" ht="36">
      <c r="A42" s="194"/>
      <c r="B42" s="226">
        <v>20209</v>
      </c>
      <c r="C42" s="65"/>
      <c r="D42" s="66" t="str">
        <f>IF($B42=0,0,IF($O42="INSUMO",VLOOKUP($B42,'INSUMOS SINAPI'!$A:$D,2,FALSE),IF($O42="SERVIÇO",VLOOKUP($B42,'SERVIÇOS SINAPI'!$B:$E,2,FALSE))))</f>
        <v>PECA DE MADEIRA APARELHADA *7,5 X 7,5* CM (3 X 3 ") MACARANDUBA, ANGELIM OU EQUIVALENTE DA REGIAO</v>
      </c>
      <c r="E42" s="104"/>
      <c r="F42" s="1914">
        <v>3</v>
      </c>
      <c r="G42" s="1915"/>
      <c r="H42" s="151"/>
      <c r="I42" s="153" t="str">
        <f>IF($B42=0,0,IF($O42="INSUMO",VLOOKUP($B42,'INSUMOS SINAPI'!$A:$D,3,FALSE),IF($O42="SERVIÇO",VLOOKUP($B42,'SERVIÇOS SINAPI'!$B:$E,3,FALSE))))</f>
        <v xml:space="preserve">M     </v>
      </c>
      <c r="J42" s="2938">
        <f>IF($B42=0,0,IF($O42="INSUMO",VLOOKUP($B42,'INSUMOS SINAPI'!$A:$D,4,FALSE),IF($O42="SERVIÇO",VLOOKUP($B42,'SERVIÇOS SINAPI'!$B:$E,4,FALSE))))</f>
        <v>9.14</v>
      </c>
      <c r="K42" s="2939" t="str">
        <f>IF($B42=0,0,IF($O42="INSUMO",VLOOKUP($B42,'INSUMOS SINAPI'!$A:$D,2,FALSE),IF($O42="SERVIÇO",VLOOKUP($B42,'SERVIÇOS SINAPI'!$B:$E,2,FALSE))))</f>
        <v>PECA DE MADEIRA APARELHADA *7,5 X 7,5* CM (3 X 3 ") MACARANDUBA, ANGELIM OU EQUIVALENTE DA REGIAO</v>
      </c>
      <c r="L42" s="2940" t="str">
        <f>IF($B42=0,0,IF($O42="INSUMO",VLOOKUP($B42,'INSUMOS SINAPI'!$A:$D,2,FALSE),IF($O42="SERVIÇO",VLOOKUP($B42,'SERVIÇOS SINAPI'!$B:$E,2,FALSE))))</f>
        <v>PECA DE MADEIRA APARELHADA *7,5 X 7,5* CM (3 X 3 ") MACARANDUBA, ANGELIM OU EQUIVALENTE DA REGIAO</v>
      </c>
      <c r="M42" s="238">
        <f>TRUNC(SUM(F42*J42),2)</f>
        <v>27.42</v>
      </c>
      <c r="N42" s="195"/>
      <c r="O42" s="52" t="s">
        <v>4916</v>
      </c>
    </row>
    <row r="43" spans="1:15" ht="36">
      <c r="A43" s="194"/>
      <c r="B43" s="226">
        <v>4509</v>
      </c>
      <c r="C43" s="65"/>
      <c r="D43" s="66" t="str">
        <f>IF($B43=0,0,IF($O43="INSUMO",VLOOKUP($B43,'INSUMOS SINAPI'!$A:$D,2,FALSE),IF($O43="SERVIÇO",VLOOKUP($B43,'SERVIÇOS SINAPI'!$B:$E,2,FALSE))))</f>
        <v>TABUA DE MADEIRA NAO APARELHADA *2,5 X 10 CM (1 X 4 ") PINUS, MISTA OU EQUIVALENTE DA REGIAO</v>
      </c>
      <c r="E43" s="104"/>
      <c r="F43" s="1914">
        <v>1.4</v>
      </c>
      <c r="G43" s="1915"/>
      <c r="H43" s="151"/>
      <c r="I43" s="153" t="str">
        <f>IF($B43=0,0,IF($O43="INSUMO",VLOOKUP($B43,'INSUMOS SINAPI'!$A:$D,3,FALSE),IF($O43="SERVIÇO",VLOOKUP($B43,'SERVIÇOS SINAPI'!$B:$E,3,FALSE))))</f>
        <v xml:space="preserve">M     </v>
      </c>
      <c r="J43" s="2938">
        <f>IF($B43=0,0,IF($O43="INSUMO",VLOOKUP($B43,'INSUMOS SINAPI'!$A:$D,4,FALSE),IF($O43="SERVIÇO",VLOOKUP($B43,'SERVIÇOS SINAPI'!$B:$E,4,FALSE))))</f>
        <v>2.84</v>
      </c>
      <c r="K43" s="2939" t="str">
        <f>IF($B43=0,0,IF($O43="INSUMO",VLOOKUP($B43,'INSUMOS SINAPI'!$A:$D,2,FALSE),IF($O43="SERVIÇO",VLOOKUP($B43,'SERVIÇOS SINAPI'!$B:$E,2,FALSE))))</f>
        <v>TABUA DE MADEIRA NAO APARELHADA *2,5 X 10 CM (1 X 4 ") PINUS, MISTA OU EQUIVALENTE DA REGIAO</v>
      </c>
      <c r="L43" s="2940" t="str">
        <f>IF($B43=0,0,IF($O43="INSUMO",VLOOKUP($B43,'INSUMOS SINAPI'!$A:$D,2,FALSE),IF($O43="SERVIÇO",VLOOKUP($B43,'SERVIÇOS SINAPI'!$B:$E,2,FALSE))))</f>
        <v>TABUA DE MADEIRA NAO APARELHADA *2,5 X 10 CM (1 X 4 ") PINUS, MISTA OU EQUIVALENTE DA REGIAO</v>
      </c>
      <c r="M43" s="238">
        <f>TRUNC(SUM(F43*J43),2)</f>
        <v>3.97</v>
      </c>
      <c r="N43" s="195"/>
      <c r="O43" s="52" t="s">
        <v>4916</v>
      </c>
    </row>
    <row r="44" spans="1:15">
      <c r="A44" s="194"/>
      <c r="B44" s="226">
        <v>7288</v>
      </c>
      <c r="C44" s="65"/>
      <c r="D44" s="66" t="str">
        <f>IF($B44=0,0,IF($O44="INSUMO",VLOOKUP($B44,'INSUMOS SINAPI'!$A:$D,2,FALSE),IF($O44="SERVIÇO",VLOOKUP($B44,'SERVIÇOS SINAPI'!$B:$E,2,FALSE))))</f>
        <v>TINTA ESMALTE SINTETICO PREMIUM FOSCO</v>
      </c>
      <c r="E44" s="104"/>
      <c r="F44" s="1914">
        <v>0.33</v>
      </c>
      <c r="G44" s="1915"/>
      <c r="H44" s="151"/>
      <c r="I44" s="153" t="str">
        <f>IF($B44=0,0,IF($O44="INSUMO",VLOOKUP($B44,'INSUMOS SINAPI'!$A:$D,3,FALSE),IF($O44="SERVIÇO",VLOOKUP($B44,'SERVIÇOS SINAPI'!$B:$E,3,FALSE))))</f>
        <v xml:space="preserve">L     </v>
      </c>
      <c r="J44" s="2938">
        <f>IF($B44=0,0,IF($O44="INSUMO",VLOOKUP($B44,'INSUMOS SINAPI'!$A:$D,4,FALSE),IF($O44="SERVIÇO",VLOOKUP($B44,'SERVIÇOS SINAPI'!$B:$E,4,FALSE))))</f>
        <v>23.42</v>
      </c>
      <c r="K44" s="2939" t="str">
        <f>IF($B44=0,0,IF($O44="INSUMO",VLOOKUP($B44,'INSUMOS SINAPI'!$A:$D,2,FALSE),IF($O44="SERVIÇO",VLOOKUP($B44,'SERVIÇOS SINAPI'!$B:$E,2,FALSE))))</f>
        <v>TINTA ESMALTE SINTETICO PREMIUM FOSCO</v>
      </c>
      <c r="L44" s="2940" t="str">
        <f>IF($B44=0,0,IF($O44="INSUMO",VLOOKUP($B44,'INSUMOS SINAPI'!$A:$D,2,FALSE),IF($O44="SERVIÇO",VLOOKUP($B44,'SERVIÇOS SINAPI'!$B:$E,2,FALSE))))</f>
        <v>TINTA ESMALTE SINTETICO PREMIUM FOSCO</v>
      </c>
      <c r="M44" s="238">
        <f>TRUNC(SUM(F44*J44),2)</f>
        <v>7.72</v>
      </c>
      <c r="N44" s="195"/>
      <c r="O44" s="52" t="s">
        <v>4916</v>
      </c>
    </row>
    <row r="45" spans="1:15" ht="15" customHeight="1">
      <c r="A45" s="194"/>
      <c r="B45" s="226"/>
      <c r="C45" s="65"/>
      <c r="D45" s="66">
        <f>IF($B45=0,0,IF($O45="INSUMO",VLOOKUP($B45,'INSUMOS SINAPI'!$A:$D,2,FALSE),IF($O45="SERVIÇO",VLOOKUP($B45,'SERVIÇOS SINAPI'!$B:$E,2,FALSE))))</f>
        <v>0</v>
      </c>
      <c r="E45" s="104"/>
      <c r="F45" s="1914"/>
      <c r="G45" s="1915"/>
      <c r="H45" s="151"/>
      <c r="I45" s="153">
        <f>IF($B45=0,0,VLOOKUP($B45,#REF!,3,FALSE))</f>
        <v>0</v>
      </c>
      <c r="J45" s="1911">
        <f>IF($B45=0,0,VLOOKUP($B45,#REF!,4,FALSE))</f>
        <v>0</v>
      </c>
      <c r="K45" s="1912"/>
      <c r="L45" s="1913"/>
      <c r="M45" s="238">
        <f>TRUNC(SUM(F45*J45),42)</f>
        <v>0</v>
      </c>
      <c r="N45" s="195"/>
      <c r="O45" s="52" t="s">
        <v>4916</v>
      </c>
    </row>
    <row r="46" spans="1:15" ht="15" customHeight="1">
      <c r="A46" s="194"/>
      <c r="B46" s="226"/>
      <c r="C46" s="65"/>
      <c r="D46" s="66">
        <f>IF($B46=0,0,IF($O46="INSUMO",VLOOKUP($B46,'INSUMOS SINAPI'!$A:$D,2,FALSE),IF($O46="SERVIÇO",VLOOKUP($B46,'SERVIÇOS SINAPI'!$B:$E,2,FALSE))))</f>
        <v>0</v>
      </c>
      <c r="E46" s="104"/>
      <c r="F46" s="1914"/>
      <c r="G46" s="1915"/>
      <c r="H46" s="151"/>
      <c r="I46" s="153">
        <f>IF($B46=0,0,VLOOKUP($B46,#REF!,3,FALSE))</f>
        <v>0</v>
      </c>
      <c r="J46" s="1911">
        <f>IF($B46=0,0,VLOOKUP($B46,#REF!,4,FALSE))</f>
        <v>0</v>
      </c>
      <c r="K46" s="1912"/>
      <c r="L46" s="1913"/>
      <c r="M46" s="238">
        <f>TRUNC(SUM(F46*J46),42)</f>
        <v>0</v>
      </c>
      <c r="N46" s="195"/>
      <c r="O46" s="52" t="s">
        <v>4916</v>
      </c>
    </row>
    <row r="47" spans="1:15" ht="15" customHeight="1">
      <c r="A47" s="194"/>
      <c r="B47" s="226"/>
      <c r="C47" s="65"/>
      <c r="D47" s="66">
        <f>IF($B47=0,0,IF($O47="INSUMO",VLOOKUP($B47,'INSUMOS SINAPI'!$A:$D,2,FALSE),IF($O47="SERVIÇO",VLOOKUP($B47,'SERVIÇOS SINAPI'!$B:$E,2,FALSE))))</f>
        <v>0</v>
      </c>
      <c r="E47" s="104"/>
      <c r="F47" s="1914"/>
      <c r="G47" s="1915"/>
      <c r="H47" s="151"/>
      <c r="I47" s="153">
        <f>IF($B47=0,0,VLOOKUP($B47,#REF!,3,FALSE))</f>
        <v>0</v>
      </c>
      <c r="J47" s="1911">
        <f>IF($B47=0,0,VLOOKUP($B47,#REF!,4,FALSE))</f>
        <v>0</v>
      </c>
      <c r="K47" s="1912"/>
      <c r="L47" s="1913"/>
      <c r="M47" s="238">
        <f>TRUNC(SUM(F47*J47),42)</f>
        <v>0</v>
      </c>
      <c r="N47" s="195"/>
      <c r="O47" s="52" t="s">
        <v>4916</v>
      </c>
    </row>
    <row r="48" spans="1:15" ht="15" customHeight="1">
      <c r="A48" s="194"/>
      <c r="B48" s="226"/>
      <c r="C48" s="65"/>
      <c r="D48" s="66">
        <f>IF($B48=0,0,IF($O48="INSUMO",VLOOKUP($B48,'INSUMOS SINAPI'!$A:$D,2,FALSE),IF($O48="SERVIÇO",VLOOKUP($B48,'SERVIÇOS SINAPI'!$B:$E,2,FALSE))))</f>
        <v>0</v>
      </c>
      <c r="E48" s="104"/>
      <c r="F48" s="1914"/>
      <c r="G48" s="1915"/>
      <c r="H48" s="151"/>
      <c r="I48" s="153">
        <f>IF($B48=0,0,VLOOKUP($B48,#REF!,3,FALSE))</f>
        <v>0</v>
      </c>
      <c r="J48" s="1911">
        <f>IF($B48=0,0,VLOOKUP($B48,#REF!,4,FALSE))</f>
        <v>0</v>
      </c>
      <c r="K48" s="1912"/>
      <c r="L48" s="1913"/>
      <c r="M48" s="238">
        <f>TRUNC(SUM(F48*J48),42)</f>
        <v>0</v>
      </c>
      <c r="N48" s="195"/>
      <c r="O48" s="52" t="s">
        <v>4916</v>
      </c>
    </row>
    <row r="49" spans="1:15" ht="15" customHeight="1">
      <c r="A49" s="194"/>
      <c r="B49" s="226"/>
      <c r="C49" s="65"/>
      <c r="D49" s="66">
        <f>IF($B49=0,0,IF($O49="INSUMO",VLOOKUP($B49,'INSUMOS SINAPI'!$A:$D,2,FALSE),IF($O49="SERVIÇO",VLOOKUP($B49,'SERVIÇOS SINAPI'!$B:$E,2,FALSE))))</f>
        <v>0</v>
      </c>
      <c r="E49" s="104"/>
      <c r="F49" s="1927"/>
      <c r="G49" s="1928"/>
      <c r="H49" s="151"/>
      <c r="I49" s="153">
        <f>IF($B49=0,0,VLOOKUP($B49,#REF!,3,FALSE))</f>
        <v>0</v>
      </c>
      <c r="J49" s="1911">
        <f>IF($B49=0,0,VLOOKUP($B49,#REF!,4,FALSE))</f>
        <v>0</v>
      </c>
      <c r="K49" s="1912"/>
      <c r="L49" s="1913"/>
      <c r="M49" s="238">
        <f>TRUNC(SUM(F49*J49),42)</f>
        <v>0</v>
      </c>
      <c r="N49" s="195"/>
      <c r="O49" s="52" t="s">
        <v>4916</v>
      </c>
    </row>
    <row r="50" spans="1:15">
      <c r="A50" s="194"/>
      <c r="B50" s="84"/>
      <c r="C50" s="85"/>
      <c r="D50" s="130" t="s">
        <v>4749</v>
      </c>
      <c r="E50" s="130"/>
      <c r="F50" s="130"/>
      <c r="G50" s="131"/>
      <c r="H50" s="131"/>
      <c r="I50" s="131"/>
      <c r="J50" s="132"/>
      <c r="K50" s="132"/>
      <c r="L50" s="132"/>
      <c r="M50" s="239">
        <f>ROUND(SUM(M40:M49),4)</f>
        <v>41.8</v>
      </c>
      <c r="N50" s="195"/>
    </row>
    <row r="51" spans="1:15">
      <c r="A51" s="194"/>
      <c r="B51" s="91"/>
      <c r="C51" s="92"/>
      <c r="D51" s="133"/>
      <c r="E51" s="133"/>
      <c r="F51" s="128"/>
      <c r="G51" s="128"/>
      <c r="H51" s="128"/>
      <c r="I51" s="128"/>
      <c r="J51" s="93"/>
      <c r="K51" s="93"/>
      <c r="L51" s="93"/>
      <c r="M51" s="74"/>
      <c r="N51" s="195"/>
    </row>
    <row r="52" spans="1:15">
      <c r="A52" s="194"/>
      <c r="B52" s="125" t="s">
        <v>16</v>
      </c>
      <c r="C52" s="126"/>
      <c r="D52" s="134" t="s">
        <v>4766</v>
      </c>
      <c r="E52" s="135"/>
      <c r="F52" s="1884" t="s">
        <v>17</v>
      </c>
      <c r="G52" s="1886"/>
      <c r="H52" s="139"/>
      <c r="I52" s="228" t="s">
        <v>4746</v>
      </c>
      <c r="J52" s="1884" t="s">
        <v>4747</v>
      </c>
      <c r="K52" s="1885"/>
      <c r="L52" s="1886"/>
      <c r="M52" s="241" t="s">
        <v>4748</v>
      </c>
      <c r="N52" s="195"/>
    </row>
    <row r="53" spans="1:15" ht="24">
      <c r="A53" s="194"/>
      <c r="B53" s="226">
        <v>34723</v>
      </c>
      <c r="C53" s="65"/>
      <c r="D53" s="66" t="str">
        <f>IF($B53=0,0,IF($O53="INSUMO",VLOOKUP($B53,'INSUMOS SINAPI'!$A:$D,2,FALSE),IF($O53="SERVIÇO",VLOOKUP($B53,'SERVIÇOS SINAPI'!$B:$E,2,FALSE))))</f>
        <v>PLACA DE SINALIZACAO EM CHAPA DE ACO NUM 16 COM PINTURA REFLETIVA</v>
      </c>
      <c r="E53" s="104"/>
      <c r="F53" s="1923">
        <v>1</v>
      </c>
      <c r="G53" s="1924"/>
      <c r="H53" s="150"/>
      <c r="I53" s="152" t="str">
        <f>IF($B53=0,0,IF($O53="INSUMO",VLOOKUP($B53,'INSUMOS SINAPI'!$A:$D,3,FALSE),IF($O53="SERVIÇO",VLOOKUP($B53,'SERVIÇOS SINAPI'!$B:$E,3,FALSE))))</f>
        <v xml:space="preserve">M2    </v>
      </c>
      <c r="J53" s="2935">
        <f>IF($B53=0,0,IF($O53="INSUMO",VLOOKUP($B53,'INSUMOS SINAPI'!$A:$D,4,FALSE),IF($O53="SERVIÇO",VLOOKUP($B53,'SERVIÇOS SINAPI'!$B:$E,4,FALSE))))</f>
        <v>693</v>
      </c>
      <c r="K53" s="2936" t="str">
        <f>IF($B53=0,0,IF($O53="INSUMO",VLOOKUP($B53,'INSUMOS SINAPI'!$A:$D,2,FALSE),IF($O53="SERVIÇO",VLOOKUP($B53,'SERVIÇOS SINAPI'!$B:$E,2,FALSE))))</f>
        <v>PLACA DE SINALIZACAO EM CHAPA DE ACO NUM 16 COM PINTURA REFLETIVA</v>
      </c>
      <c r="L53" s="2937" t="str">
        <f>IF($B53=0,0,IF($O53="INSUMO",VLOOKUP($B53,'INSUMOS SINAPI'!$A:$D,2,FALSE),IF($O53="SERVIÇO",VLOOKUP($B53,'SERVIÇOS SINAPI'!$B:$E,2,FALSE))))</f>
        <v>PLACA DE SINALIZACAO EM CHAPA DE ACO NUM 16 COM PINTURA REFLETIVA</v>
      </c>
      <c r="M53" s="238">
        <f t="shared" ref="M53:M58" si="1">TRUNC(SUM(F53*J53),2)</f>
        <v>693</v>
      </c>
      <c r="N53" s="195"/>
      <c r="O53" s="52" t="s">
        <v>4916</v>
      </c>
    </row>
    <row r="54" spans="1:15">
      <c r="A54" s="194"/>
      <c r="B54" s="226"/>
      <c r="C54" s="65"/>
      <c r="D54" s="66">
        <f>IF($B54=0,0,IF($O54="INSUMO",VLOOKUP($B54,'INSUMOS SINAPI'!$A:$D,2,FALSE),IF($O54="SERVIÇO",VLOOKUP($B54,'SERVIÇOS SINAPI'!$B:$E,2,FALSE))))</f>
        <v>0</v>
      </c>
      <c r="E54" s="104"/>
      <c r="F54" s="1914"/>
      <c r="G54" s="1915"/>
      <c r="H54" s="151"/>
      <c r="I54" s="153">
        <f>IF($B54=0,0,IF($O54="INSUMO",VLOOKUP($B54,'INSUMOS SINAPI'!$A:$D,3,FALSE),IF($O54="SERVIÇO",VLOOKUP($B54,'SERVIÇOS SINAPI'!$B:$E,3,FALSE))))</f>
        <v>0</v>
      </c>
      <c r="J54" s="2938">
        <f>IF($B54=0,0,IF($O54="INSUMO",VLOOKUP($B54,'INSUMOS SINAPI'!$A:$D,4,FALSE),IF($O54="SERVIÇO",VLOOKUP($B54,'SERVIÇOS SINAPI'!$B:$E,4,FALSE))))</f>
        <v>0</v>
      </c>
      <c r="K54" s="2939">
        <f>IF($B54=0,0,IF($O54="INSUMO",VLOOKUP($B54,'INSUMOS SINAPI'!$A:$D,2,FALSE),IF($O54="SERVIÇO",VLOOKUP($B54,'SERVIÇOS SINAPI'!$B:$E,2,FALSE))))</f>
        <v>0</v>
      </c>
      <c r="L54" s="2940">
        <f>IF($B54=0,0,IF($O54="INSUMO",VLOOKUP($B54,'INSUMOS SINAPI'!$A:$D,2,FALSE),IF($O54="SERVIÇO",VLOOKUP($B54,'SERVIÇOS SINAPI'!$B:$E,2,FALSE))))</f>
        <v>0</v>
      </c>
      <c r="M54" s="238">
        <f t="shared" si="1"/>
        <v>0</v>
      </c>
      <c r="N54" s="195"/>
      <c r="O54" s="52" t="s">
        <v>4916</v>
      </c>
    </row>
    <row r="55" spans="1:15">
      <c r="A55" s="194"/>
      <c r="B55" s="226"/>
      <c r="C55" s="65"/>
      <c r="D55" s="66">
        <f>IF($B55=0,0,IF($O55="INSUMO",VLOOKUP($B55,'INSUMOS SINAPI'!$A:$D,2,FALSE),IF($O55="SERVIÇO",VLOOKUP($B55,'SERVIÇOS SINAPI'!$B:$E,2,FALSE))))</f>
        <v>0</v>
      </c>
      <c r="E55" s="104"/>
      <c r="F55" s="1914"/>
      <c r="G55" s="1915"/>
      <c r="H55" s="151"/>
      <c r="I55" s="153">
        <f>IF($B55=0,0,IF($O55="INSUMO",VLOOKUP($B55,'INSUMOS SINAPI'!$A:$D,3,FALSE),IF($O55="SERVIÇO",VLOOKUP($B55,'SERVIÇOS SINAPI'!$B:$E,3,FALSE))))</f>
        <v>0</v>
      </c>
      <c r="J55" s="2938">
        <f>IF($B55=0,0,IF($O55="INSUMO",VLOOKUP($B55,'INSUMOS SINAPI'!$A:$D,4,FALSE),IF($O55="SERVIÇO",VLOOKUP($B55,'SERVIÇOS SINAPI'!$B:$E,4,FALSE))))</f>
        <v>0</v>
      </c>
      <c r="K55" s="2939">
        <f>IF($B55=0,0,IF($O55="INSUMO",VLOOKUP($B55,'INSUMOS SINAPI'!$A:$D,2,FALSE),IF($O55="SERVIÇO",VLOOKUP($B55,'SERVIÇOS SINAPI'!$B:$E,2,FALSE))))</f>
        <v>0</v>
      </c>
      <c r="L55" s="2940">
        <f>IF($B55=0,0,IF($O55="INSUMO",VLOOKUP($B55,'INSUMOS SINAPI'!$A:$D,2,FALSE),IF($O55="SERVIÇO",VLOOKUP($B55,'SERVIÇOS SINAPI'!$B:$E,2,FALSE))))</f>
        <v>0</v>
      </c>
      <c r="M55" s="238">
        <f t="shared" si="1"/>
        <v>0</v>
      </c>
      <c r="N55" s="195"/>
      <c r="O55" s="52" t="s">
        <v>4916</v>
      </c>
    </row>
    <row r="56" spans="1:15">
      <c r="A56" s="194"/>
      <c r="B56" s="226"/>
      <c r="C56" s="65"/>
      <c r="D56" s="66">
        <f>IF($B56=0,0,IF($O56="INSUMO",VLOOKUP($B56,'INSUMOS SINAPI'!$A:$D,2,FALSE),IF($O56="SERVIÇO",VLOOKUP($B56,'SERVIÇOS SINAPI'!$B:$E,2,FALSE))))</f>
        <v>0</v>
      </c>
      <c r="E56" s="104"/>
      <c r="F56" s="1914"/>
      <c r="G56" s="1915"/>
      <c r="H56" s="151"/>
      <c r="I56" s="153">
        <f>IF($B56=0,0,IF($O56="INSUMO",VLOOKUP($B56,'INSUMOS SINAPI'!$A:$D,3,FALSE),IF($O56="SERVIÇO",VLOOKUP($B56,'SERVIÇOS SINAPI'!$B:$E,3,FALSE))))</f>
        <v>0</v>
      </c>
      <c r="J56" s="2938">
        <f>IF($B56=0,0,IF($O56="INSUMO",VLOOKUP($B56,'INSUMOS SINAPI'!$A:$D,4,FALSE),IF($O56="SERVIÇO",VLOOKUP($B56,'SERVIÇOS SINAPI'!$B:$E,4,FALSE))))</f>
        <v>0</v>
      </c>
      <c r="K56" s="2939">
        <f>IF($B56=0,0,IF($O56="INSUMO",VLOOKUP($B56,'INSUMOS SINAPI'!$A:$D,2,FALSE),IF($O56="SERVIÇO",VLOOKUP($B56,'SERVIÇOS SINAPI'!$B:$E,2,FALSE))))</f>
        <v>0</v>
      </c>
      <c r="L56" s="2940">
        <f>IF($B56=0,0,IF($O56="INSUMO",VLOOKUP($B56,'INSUMOS SINAPI'!$A:$D,2,FALSE),IF($O56="SERVIÇO",VLOOKUP($B56,'SERVIÇOS SINAPI'!$B:$E,2,FALSE))))</f>
        <v>0</v>
      </c>
      <c r="M56" s="238">
        <f t="shared" si="1"/>
        <v>0</v>
      </c>
      <c r="N56" s="195"/>
      <c r="O56" s="52" t="s">
        <v>4916</v>
      </c>
    </row>
    <row r="57" spans="1:15">
      <c r="A57" s="194"/>
      <c r="B57" s="226"/>
      <c r="C57" s="65"/>
      <c r="D57" s="66">
        <f>IF($B57=0,0,IF($O57="INSUMO",VLOOKUP($B57,'INSUMOS SINAPI'!$A:$D,2,FALSE),IF($O57="SERVIÇO",VLOOKUP($B57,'SERVIÇOS SINAPI'!$B:$E,2,FALSE))))</f>
        <v>0</v>
      </c>
      <c r="E57" s="104"/>
      <c r="F57" s="1914"/>
      <c r="G57" s="1915"/>
      <c r="H57" s="151"/>
      <c r="I57" s="153">
        <f>IF($B57=0,0,IF($O57="INSUMO",VLOOKUP($B57,'INSUMOS SINAPI'!$A:$D,3,FALSE),IF($O57="SERVIÇO",VLOOKUP($B57,'SERVIÇOS SINAPI'!$B:$E,3,FALSE))))</f>
        <v>0</v>
      </c>
      <c r="J57" s="2938">
        <f>IF($B57=0,0,IF($O57="INSUMO",VLOOKUP($B57,'INSUMOS SINAPI'!$A:$D,4,FALSE),IF($O57="SERVIÇO",VLOOKUP($B57,'SERVIÇOS SINAPI'!$B:$E,4,FALSE))))</f>
        <v>0</v>
      </c>
      <c r="K57" s="2939">
        <f>IF($B57=0,0,IF($O57="INSUMO",VLOOKUP($B57,'INSUMOS SINAPI'!$A:$D,2,FALSE),IF($O57="SERVIÇO",VLOOKUP($B57,'SERVIÇOS SINAPI'!$B:$E,2,FALSE))))</f>
        <v>0</v>
      </c>
      <c r="L57" s="2940">
        <f>IF($B57=0,0,IF($O57="INSUMO",VLOOKUP($B57,'INSUMOS SINAPI'!$A:$D,2,FALSE),IF($O57="SERVIÇO",VLOOKUP($B57,'SERVIÇOS SINAPI'!$B:$E,2,FALSE))))</f>
        <v>0</v>
      </c>
      <c r="M57" s="238">
        <f t="shared" si="1"/>
        <v>0</v>
      </c>
      <c r="N57" s="195"/>
      <c r="O57" s="52" t="s">
        <v>4916</v>
      </c>
    </row>
    <row r="58" spans="1:15">
      <c r="A58" s="194"/>
      <c r="B58" s="226"/>
      <c r="C58" s="65"/>
      <c r="D58" s="66">
        <f>IF($B58=0,0,IF($O58="INSUMO",VLOOKUP($B58,'INSUMOS SINAPI'!$A:$D,2,FALSE),IF($O58="SERVIÇO",VLOOKUP($B58,'SERVIÇOS SINAPI'!$B:$E,2,FALSE))))</f>
        <v>0</v>
      </c>
      <c r="E58" s="104"/>
      <c r="F58" s="1914"/>
      <c r="G58" s="1915"/>
      <c r="H58" s="151"/>
      <c r="I58" s="153">
        <f>IF($B58=0,0,IF($O58="INSUMO",VLOOKUP($B58,'INSUMOS SINAPI'!$A:$D,3,FALSE),IF($O58="SERVIÇO",VLOOKUP($B58,'SERVIÇOS SINAPI'!$B:$E,3,FALSE))))</f>
        <v>0</v>
      </c>
      <c r="J58" s="2938">
        <f>IF($B58=0,0,IF($O58="INSUMO",VLOOKUP($B58,'INSUMOS SINAPI'!$A:$D,4,FALSE),IF($O58="SERVIÇO",VLOOKUP($B58,'SERVIÇOS SINAPI'!$B:$E,4,FALSE))))</f>
        <v>0</v>
      </c>
      <c r="K58" s="2939">
        <f>IF($B58=0,0,IF($O58="INSUMO",VLOOKUP($B58,'INSUMOS SINAPI'!$A:$D,2,FALSE),IF($O58="SERVIÇO",VLOOKUP($B58,'SERVIÇOS SINAPI'!$B:$E,2,FALSE))))</f>
        <v>0</v>
      </c>
      <c r="L58" s="2940">
        <f>IF($B58=0,0,IF($O58="INSUMO",VLOOKUP($B58,'INSUMOS SINAPI'!$A:$D,2,FALSE),IF($O58="SERVIÇO",VLOOKUP($B58,'SERVIÇOS SINAPI'!$B:$E,2,FALSE))))</f>
        <v>0</v>
      </c>
      <c r="M58" s="238">
        <f t="shared" si="1"/>
        <v>0</v>
      </c>
      <c r="N58" s="195"/>
      <c r="O58" s="52" t="s">
        <v>4916</v>
      </c>
    </row>
    <row r="59" spans="1:15">
      <c r="A59" s="194"/>
      <c r="B59" s="84"/>
      <c r="C59" s="85"/>
      <c r="D59" s="130" t="s">
        <v>4759</v>
      </c>
      <c r="E59" s="130"/>
      <c r="F59" s="131"/>
      <c r="G59" s="131"/>
      <c r="H59" s="131"/>
      <c r="I59" s="131"/>
      <c r="J59" s="132"/>
      <c r="K59" s="132"/>
      <c r="L59" s="132"/>
      <c r="M59" s="239">
        <f>SUM(M53:M58)</f>
        <v>693</v>
      </c>
      <c r="N59" s="195"/>
    </row>
    <row r="60" spans="1:15">
      <c r="A60" s="194"/>
      <c r="B60" s="91"/>
      <c r="C60" s="92"/>
      <c r="D60" s="133"/>
      <c r="E60" s="133"/>
      <c r="F60" s="128"/>
      <c r="G60" s="128"/>
      <c r="H60" s="128"/>
      <c r="I60" s="128"/>
      <c r="J60" s="93"/>
      <c r="K60" s="93"/>
      <c r="L60" s="93"/>
      <c r="M60" s="74"/>
      <c r="N60" s="195"/>
    </row>
    <row r="61" spans="1:15">
      <c r="A61" s="194"/>
      <c r="B61" s="1882" t="s">
        <v>16</v>
      </c>
      <c r="C61" s="1883"/>
      <c r="D61" s="1925" t="s">
        <v>4760</v>
      </c>
      <c r="E61" s="1926"/>
      <c r="F61" s="1929" t="s">
        <v>16</v>
      </c>
      <c r="G61" s="1930"/>
      <c r="H61" s="130"/>
      <c r="I61" s="225" t="s">
        <v>17</v>
      </c>
      <c r="J61" s="191" t="s">
        <v>4746</v>
      </c>
      <c r="K61" s="64"/>
      <c r="L61" s="64" t="s">
        <v>4748</v>
      </c>
      <c r="M61" s="225" t="s">
        <v>4738</v>
      </c>
      <c r="N61" s="195"/>
    </row>
    <row r="62" spans="1:15" ht="15" customHeight="1">
      <c r="A62" s="194"/>
      <c r="B62" s="226"/>
      <c r="C62" s="65"/>
      <c r="D62" s="66"/>
      <c r="E62" s="104"/>
      <c r="F62" s="1934"/>
      <c r="G62" s="1935"/>
      <c r="H62" s="128"/>
      <c r="I62" s="157"/>
      <c r="J62" s="155"/>
      <c r="K62" s="136"/>
      <c r="L62" s="156"/>
      <c r="M62" s="238"/>
      <c r="N62" s="195"/>
    </row>
    <row r="63" spans="1:15">
      <c r="A63" s="194"/>
      <c r="B63" s="226"/>
      <c r="C63" s="65"/>
      <c r="D63" s="66"/>
      <c r="E63" s="104"/>
      <c r="F63" s="1934"/>
      <c r="G63" s="1935"/>
      <c r="H63" s="128"/>
      <c r="I63" s="157"/>
      <c r="J63" s="155"/>
      <c r="K63" s="136"/>
      <c r="L63" s="156"/>
      <c r="M63" s="238"/>
      <c r="N63" s="195"/>
    </row>
    <row r="64" spans="1:15">
      <c r="A64" s="194"/>
      <c r="B64" s="226"/>
      <c r="C64" s="65"/>
      <c r="D64" s="66"/>
      <c r="E64" s="104"/>
      <c r="F64" s="1934"/>
      <c r="G64" s="1935"/>
      <c r="H64" s="128"/>
      <c r="I64" s="157"/>
      <c r="J64" s="155"/>
      <c r="K64" s="136"/>
      <c r="L64" s="156"/>
      <c r="M64" s="238"/>
      <c r="N64" s="195"/>
    </row>
    <row r="65" spans="1:14">
      <c r="A65" s="194"/>
      <c r="B65" s="226"/>
      <c r="C65" s="65"/>
      <c r="D65" s="66"/>
      <c r="E65" s="104"/>
      <c r="F65" s="1934"/>
      <c r="G65" s="1935"/>
      <c r="H65" s="128"/>
      <c r="I65" s="157"/>
      <c r="J65" s="155"/>
      <c r="K65" s="136"/>
      <c r="L65" s="156"/>
      <c r="M65" s="238"/>
      <c r="N65" s="195"/>
    </row>
    <row r="66" spans="1:14">
      <c r="A66" s="194"/>
      <c r="B66" s="226"/>
      <c r="C66" s="65"/>
      <c r="D66" s="66"/>
      <c r="E66" s="104"/>
      <c r="F66" s="1936"/>
      <c r="G66" s="1937"/>
      <c r="H66" s="128"/>
      <c r="I66" s="157"/>
      <c r="J66" s="155"/>
      <c r="K66" s="136"/>
      <c r="L66" s="156"/>
      <c r="M66" s="238"/>
      <c r="N66" s="195"/>
    </row>
    <row r="67" spans="1:14">
      <c r="A67" s="194"/>
      <c r="B67" s="84"/>
      <c r="C67" s="85"/>
      <c r="D67" s="130" t="s">
        <v>4751</v>
      </c>
      <c r="E67" s="130"/>
      <c r="F67" s="131"/>
      <c r="G67" s="131"/>
      <c r="H67" s="131"/>
      <c r="I67" s="131"/>
      <c r="J67" s="132"/>
      <c r="K67" s="132"/>
      <c r="L67" s="132"/>
      <c r="M67" s="113">
        <f>ROUND(SUM(M62:M66),4)</f>
        <v>0</v>
      </c>
      <c r="N67" s="195"/>
    </row>
    <row r="68" spans="1:14">
      <c r="A68" s="194"/>
      <c r="B68" s="91"/>
      <c r="C68" s="92"/>
      <c r="D68" s="133"/>
      <c r="E68" s="133"/>
      <c r="F68" s="128"/>
      <c r="G68" s="128"/>
      <c r="H68" s="128"/>
      <c r="I68" s="128"/>
      <c r="J68" s="93"/>
      <c r="K68" s="93"/>
      <c r="L68" s="93"/>
      <c r="M68" s="74"/>
      <c r="N68" s="195"/>
    </row>
    <row r="69" spans="1:14">
      <c r="A69" s="194"/>
      <c r="B69" s="1876" t="s">
        <v>16</v>
      </c>
      <c r="C69" s="1877"/>
      <c r="D69" s="1919" t="s">
        <v>4761</v>
      </c>
      <c r="E69" s="178"/>
      <c r="F69" s="1921" t="s">
        <v>17</v>
      </c>
      <c r="G69" s="1931" t="s">
        <v>4746</v>
      </c>
      <c r="H69" s="139"/>
      <c r="I69" s="1933" t="s">
        <v>27</v>
      </c>
      <c r="J69" s="1933"/>
      <c r="K69" s="1933"/>
      <c r="L69" s="1930"/>
      <c r="M69" s="222" t="s">
        <v>4738</v>
      </c>
      <c r="N69" s="195"/>
    </row>
    <row r="70" spans="1:14">
      <c r="A70" s="194"/>
      <c r="B70" s="1878"/>
      <c r="C70" s="1879"/>
      <c r="D70" s="1920"/>
      <c r="E70" s="137"/>
      <c r="F70" s="1922"/>
      <c r="G70" s="1932"/>
      <c r="H70" s="154"/>
      <c r="I70" s="224" t="s">
        <v>4762</v>
      </c>
      <c r="J70" s="159" t="s">
        <v>4763</v>
      </c>
      <c r="K70" s="159"/>
      <c r="L70" s="64" t="s">
        <v>4764</v>
      </c>
      <c r="M70" s="223" t="s">
        <v>4750</v>
      </c>
      <c r="N70" s="195"/>
    </row>
    <row r="71" spans="1:14">
      <c r="A71" s="194"/>
      <c r="B71" s="173"/>
      <c r="C71" s="99"/>
      <c r="D71" s="66"/>
      <c r="E71" s="138"/>
      <c r="F71" s="219"/>
      <c r="G71" s="242"/>
      <c r="H71" s="128"/>
      <c r="I71" s="160"/>
      <c r="J71" s="161"/>
      <c r="K71" s="162"/>
      <c r="L71" s="166"/>
      <c r="M71" s="238"/>
      <c r="N71" s="195"/>
    </row>
    <row r="72" spans="1:14">
      <c r="A72" s="194"/>
      <c r="B72" s="226"/>
      <c r="C72" s="65"/>
      <c r="D72" s="66"/>
      <c r="E72" s="104"/>
      <c r="F72" s="226"/>
      <c r="G72" s="243"/>
      <c r="H72" s="128"/>
      <c r="I72" s="160"/>
      <c r="J72" s="164"/>
      <c r="K72" s="165"/>
      <c r="L72" s="166"/>
      <c r="M72" s="238"/>
      <c r="N72" s="195"/>
    </row>
    <row r="73" spans="1:14">
      <c r="A73" s="194"/>
      <c r="B73" s="226"/>
      <c r="C73" s="65"/>
      <c r="D73" s="66"/>
      <c r="E73" s="104"/>
      <c r="F73" s="226"/>
      <c r="G73" s="243"/>
      <c r="H73" s="128"/>
      <c r="I73" s="160"/>
      <c r="J73" s="164"/>
      <c r="K73" s="165"/>
      <c r="L73" s="166"/>
      <c r="M73" s="238"/>
      <c r="N73" s="195"/>
    </row>
    <row r="74" spans="1:14">
      <c r="A74" s="194"/>
      <c r="B74" s="226"/>
      <c r="C74" s="65"/>
      <c r="D74" s="66"/>
      <c r="E74" s="104"/>
      <c r="F74" s="226"/>
      <c r="G74" s="243"/>
      <c r="H74" s="128"/>
      <c r="I74" s="158"/>
      <c r="J74" s="164"/>
      <c r="K74" s="165"/>
      <c r="L74" s="163"/>
      <c r="M74" s="238"/>
      <c r="N74" s="195"/>
    </row>
    <row r="75" spans="1:14">
      <c r="A75" s="194"/>
      <c r="B75" s="226"/>
      <c r="C75" s="65"/>
      <c r="D75" s="66"/>
      <c r="E75" s="104"/>
      <c r="F75" s="227"/>
      <c r="G75" s="244"/>
      <c r="H75" s="128"/>
      <c r="I75" s="158"/>
      <c r="J75" s="164"/>
      <c r="K75" s="165"/>
      <c r="L75" s="163"/>
      <c r="M75" s="238"/>
      <c r="N75" s="195"/>
    </row>
    <row r="76" spans="1:14">
      <c r="A76" s="194"/>
      <c r="B76" s="84"/>
      <c r="C76" s="85"/>
      <c r="D76" s="130" t="s">
        <v>4765</v>
      </c>
      <c r="E76" s="130"/>
      <c r="F76" s="131"/>
      <c r="G76" s="131"/>
      <c r="H76" s="131"/>
      <c r="I76" s="131"/>
      <c r="J76" s="132"/>
      <c r="K76" s="132"/>
      <c r="L76" s="132"/>
      <c r="M76" s="113">
        <f>SUM(M71:M75)</f>
        <v>0</v>
      </c>
      <c r="N76" s="195"/>
    </row>
    <row r="77" spans="1:14" ht="13.5" thickBot="1">
      <c r="A77" s="201"/>
      <c r="B77" s="202"/>
      <c r="C77" s="203"/>
      <c r="D77" s="204" t="s">
        <v>4752</v>
      </c>
      <c r="E77" s="204"/>
      <c r="F77" s="205"/>
      <c r="G77" s="205"/>
      <c r="H77" s="205"/>
      <c r="I77" s="205"/>
      <c r="J77" s="206"/>
      <c r="K77" s="206"/>
      <c r="L77" s="207"/>
      <c r="M77" s="208">
        <f>M67+M76+M50+M37+M59</f>
        <v>783.36</v>
      </c>
      <c r="N77" s="209"/>
    </row>
    <row r="79" spans="1:14" ht="15.75">
      <c r="B79" s="247" t="s">
        <v>4918</v>
      </c>
    </row>
    <row r="80" spans="1:14">
      <c r="B80" s="52" t="s">
        <v>4919</v>
      </c>
    </row>
    <row r="81" spans="2:2">
      <c r="B81" s="52" t="s">
        <v>4920</v>
      </c>
    </row>
    <row r="82" spans="2:2">
      <c r="B82" s="52" t="s">
        <v>4921</v>
      </c>
    </row>
  </sheetData>
  <mergeCells count="76">
    <mergeCell ref="I69:L69"/>
    <mergeCell ref="F52:G52"/>
    <mergeCell ref="F65:G65"/>
    <mergeCell ref="F66:G66"/>
    <mergeCell ref="B69:C70"/>
    <mergeCell ref="D69:D70"/>
    <mergeCell ref="F69:F70"/>
    <mergeCell ref="G69:G70"/>
    <mergeCell ref="F62:G62"/>
    <mergeCell ref="F63:G63"/>
    <mergeCell ref="F64:G64"/>
    <mergeCell ref="F57:G57"/>
    <mergeCell ref="J57:L57"/>
    <mergeCell ref="F58:G58"/>
    <mergeCell ref="J58:L58"/>
    <mergeCell ref="B61:C61"/>
    <mergeCell ref="D61:E61"/>
    <mergeCell ref="F61:G61"/>
    <mergeCell ref="F54:G54"/>
    <mergeCell ref="J54:L54"/>
    <mergeCell ref="F55:G55"/>
    <mergeCell ref="J55:L55"/>
    <mergeCell ref="F56:G56"/>
    <mergeCell ref="J56:L56"/>
    <mergeCell ref="F53:G53"/>
    <mergeCell ref="J53:L53"/>
    <mergeCell ref="F45:G45"/>
    <mergeCell ref="J45:L45"/>
    <mergeCell ref="F46:G46"/>
    <mergeCell ref="J46:L46"/>
    <mergeCell ref="F47:G47"/>
    <mergeCell ref="J47:L47"/>
    <mergeCell ref="F48:G48"/>
    <mergeCell ref="J48:L48"/>
    <mergeCell ref="F49:G49"/>
    <mergeCell ref="J49:L49"/>
    <mergeCell ref="J52:L52"/>
    <mergeCell ref="F42:G42"/>
    <mergeCell ref="J42:L42"/>
    <mergeCell ref="F43:G43"/>
    <mergeCell ref="J43:L43"/>
    <mergeCell ref="F44:G44"/>
    <mergeCell ref="J44:L44"/>
    <mergeCell ref="F39:G39"/>
    <mergeCell ref="J39:L39"/>
    <mergeCell ref="F40:G40"/>
    <mergeCell ref="J40:L40"/>
    <mergeCell ref="F41:G41"/>
    <mergeCell ref="J41:L41"/>
    <mergeCell ref="G31:I31"/>
    <mergeCell ref="J31:L31"/>
    <mergeCell ref="G32:I32"/>
    <mergeCell ref="J32:L32"/>
    <mergeCell ref="G33:I33"/>
    <mergeCell ref="J33:L33"/>
    <mergeCell ref="B28:C29"/>
    <mergeCell ref="D28:E29"/>
    <mergeCell ref="F28:F29"/>
    <mergeCell ref="G28:I29"/>
    <mergeCell ref="G30:I30"/>
    <mergeCell ref="J30:L30"/>
    <mergeCell ref="D12:J13"/>
    <mergeCell ref="L12:M12"/>
    <mergeCell ref="L13:M13"/>
    <mergeCell ref="D15:G15"/>
    <mergeCell ref="B17:C18"/>
    <mergeCell ref="D17:D18"/>
    <mergeCell ref="F17:F18"/>
    <mergeCell ref="G18:H18"/>
    <mergeCell ref="J18:K18"/>
    <mergeCell ref="A10:N10"/>
    <mergeCell ref="B1:M1"/>
    <mergeCell ref="B2:M2"/>
    <mergeCell ref="B3:M3"/>
    <mergeCell ref="B4:M4"/>
    <mergeCell ref="B5:M5"/>
  </mergeCells>
  <dataValidations count="1">
    <dataValidation type="list" allowBlank="1" showInputMessage="1" showErrorMessage="1" sqref="O19:O25 O53:O58 O40:O49 O30:O33">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72.xml><?xml version="1.0" encoding="utf-8"?>
<worksheet xmlns="http://schemas.openxmlformats.org/spreadsheetml/2006/main" xmlns:r="http://schemas.openxmlformats.org/officeDocument/2006/relationships">
  <sheetPr codeName="Plan75">
    <tabColor theme="7"/>
  </sheetPr>
  <dimension ref="A1:AN87"/>
  <sheetViews>
    <sheetView showGridLines="0" showZeros="0" view="pageBreakPreview" topLeftCell="A22" zoomScale="70" zoomScaleSheetLayoutView="70" workbookViewId="0">
      <selection activeCell="K22" sqref="K22:L22"/>
    </sheetView>
  </sheetViews>
  <sheetFormatPr defaultColWidth="11.42578125" defaultRowHeight="12.75"/>
  <cols>
    <col min="1" max="1" width="0.7109375" style="52" customWidth="1"/>
    <col min="2" max="2" width="15.140625" style="52" customWidth="1"/>
    <col min="3" max="3" width="0.7109375" style="52" customWidth="1"/>
    <col min="4" max="4" width="45.140625" style="52" customWidth="1"/>
    <col min="5" max="5" width="0.7109375" style="52" customWidth="1"/>
    <col min="6" max="7" width="16.7109375" style="57" customWidth="1"/>
    <col min="8" max="8" width="0.7109375" style="57" customWidth="1"/>
    <col min="9" max="10" width="16.7109375" style="57" customWidth="1"/>
    <col min="11" max="11" width="0.7109375" style="57" customWidth="1"/>
    <col min="12" max="12" width="16.7109375" style="57" customWidth="1"/>
    <col min="13" max="13" width="16.85546875" style="57" customWidth="1"/>
    <col min="14" max="14" width="0.7109375" style="52" customWidth="1"/>
    <col min="15" max="17" width="11.42578125" style="52"/>
    <col min="18" max="18" width="18.7109375" style="52" bestFit="1" customWidth="1"/>
    <col min="19" max="19" width="10.5703125" style="52" bestFit="1" customWidth="1"/>
    <col min="20" max="20" width="15.85546875" style="52" customWidth="1"/>
    <col min="21" max="24" width="5.85546875" style="52" bestFit="1" customWidth="1"/>
    <col min="25" max="26" width="6.42578125" style="52" bestFit="1" customWidth="1"/>
    <col min="27" max="27" width="5.85546875" style="52" bestFit="1" customWidth="1"/>
    <col min="28" max="29" width="6.42578125" style="52" bestFit="1" customWidth="1"/>
    <col min="30" max="30" width="6" style="52" bestFit="1" customWidth="1"/>
    <col min="31" max="38" width="6.42578125" style="52" bestFit="1" customWidth="1"/>
    <col min="39" max="40" width="6.85546875" style="52" bestFit="1" customWidth="1"/>
    <col min="41" max="104" width="11.42578125" style="52"/>
    <col min="105" max="105" width="0.7109375" style="52" customWidth="1"/>
    <col min="106" max="106" width="15.140625" style="52" customWidth="1"/>
    <col min="107" max="107" width="0.7109375" style="52" customWidth="1"/>
    <col min="108" max="108" width="56.140625" style="52" customWidth="1"/>
    <col min="109" max="109" width="0.7109375" style="52" customWidth="1"/>
    <col min="110" max="110" width="9.140625" style="52" customWidth="1"/>
    <col min="111" max="111" width="6" style="52" customWidth="1"/>
    <col min="112" max="112" width="0.7109375" style="52" customWidth="1"/>
    <col min="113" max="113" width="7.140625" style="52" customWidth="1"/>
    <col min="114" max="114" width="6.5703125" style="52" customWidth="1"/>
    <col min="115" max="115" width="0.7109375" style="52" customWidth="1"/>
    <col min="116" max="116" width="7.85546875" style="52" customWidth="1"/>
    <col min="117" max="117" width="10.5703125" style="52" customWidth="1"/>
    <col min="118" max="118" width="0.7109375" style="52" customWidth="1"/>
    <col min="119" max="360" width="11.42578125" style="52"/>
    <col min="361" max="361" width="0.7109375" style="52" customWidth="1"/>
    <col min="362" max="362" width="15.140625" style="52" customWidth="1"/>
    <col min="363" max="363" width="0.7109375" style="52" customWidth="1"/>
    <col min="364" max="364" width="56.140625" style="52" customWidth="1"/>
    <col min="365" max="365" width="0.7109375" style="52" customWidth="1"/>
    <col min="366" max="366" width="9.140625" style="52" customWidth="1"/>
    <col min="367" max="367" width="6" style="52" customWidth="1"/>
    <col min="368" max="368" width="0.7109375" style="52" customWidth="1"/>
    <col min="369" max="369" width="7.140625" style="52" customWidth="1"/>
    <col min="370" max="370" width="6.5703125" style="52" customWidth="1"/>
    <col min="371" max="371" width="0.7109375" style="52" customWidth="1"/>
    <col min="372" max="372" width="7.85546875" style="52" customWidth="1"/>
    <col min="373" max="373" width="10.5703125" style="52" customWidth="1"/>
    <col min="374" max="374" width="0.7109375" style="52" customWidth="1"/>
    <col min="375" max="616" width="11.42578125" style="52"/>
    <col min="617" max="617" width="0.7109375" style="52" customWidth="1"/>
    <col min="618" max="618" width="15.140625" style="52" customWidth="1"/>
    <col min="619" max="619" width="0.7109375" style="52" customWidth="1"/>
    <col min="620" max="620" width="56.140625" style="52" customWidth="1"/>
    <col min="621" max="621" width="0.7109375" style="52" customWidth="1"/>
    <col min="622" max="622" width="9.140625" style="52" customWidth="1"/>
    <col min="623" max="623" width="6" style="52" customWidth="1"/>
    <col min="624" max="624" width="0.7109375" style="52" customWidth="1"/>
    <col min="625" max="625" width="7.140625" style="52" customWidth="1"/>
    <col min="626" max="626" width="6.5703125" style="52" customWidth="1"/>
    <col min="627" max="627" width="0.7109375" style="52" customWidth="1"/>
    <col min="628" max="628" width="7.85546875" style="52" customWidth="1"/>
    <col min="629" max="629" width="10.5703125" style="52" customWidth="1"/>
    <col min="630" max="630" width="0.7109375" style="52" customWidth="1"/>
    <col min="631" max="872" width="11.42578125" style="52"/>
    <col min="873" max="873" width="0.7109375" style="52" customWidth="1"/>
    <col min="874" max="874" width="15.140625" style="52" customWidth="1"/>
    <col min="875" max="875" width="0.7109375" style="52" customWidth="1"/>
    <col min="876" max="876" width="56.140625" style="52" customWidth="1"/>
    <col min="877" max="877" width="0.7109375" style="52" customWidth="1"/>
    <col min="878" max="878" width="9.140625" style="52" customWidth="1"/>
    <col min="879" max="879" width="6" style="52" customWidth="1"/>
    <col min="880" max="880" width="0.7109375" style="52" customWidth="1"/>
    <col min="881" max="881" width="7.140625" style="52" customWidth="1"/>
    <col min="882" max="882" width="6.5703125" style="52" customWidth="1"/>
    <col min="883" max="883" width="0.7109375" style="52" customWidth="1"/>
    <col min="884" max="884" width="7.85546875" style="52" customWidth="1"/>
    <col min="885" max="885" width="10.5703125" style="52" customWidth="1"/>
    <col min="886" max="886" width="0.7109375" style="52" customWidth="1"/>
    <col min="887" max="1128" width="11.42578125" style="52"/>
    <col min="1129" max="1129" width="0.7109375" style="52" customWidth="1"/>
    <col min="1130" max="1130" width="15.140625" style="52" customWidth="1"/>
    <col min="1131" max="1131" width="0.7109375" style="52" customWidth="1"/>
    <col min="1132" max="1132" width="56.140625" style="52" customWidth="1"/>
    <col min="1133" max="1133" width="0.7109375" style="52" customWidth="1"/>
    <col min="1134" max="1134" width="9.140625" style="52" customWidth="1"/>
    <col min="1135" max="1135" width="6" style="52" customWidth="1"/>
    <col min="1136" max="1136" width="0.7109375" style="52" customWidth="1"/>
    <col min="1137" max="1137" width="7.140625" style="52" customWidth="1"/>
    <col min="1138" max="1138" width="6.5703125" style="52" customWidth="1"/>
    <col min="1139" max="1139" width="0.7109375" style="52" customWidth="1"/>
    <col min="1140" max="1140" width="7.85546875" style="52" customWidth="1"/>
    <col min="1141" max="1141" width="10.5703125" style="52" customWidth="1"/>
    <col min="1142" max="1142" width="0.7109375" style="52" customWidth="1"/>
    <col min="1143" max="1384" width="11.42578125" style="52"/>
    <col min="1385" max="1385" width="0.7109375" style="52" customWidth="1"/>
    <col min="1386" max="1386" width="15.140625" style="52" customWidth="1"/>
    <col min="1387" max="1387" width="0.7109375" style="52" customWidth="1"/>
    <col min="1388" max="1388" width="56.140625" style="52" customWidth="1"/>
    <col min="1389" max="1389" width="0.7109375" style="52" customWidth="1"/>
    <col min="1390" max="1390" width="9.140625" style="52" customWidth="1"/>
    <col min="1391" max="1391" width="6" style="52" customWidth="1"/>
    <col min="1392" max="1392" width="0.7109375" style="52" customWidth="1"/>
    <col min="1393" max="1393" width="7.140625" style="52" customWidth="1"/>
    <col min="1394" max="1394" width="6.5703125" style="52" customWidth="1"/>
    <col min="1395" max="1395" width="0.7109375" style="52" customWidth="1"/>
    <col min="1396" max="1396" width="7.85546875" style="52" customWidth="1"/>
    <col min="1397" max="1397" width="10.5703125" style="52" customWidth="1"/>
    <col min="1398" max="1398" width="0.7109375" style="52" customWidth="1"/>
    <col min="1399" max="1640" width="11.42578125" style="52"/>
    <col min="1641" max="1641" width="0.7109375" style="52" customWidth="1"/>
    <col min="1642" max="1642" width="15.140625" style="52" customWidth="1"/>
    <col min="1643" max="1643" width="0.7109375" style="52" customWidth="1"/>
    <col min="1644" max="1644" width="56.140625" style="52" customWidth="1"/>
    <col min="1645" max="1645" width="0.7109375" style="52" customWidth="1"/>
    <col min="1646" max="1646" width="9.140625" style="52" customWidth="1"/>
    <col min="1647" max="1647" width="6" style="52" customWidth="1"/>
    <col min="1648" max="1648" width="0.7109375" style="52" customWidth="1"/>
    <col min="1649" max="1649" width="7.140625" style="52" customWidth="1"/>
    <col min="1650" max="1650" width="6.5703125" style="52" customWidth="1"/>
    <col min="1651" max="1651" width="0.7109375" style="52" customWidth="1"/>
    <col min="1652" max="1652" width="7.85546875" style="52" customWidth="1"/>
    <col min="1653" max="1653" width="10.5703125" style="52" customWidth="1"/>
    <col min="1654" max="1654" width="0.7109375" style="52" customWidth="1"/>
    <col min="1655" max="1896" width="11.42578125" style="52"/>
    <col min="1897" max="1897" width="0.7109375" style="52" customWidth="1"/>
    <col min="1898" max="1898" width="15.140625" style="52" customWidth="1"/>
    <col min="1899" max="1899" width="0.7109375" style="52" customWidth="1"/>
    <col min="1900" max="1900" width="56.140625" style="52" customWidth="1"/>
    <col min="1901" max="1901" width="0.7109375" style="52" customWidth="1"/>
    <col min="1902" max="1902" width="9.140625" style="52" customWidth="1"/>
    <col min="1903" max="1903" width="6" style="52" customWidth="1"/>
    <col min="1904" max="1904" width="0.7109375" style="52" customWidth="1"/>
    <col min="1905" max="1905" width="7.140625" style="52" customWidth="1"/>
    <col min="1906" max="1906" width="6.5703125" style="52" customWidth="1"/>
    <col min="1907" max="1907" width="0.7109375" style="52" customWidth="1"/>
    <col min="1908" max="1908" width="7.85546875" style="52" customWidth="1"/>
    <col min="1909" max="1909" width="10.5703125" style="52" customWidth="1"/>
    <col min="1910" max="1910" width="0.7109375" style="52" customWidth="1"/>
    <col min="1911" max="2152" width="11.42578125" style="52"/>
    <col min="2153" max="2153" width="0.7109375" style="52" customWidth="1"/>
    <col min="2154" max="2154" width="15.140625" style="52" customWidth="1"/>
    <col min="2155" max="2155" width="0.7109375" style="52" customWidth="1"/>
    <col min="2156" max="2156" width="56.140625" style="52" customWidth="1"/>
    <col min="2157" max="2157" width="0.7109375" style="52" customWidth="1"/>
    <col min="2158" max="2158" width="9.140625" style="52" customWidth="1"/>
    <col min="2159" max="2159" width="6" style="52" customWidth="1"/>
    <col min="2160" max="2160" width="0.7109375" style="52" customWidth="1"/>
    <col min="2161" max="2161" width="7.140625" style="52" customWidth="1"/>
    <col min="2162" max="2162" width="6.5703125" style="52" customWidth="1"/>
    <col min="2163" max="2163" width="0.7109375" style="52" customWidth="1"/>
    <col min="2164" max="2164" width="7.85546875" style="52" customWidth="1"/>
    <col min="2165" max="2165" width="10.5703125" style="52" customWidth="1"/>
    <col min="2166" max="2166" width="0.7109375" style="52" customWidth="1"/>
    <col min="2167" max="2408" width="11.42578125" style="52"/>
    <col min="2409" max="2409" width="0.7109375" style="52" customWidth="1"/>
    <col min="2410" max="2410" width="15.140625" style="52" customWidth="1"/>
    <col min="2411" max="2411" width="0.7109375" style="52" customWidth="1"/>
    <col min="2412" max="2412" width="56.140625" style="52" customWidth="1"/>
    <col min="2413" max="2413" width="0.7109375" style="52" customWidth="1"/>
    <col min="2414" max="2414" width="9.140625" style="52" customWidth="1"/>
    <col min="2415" max="2415" width="6" style="52" customWidth="1"/>
    <col min="2416" max="2416" width="0.7109375" style="52" customWidth="1"/>
    <col min="2417" max="2417" width="7.140625" style="52" customWidth="1"/>
    <col min="2418" max="2418" width="6.5703125" style="52" customWidth="1"/>
    <col min="2419" max="2419" width="0.7109375" style="52" customWidth="1"/>
    <col min="2420" max="2420" width="7.85546875" style="52" customWidth="1"/>
    <col min="2421" max="2421" width="10.5703125" style="52" customWidth="1"/>
    <col min="2422" max="2422" width="0.7109375" style="52" customWidth="1"/>
    <col min="2423" max="2664" width="11.42578125" style="52"/>
    <col min="2665" max="2665" width="0.7109375" style="52" customWidth="1"/>
    <col min="2666" max="2666" width="15.140625" style="52" customWidth="1"/>
    <col min="2667" max="2667" width="0.7109375" style="52" customWidth="1"/>
    <col min="2668" max="2668" width="56.140625" style="52" customWidth="1"/>
    <col min="2669" max="2669" width="0.7109375" style="52" customWidth="1"/>
    <col min="2670" max="2670" width="9.140625" style="52" customWidth="1"/>
    <col min="2671" max="2671" width="6" style="52" customWidth="1"/>
    <col min="2672" max="2672" width="0.7109375" style="52" customWidth="1"/>
    <col min="2673" max="2673" width="7.140625" style="52" customWidth="1"/>
    <col min="2674" max="2674" width="6.5703125" style="52" customWidth="1"/>
    <col min="2675" max="2675" width="0.7109375" style="52" customWidth="1"/>
    <col min="2676" max="2676" width="7.85546875" style="52" customWidth="1"/>
    <col min="2677" max="2677" width="10.5703125" style="52" customWidth="1"/>
    <col min="2678" max="2678" width="0.7109375" style="52" customWidth="1"/>
    <col min="2679" max="2920" width="11.42578125" style="52"/>
    <col min="2921" max="2921" width="0.7109375" style="52" customWidth="1"/>
    <col min="2922" max="2922" width="15.140625" style="52" customWidth="1"/>
    <col min="2923" max="2923" width="0.7109375" style="52" customWidth="1"/>
    <col min="2924" max="2924" width="56.140625" style="52" customWidth="1"/>
    <col min="2925" max="2925" width="0.7109375" style="52" customWidth="1"/>
    <col min="2926" max="2926" width="9.140625" style="52" customWidth="1"/>
    <col min="2927" max="2927" width="6" style="52" customWidth="1"/>
    <col min="2928" max="2928" width="0.7109375" style="52" customWidth="1"/>
    <col min="2929" max="2929" width="7.140625" style="52" customWidth="1"/>
    <col min="2930" max="2930" width="6.5703125" style="52" customWidth="1"/>
    <col min="2931" max="2931" width="0.7109375" style="52" customWidth="1"/>
    <col min="2932" max="2932" width="7.85546875" style="52" customWidth="1"/>
    <col min="2933" max="2933" width="10.5703125" style="52" customWidth="1"/>
    <col min="2934" max="2934" width="0.7109375" style="52" customWidth="1"/>
    <col min="2935" max="3176" width="11.42578125" style="52"/>
    <col min="3177" max="3177" width="0.7109375" style="52" customWidth="1"/>
    <col min="3178" max="3178" width="15.140625" style="52" customWidth="1"/>
    <col min="3179" max="3179" width="0.7109375" style="52" customWidth="1"/>
    <col min="3180" max="3180" width="56.140625" style="52" customWidth="1"/>
    <col min="3181" max="3181" width="0.7109375" style="52" customWidth="1"/>
    <col min="3182" max="3182" width="9.140625" style="52" customWidth="1"/>
    <col min="3183" max="3183" width="6" style="52" customWidth="1"/>
    <col min="3184" max="3184" width="0.7109375" style="52" customWidth="1"/>
    <col min="3185" max="3185" width="7.140625" style="52" customWidth="1"/>
    <col min="3186" max="3186" width="6.5703125" style="52" customWidth="1"/>
    <col min="3187" max="3187" width="0.7109375" style="52" customWidth="1"/>
    <col min="3188" max="3188" width="7.85546875" style="52" customWidth="1"/>
    <col min="3189" max="3189" width="10.5703125" style="52" customWidth="1"/>
    <col min="3190" max="3190" width="0.7109375" style="52" customWidth="1"/>
    <col min="3191" max="3432" width="11.42578125" style="52"/>
    <col min="3433" max="3433" width="0.7109375" style="52" customWidth="1"/>
    <col min="3434" max="3434" width="15.140625" style="52" customWidth="1"/>
    <col min="3435" max="3435" width="0.7109375" style="52" customWidth="1"/>
    <col min="3436" max="3436" width="56.140625" style="52" customWidth="1"/>
    <col min="3437" max="3437" width="0.7109375" style="52" customWidth="1"/>
    <col min="3438" max="3438" width="9.140625" style="52" customWidth="1"/>
    <col min="3439" max="3439" width="6" style="52" customWidth="1"/>
    <col min="3440" max="3440" width="0.7109375" style="52" customWidth="1"/>
    <col min="3441" max="3441" width="7.140625" style="52" customWidth="1"/>
    <col min="3442" max="3442" width="6.5703125" style="52" customWidth="1"/>
    <col min="3443" max="3443" width="0.7109375" style="52" customWidth="1"/>
    <col min="3444" max="3444" width="7.85546875" style="52" customWidth="1"/>
    <col min="3445" max="3445" width="10.5703125" style="52" customWidth="1"/>
    <col min="3446" max="3446" width="0.7109375" style="52" customWidth="1"/>
    <col min="3447" max="3688" width="11.42578125" style="52"/>
    <col min="3689" max="3689" width="0.7109375" style="52" customWidth="1"/>
    <col min="3690" max="3690" width="15.140625" style="52" customWidth="1"/>
    <col min="3691" max="3691" width="0.7109375" style="52" customWidth="1"/>
    <col min="3692" max="3692" width="56.140625" style="52" customWidth="1"/>
    <col min="3693" max="3693" width="0.7109375" style="52" customWidth="1"/>
    <col min="3694" max="3694" width="9.140625" style="52" customWidth="1"/>
    <col min="3695" max="3695" width="6" style="52" customWidth="1"/>
    <col min="3696" max="3696" width="0.7109375" style="52" customWidth="1"/>
    <col min="3697" max="3697" width="7.140625" style="52" customWidth="1"/>
    <col min="3698" max="3698" width="6.5703125" style="52" customWidth="1"/>
    <col min="3699" max="3699" width="0.7109375" style="52" customWidth="1"/>
    <col min="3700" max="3700" width="7.85546875" style="52" customWidth="1"/>
    <col min="3701" max="3701" width="10.5703125" style="52" customWidth="1"/>
    <col min="3702" max="3702" width="0.7109375" style="52" customWidth="1"/>
    <col min="3703" max="3944" width="11.42578125" style="52"/>
    <col min="3945" max="3945" width="0.7109375" style="52" customWidth="1"/>
    <col min="3946" max="3946" width="15.140625" style="52" customWidth="1"/>
    <col min="3947" max="3947" width="0.7109375" style="52" customWidth="1"/>
    <col min="3948" max="3948" width="56.140625" style="52" customWidth="1"/>
    <col min="3949" max="3949" width="0.7109375" style="52" customWidth="1"/>
    <col min="3950" max="3950" width="9.140625" style="52" customWidth="1"/>
    <col min="3951" max="3951" width="6" style="52" customWidth="1"/>
    <col min="3952" max="3952" width="0.7109375" style="52" customWidth="1"/>
    <col min="3953" max="3953" width="7.140625" style="52" customWidth="1"/>
    <col min="3954" max="3954" width="6.5703125" style="52" customWidth="1"/>
    <col min="3955" max="3955" width="0.7109375" style="52" customWidth="1"/>
    <col min="3956" max="3956" width="7.85546875" style="52" customWidth="1"/>
    <col min="3957" max="3957" width="10.5703125" style="52" customWidth="1"/>
    <col min="3958" max="3958" width="0.7109375" style="52" customWidth="1"/>
    <col min="3959" max="4200" width="11.42578125" style="52"/>
    <col min="4201" max="4201" width="0.7109375" style="52" customWidth="1"/>
    <col min="4202" max="4202" width="15.140625" style="52" customWidth="1"/>
    <col min="4203" max="4203" width="0.7109375" style="52" customWidth="1"/>
    <col min="4204" max="4204" width="56.140625" style="52" customWidth="1"/>
    <col min="4205" max="4205" width="0.7109375" style="52" customWidth="1"/>
    <col min="4206" max="4206" width="9.140625" style="52" customWidth="1"/>
    <col min="4207" max="4207" width="6" style="52" customWidth="1"/>
    <col min="4208" max="4208" width="0.7109375" style="52" customWidth="1"/>
    <col min="4209" max="4209" width="7.140625" style="52" customWidth="1"/>
    <col min="4210" max="4210" width="6.5703125" style="52" customWidth="1"/>
    <col min="4211" max="4211" width="0.7109375" style="52" customWidth="1"/>
    <col min="4212" max="4212" width="7.85546875" style="52" customWidth="1"/>
    <col min="4213" max="4213" width="10.5703125" style="52" customWidth="1"/>
    <col min="4214" max="4214" width="0.7109375" style="52" customWidth="1"/>
    <col min="4215" max="4456" width="11.42578125" style="52"/>
    <col min="4457" max="4457" width="0.7109375" style="52" customWidth="1"/>
    <col min="4458" max="4458" width="15.140625" style="52" customWidth="1"/>
    <col min="4459" max="4459" width="0.7109375" style="52" customWidth="1"/>
    <col min="4460" max="4460" width="56.140625" style="52" customWidth="1"/>
    <col min="4461" max="4461" width="0.7109375" style="52" customWidth="1"/>
    <col min="4462" max="4462" width="9.140625" style="52" customWidth="1"/>
    <col min="4463" max="4463" width="6" style="52" customWidth="1"/>
    <col min="4464" max="4464" width="0.7109375" style="52" customWidth="1"/>
    <col min="4465" max="4465" width="7.140625" style="52" customWidth="1"/>
    <col min="4466" max="4466" width="6.5703125" style="52" customWidth="1"/>
    <col min="4467" max="4467" width="0.7109375" style="52" customWidth="1"/>
    <col min="4468" max="4468" width="7.85546875" style="52" customWidth="1"/>
    <col min="4469" max="4469" width="10.5703125" style="52" customWidth="1"/>
    <col min="4470" max="4470" width="0.7109375" style="52" customWidth="1"/>
    <col min="4471" max="4712" width="11.42578125" style="52"/>
    <col min="4713" max="4713" width="0.7109375" style="52" customWidth="1"/>
    <col min="4714" max="4714" width="15.140625" style="52" customWidth="1"/>
    <col min="4715" max="4715" width="0.7109375" style="52" customWidth="1"/>
    <col min="4716" max="4716" width="56.140625" style="52" customWidth="1"/>
    <col min="4717" max="4717" width="0.7109375" style="52" customWidth="1"/>
    <col min="4718" max="4718" width="9.140625" style="52" customWidth="1"/>
    <col min="4719" max="4719" width="6" style="52" customWidth="1"/>
    <col min="4720" max="4720" width="0.7109375" style="52" customWidth="1"/>
    <col min="4721" max="4721" width="7.140625" style="52" customWidth="1"/>
    <col min="4722" max="4722" width="6.5703125" style="52" customWidth="1"/>
    <col min="4723" max="4723" width="0.7109375" style="52" customWidth="1"/>
    <col min="4724" max="4724" width="7.85546875" style="52" customWidth="1"/>
    <col min="4725" max="4725" width="10.5703125" style="52" customWidth="1"/>
    <col min="4726" max="4726" width="0.7109375" style="52" customWidth="1"/>
    <col min="4727" max="4968" width="11.42578125" style="52"/>
    <col min="4969" max="4969" width="0.7109375" style="52" customWidth="1"/>
    <col min="4970" max="4970" width="15.140625" style="52" customWidth="1"/>
    <col min="4971" max="4971" width="0.7109375" style="52" customWidth="1"/>
    <col min="4972" max="4972" width="56.140625" style="52" customWidth="1"/>
    <col min="4973" max="4973" width="0.7109375" style="52" customWidth="1"/>
    <col min="4974" max="4974" width="9.140625" style="52" customWidth="1"/>
    <col min="4975" max="4975" width="6" style="52" customWidth="1"/>
    <col min="4976" max="4976" width="0.7109375" style="52" customWidth="1"/>
    <col min="4977" max="4977" width="7.140625" style="52" customWidth="1"/>
    <col min="4978" max="4978" width="6.5703125" style="52" customWidth="1"/>
    <col min="4979" max="4979" width="0.7109375" style="52" customWidth="1"/>
    <col min="4980" max="4980" width="7.85546875" style="52" customWidth="1"/>
    <col min="4981" max="4981" width="10.5703125" style="52" customWidth="1"/>
    <col min="4982" max="4982" width="0.7109375" style="52" customWidth="1"/>
    <col min="4983" max="5224" width="11.42578125" style="52"/>
    <col min="5225" max="5225" width="0.7109375" style="52" customWidth="1"/>
    <col min="5226" max="5226" width="15.140625" style="52" customWidth="1"/>
    <col min="5227" max="5227" width="0.7109375" style="52" customWidth="1"/>
    <col min="5228" max="5228" width="56.140625" style="52" customWidth="1"/>
    <col min="5229" max="5229" width="0.7109375" style="52" customWidth="1"/>
    <col min="5230" max="5230" width="9.140625" style="52" customWidth="1"/>
    <col min="5231" max="5231" width="6" style="52" customWidth="1"/>
    <col min="5232" max="5232" width="0.7109375" style="52" customWidth="1"/>
    <col min="5233" max="5233" width="7.140625" style="52" customWidth="1"/>
    <col min="5234" max="5234" width="6.5703125" style="52" customWidth="1"/>
    <col min="5235" max="5235" width="0.7109375" style="52" customWidth="1"/>
    <col min="5236" max="5236" width="7.85546875" style="52" customWidth="1"/>
    <col min="5237" max="5237" width="10.5703125" style="52" customWidth="1"/>
    <col min="5238" max="5238" width="0.7109375" style="52" customWidth="1"/>
    <col min="5239" max="5480" width="11.42578125" style="52"/>
    <col min="5481" max="5481" width="0.7109375" style="52" customWidth="1"/>
    <col min="5482" max="5482" width="15.140625" style="52" customWidth="1"/>
    <col min="5483" max="5483" width="0.7109375" style="52" customWidth="1"/>
    <col min="5484" max="5484" width="56.140625" style="52" customWidth="1"/>
    <col min="5485" max="5485" width="0.7109375" style="52" customWidth="1"/>
    <col min="5486" max="5486" width="9.140625" style="52" customWidth="1"/>
    <col min="5487" max="5487" width="6" style="52" customWidth="1"/>
    <col min="5488" max="5488" width="0.7109375" style="52" customWidth="1"/>
    <col min="5489" max="5489" width="7.140625" style="52" customWidth="1"/>
    <col min="5490" max="5490" width="6.5703125" style="52" customWidth="1"/>
    <col min="5491" max="5491" width="0.7109375" style="52" customWidth="1"/>
    <col min="5492" max="5492" width="7.85546875" style="52" customWidth="1"/>
    <col min="5493" max="5493" width="10.5703125" style="52" customWidth="1"/>
    <col min="5494" max="5494" width="0.7109375" style="52" customWidth="1"/>
    <col min="5495" max="5736" width="11.42578125" style="52"/>
    <col min="5737" max="5737" width="0.7109375" style="52" customWidth="1"/>
    <col min="5738" max="5738" width="15.140625" style="52" customWidth="1"/>
    <col min="5739" max="5739" width="0.7109375" style="52" customWidth="1"/>
    <col min="5740" max="5740" width="56.140625" style="52" customWidth="1"/>
    <col min="5741" max="5741" width="0.7109375" style="52" customWidth="1"/>
    <col min="5742" max="5742" width="9.140625" style="52" customWidth="1"/>
    <col min="5743" max="5743" width="6" style="52" customWidth="1"/>
    <col min="5744" max="5744" width="0.7109375" style="52" customWidth="1"/>
    <col min="5745" max="5745" width="7.140625" style="52" customWidth="1"/>
    <col min="5746" max="5746" width="6.5703125" style="52" customWidth="1"/>
    <col min="5747" max="5747" width="0.7109375" style="52" customWidth="1"/>
    <col min="5748" max="5748" width="7.85546875" style="52" customWidth="1"/>
    <col min="5749" max="5749" width="10.5703125" style="52" customWidth="1"/>
    <col min="5750" max="5750" width="0.7109375" style="52" customWidth="1"/>
    <col min="5751" max="5992" width="11.42578125" style="52"/>
    <col min="5993" max="5993" width="0.7109375" style="52" customWidth="1"/>
    <col min="5994" max="5994" width="15.140625" style="52" customWidth="1"/>
    <col min="5995" max="5995" width="0.7109375" style="52" customWidth="1"/>
    <col min="5996" max="5996" width="56.140625" style="52" customWidth="1"/>
    <col min="5997" max="5997" width="0.7109375" style="52" customWidth="1"/>
    <col min="5998" max="5998" width="9.140625" style="52" customWidth="1"/>
    <col min="5999" max="5999" width="6" style="52" customWidth="1"/>
    <col min="6000" max="6000" width="0.7109375" style="52" customWidth="1"/>
    <col min="6001" max="6001" width="7.140625" style="52" customWidth="1"/>
    <col min="6002" max="6002" width="6.5703125" style="52" customWidth="1"/>
    <col min="6003" max="6003" width="0.7109375" style="52" customWidth="1"/>
    <col min="6004" max="6004" width="7.85546875" style="52" customWidth="1"/>
    <col min="6005" max="6005" width="10.5703125" style="52" customWidth="1"/>
    <col min="6006" max="6006" width="0.7109375" style="52" customWidth="1"/>
    <col min="6007" max="6248" width="11.42578125" style="52"/>
    <col min="6249" max="6249" width="0.7109375" style="52" customWidth="1"/>
    <col min="6250" max="6250" width="15.140625" style="52" customWidth="1"/>
    <col min="6251" max="6251" width="0.7109375" style="52" customWidth="1"/>
    <col min="6252" max="6252" width="56.140625" style="52" customWidth="1"/>
    <col min="6253" max="6253" width="0.7109375" style="52" customWidth="1"/>
    <col min="6254" max="6254" width="9.140625" style="52" customWidth="1"/>
    <col min="6255" max="6255" width="6" style="52" customWidth="1"/>
    <col min="6256" max="6256" width="0.7109375" style="52" customWidth="1"/>
    <col min="6257" max="6257" width="7.140625" style="52" customWidth="1"/>
    <col min="6258" max="6258" width="6.5703125" style="52" customWidth="1"/>
    <col min="6259" max="6259" width="0.7109375" style="52" customWidth="1"/>
    <col min="6260" max="6260" width="7.85546875" style="52" customWidth="1"/>
    <col min="6261" max="6261" width="10.5703125" style="52" customWidth="1"/>
    <col min="6262" max="6262" width="0.7109375" style="52" customWidth="1"/>
    <col min="6263" max="6504" width="11.42578125" style="52"/>
    <col min="6505" max="6505" width="0.7109375" style="52" customWidth="1"/>
    <col min="6506" max="6506" width="15.140625" style="52" customWidth="1"/>
    <col min="6507" max="6507" width="0.7109375" style="52" customWidth="1"/>
    <col min="6508" max="6508" width="56.140625" style="52" customWidth="1"/>
    <col min="6509" max="6509" width="0.7109375" style="52" customWidth="1"/>
    <col min="6510" max="6510" width="9.140625" style="52" customWidth="1"/>
    <col min="6511" max="6511" width="6" style="52" customWidth="1"/>
    <col min="6512" max="6512" width="0.7109375" style="52" customWidth="1"/>
    <col min="6513" max="6513" width="7.140625" style="52" customWidth="1"/>
    <col min="6514" max="6514" width="6.5703125" style="52" customWidth="1"/>
    <col min="6515" max="6515" width="0.7109375" style="52" customWidth="1"/>
    <col min="6516" max="6516" width="7.85546875" style="52" customWidth="1"/>
    <col min="6517" max="6517" width="10.5703125" style="52" customWidth="1"/>
    <col min="6518" max="6518" width="0.7109375" style="52" customWidth="1"/>
    <col min="6519" max="6760" width="11.42578125" style="52"/>
    <col min="6761" max="6761" width="0.7109375" style="52" customWidth="1"/>
    <col min="6762" max="6762" width="15.140625" style="52" customWidth="1"/>
    <col min="6763" max="6763" width="0.7109375" style="52" customWidth="1"/>
    <col min="6764" max="6764" width="56.140625" style="52" customWidth="1"/>
    <col min="6765" max="6765" width="0.7109375" style="52" customWidth="1"/>
    <col min="6766" max="6766" width="9.140625" style="52" customWidth="1"/>
    <col min="6767" max="6767" width="6" style="52" customWidth="1"/>
    <col min="6768" max="6768" width="0.7109375" style="52" customWidth="1"/>
    <col min="6769" max="6769" width="7.140625" style="52" customWidth="1"/>
    <col min="6770" max="6770" width="6.5703125" style="52" customWidth="1"/>
    <col min="6771" max="6771" width="0.7109375" style="52" customWidth="1"/>
    <col min="6772" max="6772" width="7.85546875" style="52" customWidth="1"/>
    <col min="6773" max="6773" width="10.5703125" style="52" customWidth="1"/>
    <col min="6774" max="6774" width="0.7109375" style="52" customWidth="1"/>
    <col min="6775" max="7016" width="11.42578125" style="52"/>
    <col min="7017" max="7017" width="0.7109375" style="52" customWidth="1"/>
    <col min="7018" max="7018" width="15.140625" style="52" customWidth="1"/>
    <col min="7019" max="7019" width="0.7109375" style="52" customWidth="1"/>
    <col min="7020" max="7020" width="56.140625" style="52" customWidth="1"/>
    <col min="7021" max="7021" width="0.7109375" style="52" customWidth="1"/>
    <col min="7022" max="7022" width="9.140625" style="52" customWidth="1"/>
    <col min="7023" max="7023" width="6" style="52" customWidth="1"/>
    <col min="7024" max="7024" width="0.7109375" style="52" customWidth="1"/>
    <col min="7025" max="7025" width="7.140625" style="52" customWidth="1"/>
    <col min="7026" max="7026" width="6.5703125" style="52" customWidth="1"/>
    <col min="7027" max="7027" width="0.7109375" style="52" customWidth="1"/>
    <col min="7028" max="7028" width="7.85546875" style="52" customWidth="1"/>
    <col min="7029" max="7029" width="10.5703125" style="52" customWidth="1"/>
    <col min="7030" max="7030" width="0.7109375" style="52" customWidth="1"/>
    <col min="7031" max="7272" width="11.42578125" style="52"/>
    <col min="7273" max="7273" width="0.7109375" style="52" customWidth="1"/>
    <col min="7274" max="7274" width="15.140625" style="52" customWidth="1"/>
    <col min="7275" max="7275" width="0.7109375" style="52" customWidth="1"/>
    <col min="7276" max="7276" width="56.140625" style="52" customWidth="1"/>
    <col min="7277" max="7277" width="0.7109375" style="52" customWidth="1"/>
    <col min="7278" max="7278" width="9.140625" style="52" customWidth="1"/>
    <col min="7279" max="7279" width="6" style="52" customWidth="1"/>
    <col min="7280" max="7280" width="0.7109375" style="52" customWidth="1"/>
    <col min="7281" max="7281" width="7.140625" style="52" customWidth="1"/>
    <col min="7282" max="7282" width="6.5703125" style="52" customWidth="1"/>
    <col min="7283" max="7283" width="0.7109375" style="52" customWidth="1"/>
    <col min="7284" max="7284" width="7.85546875" style="52" customWidth="1"/>
    <col min="7285" max="7285" width="10.5703125" style="52" customWidth="1"/>
    <col min="7286" max="7286" width="0.7109375" style="52" customWidth="1"/>
    <col min="7287" max="7528" width="11.42578125" style="52"/>
    <col min="7529" max="7529" width="0.7109375" style="52" customWidth="1"/>
    <col min="7530" max="7530" width="15.140625" style="52" customWidth="1"/>
    <col min="7531" max="7531" width="0.7109375" style="52" customWidth="1"/>
    <col min="7532" max="7532" width="56.140625" style="52" customWidth="1"/>
    <col min="7533" max="7533" width="0.7109375" style="52" customWidth="1"/>
    <col min="7534" max="7534" width="9.140625" style="52" customWidth="1"/>
    <col min="7535" max="7535" width="6" style="52" customWidth="1"/>
    <col min="7536" max="7536" width="0.7109375" style="52" customWidth="1"/>
    <col min="7537" max="7537" width="7.140625" style="52" customWidth="1"/>
    <col min="7538" max="7538" width="6.5703125" style="52" customWidth="1"/>
    <col min="7539" max="7539" width="0.7109375" style="52" customWidth="1"/>
    <col min="7540" max="7540" width="7.85546875" style="52" customWidth="1"/>
    <col min="7541" max="7541" width="10.5703125" style="52" customWidth="1"/>
    <col min="7542" max="7542" width="0.7109375" style="52" customWidth="1"/>
    <col min="7543" max="7784" width="11.42578125" style="52"/>
    <col min="7785" max="7785" width="0.7109375" style="52" customWidth="1"/>
    <col min="7786" max="7786" width="15.140625" style="52" customWidth="1"/>
    <col min="7787" max="7787" width="0.7109375" style="52" customWidth="1"/>
    <col min="7788" max="7788" width="56.140625" style="52" customWidth="1"/>
    <col min="7789" max="7789" width="0.7109375" style="52" customWidth="1"/>
    <col min="7790" max="7790" width="9.140625" style="52" customWidth="1"/>
    <col min="7791" max="7791" width="6" style="52" customWidth="1"/>
    <col min="7792" max="7792" width="0.7109375" style="52" customWidth="1"/>
    <col min="7793" max="7793" width="7.140625" style="52" customWidth="1"/>
    <col min="7794" max="7794" width="6.5703125" style="52" customWidth="1"/>
    <col min="7795" max="7795" width="0.7109375" style="52" customWidth="1"/>
    <col min="7796" max="7796" width="7.85546875" style="52" customWidth="1"/>
    <col min="7797" max="7797" width="10.5703125" style="52" customWidth="1"/>
    <col min="7798" max="7798" width="0.7109375" style="52" customWidth="1"/>
    <col min="7799" max="8040" width="11.42578125" style="52"/>
    <col min="8041" max="8041" width="0.7109375" style="52" customWidth="1"/>
    <col min="8042" max="8042" width="15.140625" style="52" customWidth="1"/>
    <col min="8043" max="8043" width="0.7109375" style="52" customWidth="1"/>
    <col min="8044" max="8044" width="56.140625" style="52" customWidth="1"/>
    <col min="8045" max="8045" width="0.7109375" style="52" customWidth="1"/>
    <col min="8046" max="8046" width="9.140625" style="52" customWidth="1"/>
    <col min="8047" max="8047" width="6" style="52" customWidth="1"/>
    <col min="8048" max="8048" width="0.7109375" style="52" customWidth="1"/>
    <col min="8049" max="8049" width="7.140625" style="52" customWidth="1"/>
    <col min="8050" max="8050" width="6.5703125" style="52" customWidth="1"/>
    <col min="8051" max="8051" width="0.7109375" style="52" customWidth="1"/>
    <col min="8052" max="8052" width="7.85546875" style="52" customWidth="1"/>
    <col min="8053" max="8053" width="10.5703125" style="52" customWidth="1"/>
    <col min="8054" max="8054" width="0.7109375" style="52" customWidth="1"/>
    <col min="8055" max="8296" width="11.42578125" style="52"/>
    <col min="8297" max="8297" width="0.7109375" style="52" customWidth="1"/>
    <col min="8298" max="8298" width="15.140625" style="52" customWidth="1"/>
    <col min="8299" max="8299" width="0.7109375" style="52" customWidth="1"/>
    <col min="8300" max="8300" width="56.140625" style="52" customWidth="1"/>
    <col min="8301" max="8301" width="0.7109375" style="52" customWidth="1"/>
    <col min="8302" max="8302" width="9.140625" style="52" customWidth="1"/>
    <col min="8303" max="8303" width="6" style="52" customWidth="1"/>
    <col min="8304" max="8304" width="0.7109375" style="52" customWidth="1"/>
    <col min="8305" max="8305" width="7.140625" style="52" customWidth="1"/>
    <col min="8306" max="8306" width="6.5703125" style="52" customWidth="1"/>
    <col min="8307" max="8307" width="0.7109375" style="52" customWidth="1"/>
    <col min="8308" max="8308" width="7.85546875" style="52" customWidth="1"/>
    <col min="8309" max="8309" width="10.5703125" style="52" customWidth="1"/>
    <col min="8310" max="8310" width="0.7109375" style="52" customWidth="1"/>
    <col min="8311" max="8552" width="11.42578125" style="52"/>
    <col min="8553" max="8553" width="0.7109375" style="52" customWidth="1"/>
    <col min="8554" max="8554" width="15.140625" style="52" customWidth="1"/>
    <col min="8555" max="8555" width="0.7109375" style="52" customWidth="1"/>
    <col min="8556" max="8556" width="56.140625" style="52" customWidth="1"/>
    <col min="8557" max="8557" width="0.7109375" style="52" customWidth="1"/>
    <col min="8558" max="8558" width="9.140625" style="52" customWidth="1"/>
    <col min="8559" max="8559" width="6" style="52" customWidth="1"/>
    <col min="8560" max="8560" width="0.7109375" style="52" customWidth="1"/>
    <col min="8561" max="8561" width="7.140625" style="52" customWidth="1"/>
    <col min="8562" max="8562" width="6.5703125" style="52" customWidth="1"/>
    <col min="8563" max="8563" width="0.7109375" style="52" customWidth="1"/>
    <col min="8564" max="8564" width="7.85546875" style="52" customWidth="1"/>
    <col min="8565" max="8565" width="10.5703125" style="52" customWidth="1"/>
    <col min="8566" max="8566" width="0.7109375" style="52" customWidth="1"/>
    <col min="8567" max="8808" width="11.42578125" style="52"/>
    <col min="8809" max="8809" width="0.7109375" style="52" customWidth="1"/>
    <col min="8810" max="8810" width="15.140625" style="52" customWidth="1"/>
    <col min="8811" max="8811" width="0.7109375" style="52" customWidth="1"/>
    <col min="8812" max="8812" width="56.140625" style="52" customWidth="1"/>
    <col min="8813" max="8813" width="0.7109375" style="52" customWidth="1"/>
    <col min="8814" max="8814" width="9.140625" style="52" customWidth="1"/>
    <col min="8815" max="8815" width="6" style="52" customWidth="1"/>
    <col min="8816" max="8816" width="0.7109375" style="52" customWidth="1"/>
    <col min="8817" max="8817" width="7.140625" style="52" customWidth="1"/>
    <col min="8818" max="8818" width="6.5703125" style="52" customWidth="1"/>
    <col min="8819" max="8819" width="0.7109375" style="52" customWidth="1"/>
    <col min="8820" max="8820" width="7.85546875" style="52" customWidth="1"/>
    <col min="8821" max="8821" width="10.5703125" style="52" customWidth="1"/>
    <col min="8822" max="8822" width="0.7109375" style="52" customWidth="1"/>
    <col min="8823" max="9064" width="11.42578125" style="52"/>
    <col min="9065" max="9065" width="0.7109375" style="52" customWidth="1"/>
    <col min="9066" max="9066" width="15.140625" style="52" customWidth="1"/>
    <col min="9067" max="9067" width="0.7109375" style="52" customWidth="1"/>
    <col min="9068" max="9068" width="56.140625" style="52" customWidth="1"/>
    <col min="9069" max="9069" width="0.7109375" style="52" customWidth="1"/>
    <col min="9070" max="9070" width="9.140625" style="52" customWidth="1"/>
    <col min="9071" max="9071" width="6" style="52" customWidth="1"/>
    <col min="9072" max="9072" width="0.7109375" style="52" customWidth="1"/>
    <col min="9073" max="9073" width="7.140625" style="52" customWidth="1"/>
    <col min="9074" max="9074" width="6.5703125" style="52" customWidth="1"/>
    <col min="9075" max="9075" width="0.7109375" style="52" customWidth="1"/>
    <col min="9076" max="9076" width="7.85546875" style="52" customWidth="1"/>
    <col min="9077" max="9077" width="10.5703125" style="52" customWidth="1"/>
    <col min="9078" max="9078" width="0.7109375" style="52" customWidth="1"/>
    <col min="9079" max="9320" width="11.42578125" style="52"/>
    <col min="9321" max="9321" width="0.7109375" style="52" customWidth="1"/>
    <col min="9322" max="9322" width="15.140625" style="52" customWidth="1"/>
    <col min="9323" max="9323" width="0.7109375" style="52" customWidth="1"/>
    <col min="9324" max="9324" width="56.140625" style="52" customWidth="1"/>
    <col min="9325" max="9325" width="0.7109375" style="52" customWidth="1"/>
    <col min="9326" max="9326" width="9.140625" style="52" customWidth="1"/>
    <col min="9327" max="9327" width="6" style="52" customWidth="1"/>
    <col min="9328" max="9328" width="0.7109375" style="52" customWidth="1"/>
    <col min="9329" max="9329" width="7.140625" style="52" customWidth="1"/>
    <col min="9330" max="9330" width="6.5703125" style="52" customWidth="1"/>
    <col min="9331" max="9331" width="0.7109375" style="52" customWidth="1"/>
    <col min="9332" max="9332" width="7.85546875" style="52" customWidth="1"/>
    <col min="9333" max="9333" width="10.5703125" style="52" customWidth="1"/>
    <col min="9334" max="9334" width="0.7109375" style="52" customWidth="1"/>
    <col min="9335" max="9576" width="11.42578125" style="52"/>
    <col min="9577" max="9577" width="0.7109375" style="52" customWidth="1"/>
    <col min="9578" max="9578" width="15.140625" style="52" customWidth="1"/>
    <col min="9579" max="9579" width="0.7109375" style="52" customWidth="1"/>
    <col min="9580" max="9580" width="56.140625" style="52" customWidth="1"/>
    <col min="9581" max="9581" width="0.7109375" style="52" customWidth="1"/>
    <col min="9582" max="9582" width="9.140625" style="52" customWidth="1"/>
    <col min="9583" max="9583" width="6" style="52" customWidth="1"/>
    <col min="9584" max="9584" width="0.7109375" style="52" customWidth="1"/>
    <col min="9585" max="9585" width="7.140625" style="52" customWidth="1"/>
    <col min="9586" max="9586" width="6.5703125" style="52" customWidth="1"/>
    <col min="9587" max="9587" width="0.7109375" style="52" customWidth="1"/>
    <col min="9588" max="9588" width="7.85546875" style="52" customWidth="1"/>
    <col min="9589" max="9589" width="10.5703125" style="52" customWidth="1"/>
    <col min="9590" max="9590" width="0.7109375" style="52" customWidth="1"/>
    <col min="9591" max="9832" width="11.42578125" style="52"/>
    <col min="9833" max="9833" width="0.7109375" style="52" customWidth="1"/>
    <col min="9834" max="9834" width="15.140625" style="52" customWidth="1"/>
    <col min="9835" max="9835" width="0.7109375" style="52" customWidth="1"/>
    <col min="9836" max="9836" width="56.140625" style="52" customWidth="1"/>
    <col min="9837" max="9837" width="0.7109375" style="52" customWidth="1"/>
    <col min="9838" max="9838" width="9.140625" style="52" customWidth="1"/>
    <col min="9839" max="9839" width="6" style="52" customWidth="1"/>
    <col min="9840" max="9840" width="0.7109375" style="52" customWidth="1"/>
    <col min="9841" max="9841" width="7.140625" style="52" customWidth="1"/>
    <col min="9842" max="9842" width="6.5703125" style="52" customWidth="1"/>
    <col min="9843" max="9843" width="0.7109375" style="52" customWidth="1"/>
    <col min="9844" max="9844" width="7.85546875" style="52" customWidth="1"/>
    <col min="9845" max="9845" width="10.5703125" style="52" customWidth="1"/>
    <col min="9846" max="9846" width="0.7109375" style="52" customWidth="1"/>
    <col min="9847" max="10088" width="11.42578125" style="52"/>
    <col min="10089" max="10089" width="0.7109375" style="52" customWidth="1"/>
    <col min="10090" max="10090" width="15.140625" style="52" customWidth="1"/>
    <col min="10091" max="10091" width="0.7109375" style="52" customWidth="1"/>
    <col min="10092" max="10092" width="56.140625" style="52" customWidth="1"/>
    <col min="10093" max="10093" width="0.7109375" style="52" customWidth="1"/>
    <col min="10094" max="10094" width="9.140625" style="52" customWidth="1"/>
    <col min="10095" max="10095" width="6" style="52" customWidth="1"/>
    <col min="10096" max="10096" width="0.7109375" style="52" customWidth="1"/>
    <col min="10097" max="10097" width="7.140625" style="52" customWidth="1"/>
    <col min="10098" max="10098" width="6.5703125" style="52" customWidth="1"/>
    <col min="10099" max="10099" width="0.7109375" style="52" customWidth="1"/>
    <col min="10100" max="10100" width="7.85546875" style="52" customWidth="1"/>
    <col min="10101" max="10101" width="10.5703125" style="52" customWidth="1"/>
    <col min="10102" max="10102" width="0.7109375" style="52" customWidth="1"/>
    <col min="10103" max="10344" width="11.42578125" style="52"/>
    <col min="10345" max="10345" width="0.7109375" style="52" customWidth="1"/>
    <col min="10346" max="10346" width="15.140625" style="52" customWidth="1"/>
    <col min="10347" max="10347" width="0.7109375" style="52" customWidth="1"/>
    <col min="10348" max="10348" width="56.140625" style="52" customWidth="1"/>
    <col min="10349" max="10349" width="0.7109375" style="52" customWidth="1"/>
    <col min="10350" max="10350" width="9.140625" style="52" customWidth="1"/>
    <col min="10351" max="10351" width="6" style="52" customWidth="1"/>
    <col min="10352" max="10352" width="0.7109375" style="52" customWidth="1"/>
    <col min="10353" max="10353" width="7.140625" style="52" customWidth="1"/>
    <col min="10354" max="10354" width="6.5703125" style="52" customWidth="1"/>
    <col min="10355" max="10355" width="0.7109375" style="52" customWidth="1"/>
    <col min="10356" max="10356" width="7.85546875" style="52" customWidth="1"/>
    <col min="10357" max="10357" width="10.5703125" style="52" customWidth="1"/>
    <col min="10358" max="10358" width="0.7109375" style="52" customWidth="1"/>
    <col min="10359" max="10600" width="11.42578125" style="52"/>
    <col min="10601" max="10601" width="0.7109375" style="52" customWidth="1"/>
    <col min="10602" max="10602" width="15.140625" style="52" customWidth="1"/>
    <col min="10603" max="10603" width="0.7109375" style="52" customWidth="1"/>
    <col min="10604" max="10604" width="56.140625" style="52" customWidth="1"/>
    <col min="10605" max="10605" width="0.7109375" style="52" customWidth="1"/>
    <col min="10606" max="10606" width="9.140625" style="52" customWidth="1"/>
    <col min="10607" max="10607" width="6" style="52" customWidth="1"/>
    <col min="10608" max="10608" width="0.7109375" style="52" customWidth="1"/>
    <col min="10609" max="10609" width="7.140625" style="52" customWidth="1"/>
    <col min="10610" max="10610" width="6.5703125" style="52" customWidth="1"/>
    <col min="10611" max="10611" width="0.7109375" style="52" customWidth="1"/>
    <col min="10612" max="10612" width="7.85546875" style="52" customWidth="1"/>
    <col min="10613" max="10613" width="10.5703125" style="52" customWidth="1"/>
    <col min="10614" max="10614" width="0.7109375" style="52" customWidth="1"/>
    <col min="10615" max="10856" width="11.42578125" style="52"/>
    <col min="10857" max="10857" width="0.7109375" style="52" customWidth="1"/>
    <col min="10858" max="10858" width="15.140625" style="52" customWidth="1"/>
    <col min="10859" max="10859" width="0.7109375" style="52" customWidth="1"/>
    <col min="10860" max="10860" width="56.140625" style="52" customWidth="1"/>
    <col min="10861" max="10861" width="0.7109375" style="52" customWidth="1"/>
    <col min="10862" max="10862" width="9.140625" style="52" customWidth="1"/>
    <col min="10863" max="10863" width="6" style="52" customWidth="1"/>
    <col min="10864" max="10864" width="0.7109375" style="52" customWidth="1"/>
    <col min="10865" max="10865" width="7.140625" style="52" customWidth="1"/>
    <col min="10866" max="10866" width="6.5703125" style="52" customWidth="1"/>
    <col min="10867" max="10867" width="0.7109375" style="52" customWidth="1"/>
    <col min="10868" max="10868" width="7.85546875" style="52" customWidth="1"/>
    <col min="10869" max="10869" width="10.5703125" style="52" customWidth="1"/>
    <col min="10870" max="10870" width="0.7109375" style="52" customWidth="1"/>
    <col min="10871" max="11112" width="11.42578125" style="52"/>
    <col min="11113" max="11113" width="0.7109375" style="52" customWidth="1"/>
    <col min="11114" max="11114" width="15.140625" style="52" customWidth="1"/>
    <col min="11115" max="11115" width="0.7109375" style="52" customWidth="1"/>
    <col min="11116" max="11116" width="56.140625" style="52" customWidth="1"/>
    <col min="11117" max="11117" width="0.7109375" style="52" customWidth="1"/>
    <col min="11118" max="11118" width="9.140625" style="52" customWidth="1"/>
    <col min="11119" max="11119" width="6" style="52" customWidth="1"/>
    <col min="11120" max="11120" width="0.7109375" style="52" customWidth="1"/>
    <col min="11121" max="11121" width="7.140625" style="52" customWidth="1"/>
    <col min="11122" max="11122" width="6.5703125" style="52" customWidth="1"/>
    <col min="11123" max="11123" width="0.7109375" style="52" customWidth="1"/>
    <col min="11124" max="11124" width="7.85546875" style="52" customWidth="1"/>
    <col min="11125" max="11125" width="10.5703125" style="52" customWidth="1"/>
    <col min="11126" max="11126" width="0.7109375" style="52" customWidth="1"/>
    <col min="11127" max="11368" width="11.42578125" style="52"/>
    <col min="11369" max="11369" width="0.7109375" style="52" customWidth="1"/>
    <col min="11370" max="11370" width="15.140625" style="52" customWidth="1"/>
    <col min="11371" max="11371" width="0.7109375" style="52" customWidth="1"/>
    <col min="11372" max="11372" width="56.140625" style="52" customWidth="1"/>
    <col min="11373" max="11373" width="0.7109375" style="52" customWidth="1"/>
    <col min="11374" max="11374" width="9.140625" style="52" customWidth="1"/>
    <col min="11375" max="11375" width="6" style="52" customWidth="1"/>
    <col min="11376" max="11376" width="0.7109375" style="52" customWidth="1"/>
    <col min="11377" max="11377" width="7.140625" style="52" customWidth="1"/>
    <col min="11378" max="11378" width="6.5703125" style="52" customWidth="1"/>
    <col min="11379" max="11379" width="0.7109375" style="52" customWidth="1"/>
    <col min="11380" max="11380" width="7.85546875" style="52" customWidth="1"/>
    <col min="11381" max="11381" width="10.5703125" style="52" customWidth="1"/>
    <col min="11382" max="11382" width="0.7109375" style="52" customWidth="1"/>
    <col min="11383" max="11624" width="11.42578125" style="52"/>
    <col min="11625" max="11625" width="0.7109375" style="52" customWidth="1"/>
    <col min="11626" max="11626" width="15.140625" style="52" customWidth="1"/>
    <col min="11627" max="11627" width="0.7109375" style="52" customWidth="1"/>
    <col min="11628" max="11628" width="56.140625" style="52" customWidth="1"/>
    <col min="11629" max="11629" width="0.7109375" style="52" customWidth="1"/>
    <col min="11630" max="11630" width="9.140625" style="52" customWidth="1"/>
    <col min="11631" max="11631" width="6" style="52" customWidth="1"/>
    <col min="11632" max="11632" width="0.7109375" style="52" customWidth="1"/>
    <col min="11633" max="11633" width="7.140625" style="52" customWidth="1"/>
    <col min="11634" max="11634" width="6.5703125" style="52" customWidth="1"/>
    <col min="11635" max="11635" width="0.7109375" style="52" customWidth="1"/>
    <col min="11636" max="11636" width="7.85546875" style="52" customWidth="1"/>
    <col min="11637" max="11637" width="10.5703125" style="52" customWidth="1"/>
    <col min="11638" max="11638" width="0.7109375" style="52" customWidth="1"/>
    <col min="11639" max="11880" width="11.42578125" style="52"/>
    <col min="11881" max="11881" width="0.7109375" style="52" customWidth="1"/>
    <col min="11882" max="11882" width="15.140625" style="52" customWidth="1"/>
    <col min="11883" max="11883" width="0.7109375" style="52" customWidth="1"/>
    <col min="11884" max="11884" width="56.140625" style="52" customWidth="1"/>
    <col min="11885" max="11885" width="0.7109375" style="52" customWidth="1"/>
    <col min="11886" max="11886" width="9.140625" style="52" customWidth="1"/>
    <col min="11887" max="11887" width="6" style="52" customWidth="1"/>
    <col min="11888" max="11888" width="0.7109375" style="52" customWidth="1"/>
    <col min="11889" max="11889" width="7.140625" style="52" customWidth="1"/>
    <col min="11890" max="11890" width="6.5703125" style="52" customWidth="1"/>
    <col min="11891" max="11891" width="0.7109375" style="52" customWidth="1"/>
    <col min="11892" max="11892" width="7.85546875" style="52" customWidth="1"/>
    <col min="11893" max="11893" width="10.5703125" style="52" customWidth="1"/>
    <col min="11894" max="11894" width="0.7109375" style="52" customWidth="1"/>
    <col min="11895" max="12136" width="11.42578125" style="52"/>
    <col min="12137" max="12137" width="0.7109375" style="52" customWidth="1"/>
    <col min="12138" max="12138" width="15.140625" style="52" customWidth="1"/>
    <col min="12139" max="12139" width="0.7109375" style="52" customWidth="1"/>
    <col min="12140" max="12140" width="56.140625" style="52" customWidth="1"/>
    <col min="12141" max="12141" width="0.7109375" style="52" customWidth="1"/>
    <col min="12142" max="12142" width="9.140625" style="52" customWidth="1"/>
    <col min="12143" max="12143" width="6" style="52" customWidth="1"/>
    <col min="12144" max="12144" width="0.7109375" style="52" customWidth="1"/>
    <col min="12145" max="12145" width="7.140625" style="52" customWidth="1"/>
    <col min="12146" max="12146" width="6.5703125" style="52" customWidth="1"/>
    <col min="12147" max="12147" width="0.7109375" style="52" customWidth="1"/>
    <col min="12148" max="12148" width="7.85546875" style="52" customWidth="1"/>
    <col min="12149" max="12149" width="10.5703125" style="52" customWidth="1"/>
    <col min="12150" max="12150" width="0.7109375" style="52" customWidth="1"/>
    <col min="12151" max="12392" width="11.42578125" style="52"/>
    <col min="12393" max="12393" width="0.7109375" style="52" customWidth="1"/>
    <col min="12394" max="12394" width="15.140625" style="52" customWidth="1"/>
    <col min="12395" max="12395" width="0.7109375" style="52" customWidth="1"/>
    <col min="12396" max="12396" width="56.140625" style="52" customWidth="1"/>
    <col min="12397" max="12397" width="0.7109375" style="52" customWidth="1"/>
    <col min="12398" max="12398" width="9.140625" style="52" customWidth="1"/>
    <col min="12399" max="12399" width="6" style="52" customWidth="1"/>
    <col min="12400" max="12400" width="0.7109375" style="52" customWidth="1"/>
    <col min="12401" max="12401" width="7.140625" style="52" customWidth="1"/>
    <col min="12402" max="12402" width="6.5703125" style="52" customWidth="1"/>
    <col min="12403" max="12403" width="0.7109375" style="52" customWidth="1"/>
    <col min="12404" max="12404" width="7.85546875" style="52" customWidth="1"/>
    <col min="12405" max="12405" width="10.5703125" style="52" customWidth="1"/>
    <col min="12406" max="12406" width="0.7109375" style="52" customWidth="1"/>
    <col min="12407" max="12648" width="11.42578125" style="52"/>
    <col min="12649" max="12649" width="0.7109375" style="52" customWidth="1"/>
    <col min="12650" max="12650" width="15.140625" style="52" customWidth="1"/>
    <col min="12651" max="12651" width="0.7109375" style="52" customWidth="1"/>
    <col min="12652" max="12652" width="56.140625" style="52" customWidth="1"/>
    <col min="12653" max="12653" width="0.7109375" style="52" customWidth="1"/>
    <col min="12654" max="12654" width="9.140625" style="52" customWidth="1"/>
    <col min="12655" max="12655" width="6" style="52" customWidth="1"/>
    <col min="12656" max="12656" width="0.7109375" style="52" customWidth="1"/>
    <col min="12657" max="12657" width="7.140625" style="52" customWidth="1"/>
    <col min="12658" max="12658" width="6.5703125" style="52" customWidth="1"/>
    <col min="12659" max="12659" width="0.7109375" style="52" customWidth="1"/>
    <col min="12660" max="12660" width="7.85546875" style="52" customWidth="1"/>
    <col min="12661" max="12661" width="10.5703125" style="52" customWidth="1"/>
    <col min="12662" max="12662" width="0.7109375" style="52" customWidth="1"/>
    <col min="12663" max="12904" width="11.42578125" style="52"/>
    <col min="12905" max="12905" width="0.7109375" style="52" customWidth="1"/>
    <col min="12906" max="12906" width="15.140625" style="52" customWidth="1"/>
    <col min="12907" max="12907" width="0.7109375" style="52" customWidth="1"/>
    <col min="12908" max="12908" width="56.140625" style="52" customWidth="1"/>
    <col min="12909" max="12909" width="0.7109375" style="52" customWidth="1"/>
    <col min="12910" max="12910" width="9.140625" style="52" customWidth="1"/>
    <col min="12911" max="12911" width="6" style="52" customWidth="1"/>
    <col min="12912" max="12912" width="0.7109375" style="52" customWidth="1"/>
    <col min="12913" max="12913" width="7.140625" style="52" customWidth="1"/>
    <col min="12914" max="12914" width="6.5703125" style="52" customWidth="1"/>
    <col min="12915" max="12915" width="0.7109375" style="52" customWidth="1"/>
    <col min="12916" max="12916" width="7.85546875" style="52" customWidth="1"/>
    <col min="12917" max="12917" width="10.5703125" style="52" customWidth="1"/>
    <col min="12918" max="12918" width="0.7109375" style="52" customWidth="1"/>
    <col min="12919" max="13160" width="11.42578125" style="52"/>
    <col min="13161" max="13161" width="0.7109375" style="52" customWidth="1"/>
    <col min="13162" max="13162" width="15.140625" style="52" customWidth="1"/>
    <col min="13163" max="13163" width="0.7109375" style="52" customWidth="1"/>
    <col min="13164" max="13164" width="56.140625" style="52" customWidth="1"/>
    <col min="13165" max="13165" width="0.7109375" style="52" customWidth="1"/>
    <col min="13166" max="13166" width="9.140625" style="52" customWidth="1"/>
    <col min="13167" max="13167" width="6" style="52" customWidth="1"/>
    <col min="13168" max="13168" width="0.7109375" style="52" customWidth="1"/>
    <col min="13169" max="13169" width="7.140625" style="52" customWidth="1"/>
    <col min="13170" max="13170" width="6.5703125" style="52" customWidth="1"/>
    <col min="13171" max="13171" width="0.7109375" style="52" customWidth="1"/>
    <col min="13172" max="13172" width="7.85546875" style="52" customWidth="1"/>
    <col min="13173" max="13173" width="10.5703125" style="52" customWidth="1"/>
    <col min="13174" max="13174" width="0.7109375" style="52" customWidth="1"/>
    <col min="13175" max="13416" width="11.42578125" style="52"/>
    <col min="13417" max="13417" width="0.7109375" style="52" customWidth="1"/>
    <col min="13418" max="13418" width="15.140625" style="52" customWidth="1"/>
    <col min="13419" max="13419" width="0.7109375" style="52" customWidth="1"/>
    <col min="13420" max="13420" width="56.140625" style="52" customWidth="1"/>
    <col min="13421" max="13421" width="0.7109375" style="52" customWidth="1"/>
    <col min="13422" max="13422" width="9.140625" style="52" customWidth="1"/>
    <col min="13423" max="13423" width="6" style="52" customWidth="1"/>
    <col min="13424" max="13424" width="0.7109375" style="52" customWidth="1"/>
    <col min="13425" max="13425" width="7.140625" style="52" customWidth="1"/>
    <col min="13426" max="13426" width="6.5703125" style="52" customWidth="1"/>
    <col min="13427" max="13427" width="0.7109375" style="52" customWidth="1"/>
    <col min="13428" max="13428" width="7.85546875" style="52" customWidth="1"/>
    <col min="13429" max="13429" width="10.5703125" style="52" customWidth="1"/>
    <col min="13430" max="13430" width="0.7109375" style="52" customWidth="1"/>
    <col min="13431" max="13672" width="11.42578125" style="52"/>
    <col min="13673" max="13673" width="0.7109375" style="52" customWidth="1"/>
    <col min="13674" max="13674" width="15.140625" style="52" customWidth="1"/>
    <col min="13675" max="13675" width="0.7109375" style="52" customWidth="1"/>
    <col min="13676" max="13676" width="56.140625" style="52" customWidth="1"/>
    <col min="13677" max="13677" width="0.7109375" style="52" customWidth="1"/>
    <col min="13678" max="13678" width="9.140625" style="52" customWidth="1"/>
    <col min="13679" max="13679" width="6" style="52" customWidth="1"/>
    <col min="13680" max="13680" width="0.7109375" style="52" customWidth="1"/>
    <col min="13681" max="13681" width="7.140625" style="52" customWidth="1"/>
    <col min="13682" max="13682" width="6.5703125" style="52" customWidth="1"/>
    <col min="13683" max="13683" width="0.7109375" style="52" customWidth="1"/>
    <col min="13684" max="13684" width="7.85546875" style="52" customWidth="1"/>
    <col min="13685" max="13685" width="10.5703125" style="52" customWidth="1"/>
    <col min="13686" max="13686" width="0.7109375" style="52" customWidth="1"/>
    <col min="13687" max="13928" width="11.42578125" style="52"/>
    <col min="13929" max="13929" width="0.7109375" style="52" customWidth="1"/>
    <col min="13930" max="13930" width="15.140625" style="52" customWidth="1"/>
    <col min="13931" max="13931" width="0.7109375" style="52" customWidth="1"/>
    <col min="13932" max="13932" width="56.140625" style="52" customWidth="1"/>
    <col min="13933" max="13933" width="0.7109375" style="52" customWidth="1"/>
    <col min="13934" max="13934" width="9.140625" style="52" customWidth="1"/>
    <col min="13935" max="13935" width="6" style="52" customWidth="1"/>
    <col min="13936" max="13936" width="0.7109375" style="52" customWidth="1"/>
    <col min="13937" max="13937" width="7.140625" style="52" customWidth="1"/>
    <col min="13938" max="13938" width="6.5703125" style="52" customWidth="1"/>
    <col min="13939" max="13939" width="0.7109375" style="52" customWidth="1"/>
    <col min="13940" max="13940" width="7.85546875" style="52" customWidth="1"/>
    <col min="13941" max="13941" width="10.5703125" style="52" customWidth="1"/>
    <col min="13942" max="13942" width="0.7109375" style="52" customWidth="1"/>
    <col min="13943" max="14184" width="11.42578125" style="52"/>
    <col min="14185" max="14185" width="0.7109375" style="52" customWidth="1"/>
    <col min="14186" max="14186" width="15.140625" style="52" customWidth="1"/>
    <col min="14187" max="14187" width="0.7109375" style="52" customWidth="1"/>
    <col min="14188" max="14188" width="56.140625" style="52" customWidth="1"/>
    <col min="14189" max="14189" width="0.7109375" style="52" customWidth="1"/>
    <col min="14190" max="14190" width="9.140625" style="52" customWidth="1"/>
    <col min="14191" max="14191" width="6" style="52" customWidth="1"/>
    <col min="14192" max="14192" width="0.7109375" style="52" customWidth="1"/>
    <col min="14193" max="14193" width="7.140625" style="52" customWidth="1"/>
    <col min="14194" max="14194" width="6.5703125" style="52" customWidth="1"/>
    <col min="14195" max="14195" width="0.7109375" style="52" customWidth="1"/>
    <col min="14196" max="14196" width="7.85546875" style="52" customWidth="1"/>
    <col min="14197" max="14197" width="10.5703125" style="52" customWidth="1"/>
    <col min="14198" max="14198" width="0.7109375" style="52" customWidth="1"/>
    <col min="14199" max="16384" width="11.42578125" style="52"/>
  </cols>
  <sheetData>
    <row r="1" spans="1:40" ht="15" customHeight="1">
      <c r="A1" s="192"/>
      <c r="B1" s="1938" t="s">
        <v>0</v>
      </c>
      <c r="C1" s="1938"/>
      <c r="D1" s="1938"/>
      <c r="E1" s="1938"/>
      <c r="F1" s="1938"/>
      <c r="G1" s="1938"/>
      <c r="H1" s="1938"/>
      <c r="I1" s="1938"/>
      <c r="J1" s="1938"/>
      <c r="K1" s="1938"/>
      <c r="L1" s="1938"/>
      <c r="M1" s="1938"/>
      <c r="N1" s="193"/>
    </row>
    <row r="2" spans="1:40" ht="15" customHeight="1">
      <c r="A2" s="194"/>
      <c r="B2" s="1939" t="s">
        <v>1</v>
      </c>
      <c r="C2" s="1939"/>
      <c r="D2" s="1939"/>
      <c r="E2" s="1939"/>
      <c r="F2" s="1939"/>
      <c r="G2" s="1939"/>
      <c r="H2" s="1939"/>
      <c r="I2" s="1939"/>
      <c r="J2" s="1939"/>
      <c r="K2" s="1939"/>
      <c r="L2" s="1939"/>
      <c r="M2" s="1939"/>
      <c r="N2" s="195"/>
    </row>
    <row r="3" spans="1:40" ht="15" customHeight="1">
      <c r="A3" s="194"/>
      <c r="B3" s="1939" t="s">
        <v>2</v>
      </c>
      <c r="C3" s="1939"/>
      <c r="D3" s="1939"/>
      <c r="E3" s="1939"/>
      <c r="F3" s="1939"/>
      <c r="G3" s="1939"/>
      <c r="H3" s="1939"/>
      <c r="I3" s="1939"/>
      <c r="J3" s="1939"/>
      <c r="K3" s="1939"/>
      <c r="L3" s="1939"/>
      <c r="M3" s="1939"/>
      <c r="N3" s="195"/>
    </row>
    <row r="4" spans="1:40" ht="15" customHeight="1">
      <c r="A4" s="194"/>
      <c r="B4" s="1939" t="s">
        <v>3</v>
      </c>
      <c r="C4" s="1939"/>
      <c r="D4" s="1939"/>
      <c r="E4" s="1939"/>
      <c r="F4" s="1939"/>
      <c r="G4" s="1939"/>
      <c r="H4" s="1939"/>
      <c r="I4" s="1939"/>
      <c r="J4" s="1939"/>
      <c r="K4" s="1939"/>
      <c r="L4" s="1939"/>
      <c r="M4" s="1939"/>
      <c r="N4" s="195"/>
    </row>
    <row r="5" spans="1:40" ht="15" customHeight="1">
      <c r="A5" s="194"/>
      <c r="B5" s="1939" t="s">
        <v>4</v>
      </c>
      <c r="C5" s="1939"/>
      <c r="D5" s="1939"/>
      <c r="E5" s="1939"/>
      <c r="F5" s="1939"/>
      <c r="G5" s="1939"/>
      <c r="H5" s="1939"/>
      <c r="I5" s="1939"/>
      <c r="J5" s="1939"/>
      <c r="K5" s="1939"/>
      <c r="L5" s="1939"/>
      <c r="M5" s="1939"/>
      <c r="N5" s="195"/>
      <c r="S5" s="248"/>
      <c r="T5" s="248"/>
      <c r="U5" s="279"/>
      <c r="V5" s="279"/>
      <c r="W5" s="279"/>
      <c r="X5" s="279"/>
      <c r="Y5" s="279"/>
      <c r="Z5" s="279"/>
      <c r="AA5" s="279"/>
      <c r="AB5" s="279"/>
      <c r="AC5" s="279"/>
      <c r="AD5" s="279"/>
      <c r="AE5" s="279"/>
      <c r="AF5" s="279"/>
      <c r="AG5" s="279"/>
      <c r="AH5" s="279"/>
      <c r="AI5" s="279"/>
      <c r="AJ5" s="279"/>
      <c r="AK5" s="279"/>
      <c r="AL5" s="279"/>
      <c r="AM5" s="279"/>
      <c r="AN5" s="279"/>
    </row>
    <row r="6" spans="1:40">
      <c r="A6" s="196"/>
      <c r="B6" s="189" t="s">
        <v>13</v>
      </c>
      <c r="C6" s="189"/>
      <c r="D6" s="189"/>
      <c r="E6" s="189"/>
      <c r="F6" s="190"/>
      <c r="G6" s="190"/>
      <c r="H6" s="190"/>
      <c r="I6" s="190"/>
      <c r="J6" s="190"/>
      <c r="K6" s="190"/>
      <c r="L6" s="190"/>
      <c r="M6" s="190"/>
      <c r="N6" s="197"/>
    </row>
    <row r="7" spans="1:40">
      <c r="A7" s="194"/>
      <c r="B7" s="58" t="s">
        <v>51</v>
      </c>
      <c r="C7" s="58"/>
      <c r="D7" s="58"/>
      <c r="E7" s="58"/>
      <c r="F7" s="180"/>
      <c r="G7" s="180"/>
      <c r="H7" s="180"/>
      <c r="I7" s="180"/>
      <c r="J7" s="180"/>
      <c r="K7" s="180"/>
      <c r="L7" s="180"/>
      <c r="M7" s="180"/>
      <c r="N7" s="195"/>
    </row>
    <row r="8" spans="1:40">
      <c r="A8" s="194"/>
      <c r="B8" s="58" t="s">
        <v>31</v>
      </c>
      <c r="C8" s="58"/>
      <c r="D8" s="58"/>
      <c r="E8" s="58"/>
      <c r="F8" s="180"/>
      <c r="G8" s="180"/>
      <c r="H8" s="180"/>
      <c r="I8" s="180"/>
      <c r="J8" s="180"/>
      <c r="K8" s="180"/>
      <c r="L8" s="180"/>
      <c r="M8" s="180"/>
      <c r="N8" s="195"/>
    </row>
    <row r="9" spans="1:40">
      <c r="A9" s="198"/>
      <c r="B9" s="181" t="s">
        <v>15</v>
      </c>
      <c r="C9" s="181"/>
      <c r="D9" s="181"/>
      <c r="E9" s="181"/>
      <c r="F9" s="182"/>
      <c r="G9" s="182"/>
      <c r="H9" s="182"/>
      <c r="I9" s="182"/>
      <c r="J9" s="182"/>
      <c r="K9" s="182"/>
      <c r="L9" s="182"/>
      <c r="M9" s="182"/>
      <c r="N9" s="199"/>
    </row>
    <row r="10" spans="1:40" ht="18.75">
      <c r="A10" s="1860" t="s">
        <v>4922</v>
      </c>
      <c r="B10" s="1861"/>
      <c r="C10" s="1861"/>
      <c r="D10" s="1861"/>
      <c r="E10" s="1861"/>
      <c r="F10" s="1861"/>
      <c r="G10" s="1861"/>
      <c r="H10" s="1861"/>
      <c r="I10" s="1861"/>
      <c r="J10" s="1861"/>
      <c r="K10" s="1861"/>
      <c r="L10" s="1861"/>
      <c r="M10" s="1861"/>
      <c r="N10" s="1862"/>
      <c r="R10" s="248"/>
      <c r="S10" s="248"/>
      <c r="T10" s="279"/>
      <c r="U10" s="279"/>
      <c r="V10" s="279"/>
      <c r="W10" s="279"/>
      <c r="X10" s="279"/>
      <c r="Y10" s="279"/>
      <c r="Z10" s="279"/>
      <c r="AA10" s="279"/>
      <c r="AB10" s="279"/>
      <c r="AC10" s="279"/>
      <c r="AD10" s="279"/>
      <c r="AE10" s="279"/>
      <c r="AF10" s="279"/>
      <c r="AG10" s="279"/>
      <c r="AH10" s="279"/>
      <c r="AI10" s="279"/>
      <c r="AJ10" s="279"/>
      <c r="AK10" s="279"/>
      <c r="AL10" s="279"/>
      <c r="AM10" s="279"/>
    </row>
    <row r="11" spans="1:40" ht="15.75">
      <c r="A11" s="200"/>
      <c r="B11" s="53"/>
      <c r="C11" s="53"/>
      <c r="D11" s="53"/>
      <c r="E11" s="53"/>
      <c r="F11" s="53"/>
      <c r="G11" s="53"/>
      <c r="H11" s="53"/>
      <c r="I11" s="53"/>
      <c r="J11" s="53"/>
      <c r="K11" s="53"/>
      <c r="L11" s="53"/>
      <c r="M11" s="54"/>
      <c r="N11" s="195"/>
      <c r="R11" s="248"/>
      <c r="S11" s="278"/>
      <c r="T11" s="278"/>
      <c r="U11" s="278"/>
      <c r="V11" s="278"/>
      <c r="W11" s="278"/>
      <c r="X11" s="278"/>
      <c r="Y11" s="278"/>
      <c r="Z11" s="278"/>
      <c r="AA11" s="278"/>
      <c r="AB11" s="278"/>
      <c r="AC11" s="278"/>
      <c r="AD11" s="278"/>
      <c r="AE11" s="278"/>
      <c r="AF11" s="278"/>
      <c r="AG11" s="278"/>
      <c r="AH11" s="278"/>
      <c r="AI11" s="278"/>
      <c r="AJ11" s="278"/>
      <c r="AK11" s="278"/>
      <c r="AL11" s="278"/>
      <c r="AM11" s="278"/>
    </row>
    <row r="12" spans="1:40" s="58" customFormat="1">
      <c r="B12" s="276"/>
      <c r="C12" s="250"/>
      <c r="D12" s="251"/>
      <c r="E12" s="133"/>
      <c r="F12" s="249"/>
      <c r="G12" s="254"/>
      <c r="H12" s="128"/>
      <c r="I12" s="252"/>
      <c r="J12" s="253"/>
      <c r="K12" s="253"/>
      <c r="L12" s="253"/>
      <c r="M12" s="253"/>
    </row>
    <row r="13" spans="1:40" s="58" customFormat="1">
      <c r="B13" s="276"/>
      <c r="C13" s="250"/>
      <c r="D13" s="251"/>
      <c r="E13" s="133"/>
      <c r="F13" s="249"/>
      <c r="G13" s="254"/>
      <c r="H13" s="128"/>
      <c r="I13" s="254"/>
      <c r="J13" s="253"/>
      <c r="K13" s="253"/>
      <c r="L13" s="253"/>
      <c r="M13" s="253"/>
    </row>
    <row r="14" spans="1:40" s="58" customFormat="1" ht="15" customHeight="1">
      <c r="B14" s="2941" t="s">
        <v>4923</v>
      </c>
      <c r="C14" s="2941"/>
      <c r="D14" s="2941"/>
      <c r="E14" s="2941"/>
      <c r="F14" s="2941"/>
      <c r="G14" s="2941"/>
      <c r="H14" s="2941"/>
      <c r="I14" s="2941"/>
      <c r="J14" s="2941"/>
      <c r="K14" s="2941"/>
      <c r="L14" s="2941"/>
      <c r="M14" s="2941"/>
    </row>
    <row r="15" spans="1:40" s="58" customFormat="1" ht="13.5" thickBot="1">
      <c r="B15" s="250"/>
      <c r="C15" s="250"/>
      <c r="D15" s="251"/>
      <c r="E15" s="133"/>
      <c r="F15" s="249"/>
      <c r="G15" s="254"/>
      <c r="H15" s="128"/>
      <c r="I15" s="254"/>
      <c r="J15" s="253"/>
      <c r="K15" s="253"/>
      <c r="L15" s="253"/>
      <c r="M15" s="253"/>
      <c r="R15" s="248"/>
      <c r="S15" s="248"/>
      <c r="T15" s="279"/>
      <c r="U15" s="279"/>
      <c r="V15" s="279"/>
      <c r="W15" s="279"/>
      <c r="X15" s="279"/>
      <c r="Y15" s="279"/>
      <c r="Z15" s="279"/>
      <c r="AA15" s="279"/>
      <c r="AB15" s="279"/>
      <c r="AC15" s="279"/>
      <c r="AD15" s="279"/>
      <c r="AE15" s="279"/>
      <c r="AF15" s="279"/>
      <c r="AG15" s="279"/>
      <c r="AH15" s="279"/>
      <c r="AI15" s="279"/>
      <c r="AJ15" s="279"/>
      <c r="AK15" s="279"/>
      <c r="AL15" s="279"/>
      <c r="AM15" s="279"/>
    </row>
    <row r="16" spans="1:40" s="58" customFormat="1" ht="15" customHeight="1">
      <c r="B16" s="250"/>
      <c r="C16" s="250"/>
      <c r="D16" s="2942" t="s">
        <v>4930</v>
      </c>
      <c r="E16" s="2943"/>
      <c r="F16" s="2943"/>
      <c r="G16" s="2943"/>
      <c r="H16" s="2943"/>
      <c r="I16" s="2943"/>
      <c r="J16" s="2943"/>
      <c r="K16" s="2943"/>
      <c r="L16" s="2944"/>
      <c r="M16" s="253"/>
    </row>
    <row r="17" spans="2:21" s="58" customFormat="1">
      <c r="B17" s="250"/>
      <c r="C17" s="250"/>
      <c r="D17" s="2945" t="s">
        <v>4931</v>
      </c>
      <c r="E17" s="2946"/>
      <c r="F17" s="2946"/>
      <c r="G17" s="2946"/>
      <c r="H17" s="2946"/>
      <c r="I17" s="2946"/>
      <c r="J17" s="2946"/>
      <c r="K17" s="2946"/>
      <c r="L17" s="2947"/>
      <c r="M17" s="253"/>
    </row>
    <row r="18" spans="2:21" s="58" customFormat="1" ht="13.5" thickBot="1">
      <c r="B18" s="250"/>
      <c r="C18" s="250"/>
      <c r="D18" s="2948" t="s">
        <v>4932</v>
      </c>
      <c r="E18" s="2949"/>
      <c r="F18" s="2949"/>
      <c r="G18" s="2949"/>
      <c r="H18" s="2949"/>
      <c r="I18" s="2949"/>
      <c r="J18" s="2949"/>
      <c r="K18" s="2949"/>
      <c r="L18" s="2950"/>
      <c r="M18" s="253"/>
    </row>
    <row r="19" spans="2:21" s="58" customFormat="1" ht="13.5" thickBot="1">
      <c r="B19" s="133"/>
      <c r="C19" s="133"/>
      <c r="D19" s="269"/>
      <c r="E19" s="269"/>
      <c r="F19" s="269"/>
      <c r="G19" s="256"/>
      <c r="H19" s="256"/>
      <c r="I19" s="256"/>
      <c r="J19" s="256"/>
      <c r="K19" s="256"/>
      <c r="L19" s="256"/>
      <c r="M19" s="257"/>
    </row>
    <row r="20" spans="2:21" s="58" customFormat="1" ht="15" customHeight="1">
      <c r="B20" s="269"/>
      <c r="C20" s="269"/>
      <c r="D20" s="2951" t="s">
        <v>4924</v>
      </c>
      <c r="E20" s="2952"/>
      <c r="F20" s="2952"/>
      <c r="G20" s="2952"/>
      <c r="H20" s="2953">
        <v>3000</v>
      </c>
      <c r="I20" s="2953"/>
      <c r="J20" s="2953"/>
      <c r="K20" s="2953"/>
      <c r="L20" s="2954"/>
      <c r="M20" s="264"/>
    </row>
    <row r="21" spans="2:21" s="58" customFormat="1" ht="15" customHeight="1">
      <c r="B21" s="269"/>
      <c r="C21" s="269"/>
      <c r="D21" s="2956" t="s">
        <v>4925</v>
      </c>
      <c r="E21" s="2957"/>
      <c r="F21" s="2957"/>
      <c r="G21" s="2957"/>
      <c r="H21" s="2958">
        <f>TRUNC((((H20-2000)/600)/100),4)</f>
        <v>1.66E-2</v>
      </c>
      <c r="I21" s="2958"/>
      <c r="J21" s="2958"/>
      <c r="K21" s="2958"/>
      <c r="L21" s="2959"/>
      <c r="M21" s="264"/>
    </row>
    <row r="22" spans="2:21" s="58" customFormat="1" ht="15" customHeight="1">
      <c r="B22" s="269"/>
      <c r="C22" s="269"/>
      <c r="D22" s="2963" t="s">
        <v>4933</v>
      </c>
      <c r="E22" s="2964"/>
      <c r="F22" s="2972">
        <v>0.1</v>
      </c>
      <c r="G22" s="2972"/>
      <c r="H22" s="2973" t="s">
        <v>4934</v>
      </c>
      <c r="I22" s="2973"/>
      <c r="J22" s="2973"/>
      <c r="K22" s="2961">
        <f>TRUNC(F22*0.05,4)</f>
        <v>5.0000000000000001E-3</v>
      </c>
      <c r="L22" s="2962"/>
      <c r="M22" s="264"/>
    </row>
    <row r="23" spans="2:21" s="58" customFormat="1" ht="15" customHeight="1" thickBot="1">
      <c r="B23" s="269"/>
      <c r="C23" s="269"/>
      <c r="D23" s="2974" t="s">
        <v>4935</v>
      </c>
      <c r="E23" s="2975"/>
      <c r="F23" s="2975"/>
      <c r="G23" s="2975"/>
      <c r="H23" s="2976">
        <f>H21+K22</f>
        <v>2.1600000000000001E-2</v>
      </c>
      <c r="I23" s="2976"/>
      <c r="J23" s="2976"/>
      <c r="K23" s="2976"/>
      <c r="L23" s="2977"/>
      <c r="M23" s="264"/>
    </row>
    <row r="24" spans="2:21" s="58" customFormat="1">
      <c r="B24" s="250"/>
      <c r="C24" s="250"/>
      <c r="D24" s="251"/>
      <c r="E24" s="133"/>
      <c r="F24" s="254"/>
      <c r="G24" s="2960"/>
      <c r="H24" s="2960"/>
      <c r="I24" s="2960"/>
      <c r="J24" s="2955"/>
      <c r="K24" s="2955"/>
      <c r="L24" s="2955"/>
      <c r="M24" s="253"/>
    </row>
    <row r="25" spans="2:21" s="58" customFormat="1" ht="15.75">
      <c r="B25" s="2971" t="s">
        <v>4929</v>
      </c>
      <c r="C25" s="2971"/>
      <c r="D25" s="2971"/>
      <c r="E25" s="2971"/>
      <c r="F25" s="2971"/>
      <c r="G25" s="2971"/>
      <c r="H25" s="2971"/>
      <c r="I25" s="2971"/>
      <c r="J25" s="2971"/>
      <c r="K25" s="2971"/>
      <c r="L25" s="2971"/>
      <c r="M25" s="2971"/>
    </row>
    <row r="26" spans="2:21" s="58" customFormat="1">
      <c r="B26" s="250"/>
      <c r="C26" s="250"/>
      <c r="D26" s="251"/>
      <c r="E26" s="133"/>
      <c r="F26" s="249"/>
      <c r="G26" s="254"/>
      <c r="H26" s="128"/>
      <c r="I26" s="254"/>
      <c r="J26" s="253"/>
      <c r="K26" s="253"/>
      <c r="L26" s="253"/>
      <c r="M26" s="253"/>
    </row>
    <row r="27" spans="2:21" s="58" customFormat="1">
      <c r="B27" s="250"/>
      <c r="C27" s="250"/>
      <c r="D27" s="251"/>
      <c r="E27" s="133"/>
      <c r="F27" s="249"/>
      <c r="G27" s="254"/>
      <c r="H27" s="255"/>
      <c r="I27" s="254"/>
      <c r="J27" s="253"/>
      <c r="K27" s="253"/>
      <c r="L27" s="253"/>
      <c r="M27" s="253"/>
    </row>
    <row r="28" spans="2:21" s="58" customFormat="1">
      <c r="B28" s="133"/>
      <c r="C28" s="133"/>
      <c r="D28" s="269"/>
      <c r="E28" s="269"/>
      <c r="F28" s="269"/>
      <c r="G28" s="256"/>
      <c r="H28" s="256"/>
      <c r="I28" s="256"/>
      <c r="J28" s="256"/>
      <c r="K28" s="256"/>
      <c r="L28" s="256"/>
      <c r="M28" s="257"/>
      <c r="Q28" s="248"/>
      <c r="R28" s="248" t="s">
        <v>4926</v>
      </c>
      <c r="S28" s="248" t="s">
        <v>4927</v>
      </c>
      <c r="T28" s="248" t="s">
        <v>4928</v>
      </c>
    </row>
    <row r="29" spans="2:21" s="58" customFormat="1">
      <c r="B29" s="2965"/>
      <c r="C29" s="2965"/>
      <c r="D29" s="2965"/>
      <c r="E29" s="2965"/>
      <c r="F29" s="2966"/>
      <c r="G29" s="2966"/>
      <c r="H29" s="2966"/>
      <c r="I29" s="2966"/>
      <c r="J29" s="256"/>
      <c r="K29" s="256"/>
      <c r="L29" s="256"/>
      <c r="M29" s="264"/>
      <c r="Q29" s="278"/>
      <c r="R29" s="248">
        <v>0</v>
      </c>
      <c r="S29" s="278">
        <v>0</v>
      </c>
      <c r="T29" s="280"/>
      <c r="U29" s="280"/>
    </row>
    <row r="30" spans="2:21" s="58" customFormat="1">
      <c r="B30" s="2965"/>
      <c r="C30" s="2965"/>
      <c r="D30" s="2965"/>
      <c r="E30" s="2965"/>
      <c r="F30" s="2966"/>
      <c r="G30" s="2966"/>
      <c r="H30" s="2966"/>
      <c r="I30" s="2966"/>
      <c r="J30" s="256"/>
      <c r="K30" s="256"/>
      <c r="L30" s="256"/>
      <c r="M30" s="264"/>
      <c r="Q30" s="278"/>
      <c r="R30" s="279">
        <v>1000</v>
      </c>
      <c r="S30" s="278">
        <v>0</v>
      </c>
    </row>
    <row r="31" spans="2:21" s="58" customFormat="1">
      <c r="B31" s="250"/>
      <c r="C31" s="250"/>
      <c r="D31" s="251"/>
      <c r="E31" s="133"/>
      <c r="F31" s="254"/>
      <c r="G31" s="2960"/>
      <c r="H31" s="2960"/>
      <c r="I31" s="2960"/>
      <c r="J31" s="2955"/>
      <c r="K31" s="2955"/>
      <c r="L31" s="2955"/>
      <c r="M31" s="253"/>
      <c r="Q31" s="278"/>
      <c r="R31" s="279">
        <v>2000</v>
      </c>
      <c r="S31" s="278">
        <f>TRUNC((((R31-2000)/600)),2)</f>
        <v>0</v>
      </c>
      <c r="T31" s="58">
        <f>S31</f>
        <v>0</v>
      </c>
      <c r="U31" s="277"/>
    </row>
    <row r="32" spans="2:21" s="58" customFormat="1">
      <c r="B32" s="250"/>
      <c r="C32" s="250"/>
      <c r="D32" s="251"/>
      <c r="E32" s="133"/>
      <c r="F32" s="254"/>
      <c r="G32" s="2960"/>
      <c r="H32" s="2960"/>
      <c r="I32" s="2960"/>
      <c r="J32" s="2955"/>
      <c r="K32" s="2955"/>
      <c r="L32" s="2955"/>
      <c r="M32" s="253"/>
      <c r="Q32" s="278"/>
      <c r="R32" s="279">
        <v>3000</v>
      </c>
      <c r="S32" s="278">
        <f t="shared" ref="S32:S40" si="0">TRUNC((((R32-2000)/600)),2)</f>
        <v>1.66</v>
      </c>
    </row>
    <row r="33" spans="2:19" s="58" customFormat="1">
      <c r="B33" s="250"/>
      <c r="C33" s="133"/>
      <c r="D33" s="251"/>
      <c r="E33" s="133"/>
      <c r="F33" s="254"/>
      <c r="G33" s="2960"/>
      <c r="H33" s="2960"/>
      <c r="I33" s="2960"/>
      <c r="J33" s="2955"/>
      <c r="K33" s="2955"/>
      <c r="L33" s="2955"/>
      <c r="M33" s="253"/>
      <c r="Q33" s="278"/>
      <c r="R33" s="279">
        <v>4000</v>
      </c>
      <c r="S33" s="278">
        <f t="shared" si="0"/>
        <v>3.33</v>
      </c>
    </row>
    <row r="34" spans="2:19" s="58" customFormat="1">
      <c r="B34" s="250"/>
      <c r="C34" s="133"/>
      <c r="D34" s="251"/>
      <c r="E34" s="133"/>
      <c r="F34" s="254"/>
      <c r="G34" s="2960"/>
      <c r="H34" s="2960"/>
      <c r="I34" s="2960"/>
      <c r="J34" s="2955"/>
      <c r="K34" s="2955"/>
      <c r="L34" s="2955"/>
      <c r="M34" s="253"/>
      <c r="Q34" s="278"/>
      <c r="R34" s="279">
        <v>5000</v>
      </c>
      <c r="S34" s="278">
        <f t="shared" si="0"/>
        <v>5</v>
      </c>
    </row>
    <row r="35" spans="2:19" s="58" customFormat="1">
      <c r="B35" s="133"/>
      <c r="C35" s="133"/>
      <c r="D35" s="269"/>
      <c r="E35" s="269"/>
      <c r="F35" s="269"/>
      <c r="G35" s="255"/>
      <c r="H35" s="255"/>
      <c r="I35" s="255"/>
      <c r="J35" s="255"/>
      <c r="K35" s="255"/>
      <c r="L35" s="255"/>
      <c r="M35" s="257"/>
      <c r="Q35" s="278"/>
      <c r="R35" s="279">
        <v>6000</v>
      </c>
      <c r="S35" s="278">
        <f t="shared" si="0"/>
        <v>6.66</v>
      </c>
    </row>
    <row r="36" spans="2:19" s="58" customFormat="1">
      <c r="B36" s="133"/>
      <c r="C36" s="133"/>
      <c r="D36" s="269"/>
      <c r="E36" s="269"/>
      <c r="F36" s="269"/>
      <c r="G36" s="258"/>
      <c r="H36" s="258"/>
      <c r="I36" s="258"/>
      <c r="J36" s="259"/>
      <c r="K36" s="259"/>
      <c r="L36" s="259"/>
      <c r="M36" s="257"/>
      <c r="Q36" s="278"/>
      <c r="R36" s="279">
        <v>7000</v>
      </c>
      <c r="S36" s="278">
        <f t="shared" si="0"/>
        <v>8.33</v>
      </c>
    </row>
    <row r="37" spans="2:19" s="58" customFormat="1">
      <c r="B37" s="133"/>
      <c r="C37" s="133"/>
      <c r="D37" s="262"/>
      <c r="E37" s="262"/>
      <c r="F37" s="262"/>
      <c r="G37" s="128"/>
      <c r="H37" s="128"/>
      <c r="I37" s="128"/>
      <c r="J37" s="128"/>
      <c r="K37" s="128"/>
      <c r="L37" s="128"/>
      <c r="M37" s="262"/>
      <c r="Q37" s="278"/>
      <c r="R37" s="279">
        <v>8000</v>
      </c>
      <c r="S37" s="278">
        <f t="shared" si="0"/>
        <v>10</v>
      </c>
    </row>
    <row r="38" spans="2:19" s="58" customFormat="1">
      <c r="B38" s="133"/>
      <c r="C38" s="133"/>
      <c r="D38" s="269"/>
      <c r="E38" s="269"/>
      <c r="F38" s="269"/>
      <c r="G38" s="255"/>
      <c r="H38" s="255"/>
      <c r="I38" s="255"/>
      <c r="J38" s="255"/>
      <c r="K38" s="255"/>
      <c r="L38" s="255"/>
      <c r="M38" s="257"/>
      <c r="Q38" s="278"/>
      <c r="R38" s="279">
        <v>9000</v>
      </c>
      <c r="S38" s="278">
        <f t="shared" si="0"/>
        <v>11.66</v>
      </c>
    </row>
    <row r="39" spans="2:19" s="58" customFormat="1">
      <c r="B39" s="133"/>
      <c r="C39" s="133"/>
      <c r="D39" s="269"/>
      <c r="E39" s="269"/>
      <c r="F39" s="269"/>
      <c r="G39" s="255"/>
      <c r="H39" s="255"/>
      <c r="I39" s="255"/>
      <c r="J39" s="255"/>
      <c r="K39" s="255"/>
      <c r="L39" s="255"/>
      <c r="M39" s="257"/>
      <c r="Q39" s="278"/>
      <c r="R39" s="279">
        <v>10000</v>
      </c>
      <c r="S39" s="278">
        <f t="shared" si="0"/>
        <v>13.33</v>
      </c>
    </row>
    <row r="40" spans="2:19" s="58" customFormat="1">
      <c r="B40" s="133"/>
      <c r="C40" s="133"/>
      <c r="D40" s="262"/>
      <c r="E40" s="262"/>
      <c r="F40" s="262"/>
      <c r="G40" s="128"/>
      <c r="H40" s="128"/>
      <c r="I40" s="128"/>
      <c r="J40" s="128"/>
      <c r="K40" s="128"/>
      <c r="L40" s="128"/>
      <c r="M40" s="257"/>
      <c r="Q40" s="278"/>
      <c r="R40" s="279">
        <v>11000</v>
      </c>
      <c r="S40" s="278">
        <f t="shared" si="0"/>
        <v>15</v>
      </c>
    </row>
    <row r="41" spans="2:19" s="58" customFormat="1">
      <c r="B41" s="133"/>
      <c r="C41" s="133"/>
      <c r="D41" s="133"/>
      <c r="E41" s="133"/>
      <c r="F41" s="128"/>
      <c r="G41" s="128"/>
      <c r="H41" s="128"/>
      <c r="I41" s="128"/>
      <c r="J41" s="128"/>
      <c r="K41" s="128"/>
      <c r="L41" s="128"/>
      <c r="M41" s="128"/>
      <c r="Q41" s="278"/>
      <c r="R41" s="279">
        <v>12000</v>
      </c>
      <c r="S41" s="278">
        <v>15</v>
      </c>
    </row>
    <row r="42" spans="2:19" s="58" customFormat="1">
      <c r="B42" s="263"/>
      <c r="C42" s="263"/>
      <c r="D42" s="263"/>
      <c r="E42" s="263"/>
      <c r="F42" s="2967"/>
      <c r="G42" s="2967"/>
      <c r="H42" s="274"/>
      <c r="I42" s="260"/>
      <c r="J42" s="2967"/>
      <c r="K42" s="2967"/>
      <c r="L42" s="2967"/>
      <c r="M42" s="260"/>
      <c r="Q42" s="278"/>
      <c r="R42" s="279">
        <v>13000</v>
      </c>
      <c r="S42" s="278">
        <v>15</v>
      </c>
    </row>
    <row r="43" spans="2:19" s="58" customFormat="1">
      <c r="B43" s="250"/>
      <c r="C43" s="250"/>
      <c r="D43" s="251"/>
      <c r="E43" s="133"/>
      <c r="F43" s="2968"/>
      <c r="G43" s="2968"/>
      <c r="H43" s="151"/>
      <c r="I43" s="261"/>
      <c r="J43" s="1912"/>
      <c r="K43" s="1912"/>
      <c r="L43" s="1912"/>
      <c r="M43" s="253"/>
      <c r="Q43" s="278"/>
      <c r="R43" s="279">
        <v>14000</v>
      </c>
      <c r="S43" s="278">
        <v>15</v>
      </c>
    </row>
    <row r="44" spans="2:19" s="58" customFormat="1">
      <c r="B44" s="250"/>
      <c r="C44" s="250"/>
      <c r="D44" s="251"/>
      <c r="E44" s="133"/>
      <c r="F44" s="2968"/>
      <c r="G44" s="2968"/>
      <c r="H44" s="151"/>
      <c r="I44" s="261"/>
      <c r="J44" s="1912"/>
      <c r="K44" s="1912"/>
      <c r="L44" s="1912"/>
      <c r="M44" s="253"/>
      <c r="Q44" s="278"/>
      <c r="R44" s="279">
        <v>15000</v>
      </c>
      <c r="S44" s="278">
        <v>15</v>
      </c>
    </row>
    <row r="45" spans="2:19" s="58" customFormat="1">
      <c r="B45" s="250"/>
      <c r="C45" s="250"/>
      <c r="D45" s="251"/>
      <c r="E45" s="133"/>
      <c r="F45" s="2968"/>
      <c r="G45" s="2968"/>
      <c r="H45" s="151"/>
      <c r="I45" s="261"/>
      <c r="J45" s="1912"/>
      <c r="K45" s="1912"/>
      <c r="L45" s="1912"/>
      <c r="M45" s="253"/>
      <c r="Q45" s="278"/>
      <c r="R45" s="279">
        <v>16000</v>
      </c>
      <c r="S45" s="278">
        <v>15</v>
      </c>
    </row>
    <row r="46" spans="2:19" s="58" customFormat="1">
      <c r="B46" s="250"/>
      <c r="C46" s="250"/>
      <c r="D46" s="251"/>
      <c r="E46" s="133"/>
      <c r="F46" s="2968"/>
      <c r="G46" s="2968"/>
      <c r="H46" s="151"/>
      <c r="I46" s="261"/>
      <c r="J46" s="1912"/>
      <c r="K46" s="1912"/>
      <c r="L46" s="1912"/>
      <c r="M46" s="253"/>
      <c r="Q46" s="278"/>
      <c r="R46" s="279">
        <v>17000</v>
      </c>
      <c r="S46" s="278">
        <v>15</v>
      </c>
    </row>
    <row r="47" spans="2:19" s="58" customFormat="1">
      <c r="B47" s="250"/>
      <c r="C47" s="250"/>
      <c r="D47" s="251"/>
      <c r="E47" s="133"/>
      <c r="F47" s="2968"/>
      <c r="G47" s="2968"/>
      <c r="H47" s="151"/>
      <c r="I47" s="261"/>
      <c r="J47" s="1912"/>
      <c r="K47" s="1912"/>
      <c r="L47" s="1912"/>
      <c r="M47" s="253"/>
      <c r="Q47" s="278"/>
      <c r="R47" s="279">
        <v>18000</v>
      </c>
      <c r="S47" s="278">
        <v>15</v>
      </c>
    </row>
    <row r="48" spans="2:19" s="58" customFormat="1">
      <c r="B48" s="250"/>
      <c r="C48" s="250"/>
      <c r="D48" s="251"/>
      <c r="E48" s="133"/>
      <c r="F48" s="2968"/>
      <c r="G48" s="2968"/>
      <c r="H48" s="151"/>
      <c r="I48" s="261"/>
      <c r="J48" s="1912"/>
      <c r="K48" s="1912"/>
      <c r="L48" s="1912"/>
      <c r="M48" s="253"/>
      <c r="Q48" s="278"/>
      <c r="R48" s="279">
        <v>19000</v>
      </c>
      <c r="S48" s="278">
        <v>15</v>
      </c>
    </row>
    <row r="49" spans="2:19" s="58" customFormat="1">
      <c r="B49" s="250"/>
      <c r="C49" s="250"/>
      <c r="D49" s="251"/>
      <c r="E49" s="133"/>
      <c r="F49" s="2968"/>
      <c r="G49" s="2968"/>
      <c r="H49" s="151"/>
      <c r="I49" s="261"/>
      <c r="J49" s="1912"/>
      <c r="K49" s="1912"/>
      <c r="L49" s="1912"/>
      <c r="M49" s="253"/>
      <c r="R49" s="279">
        <v>20000</v>
      </c>
      <c r="S49" s="278">
        <v>15</v>
      </c>
    </row>
    <row r="50" spans="2:19" s="58" customFormat="1" ht="15" customHeight="1">
      <c r="B50" s="250"/>
      <c r="C50" s="250"/>
      <c r="D50" s="251"/>
      <c r="E50" s="133"/>
      <c r="F50" s="2968"/>
      <c r="G50" s="2968"/>
      <c r="H50" s="151"/>
      <c r="I50" s="261"/>
      <c r="J50" s="1912"/>
      <c r="K50" s="1912"/>
      <c r="L50" s="1912"/>
      <c r="M50" s="253"/>
    </row>
    <row r="51" spans="2:19" s="58" customFormat="1" ht="15" customHeight="1">
      <c r="B51" s="250"/>
      <c r="C51" s="250"/>
      <c r="D51" s="251"/>
      <c r="E51" s="133"/>
      <c r="F51" s="2968"/>
      <c r="G51" s="2968"/>
      <c r="H51" s="151"/>
      <c r="I51" s="261"/>
      <c r="J51" s="1912"/>
      <c r="K51" s="1912"/>
      <c r="L51" s="1912"/>
      <c r="M51" s="253"/>
    </row>
    <row r="52" spans="2:19" s="58" customFormat="1" ht="15" customHeight="1">
      <c r="B52" s="250"/>
      <c r="C52" s="250"/>
      <c r="D52" s="251"/>
      <c r="E52" s="133"/>
      <c r="F52" s="2968"/>
      <c r="G52" s="2968"/>
      <c r="H52" s="151"/>
      <c r="I52" s="261"/>
      <c r="J52" s="1912"/>
      <c r="K52" s="1912"/>
      <c r="L52" s="1912"/>
      <c r="M52" s="253"/>
    </row>
    <row r="53" spans="2:19" s="58" customFormat="1">
      <c r="B53" s="133"/>
      <c r="C53" s="133"/>
      <c r="D53" s="262"/>
      <c r="E53" s="262"/>
      <c r="F53" s="262"/>
      <c r="G53" s="128"/>
      <c r="H53" s="128"/>
      <c r="I53" s="128"/>
      <c r="J53" s="128"/>
      <c r="K53" s="128"/>
      <c r="L53" s="128"/>
      <c r="M53" s="257"/>
    </row>
    <row r="54" spans="2:19" s="58" customFormat="1">
      <c r="B54" s="133"/>
      <c r="C54" s="133"/>
      <c r="D54" s="133"/>
      <c r="E54" s="133"/>
      <c r="F54" s="128"/>
      <c r="G54" s="128"/>
      <c r="H54" s="128"/>
      <c r="I54" s="128"/>
      <c r="J54" s="128"/>
      <c r="K54" s="128"/>
      <c r="L54" s="128"/>
      <c r="M54" s="128"/>
    </row>
    <row r="55" spans="2:19" s="58" customFormat="1">
      <c r="B55" s="263"/>
      <c r="C55" s="263"/>
      <c r="D55" s="263"/>
      <c r="E55" s="263"/>
      <c r="F55" s="260"/>
      <c r="G55" s="260"/>
      <c r="H55" s="262"/>
      <c r="I55" s="260"/>
      <c r="J55" s="2967"/>
      <c r="K55" s="2967"/>
      <c r="L55" s="2967"/>
      <c r="M55" s="264"/>
    </row>
    <row r="56" spans="2:19" s="58" customFormat="1">
      <c r="B56" s="250"/>
      <c r="C56" s="250"/>
      <c r="D56" s="251"/>
      <c r="E56" s="133"/>
      <c r="F56" s="2968"/>
      <c r="G56" s="2968"/>
      <c r="H56" s="151"/>
      <c r="I56" s="261"/>
      <c r="J56" s="1912"/>
      <c r="K56" s="1912"/>
      <c r="L56" s="1912"/>
      <c r="M56" s="253"/>
    </row>
    <row r="57" spans="2:19" s="58" customFormat="1">
      <c r="B57" s="250"/>
      <c r="C57" s="250"/>
      <c r="D57" s="251"/>
      <c r="E57" s="133"/>
      <c r="F57" s="2968"/>
      <c r="G57" s="2968"/>
      <c r="H57" s="151"/>
      <c r="I57" s="261"/>
      <c r="J57" s="1912"/>
      <c r="K57" s="1912"/>
      <c r="L57" s="1912"/>
      <c r="M57" s="253"/>
    </row>
    <row r="58" spans="2:19" s="58" customFormat="1">
      <c r="B58" s="250"/>
      <c r="C58" s="250"/>
      <c r="D58" s="251"/>
      <c r="E58" s="133"/>
      <c r="F58" s="2968"/>
      <c r="G58" s="2968"/>
      <c r="H58" s="151"/>
      <c r="I58" s="261"/>
      <c r="J58" s="1912"/>
      <c r="K58" s="1912"/>
      <c r="L58" s="1912"/>
      <c r="M58" s="253"/>
    </row>
    <row r="59" spans="2:19" s="58" customFormat="1">
      <c r="B59" s="250"/>
      <c r="C59" s="250"/>
      <c r="D59" s="251"/>
      <c r="E59" s="133"/>
      <c r="F59" s="2968"/>
      <c r="G59" s="2968"/>
      <c r="H59" s="151"/>
      <c r="I59" s="261"/>
      <c r="J59" s="1912"/>
      <c r="K59" s="1912"/>
      <c r="L59" s="1912"/>
      <c r="M59" s="253"/>
    </row>
    <row r="60" spans="2:19" s="58" customFormat="1">
      <c r="B60" s="250"/>
      <c r="C60" s="250"/>
      <c r="D60" s="251"/>
      <c r="E60" s="133"/>
      <c r="F60" s="2968"/>
      <c r="G60" s="2968"/>
      <c r="H60" s="151"/>
      <c r="I60" s="261"/>
      <c r="J60" s="1912"/>
      <c r="K60" s="1912"/>
      <c r="L60" s="1912"/>
      <c r="M60" s="253"/>
    </row>
    <row r="61" spans="2:19" s="58" customFormat="1">
      <c r="B61" s="250"/>
      <c r="C61" s="250"/>
      <c r="D61" s="251"/>
      <c r="E61" s="133"/>
      <c r="F61" s="2968"/>
      <c r="G61" s="2968"/>
      <c r="H61" s="151"/>
      <c r="I61" s="261"/>
      <c r="J61" s="1912"/>
      <c r="K61" s="1912"/>
      <c r="L61" s="1912"/>
      <c r="M61" s="253"/>
    </row>
    <row r="62" spans="2:19" s="58" customFormat="1">
      <c r="B62" s="133"/>
      <c r="C62" s="133"/>
      <c r="D62" s="262"/>
      <c r="E62" s="262"/>
      <c r="F62" s="128"/>
      <c r="G62" s="128"/>
      <c r="H62" s="128"/>
      <c r="I62" s="128"/>
      <c r="J62" s="128"/>
      <c r="K62" s="128"/>
      <c r="L62" s="128"/>
      <c r="M62" s="257"/>
    </row>
    <row r="63" spans="2:19" s="58" customFormat="1">
      <c r="B63" s="133"/>
      <c r="C63" s="133"/>
      <c r="D63" s="133"/>
      <c r="E63" s="133"/>
      <c r="F63" s="128"/>
      <c r="G63" s="128"/>
      <c r="H63" s="128"/>
      <c r="I63" s="128"/>
      <c r="J63" s="128"/>
      <c r="K63" s="128"/>
      <c r="L63" s="128"/>
      <c r="M63" s="128"/>
    </row>
    <row r="64" spans="2:19" s="58" customFormat="1">
      <c r="B64" s="2965"/>
      <c r="C64" s="2965"/>
      <c r="D64" s="2965"/>
      <c r="E64" s="2965"/>
      <c r="F64" s="2966"/>
      <c r="G64" s="2966"/>
      <c r="H64" s="262"/>
      <c r="I64" s="264"/>
      <c r="J64" s="264"/>
      <c r="K64" s="264"/>
      <c r="L64" s="264"/>
      <c r="M64" s="264"/>
    </row>
    <row r="65" spans="2:13" s="58" customFormat="1" ht="15" customHeight="1">
      <c r="B65" s="250"/>
      <c r="C65" s="250"/>
      <c r="D65" s="251"/>
      <c r="E65" s="133"/>
      <c r="F65" s="2969"/>
      <c r="G65" s="2969"/>
      <c r="H65" s="128"/>
      <c r="I65" s="273"/>
      <c r="J65" s="265"/>
      <c r="K65" s="266"/>
      <c r="L65" s="267"/>
      <c r="M65" s="253"/>
    </row>
    <row r="66" spans="2:13" s="58" customFormat="1" ht="15.75">
      <c r="B66" s="2970"/>
      <c r="C66" s="2970"/>
      <c r="D66" s="2970"/>
      <c r="E66" s="2970"/>
      <c r="F66" s="2970"/>
      <c r="G66" s="2970"/>
      <c r="H66" s="2970"/>
      <c r="I66" s="2970"/>
      <c r="J66" s="2970"/>
      <c r="K66" s="2970"/>
      <c r="L66" s="2970"/>
      <c r="M66" s="2970"/>
    </row>
    <row r="67" spans="2:13" s="58" customFormat="1">
      <c r="B67" s="250"/>
      <c r="C67" s="250"/>
      <c r="D67" s="251"/>
      <c r="E67" s="133"/>
      <c r="F67" s="2969"/>
      <c r="G67" s="2969"/>
      <c r="H67" s="128"/>
      <c r="I67" s="273"/>
      <c r="J67" s="265"/>
      <c r="K67" s="266"/>
      <c r="L67" s="267"/>
      <c r="M67" s="253"/>
    </row>
    <row r="68" spans="2:13" s="58" customFormat="1">
      <c r="B68" s="250"/>
      <c r="C68" s="250"/>
      <c r="D68" s="251"/>
      <c r="E68" s="133"/>
      <c r="F68" s="2969"/>
      <c r="G68" s="2969"/>
      <c r="H68" s="128"/>
      <c r="I68" s="273"/>
      <c r="J68" s="265"/>
      <c r="K68" s="266"/>
      <c r="L68" s="267"/>
      <c r="M68" s="253"/>
    </row>
    <row r="69" spans="2:13" s="58" customFormat="1">
      <c r="B69" s="250"/>
      <c r="C69" s="250"/>
      <c r="D69" s="251"/>
      <c r="E69" s="133"/>
      <c r="F69" s="2969"/>
      <c r="G69" s="2969"/>
      <c r="H69" s="128"/>
      <c r="I69" s="273"/>
      <c r="J69" s="265"/>
      <c r="K69" s="266"/>
      <c r="L69" s="267"/>
      <c r="M69" s="253"/>
    </row>
    <row r="70" spans="2:13" s="58" customFormat="1">
      <c r="B70" s="250"/>
      <c r="C70" s="250"/>
      <c r="D70" s="251"/>
      <c r="E70" s="133"/>
      <c r="F70" s="2969"/>
      <c r="G70" s="2969"/>
      <c r="H70" s="128"/>
      <c r="I70" s="273"/>
      <c r="J70" s="265"/>
      <c r="K70" s="266"/>
      <c r="L70" s="267"/>
      <c r="M70" s="253"/>
    </row>
    <row r="71" spans="2:13" s="58" customFormat="1">
      <c r="B71" s="250"/>
      <c r="C71" s="250"/>
      <c r="D71" s="251"/>
      <c r="E71" s="133"/>
      <c r="F71" s="2969"/>
      <c r="G71" s="2969"/>
      <c r="H71" s="128"/>
      <c r="I71" s="273"/>
      <c r="J71" s="265"/>
      <c r="K71" s="266"/>
      <c r="L71" s="267"/>
      <c r="M71" s="253"/>
    </row>
    <row r="72" spans="2:13" s="58" customFormat="1">
      <c r="B72" s="250"/>
      <c r="C72" s="250"/>
      <c r="D72" s="251"/>
      <c r="E72" s="133"/>
      <c r="F72" s="2969"/>
      <c r="G72" s="2969"/>
      <c r="H72" s="128"/>
      <c r="I72" s="273"/>
      <c r="J72" s="265"/>
      <c r="K72" s="266"/>
      <c r="L72" s="267"/>
      <c r="M72" s="253"/>
    </row>
    <row r="73" spans="2:13" s="58" customFormat="1">
      <c r="B73" s="133"/>
      <c r="C73" s="133"/>
      <c r="D73" s="262"/>
      <c r="E73" s="262"/>
      <c r="F73" s="128"/>
      <c r="G73" s="128"/>
      <c r="H73" s="128"/>
      <c r="I73" s="128"/>
      <c r="J73" s="128"/>
      <c r="K73" s="128"/>
      <c r="L73" s="128"/>
      <c r="M73" s="257"/>
    </row>
    <row r="74" spans="2:13" s="58" customFormat="1">
      <c r="B74" s="133"/>
      <c r="C74" s="133"/>
      <c r="D74" s="133"/>
      <c r="E74" s="133"/>
      <c r="F74" s="128"/>
      <c r="G74" s="128"/>
      <c r="H74" s="128"/>
      <c r="I74" s="128"/>
      <c r="J74" s="128"/>
      <c r="K74" s="128"/>
      <c r="L74" s="128"/>
      <c r="M74" s="128"/>
    </row>
    <row r="75" spans="2:13" s="58" customFormat="1">
      <c r="B75" s="2965"/>
      <c r="C75" s="2965"/>
      <c r="D75" s="2965"/>
      <c r="E75" s="268"/>
      <c r="F75" s="2966"/>
      <c r="G75" s="2966"/>
      <c r="H75" s="262"/>
      <c r="I75" s="2966"/>
      <c r="J75" s="2966"/>
      <c r="K75" s="2966"/>
      <c r="L75" s="2966"/>
      <c r="M75" s="264"/>
    </row>
    <row r="76" spans="2:13" s="58" customFormat="1">
      <c r="B76" s="2965"/>
      <c r="C76" s="2965"/>
      <c r="D76" s="2965"/>
      <c r="E76" s="269"/>
      <c r="F76" s="2966"/>
      <c r="G76" s="2966"/>
      <c r="H76" s="262"/>
      <c r="I76" s="264"/>
      <c r="J76" s="264"/>
      <c r="K76" s="264"/>
      <c r="L76" s="264"/>
      <c r="M76" s="264"/>
    </row>
    <row r="77" spans="2:13" s="58" customFormat="1">
      <c r="B77" s="250"/>
      <c r="C77" s="250"/>
      <c r="D77" s="251"/>
      <c r="E77" s="133"/>
      <c r="F77" s="275"/>
      <c r="G77" s="250"/>
      <c r="H77" s="128"/>
      <c r="I77" s="270"/>
      <c r="J77" s="271"/>
      <c r="K77" s="272"/>
      <c r="L77" s="271"/>
      <c r="M77" s="253"/>
    </row>
    <row r="78" spans="2:13" s="58" customFormat="1">
      <c r="B78" s="250"/>
      <c r="C78" s="250"/>
      <c r="D78" s="251"/>
      <c r="E78" s="133"/>
      <c r="F78" s="250"/>
      <c r="G78" s="250"/>
      <c r="H78" s="128"/>
      <c r="I78" s="270"/>
      <c r="J78" s="271"/>
      <c r="K78" s="272"/>
      <c r="L78" s="271"/>
      <c r="M78" s="253"/>
    </row>
    <row r="79" spans="2:13" s="58" customFormat="1">
      <c r="B79" s="250"/>
      <c r="C79" s="250"/>
      <c r="D79" s="251"/>
      <c r="E79" s="133"/>
      <c r="F79" s="250"/>
      <c r="G79" s="250"/>
      <c r="H79" s="128"/>
      <c r="I79" s="270"/>
      <c r="J79" s="271"/>
      <c r="K79" s="272"/>
      <c r="L79" s="271"/>
      <c r="M79" s="253"/>
    </row>
    <row r="80" spans="2:13" s="58" customFormat="1">
      <c r="B80" s="250"/>
      <c r="C80" s="250"/>
      <c r="D80" s="251"/>
      <c r="E80" s="133"/>
      <c r="F80" s="250"/>
      <c r="G80" s="250"/>
      <c r="H80" s="128"/>
      <c r="I80" s="270"/>
      <c r="J80" s="271"/>
      <c r="K80" s="272"/>
      <c r="L80" s="271"/>
      <c r="M80" s="253"/>
    </row>
    <row r="81" spans="2:19" s="58" customFormat="1">
      <c r="B81" s="250"/>
      <c r="C81" s="250"/>
      <c r="D81" s="251"/>
      <c r="E81" s="133"/>
      <c r="F81" s="250"/>
      <c r="G81" s="250"/>
      <c r="H81" s="128"/>
      <c r="I81" s="270"/>
      <c r="J81" s="271"/>
      <c r="K81" s="272"/>
      <c r="L81" s="271"/>
      <c r="M81" s="253"/>
    </row>
    <row r="82" spans="2:19" s="58" customFormat="1">
      <c r="B82" s="250"/>
      <c r="C82" s="250"/>
      <c r="D82" s="251"/>
      <c r="E82" s="133"/>
      <c r="F82" s="250"/>
      <c r="G82" s="250"/>
      <c r="H82" s="128"/>
      <c r="I82" s="270"/>
      <c r="J82" s="271"/>
      <c r="K82" s="272"/>
      <c r="L82" s="271"/>
      <c r="M82" s="253"/>
    </row>
    <row r="83" spans="2:19" s="58" customFormat="1">
      <c r="B83" s="250"/>
      <c r="C83" s="250"/>
      <c r="D83" s="251"/>
      <c r="E83" s="133"/>
      <c r="F83" s="250"/>
      <c r="G83" s="250"/>
      <c r="H83" s="128"/>
      <c r="I83" s="273"/>
      <c r="J83" s="271"/>
      <c r="K83" s="272"/>
      <c r="L83" s="272"/>
      <c r="M83" s="253"/>
    </row>
    <row r="84" spans="2:19" s="58" customFormat="1">
      <c r="B84" s="250"/>
      <c r="C84" s="250"/>
      <c r="D84" s="251"/>
      <c r="E84" s="133"/>
      <c r="F84" s="250"/>
      <c r="G84" s="250"/>
      <c r="H84" s="128"/>
      <c r="I84" s="273"/>
      <c r="J84" s="271"/>
      <c r="K84" s="272"/>
      <c r="L84" s="272"/>
      <c r="M84" s="253"/>
    </row>
    <row r="85" spans="2:19" s="58" customFormat="1">
      <c r="B85" s="92"/>
      <c r="C85" s="92"/>
      <c r="D85" s="262"/>
      <c r="E85" s="262"/>
      <c r="F85" s="128"/>
      <c r="G85" s="128"/>
      <c r="H85" s="128"/>
      <c r="I85" s="128"/>
      <c r="J85" s="93"/>
      <c r="K85" s="93"/>
      <c r="L85" s="93"/>
      <c r="M85" s="257"/>
    </row>
    <row r="86" spans="2:19" s="58" customFormat="1">
      <c r="B86" s="92"/>
      <c r="C86" s="92"/>
      <c r="D86" s="121"/>
      <c r="E86" s="121"/>
      <c r="F86" s="128"/>
      <c r="G86" s="128"/>
      <c r="H86" s="128"/>
      <c r="I86" s="128"/>
      <c r="J86" s="93"/>
      <c r="K86" s="93"/>
      <c r="L86" s="93"/>
      <c r="M86" s="262"/>
    </row>
    <row r="87" spans="2:19">
      <c r="R87" s="58"/>
      <c r="S87" s="58"/>
    </row>
  </sheetData>
  <mergeCells count="86">
    <mergeCell ref="I75:L75"/>
    <mergeCell ref="B66:M66"/>
    <mergeCell ref="B25:M25"/>
    <mergeCell ref="F22:G22"/>
    <mergeCell ref="H22:J22"/>
    <mergeCell ref="D23:G23"/>
    <mergeCell ref="H23:L23"/>
    <mergeCell ref="F71:G71"/>
    <mergeCell ref="F72:G72"/>
    <mergeCell ref="B75:C76"/>
    <mergeCell ref="D75:D76"/>
    <mergeCell ref="F75:F76"/>
    <mergeCell ref="G75:G76"/>
    <mergeCell ref="F65:G65"/>
    <mergeCell ref="F67:G67"/>
    <mergeCell ref="F68:G68"/>
    <mergeCell ref="F69:G69"/>
    <mergeCell ref="F70:G70"/>
    <mergeCell ref="F60:G60"/>
    <mergeCell ref="J60:L60"/>
    <mergeCell ref="F61:G61"/>
    <mergeCell ref="J61:L61"/>
    <mergeCell ref="B64:C64"/>
    <mergeCell ref="D64:E64"/>
    <mergeCell ref="F64:G64"/>
    <mergeCell ref="F57:G57"/>
    <mergeCell ref="J57:L57"/>
    <mergeCell ref="F58:G58"/>
    <mergeCell ref="J58:L58"/>
    <mergeCell ref="F59:G59"/>
    <mergeCell ref="J59:L59"/>
    <mergeCell ref="F56:G56"/>
    <mergeCell ref="J56:L56"/>
    <mergeCell ref="F48:G48"/>
    <mergeCell ref="J48:L48"/>
    <mergeCell ref="F49:G49"/>
    <mergeCell ref="J49:L49"/>
    <mergeCell ref="F50:G50"/>
    <mergeCell ref="J50:L50"/>
    <mergeCell ref="F51:G51"/>
    <mergeCell ref="J51:L51"/>
    <mergeCell ref="F52:G52"/>
    <mergeCell ref="J52:L52"/>
    <mergeCell ref="J55:L55"/>
    <mergeCell ref="F45:G45"/>
    <mergeCell ref="J45:L45"/>
    <mergeCell ref="F46:G46"/>
    <mergeCell ref="J46:L46"/>
    <mergeCell ref="F47:G47"/>
    <mergeCell ref="J47:L47"/>
    <mergeCell ref="F42:G42"/>
    <mergeCell ref="J42:L42"/>
    <mergeCell ref="F43:G43"/>
    <mergeCell ref="J43:L43"/>
    <mergeCell ref="F44:G44"/>
    <mergeCell ref="J44:L44"/>
    <mergeCell ref="G32:I32"/>
    <mergeCell ref="J32:L32"/>
    <mergeCell ref="G33:I33"/>
    <mergeCell ref="J33:L33"/>
    <mergeCell ref="G34:I34"/>
    <mergeCell ref="J34:L34"/>
    <mergeCell ref="B29:C30"/>
    <mergeCell ref="D29:E30"/>
    <mergeCell ref="F29:F30"/>
    <mergeCell ref="G29:I30"/>
    <mergeCell ref="G31:I31"/>
    <mergeCell ref="J31:L31"/>
    <mergeCell ref="D21:G21"/>
    <mergeCell ref="H21:L21"/>
    <mergeCell ref="G24:I24"/>
    <mergeCell ref="J24:L24"/>
    <mergeCell ref="K22:L22"/>
    <mergeCell ref="D22:E22"/>
    <mergeCell ref="B14:M14"/>
    <mergeCell ref="D16:L16"/>
    <mergeCell ref="D17:L17"/>
    <mergeCell ref="D18:L18"/>
    <mergeCell ref="D20:G20"/>
    <mergeCell ref="H20:L20"/>
    <mergeCell ref="A10:N10"/>
    <mergeCell ref="B1:M1"/>
    <mergeCell ref="B2:M2"/>
    <mergeCell ref="B3:M3"/>
    <mergeCell ref="B4:M4"/>
    <mergeCell ref="B5:M5"/>
  </mergeCell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extLst>
    <ext xmlns:x14="http://schemas.microsoft.com/office/spreadsheetml/2009/9/main" uri="{05C60535-1F16-4fd2-B633-F4F36F0B64E0}">
      <x14:sparklineGroups xmlns:xm="http://schemas.microsoft.com/office/excel/2006/main">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FIT!R28:R28</xm:f>
              <xm:sqref>S28</xm:sqref>
            </x14:sparkline>
            <x14:sparkline>
              <xm:f>FIT!R29:R29</xm:f>
              <xm:sqref>S29</xm:sqref>
            </x14:sparkline>
            <x14:sparkline>
              <xm:f>FIT!R30:R30</xm:f>
              <xm:sqref>S30</xm:sqref>
            </x14:sparkline>
            <x14:sparkline>
              <xm:f>FIT!R31:R31</xm:f>
              <xm:sqref>S31</xm:sqref>
            </x14:sparkline>
            <x14:sparkline>
              <xm:f>FIT!R32:R32</xm:f>
              <xm:sqref>S32</xm:sqref>
            </x14:sparkline>
            <x14:sparkline>
              <xm:f>FIT!R33:R33</xm:f>
              <xm:sqref>S33</xm:sqref>
            </x14:sparkline>
            <x14:sparkline>
              <xm:f>FIT!R34:R34</xm:f>
              <xm:sqref>S34</xm:sqref>
            </x14:sparkline>
            <x14:sparkline>
              <xm:f>FIT!R35:R35</xm:f>
              <xm:sqref>S35</xm:sqref>
            </x14:sparkline>
            <x14:sparkline>
              <xm:f>FIT!R36:R36</xm:f>
              <xm:sqref>S36</xm:sqref>
            </x14:sparkline>
            <x14:sparkline>
              <xm:f>FIT!R37:R37</xm:f>
              <xm:sqref>S37</xm:sqref>
            </x14:sparkline>
            <x14:sparkline>
              <xm:f>FIT!R38:R38</xm:f>
              <xm:sqref>S38</xm:sqref>
            </x14:sparkline>
            <x14:sparkline>
              <xm:f>FIT!R39:R39</xm:f>
              <xm:sqref>S39</xm:sqref>
            </x14:sparkline>
            <x14:sparkline>
              <xm:f>FIT!R40:R40</xm:f>
              <xm:sqref>S40</xm:sqref>
            </x14:sparkline>
            <x14:sparkline>
              <xm:f>FIT!R41:R41</xm:f>
              <xm:sqref>S41</xm:sqref>
            </x14:sparkline>
            <x14:sparkline>
              <xm:f>FIT!R42:R42</xm:f>
              <xm:sqref>S42</xm:sqref>
            </x14:sparkline>
            <x14:sparkline>
              <xm:f>FIT!R43:R43</xm:f>
              <xm:sqref>S43</xm:sqref>
            </x14:sparkline>
            <x14:sparkline>
              <xm:f>FIT!R44:R44</xm:f>
              <xm:sqref>S44</xm:sqref>
            </x14:sparkline>
            <x14:sparkline>
              <xm:f>FIT!R45:R45</xm:f>
              <xm:sqref>S45</xm:sqref>
            </x14:sparkline>
            <x14:sparkline>
              <xm:f>FIT!R46:R46</xm:f>
              <xm:sqref>S46</xm:sqref>
            </x14:sparkline>
            <x14:sparkline>
              <xm:f>FIT!R47:R47</xm:f>
              <xm:sqref>S47</xm:sqref>
            </x14:sparkline>
            <x14:sparkline>
              <xm:f>FIT!R48:R48</xm:f>
              <xm:sqref>S48</xm:sqref>
            </x14:sparkline>
            <x14:sparkline>
              <xm:f>FIT!R49:R49</xm:f>
              <xm:sqref>S49</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sheetPr codeName="Plan32"/>
  <dimension ref="A1:ID24"/>
  <sheetViews>
    <sheetView showGridLines="0" view="pageBreakPreview" zoomScale="70" zoomScaleNormal="115" zoomScaleSheetLayoutView="70" workbookViewId="0">
      <selection activeCell="E18" sqref="E18"/>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66.42578125" style="38" customWidth="1"/>
    <col min="6" max="6" width="24.140625" style="38" customWidth="1"/>
    <col min="7" max="7" width="19" style="38" customWidth="1"/>
    <col min="8" max="8" width="18.7109375" style="38"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1818" t="s">
        <v>0</v>
      </c>
      <c r="B1" s="1819" t="s">
        <v>0</v>
      </c>
      <c r="C1" s="1819"/>
      <c r="D1" s="1819"/>
      <c r="E1" s="1819"/>
      <c r="F1" s="1819"/>
      <c r="G1" s="1819"/>
      <c r="H1" s="1819"/>
      <c r="I1" s="1820"/>
    </row>
    <row r="2" spans="1:21" s="5" customFormat="1" ht="14.25">
      <c r="A2" s="1821" t="s">
        <v>5601</v>
      </c>
      <c r="B2" s="1822" t="s">
        <v>1</v>
      </c>
      <c r="C2" s="1822"/>
      <c r="D2" s="1822"/>
      <c r="E2" s="1822"/>
      <c r="F2" s="1822"/>
      <c r="G2" s="1822"/>
      <c r="H2" s="1822"/>
      <c r="I2" s="1823"/>
    </row>
    <row r="3" spans="1:21" s="5" customFormat="1" ht="14.25">
      <c r="A3" s="1824" t="s">
        <v>5602</v>
      </c>
      <c r="B3" s="1825" t="s">
        <v>2</v>
      </c>
      <c r="C3" s="1825"/>
      <c r="D3" s="1825"/>
      <c r="E3" s="1825"/>
      <c r="F3" s="1825"/>
      <c r="G3" s="1825"/>
      <c r="H3" s="1825"/>
      <c r="I3" s="1826"/>
    </row>
    <row r="4" spans="1:21" s="5" customFormat="1" ht="14.25">
      <c r="A4" s="1824" t="s">
        <v>3</v>
      </c>
      <c r="B4" s="1825" t="s">
        <v>3</v>
      </c>
      <c r="C4" s="1825"/>
      <c r="D4" s="1825"/>
      <c r="E4" s="1825"/>
      <c r="F4" s="1825"/>
      <c r="G4" s="1825"/>
      <c r="H4" s="1825"/>
      <c r="I4" s="1826"/>
    </row>
    <row r="5" spans="1:21" s="5" customFormat="1" ht="14.25">
      <c r="A5" s="1824" t="s">
        <v>4</v>
      </c>
      <c r="B5" s="1825" t="s">
        <v>4</v>
      </c>
      <c r="C5" s="1825"/>
      <c r="D5" s="1825"/>
      <c r="E5" s="1825"/>
      <c r="F5" s="1825"/>
      <c r="G5" s="1825"/>
      <c r="H5" s="1825"/>
      <c r="I5" s="1826"/>
    </row>
    <row r="6" spans="1:21" s="5" customFormat="1" ht="15" customHeight="1">
      <c r="A6" s="1410" t="s">
        <v>5</v>
      </c>
      <c r="B6" s="1848" t="s">
        <v>7658</v>
      </c>
      <c r="C6" s="1848"/>
      <c r="D6" s="1848"/>
      <c r="E6" s="1848"/>
      <c r="F6" s="1848"/>
      <c r="G6" s="1848"/>
      <c r="H6" s="1848"/>
      <c r="I6" s="1849"/>
    </row>
    <row r="7" spans="1:21" s="5" customFormat="1" ht="14.25">
      <c r="A7" s="584" t="s">
        <v>51</v>
      </c>
      <c r="B7" s="1852" t="s">
        <v>6775</v>
      </c>
      <c r="C7" s="1852"/>
      <c r="D7" s="1852"/>
      <c r="E7" s="1852"/>
      <c r="F7" s="1852"/>
      <c r="G7" s="1852"/>
      <c r="H7" s="1852"/>
      <c r="I7" s="1853"/>
    </row>
    <row r="8" spans="1:21" s="5" customFormat="1" ht="14.25">
      <c r="A8" s="584" t="s">
        <v>6</v>
      </c>
      <c r="B8" s="1852" t="s">
        <v>6776</v>
      </c>
      <c r="C8" s="1852"/>
      <c r="D8" s="1852"/>
      <c r="E8" s="1852"/>
      <c r="F8" s="1852"/>
      <c r="G8" s="1852"/>
      <c r="H8" s="1852"/>
      <c r="I8" s="1853"/>
    </row>
    <row r="9" spans="1:21" s="5" customFormat="1" ht="15.75" customHeight="1">
      <c r="A9" s="585" t="s">
        <v>7</v>
      </c>
      <c r="B9" s="1855" t="s">
        <v>7819</v>
      </c>
      <c r="C9" s="1855"/>
      <c r="D9" s="1855"/>
      <c r="E9" s="1855"/>
      <c r="F9" s="1855"/>
      <c r="G9" s="1855"/>
      <c r="H9" s="1855"/>
      <c r="I9" s="1856"/>
    </row>
    <row r="10" spans="1:21" s="5" customFormat="1" ht="22.5" customHeight="1">
      <c r="A10" s="2357" t="s">
        <v>6655</v>
      </c>
      <c r="B10" s="2095"/>
      <c r="C10" s="2095"/>
      <c r="D10" s="2095"/>
      <c r="E10" s="2095"/>
      <c r="F10" s="2095"/>
      <c r="G10" s="2095"/>
      <c r="H10" s="2095"/>
      <c r="I10" s="2358"/>
      <c r="J10" s="284"/>
      <c r="K10" s="284"/>
      <c r="L10" s="284"/>
      <c r="M10" s="284"/>
      <c r="N10" s="284"/>
      <c r="O10" s="284"/>
      <c r="P10" s="284"/>
      <c r="Q10" s="284"/>
      <c r="R10" s="284"/>
      <c r="S10" s="284"/>
      <c r="T10" s="284"/>
      <c r="U10" s="284"/>
    </row>
    <row r="11" spans="1:21" s="406" customFormat="1" ht="12.75" customHeight="1">
      <c r="A11" s="2897" t="s">
        <v>9</v>
      </c>
      <c r="B11" s="2914" t="s">
        <v>5662</v>
      </c>
      <c r="C11" s="2364" t="s">
        <v>5663</v>
      </c>
      <c r="D11" s="2364"/>
      <c r="E11" s="2364"/>
      <c r="F11" s="2364"/>
      <c r="G11" s="2364"/>
      <c r="H11" s="2364"/>
      <c r="I11" s="2365"/>
      <c r="J11" s="405"/>
      <c r="K11" s="405"/>
      <c r="L11" s="405"/>
      <c r="M11" s="405"/>
      <c r="N11" s="405"/>
      <c r="O11" s="405"/>
      <c r="P11" s="405"/>
      <c r="Q11" s="405"/>
      <c r="R11" s="405"/>
      <c r="S11" s="405"/>
      <c r="T11" s="405"/>
      <c r="U11" s="405"/>
    </row>
    <row r="12" spans="1:21" s="406" customFormat="1" ht="12.75">
      <c r="A12" s="2897"/>
      <c r="B12" s="2914"/>
      <c r="C12" s="2364" t="s">
        <v>5664</v>
      </c>
      <c r="D12" s="2364"/>
      <c r="E12" s="2476" t="s">
        <v>5665</v>
      </c>
      <c r="F12" s="2476"/>
      <c r="G12" s="2476"/>
      <c r="H12" s="2476"/>
      <c r="I12" s="2900"/>
      <c r="J12" s="405"/>
      <c r="K12" s="405"/>
      <c r="L12" s="405"/>
      <c r="M12" s="405"/>
      <c r="N12" s="405"/>
      <c r="O12" s="405"/>
      <c r="P12" s="405"/>
      <c r="Q12" s="405"/>
      <c r="R12" s="405"/>
      <c r="S12" s="405"/>
      <c r="T12" s="405"/>
      <c r="U12" s="405"/>
    </row>
    <row r="13" spans="1:21" s="406" customFormat="1" ht="22.5" customHeight="1">
      <c r="A13" s="2897"/>
      <c r="B13" s="2914"/>
      <c r="C13" s="1390" t="s">
        <v>18</v>
      </c>
      <c r="D13" s="1390" t="s">
        <v>4746</v>
      </c>
      <c r="E13" s="1390" t="s">
        <v>5666</v>
      </c>
      <c r="F13" s="1390" t="s">
        <v>5667</v>
      </c>
      <c r="G13" s="1390" t="s">
        <v>5668</v>
      </c>
      <c r="H13" s="1390" t="s">
        <v>5669</v>
      </c>
      <c r="I13" s="1406" t="s">
        <v>5670</v>
      </c>
      <c r="J13" s="405"/>
      <c r="K13" s="405"/>
      <c r="L13" s="405"/>
      <c r="M13" s="405"/>
      <c r="N13" s="405"/>
      <c r="O13" s="405"/>
      <c r="P13" s="405"/>
      <c r="Q13" s="405"/>
      <c r="R13" s="405"/>
      <c r="S13" s="405"/>
      <c r="T13" s="405"/>
      <c r="U13" s="405"/>
    </row>
    <row r="14" spans="1:21" s="406" customFormat="1" ht="20.100000000000001" customHeight="1">
      <c r="A14" s="612" t="s">
        <v>12</v>
      </c>
      <c r="B14" s="1677">
        <v>43661</v>
      </c>
      <c r="C14" s="1673">
        <v>85</v>
      </c>
      <c r="D14" s="1674" t="s">
        <v>6531</v>
      </c>
      <c r="E14" s="1673" t="s">
        <v>7786</v>
      </c>
      <c r="F14" s="1675" t="s">
        <v>7787</v>
      </c>
      <c r="G14" s="1673" t="s">
        <v>7788</v>
      </c>
      <c r="H14" s="1673" t="s">
        <v>7789</v>
      </c>
      <c r="I14" s="613" t="s">
        <v>7790</v>
      </c>
      <c r="J14" s="405"/>
      <c r="K14" s="405"/>
      <c r="L14" s="405"/>
      <c r="M14" s="405"/>
      <c r="N14" s="405"/>
      <c r="O14" s="405"/>
      <c r="P14" s="405"/>
      <c r="Q14" s="405"/>
      <c r="R14" s="405"/>
      <c r="S14" s="405"/>
      <c r="T14" s="405"/>
      <c r="U14" s="405"/>
    </row>
    <row r="15" spans="1:21" s="406" customFormat="1" ht="20.100000000000001" customHeight="1">
      <c r="A15" s="612" t="s">
        <v>46</v>
      </c>
      <c r="B15" s="1677">
        <v>43672</v>
      </c>
      <c r="C15" s="1673">
        <v>62</v>
      </c>
      <c r="D15" s="1674" t="s">
        <v>6531</v>
      </c>
      <c r="E15" s="1673" t="s">
        <v>7791</v>
      </c>
      <c r="F15" s="1675" t="s">
        <v>7792</v>
      </c>
      <c r="G15" s="1673" t="s">
        <v>7793</v>
      </c>
      <c r="H15" s="1673" t="s">
        <v>7794</v>
      </c>
      <c r="I15" s="613" t="s">
        <v>7795</v>
      </c>
      <c r="J15" s="405"/>
      <c r="K15" s="405"/>
      <c r="L15" s="405"/>
      <c r="M15" s="405"/>
      <c r="N15" s="405"/>
      <c r="O15" s="405"/>
      <c r="P15" s="405"/>
      <c r="Q15" s="405"/>
      <c r="R15" s="405"/>
      <c r="S15" s="405"/>
      <c r="T15" s="405"/>
      <c r="U15" s="405"/>
    </row>
    <row r="16" spans="1:21" s="406" customFormat="1" ht="20.100000000000001" customHeight="1">
      <c r="A16" s="612" t="s">
        <v>38</v>
      </c>
      <c r="B16" s="1677">
        <v>43654</v>
      </c>
      <c r="C16" s="1673">
        <v>54.52</v>
      </c>
      <c r="D16" s="1674" t="s">
        <v>6531</v>
      </c>
      <c r="E16" s="1673" t="s">
        <v>7796</v>
      </c>
      <c r="F16" s="1675" t="s">
        <v>7797</v>
      </c>
      <c r="G16" s="1673" t="s">
        <v>7798</v>
      </c>
      <c r="H16" s="1673" t="s">
        <v>7799</v>
      </c>
      <c r="I16" s="613" t="s">
        <v>7765</v>
      </c>
      <c r="J16" s="405"/>
      <c r="K16" s="405"/>
      <c r="L16" s="405"/>
      <c r="M16" s="405"/>
      <c r="N16" s="405"/>
      <c r="O16" s="405"/>
      <c r="P16" s="405"/>
      <c r="Q16" s="405"/>
      <c r="R16" s="405"/>
      <c r="S16" s="405"/>
      <c r="T16" s="405"/>
      <c r="U16" s="405"/>
    </row>
    <row r="17" spans="1:238" s="289" customFormat="1" ht="20.100000000000001" customHeight="1">
      <c r="A17" s="2895" t="s">
        <v>5671</v>
      </c>
      <c r="B17" s="2918"/>
      <c r="C17" s="1450">
        <v>85</v>
      </c>
      <c r="D17" s="1676"/>
      <c r="E17" s="1450"/>
      <c r="F17" s="1450"/>
      <c r="G17" s="1450"/>
      <c r="H17" s="1450"/>
      <c r="I17" s="614"/>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ht="30" customHeight="1">
      <c r="A18" s="2889" t="s">
        <v>5672</v>
      </c>
      <c r="B18" s="2890"/>
      <c r="C18" s="2890"/>
      <c r="D18" s="2890"/>
      <c r="E18" s="2890"/>
      <c r="F18" s="2890"/>
      <c r="G18" s="2890"/>
      <c r="H18" s="2890"/>
      <c r="I18" s="2891"/>
    </row>
    <row r="19" spans="1:238" s="1105" customFormat="1" ht="30" customHeight="1">
      <c r="A19" s="2889" t="s">
        <v>7802</v>
      </c>
      <c r="B19" s="2890"/>
      <c r="C19" s="2890"/>
      <c r="D19" s="2890"/>
      <c r="E19" s="2890"/>
      <c r="F19" s="2890"/>
      <c r="G19" s="2890"/>
      <c r="H19" s="2890"/>
      <c r="I19" s="2891"/>
    </row>
    <row r="20" spans="1:238" ht="30" customHeight="1">
      <c r="A20" s="2904" t="s">
        <v>5673</v>
      </c>
      <c r="B20" s="2905"/>
      <c r="C20" s="2905"/>
      <c r="D20" s="2905"/>
      <c r="E20" s="2905"/>
      <c r="F20" s="2905"/>
      <c r="G20" s="2905"/>
      <c r="H20" s="2905"/>
      <c r="I20" s="2906"/>
    </row>
    <row r="21" spans="1:238" ht="30" customHeight="1">
      <c r="A21" s="2907" t="s">
        <v>5674</v>
      </c>
      <c r="B21" s="2908"/>
      <c r="C21" s="2908"/>
      <c r="D21" s="2908"/>
      <c r="E21" s="2908"/>
      <c r="F21" s="2908"/>
      <c r="G21" s="2908"/>
      <c r="H21" s="2908"/>
      <c r="I21" s="2909"/>
    </row>
    <row r="22" spans="1:238" ht="30" customHeight="1">
      <c r="A22" s="2910" t="s">
        <v>5675</v>
      </c>
      <c r="B22" s="2911"/>
      <c r="C22" s="2911"/>
      <c r="D22" s="2911"/>
      <c r="E22" s="2911"/>
      <c r="F22" s="2911"/>
      <c r="G22" s="2911"/>
      <c r="H22" s="2911"/>
      <c r="I22" s="2912"/>
    </row>
    <row r="23" spans="1:238" ht="30" customHeight="1">
      <c r="A23" s="2910" t="s">
        <v>5676</v>
      </c>
      <c r="B23" s="2911"/>
      <c r="C23" s="2911"/>
      <c r="D23" s="2911"/>
      <c r="E23" s="2911"/>
      <c r="F23" s="2911"/>
      <c r="G23" s="2911"/>
      <c r="H23" s="2911"/>
      <c r="I23" s="2912"/>
    </row>
    <row r="24" spans="1:238" ht="30" customHeight="1" thickBot="1">
      <c r="A24" s="2901" t="s">
        <v>5677</v>
      </c>
      <c r="B24" s="2978"/>
      <c r="C24" s="2978"/>
      <c r="D24" s="2978"/>
      <c r="E24" s="2978"/>
      <c r="F24" s="2978"/>
      <c r="G24" s="2978"/>
      <c r="H24" s="2978"/>
      <c r="I24" s="2903"/>
    </row>
  </sheetData>
  <mergeCells count="23">
    <mergeCell ref="A24:I24"/>
    <mergeCell ref="A17:B17"/>
    <mergeCell ref="A18:I18"/>
    <mergeCell ref="A20:I20"/>
    <mergeCell ref="A21:I21"/>
    <mergeCell ref="A22:I22"/>
    <mergeCell ref="A23:I23"/>
    <mergeCell ref="A19:I19"/>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7" firstPageNumber="25" orientation="landscape" useFirstPageNumber="1" r:id="rId1"/>
  <headerFooter scaleWithDoc="0">
    <oddFooter>&amp;C&amp;"-,Negrito"&amp;G</oddFooter>
  </headerFooter>
  <drawing r:id="rId2"/>
  <legacyDrawingHF r:id="rId3"/>
</worksheet>
</file>

<file path=xl/worksheets/sheet74.xml><?xml version="1.0" encoding="utf-8"?>
<worksheet xmlns="http://schemas.openxmlformats.org/spreadsheetml/2006/main" xmlns:r="http://schemas.openxmlformats.org/officeDocument/2006/relationships">
  <sheetPr codeName="Plan31"/>
  <dimension ref="A1:ID24"/>
  <sheetViews>
    <sheetView showGridLines="0" view="pageBreakPreview" zoomScale="70" zoomScaleNormal="115" zoomScaleSheetLayoutView="70" workbookViewId="0">
      <selection activeCell="E18" sqref="E18"/>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66.42578125" style="38" customWidth="1"/>
    <col min="6" max="6" width="20" style="38" customWidth="1"/>
    <col min="7" max="7" width="19" style="38" customWidth="1"/>
    <col min="8" max="8" width="18.7109375" style="38"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1818" t="s">
        <v>0</v>
      </c>
      <c r="B1" s="1819" t="s">
        <v>0</v>
      </c>
      <c r="C1" s="1819"/>
      <c r="D1" s="1819"/>
      <c r="E1" s="1819"/>
      <c r="F1" s="1819"/>
      <c r="G1" s="1819"/>
      <c r="H1" s="1819"/>
      <c r="I1" s="1820"/>
    </row>
    <row r="2" spans="1:21" s="5" customFormat="1" ht="14.25">
      <c r="A2" s="1821" t="s">
        <v>5601</v>
      </c>
      <c r="B2" s="1822" t="s">
        <v>1</v>
      </c>
      <c r="C2" s="1822"/>
      <c r="D2" s="1822"/>
      <c r="E2" s="1822"/>
      <c r="F2" s="1822"/>
      <c r="G2" s="1822"/>
      <c r="H2" s="1822"/>
      <c r="I2" s="1823"/>
    </row>
    <row r="3" spans="1:21" s="5" customFormat="1" ht="14.25">
      <c r="A3" s="1824" t="s">
        <v>5602</v>
      </c>
      <c r="B3" s="1825" t="s">
        <v>2</v>
      </c>
      <c r="C3" s="1825"/>
      <c r="D3" s="1825"/>
      <c r="E3" s="1825"/>
      <c r="F3" s="1825"/>
      <c r="G3" s="1825"/>
      <c r="H3" s="1825"/>
      <c r="I3" s="1826"/>
    </row>
    <row r="4" spans="1:21" s="5" customFormat="1" ht="14.25">
      <c r="A4" s="1824" t="s">
        <v>3</v>
      </c>
      <c r="B4" s="1825" t="s">
        <v>3</v>
      </c>
      <c r="C4" s="1825"/>
      <c r="D4" s="1825"/>
      <c r="E4" s="1825"/>
      <c r="F4" s="1825"/>
      <c r="G4" s="1825"/>
      <c r="H4" s="1825"/>
      <c r="I4" s="1826"/>
    </row>
    <row r="5" spans="1:21" s="5" customFormat="1" ht="14.25">
      <c r="A5" s="1824" t="s">
        <v>4</v>
      </c>
      <c r="B5" s="1825" t="s">
        <v>4</v>
      </c>
      <c r="C5" s="1825"/>
      <c r="D5" s="1825"/>
      <c r="E5" s="1825"/>
      <c r="F5" s="1825"/>
      <c r="G5" s="1825"/>
      <c r="H5" s="1825"/>
      <c r="I5" s="1826"/>
    </row>
    <row r="6" spans="1:21" s="5" customFormat="1" ht="15" customHeight="1">
      <c r="A6" s="1410" t="s">
        <v>5</v>
      </c>
      <c r="B6" s="1848" t="s">
        <v>7658</v>
      </c>
      <c r="C6" s="1848"/>
      <c r="D6" s="1848"/>
      <c r="E6" s="1848"/>
      <c r="F6" s="1848"/>
      <c r="G6" s="1848"/>
      <c r="H6" s="1848"/>
      <c r="I6" s="1849"/>
    </row>
    <row r="7" spans="1:21" s="5" customFormat="1" ht="14.25">
      <c r="A7" s="584" t="s">
        <v>51</v>
      </c>
      <c r="B7" s="1852" t="s">
        <v>6775</v>
      </c>
      <c r="C7" s="1852"/>
      <c r="D7" s="1852"/>
      <c r="E7" s="1852"/>
      <c r="F7" s="1852"/>
      <c r="G7" s="1852"/>
      <c r="H7" s="1852"/>
      <c r="I7" s="1853"/>
    </row>
    <row r="8" spans="1:21" s="5" customFormat="1" ht="14.25">
      <c r="A8" s="584" t="s">
        <v>6</v>
      </c>
      <c r="B8" s="1852" t="s">
        <v>6776</v>
      </c>
      <c r="C8" s="1852"/>
      <c r="D8" s="1852"/>
      <c r="E8" s="1852"/>
      <c r="F8" s="1852"/>
      <c r="G8" s="1852"/>
      <c r="H8" s="1852"/>
      <c r="I8" s="1853"/>
    </row>
    <row r="9" spans="1:21" s="5" customFormat="1" ht="15.75" customHeight="1">
      <c r="A9" s="585" t="s">
        <v>7</v>
      </c>
      <c r="B9" s="1855" t="s">
        <v>7819</v>
      </c>
      <c r="C9" s="1855"/>
      <c r="D9" s="1855"/>
      <c r="E9" s="1855"/>
      <c r="F9" s="1855"/>
      <c r="G9" s="1855"/>
      <c r="H9" s="1855"/>
      <c r="I9" s="1856"/>
    </row>
    <row r="10" spans="1:21" s="5" customFormat="1" ht="22.5" customHeight="1">
      <c r="A10" s="2357" t="s">
        <v>6652</v>
      </c>
      <c r="B10" s="2095"/>
      <c r="C10" s="2095"/>
      <c r="D10" s="2095"/>
      <c r="E10" s="2095"/>
      <c r="F10" s="2095"/>
      <c r="G10" s="2095"/>
      <c r="H10" s="2095"/>
      <c r="I10" s="2358"/>
      <c r="J10" s="284"/>
      <c r="K10" s="284"/>
      <c r="L10" s="284"/>
      <c r="M10" s="284"/>
      <c r="N10" s="284"/>
      <c r="O10" s="284"/>
      <c r="P10" s="284"/>
      <c r="Q10" s="284"/>
      <c r="R10" s="284"/>
      <c r="S10" s="284"/>
      <c r="T10" s="284"/>
      <c r="U10" s="284"/>
    </row>
    <row r="11" spans="1:21" s="406" customFormat="1" ht="12.75" customHeight="1">
      <c r="A11" s="2897" t="s">
        <v>9</v>
      </c>
      <c r="B11" s="2914" t="s">
        <v>5662</v>
      </c>
      <c r="C11" s="2364" t="s">
        <v>5663</v>
      </c>
      <c r="D11" s="2364"/>
      <c r="E11" s="2364"/>
      <c r="F11" s="2364"/>
      <c r="G11" s="2364"/>
      <c r="H11" s="2364"/>
      <c r="I11" s="2365"/>
      <c r="J11" s="405"/>
      <c r="K11" s="405"/>
      <c r="L11" s="405"/>
      <c r="M11" s="405"/>
      <c r="N11" s="405"/>
      <c r="O11" s="405"/>
      <c r="P11" s="405"/>
      <c r="Q11" s="405"/>
      <c r="R11" s="405"/>
      <c r="S11" s="405"/>
      <c r="T11" s="405"/>
      <c r="U11" s="405"/>
    </row>
    <row r="12" spans="1:21" s="406" customFormat="1" ht="12.75">
      <c r="A12" s="2897"/>
      <c r="B12" s="2914"/>
      <c r="C12" s="2364" t="s">
        <v>5664</v>
      </c>
      <c r="D12" s="2364"/>
      <c r="E12" s="2476" t="s">
        <v>5665</v>
      </c>
      <c r="F12" s="2476"/>
      <c r="G12" s="2476"/>
      <c r="H12" s="2476"/>
      <c r="I12" s="2900"/>
      <c r="J12" s="405"/>
      <c r="K12" s="405"/>
      <c r="L12" s="405"/>
      <c r="M12" s="405"/>
      <c r="N12" s="405"/>
      <c r="O12" s="405"/>
      <c r="P12" s="405"/>
      <c r="Q12" s="405"/>
      <c r="R12" s="405"/>
      <c r="S12" s="405"/>
      <c r="T12" s="405"/>
      <c r="U12" s="405"/>
    </row>
    <row r="13" spans="1:21" s="406" customFormat="1" ht="22.5" customHeight="1">
      <c r="A13" s="2897"/>
      <c r="B13" s="2914"/>
      <c r="C13" s="1390" t="s">
        <v>18</v>
      </c>
      <c r="D13" s="1390" t="s">
        <v>4746</v>
      </c>
      <c r="E13" s="1390" t="s">
        <v>5666</v>
      </c>
      <c r="F13" s="1390" t="s">
        <v>5667</v>
      </c>
      <c r="G13" s="1390" t="s">
        <v>5668</v>
      </c>
      <c r="H13" s="1390" t="s">
        <v>5669</v>
      </c>
      <c r="I13" s="1406" t="s">
        <v>5670</v>
      </c>
      <c r="J13" s="405"/>
      <c r="K13" s="405"/>
      <c r="L13" s="405"/>
      <c r="M13" s="405"/>
      <c r="N13" s="405"/>
      <c r="O13" s="405"/>
      <c r="P13" s="405"/>
      <c r="Q13" s="405"/>
      <c r="R13" s="405"/>
      <c r="S13" s="405"/>
      <c r="T13" s="405"/>
      <c r="U13" s="405"/>
    </row>
    <row r="14" spans="1:21" s="406" customFormat="1" ht="20.100000000000001" customHeight="1">
      <c r="A14" s="612" t="s">
        <v>12</v>
      </c>
      <c r="B14" s="1677">
        <v>43661</v>
      </c>
      <c r="C14" s="1678">
        <v>81</v>
      </c>
      <c r="D14" s="1677" t="s">
        <v>6531</v>
      </c>
      <c r="E14" s="1677" t="s">
        <v>7786</v>
      </c>
      <c r="F14" s="1677" t="s">
        <v>7787</v>
      </c>
      <c r="G14" s="1677" t="s">
        <v>7788</v>
      </c>
      <c r="H14" s="1677" t="s">
        <v>7789</v>
      </c>
      <c r="I14" s="1679" t="s">
        <v>7790</v>
      </c>
      <c r="J14" s="405"/>
      <c r="K14" s="405"/>
      <c r="L14" s="405"/>
      <c r="M14" s="405"/>
      <c r="N14" s="405"/>
      <c r="O14" s="405"/>
      <c r="P14" s="405"/>
      <c r="Q14" s="405"/>
      <c r="R14" s="405"/>
      <c r="S14" s="405"/>
      <c r="T14" s="405"/>
      <c r="U14" s="405"/>
    </row>
    <row r="15" spans="1:21" s="406" customFormat="1" ht="20.100000000000001" customHeight="1">
      <c r="A15" s="612" t="s">
        <v>46</v>
      </c>
      <c r="B15" s="1677">
        <v>43672</v>
      </c>
      <c r="C15" s="1678">
        <v>57</v>
      </c>
      <c r="D15" s="1677" t="s">
        <v>6531</v>
      </c>
      <c r="E15" s="1677" t="s">
        <v>7791</v>
      </c>
      <c r="F15" s="1675" t="s">
        <v>7792</v>
      </c>
      <c r="G15" s="1673" t="s">
        <v>7793</v>
      </c>
      <c r="H15" s="1673"/>
      <c r="I15" s="613" t="s">
        <v>7795</v>
      </c>
      <c r="J15" s="405"/>
      <c r="K15" s="405"/>
      <c r="L15" s="405"/>
      <c r="M15" s="405"/>
      <c r="N15" s="405"/>
      <c r="O15" s="405"/>
      <c r="P15" s="405"/>
      <c r="Q15" s="405"/>
      <c r="R15" s="405"/>
      <c r="S15" s="405"/>
      <c r="T15" s="405"/>
      <c r="U15" s="405"/>
    </row>
    <row r="16" spans="1:21" s="406" customFormat="1" ht="20.100000000000001" customHeight="1">
      <c r="A16" s="612" t="s">
        <v>38</v>
      </c>
      <c r="B16" s="1677">
        <v>43654</v>
      </c>
      <c r="C16" s="1678">
        <v>54.52</v>
      </c>
      <c r="D16" s="1677" t="s">
        <v>6531</v>
      </c>
      <c r="E16" s="1677" t="s">
        <v>7796</v>
      </c>
      <c r="F16" s="1677" t="s">
        <v>7797</v>
      </c>
      <c r="G16" s="1677" t="s">
        <v>7798</v>
      </c>
      <c r="H16" s="1677" t="s">
        <v>7799</v>
      </c>
      <c r="I16" s="1679" t="s">
        <v>7765</v>
      </c>
      <c r="J16" s="405"/>
      <c r="K16" s="405"/>
      <c r="L16" s="405"/>
      <c r="M16" s="405"/>
      <c r="N16" s="405"/>
      <c r="O16" s="405"/>
      <c r="P16" s="405"/>
      <c r="Q16" s="405"/>
      <c r="R16" s="405"/>
      <c r="S16" s="405"/>
      <c r="T16" s="405"/>
      <c r="U16" s="405"/>
    </row>
    <row r="17" spans="1:238" s="289" customFormat="1" ht="20.100000000000001" customHeight="1">
      <c r="A17" s="2895" t="s">
        <v>5671</v>
      </c>
      <c r="B17" s="2918"/>
      <c r="C17" s="1450">
        <v>81</v>
      </c>
      <c r="D17" s="1676"/>
      <c r="E17" s="1450"/>
      <c r="F17" s="1450"/>
      <c r="G17" s="1450"/>
      <c r="H17" s="1450"/>
      <c r="I17" s="614"/>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ht="30" customHeight="1">
      <c r="A18" s="2889" t="s">
        <v>5672</v>
      </c>
      <c r="B18" s="2890"/>
      <c r="C18" s="2890"/>
      <c r="D18" s="2890"/>
      <c r="E18" s="2890"/>
      <c r="F18" s="2890"/>
      <c r="G18" s="2890"/>
      <c r="H18" s="2890"/>
      <c r="I18" s="2891"/>
    </row>
    <row r="19" spans="1:238" s="1105" customFormat="1" ht="30" customHeight="1">
      <c r="A19" s="2889" t="s">
        <v>7802</v>
      </c>
      <c r="B19" s="2890"/>
      <c r="C19" s="2890"/>
      <c r="D19" s="2890"/>
      <c r="E19" s="2890"/>
      <c r="F19" s="2890"/>
      <c r="G19" s="2890"/>
      <c r="H19" s="2890"/>
      <c r="I19" s="2891"/>
    </row>
    <row r="20" spans="1:238" ht="30" customHeight="1">
      <c r="A20" s="2904" t="s">
        <v>5673</v>
      </c>
      <c r="B20" s="2905"/>
      <c r="C20" s="2905"/>
      <c r="D20" s="2905"/>
      <c r="E20" s="2905"/>
      <c r="F20" s="2905"/>
      <c r="G20" s="2905"/>
      <c r="H20" s="2905"/>
      <c r="I20" s="2906"/>
    </row>
    <row r="21" spans="1:238" ht="30" customHeight="1">
      <c r="A21" s="2907" t="s">
        <v>5674</v>
      </c>
      <c r="B21" s="2908"/>
      <c r="C21" s="2908"/>
      <c r="D21" s="2908"/>
      <c r="E21" s="2908"/>
      <c r="F21" s="2908"/>
      <c r="G21" s="2908"/>
      <c r="H21" s="2908"/>
      <c r="I21" s="2909"/>
    </row>
    <row r="22" spans="1:238" ht="30" customHeight="1">
      <c r="A22" s="2910" t="s">
        <v>5675</v>
      </c>
      <c r="B22" s="2911"/>
      <c r="C22" s="2911"/>
      <c r="D22" s="2911"/>
      <c r="E22" s="2911"/>
      <c r="F22" s="2911"/>
      <c r="G22" s="2911"/>
      <c r="H22" s="2911"/>
      <c r="I22" s="2912"/>
    </row>
    <row r="23" spans="1:238" ht="30" customHeight="1">
      <c r="A23" s="2910" t="s">
        <v>5676</v>
      </c>
      <c r="B23" s="2911"/>
      <c r="C23" s="2911"/>
      <c r="D23" s="2911"/>
      <c r="E23" s="2911"/>
      <c r="F23" s="2911"/>
      <c r="G23" s="2911"/>
      <c r="H23" s="2911"/>
      <c r="I23" s="2912"/>
    </row>
    <row r="24" spans="1:238" ht="30" customHeight="1" thickBot="1">
      <c r="A24" s="2901" t="s">
        <v>5677</v>
      </c>
      <c r="B24" s="2978"/>
      <c r="C24" s="2978"/>
      <c r="D24" s="2978"/>
      <c r="E24" s="2978"/>
      <c r="F24" s="2978"/>
      <c r="G24" s="2978"/>
      <c r="H24" s="2978"/>
      <c r="I24" s="2903"/>
    </row>
  </sheetData>
  <mergeCells count="23">
    <mergeCell ref="A24:I24"/>
    <mergeCell ref="A17:B17"/>
    <mergeCell ref="A18:I18"/>
    <mergeCell ref="A20:I20"/>
    <mergeCell ref="A21:I21"/>
    <mergeCell ref="A22:I22"/>
    <mergeCell ref="A23:I23"/>
    <mergeCell ref="A19:I19"/>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6" firstPageNumber="25" orientation="landscape" useFirstPageNumber="1" r:id="rId1"/>
  <headerFooter scaleWithDoc="0">
    <oddFooter>&amp;C&amp;"-,Negrito"&amp;G</oddFooter>
  </headerFooter>
  <drawing r:id="rId2"/>
  <legacyDrawingHF r:id="rId3"/>
</worksheet>
</file>

<file path=xl/worksheets/sheet75.xml><?xml version="1.0" encoding="utf-8"?>
<worksheet xmlns="http://schemas.openxmlformats.org/spreadsheetml/2006/main" xmlns:r="http://schemas.openxmlformats.org/officeDocument/2006/relationships">
  <sheetPr codeName="Planilha30"/>
  <dimension ref="A1:M24"/>
  <sheetViews>
    <sheetView view="pageBreakPreview" zoomScale="90" zoomScaleSheetLayoutView="90" workbookViewId="0">
      <selection activeCell="E18" sqref="E18"/>
    </sheetView>
  </sheetViews>
  <sheetFormatPr defaultRowHeight="15"/>
  <cols>
    <col min="1" max="1" width="53.7109375" style="1375" customWidth="1"/>
    <col min="2" max="2" width="11.5703125" style="1375" customWidth="1"/>
    <col min="3" max="3" width="18.140625" style="1375" customWidth="1"/>
    <col min="4" max="4" width="20.42578125" style="1375" customWidth="1"/>
    <col min="5" max="5" width="20" style="1375" customWidth="1"/>
    <col min="6" max="6" width="17.28515625" style="1375" customWidth="1"/>
    <col min="7" max="7" width="18.5703125" style="1375" customWidth="1"/>
    <col min="8" max="8" width="16.140625" style="1375" customWidth="1"/>
    <col min="9" max="9" width="22.5703125" style="1375" customWidth="1"/>
    <col min="10" max="10" width="19" style="1375" customWidth="1"/>
    <col min="11" max="12" width="19.140625" style="1375" customWidth="1"/>
    <col min="13" max="13" width="26.42578125" style="1380" customWidth="1"/>
    <col min="14" max="16384" width="9.140625" style="1105"/>
  </cols>
  <sheetData>
    <row r="1" spans="1:13">
      <c r="A1" s="2502" t="s">
        <v>0</v>
      </c>
      <c r="B1" s="2503"/>
      <c r="C1" s="2503"/>
      <c r="D1" s="2503"/>
      <c r="E1" s="2503"/>
      <c r="F1" s="2503"/>
      <c r="G1" s="2503"/>
      <c r="H1" s="2503"/>
      <c r="I1" s="2503"/>
      <c r="J1" s="2503"/>
      <c r="K1" s="2503"/>
      <c r="L1" s="2503"/>
      <c r="M1" s="2504"/>
    </row>
    <row r="2" spans="1:13">
      <c r="A2" s="2505" t="s">
        <v>1</v>
      </c>
      <c r="B2" s="2506"/>
      <c r="C2" s="2506"/>
      <c r="D2" s="2506"/>
      <c r="E2" s="2506"/>
      <c r="F2" s="2506"/>
      <c r="G2" s="2506"/>
      <c r="H2" s="2506"/>
      <c r="I2" s="2506"/>
      <c r="J2" s="2506"/>
      <c r="K2" s="2506"/>
      <c r="L2" s="2506"/>
      <c r="M2" s="2507"/>
    </row>
    <row r="3" spans="1:13">
      <c r="A3" s="2508" t="s">
        <v>2</v>
      </c>
      <c r="B3" s="2509"/>
      <c r="C3" s="2509"/>
      <c r="D3" s="2509"/>
      <c r="E3" s="2509"/>
      <c r="F3" s="2509"/>
      <c r="G3" s="2509"/>
      <c r="H3" s="2509"/>
      <c r="I3" s="2509"/>
      <c r="J3" s="2509"/>
      <c r="K3" s="2509"/>
      <c r="L3" s="2509"/>
      <c r="M3" s="2510"/>
    </row>
    <row r="4" spans="1:13">
      <c r="A4" s="2508" t="s">
        <v>3</v>
      </c>
      <c r="B4" s="2509"/>
      <c r="C4" s="2509"/>
      <c r="D4" s="2509"/>
      <c r="E4" s="2509"/>
      <c r="F4" s="2509"/>
      <c r="G4" s="2509"/>
      <c r="H4" s="2509"/>
      <c r="I4" s="2509"/>
      <c r="J4" s="2509"/>
      <c r="K4" s="2509"/>
      <c r="L4" s="2509"/>
      <c r="M4" s="2510"/>
    </row>
    <row r="5" spans="1:13" ht="15.75" thickBot="1">
      <c r="A5" s="2511" t="s">
        <v>4</v>
      </c>
      <c r="B5" s="2512"/>
      <c r="C5" s="2512"/>
      <c r="D5" s="2512"/>
      <c r="E5" s="2512"/>
      <c r="F5" s="2512"/>
      <c r="G5" s="2512"/>
      <c r="H5" s="2512"/>
      <c r="I5" s="2512"/>
      <c r="J5" s="2512"/>
      <c r="K5" s="2512"/>
      <c r="L5" s="2512"/>
      <c r="M5" s="2513"/>
    </row>
    <row r="6" spans="1:13">
      <c r="A6" s="1382" t="s">
        <v>13</v>
      </c>
      <c r="B6" s="1342" t="s">
        <v>7658</v>
      </c>
      <c r="C6" s="1342"/>
      <c r="D6" s="1342"/>
      <c r="E6" s="1342"/>
      <c r="F6" s="1342"/>
      <c r="G6" s="1342"/>
      <c r="H6" s="1342"/>
      <c r="I6" s="1342"/>
      <c r="J6" s="1342"/>
      <c r="K6" s="1342"/>
      <c r="L6" s="1342"/>
      <c r="M6" s="1343"/>
    </row>
    <row r="7" spans="1:13">
      <c r="A7" s="1383" t="s">
        <v>23</v>
      </c>
      <c r="B7" s="1346" t="s">
        <v>6775</v>
      </c>
      <c r="C7" s="1344"/>
      <c r="D7" s="1344"/>
      <c r="E7" s="1344"/>
      <c r="F7" s="1344"/>
      <c r="G7" s="1344"/>
      <c r="H7" s="1344"/>
      <c r="I7" s="1344"/>
      <c r="J7" s="1344"/>
      <c r="K7" s="1344"/>
      <c r="L7" s="1344"/>
      <c r="M7" s="1345"/>
    </row>
    <row r="8" spans="1:13">
      <c r="A8" s="1383" t="s">
        <v>7766</v>
      </c>
      <c r="B8" s="1346" t="s">
        <v>6776</v>
      </c>
      <c r="C8" s="1346"/>
      <c r="D8" s="1346"/>
      <c r="E8" s="1346"/>
      <c r="F8" s="1346"/>
      <c r="G8" s="1346"/>
      <c r="H8" s="1346"/>
      <c r="I8" s="1346"/>
      <c r="J8" s="1346"/>
      <c r="K8" s="1346"/>
      <c r="L8" s="1346"/>
      <c r="M8" s="1347"/>
    </row>
    <row r="9" spans="1:13" ht="15.75" thickBot="1">
      <c r="A9" s="1383" t="s">
        <v>15</v>
      </c>
      <c r="B9" s="1381" t="s">
        <v>7819</v>
      </c>
      <c r="C9" s="1348"/>
      <c r="D9" s="1348"/>
      <c r="E9" s="1348"/>
      <c r="F9" s="1348"/>
      <c r="G9" s="1348"/>
      <c r="H9" s="1348"/>
      <c r="I9" s="1348"/>
      <c r="J9" s="1348"/>
      <c r="K9" s="1348"/>
      <c r="L9" s="1348"/>
      <c r="M9" s="1349"/>
    </row>
    <row r="10" spans="1:13">
      <c r="A10" s="2981" t="s">
        <v>7767</v>
      </c>
      <c r="B10" s="2982"/>
      <c r="C10" s="2982"/>
      <c r="D10" s="2982"/>
      <c r="E10" s="2982"/>
      <c r="F10" s="2982"/>
      <c r="G10" s="2982"/>
      <c r="H10" s="2982"/>
      <c r="I10" s="2982"/>
      <c r="J10" s="2982"/>
      <c r="K10" s="2982"/>
      <c r="L10" s="2982"/>
      <c r="M10" s="2983"/>
    </row>
    <row r="11" spans="1:13" ht="31.5">
      <c r="A11" s="2979" t="s">
        <v>7768</v>
      </c>
      <c r="B11" s="1384" t="s">
        <v>27</v>
      </c>
      <c r="C11" s="1350" t="s">
        <v>7769</v>
      </c>
      <c r="D11" s="1350" t="s">
        <v>7770</v>
      </c>
      <c r="E11" s="1350" t="s">
        <v>7771</v>
      </c>
      <c r="F11" s="1350" t="s">
        <v>7772</v>
      </c>
      <c r="G11" s="1350" t="s">
        <v>7773</v>
      </c>
      <c r="H11" s="1350" t="s">
        <v>7774</v>
      </c>
      <c r="I11" s="1350" t="s">
        <v>7775</v>
      </c>
      <c r="J11" s="1350" t="s">
        <v>7776</v>
      </c>
      <c r="K11" s="1350" t="s">
        <v>7777</v>
      </c>
      <c r="L11" s="1350" t="s">
        <v>7778</v>
      </c>
      <c r="M11" s="1351" t="s">
        <v>7779</v>
      </c>
    </row>
    <row r="12" spans="1:13">
      <c r="A12" s="2980"/>
      <c r="B12" s="1384" t="s">
        <v>7780</v>
      </c>
      <c r="C12" s="1352" t="s">
        <v>5626</v>
      </c>
      <c r="D12" s="1353" t="s">
        <v>5626</v>
      </c>
      <c r="E12" s="1353" t="s">
        <v>5626</v>
      </c>
      <c r="F12" s="1352" t="s">
        <v>7781</v>
      </c>
      <c r="G12" s="1352" t="s">
        <v>7781</v>
      </c>
      <c r="H12" s="1352" t="s">
        <v>6802</v>
      </c>
      <c r="I12" s="1352" t="s">
        <v>6802</v>
      </c>
      <c r="J12" s="1352" t="s">
        <v>7782</v>
      </c>
      <c r="K12" s="1352" t="s">
        <v>7783</v>
      </c>
      <c r="L12" s="1352" t="s">
        <v>6802</v>
      </c>
      <c r="M12" s="1354" t="s">
        <v>6802</v>
      </c>
    </row>
    <row r="13" spans="1:13">
      <c r="A13" s="1355" t="s">
        <v>7786</v>
      </c>
      <c r="B13" s="1356">
        <v>168</v>
      </c>
      <c r="C13" s="1357">
        <v>21.102730000000001</v>
      </c>
      <c r="D13" s="1358">
        <v>44.123890000000003</v>
      </c>
      <c r="E13" s="1358">
        <v>29.150549139999999</v>
      </c>
      <c r="F13" s="1358">
        <v>85</v>
      </c>
      <c r="G13" s="1356">
        <v>81</v>
      </c>
      <c r="H13" s="1359">
        <v>1793.73</v>
      </c>
      <c r="I13" s="1359">
        <v>5935.22</v>
      </c>
      <c r="J13" s="1359">
        <v>15855.364</v>
      </c>
      <c r="K13" s="1359">
        <v>0.81</v>
      </c>
      <c r="L13" s="1359">
        <v>12842.84</v>
      </c>
      <c r="M13" s="1360">
        <v>20571.79</v>
      </c>
    </row>
    <row r="14" spans="1:13">
      <c r="A14" s="1355" t="s">
        <v>7791</v>
      </c>
      <c r="B14" s="1356">
        <v>355</v>
      </c>
      <c r="C14" s="1357">
        <v>21.102730000000001</v>
      </c>
      <c r="D14" s="1358">
        <v>44.123890000000003</v>
      </c>
      <c r="E14" s="1358">
        <v>29.150549139999999</v>
      </c>
      <c r="F14" s="1358">
        <v>62</v>
      </c>
      <c r="G14" s="1356">
        <v>57</v>
      </c>
      <c r="H14" s="1359">
        <v>1308.3599999999999</v>
      </c>
      <c r="I14" s="1359">
        <v>4176.6400000000003</v>
      </c>
      <c r="J14" s="1359">
        <v>33503.894999999997</v>
      </c>
      <c r="K14" s="1359">
        <v>0.81</v>
      </c>
      <c r="L14" s="1359">
        <v>27138.15</v>
      </c>
      <c r="M14" s="1360">
        <v>32623.15</v>
      </c>
    </row>
    <row r="15" spans="1:13">
      <c r="A15" s="1355" t="s">
        <v>7796</v>
      </c>
      <c r="B15" s="1356">
        <v>379</v>
      </c>
      <c r="C15" s="1357">
        <v>21.102730000000001</v>
      </c>
      <c r="D15" s="1358">
        <v>44.123890000000003</v>
      </c>
      <c r="E15" s="1358">
        <v>29.150549139999999</v>
      </c>
      <c r="F15" s="1358">
        <v>54.52</v>
      </c>
      <c r="G15" s="1356">
        <v>54.52</v>
      </c>
      <c r="H15" s="1359">
        <v>1150.52</v>
      </c>
      <c r="I15" s="1359">
        <v>3994.92</v>
      </c>
      <c r="J15" s="1359">
        <v>35768.947</v>
      </c>
      <c r="K15" s="1359">
        <v>0.81</v>
      </c>
      <c r="L15" s="1359">
        <v>27138.15</v>
      </c>
      <c r="M15" s="1360">
        <v>32283.59</v>
      </c>
    </row>
    <row r="16" spans="1:13">
      <c r="A16" s="1361" t="s">
        <v>7800</v>
      </c>
      <c r="B16" s="1362"/>
      <c r="C16" s="1363"/>
      <c r="D16" s="1364"/>
      <c r="E16" s="1365"/>
      <c r="F16" s="1366"/>
      <c r="G16" s="1367"/>
      <c r="H16" s="1368"/>
      <c r="I16" s="1368"/>
      <c r="J16" s="1368"/>
      <c r="K16" s="1368"/>
      <c r="L16" s="1368"/>
      <c r="M16" s="1369"/>
    </row>
    <row r="17" spans="1:13">
      <c r="A17" s="1361" t="s">
        <v>7801</v>
      </c>
      <c r="B17" s="1370"/>
      <c r="C17" s="1370"/>
      <c r="D17" s="1370"/>
      <c r="E17" s="1370"/>
      <c r="F17" s="1370"/>
      <c r="G17" s="1370"/>
      <c r="H17" s="1370"/>
      <c r="I17" s="1370"/>
      <c r="J17" s="1370"/>
      <c r="K17" s="1370"/>
      <c r="L17" s="1370"/>
      <c r="M17" s="1371"/>
    </row>
    <row r="18" spans="1:13">
      <c r="A18" s="1361" t="s">
        <v>7784</v>
      </c>
      <c r="B18" s="1370"/>
      <c r="C18" s="1370"/>
      <c r="D18" s="1370"/>
      <c r="E18" s="1370"/>
      <c r="F18" s="1370"/>
      <c r="G18" s="1370"/>
      <c r="H18" s="1370"/>
      <c r="I18" s="1370"/>
      <c r="J18" s="1370"/>
      <c r="K18" s="1370"/>
      <c r="L18" s="1370"/>
      <c r="M18" s="1371"/>
    </row>
    <row r="19" spans="1:13" ht="15.75" thickBot="1">
      <c r="A19" s="1372" t="s">
        <v>7785</v>
      </c>
      <c r="B19" s="1373"/>
      <c r="C19" s="1373"/>
      <c r="D19" s="1373"/>
      <c r="E19" s="1373"/>
      <c r="F19" s="1373"/>
      <c r="G19" s="1373"/>
      <c r="H19" s="1373"/>
      <c r="I19" s="1373"/>
      <c r="J19" s="1373"/>
      <c r="K19" s="1373"/>
      <c r="L19" s="1373"/>
      <c r="M19" s="1374"/>
    </row>
    <row r="21" spans="1:13">
      <c r="B21" s="1376"/>
      <c r="C21" s="1376"/>
      <c r="D21" s="1377"/>
      <c r="E21" s="1376"/>
      <c r="F21" s="1377"/>
      <c r="G21" s="1376"/>
      <c r="H21" s="1376"/>
      <c r="I21" s="1376"/>
      <c r="J21" s="1376"/>
      <c r="K21" s="1376"/>
      <c r="L21" s="1376"/>
      <c r="M21" s="1378"/>
    </row>
    <row r="22" spans="1:13">
      <c r="B22" s="1379"/>
      <c r="C22" s="1379"/>
      <c r="D22" s="1379"/>
      <c r="E22" s="1379"/>
      <c r="F22" s="1379"/>
      <c r="G22" s="1379"/>
      <c r="H22" s="1379"/>
      <c r="I22" s="1379"/>
      <c r="J22" s="1379"/>
      <c r="K22" s="1379"/>
      <c r="L22" s="1379"/>
    </row>
    <row r="24" spans="1:13">
      <c r="M24" s="1378"/>
    </row>
  </sheetData>
  <mergeCells count="7">
    <mergeCell ref="A11:A12"/>
    <mergeCell ref="A1:M1"/>
    <mergeCell ref="A2:M2"/>
    <mergeCell ref="A3:M3"/>
    <mergeCell ref="A4:M4"/>
    <mergeCell ref="A5:M5"/>
    <mergeCell ref="A10:M10"/>
  </mergeCells>
  <printOptions horizontalCentered="1"/>
  <pageMargins left="0.15748031496062992" right="0.19685039370078741" top="0.78740157480314965" bottom="0.78740157480314965" header="0.15748031496062992" footer="0.31496062992125984"/>
  <pageSetup paperSize="9" scale="51" firstPageNumber="25" orientation="landscape" useFirstPageNumber="1" r:id="rId1"/>
  <headerFooter scaleWithDoc="0">
    <oddFooter>&amp;C&amp;"-,Negrito"&amp;G</oddFooter>
  </headerFooter>
  <drawing r:id="rId2"/>
  <legacyDrawingHF r:id="rId3"/>
</worksheet>
</file>

<file path=xl/worksheets/sheet76.xml><?xml version="1.0" encoding="utf-8"?>
<worksheet xmlns="http://schemas.openxmlformats.org/spreadsheetml/2006/main" xmlns:r="http://schemas.openxmlformats.org/officeDocument/2006/relationships">
  <sheetPr codeName="Plan33"/>
  <dimension ref="A1:ID32"/>
  <sheetViews>
    <sheetView showGridLines="0" view="pageBreakPreview" topLeftCell="A4" zoomScale="70" zoomScaleNormal="115" zoomScaleSheetLayoutView="70" workbookViewId="0">
      <selection activeCell="J18" sqref="J18"/>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66.42578125" style="38" customWidth="1"/>
    <col min="6" max="6" width="20" style="38" customWidth="1"/>
    <col min="7" max="7" width="19" style="38" customWidth="1"/>
    <col min="8" max="8" width="18.7109375" style="38"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1957" t="s">
        <v>0</v>
      </c>
      <c r="B1" s="1958" t="s">
        <v>0</v>
      </c>
      <c r="C1" s="1958"/>
      <c r="D1" s="1958"/>
      <c r="E1" s="1958"/>
      <c r="F1" s="1958"/>
      <c r="G1" s="1958"/>
      <c r="H1" s="1958"/>
      <c r="I1" s="1958"/>
    </row>
    <row r="2" spans="1:21" s="5" customFormat="1" ht="14.25">
      <c r="A2" s="2084" t="s">
        <v>5601</v>
      </c>
      <c r="B2" s="1822" t="s">
        <v>1</v>
      </c>
      <c r="C2" s="1822"/>
      <c r="D2" s="1822"/>
      <c r="E2" s="1822"/>
      <c r="F2" s="1822"/>
      <c r="G2" s="1822"/>
      <c r="H2" s="1822"/>
      <c r="I2" s="1822"/>
    </row>
    <row r="3" spans="1:21" s="5" customFormat="1" ht="14.25">
      <c r="A3" s="2086" t="s">
        <v>5602</v>
      </c>
      <c r="B3" s="1825" t="s">
        <v>2</v>
      </c>
      <c r="C3" s="1825"/>
      <c r="D3" s="1825"/>
      <c r="E3" s="1825"/>
      <c r="F3" s="1825"/>
      <c r="G3" s="1825"/>
      <c r="H3" s="1825"/>
      <c r="I3" s="1825"/>
    </row>
    <row r="4" spans="1:21" s="5" customFormat="1" ht="14.25">
      <c r="A4" s="2086" t="s">
        <v>3</v>
      </c>
      <c r="B4" s="1825" t="s">
        <v>3</v>
      </c>
      <c r="C4" s="1825"/>
      <c r="D4" s="1825"/>
      <c r="E4" s="1825"/>
      <c r="F4" s="1825"/>
      <c r="G4" s="1825"/>
      <c r="H4" s="1825"/>
      <c r="I4" s="1825"/>
    </row>
    <row r="5" spans="1:21" s="5" customFormat="1" ht="14.25">
      <c r="A5" s="2086" t="s">
        <v>4</v>
      </c>
      <c r="B5" s="1825" t="s">
        <v>4</v>
      </c>
      <c r="C5" s="1825"/>
      <c r="D5" s="1825"/>
      <c r="E5" s="1825"/>
      <c r="F5" s="1825"/>
      <c r="G5" s="1825"/>
      <c r="H5" s="1825"/>
      <c r="I5" s="1825"/>
    </row>
    <row r="6" spans="1:21" s="5" customFormat="1" ht="15" customHeight="1">
      <c r="A6" s="281" t="s">
        <v>5</v>
      </c>
      <c r="B6" s="2146" t="str">
        <f>ORÇAMENTO!C6</f>
        <v>OBRA DE PAVIMENTAÇÃO ASFÁLTICA COM MICRODRENAGEM URBANA NO MUNICÍPIO DE APIACÁS</v>
      </c>
      <c r="C6" s="2146"/>
      <c r="D6" s="2146"/>
      <c r="E6" s="2146"/>
      <c r="F6" s="2146"/>
      <c r="G6" s="2146"/>
      <c r="H6" s="2146"/>
      <c r="I6" s="2146"/>
    </row>
    <row r="7" spans="1:21" s="5" customFormat="1" ht="14.25">
      <c r="A7" s="282" t="s">
        <v>51</v>
      </c>
      <c r="B7" s="1852" t="str">
        <f>ORÇAMENTO!C7</f>
        <v>AVENIDA DOS EVANGÉLICOS</v>
      </c>
      <c r="C7" s="1852"/>
      <c r="D7" s="1852"/>
      <c r="E7" s="1852"/>
      <c r="F7" s="1852"/>
      <c r="G7" s="1852"/>
      <c r="H7" s="1852"/>
      <c r="I7" s="1852"/>
    </row>
    <row r="8" spans="1:21" s="5" customFormat="1" ht="14.25">
      <c r="A8" s="282" t="s">
        <v>6</v>
      </c>
      <c r="B8" s="1852" t="str">
        <f>ORÇAMENTO!C8</f>
        <v>PREFEITURA MUNICIPAL DE APIACÁS</v>
      </c>
      <c r="C8" s="1852"/>
      <c r="D8" s="1852"/>
      <c r="E8" s="1852"/>
      <c r="F8" s="1852"/>
      <c r="G8" s="1852"/>
      <c r="H8" s="1852"/>
      <c r="I8" s="1852"/>
    </row>
    <row r="9" spans="1:21" s="5" customFormat="1" ht="15.75" customHeight="1">
      <c r="A9" s="283" t="s">
        <v>7</v>
      </c>
      <c r="B9" s="2175" t="str">
        <f>ORÇAMENTO!C9</f>
        <v>OUTUBRO/2019</v>
      </c>
      <c r="C9" s="2175"/>
      <c r="D9" s="2175"/>
      <c r="E9" s="2175"/>
      <c r="F9" s="2175"/>
      <c r="G9" s="2175"/>
      <c r="H9" s="2175"/>
      <c r="I9" s="2175"/>
    </row>
    <row r="10" spans="1:21" s="5" customFormat="1" ht="22.5" customHeight="1">
      <c r="A10" s="2176" t="s">
        <v>6660</v>
      </c>
      <c r="B10" s="2177"/>
      <c r="C10" s="2177"/>
      <c r="D10" s="2177"/>
      <c r="E10" s="2177"/>
      <c r="F10" s="2177"/>
      <c r="G10" s="2177"/>
      <c r="H10" s="2177"/>
      <c r="I10" s="2177"/>
      <c r="J10" s="284"/>
      <c r="K10" s="284"/>
      <c r="L10" s="284"/>
      <c r="M10" s="284"/>
      <c r="N10" s="284"/>
      <c r="O10" s="284"/>
      <c r="P10" s="284"/>
      <c r="Q10" s="284"/>
      <c r="R10" s="284"/>
      <c r="S10" s="284"/>
      <c r="T10" s="284"/>
      <c r="U10" s="284"/>
    </row>
    <row r="11" spans="1:21" s="406" customFormat="1" ht="12.75" customHeight="1">
      <c r="A11" s="2984" t="s">
        <v>9</v>
      </c>
      <c r="B11" s="2898" t="s">
        <v>5662</v>
      </c>
      <c r="C11" s="2371" t="s">
        <v>5663</v>
      </c>
      <c r="D11" s="2371"/>
      <c r="E11" s="2371"/>
      <c r="F11" s="2371"/>
      <c r="G11" s="2371"/>
      <c r="H11" s="2371"/>
      <c r="I11" s="2371"/>
      <c r="J11" s="405"/>
      <c r="K11" s="405"/>
      <c r="L11" s="405"/>
      <c r="M11" s="405"/>
      <c r="N11" s="405"/>
      <c r="O11" s="405"/>
      <c r="P11" s="405"/>
      <c r="Q11" s="405"/>
      <c r="R11" s="405"/>
      <c r="S11" s="405"/>
      <c r="T11" s="405"/>
      <c r="U11" s="405"/>
    </row>
    <row r="12" spans="1:21" s="406" customFormat="1" ht="12.75">
      <c r="A12" s="2984"/>
      <c r="B12" s="2898"/>
      <c r="C12" s="2371" t="s">
        <v>5664</v>
      </c>
      <c r="D12" s="2371"/>
      <c r="E12" s="2899" t="s">
        <v>5665</v>
      </c>
      <c r="F12" s="2899"/>
      <c r="G12" s="2899"/>
      <c r="H12" s="2899"/>
      <c r="I12" s="2899"/>
      <c r="J12" s="405"/>
      <c r="K12" s="405"/>
      <c r="L12" s="405"/>
      <c r="M12" s="405"/>
      <c r="N12" s="405"/>
      <c r="O12" s="405"/>
      <c r="P12" s="405"/>
      <c r="Q12" s="405"/>
      <c r="R12" s="405"/>
      <c r="S12" s="405"/>
      <c r="T12" s="405"/>
      <c r="U12" s="405"/>
    </row>
    <row r="13" spans="1:21" s="406" customFormat="1" ht="22.5" customHeight="1">
      <c r="A13" s="2984"/>
      <c r="B13" s="2898"/>
      <c r="C13" s="646" t="s">
        <v>18</v>
      </c>
      <c r="D13" s="646" t="s">
        <v>4746</v>
      </c>
      <c r="E13" s="646" t="s">
        <v>5666</v>
      </c>
      <c r="F13" s="646" t="s">
        <v>5667</v>
      </c>
      <c r="G13" s="646" t="s">
        <v>5668</v>
      </c>
      <c r="H13" s="646" t="s">
        <v>5669</v>
      </c>
      <c r="I13" s="646" t="s">
        <v>5670</v>
      </c>
      <c r="J13" s="405"/>
      <c r="K13" s="405"/>
      <c r="L13" s="405"/>
      <c r="M13" s="405"/>
      <c r="N13" s="405"/>
      <c r="O13" s="405"/>
      <c r="P13" s="405"/>
      <c r="Q13" s="405"/>
      <c r="R13" s="405"/>
      <c r="S13" s="405"/>
      <c r="T13" s="405"/>
      <c r="U13" s="405"/>
    </row>
    <row r="14" spans="1:21" s="406" customFormat="1" ht="20.100000000000001" customHeight="1">
      <c r="A14" s="427" t="s">
        <v>12</v>
      </c>
      <c r="B14" s="781">
        <f>'COTAÇÃO PEDRA BRITADA N.1'!B14</f>
        <v>43661</v>
      </c>
      <c r="C14" s="782">
        <f>'COTAÇÃO PEDRA BRITADA N.1'!C14</f>
        <v>81</v>
      </c>
      <c r="D14" s="781" t="str">
        <f>'COTAÇÃO PEDRA BRITADA N.1'!D14</f>
        <v>m³</v>
      </c>
      <c r="E14" s="781" t="str">
        <f>'COTAÇÃO PEDRA BRITADA N.1'!E14</f>
        <v>Pedreira Pallus LTDA</v>
      </c>
      <c r="F14" s="781" t="str">
        <f>'COTAÇÃO PEDRA BRITADA N.1'!F14</f>
        <v>Alta Floresta - MT</v>
      </c>
      <c r="G14" s="781" t="str">
        <f>'COTAÇÃO PEDRA BRITADA N.1'!G14</f>
        <v>(66) 521-1514</v>
      </c>
      <c r="H14" s="781" t="str">
        <f>'COTAÇÃO PEDRA BRITADA N.1'!H14</f>
        <v>Sâmia</v>
      </c>
      <c r="I14" s="781" t="str">
        <f>'COTAÇÃO PEDRA BRITADA N.1'!I14</f>
        <v>15.341.886/0001-04</v>
      </c>
      <c r="J14" s="405"/>
      <c r="K14" s="405"/>
      <c r="L14" s="405"/>
      <c r="M14" s="405"/>
      <c r="N14" s="405"/>
      <c r="O14" s="405"/>
      <c r="P14" s="405"/>
      <c r="Q14" s="405"/>
      <c r="R14" s="405"/>
      <c r="S14" s="405"/>
      <c r="T14" s="405"/>
      <c r="U14" s="405"/>
    </row>
    <row r="15" spans="1:21" s="406" customFormat="1" ht="20.100000000000001" customHeight="1">
      <c r="A15" s="427" t="s">
        <v>46</v>
      </c>
      <c r="B15" s="781">
        <v>43004</v>
      </c>
      <c r="C15" s="782">
        <f>'COTAÇÃO PEDRA BRITADA N.1'!C15</f>
        <v>57</v>
      </c>
      <c r="D15" s="781" t="str">
        <f>'COTAÇÃO PEDRA BRITADA N.1'!D15</f>
        <v>m³</v>
      </c>
      <c r="E15" s="429" t="s">
        <v>6732</v>
      </c>
      <c r="F15" s="444" t="str">
        <f>'COTAÇÃO PEDRA BRITADA N.1'!F15</f>
        <v>Matupá - MT</v>
      </c>
      <c r="G15" s="429" t="str">
        <f>'COTAÇÃO PEDRA BRITADA N.1'!G15</f>
        <v>(66) 99643-6418</v>
      </c>
      <c r="H15" s="429"/>
      <c r="I15" s="429" t="str">
        <f>'COTAÇÃO PEDRA BRITADA N.1'!I15</f>
        <v>70.949.802/0001-80</v>
      </c>
      <c r="J15" s="405"/>
      <c r="K15" s="405"/>
      <c r="L15" s="405"/>
      <c r="M15" s="405"/>
      <c r="N15" s="405"/>
      <c r="O15" s="405"/>
      <c r="P15" s="405"/>
      <c r="Q15" s="405"/>
      <c r="R15" s="405"/>
      <c r="S15" s="405"/>
      <c r="T15" s="405"/>
      <c r="U15" s="405"/>
    </row>
    <row r="16" spans="1:21" s="406" customFormat="1" ht="20.100000000000001" customHeight="1">
      <c r="A16" s="427" t="s">
        <v>38</v>
      </c>
      <c r="B16" s="781">
        <f>'COTAÇÃO PEDRA BRITADA N.1'!B16</f>
        <v>43654</v>
      </c>
      <c r="C16" s="782">
        <f>'COTAÇÃO PEDRA BRITADA N.1'!C16</f>
        <v>54.52</v>
      </c>
      <c r="D16" s="781" t="str">
        <f>'COTAÇÃO PEDRA BRITADA N.1'!D16</f>
        <v>m³</v>
      </c>
      <c r="E16" s="781" t="str">
        <f>'COTAÇÃO PEDRA BRITADA N.1'!E16</f>
        <v>Transterra Mineração</v>
      </c>
      <c r="F16" s="781" t="str">
        <f>'COTAÇÃO PEDRA BRITADA N.1'!F16</f>
        <v>Terra Nova do Norte - MT</v>
      </c>
      <c r="G16" s="781" t="str">
        <f>'COTAÇÃO PEDRA BRITADA N.1'!G16</f>
        <v>(66) 3523-1275</v>
      </c>
      <c r="H16" s="781" t="str">
        <f>'COTAÇÃO PEDRA BRITADA N.1'!H16</f>
        <v>Fernando</v>
      </c>
      <c r="I16" s="781" t="str">
        <f>'COTAÇÃO PEDRA BRITADA N.1'!I16</f>
        <v>00.184.369/0003-63</v>
      </c>
      <c r="J16" s="405"/>
      <c r="K16" s="405"/>
      <c r="L16" s="405"/>
      <c r="M16" s="405"/>
      <c r="N16" s="405"/>
      <c r="O16" s="405"/>
      <c r="P16" s="405"/>
      <c r="Q16" s="405"/>
      <c r="R16" s="405"/>
      <c r="S16" s="405"/>
      <c r="T16" s="405"/>
      <c r="U16" s="405"/>
    </row>
    <row r="17" spans="1:238" s="289" customFormat="1" ht="20.100000000000001" customHeight="1">
      <c r="A17" s="2896" t="s">
        <v>5671</v>
      </c>
      <c r="B17" s="2896"/>
      <c r="C17" s="413">
        <f>IF(C14=0,0,MEDIAN(C14:C16))</f>
        <v>57</v>
      </c>
      <c r="D17" s="445"/>
      <c r="E17" s="413"/>
      <c r="F17" s="413"/>
      <c r="G17" s="413"/>
      <c r="H17" s="413"/>
      <c r="I17" s="413"/>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ht="30" customHeight="1">
      <c r="A18" s="2919" t="s">
        <v>5672</v>
      </c>
      <c r="B18" s="2890"/>
      <c r="C18" s="2890"/>
      <c r="D18" s="2890"/>
      <c r="E18" s="2890"/>
      <c r="F18" s="2890"/>
      <c r="G18" s="2890"/>
      <c r="H18" s="2890"/>
      <c r="I18" s="2890"/>
    </row>
    <row r="19" spans="1:238" ht="30" customHeight="1">
      <c r="A19" s="2919" t="s">
        <v>6771</v>
      </c>
      <c r="B19" s="2890"/>
      <c r="C19" s="2890"/>
      <c r="D19" s="2890"/>
      <c r="E19" s="2890"/>
      <c r="F19" s="2890"/>
      <c r="G19" s="2890"/>
      <c r="H19" s="2890"/>
      <c r="I19" s="2890"/>
    </row>
    <row r="20" spans="1:238" ht="30" customHeight="1">
      <c r="A20" s="2920" t="s">
        <v>5673</v>
      </c>
      <c r="B20" s="2905"/>
      <c r="C20" s="2905"/>
      <c r="D20" s="2905"/>
      <c r="E20" s="2905"/>
      <c r="F20" s="2905"/>
      <c r="G20" s="2905"/>
      <c r="H20" s="2905"/>
      <c r="I20" s="2921"/>
    </row>
    <row r="21" spans="1:238" ht="30" customHeight="1">
      <c r="A21" s="2922" t="s">
        <v>5674</v>
      </c>
      <c r="B21" s="2908"/>
      <c r="C21" s="2908"/>
      <c r="D21" s="2908"/>
      <c r="E21" s="2908"/>
      <c r="F21" s="2908"/>
      <c r="G21" s="2908"/>
      <c r="H21" s="2908"/>
      <c r="I21" s="2923"/>
    </row>
    <row r="22" spans="1:238" ht="30" customHeight="1">
      <c r="A22" s="2924" t="s">
        <v>5675</v>
      </c>
      <c r="B22" s="2911"/>
      <c r="C22" s="2911"/>
      <c r="D22" s="2911"/>
      <c r="E22" s="2911"/>
      <c r="F22" s="2911"/>
      <c r="G22" s="2911"/>
      <c r="H22" s="2911"/>
      <c r="I22" s="2925"/>
    </row>
    <row r="23" spans="1:238" ht="30" customHeight="1">
      <c r="A23" s="2924" t="s">
        <v>5676</v>
      </c>
      <c r="B23" s="2911"/>
      <c r="C23" s="2911"/>
      <c r="D23" s="2911"/>
      <c r="E23" s="2911"/>
      <c r="F23" s="2911"/>
      <c r="G23" s="2911"/>
      <c r="H23" s="2911"/>
      <c r="I23" s="2925"/>
    </row>
    <row r="24" spans="1:238" ht="30" customHeight="1">
      <c r="A24" s="2915" t="s">
        <v>5677</v>
      </c>
      <c r="B24" s="2916"/>
      <c r="C24" s="2916"/>
      <c r="D24" s="2916"/>
      <c r="E24" s="2916"/>
      <c r="F24" s="2916"/>
      <c r="G24" s="2916"/>
      <c r="H24" s="2916"/>
      <c r="I24" s="2917"/>
    </row>
    <row r="30" spans="1:238">
      <c r="E30" s="780">
        <v>0.17</v>
      </c>
    </row>
    <row r="31" spans="1:238">
      <c r="E31" s="38">
        <f>113*E30</f>
        <v>19.21</v>
      </c>
    </row>
    <row r="32" spans="1:238">
      <c r="E32" s="38">
        <f>E31+113</f>
        <v>132.21</v>
      </c>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8:I18"/>
    <mergeCell ref="A20:I20"/>
    <mergeCell ref="A21:I21"/>
    <mergeCell ref="A22:I22"/>
    <mergeCell ref="A23:I23"/>
    <mergeCell ref="A19:I19"/>
  </mergeCells>
  <printOptions horizontalCentered="1"/>
  <pageMargins left="0.39370078740157483" right="0.39370078740157483" top="0.78740157480314965" bottom="0.39370078740157483" header="0" footer="0.11811023622047245"/>
  <pageSetup paperSize="9" scale="80" firstPageNumber="25" orientation="landscape" useFirstPageNumber="1" horizontalDpi="4294967293" verticalDpi="4294967293" r:id="rId1"/>
  <headerFooter scaleWithDoc="0"/>
  <drawing r:id="rId2"/>
</worksheet>
</file>

<file path=xl/worksheets/sheet77.xml><?xml version="1.0" encoding="utf-8"?>
<worksheet xmlns="http://schemas.openxmlformats.org/spreadsheetml/2006/main" xmlns:r="http://schemas.openxmlformats.org/officeDocument/2006/relationships">
  <sheetPr codeName="Planilha19">
    <tabColor theme="5" tint="0.39997558519241921"/>
  </sheetPr>
  <dimension ref="A1:N47"/>
  <sheetViews>
    <sheetView view="pageBreakPreview" topLeftCell="A5" zoomScaleSheetLayoutView="100" workbookViewId="0">
      <selection activeCell="K26" sqref="K26:L26"/>
    </sheetView>
  </sheetViews>
  <sheetFormatPr defaultRowHeight="12.75"/>
  <cols>
    <col min="1" max="4" width="9.140625" style="372"/>
    <col min="5" max="5" width="12.140625" style="372" customWidth="1"/>
    <col min="6" max="6" width="13.85546875" style="372" customWidth="1"/>
    <col min="7" max="7" width="75.28515625" style="372" customWidth="1"/>
    <col min="8" max="8" width="22.42578125" style="372" customWidth="1"/>
    <col min="9" max="9" width="8.42578125" style="372" customWidth="1"/>
    <col min="10" max="10" width="10.140625" style="372" customWidth="1"/>
    <col min="11" max="11" width="12.85546875" style="372" customWidth="1"/>
    <col min="12" max="12" width="17.140625" style="372" customWidth="1"/>
    <col min="13" max="16384" width="9.140625" style="372"/>
  </cols>
  <sheetData>
    <row r="1" spans="1:14" ht="18.75" thickBot="1">
      <c r="B1" s="373"/>
      <c r="D1" s="374"/>
      <c r="E1" s="2987" t="s">
        <v>0</v>
      </c>
      <c r="F1" s="2988"/>
      <c r="G1" s="2988"/>
      <c r="H1" s="2988"/>
      <c r="I1" s="2988"/>
      <c r="J1" s="2988"/>
      <c r="K1" s="2988"/>
      <c r="L1" s="2989"/>
    </row>
    <row r="2" spans="1:14" ht="17.25" thickTop="1" thickBot="1">
      <c r="B2" s="387"/>
      <c r="D2" s="374"/>
      <c r="E2" s="2990" t="s">
        <v>5601</v>
      </c>
      <c r="F2" s="2041"/>
      <c r="G2" s="2041"/>
      <c r="H2" s="2041"/>
      <c r="I2" s="2041"/>
      <c r="J2" s="2041"/>
      <c r="K2" s="2041"/>
      <c r="L2" s="2991"/>
    </row>
    <row r="3" spans="1:14" ht="13.5" thickTop="1">
      <c r="A3" s="375"/>
      <c r="B3" s="376" t="e">
        <f>1+K9/100+K11/100+K12/100+K13/100</f>
        <v>#VALUE!</v>
      </c>
      <c r="D3" s="374"/>
      <c r="E3" s="2992" t="s">
        <v>5602</v>
      </c>
      <c r="F3" s="2044"/>
      <c r="G3" s="2044"/>
      <c r="H3" s="2044"/>
      <c r="I3" s="2044"/>
      <c r="J3" s="2044"/>
      <c r="K3" s="2044"/>
      <c r="L3" s="2993"/>
    </row>
    <row r="4" spans="1:14">
      <c r="B4" s="387"/>
      <c r="D4" s="374"/>
      <c r="E4" s="2992" t="s">
        <v>3</v>
      </c>
      <c r="F4" s="2044"/>
      <c r="G4" s="2044"/>
      <c r="H4" s="2044"/>
      <c r="I4" s="2044"/>
      <c r="J4" s="2044"/>
      <c r="K4" s="2044"/>
      <c r="L4" s="2993"/>
    </row>
    <row r="5" spans="1:14" ht="13.5" thickBot="1">
      <c r="B5" s="387"/>
      <c r="D5" s="374"/>
      <c r="E5" s="2994" t="s">
        <v>4</v>
      </c>
      <c r="F5" s="2995"/>
      <c r="G5" s="2995"/>
      <c r="H5" s="2995"/>
      <c r="I5" s="2995"/>
      <c r="J5" s="2995"/>
      <c r="K5" s="2995"/>
      <c r="L5" s="2996"/>
    </row>
    <row r="6" spans="1:14" ht="13.5" thickTop="1">
      <c r="A6" s="375"/>
      <c r="B6" s="376">
        <f>1+K14/100+K15/100+K16/100+K17/100</f>
        <v>1.0562999999999998</v>
      </c>
      <c r="D6" s="374"/>
      <c r="E6" s="398" t="s">
        <v>13</v>
      </c>
      <c r="F6" s="2985" t="str">
        <f>ORÇAMENTO!C6</f>
        <v>OBRA DE PAVIMENTAÇÃO ASFÁLTICA COM MICRODRENAGEM URBANA NO MUNICÍPIO DE APIACÁS</v>
      </c>
      <c r="G6" s="2985"/>
      <c r="H6" s="2985"/>
      <c r="I6" s="2985"/>
      <c r="J6" s="2985"/>
      <c r="K6" s="2985"/>
      <c r="L6" s="2986"/>
    </row>
    <row r="7" spans="1:14" ht="13.5" thickBot="1">
      <c r="B7" s="387"/>
      <c r="D7" s="374"/>
      <c r="E7" s="399" t="s">
        <v>51</v>
      </c>
      <c r="F7" s="2051" t="str">
        <f>ORÇAMENTO!C7</f>
        <v>AVENIDA DOS EVANGÉLICOS</v>
      </c>
      <c r="G7" s="2051"/>
      <c r="H7" s="2051"/>
      <c r="I7" s="2051"/>
      <c r="J7" s="2051"/>
      <c r="K7" s="2051"/>
      <c r="L7" s="2997"/>
    </row>
    <row r="8" spans="1:14" ht="13.5" thickTop="1">
      <c r="A8" s="375"/>
      <c r="B8" s="376">
        <f>1+K14/100+K16/100+K17/100</f>
        <v>1.0477999999999998</v>
      </c>
      <c r="D8" s="374"/>
      <c r="E8" s="399" t="s">
        <v>31</v>
      </c>
      <c r="F8" s="2051" t="str">
        <f>ORÇAMENTO!C8</f>
        <v>PREFEITURA MUNICIPAL DE APIACÁS</v>
      </c>
      <c r="G8" s="2051"/>
      <c r="H8" s="2051"/>
      <c r="I8" s="2051"/>
      <c r="J8" s="2051"/>
      <c r="K8" s="2051"/>
      <c r="L8" s="2997"/>
    </row>
    <row r="9" spans="1:14">
      <c r="A9" s="375"/>
      <c r="B9" s="377">
        <f>1+K15/100</f>
        <v>1.0085</v>
      </c>
      <c r="D9" s="374"/>
      <c r="E9" s="400" t="s">
        <v>15</v>
      </c>
      <c r="F9" s="2998" t="str">
        <f>ORÇAMENTO!C9</f>
        <v>OUTUBRO/2019</v>
      </c>
      <c r="G9" s="2998"/>
      <c r="H9" s="2998"/>
      <c r="I9" s="2998"/>
      <c r="J9" s="2998"/>
      <c r="K9" s="2998"/>
      <c r="L9" s="2999"/>
    </row>
    <row r="10" spans="1:14" s="378" customFormat="1" ht="18" customHeight="1">
      <c r="D10" s="380"/>
      <c r="E10" s="3000" t="s">
        <v>6614</v>
      </c>
      <c r="F10" s="3001"/>
      <c r="G10" s="3001"/>
      <c r="H10" s="3001"/>
      <c r="I10" s="3001"/>
      <c r="J10" s="3001"/>
      <c r="K10" s="3001"/>
      <c r="L10" s="3001"/>
      <c r="M10" s="391"/>
      <c r="N10" s="379"/>
    </row>
    <row r="11" spans="1:14" s="388" customFormat="1">
      <c r="E11" s="3002" t="s">
        <v>9</v>
      </c>
      <c r="F11" s="3002" t="s">
        <v>5571</v>
      </c>
      <c r="G11" s="3002"/>
      <c r="H11" s="3002"/>
      <c r="I11" s="3002"/>
      <c r="J11" s="3002"/>
      <c r="K11" s="3003" t="s">
        <v>5572</v>
      </c>
      <c r="L11" s="3003"/>
    </row>
    <row r="12" spans="1:14" s="388" customFormat="1">
      <c r="E12" s="3002"/>
      <c r="F12" s="3002"/>
      <c r="G12" s="3002"/>
      <c r="H12" s="3002"/>
      <c r="I12" s="3002"/>
      <c r="J12" s="3002"/>
      <c r="K12" s="3003" t="s">
        <v>5573</v>
      </c>
      <c r="L12" s="3003"/>
    </row>
    <row r="13" spans="1:14" s="388" customFormat="1" ht="13.5" thickBot="1">
      <c r="B13" s="392" t="s">
        <v>5574</v>
      </c>
      <c r="C13" s="392" t="s">
        <v>5575</v>
      </c>
      <c r="D13" s="392"/>
      <c r="E13" s="401">
        <v>1</v>
      </c>
      <c r="F13" s="3004" t="s">
        <v>5576</v>
      </c>
      <c r="G13" s="3004"/>
      <c r="H13" s="3004"/>
      <c r="I13" s="3004"/>
      <c r="J13" s="3004"/>
      <c r="K13" s="3005">
        <f>K14+K15+K16+K17</f>
        <v>5.629999999999999</v>
      </c>
      <c r="L13" s="3005"/>
    </row>
    <row r="14" spans="1:14" s="388" customFormat="1" ht="15.75" customHeight="1" thickBot="1">
      <c r="B14" s="381">
        <v>5.5</v>
      </c>
      <c r="C14" s="382">
        <v>3</v>
      </c>
      <c r="D14" s="384"/>
      <c r="E14" s="393" t="s">
        <v>21</v>
      </c>
      <c r="F14" s="3006" t="s">
        <v>5598</v>
      </c>
      <c r="G14" s="3006"/>
      <c r="H14" s="3006"/>
      <c r="I14" s="3006"/>
      <c r="J14" s="3006"/>
      <c r="K14" s="3007">
        <v>3.45</v>
      </c>
      <c r="L14" s="3007"/>
      <c r="N14" s="388">
        <f>1+K14/100+K16/100+K17/100</f>
        <v>1.0477999999999998</v>
      </c>
    </row>
    <row r="15" spans="1:14" s="388" customFormat="1" ht="15.75" customHeight="1" thickBot="1">
      <c r="B15" s="381">
        <v>1.39</v>
      </c>
      <c r="C15" s="382">
        <v>0.59</v>
      </c>
      <c r="D15" s="384"/>
      <c r="E15" s="393" t="s">
        <v>64</v>
      </c>
      <c r="F15" s="3006" t="s">
        <v>5599</v>
      </c>
      <c r="G15" s="3006"/>
      <c r="H15" s="3006"/>
      <c r="I15" s="3006"/>
      <c r="J15" s="3006"/>
      <c r="K15" s="3007">
        <v>0.85</v>
      </c>
      <c r="L15" s="3007"/>
      <c r="N15" s="388">
        <f>1+K19/100</f>
        <v>1.0510999999999999</v>
      </c>
    </row>
    <row r="16" spans="1:14" s="388" customFormat="1" ht="15.75" customHeight="1" thickBot="1">
      <c r="B16" s="381">
        <v>1.27</v>
      </c>
      <c r="C16" s="382">
        <v>0.97</v>
      </c>
      <c r="D16" s="384"/>
      <c r="E16" s="393" t="s">
        <v>4910</v>
      </c>
      <c r="F16" s="3006" t="s">
        <v>6543</v>
      </c>
      <c r="G16" s="3006"/>
      <c r="H16" s="3006"/>
      <c r="I16" s="3006"/>
      <c r="J16" s="3006"/>
      <c r="K16" s="3007">
        <v>0.85</v>
      </c>
      <c r="L16" s="3007"/>
      <c r="N16" s="388">
        <f>1+K15/100</f>
        <v>1.0085</v>
      </c>
    </row>
    <row r="17" spans="2:14" s="388" customFormat="1" ht="15" customHeight="1">
      <c r="B17" s="383"/>
      <c r="C17" s="384"/>
      <c r="D17" s="384"/>
      <c r="E17" s="393" t="s">
        <v>4911</v>
      </c>
      <c r="F17" s="3006" t="s">
        <v>6516</v>
      </c>
      <c r="G17" s="3006"/>
      <c r="H17" s="3006"/>
      <c r="I17" s="3006"/>
      <c r="J17" s="3006"/>
      <c r="K17" s="3007">
        <v>0.48</v>
      </c>
      <c r="L17" s="3007"/>
      <c r="N17" s="388">
        <f>1-K22/100</f>
        <v>0.91849999999999998</v>
      </c>
    </row>
    <row r="18" spans="2:14" s="388" customFormat="1" ht="15.75" customHeight="1">
      <c r="B18" s="383"/>
      <c r="C18" s="384"/>
      <c r="D18" s="384"/>
      <c r="E18" s="3008"/>
      <c r="F18" s="2003"/>
      <c r="G18" s="2003"/>
      <c r="H18" s="2003"/>
      <c r="I18" s="2003"/>
      <c r="J18" s="2003"/>
      <c r="K18" s="2003"/>
      <c r="L18" s="3009"/>
      <c r="N18" s="388">
        <f>N14*N15*N16/N17</f>
        <v>1.2092585649755032</v>
      </c>
    </row>
    <row r="19" spans="2:14" s="388" customFormat="1" ht="15.75" customHeight="1">
      <c r="B19" s="385"/>
      <c r="C19" s="385"/>
      <c r="D19" s="385"/>
      <c r="E19" s="401" t="s">
        <v>46</v>
      </c>
      <c r="F19" s="3004" t="s">
        <v>5577</v>
      </c>
      <c r="G19" s="3004"/>
      <c r="H19" s="3004"/>
      <c r="I19" s="3004"/>
      <c r="J19" s="3004"/>
      <c r="K19" s="3005">
        <f>K20</f>
        <v>5.1100000000000003</v>
      </c>
      <c r="L19" s="3005"/>
      <c r="N19" s="389">
        <f>N18-1</f>
        <v>0.20925856497550321</v>
      </c>
    </row>
    <row r="20" spans="2:14" s="388" customFormat="1" ht="15.75" customHeight="1" thickBot="1">
      <c r="E20" s="393" t="s">
        <v>5578</v>
      </c>
      <c r="F20" s="3006" t="s">
        <v>5600</v>
      </c>
      <c r="G20" s="3006"/>
      <c r="H20" s="3006"/>
      <c r="I20" s="3006"/>
      <c r="J20" s="3006"/>
      <c r="K20" s="3007">
        <v>5.1100000000000003</v>
      </c>
      <c r="L20" s="3007"/>
    </row>
    <row r="21" spans="2:14" s="388" customFormat="1" ht="15.75" customHeight="1" thickBot="1">
      <c r="B21" s="381">
        <v>8.9600000000000009</v>
      </c>
      <c r="C21" s="382">
        <v>6.16</v>
      </c>
      <c r="D21" s="384"/>
      <c r="E21" s="3008"/>
      <c r="F21" s="2003"/>
      <c r="G21" s="2003"/>
      <c r="H21" s="2003"/>
      <c r="I21" s="2003"/>
      <c r="J21" s="2003"/>
      <c r="K21" s="2003"/>
      <c r="L21" s="3009"/>
    </row>
    <row r="22" spans="2:14" s="388" customFormat="1" ht="15.75" customHeight="1">
      <c r="E22" s="401" t="s">
        <v>38</v>
      </c>
      <c r="F22" s="3004" t="s">
        <v>5579</v>
      </c>
      <c r="G22" s="3004"/>
      <c r="H22" s="3004"/>
      <c r="I22" s="3004"/>
      <c r="J22" s="3004"/>
      <c r="K22" s="3005">
        <f>K23+K24+K25+K26</f>
        <v>8.15</v>
      </c>
      <c r="L22" s="3005"/>
    </row>
    <row r="23" spans="2:14" s="388" customFormat="1" ht="15.75" customHeight="1">
      <c r="E23" s="393" t="s">
        <v>5580</v>
      </c>
      <c r="F23" s="3006" t="s">
        <v>5581</v>
      </c>
      <c r="G23" s="3006"/>
      <c r="H23" s="3006"/>
      <c r="I23" s="3006"/>
      <c r="J23" s="3006"/>
      <c r="K23" s="3007">
        <v>0</v>
      </c>
      <c r="L23" s="3007"/>
    </row>
    <row r="24" spans="2:14" s="388" customFormat="1">
      <c r="C24" s="394"/>
      <c r="D24" s="389"/>
      <c r="E24" s="393" t="s">
        <v>5582</v>
      </c>
      <c r="F24" s="3006" t="s">
        <v>5604</v>
      </c>
      <c r="G24" s="3006"/>
      <c r="H24" s="3006"/>
      <c r="I24" s="3006"/>
      <c r="J24" s="3006"/>
      <c r="K24" s="3010">
        <v>3</v>
      </c>
      <c r="L24" s="3010"/>
    </row>
    <row r="25" spans="2:14" s="388" customFormat="1" ht="15" customHeight="1">
      <c r="B25" s="377">
        <f>1+K20/100</f>
        <v>1.0510999999999999</v>
      </c>
      <c r="E25" s="393" t="s">
        <v>5583</v>
      </c>
      <c r="F25" s="3006" t="s">
        <v>5605</v>
      </c>
      <c r="G25" s="3006"/>
      <c r="H25" s="3006"/>
      <c r="I25" s="3006"/>
      <c r="J25" s="3006"/>
      <c r="K25" s="3010">
        <v>0.65</v>
      </c>
      <c r="L25" s="3010"/>
    </row>
    <row r="26" spans="2:14" s="388" customFormat="1" ht="15" customHeight="1">
      <c r="B26" s="377">
        <f>1-K22/100</f>
        <v>0.91849999999999998</v>
      </c>
      <c r="E26" s="393" t="s">
        <v>5584</v>
      </c>
      <c r="F26" s="3006" t="s">
        <v>5585</v>
      </c>
      <c r="G26" s="3006"/>
      <c r="H26" s="3006"/>
      <c r="I26" s="3006"/>
      <c r="J26" s="3006"/>
      <c r="K26" s="3007">
        <v>4.5</v>
      </c>
      <c r="L26" s="3007"/>
    </row>
    <row r="27" spans="2:14" s="388" customFormat="1" ht="15.75" customHeight="1">
      <c r="B27" s="377">
        <f>B8*B9*B25</f>
        <v>1.1107039919299997</v>
      </c>
      <c r="E27" s="3011" t="s">
        <v>5586</v>
      </c>
      <c r="F27" s="2008"/>
      <c r="G27" s="2008"/>
      <c r="H27" s="2008"/>
      <c r="I27" s="2008"/>
      <c r="J27" s="2008"/>
      <c r="K27" s="2008"/>
      <c r="L27" s="3012"/>
    </row>
    <row r="28" spans="2:14" s="388" customFormat="1" ht="15.75" customHeight="1">
      <c r="B28" s="377">
        <f>B27/B26</f>
        <v>1.2092585649755032</v>
      </c>
      <c r="E28" s="3013" t="s">
        <v>5603</v>
      </c>
      <c r="F28" s="2011"/>
      <c r="G28" s="2011"/>
      <c r="H28" s="2011"/>
      <c r="I28" s="2011"/>
      <c r="J28" s="2011"/>
      <c r="K28" s="2011"/>
      <c r="L28" s="3014"/>
    </row>
    <row r="29" spans="2:14" s="388" customFormat="1">
      <c r="B29" s="377">
        <f>B28-1</f>
        <v>0.20925856497550321</v>
      </c>
      <c r="E29" s="3015" t="s">
        <v>5587</v>
      </c>
      <c r="F29" s="3015"/>
      <c r="G29" s="3015"/>
      <c r="H29" s="3015"/>
      <c r="I29" s="3015"/>
      <c r="J29" s="3015"/>
      <c r="K29" s="3016">
        <f>ROUND(N19,4)</f>
        <v>0.20930000000000001</v>
      </c>
      <c r="L29" s="3016"/>
    </row>
    <row r="30" spans="2:14" s="388" customFormat="1" ht="19.5" customHeight="1" thickBot="1">
      <c r="B30" s="386">
        <f>B29</f>
        <v>0.20925856497550321</v>
      </c>
      <c r="E30" s="3015"/>
      <c r="F30" s="3015"/>
      <c r="G30" s="3015"/>
      <c r="H30" s="3015"/>
      <c r="I30" s="3015"/>
      <c r="J30" s="3015"/>
      <c r="K30" s="3016"/>
      <c r="L30" s="3016"/>
    </row>
    <row r="31" spans="2:14" s="388" customFormat="1" ht="20.25" customHeight="1" thickTop="1">
      <c r="E31" s="3003" t="s">
        <v>5588</v>
      </c>
      <c r="F31" s="3003"/>
      <c r="G31" s="3003"/>
      <c r="H31" s="3003"/>
      <c r="I31" s="3003"/>
      <c r="J31" s="3003"/>
      <c r="K31" s="3017">
        <f>RESUMO!F23</f>
        <v>1</v>
      </c>
      <c r="L31" s="3017"/>
    </row>
    <row r="32" spans="2:14" s="388" customFormat="1" ht="15.75" customHeight="1">
      <c r="E32" s="3018" t="s">
        <v>5589</v>
      </c>
      <c r="F32" s="2026"/>
      <c r="G32" s="2026"/>
      <c r="H32" s="2026"/>
      <c r="I32" s="2026"/>
      <c r="J32" s="2026"/>
      <c r="K32" s="2026"/>
      <c r="L32" s="3019"/>
    </row>
    <row r="33" spans="1:12" s="388" customFormat="1" ht="15.75" customHeight="1">
      <c r="E33" s="3020" t="s">
        <v>5590</v>
      </c>
      <c r="F33" s="3020"/>
      <c r="G33" s="3020"/>
      <c r="H33" s="3020"/>
      <c r="I33" s="3020"/>
      <c r="J33" s="3020"/>
      <c r="K33" s="3020"/>
      <c r="L33" s="3020"/>
    </row>
    <row r="34" spans="1:12" s="388" customFormat="1" ht="16.5" customHeight="1">
      <c r="E34" s="1071"/>
      <c r="F34" s="395"/>
      <c r="G34" s="390"/>
      <c r="H34" s="390"/>
      <c r="I34" s="390"/>
      <c r="J34" s="390"/>
      <c r="K34" s="390"/>
      <c r="L34" s="1072"/>
    </row>
    <row r="35" spans="1:12" s="388" customFormat="1">
      <c r="A35" s="390"/>
      <c r="B35" s="390"/>
      <c r="C35" s="390"/>
      <c r="D35" s="390"/>
      <c r="E35" s="1071"/>
      <c r="F35" s="2031" t="s">
        <v>5591</v>
      </c>
      <c r="G35" s="3021" t="s">
        <v>5592</v>
      </c>
      <c r="H35" s="3021"/>
      <c r="I35" s="3021"/>
      <c r="J35" s="3021"/>
      <c r="K35" s="2033">
        <v>-1</v>
      </c>
      <c r="L35" s="1072"/>
    </row>
    <row r="36" spans="1:12" s="388" customFormat="1">
      <c r="E36" s="1071"/>
      <c r="F36" s="2031"/>
      <c r="G36" s="2034" t="s">
        <v>5593</v>
      </c>
      <c r="H36" s="2034"/>
      <c r="I36" s="2034"/>
      <c r="J36" s="2034"/>
      <c r="K36" s="2033"/>
      <c r="L36" s="1072"/>
    </row>
    <row r="37" spans="1:12" s="388" customFormat="1" ht="13.5" thickBot="1">
      <c r="E37" s="1071"/>
      <c r="F37" s="891"/>
      <c r="G37" s="893"/>
      <c r="H37" s="892"/>
      <c r="I37" s="390"/>
      <c r="J37" s="390"/>
      <c r="K37" s="390"/>
      <c r="L37" s="1072"/>
    </row>
    <row r="38" spans="1:12" s="388" customFormat="1" ht="13.5" thickBot="1">
      <c r="E38" s="1071"/>
      <c r="F38" s="2020" t="s">
        <v>5594</v>
      </c>
      <c r="G38" s="2021"/>
      <c r="H38" s="2021"/>
      <c r="I38" s="2021"/>
      <c r="J38" s="2021"/>
      <c r="K38" s="2022"/>
      <c r="L38" s="1072"/>
    </row>
    <row r="39" spans="1:12" s="388" customFormat="1" ht="13.5" thickBot="1">
      <c r="E39" s="1071"/>
      <c r="F39" s="1073">
        <v>0.05</v>
      </c>
      <c r="G39" s="2023" t="s">
        <v>5595</v>
      </c>
      <c r="H39" s="2023"/>
      <c r="I39" s="2023"/>
      <c r="J39" s="2023"/>
      <c r="K39" s="2024"/>
      <c r="L39" s="1072"/>
    </row>
    <row r="40" spans="1:12" s="388" customFormat="1" ht="13.5" thickBot="1">
      <c r="E40" s="1071"/>
      <c r="F40" s="390"/>
      <c r="G40" s="396"/>
      <c r="H40" s="396"/>
      <c r="I40" s="396"/>
      <c r="J40" s="396"/>
      <c r="K40" s="396"/>
      <c r="L40" s="1072"/>
    </row>
    <row r="41" spans="1:12" s="388" customFormat="1" ht="13.5" thickBot="1">
      <c r="E41" s="1071"/>
      <c r="F41" s="1073">
        <v>0.4</v>
      </c>
      <c r="G41" s="2023" t="s">
        <v>5596</v>
      </c>
      <c r="H41" s="2023"/>
      <c r="I41" s="2023"/>
      <c r="J41" s="2023"/>
      <c r="K41" s="2024"/>
      <c r="L41" s="1072"/>
    </row>
    <row r="42" spans="1:12" s="388" customFormat="1" ht="13.15" customHeight="1">
      <c r="E42" s="1074"/>
      <c r="F42" s="1075"/>
      <c r="G42" s="1076"/>
      <c r="H42" s="1077"/>
      <c r="I42" s="1077"/>
      <c r="J42" s="1077"/>
      <c r="K42" s="1077"/>
      <c r="L42" s="1078"/>
    </row>
    <row r="43" spans="1:12" s="388" customFormat="1" ht="13.15" customHeight="1">
      <c r="E43" s="397" t="s">
        <v>5597</v>
      </c>
    </row>
    <row r="44" spans="1:12" s="388" customFormat="1">
      <c r="E44" s="372"/>
      <c r="F44" s="372"/>
      <c r="G44" s="372"/>
      <c r="H44" s="372"/>
      <c r="I44" s="372"/>
      <c r="J44" s="372"/>
      <c r="K44" s="372"/>
      <c r="L44" s="372"/>
    </row>
    <row r="45" spans="1:12" ht="21.6" customHeight="1"/>
    <row r="46" spans="1:12" ht="17.45" customHeight="1"/>
    <row r="47" spans="1:12" ht="26.45" customHeight="1"/>
  </sheetData>
  <mergeCells count="55">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F7:L7"/>
    <mergeCell ref="F8:L8"/>
    <mergeCell ref="F9:L9"/>
    <mergeCell ref="E10:L10"/>
    <mergeCell ref="E11:E12"/>
    <mergeCell ref="F11:J12"/>
    <mergeCell ref="K11:L11"/>
    <mergeCell ref="K12:L12"/>
    <mergeCell ref="F6:L6"/>
    <mergeCell ref="E1:L1"/>
    <mergeCell ref="E2:L2"/>
    <mergeCell ref="E3:L3"/>
    <mergeCell ref="E4:L4"/>
    <mergeCell ref="E5:L5"/>
  </mergeCell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78.xml><?xml version="1.0" encoding="utf-8"?>
<worksheet xmlns="http://schemas.openxmlformats.org/spreadsheetml/2006/main" xmlns:r="http://schemas.openxmlformats.org/officeDocument/2006/relationships">
  <sheetPr codeName="Plan77">
    <tabColor theme="7"/>
  </sheetPr>
  <dimension ref="A1:P34"/>
  <sheetViews>
    <sheetView showGridLines="0" showZeros="0" view="pageBreakPreview" zoomScale="70" zoomScaleSheetLayoutView="70" workbookViewId="0">
      <selection activeCell="P17" sqref="P17:P18"/>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53.8554687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748"/>
      <c r="E12" s="2749"/>
      <c r="F12" s="2749"/>
      <c r="G12" s="2749"/>
      <c r="H12" s="2749"/>
      <c r="I12" s="2749"/>
      <c r="J12" s="2750"/>
      <c r="K12" s="323"/>
      <c r="L12" s="2829" t="s">
        <v>4732</v>
      </c>
      <c r="M12" s="2830"/>
      <c r="N12" s="324"/>
    </row>
    <row r="13" spans="1:16" s="320" customFormat="1" ht="10.5" customHeight="1">
      <c r="A13" s="321"/>
      <c r="B13" s="333"/>
      <c r="C13" s="322"/>
      <c r="D13" s="2751"/>
      <c r="E13" s="2752"/>
      <c r="F13" s="2752"/>
      <c r="G13" s="2752"/>
      <c r="H13" s="2752"/>
      <c r="I13" s="2752"/>
      <c r="J13" s="2753"/>
      <c r="K13" s="322"/>
      <c r="L13" s="2831"/>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26.25" customHeight="1">
      <c r="A15" s="321"/>
      <c r="B15" s="335" t="s">
        <v>4731</v>
      </c>
      <c r="C15" s="336"/>
      <c r="D15" s="442" t="s">
        <v>6632</v>
      </c>
      <c r="E15" s="366"/>
      <c r="F15" s="366"/>
      <c r="G15" s="367"/>
      <c r="H15" s="337"/>
      <c r="I15" s="3022" t="s">
        <v>5659</v>
      </c>
      <c r="J15" s="3023"/>
      <c r="K15" s="3023"/>
      <c r="L15" s="3023"/>
      <c r="M15" s="434"/>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339" t="s">
        <v>4738</v>
      </c>
      <c r="K17" s="339"/>
      <c r="L17" s="340"/>
      <c r="M17" s="341" t="s">
        <v>4738</v>
      </c>
      <c r="N17" s="324"/>
    </row>
    <row r="18" spans="1:14" s="320" customFormat="1">
      <c r="A18" s="321"/>
      <c r="B18" s="2835"/>
      <c r="C18" s="2836"/>
      <c r="D18" s="2835"/>
      <c r="E18" s="2838"/>
      <c r="F18" s="2838"/>
      <c r="G18" s="2842"/>
      <c r="H18" s="2843"/>
      <c r="I18" s="2844"/>
      <c r="J18" s="342" t="s">
        <v>5660</v>
      </c>
      <c r="K18" s="342"/>
      <c r="L18" s="343"/>
      <c r="M18" s="344" t="s">
        <v>5661</v>
      </c>
      <c r="N18" s="324"/>
    </row>
    <row r="19" spans="1:14" s="320" customFormat="1" ht="24" customHeight="1">
      <c r="A19" s="321"/>
      <c r="B19" s="438"/>
      <c r="C19" s="439"/>
      <c r="D19" s="435"/>
      <c r="E19" s="430">
        <f>IF($D19="SERVIÇO",VLOOKUP($B19,'SERVIÇOS SINAPI'!$B:$E,2,FALSE),IF($D19="INSUMO",VLOOKUP($B19,'INSUMOS SINAPI'!$A:$D,2,FALSE),IF($D19="COMPOSIÇÃO",VLOOKUP($B19,COMPOSIÇÕES!$A:$D,2,FALSE),0)))</f>
        <v>0</v>
      </c>
      <c r="F19" s="431">
        <f>IF($D19="SERVIÇO",VLOOKUP($B19,'SERVIÇOS SINAPI'!$B:$E,3,FALSE),IF($D19="INSUMO",VLOOKUP($B19,'INSUMOS SINAPI'!$A:$D,3,FALSE),IF($D19="COMPOSIÇÃO",VLOOKUP($B19,COMPOSIÇÕES!$A:$D,3,FALSE),0)))</f>
        <v>0</v>
      </c>
      <c r="G19" s="2827"/>
      <c r="H19" s="2827"/>
      <c r="I19" s="2827"/>
      <c r="J19" s="2828">
        <f>IF($D19="SERVIÇO",VLOOKUP($B19,'SERVIÇOS SINAPI'!$B:$E,4,FALSE),IF($D19="INSUMO",VLOOKUP($B19,'INSUMOS SINAPI'!$A:$D,4,FALSE),IF($D19="COMPOSIÇÃO",VLOOKUP($B19,COMPOSIÇÕES!$A:$D,4,FALSE),0)))</f>
        <v>0</v>
      </c>
      <c r="K19" s="2828">
        <f>IF($B19=0,0,IF($D19="INSUMO",VLOOKUP($B19,'INSUMOS SINAPI'!$A:$D,3,FALSE),IF($M19="SERVIÇO",VLOOKUP($B19,'SERVIÇOS SINAPI'!$B:$E,3,FALSE))))</f>
        <v>0</v>
      </c>
      <c r="L19" s="2828">
        <f>IF($B19=0,0,IF($D19="INSUMO",VLOOKUP($B19,'INSUMOS SINAPI'!$A:$D,3,FALSE),IF($M19="SERVIÇO",VLOOKUP($B19,'SERVIÇOS SINAPI'!$B:$E,3,FALSE))))</f>
        <v>0</v>
      </c>
      <c r="M19" s="432">
        <f>TRUNC(G19*J19,2)</f>
        <v>0</v>
      </c>
      <c r="N19" s="324"/>
    </row>
    <row r="20" spans="1:14" s="320" customFormat="1">
      <c r="A20" s="321"/>
      <c r="B20" s="440"/>
      <c r="C20" s="441"/>
      <c r="D20" s="435"/>
      <c r="E20" s="430">
        <f>IF($D20="SERVIÇO",VLOOKUP($B20,'SERVIÇOS SINAPI'!$B:$E,2,FALSE),IF($D20="INSUMO",VLOOKUP($B20,'INSUMOS SINAPI'!$A:$D,2,FALSE),IF($D20="COMPOSIÇÃO",VLOOKUP($B20,COMPOSIÇÕES!$A:$D,2,FALSE),0)))</f>
        <v>0</v>
      </c>
      <c r="F20" s="431">
        <f>IF($D20="SERVIÇO",VLOOKUP($B20,'SERVIÇOS SINAPI'!$B:$E,3,FALSE),IF($D20="INSUMO",VLOOKUP($B20,'INSUMOS SINAPI'!$A:$D,3,FALSE),IF($D20="COMPOSIÇÃO",VLOOKUP($B20,COMPOSIÇÕES!$A:$D,3,FALSE),0)))</f>
        <v>0</v>
      </c>
      <c r="G20" s="2827"/>
      <c r="H20" s="2827"/>
      <c r="I20" s="2827"/>
      <c r="J20" s="2828">
        <f>IF($D20="SERVIÇO",VLOOKUP($B20,'SERVIÇOS SINAPI'!$B:$E,4,FALSE),IF($D20="INSUMO",VLOOKUP($B20,'INSUMOS SINAPI'!$A:$D,4,FALSE),IF($D20="COMPOSIÇÃO",VLOOKUP($B20,COMPOSIÇÕES!$A:$D,4,FALSE),0)))</f>
        <v>0</v>
      </c>
      <c r="K20" s="2828">
        <f>IF($B20=0,0,IF($D20="INSUMO",VLOOKUP($B20,'INSUMOS SINAPI'!$A:$D,3,FALSE),IF($M20="SERVIÇO",VLOOKUP($B20,'SERVIÇOS SINAPI'!$B:$E,3,FALSE))))</f>
        <v>0</v>
      </c>
      <c r="L20" s="2828">
        <f>IF($B20=0,0,IF($D20="INSUMO",VLOOKUP($B20,'INSUMOS SINAPI'!$A:$D,3,FALSE),IF($M20="SERVIÇO",VLOOKUP($B20,'SERVIÇOS SINAPI'!$B:$E,3,FALSE))))</f>
        <v>0</v>
      </c>
      <c r="M20" s="432">
        <f t="shared" ref="M20:M33" si="0">TRUNC(G20*J20,2)</f>
        <v>0</v>
      </c>
      <c r="N20" s="324"/>
    </row>
    <row r="21" spans="1:14" s="320" customFormat="1">
      <c r="A21" s="321"/>
      <c r="B21" s="438"/>
      <c r="C21" s="439"/>
      <c r="D21" s="435"/>
      <c r="E21" s="430">
        <f>IF($D21="SERVIÇO",VLOOKUP($B21,'SERVIÇOS SINAPI'!$B:$E,2,FALSE),IF($D21="INSUMO",VLOOKUP($B21,'INSUMOS SINAPI'!$A:$D,2,FALSE),IF($D21="COMPOSIÇÃO",VLOOKUP($B21,COMPOSIÇÕES!$A:$D,2,FALSE),0)))</f>
        <v>0</v>
      </c>
      <c r="F21" s="431">
        <f>IF($D21="SERVIÇO",VLOOKUP($B21,'SERVIÇOS SINAPI'!$B:$E,3,FALSE),IF($D21="INSUMO",VLOOKUP($B21,'INSUMOS SINAPI'!$A:$D,3,FALSE),IF($D21="COMPOSIÇÃO",VLOOKUP($B21,COMPOSIÇÕES!$A:$D,3,FALSE),0)))</f>
        <v>0</v>
      </c>
      <c r="G21" s="2827"/>
      <c r="H21" s="2827"/>
      <c r="I21" s="2827"/>
      <c r="J21" s="2828">
        <f>IF($D21="SERVIÇO",VLOOKUP($B21,'SERVIÇOS SINAPI'!$B:$E,4,FALSE),IF($D21="INSUMO",VLOOKUP($B21,'INSUMOS SINAPI'!$A:$D,4,FALSE),IF($D21="COMPOSIÇÃO",VLOOKUP($B21,COMPOSIÇÕES!$A:$D,4,FALSE),0)))</f>
        <v>0</v>
      </c>
      <c r="K21" s="2828">
        <f>IF($B21=0,0,IF($D21="INSUMO",VLOOKUP($B21,'INSUMOS SINAPI'!$A:$D,3,FALSE),IF($M21="SERVIÇO",VLOOKUP($B21,'SERVIÇOS SINAPI'!$B:$E,3,FALSE))))</f>
        <v>0</v>
      </c>
      <c r="L21" s="2828">
        <f>IF($B21=0,0,IF($D21="INSUMO",VLOOKUP($B21,'INSUMOS SINAPI'!$A:$D,3,FALSE),IF($M21="SERVIÇO",VLOOKUP($B21,'SERVIÇOS SINAPI'!$B:$E,3,FALSE))))</f>
        <v>0</v>
      </c>
      <c r="M21" s="432">
        <f t="shared" si="0"/>
        <v>0</v>
      </c>
      <c r="N21" s="324"/>
    </row>
    <row r="22" spans="1:14" s="320" customFormat="1">
      <c r="A22" s="321"/>
      <c r="B22" s="438"/>
      <c r="C22" s="439"/>
      <c r="D22" s="435"/>
      <c r="E22" s="430">
        <f>IF($D22="SERVIÇO",VLOOKUP($B22,'SERVIÇOS SINAPI'!$B:$E,2,FALSE),IF($D22="INSUMO",VLOOKUP($B22,'INSUMOS SINAPI'!$A:$D,2,FALSE),IF($D22="COMPOSIÇÃO",VLOOKUP($B22,COMPOSIÇÕES!$A:$D,2,FALSE),0)))</f>
        <v>0</v>
      </c>
      <c r="F22" s="431">
        <f>IF($D22="SERVIÇO",VLOOKUP($B22,'SERVIÇOS SINAPI'!$B:$E,3,FALSE),IF($D22="INSUMO",VLOOKUP($B22,'INSUMOS SINAPI'!$A:$D,3,FALSE),IF($D22="COMPOSIÇÃO",VLOOKUP($B22,COMPOSIÇÕES!$A:$D,3,FALSE),0)))</f>
        <v>0</v>
      </c>
      <c r="G22" s="2827"/>
      <c r="H22" s="2827"/>
      <c r="I22" s="2827"/>
      <c r="J22" s="2828">
        <f>IF($D22="SERVIÇO",VLOOKUP($B22,'SERVIÇOS SINAPI'!$B:$E,4,FALSE),IF($D22="INSUMO",VLOOKUP($B22,'INSUMOS SINAPI'!$A:$D,4,FALSE),IF($D22="COMPOSIÇÃO",VLOOKUP($B22,COMPOSIÇÕES!$A:$D,4,FALSE),0)))</f>
        <v>0</v>
      </c>
      <c r="K22" s="2828">
        <f>IF($B22=0,0,IF($D22="INSUMO",VLOOKUP($B22,'INSUMOS SINAPI'!$A:$D,3,FALSE),IF($M22="SERVIÇO",VLOOKUP($B22,'SERVIÇOS SINAPI'!$B:$E,3,FALSE))))</f>
        <v>0</v>
      </c>
      <c r="L22" s="2828">
        <f>IF($B22=0,0,IF($D22="INSUMO",VLOOKUP($B22,'INSUMOS SINAPI'!$A:$D,3,FALSE),IF($M22="SERVIÇO",VLOOKUP($B22,'SERVIÇOS SINAPI'!$B:$E,3,FALSE))))</f>
        <v>0</v>
      </c>
      <c r="M22" s="432">
        <f t="shared" si="0"/>
        <v>0</v>
      </c>
      <c r="N22" s="324"/>
    </row>
    <row r="23" spans="1:14" s="320" customFormat="1">
      <c r="A23" s="321"/>
      <c r="B23" s="438"/>
      <c r="C23" s="439"/>
      <c r="D23" s="435"/>
      <c r="E23" s="430">
        <f>IF($D23="SERVIÇO",VLOOKUP($B23,'SERVIÇOS SINAPI'!$B:$E,2,FALSE),IF($D23="INSUMO",VLOOKUP($B23,'INSUMOS SINAPI'!$A:$D,2,FALSE),IF($D23="COMPOSIÇÃO",VLOOKUP($B23,COMPOSIÇÕES!$A:$D,2,FALSE),0)))</f>
        <v>0</v>
      </c>
      <c r="F23" s="431">
        <f>IF($D23="SERVIÇO",VLOOKUP($B23,'SERVIÇOS SINAPI'!$B:$E,3,FALSE),IF($D23="INSUMO",VLOOKUP($B23,'INSUMOS SINAPI'!$A:$D,3,FALSE),IF($D23="COMPOSIÇÃO",VLOOKUP($B23,COMPOSIÇÕES!$A:$D,3,FALSE),0)))</f>
        <v>0</v>
      </c>
      <c r="G23" s="2827"/>
      <c r="H23" s="2827"/>
      <c r="I23" s="2827"/>
      <c r="J23" s="2828">
        <f>IF($D23="SERVIÇO",VLOOKUP($B23,'SERVIÇOS SINAPI'!$B:$E,4,FALSE),IF($D23="INSUMO",VLOOKUP($B23,'INSUMOS SINAPI'!$A:$D,4,FALSE),IF($D23="COMPOSIÇÃO",VLOOKUP($B23,COMPOSIÇÕES!$A:$D,4,FALSE),0)))</f>
        <v>0</v>
      </c>
      <c r="K23" s="2828">
        <f>IF($B23=0,0,IF($D23="INSUMO",VLOOKUP($B23,'INSUMOS SINAPI'!$A:$D,3,FALSE),IF($M23="SERVIÇO",VLOOKUP($B23,'SERVIÇOS SINAPI'!$B:$E,3,FALSE))))</f>
        <v>0</v>
      </c>
      <c r="L23" s="2828">
        <f>IF($B23=0,0,IF($D23="INSUMO",VLOOKUP($B23,'INSUMOS SINAPI'!$A:$D,3,FALSE),IF($M23="SERVIÇO",VLOOKUP($B23,'SERVIÇOS SINAPI'!$B:$E,3,FALSE))))</f>
        <v>0</v>
      </c>
      <c r="M23" s="432">
        <f t="shared" si="0"/>
        <v>0</v>
      </c>
      <c r="N23" s="324"/>
    </row>
    <row r="24" spans="1:14" s="320" customFormat="1">
      <c r="A24" s="321"/>
      <c r="B24" s="438"/>
      <c r="C24" s="439"/>
      <c r="D24" s="435"/>
      <c r="E24" s="430">
        <f>IF($D24="SERVIÇO",VLOOKUP($B24,'SERVIÇOS SINAPI'!$B:$E,2,FALSE),IF($D24="INSUMO",VLOOKUP($B24,'INSUMOS SINAPI'!$A:$D,2,FALSE),IF($D24="COMPOSIÇÃO",VLOOKUP($B24,COMPOSIÇÕES!$A:$D,2,FALSE),0)))</f>
        <v>0</v>
      </c>
      <c r="F24" s="431">
        <f>IF($D24="SERVIÇO",VLOOKUP($B24,'SERVIÇOS SINAPI'!$B:$E,3,FALSE),IF($D24="INSUMO",VLOOKUP($B24,'INSUMOS SINAPI'!$A:$D,3,FALSE),IF($D24="COMPOSIÇÃO",VLOOKUP($B24,COMPOSIÇÕES!$A:$D,3,FALSE),0)))</f>
        <v>0</v>
      </c>
      <c r="G24" s="2827"/>
      <c r="H24" s="2827"/>
      <c r="I24" s="2827"/>
      <c r="J24" s="2828">
        <f>IF($D24="SERVIÇO",VLOOKUP($B24,'SERVIÇOS SINAPI'!$B:$E,4,FALSE),IF($D24="INSUMO",VLOOKUP($B24,'INSUMOS SINAPI'!$A:$D,4,FALSE),IF($D24="COMPOSIÇÃO",VLOOKUP($B24,COMPOSIÇÕES!$A:$D,4,FALSE),0)))</f>
        <v>0</v>
      </c>
      <c r="K24" s="2828">
        <f>IF($B24=0,0,IF($D24="INSUMO",VLOOKUP($B24,'INSUMOS SINAPI'!$A:$D,3,FALSE),IF($M24="SERVIÇO",VLOOKUP($B24,'SERVIÇOS SINAPI'!$B:$E,3,FALSE))))</f>
        <v>0</v>
      </c>
      <c r="L24" s="2828">
        <f>IF($B24=0,0,IF($D24="INSUMO",VLOOKUP($B24,'INSUMOS SINAPI'!$A:$D,3,FALSE),IF($M24="SERVIÇO",VLOOKUP($B24,'SERVIÇOS SINAPI'!$B:$E,3,FALSE))))</f>
        <v>0</v>
      </c>
      <c r="M24" s="432">
        <f t="shared" si="0"/>
        <v>0</v>
      </c>
      <c r="N24" s="324"/>
    </row>
    <row r="25" spans="1:14" s="320" customFormat="1">
      <c r="A25" s="321"/>
      <c r="B25" s="438"/>
      <c r="C25" s="439"/>
      <c r="D25" s="435"/>
      <c r="E25" s="430">
        <f>IF($D25="SERVIÇO",VLOOKUP($B25,'SERVIÇOS SINAPI'!$B:$E,2,FALSE),IF($D25="INSUMO",VLOOKUP($B25,'INSUMOS SINAPI'!$A:$D,2,FALSE),IF($D25="COMPOSIÇÃO",VLOOKUP($B25,COMPOSIÇÕES!$A:$D,2,FALSE),0)))</f>
        <v>0</v>
      </c>
      <c r="F25" s="431">
        <f>IF($D25="SERVIÇO",VLOOKUP($B25,'SERVIÇOS SINAPI'!$B:$E,3,FALSE),IF($D25="INSUMO",VLOOKUP($B25,'INSUMOS SINAPI'!$A:$D,3,FALSE),IF($D25="COMPOSIÇÃO",VLOOKUP($B25,COMPOSIÇÕES!$A:$D,3,FALSE),0)))</f>
        <v>0</v>
      </c>
      <c r="G25" s="2827"/>
      <c r="H25" s="2827"/>
      <c r="I25" s="2827"/>
      <c r="J25" s="2828">
        <f>IF($D25="SERVIÇO",VLOOKUP($B25,'SERVIÇOS SINAPI'!$B:$E,4,FALSE),IF($D25="INSUMO",VLOOKUP($B25,'INSUMOS SINAPI'!$A:$D,4,FALSE),IF($D25="COMPOSIÇÃO",VLOOKUP($B25,COMPOSIÇÕES!$A:$D,4,FALSE),0)))</f>
        <v>0</v>
      </c>
      <c r="K25" s="2828">
        <f>IF($B25=0,0,IF($D25="INSUMO",VLOOKUP($B25,'INSUMOS SINAPI'!$A:$D,3,FALSE),IF($M25="SERVIÇO",VLOOKUP($B25,'SERVIÇOS SINAPI'!$B:$E,3,FALSE))))</f>
        <v>0</v>
      </c>
      <c r="L25" s="2828">
        <f>IF($B25=0,0,IF($D25="INSUMO",VLOOKUP($B25,'INSUMOS SINAPI'!$A:$D,3,FALSE),IF($M25="SERVIÇO",VLOOKUP($B25,'SERVIÇOS SINAPI'!$B:$E,3,FALSE))))</f>
        <v>0</v>
      </c>
      <c r="M25" s="432">
        <f t="shared" si="0"/>
        <v>0</v>
      </c>
      <c r="N25" s="324"/>
    </row>
    <row r="26" spans="1:14" s="320" customFormat="1">
      <c r="A26" s="321"/>
      <c r="B26" s="438"/>
      <c r="C26" s="439"/>
      <c r="D26" s="435"/>
      <c r="E26" s="430">
        <f>IF($D26="SERVIÇO",VLOOKUP($B26,'SERVIÇOS SINAPI'!$B:$E,2,FALSE),IF($D26="INSUMO",VLOOKUP($B26,'INSUMOS SINAPI'!$A:$D,2,FALSE),IF($D26="COMPOSIÇÃO",VLOOKUP($B26,COMPOSIÇÕES!$A:$D,2,FALSE),0)))</f>
        <v>0</v>
      </c>
      <c r="F26" s="431">
        <f>IF($D26="SERVIÇO",VLOOKUP($B26,'SERVIÇOS SINAPI'!$B:$E,3,FALSE),IF($D26="INSUMO",VLOOKUP($B26,'INSUMOS SINAPI'!$A:$D,3,FALSE),IF($D26="COMPOSIÇÃO",VLOOKUP($B26,COMPOSIÇÕES!$A:$D,3,FALSE),0)))</f>
        <v>0</v>
      </c>
      <c r="G26" s="2827"/>
      <c r="H26" s="2827"/>
      <c r="I26" s="2827"/>
      <c r="J26" s="2828">
        <f>IF($D26="SERVIÇO",VLOOKUP($B26,'SERVIÇOS SINAPI'!$B:$E,4,FALSE),IF($D26="INSUMO",VLOOKUP($B26,'INSUMOS SINAPI'!$A:$D,4,FALSE),IF($D26="COMPOSIÇÃO",VLOOKUP($B26,COMPOSIÇÕES!$A:$D,4,FALSE),0)))</f>
        <v>0</v>
      </c>
      <c r="K26" s="2828">
        <f>IF($B26=0,0,IF($D26="INSUMO",VLOOKUP($B26,'INSUMOS SINAPI'!$A:$D,3,FALSE),IF($M26="SERVIÇO",VLOOKUP($B26,'SERVIÇOS SINAPI'!$B:$E,3,FALSE))))</f>
        <v>0</v>
      </c>
      <c r="L26" s="2828">
        <f>IF($B26=0,0,IF($D26="INSUMO",VLOOKUP($B26,'INSUMOS SINAPI'!$A:$D,3,FALSE),IF($M26="SERVIÇO",VLOOKUP($B26,'SERVIÇOS SINAPI'!$B:$E,3,FALSE))))</f>
        <v>0</v>
      </c>
      <c r="M26" s="432">
        <f t="shared" si="0"/>
        <v>0</v>
      </c>
      <c r="N26" s="324"/>
    </row>
    <row r="27" spans="1:14" s="320" customFormat="1">
      <c r="A27" s="321"/>
      <c r="B27" s="438"/>
      <c r="C27" s="439"/>
      <c r="D27" s="435"/>
      <c r="E27" s="430">
        <f>IF($D27="SERVIÇO",VLOOKUP($B27,'SERVIÇOS SINAPI'!$B:$E,2,FALSE),IF($D27="INSUMO",VLOOKUP($B27,'INSUMOS SINAPI'!$A:$D,2,FALSE),IF($D27="COMPOSIÇÃO",VLOOKUP($B27,COMPOSIÇÕES!$A:$D,2,FALSE),0)))</f>
        <v>0</v>
      </c>
      <c r="F27" s="431">
        <f>IF($D27="SERVIÇO",VLOOKUP($B27,'SERVIÇOS SINAPI'!$B:$E,3,FALSE),IF($D27="INSUMO",VLOOKUP($B27,'INSUMOS SINAPI'!$A:$D,3,FALSE),IF($D27="COMPOSIÇÃO",VLOOKUP($B27,COMPOSIÇÕES!$A:$D,3,FALSE),0)))</f>
        <v>0</v>
      </c>
      <c r="G27" s="2827"/>
      <c r="H27" s="2827"/>
      <c r="I27" s="2827"/>
      <c r="J27" s="2828">
        <f>IF($D27="SERVIÇO",VLOOKUP($B27,'SERVIÇOS SINAPI'!$B:$E,4,FALSE),IF($D27="INSUMO",VLOOKUP($B27,'INSUMOS SINAPI'!$A:$D,4,FALSE),IF($D27="COMPOSIÇÃO",VLOOKUP($B27,COMPOSIÇÕES!$A:$D,4,FALSE),0)))</f>
        <v>0</v>
      </c>
      <c r="K27" s="2828">
        <f>IF($B27=0,0,IF($D27="INSUMO",VLOOKUP($B27,'INSUMOS SINAPI'!$A:$D,3,FALSE),IF($M27="SERVIÇO",VLOOKUP($B27,'SERVIÇOS SINAPI'!$B:$E,3,FALSE))))</f>
        <v>0</v>
      </c>
      <c r="L27" s="2828">
        <f>IF($B27=0,0,IF($D27="INSUMO",VLOOKUP($B27,'INSUMOS SINAPI'!$A:$D,3,FALSE),IF($M27="SERVIÇO",VLOOKUP($B27,'SERVIÇOS SINAPI'!$B:$E,3,FALSE))))</f>
        <v>0</v>
      </c>
      <c r="M27" s="432">
        <f t="shared" si="0"/>
        <v>0</v>
      </c>
      <c r="N27" s="324"/>
    </row>
    <row r="28" spans="1:14" s="320" customFormat="1">
      <c r="A28" s="321"/>
      <c r="B28" s="438"/>
      <c r="C28" s="439"/>
      <c r="D28" s="435"/>
      <c r="E28" s="430">
        <f>IF($D28="SERVIÇO",VLOOKUP($B28,'SERVIÇOS SINAPI'!$B:$E,2,FALSE),IF($D28="INSUMO",VLOOKUP($B28,'INSUMOS SINAPI'!$A:$D,2,FALSE),IF($D28="COMPOSIÇÃO",VLOOKUP($B28,COMPOSIÇÕES!$A:$D,2,FALSE),0)))</f>
        <v>0</v>
      </c>
      <c r="F28" s="431">
        <f>IF($D28="SERVIÇO",VLOOKUP($B28,'SERVIÇOS SINAPI'!$B:$E,3,FALSE),IF($D28="INSUMO",VLOOKUP($B28,'INSUMOS SINAPI'!$A:$D,3,FALSE),IF($D28="COMPOSIÇÃO",VLOOKUP($B28,COMPOSIÇÕES!$A:$D,3,FALSE),0)))</f>
        <v>0</v>
      </c>
      <c r="G28" s="2827"/>
      <c r="H28" s="2827"/>
      <c r="I28" s="2827"/>
      <c r="J28" s="2828">
        <f>IF($D28="SERVIÇO",VLOOKUP($B28,'SERVIÇOS SINAPI'!$B:$E,4,FALSE),IF($D28="INSUMO",VLOOKUP($B28,'INSUMOS SINAPI'!$A:$D,4,FALSE),IF($D28="COMPOSIÇÃO",VLOOKUP($B28,COMPOSIÇÕES!$A:$D,4,FALSE),0)))</f>
        <v>0</v>
      </c>
      <c r="K28" s="2828">
        <f>IF($B28=0,0,IF($D28="INSUMO",VLOOKUP($B28,'INSUMOS SINAPI'!$A:$D,3,FALSE),IF($M28="SERVIÇO",VLOOKUP($B28,'SERVIÇOS SINAPI'!$B:$E,3,FALSE))))</f>
        <v>0</v>
      </c>
      <c r="L28" s="2828">
        <f>IF($B28=0,0,IF($D28="INSUMO",VLOOKUP($B28,'INSUMOS SINAPI'!$A:$D,3,FALSE),IF($M28="SERVIÇO",VLOOKUP($B28,'SERVIÇOS SINAPI'!$B:$E,3,FALSE))))</f>
        <v>0</v>
      </c>
      <c r="M28" s="432">
        <f t="shared" si="0"/>
        <v>0</v>
      </c>
      <c r="N28" s="324"/>
    </row>
    <row r="29" spans="1:14" s="320" customFormat="1">
      <c r="A29" s="321"/>
      <c r="B29" s="438"/>
      <c r="C29" s="439"/>
      <c r="D29" s="435"/>
      <c r="E29" s="430">
        <f>IF($D29="SERVIÇO",VLOOKUP($B29,'SERVIÇOS SINAPI'!$B:$E,2,FALSE),IF($D29="INSUMO",VLOOKUP($B29,'INSUMOS SINAPI'!$A:$D,2,FALSE),IF($D29="COMPOSIÇÃO",VLOOKUP($B29,COMPOSIÇÕES!$A:$D,2,FALSE),0)))</f>
        <v>0</v>
      </c>
      <c r="F29" s="431">
        <f>IF($D29="SERVIÇO",VLOOKUP($B29,'SERVIÇOS SINAPI'!$B:$E,3,FALSE),IF($D29="INSUMO",VLOOKUP($B29,'INSUMOS SINAPI'!$A:$D,3,FALSE),IF($D29="COMPOSIÇÃO",VLOOKUP($B29,COMPOSIÇÕES!$A:$D,3,FALSE),0)))</f>
        <v>0</v>
      </c>
      <c r="G29" s="2827"/>
      <c r="H29" s="2827"/>
      <c r="I29" s="2827"/>
      <c r="J29" s="2828">
        <f>IF($D29="SERVIÇO",VLOOKUP($B29,'SERVIÇOS SINAPI'!$B:$E,4,FALSE),IF($D29="INSUMO",VLOOKUP($B29,'INSUMOS SINAPI'!$A:$D,4,FALSE),IF($D29="COMPOSIÇÃO",VLOOKUP($B29,COMPOSIÇÕES!$A:$D,4,FALSE),0)))</f>
        <v>0</v>
      </c>
      <c r="K29" s="2828">
        <f>IF($B29=0,0,IF($D29="INSUMO",VLOOKUP($B29,'INSUMOS SINAPI'!$A:$D,3,FALSE),IF($M29="SERVIÇO",VLOOKUP($B29,'SERVIÇOS SINAPI'!$B:$E,3,FALSE))))</f>
        <v>0</v>
      </c>
      <c r="L29" s="2828">
        <f>IF($B29=0,0,IF($D29="INSUMO",VLOOKUP($B29,'INSUMOS SINAPI'!$A:$D,3,FALSE),IF($M29="SERVIÇO",VLOOKUP($B29,'SERVIÇOS SINAPI'!$B:$E,3,FALSE))))</f>
        <v>0</v>
      </c>
      <c r="M29" s="432">
        <f t="shared" si="0"/>
        <v>0</v>
      </c>
      <c r="N29" s="324"/>
    </row>
    <row r="30" spans="1:14" s="320" customFormat="1">
      <c r="A30" s="321"/>
      <c r="B30" s="438"/>
      <c r="C30" s="439"/>
      <c r="D30" s="435"/>
      <c r="E30" s="430">
        <f>IF($D30="SERVIÇO",VLOOKUP($B30,'SERVIÇOS SINAPI'!$B:$E,2,FALSE),IF($D30="INSUMO",VLOOKUP($B30,'INSUMOS SINAPI'!$A:$D,2,FALSE),IF($D30="COMPOSIÇÃO",VLOOKUP($B30,COMPOSIÇÕES!$A:$D,2,FALSE),0)))</f>
        <v>0</v>
      </c>
      <c r="F30" s="431">
        <f>IF($D30="SERVIÇO",VLOOKUP($B30,'SERVIÇOS SINAPI'!$B:$E,3,FALSE),IF($D30="INSUMO",VLOOKUP($B30,'INSUMOS SINAPI'!$A:$D,3,FALSE),IF($D30="COMPOSIÇÃO",VLOOKUP($B30,COMPOSIÇÕES!$A:$D,3,FALSE),0)))</f>
        <v>0</v>
      </c>
      <c r="G30" s="2827"/>
      <c r="H30" s="2827"/>
      <c r="I30" s="2827"/>
      <c r="J30" s="2828">
        <f>IF($D30="SERVIÇO",VLOOKUP($B30,'SERVIÇOS SINAPI'!$B:$E,4,FALSE),IF($D30="INSUMO",VLOOKUP($B30,'INSUMOS SINAPI'!$A:$D,4,FALSE),IF($D30="COMPOSIÇÃO",VLOOKUP($B30,COMPOSIÇÕES!$A:$D,4,FALSE),0)))</f>
        <v>0</v>
      </c>
      <c r="K30" s="2828">
        <f>IF($B30=0,0,IF($D30="INSUMO",VLOOKUP($B30,'INSUMOS SINAPI'!$A:$D,3,FALSE),IF($M30="SERVIÇO",VLOOKUP($B30,'SERVIÇOS SINAPI'!$B:$E,3,FALSE))))</f>
        <v>0</v>
      </c>
      <c r="L30" s="2828">
        <f>IF($B30=0,0,IF($D30="INSUMO",VLOOKUP($B30,'INSUMOS SINAPI'!$A:$D,3,FALSE),IF($M30="SERVIÇO",VLOOKUP($B30,'SERVIÇOS SINAPI'!$B:$E,3,FALSE))))</f>
        <v>0</v>
      </c>
      <c r="M30" s="432">
        <f t="shared" si="0"/>
        <v>0</v>
      </c>
      <c r="N30" s="324"/>
    </row>
    <row r="31" spans="1:14" s="320" customFormat="1">
      <c r="A31" s="321"/>
      <c r="B31" s="438"/>
      <c r="C31" s="439"/>
      <c r="D31" s="435"/>
      <c r="E31" s="430">
        <f>IF($D31="SERVIÇO",VLOOKUP($B31,'SERVIÇOS SINAPI'!$B:$E,2,FALSE),IF($D31="INSUMO",VLOOKUP($B31,'INSUMOS SINAPI'!$A:$D,2,FALSE),IF($D31="COMPOSIÇÃO",VLOOKUP($B31,COMPOSIÇÕES!$A:$D,2,FALSE),0)))</f>
        <v>0</v>
      </c>
      <c r="F31" s="431">
        <f>IF($D31="SERVIÇO",VLOOKUP($B31,'SERVIÇOS SINAPI'!$B:$E,3,FALSE),IF($D31="INSUMO",VLOOKUP($B31,'INSUMOS SINAPI'!$A:$D,3,FALSE),IF($D31="COMPOSIÇÃO",VLOOKUP($B31,COMPOSIÇÕES!$A:$D,3,FALSE),0)))</f>
        <v>0</v>
      </c>
      <c r="G31" s="2827"/>
      <c r="H31" s="2827"/>
      <c r="I31" s="2827"/>
      <c r="J31" s="2828">
        <f>IF($D31="SERVIÇO",VLOOKUP($B31,'SERVIÇOS SINAPI'!$B:$E,4,FALSE),IF($D31="INSUMO",VLOOKUP($B31,'INSUMOS SINAPI'!$A:$D,4,FALSE),IF($D31="COMPOSIÇÃO",VLOOKUP($B31,COMPOSIÇÕES!$A:$D,4,FALSE),0)))</f>
        <v>0</v>
      </c>
      <c r="K31" s="2828">
        <f>IF($B31=0,0,IF($D31="INSUMO",VLOOKUP($B31,'INSUMOS SINAPI'!$A:$D,3,FALSE),IF($M31="SERVIÇO",VLOOKUP($B31,'SERVIÇOS SINAPI'!$B:$E,3,FALSE))))</f>
        <v>0</v>
      </c>
      <c r="L31" s="2828">
        <f>IF($B31=0,0,IF($D31="INSUMO",VLOOKUP($B31,'INSUMOS SINAPI'!$A:$D,3,FALSE),IF($M31="SERVIÇO",VLOOKUP($B31,'SERVIÇOS SINAPI'!$B:$E,3,FALSE))))</f>
        <v>0</v>
      </c>
      <c r="M31" s="432">
        <f t="shared" si="0"/>
        <v>0</v>
      </c>
      <c r="N31" s="324"/>
    </row>
    <row r="32" spans="1:14" s="320" customFormat="1">
      <c r="A32" s="321"/>
      <c r="B32" s="438"/>
      <c r="C32" s="439"/>
      <c r="D32" s="435"/>
      <c r="E32" s="430">
        <f>IF($D32="SERVIÇO",VLOOKUP($B32,'SERVIÇOS SINAPI'!$B:$E,2,FALSE),IF($D32="INSUMO",VLOOKUP($B32,'INSUMOS SINAPI'!$A:$D,2,FALSE),IF($D32="COMPOSIÇÃO",VLOOKUP($B32,COMPOSIÇÕES!$A:$D,2,FALSE),0)))</f>
        <v>0</v>
      </c>
      <c r="F32" s="431">
        <f>IF($D32="SERVIÇO",VLOOKUP($B32,'SERVIÇOS SINAPI'!$B:$E,3,FALSE),IF($D32="INSUMO",VLOOKUP($B32,'INSUMOS SINAPI'!$A:$D,3,FALSE),IF($D32="COMPOSIÇÃO",VLOOKUP($B32,COMPOSIÇÕES!$A:$D,3,FALSE),0)))</f>
        <v>0</v>
      </c>
      <c r="G32" s="2827"/>
      <c r="H32" s="2827"/>
      <c r="I32" s="2827"/>
      <c r="J32" s="2828">
        <f>IF($D32="SERVIÇO",VLOOKUP($B32,'SERVIÇOS SINAPI'!$B:$E,4,FALSE),IF($D32="INSUMO",VLOOKUP($B32,'INSUMOS SINAPI'!$A:$D,4,FALSE),IF($D32="COMPOSIÇÃO",VLOOKUP($B32,COMPOSIÇÕES!$A:$D,4,FALSE),0)))</f>
        <v>0</v>
      </c>
      <c r="K32" s="2828">
        <f>IF($B32=0,0,IF($D32="INSUMO",VLOOKUP($B32,'INSUMOS SINAPI'!$A:$D,3,FALSE),IF($M32="SERVIÇO",VLOOKUP($B32,'SERVIÇOS SINAPI'!$B:$E,3,FALSE))))</f>
        <v>0</v>
      </c>
      <c r="L32" s="2828">
        <f>IF($B32=0,0,IF($D32="INSUMO",VLOOKUP($B32,'INSUMOS SINAPI'!$A:$D,3,FALSE),IF($M32="SERVIÇO",VLOOKUP($B32,'SERVIÇOS SINAPI'!$B:$E,3,FALSE))))</f>
        <v>0</v>
      </c>
      <c r="M32" s="432">
        <f t="shared" si="0"/>
        <v>0</v>
      </c>
      <c r="N32" s="324"/>
    </row>
    <row r="33" spans="1:14" s="320" customFormat="1">
      <c r="A33" s="321"/>
      <c r="B33" s="438"/>
      <c r="C33" s="439"/>
      <c r="D33" s="435"/>
      <c r="E33" s="430">
        <f>IF($D33="SERVIÇO",VLOOKUP($B33,'SERVIÇOS SINAPI'!$B:$E,2,FALSE),IF($D33="INSUMO",VLOOKUP($B33,'INSUMOS SINAPI'!$A:$D,2,FALSE),IF($D33="COMPOSIÇÃO",VLOOKUP($B33,COMPOSIÇÕES!$A:$D,2,FALSE),0)))</f>
        <v>0</v>
      </c>
      <c r="F33" s="431">
        <f>IF($D33="SERVIÇO",VLOOKUP($B33,'SERVIÇOS SINAPI'!$B:$E,3,FALSE),IF($D33="INSUMO",VLOOKUP($B33,'INSUMOS SINAPI'!$A:$D,3,FALSE),IF($D33="COMPOSIÇÃO",VLOOKUP($B33,COMPOSIÇÕES!$A:$D,3,FALSE),0)))</f>
        <v>0</v>
      </c>
      <c r="G33" s="2827"/>
      <c r="H33" s="2827"/>
      <c r="I33" s="2827"/>
      <c r="J33" s="2828">
        <f>IF($D33="SERVIÇO",VLOOKUP($B33,'SERVIÇOS SINAPI'!$B:$E,4,FALSE),IF($D33="INSUMO",VLOOKUP($B33,'INSUMOS SINAPI'!$A:$D,4,FALSE),IF($D33="COMPOSIÇÃO",VLOOKUP($B33,COMPOSIÇÕES!$A:$D,4,FALSE),0)))</f>
        <v>0</v>
      </c>
      <c r="K33" s="2828">
        <f>IF($B33=0,0,IF($D33="INSUMO",VLOOKUP($B33,'INSUMOS SINAPI'!$A:$D,3,FALSE),IF($M33="SERVIÇO",VLOOKUP($B33,'SERVIÇOS SINAPI'!$B:$E,3,FALSE))))</f>
        <v>0</v>
      </c>
      <c r="L33" s="2828">
        <f>IF($B33=0,0,IF($D33="INSUMO",VLOOKUP($B33,'INSUMOS SINAPI'!$A:$D,3,FALSE),IF($M33="SERVIÇO",VLOOKUP($B33,'SERVIÇOS SINAPI'!$B:$E,3,FALSE))))</f>
        <v>0</v>
      </c>
      <c r="M33" s="432">
        <f t="shared" si="0"/>
        <v>0</v>
      </c>
      <c r="N33" s="324"/>
    </row>
    <row r="34" spans="1:14" s="320" customFormat="1" ht="15.75" customHeight="1" thickBot="1">
      <c r="A34" s="354"/>
      <c r="B34" s="2824" t="s">
        <v>5559</v>
      </c>
      <c r="C34" s="2825"/>
      <c r="D34" s="2825"/>
      <c r="E34" s="2825"/>
      <c r="F34" s="2825"/>
      <c r="G34" s="2825"/>
      <c r="H34" s="2825"/>
      <c r="I34" s="2825"/>
      <c r="J34" s="2825"/>
      <c r="K34" s="2825"/>
      <c r="L34" s="2826"/>
      <c r="M34" s="433">
        <f>SUM(M19:M33)</f>
        <v>0</v>
      </c>
      <c r="N34" s="357"/>
    </row>
  </sheetData>
  <mergeCells count="46">
    <mergeCell ref="G33:I33"/>
    <mergeCell ref="J33:L33"/>
    <mergeCell ref="B34:L34"/>
    <mergeCell ref="I15:L15"/>
    <mergeCell ref="G31:I31"/>
    <mergeCell ref="J31:L31"/>
    <mergeCell ref="G32:I32"/>
    <mergeCell ref="J32:L32"/>
    <mergeCell ref="G29:I29"/>
    <mergeCell ref="J29:L29"/>
    <mergeCell ref="G30:I30"/>
    <mergeCell ref="J30:L30"/>
    <mergeCell ref="G27:I27"/>
    <mergeCell ref="J27:L27"/>
    <mergeCell ref="G28:I28"/>
    <mergeCell ref="J28:L28"/>
    <mergeCell ref="G25:I25"/>
    <mergeCell ref="J25:L25"/>
    <mergeCell ref="G26:I26"/>
    <mergeCell ref="J26:L26"/>
    <mergeCell ref="G23:I23"/>
    <mergeCell ref="J23:L23"/>
    <mergeCell ref="G24:I24"/>
    <mergeCell ref="J24:L24"/>
    <mergeCell ref="G21:I21"/>
    <mergeCell ref="J21:L21"/>
    <mergeCell ref="G22:I22"/>
    <mergeCell ref="J22:L22"/>
    <mergeCell ref="G19:I19"/>
    <mergeCell ref="J19:L19"/>
    <mergeCell ref="G20:I20"/>
    <mergeCell ref="J20:L20"/>
    <mergeCell ref="D12:J13"/>
    <mergeCell ref="L12:M12"/>
    <mergeCell ref="L13:M13"/>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33">
      <formula1>$P$1:$P$2</formula1>
    </dataValidation>
    <dataValidation type="list" allowBlank="1" showInputMessage="1" showErrorMessage="1" sqref="D19:D3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9.xml><?xml version="1.0" encoding="utf-8"?>
<worksheet xmlns="http://schemas.openxmlformats.org/spreadsheetml/2006/main" xmlns:r="http://schemas.openxmlformats.org/officeDocument/2006/relationships">
  <sheetPr codeName="Plan20"/>
  <dimension ref="A1:ID23"/>
  <sheetViews>
    <sheetView showGridLines="0" view="pageBreakPreview" zoomScale="70" zoomScaleNormal="115" zoomScaleSheetLayoutView="70" workbookViewId="0">
      <selection activeCell="L40" sqref="L40"/>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66.42578125" style="38" customWidth="1"/>
    <col min="6" max="6" width="20" style="38" customWidth="1"/>
    <col min="7" max="7" width="19" style="38" customWidth="1"/>
    <col min="8" max="8" width="18.7109375" style="38"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1957" t="s">
        <v>0</v>
      </c>
      <c r="B1" s="1958" t="s">
        <v>0</v>
      </c>
      <c r="C1" s="1958"/>
      <c r="D1" s="1958"/>
      <c r="E1" s="1958"/>
      <c r="F1" s="1958"/>
      <c r="G1" s="1958"/>
      <c r="H1" s="1958"/>
      <c r="I1" s="1958"/>
    </row>
    <row r="2" spans="1:21" s="5" customFormat="1" ht="14.25">
      <c r="A2" s="2084" t="s">
        <v>5601</v>
      </c>
      <c r="B2" s="1822" t="s">
        <v>1</v>
      </c>
      <c r="C2" s="1822"/>
      <c r="D2" s="1822"/>
      <c r="E2" s="1822"/>
      <c r="F2" s="1822"/>
      <c r="G2" s="1822"/>
      <c r="H2" s="1822"/>
      <c r="I2" s="1822"/>
    </row>
    <row r="3" spans="1:21" s="5" customFormat="1" ht="14.25">
      <c r="A3" s="2086" t="s">
        <v>5602</v>
      </c>
      <c r="B3" s="1825" t="s">
        <v>2</v>
      </c>
      <c r="C3" s="1825"/>
      <c r="D3" s="1825"/>
      <c r="E3" s="1825"/>
      <c r="F3" s="1825"/>
      <c r="G3" s="1825"/>
      <c r="H3" s="1825"/>
      <c r="I3" s="1825"/>
    </row>
    <row r="4" spans="1:21" s="5" customFormat="1" ht="14.25">
      <c r="A4" s="2086" t="s">
        <v>3</v>
      </c>
      <c r="B4" s="1825" t="s">
        <v>3</v>
      </c>
      <c r="C4" s="1825"/>
      <c r="D4" s="1825"/>
      <c r="E4" s="1825"/>
      <c r="F4" s="1825"/>
      <c r="G4" s="1825"/>
      <c r="H4" s="1825"/>
      <c r="I4" s="1825"/>
    </row>
    <row r="5" spans="1:21" s="5" customFormat="1" ht="14.25">
      <c r="A5" s="2086" t="s">
        <v>4</v>
      </c>
      <c r="B5" s="1825" t="s">
        <v>4</v>
      </c>
      <c r="C5" s="1825"/>
      <c r="D5" s="1825"/>
      <c r="E5" s="1825"/>
      <c r="F5" s="1825"/>
      <c r="G5" s="1825"/>
      <c r="H5" s="1825"/>
      <c r="I5" s="1825"/>
    </row>
    <row r="6" spans="1:21" s="5" customFormat="1" ht="15" customHeight="1">
      <c r="A6" s="281" t="s">
        <v>5</v>
      </c>
      <c r="B6" s="2146" t="str">
        <f>ORÇAMENTO!C6</f>
        <v>OBRA DE PAVIMENTAÇÃO ASFÁLTICA COM MICRODRENAGEM URBANA NO MUNICÍPIO DE APIACÁS</v>
      </c>
      <c r="C6" s="2146"/>
      <c r="D6" s="2146"/>
      <c r="E6" s="2146"/>
      <c r="F6" s="2146"/>
      <c r="G6" s="2146"/>
      <c r="H6" s="2146"/>
      <c r="I6" s="2146"/>
    </row>
    <row r="7" spans="1:21" s="5" customFormat="1" ht="14.25">
      <c r="A7" s="282" t="s">
        <v>51</v>
      </c>
      <c r="B7" s="1852" t="str">
        <f>ORÇAMENTO!C7</f>
        <v>AVENIDA DOS EVANGÉLICOS</v>
      </c>
      <c r="C7" s="1852"/>
      <c r="D7" s="1852"/>
      <c r="E7" s="1852"/>
      <c r="F7" s="1852"/>
      <c r="G7" s="1852"/>
      <c r="H7" s="1852"/>
      <c r="I7" s="1852"/>
    </row>
    <row r="8" spans="1:21" s="5" customFormat="1" ht="14.25">
      <c r="A8" s="282" t="s">
        <v>6</v>
      </c>
      <c r="B8" s="1852" t="str">
        <f>ORÇAMENTO!C8</f>
        <v>PREFEITURA MUNICIPAL DE APIACÁS</v>
      </c>
      <c r="C8" s="1852"/>
      <c r="D8" s="1852"/>
      <c r="E8" s="1852"/>
      <c r="F8" s="1852"/>
      <c r="G8" s="1852"/>
      <c r="H8" s="1852"/>
      <c r="I8" s="1852"/>
    </row>
    <row r="9" spans="1:21" s="5" customFormat="1" ht="15.75" customHeight="1">
      <c r="A9" s="283" t="s">
        <v>7</v>
      </c>
      <c r="B9" s="2175" t="str">
        <f>ORÇAMENTO!C9</f>
        <v>OUTUBRO/2019</v>
      </c>
      <c r="C9" s="2175"/>
      <c r="D9" s="2175"/>
      <c r="E9" s="2175"/>
      <c r="F9" s="2175"/>
      <c r="G9" s="2175"/>
      <c r="H9" s="2175"/>
      <c r="I9" s="2175"/>
    </row>
    <row r="10" spans="1:21" s="5" customFormat="1" ht="22.5" customHeight="1">
      <c r="A10" s="2176" t="s">
        <v>6651</v>
      </c>
      <c r="B10" s="2177"/>
      <c r="C10" s="2177"/>
      <c r="D10" s="2177"/>
      <c r="E10" s="2177"/>
      <c r="F10" s="2177"/>
      <c r="G10" s="2177"/>
      <c r="H10" s="2177"/>
      <c r="I10" s="2177"/>
      <c r="J10" s="284"/>
      <c r="K10" s="284"/>
      <c r="L10" s="284"/>
      <c r="M10" s="284"/>
      <c r="N10" s="284"/>
      <c r="O10" s="284"/>
      <c r="P10" s="284"/>
      <c r="Q10" s="284"/>
      <c r="R10" s="284"/>
      <c r="S10" s="284"/>
      <c r="T10" s="284"/>
      <c r="U10" s="284"/>
    </row>
    <row r="11" spans="1:21" s="406" customFormat="1" ht="12.75" customHeight="1">
      <c r="A11" s="2984" t="s">
        <v>9</v>
      </c>
      <c r="B11" s="2898" t="s">
        <v>5662</v>
      </c>
      <c r="C11" s="2371" t="s">
        <v>5663</v>
      </c>
      <c r="D11" s="2371"/>
      <c r="E11" s="2371"/>
      <c r="F11" s="2371"/>
      <c r="G11" s="2371"/>
      <c r="H11" s="2371"/>
      <c r="I11" s="2371"/>
      <c r="J11" s="405"/>
      <c r="K11" s="405"/>
      <c r="L11" s="405"/>
      <c r="M11" s="405"/>
      <c r="N11" s="405"/>
      <c r="O11" s="405"/>
      <c r="P11" s="405"/>
      <c r="Q11" s="405"/>
      <c r="R11" s="405"/>
      <c r="S11" s="405"/>
      <c r="T11" s="405"/>
      <c r="U11" s="405"/>
    </row>
    <row r="12" spans="1:21" s="406" customFormat="1" ht="12.75">
      <c r="A12" s="2984"/>
      <c r="B12" s="2898"/>
      <c r="C12" s="2371" t="s">
        <v>5664</v>
      </c>
      <c r="D12" s="2371"/>
      <c r="E12" s="2899" t="s">
        <v>5665</v>
      </c>
      <c r="F12" s="2899"/>
      <c r="G12" s="2899"/>
      <c r="H12" s="2899"/>
      <c r="I12" s="2899"/>
      <c r="J12" s="405"/>
      <c r="K12" s="405"/>
      <c r="L12" s="405"/>
      <c r="M12" s="405"/>
      <c r="N12" s="405"/>
      <c r="O12" s="405"/>
      <c r="P12" s="405"/>
      <c r="Q12" s="405"/>
      <c r="R12" s="405"/>
      <c r="S12" s="405"/>
      <c r="T12" s="405"/>
      <c r="U12" s="405"/>
    </row>
    <row r="13" spans="1:21" s="406" customFormat="1" ht="22.5" customHeight="1">
      <c r="A13" s="2984"/>
      <c r="B13" s="2898"/>
      <c r="C13" s="423" t="s">
        <v>18</v>
      </c>
      <c r="D13" s="423" t="s">
        <v>4746</v>
      </c>
      <c r="E13" s="423" t="s">
        <v>5666</v>
      </c>
      <c r="F13" s="423" t="s">
        <v>5667</v>
      </c>
      <c r="G13" s="423" t="s">
        <v>5668</v>
      </c>
      <c r="H13" s="423" t="s">
        <v>5669</v>
      </c>
      <c r="I13" s="423" t="s">
        <v>5670</v>
      </c>
      <c r="J13" s="405"/>
      <c r="K13" s="405"/>
      <c r="L13" s="405"/>
      <c r="M13" s="405"/>
      <c r="N13" s="405"/>
      <c r="O13" s="405"/>
      <c r="P13" s="405"/>
      <c r="Q13" s="405"/>
      <c r="R13" s="405"/>
      <c r="S13" s="405"/>
      <c r="T13" s="405"/>
      <c r="U13" s="405"/>
    </row>
    <row r="14" spans="1:21" s="406" customFormat="1" ht="20.100000000000001" customHeight="1">
      <c r="A14" s="427" t="s">
        <v>12</v>
      </c>
      <c r="B14" s="428"/>
      <c r="C14" s="429"/>
      <c r="D14" s="443"/>
      <c r="E14" s="429"/>
      <c r="F14" s="444"/>
      <c r="G14" s="429"/>
      <c r="H14" s="429"/>
      <c r="I14" s="429"/>
      <c r="J14" s="405"/>
      <c r="K14" s="405"/>
      <c r="L14" s="405"/>
      <c r="M14" s="405"/>
      <c r="N14" s="405"/>
      <c r="O14" s="405"/>
      <c r="P14" s="405"/>
      <c r="Q14" s="405"/>
      <c r="R14" s="405"/>
      <c r="S14" s="405"/>
      <c r="T14" s="405"/>
      <c r="U14" s="405"/>
    </row>
    <row r="15" spans="1:21" s="406" customFormat="1" ht="20.100000000000001" customHeight="1">
      <c r="A15" s="427" t="s">
        <v>46</v>
      </c>
      <c r="B15" s="428"/>
      <c r="C15" s="429"/>
      <c r="D15" s="443"/>
      <c r="E15" s="429"/>
      <c r="F15" s="444"/>
      <c r="G15" s="429"/>
      <c r="H15" s="429"/>
      <c r="I15" s="429"/>
      <c r="J15" s="405"/>
      <c r="K15" s="405"/>
      <c r="L15" s="405"/>
      <c r="M15" s="405"/>
      <c r="N15" s="405"/>
      <c r="O15" s="405"/>
      <c r="P15" s="405"/>
      <c r="Q15" s="405"/>
      <c r="R15" s="405"/>
      <c r="S15" s="405"/>
      <c r="T15" s="405"/>
      <c r="U15" s="405"/>
    </row>
    <row r="16" spans="1:21" s="406" customFormat="1" ht="20.100000000000001" customHeight="1">
      <c r="A16" s="427" t="s">
        <v>38</v>
      </c>
      <c r="B16" s="428"/>
      <c r="C16" s="429"/>
      <c r="D16" s="443"/>
      <c r="E16" s="429"/>
      <c r="F16" s="444"/>
      <c r="G16" s="429"/>
      <c r="H16" s="429"/>
      <c r="I16" s="429"/>
      <c r="J16" s="405"/>
      <c r="K16" s="405"/>
      <c r="L16" s="405"/>
      <c r="M16" s="405"/>
      <c r="N16" s="405"/>
      <c r="O16" s="405"/>
      <c r="P16" s="405"/>
      <c r="Q16" s="405"/>
      <c r="R16" s="405"/>
      <c r="S16" s="405"/>
      <c r="T16" s="405"/>
      <c r="U16" s="405"/>
    </row>
    <row r="17" spans="1:238" s="289" customFormat="1" ht="20.100000000000001" customHeight="1">
      <c r="A17" s="2896" t="s">
        <v>5671</v>
      </c>
      <c r="B17" s="2896"/>
      <c r="C17" s="413">
        <f>IF(C14=0,0,MEDIAN(C14:C16))</f>
        <v>0</v>
      </c>
      <c r="D17" s="445"/>
      <c r="E17" s="413"/>
      <c r="F17" s="413"/>
      <c r="G17" s="413"/>
      <c r="H17" s="413"/>
      <c r="I17" s="413"/>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ht="30" customHeight="1">
      <c r="A18" s="2919" t="s">
        <v>5672</v>
      </c>
      <c r="B18" s="2890"/>
      <c r="C18" s="2890"/>
      <c r="D18" s="2890"/>
      <c r="E18" s="2890"/>
      <c r="F18" s="2890"/>
      <c r="G18" s="2890"/>
      <c r="H18" s="2890"/>
      <c r="I18" s="2890"/>
    </row>
    <row r="19" spans="1:238" ht="30" customHeight="1">
      <c r="A19" s="2920" t="s">
        <v>5673</v>
      </c>
      <c r="B19" s="2905"/>
      <c r="C19" s="2905"/>
      <c r="D19" s="2905"/>
      <c r="E19" s="2905"/>
      <c r="F19" s="2905"/>
      <c r="G19" s="2905"/>
      <c r="H19" s="2905"/>
      <c r="I19" s="2921"/>
    </row>
    <row r="20" spans="1:238" ht="30" customHeight="1">
      <c r="A20" s="2922" t="s">
        <v>5674</v>
      </c>
      <c r="B20" s="2908"/>
      <c r="C20" s="2908"/>
      <c r="D20" s="2908"/>
      <c r="E20" s="2908"/>
      <c r="F20" s="2908"/>
      <c r="G20" s="2908"/>
      <c r="H20" s="2908"/>
      <c r="I20" s="2923"/>
    </row>
    <row r="21" spans="1:238" ht="30" customHeight="1">
      <c r="A21" s="2924" t="s">
        <v>5675</v>
      </c>
      <c r="B21" s="2911"/>
      <c r="C21" s="2911"/>
      <c r="D21" s="2911"/>
      <c r="E21" s="2911"/>
      <c r="F21" s="2911"/>
      <c r="G21" s="2911"/>
      <c r="H21" s="2911"/>
      <c r="I21" s="2925"/>
    </row>
    <row r="22" spans="1:238" ht="30" customHeight="1">
      <c r="A22" s="2924" t="s">
        <v>5676</v>
      </c>
      <c r="B22" s="2911"/>
      <c r="C22" s="2911"/>
      <c r="D22" s="2911"/>
      <c r="E22" s="2911"/>
      <c r="F22" s="2911"/>
      <c r="G22" s="2911"/>
      <c r="H22" s="2911"/>
      <c r="I22" s="2925"/>
    </row>
    <row r="23" spans="1:238" ht="30" customHeight="1">
      <c r="A23" s="2915" t="s">
        <v>5677</v>
      </c>
      <c r="B23" s="2916"/>
      <c r="C23" s="2916"/>
      <c r="D23" s="2916"/>
      <c r="E23" s="2916"/>
      <c r="F23" s="2916"/>
      <c r="G23" s="2916"/>
      <c r="H23" s="2916"/>
      <c r="I23" s="2917"/>
    </row>
  </sheetData>
  <mergeCells count="22">
    <mergeCell ref="A23:I23"/>
    <mergeCell ref="A18:I18"/>
    <mergeCell ref="A19:I19"/>
    <mergeCell ref="C11:I11"/>
    <mergeCell ref="A17:B17"/>
    <mergeCell ref="C12:D12"/>
    <mergeCell ref="E12:I12"/>
    <mergeCell ref="A20:I20"/>
    <mergeCell ref="A21:I21"/>
    <mergeCell ref="A22:I22"/>
    <mergeCell ref="B7:I7"/>
    <mergeCell ref="B8:I8"/>
    <mergeCell ref="B9:I9"/>
    <mergeCell ref="A10:I10"/>
    <mergeCell ref="A11:A13"/>
    <mergeCell ref="B11:B13"/>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8.xml><?xml version="1.0" encoding="utf-8"?>
<worksheet xmlns="http://schemas.openxmlformats.org/spreadsheetml/2006/main" xmlns:r="http://schemas.openxmlformats.org/officeDocument/2006/relationships">
  <sheetPr codeName="Planilha2">
    <tabColor theme="5" tint="0.39997558519241921"/>
    <pageSetUpPr fitToPage="1"/>
  </sheetPr>
  <dimension ref="A1:N47"/>
  <sheetViews>
    <sheetView view="pageBreakPreview" zoomScale="85" zoomScaleSheetLayoutView="85" workbookViewId="0">
      <selection activeCell="E18" sqref="E18"/>
    </sheetView>
  </sheetViews>
  <sheetFormatPr defaultRowHeight="12.75"/>
  <cols>
    <col min="1" max="4" width="9.140625" style="372"/>
    <col min="5" max="5" width="12.140625" style="372" customWidth="1"/>
    <col min="6" max="6" width="13.85546875" style="372" customWidth="1"/>
    <col min="7" max="7" width="75.28515625" style="372" customWidth="1"/>
    <col min="8" max="8" width="22.42578125" style="372" customWidth="1"/>
    <col min="9" max="9" width="8.42578125" style="372" customWidth="1"/>
    <col min="10" max="10" width="10.140625" style="372" customWidth="1"/>
    <col min="11" max="11" width="12.85546875" style="372" customWidth="1"/>
    <col min="12" max="12" width="17.140625" style="372" customWidth="1"/>
    <col min="13" max="16384" width="9.140625" style="372"/>
  </cols>
  <sheetData>
    <row r="1" spans="1:14" ht="18.75" thickBot="1">
      <c r="B1" s="373"/>
      <c r="D1" s="374"/>
      <c r="E1" s="2037" t="s">
        <v>0</v>
      </c>
      <c r="F1" s="2038"/>
      <c r="G1" s="2038"/>
      <c r="H1" s="2038"/>
      <c r="I1" s="2038"/>
      <c r="J1" s="2038"/>
      <c r="K1" s="2038"/>
      <c r="L1" s="2039"/>
    </row>
    <row r="2" spans="1:14" ht="17.25" thickTop="1" thickBot="1">
      <c r="B2" s="387"/>
      <c r="D2" s="374"/>
      <c r="E2" s="2040" t="s">
        <v>5601</v>
      </c>
      <c r="F2" s="2041"/>
      <c r="G2" s="2041"/>
      <c r="H2" s="2041"/>
      <c r="I2" s="2041"/>
      <c r="J2" s="2041"/>
      <c r="K2" s="2041"/>
      <c r="L2" s="2042"/>
    </row>
    <row r="3" spans="1:14" ht="13.5" thickTop="1">
      <c r="A3" s="375"/>
      <c r="B3" s="376" t="e">
        <v>#VALUE!</v>
      </c>
      <c r="D3" s="374"/>
      <c r="E3" s="2043" t="s">
        <v>5602</v>
      </c>
      <c r="F3" s="2044"/>
      <c r="G3" s="2044"/>
      <c r="H3" s="2044"/>
      <c r="I3" s="2044"/>
      <c r="J3" s="2044"/>
      <c r="K3" s="2044"/>
      <c r="L3" s="2045"/>
    </row>
    <row r="4" spans="1:14">
      <c r="B4" s="387"/>
      <c r="D4" s="374"/>
      <c r="E4" s="2043" t="s">
        <v>3</v>
      </c>
      <c r="F4" s="2044"/>
      <c r="G4" s="2044"/>
      <c r="H4" s="2044"/>
      <c r="I4" s="2044"/>
      <c r="J4" s="2044"/>
      <c r="K4" s="2044"/>
      <c r="L4" s="2045"/>
    </row>
    <row r="5" spans="1:14" ht="13.5" thickBot="1">
      <c r="B5" s="387"/>
      <c r="D5" s="374"/>
      <c r="E5" s="2046" t="s">
        <v>4</v>
      </c>
      <c r="F5" s="2047"/>
      <c r="G5" s="2047"/>
      <c r="H5" s="2047"/>
      <c r="I5" s="2047"/>
      <c r="J5" s="2047"/>
      <c r="K5" s="2047"/>
      <c r="L5" s="2048"/>
    </row>
    <row r="6" spans="1:14" ht="13.5" thickTop="1">
      <c r="A6" s="375"/>
      <c r="B6" s="376">
        <v>1.0608000000000002</v>
      </c>
      <c r="D6" s="374"/>
      <c r="E6" s="1424" t="s">
        <v>13</v>
      </c>
      <c r="F6" s="2049" t="s">
        <v>7658</v>
      </c>
      <c r="G6" s="2049"/>
      <c r="H6" s="2049"/>
      <c r="I6" s="2049"/>
      <c r="J6" s="2049"/>
      <c r="K6" s="2049"/>
      <c r="L6" s="2050"/>
    </row>
    <row r="7" spans="1:14" ht="13.5" thickBot="1">
      <c r="B7" s="387"/>
      <c r="D7" s="374"/>
      <c r="E7" s="1425" t="s">
        <v>51</v>
      </c>
      <c r="F7" s="2051" t="s">
        <v>6775</v>
      </c>
      <c r="G7" s="2051"/>
      <c r="H7" s="2051"/>
      <c r="I7" s="2051"/>
      <c r="J7" s="2051"/>
      <c r="K7" s="2051"/>
      <c r="L7" s="2052"/>
    </row>
    <row r="8" spans="1:14" ht="13.5" thickTop="1">
      <c r="A8" s="375"/>
      <c r="B8" s="376">
        <v>1.0497000000000001</v>
      </c>
      <c r="D8" s="374"/>
      <c r="E8" s="1425" t="s">
        <v>31</v>
      </c>
      <c r="F8" s="2051" t="s">
        <v>6776</v>
      </c>
      <c r="G8" s="2051"/>
      <c r="H8" s="2051"/>
      <c r="I8" s="2051"/>
      <c r="J8" s="2051"/>
      <c r="K8" s="2051"/>
      <c r="L8" s="2052"/>
    </row>
    <row r="9" spans="1:14">
      <c r="A9" s="375"/>
      <c r="B9" s="377">
        <v>1.0111000000000001</v>
      </c>
      <c r="D9" s="374"/>
      <c r="E9" s="1426" t="s">
        <v>15</v>
      </c>
      <c r="F9" s="2035" t="s">
        <v>7819</v>
      </c>
      <c r="G9" s="2035"/>
      <c r="H9" s="2035"/>
      <c r="I9" s="2035"/>
      <c r="J9" s="2035"/>
      <c r="K9" s="2035"/>
      <c r="L9" s="2036"/>
    </row>
    <row r="10" spans="1:14" s="378" customFormat="1" ht="18">
      <c r="D10" s="380"/>
      <c r="E10" s="1989" t="s">
        <v>6613</v>
      </c>
      <c r="F10" s="1990"/>
      <c r="G10" s="1990"/>
      <c r="H10" s="1990"/>
      <c r="I10" s="1990"/>
      <c r="J10" s="1990"/>
      <c r="K10" s="1990"/>
      <c r="L10" s="1991"/>
      <c r="M10" s="391"/>
      <c r="N10" s="379"/>
    </row>
    <row r="11" spans="1:14" s="388" customFormat="1">
      <c r="E11" s="1992" t="s">
        <v>9</v>
      </c>
      <c r="F11" s="1993" t="s">
        <v>5571</v>
      </c>
      <c r="G11" s="1993"/>
      <c r="H11" s="1993"/>
      <c r="I11" s="1993"/>
      <c r="J11" s="1993"/>
      <c r="K11" s="1994" t="s">
        <v>5572</v>
      </c>
      <c r="L11" s="1995"/>
    </row>
    <row r="12" spans="1:14" s="388" customFormat="1">
      <c r="E12" s="1992"/>
      <c r="F12" s="1993"/>
      <c r="G12" s="1993"/>
      <c r="H12" s="1993"/>
      <c r="I12" s="1993"/>
      <c r="J12" s="1993"/>
      <c r="K12" s="1994" t="s">
        <v>5573</v>
      </c>
      <c r="L12" s="1995"/>
    </row>
    <row r="13" spans="1:14" s="388" customFormat="1" ht="13.5" thickBot="1">
      <c r="B13" s="392" t="s">
        <v>5574</v>
      </c>
      <c r="C13" s="392" t="s">
        <v>5575</v>
      </c>
      <c r="D13" s="392"/>
      <c r="E13" s="1427">
        <v>1</v>
      </c>
      <c r="F13" s="1996" t="s">
        <v>5576</v>
      </c>
      <c r="G13" s="1996"/>
      <c r="H13" s="1996"/>
      <c r="I13" s="1996"/>
      <c r="J13" s="1996"/>
      <c r="K13" s="1997">
        <v>6.08</v>
      </c>
      <c r="L13" s="1998"/>
    </row>
    <row r="14" spans="1:14" s="388" customFormat="1" ht="15.75" customHeight="1" thickBot="1">
      <c r="B14" s="381">
        <v>5.5</v>
      </c>
      <c r="C14" s="382">
        <v>3</v>
      </c>
      <c r="D14" s="384"/>
      <c r="E14" s="1428" t="s">
        <v>21</v>
      </c>
      <c r="F14" s="1999" t="s">
        <v>5598</v>
      </c>
      <c r="G14" s="1999"/>
      <c r="H14" s="1999"/>
      <c r="I14" s="1999"/>
      <c r="J14" s="1999"/>
      <c r="K14" s="2000">
        <v>4.01</v>
      </c>
      <c r="L14" s="2001"/>
      <c r="N14" s="388">
        <v>1.0497000000000001</v>
      </c>
    </row>
    <row r="15" spans="1:14" s="388" customFormat="1" ht="15.75" customHeight="1" thickBot="1">
      <c r="B15" s="381">
        <v>1.39</v>
      </c>
      <c r="C15" s="382">
        <v>0.59</v>
      </c>
      <c r="D15" s="384"/>
      <c r="E15" s="1428" t="s">
        <v>64</v>
      </c>
      <c r="F15" s="1999" t="s">
        <v>5599</v>
      </c>
      <c r="G15" s="1999"/>
      <c r="H15" s="1999"/>
      <c r="I15" s="1999"/>
      <c r="J15" s="1999"/>
      <c r="K15" s="2000">
        <v>1.1100000000000001</v>
      </c>
      <c r="L15" s="2001"/>
      <c r="N15" s="388">
        <v>1.073</v>
      </c>
    </row>
    <row r="16" spans="1:14" s="388" customFormat="1" ht="15.75" customHeight="1" thickBot="1">
      <c r="B16" s="381">
        <v>1.27</v>
      </c>
      <c r="C16" s="382">
        <v>0.97</v>
      </c>
      <c r="D16" s="384"/>
      <c r="E16" s="1428" t="s">
        <v>4910</v>
      </c>
      <c r="F16" s="1999" t="s">
        <v>6543</v>
      </c>
      <c r="G16" s="1999"/>
      <c r="H16" s="1999"/>
      <c r="I16" s="1999"/>
      <c r="J16" s="1999"/>
      <c r="K16" s="2000">
        <v>0.56000000000000005</v>
      </c>
      <c r="L16" s="2001"/>
      <c r="N16" s="388">
        <v>1.0111000000000001</v>
      </c>
    </row>
    <row r="17" spans="2:14" s="388" customFormat="1" ht="15" customHeight="1">
      <c r="B17" s="383"/>
      <c r="C17" s="384"/>
      <c r="D17" s="384"/>
      <c r="E17" s="1428" t="s">
        <v>4911</v>
      </c>
      <c r="F17" s="1999" t="s">
        <v>6516</v>
      </c>
      <c r="G17" s="1999"/>
      <c r="H17" s="1999"/>
      <c r="I17" s="1999"/>
      <c r="J17" s="1999"/>
      <c r="K17" s="2000">
        <v>0.4</v>
      </c>
      <c r="L17" s="2001"/>
      <c r="N17" s="388">
        <v>0.94350000000000001</v>
      </c>
    </row>
    <row r="18" spans="2:14" s="388" customFormat="1" ht="15.75" customHeight="1">
      <c r="B18" s="383"/>
      <c r="C18" s="384"/>
      <c r="D18" s="384"/>
      <c r="E18" s="2002"/>
      <c r="F18" s="2003"/>
      <c r="G18" s="2003"/>
      <c r="H18" s="2003"/>
      <c r="I18" s="2003"/>
      <c r="J18" s="2003"/>
      <c r="K18" s="2003"/>
      <c r="L18" s="2004"/>
      <c r="N18" s="388">
        <v>1.2070273894117649</v>
      </c>
    </row>
    <row r="19" spans="2:14" s="388" customFormat="1" ht="15.75" customHeight="1">
      <c r="B19" s="385"/>
      <c r="C19" s="385"/>
      <c r="D19" s="385"/>
      <c r="E19" s="1427" t="s">
        <v>46</v>
      </c>
      <c r="F19" s="1996" t="s">
        <v>5577</v>
      </c>
      <c r="G19" s="1996"/>
      <c r="H19" s="1996"/>
      <c r="I19" s="1996"/>
      <c r="J19" s="1996"/>
      <c r="K19" s="1997">
        <v>7.3</v>
      </c>
      <c r="L19" s="1998"/>
      <c r="N19" s="389">
        <v>0.20702738941176491</v>
      </c>
    </row>
    <row r="20" spans="2:14" s="388" customFormat="1" ht="15.75" customHeight="1" thickBot="1">
      <c r="E20" s="1428" t="s">
        <v>5578</v>
      </c>
      <c r="F20" s="1999" t="s">
        <v>5600</v>
      </c>
      <c r="G20" s="1999"/>
      <c r="H20" s="1999"/>
      <c r="I20" s="1999"/>
      <c r="J20" s="1999"/>
      <c r="K20" s="2000">
        <v>7.3</v>
      </c>
      <c r="L20" s="2001"/>
    </row>
    <row r="21" spans="2:14" s="388" customFormat="1" ht="15.75" customHeight="1" thickBot="1">
      <c r="B21" s="381">
        <v>8.9600000000000009</v>
      </c>
      <c r="C21" s="382">
        <v>6.16</v>
      </c>
      <c r="D21" s="384"/>
      <c r="E21" s="2002"/>
      <c r="F21" s="2003"/>
      <c r="G21" s="2003"/>
      <c r="H21" s="2003"/>
      <c r="I21" s="2003"/>
      <c r="J21" s="2003"/>
      <c r="K21" s="2003"/>
      <c r="L21" s="2004"/>
    </row>
    <row r="22" spans="2:14" s="388" customFormat="1" ht="15.75" customHeight="1">
      <c r="E22" s="1427" t="s">
        <v>38</v>
      </c>
      <c r="F22" s="1996" t="s">
        <v>5579</v>
      </c>
      <c r="G22" s="1996"/>
      <c r="H22" s="1996"/>
      <c r="I22" s="1996"/>
      <c r="J22" s="1996"/>
      <c r="K22" s="1997">
        <v>5.65</v>
      </c>
      <c r="L22" s="1998"/>
    </row>
    <row r="23" spans="2:14" s="388" customFormat="1" ht="15.75" customHeight="1">
      <c r="E23" s="1428" t="s">
        <v>5580</v>
      </c>
      <c r="F23" s="1999" t="s">
        <v>5581</v>
      </c>
      <c r="G23" s="1999"/>
      <c r="H23" s="1999"/>
      <c r="I23" s="1999"/>
      <c r="J23" s="1999"/>
      <c r="K23" s="2000">
        <v>2.0000000000000004</v>
      </c>
      <c r="L23" s="2001"/>
    </row>
    <row r="24" spans="2:14" s="388" customFormat="1">
      <c r="C24" s="394"/>
      <c r="D24" s="389"/>
      <c r="E24" s="1428" t="s">
        <v>5582</v>
      </c>
      <c r="F24" s="1999" t="s">
        <v>5604</v>
      </c>
      <c r="G24" s="1999"/>
      <c r="H24" s="1999"/>
      <c r="I24" s="1999"/>
      <c r="J24" s="1999"/>
      <c r="K24" s="2005">
        <v>3</v>
      </c>
      <c r="L24" s="2006"/>
    </row>
    <row r="25" spans="2:14" s="388" customFormat="1" ht="15" customHeight="1">
      <c r="B25" s="377">
        <v>1.073</v>
      </c>
      <c r="E25" s="1428" t="s">
        <v>5583</v>
      </c>
      <c r="F25" s="1999" t="s">
        <v>5605</v>
      </c>
      <c r="G25" s="1999"/>
      <c r="H25" s="1999"/>
      <c r="I25" s="1999"/>
      <c r="J25" s="1999"/>
      <c r="K25" s="2005">
        <v>0.65</v>
      </c>
      <c r="L25" s="2006"/>
    </row>
    <row r="26" spans="2:14" s="388" customFormat="1" ht="15" customHeight="1">
      <c r="B26" s="377">
        <v>0.94350000000000001</v>
      </c>
      <c r="E26" s="1428" t="s">
        <v>5584</v>
      </c>
      <c r="F26" s="1999" t="s">
        <v>5585</v>
      </c>
      <c r="G26" s="1999"/>
      <c r="H26" s="1999"/>
      <c r="I26" s="1999"/>
      <c r="J26" s="1999"/>
      <c r="K26" s="2000"/>
      <c r="L26" s="2001"/>
    </row>
    <row r="27" spans="2:14" s="388" customFormat="1" ht="15.75" customHeight="1">
      <c r="B27" s="377">
        <v>1.1388303419100003</v>
      </c>
      <c r="E27" s="2007" t="s">
        <v>5586</v>
      </c>
      <c r="F27" s="2008"/>
      <c r="G27" s="2008"/>
      <c r="H27" s="2008"/>
      <c r="I27" s="2008"/>
      <c r="J27" s="2008"/>
      <c r="K27" s="2008"/>
      <c r="L27" s="2009"/>
    </row>
    <row r="28" spans="2:14" s="388" customFormat="1" ht="15.75" customHeight="1">
      <c r="B28" s="377">
        <v>1.2070273894117651</v>
      </c>
      <c r="E28" s="2010" t="s">
        <v>5603</v>
      </c>
      <c r="F28" s="2011"/>
      <c r="G28" s="2011"/>
      <c r="H28" s="2011"/>
      <c r="I28" s="2011"/>
      <c r="J28" s="2011"/>
      <c r="K28" s="2011"/>
      <c r="L28" s="2012"/>
    </row>
    <row r="29" spans="2:14" s="388" customFormat="1">
      <c r="B29" s="377">
        <v>0.20702738941176513</v>
      </c>
      <c r="E29" s="2013" t="s">
        <v>5587</v>
      </c>
      <c r="F29" s="2014"/>
      <c r="G29" s="2014"/>
      <c r="H29" s="2014"/>
      <c r="I29" s="2014"/>
      <c r="J29" s="2014"/>
      <c r="K29" s="2015">
        <v>0.20699999999999999</v>
      </c>
      <c r="L29" s="2016"/>
    </row>
    <row r="30" spans="2:14" s="388" customFormat="1" ht="19.5" customHeight="1" thickBot="1">
      <c r="B30" s="386">
        <v>0.20702738941176513</v>
      </c>
      <c r="E30" s="2013"/>
      <c r="F30" s="2014"/>
      <c r="G30" s="2014"/>
      <c r="H30" s="2014"/>
      <c r="I30" s="2014"/>
      <c r="J30" s="2014"/>
      <c r="K30" s="2015"/>
      <c r="L30" s="2016"/>
    </row>
    <row r="31" spans="2:14" s="388" customFormat="1" ht="20.25" customHeight="1" thickTop="1">
      <c r="E31" s="2017" t="s">
        <v>5588</v>
      </c>
      <c r="F31" s="1994"/>
      <c r="G31" s="1994"/>
      <c r="H31" s="1994"/>
      <c r="I31" s="1994"/>
      <c r="J31" s="1994"/>
      <c r="K31" s="2018">
        <v>1</v>
      </c>
      <c r="L31" s="2019"/>
    </row>
    <row r="32" spans="2:14" s="388" customFormat="1" ht="15.75" customHeight="1">
      <c r="E32" s="2025" t="s">
        <v>5589</v>
      </c>
      <c r="F32" s="2026"/>
      <c r="G32" s="2026"/>
      <c r="H32" s="2026"/>
      <c r="I32" s="2026"/>
      <c r="J32" s="2026"/>
      <c r="K32" s="2026"/>
      <c r="L32" s="2027"/>
    </row>
    <row r="33" spans="1:12" s="388" customFormat="1" ht="15.75" customHeight="1">
      <c r="E33" s="2028" t="s">
        <v>5590</v>
      </c>
      <c r="F33" s="2029"/>
      <c r="G33" s="2029"/>
      <c r="H33" s="2029"/>
      <c r="I33" s="2029"/>
      <c r="J33" s="2029"/>
      <c r="K33" s="2029"/>
      <c r="L33" s="2030"/>
    </row>
    <row r="34" spans="1:12" s="388" customFormat="1" ht="16.5" customHeight="1">
      <c r="E34" s="1429"/>
      <c r="F34" s="395"/>
      <c r="G34" s="390"/>
      <c r="H34" s="390"/>
      <c r="I34" s="390"/>
      <c r="J34" s="390"/>
      <c r="K34" s="390"/>
      <c r="L34" s="1430"/>
    </row>
    <row r="35" spans="1:12" s="388" customFormat="1">
      <c r="A35" s="390"/>
      <c r="B35" s="390"/>
      <c r="C35" s="390"/>
      <c r="D35" s="390"/>
      <c r="E35" s="1429"/>
      <c r="F35" s="2031" t="s">
        <v>5591</v>
      </c>
      <c r="G35" s="2032" t="s">
        <v>5592</v>
      </c>
      <c r="H35" s="2032"/>
      <c r="I35" s="2032"/>
      <c r="J35" s="2032"/>
      <c r="K35" s="2033">
        <v>-1</v>
      </c>
      <c r="L35" s="1430"/>
    </row>
    <row r="36" spans="1:12" s="388" customFormat="1">
      <c r="E36" s="1429"/>
      <c r="F36" s="2031"/>
      <c r="G36" s="2034" t="s">
        <v>5593</v>
      </c>
      <c r="H36" s="2034"/>
      <c r="I36" s="2034"/>
      <c r="J36" s="2034"/>
      <c r="K36" s="2033"/>
      <c r="L36" s="1430"/>
    </row>
    <row r="37" spans="1:12" s="388" customFormat="1" ht="13.5" thickBot="1">
      <c r="E37" s="1429"/>
      <c r="F37" s="1407"/>
      <c r="G37" s="1409"/>
      <c r="H37" s="1408"/>
      <c r="I37" s="390"/>
      <c r="J37" s="390"/>
      <c r="K37" s="390"/>
      <c r="L37" s="1430"/>
    </row>
    <row r="38" spans="1:12" s="388" customFormat="1" ht="13.5" thickBot="1">
      <c r="E38" s="1429"/>
      <c r="F38" s="2020" t="s">
        <v>5594</v>
      </c>
      <c r="G38" s="2021"/>
      <c r="H38" s="2021"/>
      <c r="I38" s="2021"/>
      <c r="J38" s="2021"/>
      <c r="K38" s="2022"/>
      <c r="L38" s="1430"/>
    </row>
    <row r="39" spans="1:12" s="388" customFormat="1" ht="13.5" thickBot="1">
      <c r="E39" s="1429"/>
      <c r="F39" s="1073">
        <v>0.05</v>
      </c>
      <c r="G39" s="2023" t="s">
        <v>5595</v>
      </c>
      <c r="H39" s="2023"/>
      <c r="I39" s="2023"/>
      <c r="J39" s="2023"/>
      <c r="K39" s="2024"/>
      <c r="L39" s="1430"/>
    </row>
    <row r="40" spans="1:12" s="388" customFormat="1" ht="13.5" thickBot="1">
      <c r="E40" s="1429"/>
      <c r="F40" s="390"/>
      <c r="G40" s="396"/>
      <c r="H40" s="396"/>
      <c r="I40" s="396"/>
      <c r="J40" s="396"/>
      <c r="K40" s="396"/>
      <c r="L40" s="1430"/>
    </row>
    <row r="41" spans="1:12" s="388" customFormat="1" ht="13.5" thickBot="1">
      <c r="E41" s="1429"/>
      <c r="F41" s="1073">
        <v>0.4</v>
      </c>
      <c r="G41" s="2023" t="s">
        <v>5596</v>
      </c>
      <c r="H41" s="2023"/>
      <c r="I41" s="2023"/>
      <c r="J41" s="2023"/>
      <c r="K41" s="2024"/>
      <c r="L41" s="1430"/>
    </row>
    <row r="42" spans="1:12" s="388" customFormat="1" ht="13.15" customHeight="1">
      <c r="E42" s="1429"/>
      <c r="F42" s="1680"/>
      <c r="G42" s="1408"/>
      <c r="H42" s="390"/>
      <c r="I42" s="390"/>
      <c r="J42" s="390"/>
      <c r="K42" s="390"/>
      <c r="L42" s="1430"/>
    </row>
    <row r="43" spans="1:12" s="388" customFormat="1" ht="13.15" customHeight="1" thickBot="1">
      <c r="E43" s="1681" t="s">
        <v>5597</v>
      </c>
      <c r="F43" s="1431"/>
      <c r="G43" s="1431"/>
      <c r="H43" s="1431"/>
      <c r="I43" s="1431"/>
      <c r="J43" s="1431"/>
      <c r="K43" s="1431"/>
      <c r="L43" s="1432"/>
    </row>
    <row r="44" spans="1:12" s="388" customFormat="1">
      <c r="E44" s="372"/>
      <c r="F44" s="372"/>
      <c r="G44" s="372"/>
      <c r="H44" s="372"/>
      <c r="I44" s="372"/>
      <c r="J44" s="372"/>
      <c r="K44" s="372"/>
      <c r="L44" s="372"/>
    </row>
    <row r="45" spans="1:12" ht="21.6" customHeight="1"/>
    <row r="46" spans="1:12" ht="17.45" customHeight="1"/>
    <row r="47" spans="1:12" ht="26.45" customHeight="1"/>
  </sheetData>
  <mergeCells count="55">
    <mergeCell ref="F9:L9"/>
    <mergeCell ref="E1:L1"/>
    <mergeCell ref="E2:L2"/>
    <mergeCell ref="E3:L3"/>
    <mergeCell ref="E4:L4"/>
    <mergeCell ref="E5:L5"/>
    <mergeCell ref="F6:L6"/>
    <mergeCell ref="F7:L7"/>
    <mergeCell ref="F8:L8"/>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E10:L10"/>
    <mergeCell ref="E11:E12"/>
    <mergeCell ref="F11:J12"/>
    <mergeCell ref="K11:L11"/>
    <mergeCell ref="K12:L12"/>
  </mergeCells>
  <printOptions horizontalCentered="1"/>
  <pageMargins left="0.15748031496062992" right="0.19685039370078741" top="0.78740157480314965" bottom="0.78740157480314965" header="0.15748031496062992" footer="0.31496062992125984"/>
  <pageSetup paperSize="9" scale="58" firstPageNumber="25" orientation="portrait" useFirstPageNumber="1" r:id="rId1"/>
  <headerFooter scaleWithDoc="0">
    <oddFooter>&amp;C&amp;"-,Negrito"&amp;G</oddFooter>
  </headerFooter>
  <drawing r:id="rId2"/>
  <legacyDrawingHF r:id="rId3"/>
</worksheet>
</file>

<file path=xl/worksheets/sheet80.xml><?xml version="1.0" encoding="utf-8"?>
<worksheet xmlns="http://schemas.openxmlformats.org/spreadsheetml/2006/main" xmlns:r="http://schemas.openxmlformats.org/officeDocument/2006/relationships">
  <sheetPr codeName="Plan9"/>
  <dimension ref="A1:C143"/>
  <sheetViews>
    <sheetView workbookViewId="0">
      <selection activeCell="L32" sqref="L32"/>
    </sheetView>
  </sheetViews>
  <sheetFormatPr defaultRowHeight="15"/>
  <cols>
    <col min="1" max="1" width="5.7109375" style="215" customWidth="1"/>
    <col min="2" max="2" width="59.7109375" style="211" customWidth="1"/>
    <col min="3" max="3" width="14.140625" style="213" customWidth="1"/>
    <col min="4" max="16384" width="9.140625" style="211"/>
  </cols>
  <sheetData>
    <row r="1" spans="1:3">
      <c r="A1" s="3024" t="s">
        <v>4914</v>
      </c>
      <c r="B1" s="3024"/>
      <c r="C1" s="3024"/>
    </row>
    <row r="2" spans="1:3" ht="30">
      <c r="A2" s="217"/>
      <c r="B2" s="217" t="s">
        <v>4908</v>
      </c>
      <c r="C2" s="218" t="s">
        <v>4909</v>
      </c>
    </row>
    <row r="3" spans="1:3">
      <c r="A3" s="216">
        <v>1</v>
      </c>
      <c r="B3" s="210" t="s">
        <v>4767</v>
      </c>
      <c r="C3" s="212">
        <v>56</v>
      </c>
    </row>
    <row r="4" spans="1:3">
      <c r="A4" s="214">
        <v>2</v>
      </c>
      <c r="B4" s="210" t="s">
        <v>4768</v>
      </c>
      <c r="C4" s="212">
        <v>746</v>
      </c>
    </row>
    <row r="5" spans="1:3">
      <c r="A5" s="216">
        <v>3</v>
      </c>
      <c r="B5" s="210" t="s">
        <v>4769</v>
      </c>
      <c r="C5" s="212">
        <v>798</v>
      </c>
    </row>
    <row r="6" spans="1:3">
      <c r="A6" s="214">
        <v>4</v>
      </c>
      <c r="B6" s="210" t="s">
        <v>4770</v>
      </c>
      <c r="C6" s="212">
        <v>418</v>
      </c>
    </row>
    <row r="7" spans="1:3">
      <c r="A7" s="216">
        <v>5</v>
      </c>
      <c r="B7" s="210" t="s">
        <v>4771</v>
      </c>
      <c r="C7" s="212">
        <v>1068</v>
      </c>
    </row>
    <row r="8" spans="1:3">
      <c r="A8" s="214">
        <v>6</v>
      </c>
      <c r="B8" s="210" t="s">
        <v>4772</v>
      </c>
      <c r="C8" s="212">
        <v>361</v>
      </c>
    </row>
    <row r="9" spans="1:3">
      <c r="A9" s="216">
        <v>7</v>
      </c>
      <c r="B9" s="210" t="s">
        <v>4773</v>
      </c>
      <c r="C9" s="212">
        <v>200</v>
      </c>
    </row>
    <row r="10" spans="1:3">
      <c r="A10" s="214">
        <v>8</v>
      </c>
      <c r="B10" s="210" t="s">
        <v>4774</v>
      </c>
      <c r="C10" s="212">
        <v>486</v>
      </c>
    </row>
    <row r="11" spans="1:3">
      <c r="A11" s="216">
        <v>9</v>
      </c>
      <c r="B11" s="210" t="s">
        <v>4775</v>
      </c>
      <c r="C11" s="212">
        <v>956</v>
      </c>
    </row>
    <row r="12" spans="1:3">
      <c r="A12" s="214">
        <v>10</v>
      </c>
      <c r="B12" s="210" t="s">
        <v>4776</v>
      </c>
      <c r="C12" s="212">
        <v>574</v>
      </c>
    </row>
    <row r="13" spans="1:3">
      <c r="A13" s="216">
        <v>11</v>
      </c>
      <c r="B13" s="210" t="s">
        <v>4777</v>
      </c>
      <c r="C13" s="212">
        <v>464</v>
      </c>
    </row>
    <row r="14" spans="1:3">
      <c r="A14" s="214">
        <v>12</v>
      </c>
      <c r="B14" s="210" t="s">
        <v>4778</v>
      </c>
      <c r="C14" s="212">
        <v>337</v>
      </c>
    </row>
    <row r="15" spans="1:3">
      <c r="A15" s="216">
        <v>13</v>
      </c>
      <c r="B15" s="210" t="s">
        <v>4779</v>
      </c>
      <c r="C15" s="212">
        <v>210</v>
      </c>
    </row>
    <row r="16" spans="1:3">
      <c r="A16" s="214">
        <v>14</v>
      </c>
      <c r="B16" s="210" t="s">
        <v>4780</v>
      </c>
      <c r="C16" s="212">
        <v>1104</v>
      </c>
    </row>
    <row r="17" spans="1:3">
      <c r="A17" s="216">
        <v>15</v>
      </c>
      <c r="B17" s="210" t="s">
        <v>4781</v>
      </c>
      <c r="C17" s="212">
        <v>110</v>
      </c>
    </row>
    <row r="18" spans="1:3">
      <c r="A18" s="214">
        <v>16</v>
      </c>
      <c r="B18" s="210" t="s">
        <v>4782</v>
      </c>
      <c r="C18" s="212">
        <v>165</v>
      </c>
    </row>
    <row r="19" spans="1:3">
      <c r="A19" s="216">
        <v>17</v>
      </c>
      <c r="B19" s="210" t="s">
        <v>4783</v>
      </c>
      <c r="C19" s="212">
        <v>521</v>
      </c>
    </row>
    <row r="20" spans="1:3">
      <c r="A20" s="214">
        <v>18</v>
      </c>
      <c r="B20" s="210" t="s">
        <v>4784</v>
      </c>
      <c r="C20" s="212">
        <v>1007</v>
      </c>
    </row>
    <row r="21" spans="1:3">
      <c r="A21" s="216">
        <v>19</v>
      </c>
      <c r="B21" s="210" t="s">
        <v>4785</v>
      </c>
      <c r="C21" s="212">
        <v>554</v>
      </c>
    </row>
    <row r="22" spans="1:3">
      <c r="A22" s="214">
        <v>20</v>
      </c>
      <c r="B22" s="210" t="s">
        <v>4786</v>
      </c>
      <c r="C22" s="212">
        <v>218</v>
      </c>
    </row>
    <row r="23" spans="1:3">
      <c r="A23" s="216">
        <v>21</v>
      </c>
      <c r="B23" s="210" t="s">
        <v>4787</v>
      </c>
      <c r="C23" s="212">
        <v>735</v>
      </c>
    </row>
    <row r="24" spans="1:3">
      <c r="A24" s="214">
        <v>22</v>
      </c>
      <c r="B24" s="210" t="s">
        <v>4788</v>
      </c>
      <c r="C24" s="212">
        <v>391</v>
      </c>
    </row>
    <row r="25" spans="1:3">
      <c r="A25" s="216">
        <v>23</v>
      </c>
      <c r="B25" s="210" t="s">
        <v>4789</v>
      </c>
      <c r="C25" s="212">
        <v>141</v>
      </c>
    </row>
    <row r="26" spans="1:3">
      <c r="A26" s="214">
        <v>24</v>
      </c>
      <c r="B26" s="210" t="s">
        <v>4790</v>
      </c>
      <c r="C26" s="212">
        <v>554</v>
      </c>
    </row>
    <row r="27" spans="1:3">
      <c r="A27" s="216">
        <v>25</v>
      </c>
      <c r="B27" s="210" t="s">
        <v>4791</v>
      </c>
      <c r="C27" s="212">
        <v>1163</v>
      </c>
    </row>
    <row r="28" spans="1:3">
      <c r="A28" s="214">
        <v>26</v>
      </c>
      <c r="B28" s="210" t="s">
        <v>4792</v>
      </c>
      <c r="C28" s="212">
        <v>838</v>
      </c>
    </row>
    <row r="29" spans="1:3">
      <c r="A29" s="216">
        <v>27</v>
      </c>
      <c r="B29" s="210" t="s">
        <v>4793</v>
      </c>
      <c r="C29" s="212">
        <v>750</v>
      </c>
    </row>
    <row r="30" spans="1:3">
      <c r="A30" s="214">
        <v>28</v>
      </c>
      <c r="B30" s="210" t="s">
        <v>4794</v>
      </c>
      <c r="C30" s="212">
        <v>776</v>
      </c>
    </row>
    <row r="31" spans="1:3">
      <c r="A31" s="216">
        <v>29</v>
      </c>
      <c r="B31" s="210" t="s">
        <v>4795</v>
      </c>
      <c r="C31" s="212">
        <v>67.099999999999994</v>
      </c>
    </row>
    <row r="32" spans="1:3">
      <c r="A32" s="214">
        <v>30</v>
      </c>
      <c r="B32" s="210" t="s">
        <v>4796</v>
      </c>
      <c r="C32" s="212">
        <v>567</v>
      </c>
    </row>
    <row r="33" spans="1:3">
      <c r="A33" s="216">
        <v>31</v>
      </c>
      <c r="B33" s="210" t="s">
        <v>4797</v>
      </c>
      <c r="C33" s="212">
        <v>921</v>
      </c>
    </row>
    <row r="34" spans="1:3">
      <c r="A34" s="214">
        <v>32</v>
      </c>
      <c r="B34" s="210" t="s">
        <v>4798</v>
      </c>
      <c r="C34" s="212">
        <v>634</v>
      </c>
    </row>
    <row r="35" spans="1:3">
      <c r="A35" s="216">
        <v>33</v>
      </c>
      <c r="B35" s="210" t="s">
        <v>4799</v>
      </c>
      <c r="C35" s="212">
        <v>1046</v>
      </c>
    </row>
    <row r="36" spans="1:3">
      <c r="A36" s="214">
        <v>34</v>
      </c>
      <c r="B36" s="210" t="s">
        <v>4800</v>
      </c>
      <c r="C36" s="212">
        <v>638</v>
      </c>
    </row>
    <row r="37" spans="1:3">
      <c r="A37" s="216">
        <v>35</v>
      </c>
      <c r="B37" s="210" t="s">
        <v>4801</v>
      </c>
      <c r="C37" s="212">
        <v>1168</v>
      </c>
    </row>
    <row r="38" spans="1:3">
      <c r="A38" s="214">
        <v>36</v>
      </c>
      <c r="B38" s="210" t="s">
        <v>4802</v>
      </c>
      <c r="C38" s="212">
        <v>691</v>
      </c>
    </row>
    <row r="39" spans="1:3">
      <c r="A39" s="216">
        <v>37</v>
      </c>
      <c r="B39" s="210" t="s">
        <v>4803</v>
      </c>
      <c r="C39" s="212">
        <v>950</v>
      </c>
    </row>
    <row r="40" spans="1:3">
      <c r="A40" s="214">
        <v>38</v>
      </c>
      <c r="B40" s="210" t="s">
        <v>4804</v>
      </c>
      <c r="C40" s="212">
        <v>0</v>
      </c>
    </row>
    <row r="41" spans="1:3">
      <c r="A41" s="216">
        <v>39</v>
      </c>
      <c r="B41" s="210" t="s">
        <v>4805</v>
      </c>
      <c r="C41" s="212">
        <v>278</v>
      </c>
    </row>
    <row r="42" spans="1:3">
      <c r="A42" s="214">
        <v>40</v>
      </c>
      <c r="B42" s="210" t="s">
        <v>4806</v>
      </c>
      <c r="C42" s="212">
        <v>187</v>
      </c>
    </row>
    <row r="43" spans="1:3">
      <c r="A43" s="216">
        <v>41</v>
      </c>
      <c r="B43" s="210" t="s">
        <v>4807</v>
      </c>
      <c r="C43" s="212">
        <v>212</v>
      </c>
    </row>
    <row r="44" spans="1:3">
      <c r="A44" s="214">
        <v>42</v>
      </c>
      <c r="B44" s="210" t="s">
        <v>4808</v>
      </c>
      <c r="C44" s="212">
        <v>229</v>
      </c>
    </row>
    <row r="45" spans="1:3">
      <c r="A45" s="216">
        <v>43</v>
      </c>
      <c r="B45" s="210" t="s">
        <v>4809</v>
      </c>
      <c r="C45" s="212">
        <v>512</v>
      </c>
    </row>
    <row r="46" spans="1:3">
      <c r="A46" s="214">
        <v>44</v>
      </c>
      <c r="B46" s="210" t="s">
        <v>4810</v>
      </c>
      <c r="C46" s="212">
        <v>386</v>
      </c>
    </row>
    <row r="47" spans="1:3">
      <c r="A47" s="216">
        <v>45</v>
      </c>
      <c r="B47" s="210" t="s">
        <v>4811</v>
      </c>
      <c r="C47" s="212">
        <v>597</v>
      </c>
    </row>
    <row r="48" spans="1:3">
      <c r="A48" s="214">
        <v>46</v>
      </c>
      <c r="B48" s="210" t="s">
        <v>4812</v>
      </c>
      <c r="C48" s="212">
        <v>451</v>
      </c>
    </row>
    <row r="49" spans="1:3">
      <c r="A49" s="216">
        <v>47</v>
      </c>
      <c r="B49" s="210" t="s">
        <v>4813</v>
      </c>
      <c r="C49" s="212">
        <v>319</v>
      </c>
    </row>
    <row r="50" spans="1:3">
      <c r="A50" s="214">
        <v>48</v>
      </c>
      <c r="B50" s="210" t="s">
        <v>4814</v>
      </c>
      <c r="C50" s="212">
        <v>710</v>
      </c>
    </row>
    <row r="51" spans="1:3">
      <c r="A51" s="216">
        <v>49</v>
      </c>
      <c r="B51" s="210" t="s">
        <v>4815</v>
      </c>
      <c r="C51" s="212">
        <v>347</v>
      </c>
    </row>
    <row r="52" spans="1:3">
      <c r="A52" s="214">
        <v>50</v>
      </c>
      <c r="B52" s="210" t="s">
        <v>4816</v>
      </c>
      <c r="C52" s="212">
        <v>381</v>
      </c>
    </row>
    <row r="53" spans="1:3">
      <c r="A53" s="216">
        <v>51</v>
      </c>
      <c r="B53" s="210" t="s">
        <v>4817</v>
      </c>
      <c r="C53" s="212">
        <v>428</v>
      </c>
    </row>
    <row r="54" spans="1:3">
      <c r="A54" s="214">
        <v>52</v>
      </c>
      <c r="B54" s="210" t="s">
        <v>4818</v>
      </c>
      <c r="C54" s="212">
        <v>495</v>
      </c>
    </row>
    <row r="55" spans="1:3">
      <c r="A55" s="216">
        <v>53</v>
      </c>
      <c r="B55" s="210" t="s">
        <v>4819</v>
      </c>
      <c r="C55" s="212">
        <v>573</v>
      </c>
    </row>
    <row r="56" spans="1:3">
      <c r="A56" s="214">
        <v>54</v>
      </c>
      <c r="B56" s="210" t="s">
        <v>4820</v>
      </c>
      <c r="C56" s="212">
        <v>358</v>
      </c>
    </row>
    <row r="57" spans="1:3">
      <c r="A57" s="216">
        <v>55</v>
      </c>
      <c r="B57" s="210" t="s">
        <v>4821</v>
      </c>
      <c r="C57" s="212">
        <v>142</v>
      </c>
    </row>
    <row r="58" spans="1:3">
      <c r="A58" s="214">
        <v>56</v>
      </c>
      <c r="B58" s="210" t="s">
        <v>4822</v>
      </c>
      <c r="C58" s="212">
        <v>75.7</v>
      </c>
    </row>
    <row r="59" spans="1:3">
      <c r="A59" s="216">
        <v>57</v>
      </c>
      <c r="B59" s="210" t="s">
        <v>4823</v>
      </c>
      <c r="C59" s="212">
        <v>433</v>
      </c>
    </row>
    <row r="60" spans="1:3">
      <c r="A60" s="214">
        <v>58</v>
      </c>
      <c r="B60" s="210" t="s">
        <v>4824</v>
      </c>
      <c r="C60" s="212">
        <v>696</v>
      </c>
    </row>
    <row r="61" spans="1:3">
      <c r="A61" s="216">
        <v>59</v>
      </c>
      <c r="B61" s="210" t="s">
        <v>4825</v>
      </c>
      <c r="C61" s="212">
        <v>734</v>
      </c>
    </row>
    <row r="62" spans="1:3">
      <c r="A62" s="214">
        <v>60</v>
      </c>
      <c r="B62" s="210" t="s">
        <v>4826</v>
      </c>
      <c r="C62" s="212">
        <v>930</v>
      </c>
    </row>
    <row r="63" spans="1:3">
      <c r="A63" s="216">
        <v>61</v>
      </c>
      <c r="B63" s="210" t="s">
        <v>4827</v>
      </c>
      <c r="C63" s="212">
        <v>157</v>
      </c>
    </row>
    <row r="64" spans="1:3">
      <c r="A64" s="214">
        <v>62</v>
      </c>
      <c r="B64" s="210" t="s">
        <v>4828</v>
      </c>
      <c r="C64" s="212">
        <v>309</v>
      </c>
    </row>
    <row r="65" spans="1:3">
      <c r="A65" s="216">
        <v>63</v>
      </c>
      <c r="B65" s="210" t="s">
        <v>4829</v>
      </c>
      <c r="C65" s="212">
        <v>334</v>
      </c>
    </row>
    <row r="66" spans="1:3">
      <c r="A66" s="214">
        <v>64</v>
      </c>
      <c r="B66" s="210" t="s">
        <v>4830</v>
      </c>
      <c r="C66" s="212">
        <v>1180</v>
      </c>
    </row>
    <row r="67" spans="1:3">
      <c r="A67" s="216">
        <v>65</v>
      </c>
      <c r="B67" s="210" t="s">
        <v>4831</v>
      </c>
      <c r="C67" s="212">
        <v>689</v>
      </c>
    </row>
    <row r="68" spans="1:3">
      <c r="A68" s="214">
        <v>66</v>
      </c>
      <c r="B68" s="210" t="s">
        <v>4832</v>
      </c>
      <c r="C68" s="212">
        <v>685</v>
      </c>
    </row>
    <row r="69" spans="1:3">
      <c r="A69" s="216">
        <v>67</v>
      </c>
      <c r="B69" s="210" t="s">
        <v>4833</v>
      </c>
      <c r="C69" s="212">
        <v>295</v>
      </c>
    </row>
    <row r="70" spans="1:3">
      <c r="A70" s="214">
        <v>68</v>
      </c>
      <c r="B70" s="210" t="s">
        <v>4834</v>
      </c>
      <c r="C70" s="212">
        <v>191</v>
      </c>
    </row>
    <row r="71" spans="1:3">
      <c r="A71" s="216">
        <v>69</v>
      </c>
      <c r="B71" s="210" t="s">
        <v>4835</v>
      </c>
      <c r="C71" s="212">
        <v>239</v>
      </c>
    </row>
    <row r="72" spans="1:3">
      <c r="A72" s="214">
        <v>70</v>
      </c>
      <c r="B72" s="210" t="s">
        <v>4836</v>
      </c>
      <c r="C72" s="212">
        <v>50.2</v>
      </c>
    </row>
    <row r="73" spans="1:3">
      <c r="A73" s="216">
        <v>71</v>
      </c>
      <c r="B73" s="210" t="s">
        <v>4837</v>
      </c>
      <c r="C73" s="212">
        <v>1013</v>
      </c>
    </row>
    <row r="74" spans="1:3">
      <c r="A74" s="214">
        <v>72</v>
      </c>
      <c r="B74" s="210" t="s">
        <v>4838</v>
      </c>
      <c r="C74" s="212">
        <v>236</v>
      </c>
    </row>
    <row r="75" spans="1:3">
      <c r="A75" s="216">
        <v>73</v>
      </c>
      <c r="B75" s="210" t="s">
        <v>4839</v>
      </c>
      <c r="C75" s="212">
        <v>717</v>
      </c>
    </row>
    <row r="76" spans="1:3">
      <c r="A76" s="214">
        <v>74</v>
      </c>
      <c r="B76" s="210" t="s">
        <v>4840</v>
      </c>
      <c r="C76" s="212">
        <v>574</v>
      </c>
    </row>
    <row r="77" spans="1:3">
      <c r="A77" s="216">
        <v>75</v>
      </c>
      <c r="B77" s="210" t="s">
        <v>4841</v>
      </c>
      <c r="C77" s="212">
        <v>541</v>
      </c>
    </row>
    <row r="78" spans="1:3">
      <c r="A78" s="214">
        <v>76</v>
      </c>
      <c r="B78" s="210" t="s">
        <v>4842</v>
      </c>
      <c r="C78" s="212">
        <v>227</v>
      </c>
    </row>
    <row r="79" spans="1:3">
      <c r="A79" s="216">
        <v>77</v>
      </c>
      <c r="B79" s="210" t="s">
        <v>4843</v>
      </c>
      <c r="C79" s="212">
        <v>370</v>
      </c>
    </row>
    <row r="80" spans="1:3">
      <c r="A80" s="214">
        <v>78</v>
      </c>
      <c r="B80" s="210" t="s">
        <v>4844</v>
      </c>
      <c r="C80" s="212">
        <v>972</v>
      </c>
    </row>
    <row r="81" spans="1:3">
      <c r="A81" s="216">
        <v>79</v>
      </c>
      <c r="B81" s="210" t="s">
        <v>4845</v>
      </c>
      <c r="C81" s="212">
        <v>242</v>
      </c>
    </row>
    <row r="82" spans="1:3">
      <c r="A82" s="214">
        <v>80</v>
      </c>
      <c r="B82" s="210" t="s">
        <v>4846</v>
      </c>
      <c r="C82" s="212">
        <v>796</v>
      </c>
    </row>
    <row r="83" spans="1:3">
      <c r="A83" s="216">
        <v>81</v>
      </c>
      <c r="B83" s="210" t="s">
        <v>4847</v>
      </c>
      <c r="C83" s="212">
        <v>204</v>
      </c>
    </row>
    <row r="84" spans="1:3">
      <c r="A84" s="214">
        <v>82</v>
      </c>
      <c r="B84" s="210" t="s">
        <v>4848</v>
      </c>
      <c r="C84" s="212">
        <v>602</v>
      </c>
    </row>
    <row r="85" spans="1:3">
      <c r="A85" s="216">
        <v>83</v>
      </c>
      <c r="B85" s="210" t="s">
        <v>4849</v>
      </c>
      <c r="C85" s="212">
        <v>478</v>
      </c>
    </row>
    <row r="86" spans="1:3">
      <c r="A86" s="214">
        <v>84</v>
      </c>
      <c r="B86" s="210" t="s">
        <v>4850</v>
      </c>
      <c r="C86" s="212">
        <v>661</v>
      </c>
    </row>
    <row r="87" spans="1:3">
      <c r="A87" s="216">
        <v>85</v>
      </c>
      <c r="B87" s="210" t="s">
        <v>4851</v>
      </c>
      <c r="C87" s="212">
        <v>670</v>
      </c>
    </row>
    <row r="88" spans="1:3">
      <c r="A88" s="214">
        <v>86</v>
      </c>
      <c r="B88" s="210" t="s">
        <v>4852</v>
      </c>
      <c r="C88" s="212">
        <v>774</v>
      </c>
    </row>
    <row r="89" spans="1:3">
      <c r="A89" s="216">
        <v>87</v>
      </c>
      <c r="B89" s="210" t="s">
        <v>4853</v>
      </c>
      <c r="C89" s="212">
        <v>1096</v>
      </c>
    </row>
    <row r="90" spans="1:3">
      <c r="A90" s="214">
        <v>88</v>
      </c>
      <c r="B90" s="210" t="s">
        <v>4854</v>
      </c>
      <c r="C90" s="212">
        <v>488</v>
      </c>
    </row>
    <row r="91" spans="1:3">
      <c r="A91" s="216">
        <v>89</v>
      </c>
      <c r="B91" s="210" t="s">
        <v>4855</v>
      </c>
      <c r="C91" s="212">
        <v>869</v>
      </c>
    </row>
    <row r="92" spans="1:3">
      <c r="A92" s="214">
        <v>90</v>
      </c>
      <c r="B92" s="210" t="s">
        <v>4856</v>
      </c>
      <c r="C92" s="212">
        <v>387</v>
      </c>
    </row>
    <row r="93" spans="1:3">
      <c r="A93" s="216">
        <v>91</v>
      </c>
      <c r="B93" s="210" t="s">
        <v>4857</v>
      </c>
      <c r="C93" s="212">
        <v>242</v>
      </c>
    </row>
    <row r="94" spans="1:3">
      <c r="A94" s="214">
        <v>92</v>
      </c>
      <c r="B94" s="210" t="s">
        <v>4858</v>
      </c>
      <c r="C94" s="212">
        <v>675</v>
      </c>
    </row>
    <row r="95" spans="1:3">
      <c r="A95" s="216">
        <v>93</v>
      </c>
      <c r="B95" s="210" t="s">
        <v>4859</v>
      </c>
      <c r="C95" s="212">
        <v>260</v>
      </c>
    </row>
    <row r="96" spans="1:3">
      <c r="A96" s="214">
        <v>94</v>
      </c>
      <c r="B96" s="210" t="s">
        <v>4860</v>
      </c>
      <c r="C96" s="212">
        <v>104</v>
      </c>
    </row>
    <row r="97" spans="1:3">
      <c r="A97" s="216">
        <v>95</v>
      </c>
      <c r="B97" s="210" t="s">
        <v>4861</v>
      </c>
      <c r="C97" s="212">
        <v>524</v>
      </c>
    </row>
    <row r="98" spans="1:3">
      <c r="A98" s="214">
        <v>96</v>
      </c>
      <c r="B98" s="210" t="s">
        <v>4862</v>
      </c>
      <c r="C98" s="212">
        <v>495</v>
      </c>
    </row>
    <row r="99" spans="1:3">
      <c r="A99" s="216">
        <v>97</v>
      </c>
      <c r="B99" s="210" t="s">
        <v>4863</v>
      </c>
      <c r="C99" s="212">
        <v>443</v>
      </c>
    </row>
    <row r="100" spans="1:3">
      <c r="A100" s="214">
        <v>98</v>
      </c>
      <c r="B100" s="210" t="s">
        <v>4864</v>
      </c>
      <c r="C100" s="212">
        <v>1141</v>
      </c>
    </row>
    <row r="101" spans="1:3">
      <c r="A101" s="216">
        <v>99</v>
      </c>
      <c r="B101" s="210" t="s">
        <v>4865</v>
      </c>
      <c r="C101" s="212">
        <v>652</v>
      </c>
    </row>
    <row r="102" spans="1:3">
      <c r="A102" s="214">
        <v>100</v>
      </c>
      <c r="B102" s="210" t="s">
        <v>4866</v>
      </c>
      <c r="C102" s="212">
        <v>406</v>
      </c>
    </row>
    <row r="103" spans="1:3">
      <c r="A103" s="216">
        <v>101</v>
      </c>
      <c r="B103" s="210" t="s">
        <v>4867</v>
      </c>
      <c r="C103" s="212">
        <v>216</v>
      </c>
    </row>
    <row r="104" spans="1:3">
      <c r="A104" s="214">
        <v>102</v>
      </c>
      <c r="B104" s="210" t="s">
        <v>4868</v>
      </c>
      <c r="C104" s="212">
        <v>270</v>
      </c>
    </row>
    <row r="105" spans="1:3">
      <c r="A105" s="216">
        <v>103</v>
      </c>
      <c r="B105" s="210" t="s">
        <v>4869</v>
      </c>
      <c r="C105" s="212">
        <v>244</v>
      </c>
    </row>
    <row r="106" spans="1:3">
      <c r="A106" s="214">
        <v>104</v>
      </c>
      <c r="B106" s="210" t="s">
        <v>4870</v>
      </c>
      <c r="C106" s="212">
        <v>1301</v>
      </c>
    </row>
    <row r="107" spans="1:3">
      <c r="A107" s="216">
        <v>105</v>
      </c>
      <c r="B107" s="210" t="s">
        <v>4871</v>
      </c>
      <c r="C107" s="212">
        <v>391</v>
      </c>
    </row>
    <row r="108" spans="1:3">
      <c r="A108" s="214">
        <v>106</v>
      </c>
      <c r="B108" s="210" t="s">
        <v>4872</v>
      </c>
      <c r="C108" s="212">
        <v>891</v>
      </c>
    </row>
    <row r="109" spans="1:3">
      <c r="A109" s="216">
        <v>107</v>
      </c>
      <c r="B109" s="210" t="s">
        <v>4873</v>
      </c>
      <c r="C109" s="212">
        <v>539</v>
      </c>
    </row>
    <row r="110" spans="1:3">
      <c r="A110" s="214">
        <v>108</v>
      </c>
      <c r="B110" s="210" t="s">
        <v>4874</v>
      </c>
      <c r="C110" s="212">
        <v>337</v>
      </c>
    </row>
    <row r="111" spans="1:3">
      <c r="A111" s="216">
        <v>109</v>
      </c>
      <c r="B111" s="210" t="s">
        <v>4875</v>
      </c>
      <c r="C111" s="212">
        <v>1147</v>
      </c>
    </row>
    <row r="112" spans="1:3">
      <c r="A112" s="214">
        <v>110</v>
      </c>
      <c r="B112" s="210" t="s">
        <v>4876</v>
      </c>
      <c r="C112" s="212">
        <v>214</v>
      </c>
    </row>
    <row r="113" spans="1:3">
      <c r="A113" s="216">
        <v>111</v>
      </c>
      <c r="B113" s="210" t="s">
        <v>4877</v>
      </c>
      <c r="C113" s="212">
        <v>104</v>
      </c>
    </row>
    <row r="114" spans="1:3">
      <c r="A114" s="214">
        <v>112</v>
      </c>
      <c r="B114" s="210" t="s">
        <v>4878</v>
      </c>
      <c r="C114" s="212">
        <v>305</v>
      </c>
    </row>
    <row r="115" spans="1:3">
      <c r="A115" s="216">
        <v>113</v>
      </c>
      <c r="B115" s="210" t="s">
        <v>4879</v>
      </c>
      <c r="C115" s="212">
        <v>509</v>
      </c>
    </row>
    <row r="116" spans="1:3">
      <c r="A116" s="214">
        <v>114</v>
      </c>
      <c r="B116" s="210" t="s">
        <v>4880</v>
      </c>
      <c r="C116" s="212">
        <v>1248</v>
      </c>
    </row>
    <row r="117" spans="1:3">
      <c r="A117" s="216">
        <v>115</v>
      </c>
      <c r="B117" s="210" t="s">
        <v>4881</v>
      </c>
      <c r="C117" s="212">
        <v>356</v>
      </c>
    </row>
    <row r="118" spans="1:3">
      <c r="A118" s="214">
        <v>116</v>
      </c>
      <c r="B118" s="210" t="s">
        <v>4882</v>
      </c>
      <c r="C118" s="212">
        <v>1327</v>
      </c>
    </row>
    <row r="119" spans="1:3">
      <c r="A119" s="216">
        <v>117</v>
      </c>
      <c r="B119" s="210" t="s">
        <v>4883</v>
      </c>
      <c r="C119" s="212">
        <v>259</v>
      </c>
    </row>
    <row r="120" spans="1:3">
      <c r="A120" s="214">
        <v>118</v>
      </c>
      <c r="B120" s="210" t="s">
        <v>4884</v>
      </c>
      <c r="C120" s="212">
        <v>433</v>
      </c>
    </row>
    <row r="121" spans="1:3">
      <c r="A121" s="216">
        <v>119</v>
      </c>
      <c r="B121" s="210" t="s">
        <v>4885</v>
      </c>
      <c r="C121" s="212">
        <v>34.4</v>
      </c>
    </row>
    <row r="122" spans="1:3">
      <c r="A122" s="214">
        <v>120</v>
      </c>
      <c r="B122" s="210" t="s">
        <v>4886</v>
      </c>
      <c r="C122" s="212">
        <v>1132</v>
      </c>
    </row>
    <row r="123" spans="1:3">
      <c r="A123" s="216">
        <v>121</v>
      </c>
      <c r="B123" s="210" t="s">
        <v>4887</v>
      </c>
      <c r="C123" s="212">
        <v>263</v>
      </c>
    </row>
    <row r="124" spans="1:3">
      <c r="A124" s="214">
        <v>122</v>
      </c>
      <c r="B124" s="210" t="s">
        <v>4888</v>
      </c>
      <c r="C124" s="212">
        <v>316</v>
      </c>
    </row>
    <row r="125" spans="1:3">
      <c r="A125" s="216">
        <v>123</v>
      </c>
      <c r="B125" s="210" t="s">
        <v>4889</v>
      </c>
      <c r="C125" s="212">
        <v>1015</v>
      </c>
    </row>
    <row r="126" spans="1:3">
      <c r="A126" s="214">
        <v>124</v>
      </c>
      <c r="B126" s="210" t="s">
        <v>4890</v>
      </c>
      <c r="C126" s="212">
        <v>309</v>
      </c>
    </row>
    <row r="127" spans="1:3">
      <c r="A127" s="216">
        <v>125</v>
      </c>
      <c r="B127" s="210" t="s">
        <v>4891</v>
      </c>
      <c r="C127" s="212">
        <v>175</v>
      </c>
    </row>
    <row r="128" spans="1:3">
      <c r="A128" s="214">
        <v>126</v>
      </c>
      <c r="B128" s="210" t="s">
        <v>4892</v>
      </c>
      <c r="C128" s="212">
        <v>499</v>
      </c>
    </row>
    <row r="129" spans="1:3">
      <c r="A129" s="216">
        <v>127</v>
      </c>
      <c r="B129" s="210" t="s">
        <v>4893</v>
      </c>
      <c r="C129" s="212">
        <v>1037</v>
      </c>
    </row>
    <row r="130" spans="1:3">
      <c r="A130" s="214">
        <v>128</v>
      </c>
      <c r="B130" s="210" t="s">
        <v>4894</v>
      </c>
      <c r="C130" s="212">
        <v>481</v>
      </c>
    </row>
    <row r="131" spans="1:3">
      <c r="A131" s="216">
        <v>129</v>
      </c>
      <c r="B131" s="210" t="s">
        <v>4895</v>
      </c>
      <c r="C131" s="212">
        <v>399</v>
      </c>
    </row>
    <row r="132" spans="1:3">
      <c r="A132" s="214">
        <v>130</v>
      </c>
      <c r="B132" s="210" t="s">
        <v>4896</v>
      </c>
      <c r="C132" s="212">
        <v>645</v>
      </c>
    </row>
    <row r="133" spans="1:3">
      <c r="A133" s="216">
        <v>131</v>
      </c>
      <c r="B133" s="210" t="s">
        <v>4897</v>
      </c>
      <c r="C133" s="212">
        <v>241</v>
      </c>
    </row>
    <row r="134" spans="1:3">
      <c r="A134" s="214">
        <v>132</v>
      </c>
      <c r="B134" s="210" t="s">
        <v>4898</v>
      </c>
      <c r="C134" s="212">
        <v>453</v>
      </c>
    </row>
    <row r="135" spans="1:3">
      <c r="A135" s="216">
        <v>133</v>
      </c>
      <c r="B135" s="210" t="s">
        <v>4899</v>
      </c>
      <c r="C135" s="212">
        <v>649</v>
      </c>
    </row>
    <row r="136" spans="1:3">
      <c r="A136" s="214">
        <v>134</v>
      </c>
      <c r="B136" s="210" t="s">
        <v>4900</v>
      </c>
      <c r="C136" s="212">
        <v>362</v>
      </c>
    </row>
    <row r="137" spans="1:3">
      <c r="A137" s="216">
        <v>135</v>
      </c>
      <c r="B137" s="210" t="s">
        <v>4901</v>
      </c>
      <c r="C137" s="212">
        <v>609</v>
      </c>
    </row>
    <row r="138" spans="1:3">
      <c r="A138" s="214">
        <v>136</v>
      </c>
      <c r="B138" s="210" t="s">
        <v>4902</v>
      </c>
      <c r="C138" s="212">
        <v>662</v>
      </c>
    </row>
    <row r="139" spans="1:3">
      <c r="A139" s="216">
        <v>137</v>
      </c>
      <c r="B139" s="210" t="s">
        <v>4903</v>
      </c>
      <c r="C139" s="212">
        <v>433</v>
      </c>
    </row>
    <row r="140" spans="1:3">
      <c r="A140" s="214">
        <v>138</v>
      </c>
      <c r="B140" s="210" t="s">
        <v>4904</v>
      </c>
      <c r="C140" s="212">
        <v>7.8</v>
      </c>
    </row>
    <row r="141" spans="1:3">
      <c r="A141" s="216">
        <v>139</v>
      </c>
      <c r="B141" s="210" t="s">
        <v>4905</v>
      </c>
      <c r="C141" s="212">
        <v>463</v>
      </c>
    </row>
    <row r="142" spans="1:3">
      <c r="A142" s="214">
        <v>140</v>
      </c>
      <c r="B142" s="210" t="s">
        <v>4906</v>
      </c>
      <c r="C142" s="212">
        <v>521</v>
      </c>
    </row>
    <row r="143" spans="1:3">
      <c r="A143" s="216">
        <v>141</v>
      </c>
      <c r="B143" s="210" t="s">
        <v>4907</v>
      </c>
      <c r="C143" s="212">
        <v>1273</v>
      </c>
    </row>
  </sheetData>
  <mergeCells count="1">
    <mergeCell ref="A1:C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sheetPr codeName="Planilha3">
    <outlinePr summaryBelow="0"/>
  </sheetPr>
  <dimension ref="A1:Q299"/>
  <sheetViews>
    <sheetView showGridLines="0" view="pageBreakPreview" zoomScale="70" zoomScaleNormal="70" zoomScaleSheetLayoutView="70" workbookViewId="0">
      <selection activeCell="E18" sqref="E18"/>
    </sheetView>
  </sheetViews>
  <sheetFormatPr defaultRowHeight="12.75"/>
  <cols>
    <col min="1" max="2" width="12.85546875" style="1327" customWidth="1"/>
    <col min="3" max="3" width="64.85546875" style="1291" bestFit="1" customWidth="1"/>
    <col min="4" max="4" width="17" style="1291" customWidth="1"/>
    <col min="5" max="5" width="17.5703125" style="1291" customWidth="1"/>
    <col min="6" max="6" width="12.85546875" style="1291" customWidth="1"/>
    <col min="7" max="7" width="14" style="1291" customWidth="1"/>
    <col min="8" max="8" width="16.42578125" style="1291" customWidth="1"/>
    <col min="9" max="9" width="17.5703125" style="1291" customWidth="1"/>
    <col min="10" max="10" width="12.42578125" style="1291" customWidth="1"/>
    <col min="11" max="11" width="15" style="1291" customWidth="1"/>
    <col min="12" max="12" width="18.7109375" style="1326" bestFit="1" customWidth="1"/>
    <col min="13" max="13" width="12.5703125" style="1291" customWidth="1"/>
    <col min="14" max="14" width="12.28515625" style="1291" customWidth="1"/>
    <col min="15" max="15" width="35.140625" style="1291" bestFit="1" customWidth="1"/>
    <col min="16" max="16384" width="9.140625" style="1291"/>
  </cols>
  <sheetData>
    <row r="1" spans="1:17">
      <c r="A1" s="2072" t="s">
        <v>0</v>
      </c>
      <c r="B1" s="2073"/>
      <c r="C1" s="2073"/>
      <c r="D1" s="2073"/>
      <c r="E1" s="2073"/>
      <c r="F1" s="2073"/>
      <c r="G1" s="2073"/>
      <c r="H1" s="2073"/>
      <c r="I1" s="2073"/>
      <c r="J1" s="2073"/>
      <c r="K1" s="2073"/>
      <c r="L1" s="2073"/>
      <c r="M1" s="2073"/>
      <c r="N1" s="2073"/>
      <c r="O1" s="2074"/>
    </row>
    <row r="2" spans="1:17">
      <c r="A2" s="2075" t="s">
        <v>5601</v>
      </c>
      <c r="B2" s="2076"/>
      <c r="C2" s="2076"/>
      <c r="D2" s="2076"/>
      <c r="E2" s="2076"/>
      <c r="F2" s="2076"/>
      <c r="G2" s="2076"/>
      <c r="H2" s="2076"/>
      <c r="I2" s="2076"/>
      <c r="J2" s="2076"/>
      <c r="K2" s="2076"/>
      <c r="L2" s="2076"/>
      <c r="M2" s="2076"/>
      <c r="N2" s="2076"/>
      <c r="O2" s="2077"/>
    </row>
    <row r="3" spans="1:17">
      <c r="A3" s="2075" t="s">
        <v>5602</v>
      </c>
      <c r="B3" s="2076"/>
      <c r="C3" s="2076"/>
      <c r="D3" s="2076"/>
      <c r="E3" s="2076"/>
      <c r="F3" s="2076"/>
      <c r="G3" s="2076"/>
      <c r="H3" s="2076"/>
      <c r="I3" s="2076"/>
      <c r="J3" s="2076"/>
      <c r="K3" s="2076"/>
      <c r="L3" s="2076"/>
      <c r="M3" s="2076"/>
      <c r="N3" s="2076"/>
      <c r="O3" s="2077"/>
    </row>
    <row r="4" spans="1:17">
      <c r="A4" s="2075" t="s">
        <v>3</v>
      </c>
      <c r="B4" s="2076"/>
      <c r="C4" s="2076"/>
      <c r="D4" s="2076"/>
      <c r="E4" s="2076"/>
      <c r="F4" s="2076"/>
      <c r="G4" s="2076"/>
      <c r="H4" s="2076"/>
      <c r="I4" s="2076"/>
      <c r="J4" s="2076"/>
      <c r="K4" s="2076"/>
      <c r="L4" s="2076"/>
      <c r="M4" s="2076"/>
      <c r="N4" s="2076"/>
      <c r="O4" s="2077"/>
    </row>
    <row r="5" spans="1:17">
      <c r="A5" s="2078" t="s">
        <v>4</v>
      </c>
      <c r="B5" s="2079"/>
      <c r="C5" s="2079"/>
      <c r="D5" s="2079"/>
      <c r="E5" s="2079"/>
      <c r="F5" s="2079"/>
      <c r="G5" s="2079"/>
      <c r="H5" s="2079"/>
      <c r="I5" s="2079"/>
      <c r="J5" s="2079"/>
      <c r="K5" s="2079"/>
      <c r="L5" s="2079"/>
      <c r="M5" s="2079"/>
      <c r="N5" s="2079"/>
      <c r="O5" s="2080"/>
    </row>
    <row r="6" spans="1:17">
      <c r="A6" s="583" t="s">
        <v>5</v>
      </c>
      <c r="B6" s="1292"/>
      <c r="C6" s="2070" t="s">
        <v>7658</v>
      </c>
      <c r="D6" s="2070"/>
      <c r="E6" s="2070"/>
      <c r="F6" s="2070"/>
      <c r="G6" s="2070"/>
      <c r="H6" s="2070"/>
      <c r="I6" s="2070"/>
      <c r="J6" s="2070"/>
      <c r="K6" s="2070"/>
      <c r="L6" s="2070"/>
      <c r="M6" s="2070"/>
      <c r="N6" s="2070"/>
      <c r="O6" s="2071"/>
    </row>
    <row r="7" spans="1:17">
      <c r="A7" s="584" t="s">
        <v>51</v>
      </c>
      <c r="B7" s="1293"/>
      <c r="C7" s="2062" t="s">
        <v>6775</v>
      </c>
      <c r="D7" s="2062"/>
      <c r="E7" s="2062"/>
      <c r="F7" s="2062"/>
      <c r="G7" s="2062"/>
      <c r="H7" s="2062"/>
      <c r="I7" s="2062"/>
      <c r="J7" s="2062"/>
      <c r="K7" s="2062"/>
      <c r="L7" s="2062"/>
      <c r="M7" s="2062"/>
      <c r="N7" s="2062"/>
      <c r="O7" s="2063"/>
    </row>
    <row r="8" spans="1:17">
      <c r="A8" s="584" t="s">
        <v>6</v>
      </c>
      <c r="B8" s="1293"/>
      <c r="C8" s="2062" t="s">
        <v>6776</v>
      </c>
      <c r="D8" s="2062"/>
      <c r="E8" s="2062"/>
      <c r="F8" s="2062"/>
      <c r="G8" s="2062"/>
      <c r="H8" s="2062"/>
      <c r="I8" s="2062"/>
      <c r="J8" s="2062"/>
      <c r="K8" s="2062"/>
      <c r="L8" s="2062"/>
      <c r="M8" s="2062"/>
      <c r="N8" s="2062"/>
      <c r="O8" s="2063"/>
    </row>
    <row r="9" spans="1:17">
      <c r="A9" s="585" t="s">
        <v>7</v>
      </c>
      <c r="B9" s="1293"/>
      <c r="C9" s="2064" t="s">
        <v>7819</v>
      </c>
      <c r="D9" s="2064"/>
      <c r="E9" s="2064"/>
      <c r="F9" s="2064"/>
      <c r="G9" s="2064"/>
      <c r="H9" s="2064"/>
      <c r="I9" s="2064"/>
      <c r="J9" s="2064"/>
      <c r="K9" s="2064"/>
      <c r="L9" s="2064"/>
      <c r="M9" s="2064"/>
      <c r="N9" s="2064"/>
      <c r="O9" s="2065"/>
    </row>
    <row r="10" spans="1:17" ht="30.75" customHeight="1">
      <c r="A10" s="2066" t="s">
        <v>4730</v>
      </c>
      <c r="B10" s="2067"/>
      <c r="C10" s="2067"/>
      <c r="D10" s="2067"/>
      <c r="E10" s="2067"/>
      <c r="F10" s="2067"/>
      <c r="G10" s="2067"/>
      <c r="H10" s="2067"/>
      <c r="I10" s="2067"/>
      <c r="J10" s="2067"/>
      <c r="K10" s="2067"/>
      <c r="L10" s="2067"/>
      <c r="M10" s="2067"/>
      <c r="N10" s="2067"/>
      <c r="O10" s="2068"/>
      <c r="P10" s="1294"/>
      <c r="Q10" s="1294"/>
    </row>
    <row r="11" spans="1:17" ht="20.25" customHeight="1">
      <c r="A11" s="1295"/>
      <c r="B11" s="1296"/>
      <c r="C11" s="1296"/>
      <c r="D11" s="2069" t="s">
        <v>6622</v>
      </c>
      <c r="E11" s="2069"/>
      <c r="F11" s="2069" t="s">
        <v>6512</v>
      </c>
      <c r="G11" s="2069"/>
      <c r="H11" s="2069"/>
      <c r="I11" s="2069"/>
      <c r="J11" s="1296"/>
      <c r="K11" s="1296"/>
      <c r="L11" s="1296"/>
      <c r="M11" s="1296"/>
      <c r="N11" s="1296"/>
      <c r="O11" s="1297"/>
      <c r="P11" s="1298"/>
      <c r="Q11" s="1299"/>
    </row>
    <row r="12" spans="1:17" ht="47.25" customHeight="1">
      <c r="A12" s="1300" t="s">
        <v>5578</v>
      </c>
      <c r="B12" s="1301" t="s">
        <v>7714</v>
      </c>
      <c r="C12" s="1302" t="s">
        <v>6561</v>
      </c>
      <c r="D12" s="1302" t="s">
        <v>6562</v>
      </c>
      <c r="E12" s="1302" t="s">
        <v>6563</v>
      </c>
      <c r="F12" s="1302" t="s">
        <v>6564</v>
      </c>
      <c r="G12" s="1302" t="s">
        <v>6565</v>
      </c>
      <c r="H12" s="1302" t="s">
        <v>6566</v>
      </c>
      <c r="I12" s="1302" t="s">
        <v>17</v>
      </c>
      <c r="J12" s="1302" t="s">
        <v>6567</v>
      </c>
      <c r="K12" s="1302" t="s">
        <v>6568</v>
      </c>
      <c r="L12" s="1303" t="s">
        <v>6569</v>
      </c>
      <c r="M12" s="1302" t="s">
        <v>6570</v>
      </c>
      <c r="N12" s="1302" t="s">
        <v>16</v>
      </c>
      <c r="O12" s="1304" t="s">
        <v>6571</v>
      </c>
      <c r="P12" s="1294"/>
      <c r="Q12" s="1294"/>
    </row>
    <row r="13" spans="1:17" ht="57">
      <c r="A13" s="1305" t="s">
        <v>6575</v>
      </c>
      <c r="B13" s="1328" t="s">
        <v>7715</v>
      </c>
      <c r="C13" s="660" t="s">
        <v>317</v>
      </c>
      <c r="D13" s="1307" t="s">
        <v>4769</v>
      </c>
      <c r="E13" s="1307" t="s">
        <v>4775</v>
      </c>
      <c r="F13" s="1307">
        <v>2</v>
      </c>
      <c r="G13" s="1307">
        <v>177.5</v>
      </c>
      <c r="H13" s="1307">
        <v>60</v>
      </c>
      <c r="I13" s="1307">
        <v>1</v>
      </c>
      <c r="J13" s="1267">
        <v>0.5</v>
      </c>
      <c r="K13" s="1329">
        <v>204.95</v>
      </c>
      <c r="L13" s="659">
        <v>606.3104166666667</v>
      </c>
      <c r="M13" s="1267" t="s">
        <v>50</v>
      </c>
      <c r="N13" s="1267" t="s">
        <v>6573</v>
      </c>
      <c r="O13" s="1330" t="s">
        <v>13374</v>
      </c>
    </row>
    <row r="14" spans="1:17" ht="57">
      <c r="A14" s="1305" t="s">
        <v>6576</v>
      </c>
      <c r="B14" s="1328" t="s">
        <v>7716</v>
      </c>
      <c r="C14" s="657" t="s">
        <v>423</v>
      </c>
      <c r="D14" s="1307" t="s">
        <v>4769</v>
      </c>
      <c r="E14" s="1307" t="s">
        <v>4775</v>
      </c>
      <c r="F14" s="1307">
        <v>2</v>
      </c>
      <c r="G14" s="1307">
        <v>177.5</v>
      </c>
      <c r="H14" s="1307">
        <v>60</v>
      </c>
      <c r="I14" s="1307">
        <v>1</v>
      </c>
      <c r="J14" s="1267">
        <v>1</v>
      </c>
      <c r="K14" s="1329">
        <v>204.95</v>
      </c>
      <c r="L14" s="659">
        <v>1212.6208333333334</v>
      </c>
      <c r="M14" s="1267" t="s">
        <v>50</v>
      </c>
      <c r="N14" s="1267" t="s">
        <v>6573</v>
      </c>
      <c r="O14" s="1330" t="s">
        <v>13374</v>
      </c>
    </row>
    <row r="15" spans="1:17" ht="48.75" customHeight="1">
      <c r="A15" s="1305" t="s">
        <v>6577</v>
      </c>
      <c r="B15" s="1328" t="s">
        <v>7717</v>
      </c>
      <c r="C15" s="657" t="s">
        <v>311</v>
      </c>
      <c r="D15" s="1307" t="s">
        <v>4769</v>
      </c>
      <c r="E15" s="1307" t="s">
        <v>4775</v>
      </c>
      <c r="F15" s="1307">
        <v>2</v>
      </c>
      <c r="G15" s="1307">
        <v>177.5</v>
      </c>
      <c r="H15" s="1307">
        <v>60</v>
      </c>
      <c r="I15" s="1307">
        <v>1</v>
      </c>
      <c r="J15" s="1267">
        <v>0.5</v>
      </c>
      <c r="K15" s="1329">
        <v>204.95</v>
      </c>
      <c r="L15" s="659">
        <v>606.3104166666667</v>
      </c>
      <c r="M15" s="1267" t="s">
        <v>50</v>
      </c>
      <c r="N15" s="1267" t="s">
        <v>6573</v>
      </c>
      <c r="O15" s="1330" t="s">
        <v>13374</v>
      </c>
    </row>
    <row r="16" spans="1:17" ht="42.75">
      <c r="A16" s="1305" t="s">
        <v>6578</v>
      </c>
      <c r="B16" s="1328" t="s">
        <v>7718</v>
      </c>
      <c r="C16" s="657" t="s">
        <v>416</v>
      </c>
      <c r="D16" s="1307" t="s">
        <v>4769</v>
      </c>
      <c r="E16" s="1307" t="s">
        <v>4775</v>
      </c>
      <c r="F16" s="1307">
        <v>2</v>
      </c>
      <c r="G16" s="1307">
        <v>177.5</v>
      </c>
      <c r="H16" s="1307">
        <v>60</v>
      </c>
      <c r="I16" s="1307">
        <v>1</v>
      </c>
      <c r="J16" s="1267">
        <v>0.5</v>
      </c>
      <c r="K16" s="1329">
        <v>204.95</v>
      </c>
      <c r="L16" s="659">
        <v>606.3104166666667</v>
      </c>
      <c r="M16" s="1267" t="s">
        <v>50</v>
      </c>
      <c r="N16" s="1267" t="s">
        <v>6573</v>
      </c>
      <c r="O16" s="1330" t="s">
        <v>13374</v>
      </c>
    </row>
    <row r="17" spans="1:15" ht="42.75">
      <c r="A17" s="1305" t="s">
        <v>6579</v>
      </c>
      <c r="B17" s="1328" t="s">
        <v>7719</v>
      </c>
      <c r="C17" s="657" t="s">
        <v>309</v>
      </c>
      <c r="D17" s="1307" t="s">
        <v>4769</v>
      </c>
      <c r="E17" s="1307" t="s">
        <v>4775</v>
      </c>
      <c r="F17" s="1307">
        <v>2</v>
      </c>
      <c r="G17" s="1307">
        <v>177.5</v>
      </c>
      <c r="H17" s="1307">
        <v>60</v>
      </c>
      <c r="I17" s="1307">
        <v>1</v>
      </c>
      <c r="J17" s="1267">
        <v>1</v>
      </c>
      <c r="K17" s="1329">
        <v>204.95</v>
      </c>
      <c r="L17" s="659">
        <v>1212.6208333333334</v>
      </c>
      <c r="M17" s="1267" t="s">
        <v>50</v>
      </c>
      <c r="N17" s="1267" t="s">
        <v>6573</v>
      </c>
      <c r="O17" s="1330" t="s">
        <v>13374</v>
      </c>
    </row>
    <row r="18" spans="1:15" ht="42.75">
      <c r="A18" s="1305" t="s">
        <v>6580</v>
      </c>
      <c r="B18" s="1328" t="s">
        <v>7720</v>
      </c>
      <c r="C18" s="661" t="s">
        <v>307</v>
      </c>
      <c r="D18" s="1307" t="s">
        <v>4769</v>
      </c>
      <c r="E18" s="1307" t="s">
        <v>4775</v>
      </c>
      <c r="F18" s="1307">
        <v>2</v>
      </c>
      <c r="G18" s="1307">
        <v>177.5</v>
      </c>
      <c r="H18" s="1307">
        <v>60</v>
      </c>
      <c r="I18" s="1307">
        <v>1</v>
      </c>
      <c r="J18" s="1267">
        <v>1</v>
      </c>
      <c r="K18" s="1329">
        <v>204.95</v>
      </c>
      <c r="L18" s="659">
        <v>1212.6208333333334</v>
      </c>
      <c r="M18" s="1267" t="s">
        <v>50</v>
      </c>
      <c r="N18" s="1267" t="s">
        <v>6573</v>
      </c>
      <c r="O18" s="1330" t="s">
        <v>13374</v>
      </c>
    </row>
    <row r="19" spans="1:15" ht="42.75">
      <c r="A19" s="1305" t="s">
        <v>6581</v>
      </c>
      <c r="B19" s="1328" t="s">
        <v>7721</v>
      </c>
      <c r="C19" s="661" t="s">
        <v>293</v>
      </c>
      <c r="D19" s="1307" t="s">
        <v>4769</v>
      </c>
      <c r="E19" s="1307" t="s">
        <v>4775</v>
      </c>
      <c r="F19" s="1307">
        <v>2</v>
      </c>
      <c r="G19" s="1307">
        <v>177.5</v>
      </c>
      <c r="H19" s="1307">
        <v>60</v>
      </c>
      <c r="I19" s="1307">
        <v>1</v>
      </c>
      <c r="J19" s="1267">
        <v>0.2</v>
      </c>
      <c r="K19" s="1329">
        <v>204.95</v>
      </c>
      <c r="L19" s="659">
        <v>242.52416666666664</v>
      </c>
      <c r="M19" s="1267" t="s">
        <v>50</v>
      </c>
      <c r="N19" s="1267" t="s">
        <v>6573</v>
      </c>
      <c r="O19" s="1330" t="s">
        <v>13374</v>
      </c>
    </row>
    <row r="20" spans="1:15" ht="28.5" hidden="1">
      <c r="A20" s="1305" t="s">
        <v>6582</v>
      </c>
      <c r="B20" s="1306" t="s">
        <v>7722</v>
      </c>
      <c r="C20" s="1313" t="s">
        <v>315</v>
      </c>
      <c r="D20" s="1307" t="s">
        <v>4769</v>
      </c>
      <c r="E20" s="1307" t="s">
        <v>7723</v>
      </c>
      <c r="F20" s="1308">
        <v>0</v>
      </c>
      <c r="G20" s="1307">
        <v>365</v>
      </c>
      <c r="H20" s="1308">
        <v>60</v>
      </c>
      <c r="I20" s="1308">
        <v>1</v>
      </c>
      <c r="J20" s="1309">
        <v>1</v>
      </c>
      <c r="K20" s="1310">
        <v>204.95</v>
      </c>
      <c r="L20" s="1311">
        <v>0</v>
      </c>
      <c r="M20" s="1309" t="s">
        <v>50</v>
      </c>
      <c r="N20" s="1309" t="s">
        <v>6573</v>
      </c>
      <c r="O20" s="1312" t="s">
        <v>6574</v>
      </c>
    </row>
    <row r="21" spans="1:15" ht="38.25" hidden="1">
      <c r="A21" s="1305" t="s">
        <v>6583</v>
      </c>
      <c r="B21" s="1306" t="s">
        <v>7724</v>
      </c>
      <c r="C21" s="1313" t="s">
        <v>282</v>
      </c>
      <c r="D21" s="1307" t="s">
        <v>4769</v>
      </c>
      <c r="E21" s="1307" t="s">
        <v>7723</v>
      </c>
      <c r="F21" s="1308">
        <v>0</v>
      </c>
      <c r="G21" s="1307">
        <v>365</v>
      </c>
      <c r="H21" s="1308">
        <v>60</v>
      </c>
      <c r="I21" s="1308">
        <v>1</v>
      </c>
      <c r="J21" s="1309">
        <v>1</v>
      </c>
      <c r="K21" s="1310">
        <v>204.95</v>
      </c>
      <c r="L21" s="1311">
        <v>0</v>
      </c>
      <c r="M21" s="1309" t="s">
        <v>50</v>
      </c>
      <c r="N21" s="1309" t="s">
        <v>6573</v>
      </c>
      <c r="O21" s="1312" t="s">
        <v>6574</v>
      </c>
    </row>
    <row r="22" spans="1:15" ht="47.25" customHeight="1">
      <c r="A22" s="1300" t="s">
        <v>6595</v>
      </c>
      <c r="B22" s="1301"/>
      <c r="C22" s="1302" t="s">
        <v>6596</v>
      </c>
      <c r="D22" s="1302" t="s">
        <v>6562</v>
      </c>
      <c r="E22" s="1302" t="s">
        <v>6563</v>
      </c>
      <c r="F22" s="1302" t="s">
        <v>6564</v>
      </c>
      <c r="G22" s="1302" t="s">
        <v>6565</v>
      </c>
      <c r="H22" s="1302" t="s">
        <v>6566</v>
      </c>
      <c r="I22" s="1302" t="s">
        <v>17</v>
      </c>
      <c r="J22" s="1302" t="s">
        <v>6567</v>
      </c>
      <c r="K22" s="1302" t="s">
        <v>6568</v>
      </c>
      <c r="L22" s="1303" t="s">
        <v>6569</v>
      </c>
      <c r="M22" s="1302" t="s">
        <v>6570</v>
      </c>
      <c r="N22" s="1302" t="s">
        <v>16</v>
      </c>
      <c r="O22" s="1304" t="s">
        <v>6571</v>
      </c>
    </row>
    <row r="23" spans="1:15" ht="57">
      <c r="A23" s="1314" t="s">
        <v>6597</v>
      </c>
      <c r="B23" s="665">
        <v>5901</v>
      </c>
      <c r="C23" s="666" t="s">
        <v>305</v>
      </c>
      <c r="D23" s="1307" t="s">
        <v>4769</v>
      </c>
      <c r="E23" s="1307" t="s">
        <v>4775</v>
      </c>
      <c r="F23" s="1307">
        <v>2</v>
      </c>
      <c r="G23" s="1307">
        <v>177.5</v>
      </c>
      <c r="H23" s="1331">
        <v>60</v>
      </c>
      <c r="I23" s="1331">
        <v>1</v>
      </c>
      <c r="J23" s="1267">
        <v>1</v>
      </c>
      <c r="K23" s="1335">
        <v>181.26</v>
      </c>
      <c r="L23" s="659">
        <v>1072.4549999999999</v>
      </c>
      <c r="M23" s="665" t="s">
        <v>49</v>
      </c>
      <c r="N23" s="665">
        <v>5901</v>
      </c>
      <c r="O23" s="1332" t="s">
        <v>6598</v>
      </c>
    </row>
    <row r="24" spans="1:15" ht="71.25">
      <c r="A24" s="1314" t="s">
        <v>6599</v>
      </c>
      <c r="B24" s="665">
        <v>83362</v>
      </c>
      <c r="C24" s="666" t="s">
        <v>323</v>
      </c>
      <c r="D24" s="1307" t="s">
        <v>4769</v>
      </c>
      <c r="E24" s="1307" t="s">
        <v>4775</v>
      </c>
      <c r="F24" s="1307">
        <v>2</v>
      </c>
      <c r="G24" s="1307">
        <v>177.5</v>
      </c>
      <c r="H24" s="1331">
        <v>60</v>
      </c>
      <c r="I24" s="1331">
        <v>1</v>
      </c>
      <c r="J24" s="1267">
        <v>1</v>
      </c>
      <c r="K24" s="753">
        <v>186.09</v>
      </c>
      <c r="L24" s="659">
        <v>1101.0325</v>
      </c>
      <c r="M24" s="665" t="s">
        <v>49</v>
      </c>
      <c r="N24" s="665">
        <v>83362</v>
      </c>
      <c r="O24" s="1332" t="s">
        <v>6598</v>
      </c>
    </row>
    <row r="25" spans="1:15" ht="57">
      <c r="A25" s="1314" t="s">
        <v>6601</v>
      </c>
      <c r="B25" s="665">
        <v>89876</v>
      </c>
      <c r="C25" s="669" t="s">
        <v>346</v>
      </c>
      <c r="D25" s="1307" t="s">
        <v>4769</v>
      </c>
      <c r="E25" s="1307" t="s">
        <v>4775</v>
      </c>
      <c r="F25" s="1307">
        <v>2</v>
      </c>
      <c r="G25" s="1307">
        <v>177.5</v>
      </c>
      <c r="H25" s="1331">
        <v>60</v>
      </c>
      <c r="I25" s="1331">
        <v>1</v>
      </c>
      <c r="J25" s="1267">
        <v>1</v>
      </c>
      <c r="K25" s="753">
        <v>197.41</v>
      </c>
      <c r="L25" s="659">
        <v>1168.0091666666667</v>
      </c>
      <c r="M25" s="665" t="s">
        <v>49</v>
      </c>
      <c r="N25" s="665">
        <v>96035</v>
      </c>
      <c r="O25" s="1332" t="s">
        <v>6598</v>
      </c>
    </row>
    <row r="26" spans="1:15" ht="12.75" customHeight="1">
      <c r="A26" s="2053" t="s">
        <v>6463</v>
      </c>
      <c r="B26" s="2054"/>
      <c r="C26" s="2055"/>
      <c r="D26" s="2055"/>
      <c r="E26" s="2055"/>
      <c r="F26" s="2055"/>
      <c r="G26" s="2055"/>
      <c r="H26" s="2055"/>
      <c r="I26" s="2055"/>
      <c r="J26" s="2055"/>
      <c r="K26" s="2055"/>
      <c r="L26" s="671">
        <v>9040.8145833333328</v>
      </c>
      <c r="M26" s="1315"/>
      <c r="N26" s="1315"/>
      <c r="O26" s="1316"/>
    </row>
    <row r="27" spans="1:15" ht="38.25" customHeight="1">
      <c r="A27" s="1317" t="s">
        <v>6608</v>
      </c>
      <c r="B27" s="1318"/>
      <c r="C27" s="2056"/>
      <c r="D27" s="2056"/>
      <c r="E27" s="2056"/>
      <c r="F27" s="2056"/>
      <c r="G27" s="2056"/>
      <c r="H27" s="2056"/>
      <c r="I27" s="2056"/>
      <c r="J27" s="2056"/>
      <c r="K27" s="2056"/>
      <c r="L27" s="2056"/>
      <c r="M27" s="2056"/>
      <c r="N27" s="2056"/>
      <c r="O27" s="2057"/>
    </row>
    <row r="28" spans="1:15" ht="30.75" customHeight="1">
      <c r="A28" s="1319" t="s">
        <v>6609</v>
      </c>
      <c r="B28" s="1320"/>
      <c r="C28" s="2058" t="s">
        <v>7725</v>
      </c>
      <c r="D28" s="2058"/>
      <c r="E28" s="2058"/>
      <c r="F28" s="2058"/>
      <c r="G28" s="2058"/>
      <c r="H28" s="2058"/>
      <c r="I28" s="2058"/>
      <c r="J28" s="2058"/>
      <c r="K28" s="2058"/>
      <c r="L28" s="2058"/>
      <c r="M28" s="2058"/>
      <c r="N28" s="2058"/>
      <c r="O28" s="2059"/>
    </row>
    <row r="29" spans="1:15" ht="36.75" customHeight="1">
      <c r="A29" s="1319" t="s">
        <v>6610</v>
      </c>
      <c r="B29" s="1320"/>
      <c r="C29" s="2058" t="s">
        <v>7726</v>
      </c>
      <c r="D29" s="2058"/>
      <c r="E29" s="2058"/>
      <c r="F29" s="2058"/>
      <c r="G29" s="2058"/>
      <c r="H29" s="2058"/>
      <c r="I29" s="2058"/>
      <c r="J29" s="2058"/>
      <c r="K29" s="2058"/>
      <c r="L29" s="2058"/>
      <c r="M29" s="2058"/>
      <c r="N29" s="2058"/>
      <c r="O29" s="2059"/>
    </row>
    <row r="30" spans="1:15" ht="24" customHeight="1" thickBot="1">
      <c r="A30" s="1321" t="s">
        <v>6611</v>
      </c>
      <c r="B30" s="1322"/>
      <c r="C30" s="2060" t="s">
        <v>7727</v>
      </c>
      <c r="D30" s="2060"/>
      <c r="E30" s="2060"/>
      <c r="F30" s="2060"/>
      <c r="G30" s="2060"/>
      <c r="H30" s="2060"/>
      <c r="I30" s="2060"/>
      <c r="J30" s="2060"/>
      <c r="K30" s="2060"/>
      <c r="L30" s="2060"/>
      <c r="M30" s="2060"/>
      <c r="N30" s="2060"/>
      <c r="O30" s="2061"/>
    </row>
    <row r="31" spans="1:15">
      <c r="A31" s="1323"/>
      <c r="B31" s="1323"/>
      <c r="C31" s="1323"/>
      <c r="D31" s="1323"/>
      <c r="E31" s="1323"/>
      <c r="F31" s="1323"/>
      <c r="G31" s="1323"/>
      <c r="H31" s="1323"/>
      <c r="I31" s="1323"/>
      <c r="J31" s="1323"/>
      <c r="K31" s="1323"/>
      <c r="L31" s="1324"/>
      <c r="M31" s="1323"/>
      <c r="N31" s="1323"/>
      <c r="O31" s="1323"/>
    </row>
    <row r="32" spans="1:15">
      <c r="A32" s="1323"/>
      <c r="B32" s="1323"/>
      <c r="C32" s="1323"/>
      <c r="D32" s="1323"/>
      <c r="E32" s="1323"/>
      <c r="F32" s="1323"/>
      <c r="G32" s="1323"/>
      <c r="H32" s="1323"/>
      <c r="I32" s="1323"/>
      <c r="J32" s="1323"/>
      <c r="K32" s="1323"/>
      <c r="L32" s="1324"/>
      <c r="M32" s="1323"/>
      <c r="N32" s="1323"/>
      <c r="O32" s="1323"/>
    </row>
    <row r="33" spans="1:15">
      <c r="A33" s="1323"/>
      <c r="B33" s="1323"/>
      <c r="C33" s="1323"/>
      <c r="D33" s="1323"/>
      <c r="E33" s="1323"/>
      <c r="F33" s="1323"/>
      <c r="G33" s="1323"/>
      <c r="H33" s="1323"/>
      <c r="I33" s="1323"/>
      <c r="J33" s="1323"/>
      <c r="K33" s="1323"/>
      <c r="L33" s="1324"/>
      <c r="M33" s="1323"/>
      <c r="N33" s="1323"/>
      <c r="O33" s="1323"/>
    </row>
    <row r="34" spans="1:15">
      <c r="A34" s="1323"/>
      <c r="B34" s="1323"/>
      <c r="C34" s="1323"/>
      <c r="D34" s="1323"/>
      <c r="E34" s="1323"/>
      <c r="F34" s="1323"/>
      <c r="G34" s="1323"/>
      <c r="H34" s="1323"/>
      <c r="I34" s="1323"/>
      <c r="J34" s="1323"/>
      <c r="K34" s="1323"/>
      <c r="L34" s="1324"/>
      <c r="M34" s="1323"/>
      <c r="N34" s="1323"/>
      <c r="O34" s="1323"/>
    </row>
    <row r="35" spans="1:15">
      <c r="A35" s="1323"/>
      <c r="B35" s="1323"/>
      <c r="C35" s="1323"/>
      <c r="D35" s="1323"/>
      <c r="E35" s="1323"/>
      <c r="F35" s="1323"/>
      <c r="G35" s="1323"/>
      <c r="H35" s="1323"/>
      <c r="I35" s="1323"/>
      <c r="J35" s="1323"/>
      <c r="K35" s="1323"/>
      <c r="L35" s="1324"/>
      <c r="M35" s="1323"/>
      <c r="N35" s="1323"/>
      <c r="O35" s="1323"/>
    </row>
    <row r="36" spans="1:15">
      <c r="A36" s="1323"/>
      <c r="B36" s="1323"/>
      <c r="C36" s="1323"/>
      <c r="D36" s="1323"/>
      <c r="E36" s="1323"/>
      <c r="F36" s="1323"/>
      <c r="G36" s="1323"/>
      <c r="H36" s="1323"/>
      <c r="I36" s="1323"/>
      <c r="J36" s="1323"/>
      <c r="K36" s="1323"/>
      <c r="L36" s="1324"/>
      <c r="M36" s="1323"/>
      <c r="N36" s="1323"/>
      <c r="O36" s="1323"/>
    </row>
    <row r="37" spans="1:15">
      <c r="A37" s="1323"/>
      <c r="B37" s="1323"/>
      <c r="C37" s="1323"/>
      <c r="D37" s="1323"/>
      <c r="E37" s="1323"/>
      <c r="F37" s="1323"/>
      <c r="G37" s="1323"/>
      <c r="H37" s="1323"/>
      <c r="I37" s="1323"/>
      <c r="J37" s="1323"/>
      <c r="K37" s="1323"/>
      <c r="L37" s="1324"/>
      <c r="M37" s="1323"/>
      <c r="N37" s="1323"/>
      <c r="O37" s="1323"/>
    </row>
    <row r="38" spans="1:15">
      <c r="A38" s="1323"/>
      <c r="B38" s="1323"/>
      <c r="C38" s="1323"/>
      <c r="D38" s="1323"/>
      <c r="E38" s="1323"/>
      <c r="F38" s="1323"/>
      <c r="G38" s="1323"/>
      <c r="H38" s="1323"/>
      <c r="I38" s="1323"/>
      <c r="J38" s="1323"/>
      <c r="K38" s="1323"/>
      <c r="L38" s="1324"/>
      <c r="M38" s="1323"/>
      <c r="N38" s="1323"/>
      <c r="O38" s="1323"/>
    </row>
    <row r="39" spans="1:15">
      <c r="A39" s="1323"/>
      <c r="B39" s="1323"/>
      <c r="C39" s="1323"/>
      <c r="D39" s="1323"/>
      <c r="E39" s="1323"/>
      <c r="F39" s="1323"/>
      <c r="G39" s="1323"/>
      <c r="H39" s="1323"/>
      <c r="I39" s="1323"/>
      <c r="J39" s="1323"/>
      <c r="K39" s="1323"/>
      <c r="L39" s="1324"/>
      <c r="M39" s="1323"/>
      <c r="N39" s="1323"/>
      <c r="O39" s="1323"/>
    </row>
    <row r="40" spans="1:15">
      <c r="A40" s="1323"/>
      <c r="B40" s="1323"/>
      <c r="C40" s="1323"/>
      <c r="D40" s="1323"/>
      <c r="E40" s="1323"/>
      <c r="F40" s="1323"/>
      <c r="G40" s="1323"/>
      <c r="H40" s="1323"/>
      <c r="I40" s="1323"/>
      <c r="J40" s="1323"/>
      <c r="K40" s="1323"/>
      <c r="L40" s="1324"/>
      <c r="M40" s="1323"/>
      <c r="N40" s="1323"/>
      <c r="O40" s="1323"/>
    </row>
    <row r="41" spans="1:15">
      <c r="A41" s="1323"/>
      <c r="B41" s="1323"/>
      <c r="C41" s="1323"/>
      <c r="D41" s="1323"/>
      <c r="E41" s="1323"/>
      <c r="F41" s="1323"/>
      <c r="G41" s="1323"/>
      <c r="H41" s="1323"/>
      <c r="I41" s="1323"/>
      <c r="J41" s="1323"/>
      <c r="K41" s="1323"/>
      <c r="L41" s="1324"/>
      <c r="M41" s="1323"/>
      <c r="N41" s="1323"/>
      <c r="O41" s="1323"/>
    </row>
    <row r="42" spans="1:15">
      <c r="A42" s="1323"/>
      <c r="B42" s="1323"/>
      <c r="C42" s="1323"/>
      <c r="D42" s="1323"/>
      <c r="E42" s="1323"/>
      <c r="F42" s="1323"/>
      <c r="G42" s="1323"/>
      <c r="H42" s="1323"/>
      <c r="I42" s="1323"/>
      <c r="J42" s="1323"/>
      <c r="K42" s="1323"/>
      <c r="L42" s="1324"/>
      <c r="M42" s="1323"/>
      <c r="N42" s="1323"/>
      <c r="O42" s="1323"/>
    </row>
    <row r="43" spans="1:15">
      <c r="A43" s="1323"/>
      <c r="B43" s="1323"/>
      <c r="C43" s="1323"/>
      <c r="D43" s="1323"/>
      <c r="E43" s="1323"/>
      <c r="F43" s="1323"/>
      <c r="G43" s="1323"/>
      <c r="H43" s="1323"/>
      <c r="I43" s="1323"/>
      <c r="J43" s="1323"/>
      <c r="K43" s="1323"/>
      <c r="L43" s="1324"/>
      <c r="M43" s="1323"/>
      <c r="N43" s="1323"/>
      <c r="O43" s="1323"/>
    </row>
    <row r="44" spans="1:15">
      <c r="A44" s="1323"/>
      <c r="B44" s="1323"/>
      <c r="C44" s="1323"/>
      <c r="D44" s="1323"/>
      <c r="E44" s="1323"/>
      <c r="F44" s="1323"/>
      <c r="G44" s="1323"/>
      <c r="H44" s="1323"/>
      <c r="I44" s="1323"/>
      <c r="J44" s="1323"/>
      <c r="K44" s="1323"/>
      <c r="L44" s="1324"/>
      <c r="M44" s="1323"/>
      <c r="N44" s="1323"/>
      <c r="O44" s="1323"/>
    </row>
    <row r="45" spans="1:15">
      <c r="A45" s="1323"/>
      <c r="B45" s="1323"/>
      <c r="C45" s="1323"/>
      <c r="D45" s="1323"/>
      <c r="E45" s="1323"/>
      <c r="F45" s="1323"/>
      <c r="G45" s="1323"/>
      <c r="H45" s="1323"/>
      <c r="I45" s="1323"/>
      <c r="J45" s="1323"/>
      <c r="K45" s="1323"/>
      <c r="L45" s="1324"/>
      <c r="M45" s="1323"/>
      <c r="N45" s="1323"/>
      <c r="O45" s="1323"/>
    </row>
    <row r="46" spans="1:15">
      <c r="A46" s="1323"/>
      <c r="B46" s="1323"/>
      <c r="C46" s="1323"/>
      <c r="D46" s="1323"/>
      <c r="E46" s="1323"/>
      <c r="F46" s="1323"/>
      <c r="G46" s="1323"/>
      <c r="H46" s="1323"/>
      <c r="I46" s="1323"/>
      <c r="J46" s="1323"/>
      <c r="K46" s="1323"/>
      <c r="L46" s="1324"/>
      <c r="M46" s="1323"/>
      <c r="N46" s="1323"/>
      <c r="O46" s="1323"/>
    </row>
    <row r="47" spans="1:15">
      <c r="A47" s="1323"/>
      <c r="B47" s="1323"/>
      <c r="C47" s="1323"/>
      <c r="D47" s="1323"/>
      <c r="E47" s="1323"/>
      <c r="F47" s="1323"/>
      <c r="G47" s="1323"/>
      <c r="H47" s="1323"/>
      <c r="I47" s="1323"/>
      <c r="J47" s="1323"/>
      <c r="K47" s="1323"/>
      <c r="L47" s="1324"/>
      <c r="M47" s="1323"/>
      <c r="N47" s="1323"/>
      <c r="O47" s="1323"/>
    </row>
    <row r="48" spans="1:15">
      <c r="A48" s="1323"/>
      <c r="B48" s="1323"/>
      <c r="C48" s="1323"/>
      <c r="D48" s="1323"/>
      <c r="E48" s="1323"/>
      <c r="F48" s="1323"/>
      <c r="G48" s="1323"/>
      <c r="H48" s="1323"/>
      <c r="I48" s="1323"/>
      <c r="J48" s="1323"/>
      <c r="K48" s="1323"/>
      <c r="L48" s="1324"/>
      <c r="M48" s="1323"/>
      <c r="N48" s="1323"/>
      <c r="O48" s="1323"/>
    </row>
    <row r="49" spans="1:15">
      <c r="A49" s="1323"/>
      <c r="B49" s="1323"/>
      <c r="C49" s="1323"/>
      <c r="D49" s="1323"/>
      <c r="E49" s="1323"/>
      <c r="F49" s="1323"/>
      <c r="G49" s="1323"/>
      <c r="H49" s="1323"/>
      <c r="I49" s="1323"/>
      <c r="J49" s="1323"/>
      <c r="K49" s="1323"/>
      <c r="L49" s="1324"/>
      <c r="M49" s="1323"/>
      <c r="N49" s="1323"/>
      <c r="O49" s="1323"/>
    </row>
    <row r="50" spans="1:15" s="1325" customFormat="1">
      <c r="A50" s="1323"/>
      <c r="B50" s="1323"/>
      <c r="C50" s="1323"/>
      <c r="D50" s="1323"/>
      <c r="E50" s="1323"/>
      <c r="F50" s="1323"/>
      <c r="G50" s="1323"/>
      <c r="H50" s="1323"/>
      <c r="I50" s="1323"/>
      <c r="J50" s="1323"/>
      <c r="K50" s="1323"/>
      <c r="L50" s="1324"/>
      <c r="M50" s="1323"/>
      <c r="N50" s="1323"/>
      <c r="O50" s="1323"/>
    </row>
    <row r="51" spans="1:15" s="1325" customFormat="1">
      <c r="A51" s="1323"/>
      <c r="B51" s="1323"/>
      <c r="C51" s="1323"/>
      <c r="D51" s="1323"/>
      <c r="E51" s="1323"/>
      <c r="F51" s="1323"/>
      <c r="G51" s="1323"/>
      <c r="H51" s="1323"/>
      <c r="I51" s="1323"/>
      <c r="J51" s="1323"/>
      <c r="K51" s="1323"/>
      <c r="L51" s="1324"/>
      <c r="M51" s="1323"/>
      <c r="N51" s="1323"/>
      <c r="O51" s="1323"/>
    </row>
    <row r="52" spans="1:15" s="1325" customFormat="1" ht="21" customHeight="1">
      <c r="A52" s="1323"/>
      <c r="B52" s="1323"/>
      <c r="C52" s="1323"/>
      <c r="D52" s="1323"/>
      <c r="E52" s="1323"/>
      <c r="F52" s="1323"/>
      <c r="G52" s="1323"/>
      <c r="H52" s="1323"/>
      <c r="I52" s="1323"/>
      <c r="J52" s="1323"/>
      <c r="K52" s="1323"/>
      <c r="L52" s="1324"/>
      <c r="M52" s="1323"/>
      <c r="N52" s="1323"/>
      <c r="O52" s="1323"/>
    </row>
    <row r="53" spans="1:15" s="1325" customFormat="1">
      <c r="A53" s="1323"/>
      <c r="B53" s="1323"/>
      <c r="C53" s="1323"/>
      <c r="D53" s="1323"/>
      <c r="E53" s="1323"/>
      <c r="F53" s="1323"/>
      <c r="G53" s="1323"/>
      <c r="H53" s="1323"/>
      <c r="I53" s="1323"/>
      <c r="J53" s="1323"/>
      <c r="K53" s="1323"/>
      <c r="L53" s="1324"/>
      <c r="M53" s="1323"/>
      <c r="N53" s="1323"/>
      <c r="O53" s="1323"/>
    </row>
    <row r="54" spans="1:15" s="1325" customFormat="1">
      <c r="A54" s="1323"/>
      <c r="B54" s="1323"/>
      <c r="C54" s="1323"/>
      <c r="D54" s="1323"/>
      <c r="E54" s="1323"/>
      <c r="F54" s="1323"/>
      <c r="G54" s="1323"/>
      <c r="H54" s="1323"/>
      <c r="I54" s="1323"/>
      <c r="J54" s="1323"/>
      <c r="K54" s="1323"/>
      <c r="L54" s="1324"/>
      <c r="M54" s="1323"/>
      <c r="N54" s="1323"/>
      <c r="O54" s="1323"/>
    </row>
    <row r="55" spans="1:15" s="1325" customFormat="1">
      <c r="A55" s="1323"/>
      <c r="B55" s="1323"/>
      <c r="C55" s="1323"/>
      <c r="D55" s="1323"/>
      <c r="E55" s="1323"/>
      <c r="F55" s="1323"/>
      <c r="G55" s="1323"/>
      <c r="H55" s="1323"/>
      <c r="I55" s="1323"/>
      <c r="J55" s="1323"/>
      <c r="K55" s="1323"/>
      <c r="L55" s="1324"/>
      <c r="M55" s="1323"/>
      <c r="N55" s="1323"/>
      <c r="O55" s="1323"/>
    </row>
    <row r="56" spans="1:15" ht="64.5" customHeight="1">
      <c r="A56" s="1323"/>
      <c r="B56" s="1323"/>
      <c r="C56" s="1323"/>
      <c r="D56" s="1323"/>
      <c r="E56" s="1323"/>
      <c r="F56" s="1323"/>
      <c r="G56" s="1323"/>
      <c r="H56" s="1323"/>
      <c r="I56" s="1323"/>
      <c r="J56" s="1323"/>
      <c r="K56" s="1323"/>
      <c r="L56" s="1324"/>
      <c r="M56" s="1323"/>
      <c r="N56" s="1323"/>
      <c r="O56" s="1323"/>
    </row>
    <row r="57" spans="1:15" s="1325" customFormat="1">
      <c r="A57" s="1323"/>
      <c r="B57" s="1323"/>
      <c r="C57" s="1323"/>
      <c r="D57" s="1323"/>
      <c r="E57" s="1323"/>
      <c r="F57" s="1323"/>
      <c r="G57" s="1323"/>
      <c r="H57" s="1323"/>
      <c r="I57" s="1323"/>
      <c r="J57" s="1323"/>
      <c r="K57" s="1323"/>
      <c r="L57" s="1324"/>
      <c r="M57" s="1323"/>
      <c r="N57" s="1323"/>
      <c r="O57" s="1323"/>
    </row>
    <row r="58" spans="1:15" s="1325" customFormat="1">
      <c r="A58" s="1323"/>
      <c r="B58" s="1323"/>
      <c r="C58" s="1323"/>
      <c r="D58" s="1323"/>
      <c r="E58" s="1323"/>
      <c r="F58" s="1323"/>
      <c r="G58" s="1323"/>
      <c r="H58" s="1323"/>
      <c r="I58" s="1323"/>
      <c r="J58" s="1323"/>
      <c r="K58" s="1323"/>
      <c r="L58" s="1324"/>
      <c r="M58" s="1323"/>
      <c r="N58" s="1323"/>
      <c r="O58" s="1323"/>
    </row>
    <row r="59" spans="1:15" s="1325" customFormat="1">
      <c r="A59" s="1323"/>
      <c r="B59" s="1323"/>
      <c r="C59" s="1323"/>
      <c r="D59" s="1323"/>
      <c r="E59" s="1323"/>
      <c r="F59" s="1323"/>
      <c r="G59" s="1323"/>
      <c r="H59" s="1323"/>
      <c r="I59" s="1323"/>
      <c r="J59" s="1323"/>
      <c r="K59" s="1323"/>
      <c r="L59" s="1324"/>
      <c r="M59" s="1323"/>
      <c r="N59" s="1323"/>
      <c r="O59" s="1323"/>
    </row>
    <row r="60" spans="1:15" s="1325" customFormat="1">
      <c r="A60" s="1323"/>
      <c r="B60" s="1323"/>
      <c r="C60" s="1323"/>
      <c r="D60" s="1323"/>
      <c r="E60" s="1323"/>
      <c r="F60" s="1323"/>
      <c r="G60" s="1323"/>
      <c r="H60" s="1323"/>
      <c r="I60" s="1323"/>
      <c r="J60" s="1323"/>
      <c r="K60" s="1323"/>
      <c r="L60" s="1324"/>
      <c r="M60" s="1323"/>
      <c r="N60" s="1323"/>
      <c r="O60" s="1323"/>
    </row>
    <row r="61" spans="1:15" s="1325" customFormat="1">
      <c r="A61" s="1323"/>
      <c r="B61" s="1323"/>
      <c r="C61" s="1323"/>
      <c r="D61" s="1323"/>
      <c r="E61" s="1323"/>
      <c r="F61" s="1323"/>
      <c r="G61" s="1323"/>
      <c r="H61" s="1323"/>
      <c r="I61" s="1323"/>
      <c r="J61" s="1323"/>
      <c r="K61" s="1323"/>
      <c r="L61" s="1324"/>
      <c r="M61" s="1323"/>
      <c r="N61" s="1323"/>
      <c r="O61" s="1323"/>
    </row>
    <row r="62" spans="1:15">
      <c r="A62" s="1323"/>
      <c r="B62" s="1323"/>
      <c r="C62" s="1323"/>
      <c r="D62" s="1323"/>
      <c r="E62" s="1323"/>
      <c r="F62" s="1323"/>
      <c r="G62" s="1323"/>
      <c r="H62" s="1323"/>
      <c r="I62" s="1323"/>
      <c r="J62" s="1323"/>
      <c r="K62" s="1323"/>
      <c r="L62" s="1324"/>
      <c r="M62" s="1323"/>
      <c r="N62" s="1323"/>
      <c r="O62" s="1323"/>
    </row>
    <row r="63" spans="1:15">
      <c r="A63" s="1323"/>
      <c r="B63" s="1323"/>
      <c r="C63" s="1323"/>
      <c r="D63" s="1323"/>
      <c r="E63" s="1323"/>
      <c r="F63" s="1323"/>
      <c r="G63" s="1323"/>
      <c r="H63" s="1323"/>
      <c r="I63" s="1323"/>
      <c r="J63" s="1323"/>
      <c r="K63" s="1323"/>
      <c r="L63" s="1324"/>
      <c r="M63" s="1323"/>
      <c r="N63" s="1323"/>
      <c r="O63" s="1323"/>
    </row>
    <row r="64" spans="1:15">
      <c r="A64" s="1323"/>
      <c r="B64" s="1323"/>
      <c r="C64" s="1323"/>
      <c r="D64" s="1323"/>
      <c r="E64" s="1323"/>
      <c r="F64" s="1323"/>
      <c r="G64" s="1323"/>
      <c r="H64" s="1323"/>
      <c r="I64" s="1323"/>
      <c r="J64" s="1323"/>
      <c r="K64" s="1323"/>
      <c r="L64" s="1324"/>
      <c r="M64" s="1323"/>
      <c r="N64" s="1323"/>
      <c r="O64" s="1323"/>
    </row>
    <row r="65" spans="1:16" ht="19.5" customHeight="1">
      <c r="A65" s="1323"/>
      <c r="B65" s="1323"/>
      <c r="C65" s="1323"/>
      <c r="D65" s="1323"/>
      <c r="E65" s="1323"/>
      <c r="F65" s="1323"/>
      <c r="G65" s="1323"/>
      <c r="H65" s="1323"/>
      <c r="I65" s="1323"/>
      <c r="J65" s="1323"/>
      <c r="K65" s="1323"/>
      <c r="L65" s="1324"/>
      <c r="M65" s="1323"/>
      <c r="N65" s="1323"/>
      <c r="O65" s="1323"/>
    </row>
    <row r="66" spans="1:16">
      <c r="A66" s="1323"/>
      <c r="B66" s="1323"/>
      <c r="C66" s="1323"/>
      <c r="D66" s="1323"/>
      <c r="E66" s="1323"/>
      <c r="F66" s="1323"/>
      <c r="G66" s="1323"/>
      <c r="H66" s="1323"/>
      <c r="I66" s="1323"/>
      <c r="J66" s="1323"/>
      <c r="K66" s="1323"/>
      <c r="L66" s="1324"/>
      <c r="M66" s="1323"/>
      <c r="N66" s="1323"/>
      <c r="O66" s="1323"/>
    </row>
    <row r="67" spans="1:16">
      <c r="A67" s="1323"/>
      <c r="B67" s="1323"/>
      <c r="C67" s="1323"/>
      <c r="D67" s="1323"/>
      <c r="E67" s="1323"/>
      <c r="F67" s="1323"/>
      <c r="G67" s="1323"/>
      <c r="H67" s="1323"/>
      <c r="I67" s="1323"/>
      <c r="J67" s="1323"/>
      <c r="K67" s="1323"/>
      <c r="L67" s="1324"/>
      <c r="M67" s="1323"/>
      <c r="N67" s="1323"/>
      <c r="O67" s="1323"/>
    </row>
    <row r="68" spans="1:16">
      <c r="A68" s="1323"/>
      <c r="B68" s="1323"/>
      <c r="C68" s="1323"/>
      <c r="D68" s="1323"/>
      <c r="E68" s="1323"/>
      <c r="F68" s="1323"/>
      <c r="G68" s="1323"/>
      <c r="H68" s="1323"/>
      <c r="I68" s="1323"/>
      <c r="J68" s="1323"/>
      <c r="K68" s="1323"/>
      <c r="L68" s="1324"/>
      <c r="M68" s="1323"/>
      <c r="N68" s="1323"/>
      <c r="O68" s="1323"/>
    </row>
    <row r="69" spans="1:16">
      <c r="A69" s="1323"/>
      <c r="B69" s="1323"/>
      <c r="C69" s="1323"/>
      <c r="D69" s="1323"/>
      <c r="E69" s="1323"/>
      <c r="F69" s="1323"/>
      <c r="G69" s="1323"/>
      <c r="H69" s="1323"/>
      <c r="I69" s="1323"/>
      <c r="J69" s="1323"/>
      <c r="K69" s="1323"/>
      <c r="L69" s="1324"/>
      <c r="M69" s="1323"/>
      <c r="N69" s="1323"/>
      <c r="O69" s="1323"/>
    </row>
    <row r="70" spans="1:16" s="1325" customFormat="1">
      <c r="A70" s="1323"/>
      <c r="B70" s="1323"/>
      <c r="C70" s="1323"/>
      <c r="D70" s="1323"/>
      <c r="E70" s="1323"/>
      <c r="F70" s="1323"/>
      <c r="G70" s="1323"/>
      <c r="H70" s="1323"/>
      <c r="I70" s="1323"/>
      <c r="J70" s="1323"/>
      <c r="K70" s="1323"/>
      <c r="L70" s="1324"/>
      <c r="M70" s="1323"/>
      <c r="N70" s="1323"/>
      <c r="O70" s="1323"/>
    </row>
    <row r="71" spans="1:16" s="1325" customFormat="1">
      <c r="A71" s="1323"/>
      <c r="B71" s="1323"/>
      <c r="C71" s="1323"/>
      <c r="D71" s="1323"/>
      <c r="E71" s="1323"/>
      <c r="F71" s="1323"/>
      <c r="G71" s="1323"/>
      <c r="H71" s="1323"/>
      <c r="I71" s="1323"/>
      <c r="J71" s="1323"/>
      <c r="K71" s="1323"/>
      <c r="L71" s="1324"/>
      <c r="M71" s="1323"/>
      <c r="N71" s="1323"/>
      <c r="O71" s="1323"/>
    </row>
    <row r="72" spans="1:16" s="1325" customFormat="1">
      <c r="A72" s="1323"/>
      <c r="B72" s="1323"/>
      <c r="C72" s="1323"/>
      <c r="D72" s="1323"/>
      <c r="E72" s="1323"/>
      <c r="F72" s="1323"/>
      <c r="G72" s="1323"/>
      <c r="H72" s="1323"/>
      <c r="I72" s="1323"/>
      <c r="J72" s="1323"/>
      <c r="K72" s="1323"/>
      <c r="L72" s="1324"/>
      <c r="M72" s="1323"/>
      <c r="N72" s="1323"/>
      <c r="O72" s="1323"/>
    </row>
    <row r="73" spans="1:16" s="1325" customFormat="1">
      <c r="A73" s="1323"/>
      <c r="B73" s="1323"/>
      <c r="C73" s="1323"/>
      <c r="D73" s="1323"/>
      <c r="E73" s="1323"/>
      <c r="F73" s="1323"/>
      <c r="G73" s="1323"/>
      <c r="H73" s="1323"/>
      <c r="I73" s="1323"/>
      <c r="J73" s="1323"/>
      <c r="K73" s="1323"/>
      <c r="L73" s="1324"/>
      <c r="M73" s="1323"/>
      <c r="N73" s="1323"/>
      <c r="O73" s="1323"/>
    </row>
    <row r="74" spans="1:16" s="1325" customFormat="1">
      <c r="A74" s="1323"/>
      <c r="B74" s="1323"/>
      <c r="C74" s="1323"/>
      <c r="D74" s="1323"/>
      <c r="E74" s="1323"/>
      <c r="F74" s="1323"/>
      <c r="G74" s="1323"/>
      <c r="H74" s="1323"/>
      <c r="I74" s="1323"/>
      <c r="J74" s="1323"/>
      <c r="K74" s="1323"/>
      <c r="L74" s="1324"/>
      <c r="M74" s="1323"/>
      <c r="N74" s="1323"/>
      <c r="O74" s="1323"/>
    </row>
    <row r="75" spans="1:16" s="1325" customFormat="1">
      <c r="A75" s="1323"/>
      <c r="B75" s="1323"/>
      <c r="C75" s="1323"/>
      <c r="D75" s="1323"/>
      <c r="E75" s="1323"/>
      <c r="F75" s="1323"/>
      <c r="G75" s="1323"/>
      <c r="H75" s="1323"/>
      <c r="I75" s="1323"/>
      <c r="J75" s="1323"/>
      <c r="K75" s="1323"/>
      <c r="L75" s="1324"/>
      <c r="M75" s="1323"/>
      <c r="N75" s="1323"/>
      <c r="O75" s="1323"/>
    </row>
    <row r="76" spans="1:16">
      <c r="A76" s="1323"/>
      <c r="B76" s="1323"/>
      <c r="C76" s="1323"/>
      <c r="D76" s="1323"/>
      <c r="E76" s="1323"/>
      <c r="F76" s="1323"/>
      <c r="G76" s="1323"/>
      <c r="H76" s="1323"/>
      <c r="I76" s="1323"/>
      <c r="J76" s="1323"/>
      <c r="K76" s="1323"/>
      <c r="L76" s="1324"/>
      <c r="M76" s="1323"/>
      <c r="N76" s="1323"/>
      <c r="O76" s="1323"/>
      <c r="P76" s="1291" t="s">
        <v>6612</v>
      </c>
    </row>
    <row r="77" spans="1:16" s="1325" customFormat="1">
      <c r="A77" s="1323"/>
      <c r="B77" s="1323"/>
      <c r="C77" s="1323"/>
      <c r="D77" s="1323"/>
      <c r="E77" s="1323"/>
      <c r="F77" s="1323"/>
      <c r="G77" s="1323"/>
      <c r="H77" s="1323"/>
      <c r="I77" s="1323"/>
      <c r="J77" s="1323"/>
      <c r="K77" s="1323"/>
      <c r="L77" s="1324"/>
      <c r="M77" s="1323"/>
      <c r="N77" s="1323"/>
      <c r="O77" s="1323"/>
    </row>
    <row r="78" spans="1:16" s="1325" customFormat="1">
      <c r="A78" s="1323"/>
      <c r="B78" s="1323"/>
      <c r="C78" s="1323"/>
      <c r="D78" s="1323"/>
      <c r="E78" s="1323"/>
      <c r="F78" s="1323"/>
      <c r="G78" s="1323"/>
      <c r="H78" s="1323"/>
      <c r="I78" s="1323"/>
      <c r="J78" s="1323"/>
      <c r="K78" s="1323"/>
      <c r="L78" s="1324"/>
      <c r="M78" s="1323"/>
      <c r="N78" s="1323"/>
      <c r="O78" s="1323"/>
    </row>
    <row r="79" spans="1:16" s="1325" customFormat="1">
      <c r="A79" s="1323"/>
      <c r="B79" s="1323"/>
      <c r="C79" s="1323"/>
      <c r="D79" s="1323"/>
      <c r="E79" s="1323"/>
      <c r="F79" s="1323"/>
      <c r="G79" s="1323"/>
      <c r="H79" s="1323"/>
      <c r="I79" s="1323"/>
      <c r="J79" s="1323"/>
      <c r="K79" s="1323"/>
      <c r="L79" s="1324"/>
      <c r="M79" s="1323"/>
      <c r="N79" s="1323"/>
      <c r="O79" s="1323"/>
    </row>
    <row r="80" spans="1:16" s="1325" customFormat="1">
      <c r="A80" s="1323"/>
      <c r="B80" s="1323"/>
      <c r="C80" s="1323"/>
      <c r="D80" s="1323"/>
      <c r="E80" s="1323"/>
      <c r="F80" s="1323"/>
      <c r="G80" s="1323"/>
      <c r="H80" s="1323"/>
      <c r="I80" s="1323"/>
      <c r="J80" s="1323"/>
      <c r="K80" s="1323"/>
      <c r="L80" s="1324"/>
      <c r="M80" s="1323"/>
      <c r="N80" s="1323"/>
      <c r="O80" s="1323"/>
    </row>
    <row r="81" spans="1:16" s="1325" customFormat="1">
      <c r="A81" s="1323"/>
      <c r="B81" s="1323"/>
      <c r="C81" s="1323"/>
      <c r="D81" s="1323"/>
      <c r="E81" s="1323"/>
      <c r="F81" s="1323"/>
      <c r="G81" s="1323"/>
      <c r="H81" s="1323"/>
      <c r="I81" s="1323"/>
      <c r="J81" s="1323"/>
      <c r="K81" s="1323"/>
      <c r="L81" s="1324"/>
      <c r="M81" s="1323"/>
      <c r="N81" s="1323"/>
      <c r="O81" s="1323"/>
    </row>
    <row r="82" spans="1:16" s="1325" customFormat="1">
      <c r="A82" s="1323"/>
      <c r="B82" s="1323"/>
      <c r="C82" s="1323"/>
      <c r="D82" s="1323"/>
      <c r="E82" s="1323"/>
      <c r="F82" s="1323"/>
      <c r="G82" s="1323"/>
      <c r="H82" s="1323"/>
      <c r="I82" s="1323"/>
      <c r="J82" s="1323"/>
      <c r="K82" s="1323"/>
      <c r="L82" s="1324"/>
      <c r="M82" s="1323"/>
      <c r="N82" s="1323"/>
      <c r="O82" s="1323"/>
    </row>
    <row r="83" spans="1:16">
      <c r="A83" s="1323"/>
      <c r="B83" s="1323"/>
      <c r="C83" s="1323"/>
      <c r="D83" s="1323"/>
      <c r="E83" s="1323"/>
      <c r="F83" s="1323"/>
      <c r="G83" s="1323"/>
      <c r="H83" s="1323"/>
      <c r="I83" s="1323"/>
      <c r="J83" s="1323"/>
      <c r="K83" s="1323"/>
      <c r="L83" s="1324"/>
      <c r="M83" s="1323"/>
      <c r="N83" s="1323"/>
      <c r="O83" s="1323"/>
      <c r="P83" s="1291" t="s">
        <v>6612</v>
      </c>
    </row>
    <row r="84" spans="1:16" s="1325" customFormat="1">
      <c r="A84" s="1323"/>
      <c r="B84" s="1323"/>
      <c r="C84" s="1323"/>
      <c r="D84" s="1323"/>
      <c r="E84" s="1323"/>
      <c r="F84" s="1323"/>
      <c r="G84" s="1323"/>
      <c r="H84" s="1323"/>
      <c r="I84" s="1323"/>
      <c r="J84" s="1323"/>
      <c r="K84" s="1323"/>
      <c r="L84" s="1324"/>
      <c r="M84" s="1323"/>
      <c r="N84" s="1323"/>
      <c r="O84" s="1323"/>
    </row>
    <row r="85" spans="1:16" s="1325" customFormat="1">
      <c r="A85" s="1323"/>
      <c r="B85" s="1323"/>
      <c r="C85" s="1323"/>
      <c r="D85" s="1323"/>
      <c r="E85" s="1323"/>
      <c r="F85" s="1323"/>
      <c r="G85" s="1323"/>
      <c r="H85" s="1323"/>
      <c r="I85" s="1323"/>
      <c r="J85" s="1323"/>
      <c r="K85" s="1323"/>
      <c r="L85" s="1324"/>
      <c r="M85" s="1323"/>
      <c r="N85" s="1323"/>
      <c r="O85" s="1323"/>
    </row>
    <row r="86" spans="1:16" s="1325" customFormat="1">
      <c r="A86" s="1323"/>
      <c r="B86" s="1323"/>
      <c r="C86" s="1323"/>
      <c r="D86" s="1323"/>
      <c r="E86" s="1323"/>
      <c r="F86" s="1323"/>
      <c r="G86" s="1323"/>
      <c r="H86" s="1323"/>
      <c r="I86" s="1323"/>
      <c r="J86" s="1323"/>
      <c r="K86" s="1323"/>
      <c r="L86" s="1324"/>
      <c r="M86" s="1323"/>
      <c r="N86" s="1323"/>
      <c r="O86" s="1323"/>
    </row>
    <row r="87" spans="1:16" s="1325" customFormat="1">
      <c r="A87" s="1323"/>
      <c r="B87" s="1323"/>
      <c r="C87" s="1323"/>
      <c r="D87" s="1323"/>
      <c r="E87" s="1323"/>
      <c r="F87" s="1323"/>
      <c r="G87" s="1323"/>
      <c r="H87" s="1323"/>
      <c r="I87" s="1323"/>
      <c r="J87" s="1323"/>
      <c r="K87" s="1323"/>
      <c r="L87" s="1324"/>
      <c r="M87" s="1323"/>
      <c r="N87" s="1323"/>
      <c r="O87" s="1323"/>
    </row>
    <row r="88" spans="1:16" s="1325" customFormat="1">
      <c r="A88" s="1323"/>
      <c r="B88" s="1323"/>
      <c r="C88" s="1323"/>
      <c r="D88" s="1323"/>
      <c r="E88" s="1323"/>
      <c r="F88" s="1323"/>
      <c r="G88" s="1323"/>
      <c r="H88" s="1323"/>
      <c r="I88" s="1323"/>
      <c r="J88" s="1323"/>
      <c r="K88" s="1323"/>
      <c r="L88" s="1324"/>
      <c r="M88" s="1323"/>
      <c r="N88" s="1323"/>
      <c r="O88" s="1323"/>
    </row>
    <row r="89" spans="1:16" s="1325" customFormat="1">
      <c r="A89" s="1323"/>
      <c r="B89" s="1323"/>
      <c r="C89" s="1323"/>
      <c r="D89" s="1323"/>
      <c r="E89" s="1323"/>
      <c r="F89" s="1323"/>
      <c r="G89" s="1323"/>
      <c r="H89" s="1323"/>
      <c r="I89" s="1323"/>
      <c r="J89" s="1323"/>
      <c r="K89" s="1323"/>
      <c r="L89" s="1324"/>
      <c r="M89" s="1323"/>
      <c r="N89" s="1323"/>
      <c r="O89" s="1323"/>
    </row>
    <row r="90" spans="1:16">
      <c r="A90" s="1323"/>
      <c r="B90" s="1323"/>
      <c r="C90" s="1323"/>
      <c r="D90" s="1323"/>
      <c r="E90" s="1323"/>
      <c r="F90" s="1323"/>
      <c r="G90" s="1323"/>
      <c r="H90" s="1323"/>
      <c r="I90" s="1323"/>
      <c r="J90" s="1323"/>
      <c r="K90" s="1323"/>
      <c r="L90" s="1324"/>
      <c r="M90" s="1323"/>
      <c r="N90" s="1323"/>
      <c r="O90" s="1323"/>
    </row>
    <row r="91" spans="1:16" s="1325" customFormat="1">
      <c r="A91" s="1323"/>
      <c r="B91" s="1323"/>
      <c r="C91" s="1323"/>
      <c r="D91" s="1323"/>
      <c r="E91" s="1323"/>
      <c r="F91" s="1323"/>
      <c r="G91" s="1323"/>
      <c r="H91" s="1323"/>
      <c r="I91" s="1323"/>
      <c r="J91" s="1323"/>
      <c r="K91" s="1323"/>
      <c r="L91" s="1324"/>
      <c r="M91" s="1323"/>
      <c r="N91" s="1323"/>
      <c r="O91" s="1323"/>
    </row>
    <row r="92" spans="1:16" s="1325" customFormat="1">
      <c r="A92" s="1323"/>
      <c r="B92" s="1323"/>
      <c r="C92" s="1323"/>
      <c r="D92" s="1323"/>
      <c r="E92" s="1323"/>
      <c r="F92" s="1323"/>
      <c r="G92" s="1323"/>
      <c r="H92" s="1323"/>
      <c r="I92" s="1323"/>
      <c r="J92" s="1323"/>
      <c r="K92" s="1323"/>
      <c r="L92" s="1324"/>
      <c r="M92" s="1323"/>
      <c r="N92" s="1323"/>
      <c r="O92" s="1323"/>
    </row>
    <row r="93" spans="1:16" s="1325" customFormat="1">
      <c r="A93" s="1323"/>
      <c r="B93" s="1323"/>
      <c r="C93" s="1323"/>
      <c r="D93" s="1323"/>
      <c r="E93" s="1323"/>
      <c r="F93" s="1323"/>
      <c r="G93" s="1323"/>
      <c r="H93" s="1323"/>
      <c r="I93" s="1323"/>
      <c r="J93" s="1323"/>
      <c r="K93" s="1323"/>
      <c r="L93" s="1324"/>
      <c r="M93" s="1323"/>
      <c r="N93" s="1323"/>
      <c r="O93" s="1323"/>
    </row>
    <row r="94" spans="1:16" s="1325" customFormat="1">
      <c r="A94" s="1323"/>
      <c r="B94" s="1323"/>
      <c r="C94" s="1323"/>
      <c r="D94" s="1323"/>
      <c r="E94" s="1323"/>
      <c r="F94" s="1323"/>
      <c r="G94" s="1323"/>
      <c r="H94" s="1323"/>
      <c r="I94" s="1323"/>
      <c r="J94" s="1323"/>
      <c r="K94" s="1323"/>
      <c r="L94" s="1324"/>
      <c r="M94" s="1323"/>
      <c r="N94" s="1323"/>
      <c r="O94" s="1323"/>
    </row>
    <row r="95" spans="1:16" s="1325" customFormat="1">
      <c r="A95" s="1323"/>
      <c r="B95" s="1323"/>
      <c r="C95" s="1323"/>
      <c r="D95" s="1323"/>
      <c r="E95" s="1323"/>
      <c r="F95" s="1323"/>
      <c r="G95" s="1323"/>
      <c r="H95" s="1323"/>
      <c r="I95" s="1323"/>
      <c r="J95" s="1323"/>
      <c r="K95" s="1323"/>
      <c r="L95" s="1324"/>
      <c r="M95" s="1323"/>
      <c r="N95" s="1323"/>
      <c r="O95" s="1323"/>
    </row>
    <row r="96" spans="1:16" s="1325" customFormat="1">
      <c r="A96" s="1323"/>
      <c r="B96" s="1323"/>
      <c r="C96" s="1323"/>
      <c r="D96" s="1323"/>
      <c r="E96" s="1323"/>
      <c r="F96" s="1323"/>
      <c r="G96" s="1323"/>
      <c r="H96" s="1323"/>
      <c r="I96" s="1323"/>
      <c r="J96" s="1323"/>
      <c r="K96" s="1323"/>
      <c r="L96" s="1324"/>
      <c r="M96" s="1323"/>
      <c r="N96" s="1323"/>
      <c r="O96" s="1323"/>
    </row>
    <row r="97" spans="1:15" collapsed="1">
      <c r="A97" s="1323"/>
      <c r="B97" s="1323"/>
      <c r="C97" s="1323"/>
      <c r="D97" s="1323"/>
      <c r="E97" s="1323"/>
      <c r="F97" s="1323"/>
      <c r="G97" s="1323"/>
      <c r="H97" s="1323"/>
      <c r="I97" s="1323"/>
      <c r="J97" s="1323"/>
      <c r="K97" s="1323"/>
      <c r="L97" s="1324"/>
      <c r="M97" s="1323"/>
      <c r="N97" s="1323"/>
      <c r="O97" s="1323"/>
    </row>
    <row r="98" spans="1:15" hidden="1">
      <c r="A98" s="1323"/>
      <c r="B98" s="1323"/>
      <c r="C98" s="1323"/>
      <c r="D98" s="1323"/>
      <c r="E98" s="1323"/>
      <c r="F98" s="1323"/>
      <c r="G98" s="1323"/>
      <c r="H98" s="1323"/>
      <c r="I98" s="1323"/>
      <c r="J98" s="1323"/>
      <c r="K98" s="1323"/>
      <c r="L98" s="1324"/>
      <c r="M98" s="1323"/>
      <c r="N98" s="1323"/>
      <c r="O98" s="1323"/>
    </row>
    <row r="99" spans="1:15" hidden="1">
      <c r="A99" s="1323"/>
      <c r="B99" s="1323"/>
      <c r="C99" s="1323"/>
      <c r="D99" s="1323"/>
      <c r="E99" s="1323"/>
      <c r="F99" s="1323"/>
      <c r="G99" s="1323"/>
      <c r="H99" s="1323"/>
      <c r="I99" s="1323"/>
      <c r="J99" s="1323"/>
      <c r="K99" s="1323"/>
      <c r="L99" s="1324"/>
      <c r="M99" s="1323"/>
      <c r="N99" s="1323"/>
      <c r="O99" s="1323"/>
    </row>
    <row r="100" spans="1:15" hidden="1">
      <c r="A100" s="1323"/>
      <c r="B100" s="1323"/>
      <c r="C100" s="1323"/>
      <c r="D100" s="1323"/>
      <c r="E100" s="1323"/>
      <c r="F100" s="1323"/>
      <c r="G100" s="1323"/>
      <c r="H100" s="1323"/>
      <c r="I100" s="1323"/>
      <c r="J100" s="1323"/>
      <c r="K100" s="1323"/>
      <c r="L100" s="1324"/>
      <c r="M100" s="1323"/>
      <c r="N100" s="1323"/>
      <c r="O100" s="1323"/>
    </row>
    <row r="101" spans="1:15" hidden="1">
      <c r="A101" s="1323"/>
      <c r="B101" s="1323"/>
      <c r="C101" s="1323"/>
      <c r="D101" s="1323"/>
      <c r="E101" s="1323"/>
      <c r="F101" s="1323"/>
      <c r="G101" s="1323"/>
      <c r="H101" s="1323"/>
      <c r="I101" s="1323"/>
      <c r="J101" s="1323"/>
      <c r="K101" s="1323"/>
      <c r="L101" s="1324"/>
      <c r="M101" s="1323"/>
      <c r="N101" s="1323"/>
      <c r="O101" s="1323"/>
    </row>
    <row r="102" spans="1:15" collapsed="1">
      <c r="A102" s="1323"/>
      <c r="B102" s="1323"/>
      <c r="C102" s="1323"/>
      <c r="D102" s="1323"/>
      <c r="E102" s="1323"/>
      <c r="F102" s="1323"/>
      <c r="G102" s="1323"/>
      <c r="H102" s="1323"/>
      <c r="I102" s="1323"/>
      <c r="J102" s="1323"/>
      <c r="K102" s="1323"/>
      <c r="L102" s="1324"/>
      <c r="M102" s="1323"/>
      <c r="N102" s="1323"/>
      <c r="O102" s="1323"/>
    </row>
    <row r="103" spans="1:15" hidden="1">
      <c r="A103" s="1323"/>
      <c r="B103" s="1323"/>
      <c r="C103" s="1323"/>
      <c r="D103" s="1323"/>
      <c r="E103" s="1323"/>
      <c r="F103" s="1323"/>
      <c r="G103" s="1323"/>
      <c r="H103" s="1323"/>
      <c r="I103" s="1323"/>
      <c r="J103" s="1323"/>
      <c r="K103" s="1323"/>
      <c r="L103" s="1324"/>
      <c r="M103" s="1323"/>
      <c r="N103" s="1323"/>
      <c r="O103" s="1323"/>
    </row>
    <row r="104" spans="1:15" hidden="1">
      <c r="A104" s="1323"/>
      <c r="B104" s="1323"/>
      <c r="C104" s="1323"/>
      <c r="D104" s="1323"/>
      <c r="E104" s="1323"/>
      <c r="F104" s="1323"/>
      <c r="G104" s="1323"/>
      <c r="H104" s="1323"/>
      <c r="I104" s="1323"/>
      <c r="J104" s="1323"/>
      <c r="K104" s="1323"/>
      <c r="L104" s="1324"/>
      <c r="M104" s="1323"/>
      <c r="N104" s="1323"/>
      <c r="O104" s="1323"/>
    </row>
    <row r="105" spans="1:15" hidden="1">
      <c r="A105" s="1323"/>
      <c r="B105" s="1323"/>
      <c r="C105" s="1323"/>
      <c r="D105" s="1323"/>
      <c r="E105" s="1323"/>
      <c r="F105" s="1323"/>
      <c r="G105" s="1323"/>
      <c r="H105" s="1323"/>
      <c r="I105" s="1323"/>
      <c r="J105" s="1323"/>
      <c r="K105" s="1323"/>
      <c r="L105" s="1324"/>
      <c r="M105" s="1323"/>
      <c r="N105" s="1323"/>
      <c r="O105" s="1323"/>
    </row>
    <row r="106" spans="1:15" hidden="1">
      <c r="A106" s="1323"/>
      <c r="B106" s="1323"/>
      <c r="C106" s="1323"/>
      <c r="D106" s="1323"/>
      <c r="E106" s="1323"/>
      <c r="F106" s="1323"/>
      <c r="G106" s="1323"/>
      <c r="H106" s="1323"/>
      <c r="I106" s="1323"/>
      <c r="J106" s="1323"/>
      <c r="K106" s="1323"/>
      <c r="L106" s="1324"/>
      <c r="M106" s="1323"/>
      <c r="N106" s="1323"/>
      <c r="O106" s="1323"/>
    </row>
    <row r="107" spans="1:15" hidden="1">
      <c r="A107" s="1323"/>
      <c r="B107" s="1323"/>
      <c r="C107" s="1323"/>
      <c r="D107" s="1323"/>
      <c r="E107" s="1323"/>
      <c r="F107" s="1323"/>
      <c r="G107" s="1323"/>
      <c r="H107" s="1323"/>
      <c r="I107" s="1323"/>
      <c r="J107" s="1323"/>
      <c r="K107" s="1323"/>
      <c r="L107" s="1324"/>
      <c r="M107" s="1323"/>
      <c r="N107" s="1323"/>
      <c r="O107" s="1323"/>
    </row>
    <row r="108" spans="1:15" hidden="1">
      <c r="A108" s="1323"/>
      <c r="B108" s="1323"/>
      <c r="C108" s="1323"/>
      <c r="D108" s="1323"/>
      <c r="E108" s="1323"/>
      <c r="F108" s="1323"/>
      <c r="G108" s="1323"/>
      <c r="H108" s="1323"/>
      <c r="I108" s="1323"/>
      <c r="J108" s="1323"/>
      <c r="K108" s="1323"/>
      <c r="L108" s="1324"/>
      <c r="M108" s="1323"/>
      <c r="N108" s="1323"/>
      <c r="O108" s="1323"/>
    </row>
    <row r="109" spans="1:15" collapsed="1">
      <c r="A109" s="1323"/>
      <c r="B109" s="1323"/>
      <c r="C109" s="1323"/>
      <c r="D109" s="1323"/>
      <c r="E109" s="1323"/>
      <c r="F109" s="1323"/>
      <c r="G109" s="1323"/>
      <c r="H109" s="1323"/>
      <c r="I109" s="1323"/>
      <c r="J109" s="1323"/>
      <c r="K109" s="1323"/>
      <c r="L109" s="1324"/>
      <c r="M109" s="1323"/>
      <c r="N109" s="1323"/>
      <c r="O109" s="1323"/>
    </row>
    <row r="110" spans="1:15" hidden="1">
      <c r="A110" s="1323"/>
      <c r="B110" s="1323"/>
      <c r="C110" s="1323"/>
      <c r="D110" s="1323"/>
      <c r="E110" s="1323"/>
      <c r="F110" s="1323"/>
      <c r="G110" s="1323"/>
      <c r="H110" s="1323"/>
      <c r="I110" s="1323"/>
      <c r="J110" s="1323"/>
      <c r="K110" s="1323"/>
      <c r="L110" s="1324"/>
      <c r="M110" s="1323"/>
      <c r="N110" s="1323"/>
      <c r="O110" s="1323"/>
    </row>
    <row r="111" spans="1:15" hidden="1">
      <c r="A111" s="1323"/>
      <c r="B111" s="1323"/>
      <c r="C111" s="1323"/>
      <c r="D111" s="1323"/>
      <c r="E111" s="1323"/>
      <c r="F111" s="1323"/>
      <c r="G111" s="1323"/>
      <c r="H111" s="1323"/>
      <c r="I111" s="1323"/>
      <c r="J111" s="1323"/>
      <c r="K111" s="1323"/>
      <c r="L111" s="1324"/>
      <c r="M111" s="1323"/>
      <c r="N111" s="1323"/>
      <c r="O111" s="1323"/>
    </row>
    <row r="112" spans="1:15" hidden="1">
      <c r="A112" s="1323"/>
      <c r="B112" s="1323"/>
      <c r="C112" s="1323"/>
      <c r="D112" s="1323"/>
      <c r="E112" s="1323"/>
      <c r="F112" s="1323"/>
      <c r="G112" s="1323"/>
      <c r="H112" s="1323"/>
      <c r="I112" s="1323"/>
      <c r="J112" s="1323"/>
      <c r="K112" s="1323"/>
      <c r="L112" s="1324"/>
      <c r="M112" s="1323"/>
      <c r="N112" s="1323"/>
      <c r="O112" s="1323"/>
    </row>
    <row r="113" spans="1:15" hidden="1">
      <c r="A113" s="1323"/>
      <c r="B113" s="1323"/>
      <c r="C113" s="1323"/>
      <c r="D113" s="1323"/>
      <c r="E113" s="1323"/>
      <c r="F113" s="1323"/>
      <c r="G113" s="1323"/>
      <c r="H113" s="1323"/>
      <c r="I113" s="1323"/>
      <c r="J113" s="1323"/>
      <c r="K113" s="1323"/>
      <c r="L113" s="1324"/>
      <c r="M113" s="1323"/>
      <c r="N113" s="1323"/>
      <c r="O113" s="1323"/>
    </row>
    <row r="114" spans="1:15" hidden="1">
      <c r="A114" s="1323"/>
      <c r="B114" s="1323"/>
      <c r="C114" s="1323"/>
      <c r="D114" s="1323"/>
      <c r="E114" s="1323"/>
      <c r="F114" s="1323"/>
      <c r="G114" s="1323"/>
      <c r="H114" s="1323"/>
      <c r="I114" s="1323"/>
      <c r="J114" s="1323"/>
      <c r="K114" s="1323"/>
      <c r="L114" s="1324"/>
      <c r="M114" s="1323"/>
      <c r="N114" s="1323"/>
      <c r="O114" s="1323"/>
    </row>
    <row r="115" spans="1:15" hidden="1">
      <c r="A115" s="1323"/>
      <c r="B115" s="1323"/>
      <c r="C115" s="1323"/>
      <c r="D115" s="1323"/>
      <c r="E115" s="1323"/>
      <c r="F115" s="1323"/>
      <c r="G115" s="1323"/>
      <c r="H115" s="1323"/>
      <c r="I115" s="1323"/>
      <c r="J115" s="1323"/>
      <c r="K115" s="1323"/>
      <c r="L115" s="1324"/>
      <c r="M115" s="1323"/>
      <c r="N115" s="1323"/>
      <c r="O115" s="1323"/>
    </row>
    <row r="116" spans="1:15" collapsed="1">
      <c r="A116" s="1323"/>
      <c r="B116" s="1323"/>
      <c r="C116" s="1323"/>
      <c r="D116" s="1323"/>
      <c r="E116" s="1323"/>
      <c r="F116" s="1323"/>
      <c r="G116" s="1323"/>
      <c r="H116" s="1323"/>
      <c r="I116" s="1323"/>
      <c r="J116" s="1323"/>
      <c r="K116" s="1323"/>
      <c r="L116" s="1324"/>
      <c r="M116" s="1323"/>
      <c r="N116" s="1323"/>
      <c r="O116" s="1323"/>
    </row>
    <row r="117" spans="1:15" hidden="1">
      <c r="A117" s="1323"/>
      <c r="B117" s="1323"/>
      <c r="C117" s="1323"/>
      <c r="D117" s="1323"/>
      <c r="E117" s="1323"/>
      <c r="F117" s="1323"/>
      <c r="G117" s="1323"/>
      <c r="H117" s="1323"/>
      <c r="I117" s="1323"/>
      <c r="J117" s="1323"/>
      <c r="K117" s="1323"/>
      <c r="L117" s="1324"/>
      <c r="M117" s="1323"/>
      <c r="N117" s="1323"/>
      <c r="O117" s="1323"/>
    </row>
    <row r="118" spans="1:15" hidden="1">
      <c r="A118" s="1323"/>
      <c r="B118" s="1323"/>
      <c r="C118" s="1323"/>
      <c r="D118" s="1323"/>
      <c r="E118" s="1323"/>
      <c r="F118" s="1323"/>
      <c r="G118" s="1323"/>
      <c r="H118" s="1323"/>
      <c r="I118" s="1323"/>
      <c r="J118" s="1323"/>
      <c r="K118" s="1323"/>
      <c r="L118" s="1324"/>
      <c r="M118" s="1323"/>
      <c r="N118" s="1323"/>
      <c r="O118" s="1323"/>
    </row>
    <row r="119" spans="1:15" hidden="1">
      <c r="A119" s="1323"/>
      <c r="B119" s="1323"/>
      <c r="C119" s="1323"/>
      <c r="D119" s="1323"/>
      <c r="E119" s="1323"/>
      <c r="F119" s="1323"/>
      <c r="G119" s="1323"/>
      <c r="H119" s="1323"/>
      <c r="I119" s="1323"/>
      <c r="J119" s="1323"/>
      <c r="K119" s="1323"/>
      <c r="L119" s="1324"/>
      <c r="M119" s="1323"/>
      <c r="N119" s="1323"/>
      <c r="O119" s="1323"/>
    </row>
    <row r="120" spans="1:15" hidden="1">
      <c r="A120" s="1323"/>
      <c r="B120" s="1323"/>
      <c r="C120" s="1323"/>
      <c r="D120" s="1323"/>
      <c r="E120" s="1323"/>
      <c r="F120" s="1323"/>
      <c r="G120" s="1323"/>
      <c r="H120" s="1323"/>
      <c r="I120" s="1323"/>
      <c r="J120" s="1323"/>
      <c r="K120" s="1323"/>
      <c r="L120" s="1324"/>
      <c r="M120" s="1323"/>
      <c r="N120" s="1323"/>
      <c r="O120" s="1323"/>
    </row>
    <row r="121" spans="1:15">
      <c r="A121" s="1323"/>
      <c r="B121" s="1323"/>
      <c r="C121" s="1323"/>
      <c r="D121" s="1323"/>
      <c r="E121" s="1323"/>
      <c r="F121" s="1323"/>
      <c r="G121" s="1323"/>
      <c r="H121" s="1323"/>
      <c r="I121" s="1323"/>
      <c r="J121" s="1323"/>
      <c r="K121" s="1323"/>
      <c r="L121" s="1324"/>
      <c r="M121" s="1323"/>
      <c r="N121" s="1323"/>
      <c r="O121" s="1323"/>
    </row>
    <row r="122" spans="1:15">
      <c r="A122" s="1323"/>
      <c r="B122" s="1323"/>
      <c r="C122" s="1323"/>
      <c r="D122" s="1323"/>
      <c r="E122" s="1323"/>
      <c r="F122" s="1323"/>
      <c r="G122" s="1323"/>
      <c r="H122" s="1323"/>
      <c r="I122" s="1323"/>
      <c r="J122" s="1323"/>
      <c r="K122" s="1323"/>
      <c r="L122" s="1324"/>
      <c r="M122" s="1323"/>
      <c r="N122" s="1323"/>
      <c r="O122" s="1323"/>
    </row>
    <row r="123" spans="1:15">
      <c r="A123" s="1323"/>
      <c r="B123" s="1323"/>
      <c r="C123" s="1323"/>
      <c r="D123" s="1323"/>
      <c r="E123" s="1323"/>
      <c r="F123" s="1323"/>
      <c r="G123" s="1323"/>
      <c r="H123" s="1323"/>
      <c r="I123" s="1323"/>
      <c r="J123" s="1323"/>
      <c r="K123" s="1323"/>
      <c r="L123" s="1324"/>
      <c r="M123" s="1323"/>
      <c r="N123" s="1323"/>
      <c r="O123" s="1323"/>
    </row>
    <row r="124" spans="1:15">
      <c r="A124" s="1323"/>
      <c r="B124" s="1323"/>
      <c r="C124" s="1323"/>
      <c r="D124" s="1323"/>
      <c r="E124" s="1323"/>
      <c r="F124" s="1323"/>
      <c r="G124" s="1323"/>
      <c r="H124" s="1323"/>
      <c r="I124" s="1323"/>
      <c r="J124" s="1323"/>
      <c r="K124" s="1323"/>
      <c r="L124" s="1324"/>
      <c r="M124" s="1323"/>
      <c r="N124" s="1323"/>
      <c r="O124" s="1323"/>
    </row>
    <row r="125" spans="1:15">
      <c r="A125" s="1323"/>
      <c r="B125" s="1323"/>
      <c r="C125" s="1323"/>
      <c r="D125" s="1323"/>
      <c r="E125" s="1323"/>
      <c r="F125" s="1323"/>
      <c r="G125" s="1323"/>
      <c r="H125" s="1323"/>
      <c r="I125" s="1323"/>
      <c r="J125" s="1323"/>
      <c r="K125" s="1323"/>
      <c r="L125" s="1324"/>
      <c r="M125" s="1323"/>
      <c r="N125" s="1323"/>
      <c r="O125" s="1323"/>
    </row>
    <row r="126" spans="1:15">
      <c r="A126" s="1323"/>
      <c r="B126" s="1323"/>
      <c r="C126" s="1323"/>
      <c r="D126" s="1323"/>
      <c r="E126" s="1323"/>
      <c r="F126" s="1323"/>
      <c r="G126" s="1323"/>
      <c r="H126" s="1323"/>
      <c r="I126" s="1323"/>
      <c r="J126" s="1323"/>
      <c r="K126" s="1323"/>
      <c r="L126" s="1324"/>
      <c r="M126" s="1323"/>
      <c r="N126" s="1323"/>
      <c r="O126" s="1323"/>
    </row>
    <row r="127" spans="1:15">
      <c r="A127" s="1323"/>
      <c r="B127" s="1323"/>
      <c r="C127" s="1323"/>
      <c r="D127" s="1323"/>
      <c r="E127" s="1323"/>
      <c r="F127" s="1323"/>
      <c r="G127" s="1323"/>
      <c r="H127" s="1323"/>
      <c r="I127" s="1323"/>
      <c r="J127" s="1323"/>
      <c r="K127" s="1323"/>
      <c r="L127" s="1324"/>
      <c r="M127" s="1323"/>
      <c r="N127" s="1323"/>
      <c r="O127" s="1323"/>
    </row>
    <row r="128" spans="1:15">
      <c r="A128" s="1323"/>
      <c r="B128" s="1323"/>
      <c r="C128" s="1323"/>
      <c r="D128" s="1323"/>
      <c r="E128" s="1323"/>
      <c r="F128" s="1323"/>
      <c r="G128" s="1323"/>
      <c r="H128" s="1323"/>
      <c r="I128" s="1323"/>
      <c r="J128" s="1323"/>
      <c r="K128" s="1323"/>
      <c r="L128" s="1324"/>
      <c r="M128" s="1323"/>
      <c r="N128" s="1323"/>
      <c r="O128" s="1323"/>
    </row>
    <row r="129" spans="1:15" ht="32.25" customHeight="1">
      <c r="A129" s="1323"/>
      <c r="B129" s="1323"/>
      <c r="C129" s="1323"/>
      <c r="D129" s="1323"/>
      <c r="E129" s="1323"/>
      <c r="F129" s="1323"/>
      <c r="G129" s="1323"/>
      <c r="H129" s="1323"/>
      <c r="I129" s="1323"/>
      <c r="J129" s="1323"/>
      <c r="K129" s="1323"/>
      <c r="L129" s="1324"/>
      <c r="M129" s="1323"/>
      <c r="N129" s="1323"/>
      <c r="O129" s="1323"/>
    </row>
    <row r="130" spans="1:15" ht="32.25" customHeight="1">
      <c r="A130" s="1323"/>
      <c r="B130" s="1323"/>
      <c r="C130" s="1323"/>
      <c r="D130" s="1323"/>
      <c r="E130" s="1323"/>
      <c r="F130" s="1323"/>
      <c r="G130" s="1323"/>
      <c r="H130" s="1323"/>
      <c r="I130" s="1323"/>
      <c r="J130" s="1323"/>
      <c r="K130" s="1323"/>
      <c r="L130" s="1324"/>
      <c r="M130" s="1323"/>
      <c r="N130" s="1323"/>
      <c r="O130" s="1323"/>
    </row>
    <row r="131" spans="1:15" ht="35.25" customHeight="1">
      <c r="A131" s="1323"/>
      <c r="B131" s="1323"/>
      <c r="C131" s="1323"/>
      <c r="D131" s="1323"/>
      <c r="E131" s="1323"/>
      <c r="F131" s="1323"/>
      <c r="G131" s="1323"/>
      <c r="H131" s="1323"/>
      <c r="I131" s="1323"/>
      <c r="J131" s="1323"/>
      <c r="K131" s="1323"/>
      <c r="L131" s="1324"/>
      <c r="M131" s="1323"/>
      <c r="N131" s="1323"/>
      <c r="O131" s="1323"/>
    </row>
    <row r="132" spans="1:15">
      <c r="A132" s="1323"/>
      <c r="B132" s="1323"/>
      <c r="C132" s="1323"/>
      <c r="D132" s="1323"/>
      <c r="E132" s="1323"/>
      <c r="F132" s="1323"/>
      <c r="G132" s="1323"/>
      <c r="H132" s="1323"/>
      <c r="I132" s="1323"/>
      <c r="J132" s="1323"/>
      <c r="K132" s="1323"/>
      <c r="L132" s="1324"/>
      <c r="M132" s="1323"/>
      <c r="N132" s="1323"/>
      <c r="O132" s="1323"/>
    </row>
    <row r="133" spans="1:15">
      <c r="A133" s="1323"/>
      <c r="B133" s="1323"/>
      <c r="C133" s="1323"/>
      <c r="D133" s="1323"/>
      <c r="E133" s="1323"/>
      <c r="F133" s="1323"/>
      <c r="G133" s="1323"/>
      <c r="H133" s="1323"/>
      <c r="I133" s="1323"/>
      <c r="J133" s="1323"/>
      <c r="K133" s="1323"/>
      <c r="L133" s="1324"/>
      <c r="M133" s="1323"/>
      <c r="N133" s="1323"/>
      <c r="O133" s="1323"/>
    </row>
    <row r="134" spans="1:15">
      <c r="A134" s="1323"/>
      <c r="B134" s="1323"/>
      <c r="C134" s="1323"/>
      <c r="D134" s="1323"/>
      <c r="E134" s="1323"/>
      <c r="F134" s="1323"/>
      <c r="G134" s="1323"/>
      <c r="H134" s="1323"/>
      <c r="I134" s="1323"/>
      <c r="J134" s="1323"/>
      <c r="K134" s="1323"/>
      <c r="L134" s="1324"/>
      <c r="M134" s="1323"/>
      <c r="N134" s="1323"/>
      <c r="O134" s="1323"/>
    </row>
    <row r="135" spans="1:15">
      <c r="A135" s="1323"/>
      <c r="B135" s="1323"/>
      <c r="C135" s="1323"/>
      <c r="D135" s="1323"/>
      <c r="E135" s="1323"/>
      <c r="F135" s="1323"/>
      <c r="G135" s="1323"/>
      <c r="H135" s="1323"/>
      <c r="I135" s="1323"/>
      <c r="J135" s="1323"/>
      <c r="K135" s="1323"/>
      <c r="L135" s="1324"/>
      <c r="M135" s="1323"/>
      <c r="N135" s="1323"/>
      <c r="O135" s="1323"/>
    </row>
    <row r="136" spans="1:15">
      <c r="A136" s="1323"/>
      <c r="B136" s="1323"/>
      <c r="C136" s="1323"/>
      <c r="D136" s="1323"/>
      <c r="E136" s="1323"/>
      <c r="F136" s="1323"/>
      <c r="G136" s="1323"/>
      <c r="H136" s="1323"/>
      <c r="I136" s="1323"/>
      <c r="J136" s="1323"/>
      <c r="K136" s="1323"/>
      <c r="L136" s="1324"/>
      <c r="M136" s="1323"/>
      <c r="N136" s="1323"/>
      <c r="O136" s="1323"/>
    </row>
    <row r="137" spans="1:15">
      <c r="A137" s="1323"/>
      <c r="B137" s="1323"/>
      <c r="C137" s="1323"/>
      <c r="D137" s="1323"/>
      <c r="E137" s="1323"/>
      <c r="F137" s="1323"/>
      <c r="G137" s="1323"/>
      <c r="H137" s="1323"/>
      <c r="I137" s="1323"/>
      <c r="J137" s="1323"/>
      <c r="K137" s="1323"/>
      <c r="L137" s="1324"/>
      <c r="M137" s="1323"/>
      <c r="N137" s="1323"/>
      <c r="O137" s="1323"/>
    </row>
    <row r="138" spans="1:15">
      <c r="A138" s="1323"/>
      <c r="B138" s="1323"/>
      <c r="C138" s="1323"/>
      <c r="D138" s="1323"/>
      <c r="E138" s="1323"/>
      <c r="F138" s="1323"/>
      <c r="G138" s="1323"/>
      <c r="H138" s="1323"/>
      <c r="I138" s="1323"/>
      <c r="J138" s="1323"/>
      <c r="K138" s="1323"/>
      <c r="L138" s="1324"/>
      <c r="M138" s="1323"/>
      <c r="N138" s="1323"/>
      <c r="O138" s="1323"/>
    </row>
    <row r="139" spans="1:15">
      <c r="A139" s="1323"/>
      <c r="B139" s="1323"/>
      <c r="C139" s="1323"/>
      <c r="D139" s="1323"/>
      <c r="E139" s="1323"/>
      <c r="F139" s="1323"/>
      <c r="G139" s="1323"/>
      <c r="H139" s="1323"/>
      <c r="I139" s="1323"/>
      <c r="J139" s="1323"/>
      <c r="K139" s="1323"/>
      <c r="L139" s="1324"/>
      <c r="M139" s="1323"/>
      <c r="N139" s="1323"/>
      <c r="O139" s="1323"/>
    </row>
    <row r="140" spans="1:15">
      <c r="A140" s="1323"/>
      <c r="B140" s="1323"/>
      <c r="C140" s="1323"/>
      <c r="D140" s="1323"/>
      <c r="E140" s="1323"/>
      <c r="F140" s="1323"/>
      <c r="G140" s="1323"/>
      <c r="H140" s="1323"/>
      <c r="I140" s="1323"/>
      <c r="J140" s="1323"/>
      <c r="K140" s="1323"/>
      <c r="L140" s="1324"/>
      <c r="M140" s="1323"/>
      <c r="N140" s="1323"/>
      <c r="O140" s="1323"/>
    </row>
    <row r="141" spans="1:15">
      <c r="A141" s="1323"/>
      <c r="B141" s="1323"/>
      <c r="C141" s="1323"/>
      <c r="D141" s="1323"/>
      <c r="E141" s="1323"/>
      <c r="F141" s="1323"/>
      <c r="G141" s="1323"/>
      <c r="H141" s="1323"/>
      <c r="I141" s="1323"/>
      <c r="J141" s="1323"/>
      <c r="K141" s="1323"/>
      <c r="L141" s="1324"/>
      <c r="M141" s="1323"/>
      <c r="N141" s="1323"/>
      <c r="O141" s="1323"/>
    </row>
    <row r="142" spans="1:15">
      <c r="A142" s="1323"/>
      <c r="B142" s="1323"/>
      <c r="C142" s="1323"/>
      <c r="D142" s="1323"/>
      <c r="E142" s="1323"/>
      <c r="F142" s="1323"/>
      <c r="G142" s="1323"/>
      <c r="H142" s="1323"/>
      <c r="I142" s="1323"/>
      <c r="J142" s="1323"/>
      <c r="K142" s="1323"/>
      <c r="L142" s="1324"/>
      <c r="M142" s="1323"/>
      <c r="N142" s="1323"/>
      <c r="O142" s="1323"/>
    </row>
    <row r="143" spans="1:15">
      <c r="A143" s="1323"/>
      <c r="B143" s="1323"/>
      <c r="C143" s="1323"/>
      <c r="D143" s="1323"/>
      <c r="E143" s="1323"/>
      <c r="F143" s="1323"/>
      <c r="G143" s="1323"/>
      <c r="H143" s="1323"/>
      <c r="I143" s="1323"/>
      <c r="J143" s="1323"/>
      <c r="K143" s="1323"/>
      <c r="L143" s="1324"/>
      <c r="M143" s="1323"/>
      <c r="N143" s="1323"/>
      <c r="O143" s="1323"/>
    </row>
    <row r="144" spans="1:15">
      <c r="A144" s="1323"/>
      <c r="B144" s="1323"/>
      <c r="C144" s="1323"/>
      <c r="D144" s="1323"/>
      <c r="E144" s="1323"/>
      <c r="F144" s="1323"/>
      <c r="G144" s="1323"/>
      <c r="H144" s="1323"/>
      <c r="I144" s="1323"/>
      <c r="J144" s="1323"/>
      <c r="K144" s="1323"/>
      <c r="L144" s="1324"/>
      <c r="M144" s="1323"/>
      <c r="N144" s="1323"/>
      <c r="O144" s="1323"/>
    </row>
    <row r="145" spans="1:15">
      <c r="A145" s="1323"/>
      <c r="B145" s="1323"/>
      <c r="C145" s="1323"/>
      <c r="D145" s="1323"/>
      <c r="E145" s="1323"/>
      <c r="F145" s="1323"/>
      <c r="G145" s="1323"/>
      <c r="H145" s="1323"/>
      <c r="I145" s="1323"/>
      <c r="J145" s="1323"/>
      <c r="K145" s="1323"/>
      <c r="L145" s="1324"/>
      <c r="M145" s="1323"/>
      <c r="N145" s="1323"/>
      <c r="O145" s="1323"/>
    </row>
    <row r="146" spans="1:15">
      <c r="A146" s="1323"/>
      <c r="B146" s="1323"/>
      <c r="C146" s="1323"/>
      <c r="D146" s="1323"/>
      <c r="E146" s="1323"/>
      <c r="F146" s="1323"/>
      <c r="G146" s="1323"/>
      <c r="H146" s="1323"/>
      <c r="I146" s="1323"/>
      <c r="J146" s="1323"/>
      <c r="K146" s="1323"/>
      <c r="L146" s="1324"/>
      <c r="M146" s="1323"/>
      <c r="N146" s="1323"/>
      <c r="O146" s="1323"/>
    </row>
    <row r="147" spans="1:15">
      <c r="A147" s="1323"/>
      <c r="B147" s="1323"/>
      <c r="C147" s="1323"/>
      <c r="D147" s="1323"/>
      <c r="E147" s="1323"/>
      <c r="F147" s="1323"/>
      <c r="G147" s="1323"/>
      <c r="H147" s="1323"/>
      <c r="I147" s="1323"/>
      <c r="J147" s="1323"/>
      <c r="K147" s="1323"/>
      <c r="L147" s="1324"/>
      <c r="M147" s="1323"/>
      <c r="N147" s="1323"/>
      <c r="O147" s="1323"/>
    </row>
    <row r="148" spans="1:15">
      <c r="A148" s="1323"/>
      <c r="B148" s="1323"/>
      <c r="C148" s="1323"/>
      <c r="D148" s="1323"/>
      <c r="E148" s="1323"/>
      <c r="F148" s="1323"/>
      <c r="G148" s="1323"/>
      <c r="H148" s="1323"/>
      <c r="I148" s="1323"/>
      <c r="J148" s="1323"/>
      <c r="K148" s="1323"/>
      <c r="L148" s="1324"/>
      <c r="M148" s="1323"/>
      <c r="N148" s="1323"/>
      <c r="O148" s="1323"/>
    </row>
    <row r="149" spans="1:15">
      <c r="A149" s="1323"/>
      <c r="B149" s="1323"/>
      <c r="C149" s="1323"/>
      <c r="D149" s="1323"/>
      <c r="E149" s="1323"/>
      <c r="F149" s="1323"/>
      <c r="G149" s="1323"/>
      <c r="H149" s="1323"/>
      <c r="I149" s="1323"/>
      <c r="J149" s="1323"/>
      <c r="K149" s="1323"/>
      <c r="L149" s="1324"/>
      <c r="M149" s="1323"/>
      <c r="N149" s="1323"/>
      <c r="O149" s="1323"/>
    </row>
    <row r="150" spans="1:15">
      <c r="A150" s="1323"/>
      <c r="B150" s="1323"/>
      <c r="C150" s="1323"/>
      <c r="D150" s="1323"/>
      <c r="E150" s="1323"/>
      <c r="F150" s="1323"/>
      <c r="G150" s="1323"/>
      <c r="H150" s="1323"/>
      <c r="I150" s="1323"/>
      <c r="J150" s="1323"/>
      <c r="K150" s="1323"/>
      <c r="L150" s="1324"/>
      <c r="M150" s="1323"/>
      <c r="N150" s="1323"/>
      <c r="O150" s="1323"/>
    </row>
    <row r="151" spans="1:15">
      <c r="A151" s="1323"/>
      <c r="B151" s="1323"/>
      <c r="C151" s="1323"/>
      <c r="D151" s="1323"/>
      <c r="E151" s="1323"/>
      <c r="F151" s="1323"/>
      <c r="G151" s="1323"/>
      <c r="H151" s="1323"/>
      <c r="I151" s="1323"/>
      <c r="J151" s="1323"/>
      <c r="K151" s="1323"/>
      <c r="L151" s="1324"/>
      <c r="M151" s="1323"/>
      <c r="N151" s="1323"/>
      <c r="O151" s="1323"/>
    </row>
    <row r="152" spans="1:15">
      <c r="A152" s="1323"/>
      <c r="B152" s="1323"/>
      <c r="C152" s="1323"/>
      <c r="D152" s="1323"/>
      <c r="E152" s="1323"/>
      <c r="F152" s="1323"/>
      <c r="G152" s="1323"/>
      <c r="H152" s="1323"/>
      <c r="I152" s="1323"/>
      <c r="J152" s="1323"/>
      <c r="K152" s="1323"/>
      <c r="L152" s="1324"/>
      <c r="M152" s="1323"/>
      <c r="N152" s="1323"/>
      <c r="O152" s="1323"/>
    </row>
    <row r="153" spans="1:15">
      <c r="A153" s="1323"/>
      <c r="B153" s="1323"/>
      <c r="C153" s="1323"/>
      <c r="D153" s="1323"/>
      <c r="E153" s="1323"/>
      <c r="F153" s="1323"/>
      <c r="G153" s="1323"/>
      <c r="H153" s="1323"/>
      <c r="I153" s="1323"/>
      <c r="J153" s="1323"/>
      <c r="K153" s="1323"/>
      <c r="L153" s="1324"/>
      <c r="M153" s="1323"/>
      <c r="N153" s="1323"/>
      <c r="O153" s="1323"/>
    </row>
    <row r="154" spans="1:15">
      <c r="A154" s="1323"/>
      <c r="B154" s="1323"/>
      <c r="C154" s="1323"/>
      <c r="D154" s="1323"/>
      <c r="E154" s="1323"/>
      <c r="F154" s="1323"/>
      <c r="G154" s="1323"/>
      <c r="H154" s="1323"/>
      <c r="I154" s="1323"/>
      <c r="J154" s="1323"/>
      <c r="K154" s="1323"/>
      <c r="L154" s="1324"/>
      <c r="M154" s="1323"/>
      <c r="N154" s="1323"/>
      <c r="O154" s="1323"/>
    </row>
    <row r="155" spans="1:15">
      <c r="A155" s="1323"/>
      <c r="B155" s="1323"/>
      <c r="C155" s="1323"/>
      <c r="D155" s="1323"/>
      <c r="E155" s="1323"/>
      <c r="F155" s="1323"/>
      <c r="G155" s="1323"/>
      <c r="H155" s="1323"/>
      <c r="I155" s="1323"/>
      <c r="J155" s="1323"/>
      <c r="K155" s="1323"/>
      <c r="L155" s="1324"/>
      <c r="M155" s="1323"/>
      <c r="N155" s="1323"/>
      <c r="O155" s="1323"/>
    </row>
    <row r="156" spans="1:15">
      <c r="A156" s="1323"/>
      <c r="B156" s="1323"/>
      <c r="C156" s="1323"/>
      <c r="D156" s="1323"/>
      <c r="E156" s="1323"/>
      <c r="F156" s="1323"/>
      <c r="G156" s="1323"/>
      <c r="H156" s="1323"/>
      <c r="I156" s="1323"/>
      <c r="J156" s="1323"/>
      <c r="K156" s="1323"/>
      <c r="L156" s="1324"/>
      <c r="M156" s="1323"/>
      <c r="N156" s="1323"/>
      <c r="O156" s="1323"/>
    </row>
    <row r="157" spans="1:15">
      <c r="A157" s="1323"/>
      <c r="B157" s="1323"/>
      <c r="C157" s="1323"/>
      <c r="D157" s="1323"/>
      <c r="E157" s="1323"/>
      <c r="F157" s="1323"/>
      <c r="G157" s="1323"/>
      <c r="H157" s="1323"/>
      <c r="I157" s="1323"/>
      <c r="J157" s="1323"/>
      <c r="K157" s="1323"/>
      <c r="L157" s="1324"/>
      <c r="M157" s="1323"/>
      <c r="N157" s="1323"/>
      <c r="O157" s="1323"/>
    </row>
    <row r="158" spans="1:15">
      <c r="A158" s="1323"/>
      <c r="B158" s="1323"/>
      <c r="C158" s="1323"/>
      <c r="D158" s="1323"/>
      <c r="E158" s="1323"/>
      <c r="F158" s="1323"/>
      <c r="G158" s="1323"/>
      <c r="H158" s="1323"/>
      <c r="I158" s="1323"/>
      <c r="J158" s="1323"/>
      <c r="K158" s="1323"/>
      <c r="L158" s="1324"/>
      <c r="M158" s="1323"/>
      <c r="N158" s="1323"/>
      <c r="O158" s="1323"/>
    </row>
    <row r="159" spans="1:15">
      <c r="A159" s="1323"/>
      <c r="B159" s="1323"/>
      <c r="C159" s="1323"/>
      <c r="D159" s="1323"/>
      <c r="E159" s="1323"/>
      <c r="F159" s="1323"/>
      <c r="G159" s="1323"/>
      <c r="H159" s="1323"/>
      <c r="I159" s="1323"/>
      <c r="J159" s="1323"/>
      <c r="K159" s="1323"/>
      <c r="L159" s="1324"/>
      <c r="M159" s="1323"/>
      <c r="N159" s="1323"/>
      <c r="O159" s="1323"/>
    </row>
    <row r="160" spans="1:15">
      <c r="A160" s="1323"/>
      <c r="B160" s="1323"/>
      <c r="C160" s="1323"/>
      <c r="D160" s="1323"/>
      <c r="E160" s="1323"/>
      <c r="F160" s="1323"/>
      <c r="G160" s="1323"/>
      <c r="H160" s="1323"/>
      <c r="I160" s="1323"/>
      <c r="J160" s="1323"/>
      <c r="K160" s="1323"/>
      <c r="L160" s="1324"/>
      <c r="M160" s="1323"/>
      <c r="N160" s="1323"/>
      <c r="O160" s="1323"/>
    </row>
    <row r="161" spans="1:15">
      <c r="A161" s="1323"/>
      <c r="B161" s="1323"/>
      <c r="C161" s="1323"/>
      <c r="D161" s="1323"/>
      <c r="E161" s="1323"/>
      <c r="F161" s="1323"/>
      <c r="G161" s="1323"/>
      <c r="H161" s="1323"/>
      <c r="I161" s="1323"/>
      <c r="J161" s="1323"/>
      <c r="K161" s="1323"/>
      <c r="L161" s="1324"/>
      <c r="M161" s="1323"/>
      <c r="N161" s="1323"/>
      <c r="O161" s="1323"/>
    </row>
    <row r="162" spans="1:15">
      <c r="A162" s="1323"/>
      <c r="B162" s="1323"/>
      <c r="C162" s="1323"/>
      <c r="D162" s="1323"/>
      <c r="E162" s="1323"/>
      <c r="F162" s="1323"/>
      <c r="G162" s="1323"/>
      <c r="H162" s="1323"/>
      <c r="I162" s="1323"/>
      <c r="J162" s="1323"/>
      <c r="K162" s="1323"/>
      <c r="L162" s="1324"/>
      <c r="M162" s="1323"/>
      <c r="N162" s="1323"/>
      <c r="O162" s="1323"/>
    </row>
    <row r="163" spans="1:15">
      <c r="A163" s="1323"/>
      <c r="B163" s="1323"/>
      <c r="C163" s="1323"/>
      <c r="D163" s="1323"/>
      <c r="E163" s="1323"/>
      <c r="F163" s="1323"/>
      <c r="G163" s="1323"/>
      <c r="H163" s="1323"/>
      <c r="I163" s="1323"/>
      <c r="J163" s="1323"/>
      <c r="K163" s="1323"/>
      <c r="L163" s="1324"/>
      <c r="M163" s="1323"/>
      <c r="N163" s="1323"/>
      <c r="O163" s="1323"/>
    </row>
    <row r="164" spans="1:15">
      <c r="A164" s="1323"/>
      <c r="B164" s="1323"/>
      <c r="C164" s="1323"/>
      <c r="D164" s="1323"/>
      <c r="E164" s="1323"/>
      <c r="F164" s="1323"/>
      <c r="G164" s="1323"/>
      <c r="H164" s="1323"/>
      <c r="I164" s="1323"/>
      <c r="J164" s="1323"/>
      <c r="K164" s="1323"/>
      <c r="L164" s="1324"/>
      <c r="M164" s="1323"/>
      <c r="N164" s="1323"/>
      <c r="O164" s="1323"/>
    </row>
    <row r="165" spans="1:15">
      <c r="A165" s="1323"/>
      <c r="B165" s="1323"/>
      <c r="C165" s="1323"/>
      <c r="D165" s="1323"/>
      <c r="E165" s="1323"/>
      <c r="F165" s="1323"/>
      <c r="G165" s="1323"/>
      <c r="H165" s="1323"/>
      <c r="I165" s="1323"/>
      <c r="J165" s="1323"/>
      <c r="K165" s="1323"/>
      <c r="L165" s="1324"/>
      <c r="M165" s="1323"/>
      <c r="N165" s="1323"/>
      <c r="O165" s="1323"/>
    </row>
    <row r="166" spans="1:15">
      <c r="A166" s="1323"/>
      <c r="B166" s="1323"/>
      <c r="C166" s="1323"/>
      <c r="D166" s="1323"/>
      <c r="E166" s="1323"/>
      <c r="F166" s="1323"/>
      <c r="G166" s="1323"/>
      <c r="H166" s="1323"/>
      <c r="I166" s="1323"/>
      <c r="J166" s="1323"/>
      <c r="K166" s="1323"/>
      <c r="L166" s="1324"/>
      <c r="M166" s="1323"/>
      <c r="N166" s="1323"/>
      <c r="O166" s="1323"/>
    </row>
    <row r="167" spans="1:15">
      <c r="A167" s="1323"/>
      <c r="B167" s="1323"/>
      <c r="C167" s="1323"/>
      <c r="D167" s="1323"/>
      <c r="E167" s="1323"/>
      <c r="F167" s="1323"/>
      <c r="G167" s="1323"/>
      <c r="H167" s="1323"/>
      <c r="I167" s="1323"/>
      <c r="J167" s="1323"/>
      <c r="K167" s="1323"/>
      <c r="L167" s="1324"/>
      <c r="M167" s="1323"/>
      <c r="N167" s="1323"/>
      <c r="O167" s="1323"/>
    </row>
    <row r="168" spans="1:15">
      <c r="A168" s="1323"/>
      <c r="B168" s="1323"/>
      <c r="C168" s="1323"/>
      <c r="D168" s="1323"/>
      <c r="E168" s="1323"/>
      <c r="F168" s="1323"/>
      <c r="G168" s="1323"/>
      <c r="H168" s="1323"/>
      <c r="I168" s="1323"/>
      <c r="J168" s="1323"/>
      <c r="K168" s="1323"/>
      <c r="L168" s="1324"/>
      <c r="M168" s="1323"/>
      <c r="N168" s="1323"/>
      <c r="O168" s="1323"/>
    </row>
    <row r="169" spans="1:15">
      <c r="A169" s="1323"/>
      <c r="B169" s="1323"/>
      <c r="C169" s="1323"/>
      <c r="D169" s="1323"/>
      <c r="E169" s="1323"/>
      <c r="F169" s="1323"/>
      <c r="G169" s="1323"/>
      <c r="H169" s="1323"/>
      <c r="I169" s="1323"/>
      <c r="J169" s="1323"/>
      <c r="K169" s="1323"/>
      <c r="L169" s="1324"/>
      <c r="M169" s="1323"/>
      <c r="N169" s="1323"/>
      <c r="O169" s="1323"/>
    </row>
    <row r="170" spans="1:15">
      <c r="A170" s="1323"/>
      <c r="B170" s="1323"/>
      <c r="C170" s="1323"/>
      <c r="D170" s="1323"/>
      <c r="E170" s="1323"/>
      <c r="F170" s="1323"/>
      <c r="G170" s="1323"/>
      <c r="H170" s="1323"/>
      <c r="I170" s="1323"/>
      <c r="J170" s="1323"/>
      <c r="K170" s="1323"/>
      <c r="L170" s="1324"/>
      <c r="M170" s="1323"/>
      <c r="N170" s="1323"/>
      <c r="O170" s="1323"/>
    </row>
    <row r="171" spans="1:15">
      <c r="A171" s="1323"/>
      <c r="B171" s="1323"/>
      <c r="C171" s="1323"/>
      <c r="D171" s="1323"/>
      <c r="E171" s="1323"/>
      <c r="F171" s="1323"/>
      <c r="G171" s="1323"/>
      <c r="H171" s="1323"/>
      <c r="I171" s="1323"/>
      <c r="J171" s="1323"/>
      <c r="K171" s="1323"/>
      <c r="L171" s="1324"/>
      <c r="M171" s="1323"/>
      <c r="N171" s="1323"/>
      <c r="O171" s="1323"/>
    </row>
    <row r="172" spans="1:15">
      <c r="A172" s="1323"/>
      <c r="B172" s="1323"/>
      <c r="C172" s="1323"/>
      <c r="D172" s="1323"/>
      <c r="E172" s="1323"/>
      <c r="F172" s="1323"/>
      <c r="G172" s="1323"/>
      <c r="H172" s="1323"/>
      <c r="I172" s="1323"/>
      <c r="J172" s="1323"/>
      <c r="K172" s="1323"/>
      <c r="L172" s="1324"/>
      <c r="M172" s="1323"/>
      <c r="N172" s="1323"/>
      <c r="O172" s="1323"/>
    </row>
    <row r="173" spans="1:15">
      <c r="A173" s="1323"/>
      <c r="B173" s="1323"/>
      <c r="C173" s="1323"/>
      <c r="D173" s="1323"/>
      <c r="E173" s="1323"/>
      <c r="F173" s="1323"/>
      <c r="G173" s="1323"/>
      <c r="H173" s="1323"/>
      <c r="I173" s="1323"/>
      <c r="J173" s="1323"/>
      <c r="K173" s="1323"/>
      <c r="L173" s="1324"/>
      <c r="M173" s="1323"/>
      <c r="N173" s="1323"/>
      <c r="O173" s="1323"/>
    </row>
    <row r="174" spans="1:15">
      <c r="A174" s="1323"/>
      <c r="B174" s="1323"/>
      <c r="C174" s="1323"/>
      <c r="D174" s="1323"/>
      <c r="E174" s="1323"/>
      <c r="F174" s="1323"/>
      <c r="G174" s="1323"/>
      <c r="H174" s="1323"/>
      <c r="I174" s="1323"/>
      <c r="J174" s="1323"/>
      <c r="K174" s="1323"/>
      <c r="L174" s="1324"/>
      <c r="M174" s="1323"/>
      <c r="N174" s="1323"/>
      <c r="O174" s="1323"/>
    </row>
    <row r="175" spans="1:15">
      <c r="A175" s="1323"/>
      <c r="B175" s="1323"/>
      <c r="C175" s="1323"/>
      <c r="D175" s="1323"/>
      <c r="E175" s="1323"/>
      <c r="F175" s="1323"/>
      <c r="G175" s="1323"/>
      <c r="H175" s="1323"/>
      <c r="I175" s="1323"/>
      <c r="J175" s="1323"/>
      <c r="K175" s="1323"/>
      <c r="L175" s="1324"/>
      <c r="M175" s="1323"/>
      <c r="N175" s="1323"/>
      <c r="O175" s="1323"/>
    </row>
    <row r="176" spans="1:15">
      <c r="A176" s="1323"/>
      <c r="B176" s="1323"/>
      <c r="C176" s="1323"/>
      <c r="D176" s="1323"/>
      <c r="E176" s="1323"/>
      <c r="F176" s="1323"/>
      <c r="G176" s="1323"/>
      <c r="H176" s="1323"/>
      <c r="I176" s="1323"/>
      <c r="J176" s="1323"/>
      <c r="K176" s="1323"/>
      <c r="L176" s="1324"/>
      <c r="M176" s="1323"/>
      <c r="N176" s="1323"/>
      <c r="O176" s="1323"/>
    </row>
    <row r="177" spans="1:15">
      <c r="A177" s="1323"/>
      <c r="B177" s="1323"/>
      <c r="C177" s="1323"/>
      <c r="D177" s="1323"/>
      <c r="E177" s="1323"/>
      <c r="F177" s="1323"/>
      <c r="G177" s="1323"/>
      <c r="H177" s="1323"/>
      <c r="I177" s="1323"/>
      <c r="J177" s="1323"/>
      <c r="K177" s="1323"/>
      <c r="L177" s="1324"/>
      <c r="M177" s="1323"/>
      <c r="N177" s="1323"/>
      <c r="O177" s="1323"/>
    </row>
    <row r="178" spans="1:15">
      <c r="A178" s="1323"/>
      <c r="B178" s="1323"/>
      <c r="C178" s="1323"/>
      <c r="D178" s="1323"/>
      <c r="E178" s="1323"/>
      <c r="F178" s="1323"/>
      <c r="G178" s="1323"/>
      <c r="H178" s="1323"/>
      <c r="I178" s="1323"/>
      <c r="J178" s="1323"/>
      <c r="K178" s="1323"/>
      <c r="L178" s="1324"/>
      <c r="M178" s="1323"/>
      <c r="N178" s="1323"/>
      <c r="O178" s="1323"/>
    </row>
    <row r="179" spans="1:15">
      <c r="A179" s="1323"/>
      <c r="B179" s="1323"/>
      <c r="C179" s="1323"/>
      <c r="D179" s="1323"/>
      <c r="E179" s="1323"/>
      <c r="F179" s="1323"/>
      <c r="G179" s="1323"/>
      <c r="H179" s="1323"/>
      <c r="I179" s="1323"/>
      <c r="J179" s="1323"/>
      <c r="K179" s="1323"/>
      <c r="L179" s="1324"/>
      <c r="M179" s="1323"/>
      <c r="N179" s="1323"/>
      <c r="O179" s="1323"/>
    </row>
    <row r="180" spans="1:15">
      <c r="A180" s="1323"/>
      <c r="B180" s="1323"/>
      <c r="C180" s="1323"/>
      <c r="D180" s="1323"/>
      <c r="E180" s="1323"/>
      <c r="F180" s="1323"/>
      <c r="G180" s="1323"/>
      <c r="H180" s="1323"/>
      <c r="I180" s="1323"/>
      <c r="J180" s="1323"/>
      <c r="K180" s="1323"/>
      <c r="L180" s="1324"/>
      <c r="M180" s="1323"/>
      <c r="N180" s="1323"/>
      <c r="O180" s="1323"/>
    </row>
    <row r="181" spans="1:15">
      <c r="A181" s="1323"/>
      <c r="B181" s="1323"/>
      <c r="C181" s="1323"/>
      <c r="D181" s="1323"/>
      <c r="E181" s="1323"/>
      <c r="F181" s="1323"/>
      <c r="G181" s="1323"/>
      <c r="H181" s="1323"/>
      <c r="I181" s="1323"/>
      <c r="J181" s="1323"/>
      <c r="K181" s="1323"/>
      <c r="L181" s="1324"/>
      <c r="M181" s="1323"/>
      <c r="N181" s="1323"/>
      <c r="O181" s="1323"/>
    </row>
    <row r="182" spans="1:15">
      <c r="A182" s="1323"/>
      <c r="B182" s="1323"/>
      <c r="C182" s="1323"/>
      <c r="D182" s="1323"/>
      <c r="E182" s="1323"/>
      <c r="F182" s="1323"/>
      <c r="G182" s="1323"/>
      <c r="H182" s="1323"/>
      <c r="I182" s="1323"/>
      <c r="J182" s="1323"/>
      <c r="K182" s="1323"/>
      <c r="L182" s="1324"/>
      <c r="M182" s="1323"/>
      <c r="N182" s="1323"/>
      <c r="O182" s="1323"/>
    </row>
    <row r="183" spans="1:15">
      <c r="A183" s="1323"/>
      <c r="B183" s="1323"/>
      <c r="C183" s="1323"/>
      <c r="D183" s="1323"/>
      <c r="E183" s="1323"/>
      <c r="F183" s="1323"/>
      <c r="G183" s="1323"/>
      <c r="H183" s="1323"/>
      <c r="I183" s="1323"/>
      <c r="J183" s="1323"/>
      <c r="K183" s="1323"/>
      <c r="L183" s="1324"/>
      <c r="M183" s="1323"/>
      <c r="N183" s="1323"/>
      <c r="O183" s="1323"/>
    </row>
    <row r="184" spans="1:15">
      <c r="A184" s="1323"/>
      <c r="B184" s="1323"/>
      <c r="C184" s="1323"/>
      <c r="D184" s="1323"/>
      <c r="E184" s="1323"/>
      <c r="F184" s="1323"/>
      <c r="G184" s="1323"/>
      <c r="H184" s="1323"/>
      <c r="I184" s="1323"/>
      <c r="J184" s="1323"/>
      <c r="K184" s="1323"/>
      <c r="L184" s="1324"/>
      <c r="M184" s="1323"/>
      <c r="N184" s="1323"/>
      <c r="O184" s="1323"/>
    </row>
    <row r="185" spans="1:15">
      <c r="A185" s="1323"/>
      <c r="B185" s="1323"/>
      <c r="C185" s="1323"/>
      <c r="D185" s="1323"/>
      <c r="E185" s="1323"/>
      <c r="F185" s="1323"/>
      <c r="G185" s="1323"/>
      <c r="H185" s="1323"/>
      <c r="I185" s="1323"/>
      <c r="J185" s="1323"/>
      <c r="K185" s="1323"/>
      <c r="L185" s="1324"/>
      <c r="M185" s="1323"/>
      <c r="N185" s="1323"/>
      <c r="O185" s="1323"/>
    </row>
    <row r="186" spans="1:15">
      <c r="A186" s="1323"/>
      <c r="B186" s="1323"/>
      <c r="C186" s="1323"/>
      <c r="D186" s="1323"/>
      <c r="E186" s="1323"/>
      <c r="F186" s="1323"/>
      <c r="G186" s="1323"/>
      <c r="H186" s="1323"/>
      <c r="I186" s="1323"/>
      <c r="J186" s="1323"/>
      <c r="K186" s="1323"/>
      <c r="L186" s="1324"/>
      <c r="M186" s="1323"/>
      <c r="N186" s="1323"/>
      <c r="O186" s="1323"/>
    </row>
    <row r="187" spans="1:15">
      <c r="A187" s="1323"/>
      <c r="B187" s="1323"/>
      <c r="C187" s="1323"/>
      <c r="D187" s="1323"/>
      <c r="E187" s="1323"/>
      <c r="F187" s="1323"/>
      <c r="G187" s="1323"/>
      <c r="H187" s="1323"/>
      <c r="I187" s="1323"/>
      <c r="J187" s="1323"/>
      <c r="K187" s="1323"/>
      <c r="L187" s="1324"/>
      <c r="M187" s="1323"/>
      <c r="N187" s="1323"/>
      <c r="O187" s="1323"/>
    </row>
    <row r="188" spans="1:15">
      <c r="A188" s="1323"/>
      <c r="B188" s="1323"/>
      <c r="C188" s="1323"/>
      <c r="D188" s="1323"/>
      <c r="E188" s="1323"/>
      <c r="F188" s="1323"/>
      <c r="G188" s="1323"/>
      <c r="H188" s="1323"/>
      <c r="I188" s="1323"/>
      <c r="J188" s="1323"/>
      <c r="K188" s="1323"/>
      <c r="L188" s="1324"/>
      <c r="M188" s="1323"/>
      <c r="N188" s="1323"/>
      <c r="O188" s="1323"/>
    </row>
    <row r="189" spans="1:15">
      <c r="A189" s="1323"/>
      <c r="B189" s="1323"/>
      <c r="C189" s="1323"/>
      <c r="D189" s="1323"/>
      <c r="E189" s="1323"/>
      <c r="F189" s="1323"/>
      <c r="G189" s="1323"/>
      <c r="H189" s="1323"/>
      <c r="I189" s="1323"/>
      <c r="J189" s="1323"/>
      <c r="K189" s="1323"/>
      <c r="L189" s="1324"/>
      <c r="M189" s="1323"/>
      <c r="N189" s="1323"/>
      <c r="O189" s="1323"/>
    </row>
    <row r="190" spans="1:15">
      <c r="A190" s="1323"/>
      <c r="B190" s="1323"/>
      <c r="C190" s="1323"/>
      <c r="D190" s="1323"/>
      <c r="E190" s="1323"/>
      <c r="F190" s="1323"/>
      <c r="G190" s="1323"/>
      <c r="H190" s="1323"/>
      <c r="I190" s="1323"/>
      <c r="J190" s="1323"/>
      <c r="K190" s="1323"/>
      <c r="L190" s="1324"/>
      <c r="M190" s="1323"/>
      <c r="N190" s="1323"/>
      <c r="O190" s="1323"/>
    </row>
    <row r="191" spans="1:15">
      <c r="A191" s="1323"/>
      <c r="B191" s="1323"/>
      <c r="C191" s="1323"/>
      <c r="D191" s="1323"/>
      <c r="E191" s="1323"/>
      <c r="F191" s="1323"/>
      <c r="G191" s="1323"/>
      <c r="H191" s="1323"/>
      <c r="I191" s="1323"/>
      <c r="J191" s="1323"/>
      <c r="K191" s="1323"/>
      <c r="L191" s="1324"/>
      <c r="M191" s="1323"/>
      <c r="N191" s="1323"/>
      <c r="O191" s="1323"/>
    </row>
    <row r="192" spans="1:15">
      <c r="A192" s="1323"/>
      <c r="B192" s="1323"/>
      <c r="C192" s="1323"/>
      <c r="D192" s="1323"/>
      <c r="E192" s="1323"/>
      <c r="F192" s="1323"/>
      <c r="G192" s="1323"/>
      <c r="H192" s="1323"/>
      <c r="I192" s="1323"/>
      <c r="J192" s="1323"/>
      <c r="K192" s="1323"/>
      <c r="L192" s="1324"/>
      <c r="M192" s="1323"/>
      <c r="N192" s="1323"/>
      <c r="O192" s="1323"/>
    </row>
    <row r="193" spans="1:15">
      <c r="A193" s="1323"/>
      <c r="B193" s="1323"/>
      <c r="C193" s="1323"/>
      <c r="D193" s="1323"/>
      <c r="E193" s="1323"/>
      <c r="F193" s="1323"/>
      <c r="G193" s="1323"/>
      <c r="H193" s="1323"/>
      <c r="I193" s="1323"/>
      <c r="J193" s="1323"/>
      <c r="K193" s="1323"/>
      <c r="L193" s="1324"/>
      <c r="M193" s="1323"/>
      <c r="N193" s="1323"/>
      <c r="O193" s="1323"/>
    </row>
    <row r="194" spans="1:15">
      <c r="A194" s="1323"/>
      <c r="B194" s="1323"/>
      <c r="C194" s="1323"/>
      <c r="D194" s="1323"/>
      <c r="E194" s="1323"/>
      <c r="F194" s="1323"/>
      <c r="G194" s="1323"/>
      <c r="H194" s="1323"/>
      <c r="I194" s="1323"/>
      <c r="J194" s="1323"/>
      <c r="K194" s="1323"/>
      <c r="L194" s="1324"/>
      <c r="M194" s="1323"/>
      <c r="N194" s="1323"/>
      <c r="O194" s="1323"/>
    </row>
    <row r="195" spans="1:15">
      <c r="A195" s="1323"/>
      <c r="B195" s="1323"/>
      <c r="C195" s="1323"/>
      <c r="D195" s="1323"/>
      <c r="E195" s="1323"/>
      <c r="F195" s="1323"/>
      <c r="G195" s="1323"/>
      <c r="H195" s="1323"/>
      <c r="I195" s="1323"/>
      <c r="J195" s="1323"/>
      <c r="K195" s="1323"/>
      <c r="L195" s="1324"/>
      <c r="M195" s="1323"/>
      <c r="N195" s="1323"/>
      <c r="O195" s="1323"/>
    </row>
    <row r="196" spans="1:15">
      <c r="A196" s="1323"/>
      <c r="B196" s="1323"/>
      <c r="C196" s="1323"/>
      <c r="D196" s="1323"/>
      <c r="E196" s="1323"/>
      <c r="F196" s="1323"/>
      <c r="G196" s="1323"/>
      <c r="H196" s="1323"/>
      <c r="I196" s="1323"/>
      <c r="J196" s="1323"/>
      <c r="K196" s="1323"/>
      <c r="L196" s="1324"/>
      <c r="M196" s="1323"/>
      <c r="N196" s="1323"/>
      <c r="O196" s="1323"/>
    </row>
    <row r="197" spans="1:15">
      <c r="A197" s="1323"/>
      <c r="B197" s="1323"/>
      <c r="C197" s="1323"/>
      <c r="D197" s="1323"/>
      <c r="E197" s="1323"/>
      <c r="F197" s="1323"/>
      <c r="G197" s="1323"/>
      <c r="H197" s="1323"/>
      <c r="I197" s="1323"/>
      <c r="J197" s="1323"/>
      <c r="K197" s="1323"/>
      <c r="L197" s="1324"/>
      <c r="M197" s="1323"/>
      <c r="N197" s="1323"/>
      <c r="O197" s="1323"/>
    </row>
    <row r="198" spans="1:15">
      <c r="A198" s="1323"/>
      <c r="B198" s="1323"/>
      <c r="C198" s="1323"/>
      <c r="D198" s="1323"/>
      <c r="E198" s="1323"/>
      <c r="F198" s="1323"/>
      <c r="G198" s="1323"/>
      <c r="H198" s="1323"/>
      <c r="I198" s="1323"/>
      <c r="J198" s="1323"/>
      <c r="K198" s="1323"/>
      <c r="L198" s="1324"/>
      <c r="M198" s="1323"/>
      <c r="N198" s="1323"/>
      <c r="O198" s="1323"/>
    </row>
    <row r="199" spans="1:15">
      <c r="A199" s="1323"/>
      <c r="B199" s="1323"/>
      <c r="C199" s="1323"/>
      <c r="D199" s="1323"/>
      <c r="E199" s="1323"/>
      <c r="F199" s="1323"/>
      <c r="G199" s="1323"/>
      <c r="H199" s="1323"/>
      <c r="I199" s="1323"/>
      <c r="J199" s="1323"/>
      <c r="K199" s="1323"/>
      <c r="L199" s="1324"/>
      <c r="M199" s="1323"/>
      <c r="N199" s="1323"/>
      <c r="O199" s="1323"/>
    </row>
    <row r="200" spans="1:15">
      <c r="A200" s="1323"/>
      <c r="B200" s="1323"/>
      <c r="C200" s="1323"/>
      <c r="D200" s="1323"/>
      <c r="E200" s="1323"/>
      <c r="F200" s="1323"/>
      <c r="G200" s="1323"/>
      <c r="H200" s="1323"/>
      <c r="I200" s="1323"/>
      <c r="J200" s="1323"/>
      <c r="K200" s="1323"/>
      <c r="L200" s="1324"/>
      <c r="M200" s="1323"/>
      <c r="N200" s="1323"/>
      <c r="O200" s="1323"/>
    </row>
    <row r="201" spans="1:15">
      <c r="A201" s="1323"/>
      <c r="B201" s="1323"/>
      <c r="C201" s="1323"/>
      <c r="D201" s="1323"/>
      <c r="E201" s="1323"/>
      <c r="F201" s="1323"/>
      <c r="G201" s="1323"/>
      <c r="H201" s="1323"/>
      <c r="I201" s="1323"/>
      <c r="J201" s="1323"/>
      <c r="K201" s="1323"/>
      <c r="L201" s="1324"/>
      <c r="M201" s="1323"/>
      <c r="N201" s="1323"/>
      <c r="O201" s="1323"/>
    </row>
    <row r="202" spans="1:15">
      <c r="A202" s="1323"/>
      <c r="B202" s="1323"/>
      <c r="C202" s="1323"/>
      <c r="D202" s="1323"/>
      <c r="E202" s="1323"/>
      <c r="F202" s="1323"/>
      <c r="G202" s="1323"/>
      <c r="H202" s="1323"/>
      <c r="I202" s="1323"/>
      <c r="J202" s="1323"/>
      <c r="K202" s="1323"/>
      <c r="L202" s="1324"/>
      <c r="M202" s="1323"/>
      <c r="N202" s="1323"/>
      <c r="O202" s="1323"/>
    </row>
    <row r="203" spans="1:15">
      <c r="A203" s="1323"/>
      <c r="B203" s="1323"/>
      <c r="C203" s="1323"/>
      <c r="D203" s="1323"/>
      <c r="E203" s="1323"/>
      <c r="F203" s="1323"/>
      <c r="G203" s="1323"/>
      <c r="H203" s="1323"/>
      <c r="I203" s="1323"/>
      <c r="J203" s="1323"/>
      <c r="K203" s="1323"/>
      <c r="L203" s="1324"/>
      <c r="M203" s="1323"/>
      <c r="N203" s="1323"/>
      <c r="O203" s="1323"/>
    </row>
    <row r="204" spans="1:15">
      <c r="A204" s="1323"/>
      <c r="B204" s="1323"/>
      <c r="C204" s="1323"/>
      <c r="D204" s="1323"/>
      <c r="E204" s="1323"/>
      <c r="F204" s="1323"/>
      <c r="G204" s="1323"/>
      <c r="H204" s="1323"/>
      <c r="I204" s="1323"/>
      <c r="J204" s="1323"/>
      <c r="K204" s="1323"/>
      <c r="L204" s="1324"/>
      <c r="M204" s="1323"/>
      <c r="N204" s="1323"/>
      <c r="O204" s="1323"/>
    </row>
    <row r="205" spans="1:15">
      <c r="A205" s="1323"/>
      <c r="B205" s="1323"/>
      <c r="C205" s="1323"/>
      <c r="D205" s="1323"/>
      <c r="E205" s="1323"/>
      <c r="F205" s="1323"/>
      <c r="G205" s="1323"/>
      <c r="H205" s="1323"/>
      <c r="I205" s="1323"/>
      <c r="J205" s="1323"/>
      <c r="K205" s="1323"/>
      <c r="L205" s="1324"/>
      <c r="M205" s="1323"/>
      <c r="N205" s="1323"/>
      <c r="O205" s="1323"/>
    </row>
    <row r="206" spans="1:15">
      <c r="A206" s="1323"/>
      <c r="B206" s="1323"/>
      <c r="C206" s="1323"/>
      <c r="D206" s="1323"/>
      <c r="E206" s="1323"/>
      <c r="F206" s="1323"/>
      <c r="G206" s="1323"/>
      <c r="H206" s="1323"/>
      <c r="I206" s="1323"/>
      <c r="J206" s="1323"/>
      <c r="K206" s="1323"/>
      <c r="L206" s="1324"/>
      <c r="M206" s="1323"/>
      <c r="N206" s="1323"/>
      <c r="O206" s="1323"/>
    </row>
    <row r="207" spans="1:15">
      <c r="A207" s="1323"/>
      <c r="B207" s="1323"/>
      <c r="C207" s="1323"/>
      <c r="D207" s="1323"/>
      <c r="E207" s="1323"/>
      <c r="F207" s="1323"/>
      <c r="G207" s="1323"/>
      <c r="H207" s="1323"/>
      <c r="I207" s="1323"/>
      <c r="J207" s="1323"/>
      <c r="K207" s="1323"/>
      <c r="L207" s="1324"/>
      <c r="M207" s="1323"/>
      <c r="N207" s="1323"/>
      <c r="O207" s="1323"/>
    </row>
    <row r="208" spans="1:15">
      <c r="A208" s="1323"/>
      <c r="B208" s="1323"/>
      <c r="C208" s="1323"/>
      <c r="D208" s="1323"/>
      <c r="E208" s="1323"/>
      <c r="F208" s="1323"/>
      <c r="G208" s="1323"/>
      <c r="H208" s="1323"/>
      <c r="I208" s="1323"/>
      <c r="J208" s="1323"/>
      <c r="K208" s="1323"/>
      <c r="L208" s="1324"/>
      <c r="M208" s="1323"/>
      <c r="N208" s="1323"/>
      <c r="O208" s="1323"/>
    </row>
    <row r="209" spans="1:15">
      <c r="A209" s="1323"/>
      <c r="B209" s="1323"/>
      <c r="C209" s="1323"/>
      <c r="D209" s="1323"/>
      <c r="E209" s="1323"/>
      <c r="F209" s="1323"/>
      <c r="G209" s="1323"/>
      <c r="H209" s="1323"/>
      <c r="I209" s="1323"/>
      <c r="J209" s="1323"/>
      <c r="K209" s="1323"/>
      <c r="L209" s="1324"/>
      <c r="M209" s="1323"/>
      <c r="N209" s="1323"/>
      <c r="O209" s="1323"/>
    </row>
    <row r="210" spans="1:15">
      <c r="A210" s="1323"/>
      <c r="B210" s="1323"/>
      <c r="C210" s="1323"/>
      <c r="D210" s="1323"/>
      <c r="E210" s="1323"/>
      <c r="F210" s="1323"/>
      <c r="G210" s="1323"/>
      <c r="H210" s="1323"/>
      <c r="I210" s="1323"/>
      <c r="J210" s="1323"/>
      <c r="K210" s="1323"/>
      <c r="L210" s="1324"/>
      <c r="M210" s="1323"/>
      <c r="N210" s="1323"/>
      <c r="O210" s="1323"/>
    </row>
    <row r="211" spans="1:15">
      <c r="A211" s="1323"/>
      <c r="B211" s="1323"/>
      <c r="C211" s="1323"/>
      <c r="D211" s="1323"/>
      <c r="E211" s="1323"/>
      <c r="F211" s="1323"/>
      <c r="G211" s="1323"/>
      <c r="H211" s="1323"/>
      <c r="I211" s="1323"/>
      <c r="J211" s="1323"/>
      <c r="K211" s="1323"/>
      <c r="L211" s="1324"/>
      <c r="M211" s="1323"/>
      <c r="N211" s="1323"/>
      <c r="O211" s="1323"/>
    </row>
    <row r="212" spans="1:15">
      <c r="A212" s="1323"/>
      <c r="B212" s="1323"/>
      <c r="C212" s="1323"/>
      <c r="D212" s="1323"/>
      <c r="E212" s="1323"/>
      <c r="F212" s="1323"/>
      <c r="G212" s="1323"/>
      <c r="H212" s="1323"/>
      <c r="I212" s="1323"/>
      <c r="J212" s="1323"/>
      <c r="K212" s="1323"/>
      <c r="L212" s="1324"/>
      <c r="M212" s="1323"/>
      <c r="N212" s="1323"/>
      <c r="O212" s="1323"/>
    </row>
    <row r="213" spans="1:15" ht="30" customHeight="1">
      <c r="A213" s="1323"/>
      <c r="B213" s="1323"/>
      <c r="C213" s="1323"/>
      <c r="D213" s="1323"/>
      <c r="E213" s="1323"/>
      <c r="F213" s="1323"/>
      <c r="G213" s="1323"/>
      <c r="H213" s="1323"/>
      <c r="I213" s="1323"/>
      <c r="J213" s="1323"/>
      <c r="K213" s="1323"/>
      <c r="L213" s="1324"/>
      <c r="M213" s="1323"/>
      <c r="N213" s="1323"/>
      <c r="O213" s="1323"/>
    </row>
    <row r="214" spans="1:15">
      <c r="A214" s="1323"/>
      <c r="B214" s="1323"/>
      <c r="C214" s="1323"/>
      <c r="D214" s="1323"/>
      <c r="E214" s="1323"/>
      <c r="F214" s="1323"/>
      <c r="G214" s="1323"/>
      <c r="H214" s="1323"/>
      <c r="I214" s="1323"/>
      <c r="J214" s="1323"/>
      <c r="K214" s="1323"/>
      <c r="L214" s="1324"/>
      <c r="M214" s="1323"/>
      <c r="N214" s="1323"/>
      <c r="O214" s="1323"/>
    </row>
    <row r="215" spans="1:15">
      <c r="A215" s="1323"/>
      <c r="B215" s="1323"/>
      <c r="C215" s="1323"/>
      <c r="D215" s="1323"/>
      <c r="E215" s="1323"/>
      <c r="F215" s="1323"/>
      <c r="G215" s="1323"/>
      <c r="H215" s="1323"/>
      <c r="I215" s="1323"/>
      <c r="J215" s="1323"/>
      <c r="K215" s="1323"/>
      <c r="L215" s="1324"/>
      <c r="M215" s="1323"/>
      <c r="N215" s="1323"/>
      <c r="O215" s="1323"/>
    </row>
    <row r="216" spans="1:15">
      <c r="A216" s="1323"/>
      <c r="B216" s="1323"/>
      <c r="C216" s="1323"/>
      <c r="D216" s="1323"/>
      <c r="E216" s="1323"/>
      <c r="F216" s="1323"/>
      <c r="G216" s="1323"/>
      <c r="H216" s="1323"/>
      <c r="I216" s="1323"/>
      <c r="J216" s="1323"/>
      <c r="K216" s="1323"/>
      <c r="L216" s="1324"/>
      <c r="M216" s="1323"/>
      <c r="N216" s="1323"/>
      <c r="O216" s="1323"/>
    </row>
    <row r="217" spans="1:15">
      <c r="A217" s="1323"/>
      <c r="B217" s="1323"/>
      <c r="C217" s="1323"/>
      <c r="D217" s="1323"/>
      <c r="E217" s="1323"/>
      <c r="F217" s="1323"/>
      <c r="G217" s="1323"/>
      <c r="H217" s="1323"/>
      <c r="I217" s="1323"/>
      <c r="J217" s="1323"/>
      <c r="K217" s="1323"/>
      <c r="L217" s="1324"/>
      <c r="M217" s="1323"/>
      <c r="N217" s="1323"/>
      <c r="O217" s="1323"/>
    </row>
    <row r="218" spans="1:15">
      <c r="A218" s="1323"/>
      <c r="B218" s="1323"/>
      <c r="C218" s="1323"/>
      <c r="D218" s="1323"/>
      <c r="E218" s="1323"/>
      <c r="F218" s="1323"/>
      <c r="G218" s="1323"/>
      <c r="H218" s="1323"/>
      <c r="I218" s="1323"/>
      <c r="J218" s="1323"/>
      <c r="K218" s="1323"/>
      <c r="L218" s="1324"/>
      <c r="M218" s="1323"/>
      <c r="N218" s="1323"/>
      <c r="O218" s="1323"/>
    </row>
    <row r="219" spans="1:15">
      <c r="A219" s="1323"/>
      <c r="B219" s="1323"/>
      <c r="C219" s="1323"/>
      <c r="D219" s="1323"/>
      <c r="E219" s="1323"/>
      <c r="F219" s="1323"/>
      <c r="G219" s="1323"/>
      <c r="H219" s="1323"/>
      <c r="I219" s="1323"/>
      <c r="J219" s="1323"/>
      <c r="K219" s="1323"/>
      <c r="L219" s="1324"/>
      <c r="M219" s="1323"/>
      <c r="N219" s="1323"/>
      <c r="O219" s="1323"/>
    </row>
    <row r="220" spans="1:15">
      <c r="A220" s="1323"/>
      <c r="B220" s="1323"/>
      <c r="C220" s="1323"/>
      <c r="D220" s="1323"/>
      <c r="E220" s="1323"/>
      <c r="F220" s="1323"/>
      <c r="G220" s="1323"/>
      <c r="H220" s="1323"/>
      <c r="I220" s="1323"/>
      <c r="J220" s="1323"/>
      <c r="K220" s="1323"/>
      <c r="L220" s="1324"/>
      <c r="M220" s="1323"/>
      <c r="N220" s="1323"/>
      <c r="O220" s="1323"/>
    </row>
    <row r="221" spans="1:15">
      <c r="A221" s="1323"/>
      <c r="B221" s="1323"/>
      <c r="C221" s="1323"/>
      <c r="D221" s="1323"/>
      <c r="E221" s="1323"/>
      <c r="F221" s="1323"/>
      <c r="G221" s="1323"/>
      <c r="H221" s="1323"/>
      <c r="I221" s="1323"/>
      <c r="J221" s="1323"/>
      <c r="K221" s="1323"/>
      <c r="L221" s="1324"/>
      <c r="M221" s="1323"/>
      <c r="N221" s="1323"/>
      <c r="O221" s="1323"/>
    </row>
    <row r="222" spans="1:15">
      <c r="A222" s="1323"/>
      <c r="B222" s="1323"/>
      <c r="C222" s="1323"/>
      <c r="D222" s="1323"/>
      <c r="E222" s="1323"/>
      <c r="F222" s="1323"/>
      <c r="G222" s="1323"/>
      <c r="H222" s="1323"/>
      <c r="I222" s="1323"/>
      <c r="J222" s="1323"/>
      <c r="K222" s="1323"/>
      <c r="L222" s="1324"/>
      <c r="M222" s="1323"/>
      <c r="N222" s="1323"/>
      <c r="O222" s="1323"/>
    </row>
    <row r="223" spans="1:15">
      <c r="A223" s="1323"/>
      <c r="B223" s="1323"/>
      <c r="C223" s="1323"/>
      <c r="D223" s="1323"/>
      <c r="E223" s="1323"/>
      <c r="F223" s="1323"/>
      <c r="G223" s="1323"/>
      <c r="H223" s="1323"/>
      <c r="I223" s="1323"/>
      <c r="J223" s="1323"/>
      <c r="K223" s="1323"/>
      <c r="L223" s="1324"/>
      <c r="M223" s="1323"/>
      <c r="N223" s="1323"/>
      <c r="O223" s="1323"/>
    </row>
    <row r="224" spans="1:15">
      <c r="A224" s="1323"/>
      <c r="B224" s="1323"/>
      <c r="C224" s="1323"/>
      <c r="D224" s="1323"/>
      <c r="E224" s="1323"/>
      <c r="F224" s="1323"/>
      <c r="G224" s="1323"/>
      <c r="H224" s="1323"/>
      <c r="I224" s="1323"/>
      <c r="J224" s="1323"/>
      <c r="K224" s="1323"/>
      <c r="L224" s="1324"/>
      <c r="M224" s="1323"/>
      <c r="N224" s="1323"/>
      <c r="O224" s="1323"/>
    </row>
    <row r="225" spans="1:15">
      <c r="A225" s="1323"/>
      <c r="B225" s="1323"/>
      <c r="C225" s="1323"/>
      <c r="D225" s="1323"/>
      <c r="E225" s="1323"/>
      <c r="F225" s="1323"/>
      <c r="G225" s="1323"/>
      <c r="H225" s="1323"/>
      <c r="I225" s="1323"/>
      <c r="J225" s="1323"/>
      <c r="K225" s="1323"/>
      <c r="L225" s="1324"/>
      <c r="M225" s="1323"/>
      <c r="N225" s="1323"/>
      <c r="O225" s="1323"/>
    </row>
    <row r="226" spans="1:15">
      <c r="A226" s="1323"/>
      <c r="B226" s="1323"/>
      <c r="C226" s="1323"/>
      <c r="D226" s="1323"/>
      <c r="E226" s="1323"/>
      <c r="F226" s="1323"/>
      <c r="G226" s="1323"/>
      <c r="H226" s="1323"/>
      <c r="I226" s="1323"/>
      <c r="J226" s="1323"/>
      <c r="K226" s="1323"/>
      <c r="L226" s="1324"/>
      <c r="M226" s="1323"/>
      <c r="N226" s="1323"/>
      <c r="O226" s="1323"/>
    </row>
    <row r="227" spans="1:15">
      <c r="A227" s="1323"/>
      <c r="B227" s="1323"/>
      <c r="C227" s="1323"/>
      <c r="D227" s="1323"/>
      <c r="E227" s="1323"/>
      <c r="F227" s="1323"/>
      <c r="G227" s="1323"/>
      <c r="H227" s="1323"/>
      <c r="I227" s="1323"/>
      <c r="J227" s="1323"/>
      <c r="K227" s="1323"/>
      <c r="L227" s="1324"/>
      <c r="M227" s="1323"/>
      <c r="N227" s="1323"/>
      <c r="O227" s="1323"/>
    </row>
    <row r="228" spans="1:15">
      <c r="A228" s="1323"/>
      <c r="B228" s="1323"/>
      <c r="C228" s="1323"/>
      <c r="D228" s="1323"/>
      <c r="E228" s="1323"/>
      <c r="F228" s="1323"/>
      <c r="G228" s="1323"/>
      <c r="H228" s="1323"/>
      <c r="I228" s="1323"/>
      <c r="J228" s="1323"/>
      <c r="K228" s="1323"/>
      <c r="L228" s="1324"/>
      <c r="M228" s="1323"/>
      <c r="N228" s="1323"/>
      <c r="O228" s="1323"/>
    </row>
    <row r="229" spans="1:15">
      <c r="A229" s="1323"/>
      <c r="B229" s="1323"/>
      <c r="C229" s="1323"/>
      <c r="D229" s="1323"/>
      <c r="E229" s="1323"/>
      <c r="F229" s="1323"/>
      <c r="G229" s="1323"/>
      <c r="H229" s="1323"/>
      <c r="I229" s="1323"/>
      <c r="J229" s="1323"/>
      <c r="K229" s="1323"/>
      <c r="L229" s="1324"/>
      <c r="M229" s="1323"/>
      <c r="N229" s="1323"/>
      <c r="O229" s="1323"/>
    </row>
    <row r="230" spans="1:15">
      <c r="A230" s="1323"/>
      <c r="B230" s="1323"/>
      <c r="C230" s="1323"/>
      <c r="D230" s="1323"/>
      <c r="E230" s="1323"/>
      <c r="F230" s="1323"/>
      <c r="G230" s="1323"/>
      <c r="H230" s="1323"/>
      <c r="I230" s="1323"/>
      <c r="J230" s="1323"/>
      <c r="K230" s="1323"/>
      <c r="L230" s="1324"/>
      <c r="M230" s="1323"/>
      <c r="N230" s="1323"/>
      <c r="O230" s="1323"/>
    </row>
    <row r="231" spans="1:15">
      <c r="A231" s="1323"/>
      <c r="B231" s="1323"/>
      <c r="C231" s="1323"/>
      <c r="D231" s="1323"/>
      <c r="E231" s="1323"/>
      <c r="F231" s="1323"/>
      <c r="G231" s="1323"/>
      <c r="H231" s="1323"/>
      <c r="I231" s="1323"/>
      <c r="J231" s="1323"/>
      <c r="K231" s="1323"/>
      <c r="L231" s="1324"/>
      <c r="M231" s="1323"/>
      <c r="N231" s="1323"/>
      <c r="O231" s="1323"/>
    </row>
    <row r="232" spans="1:15" ht="29.25" customHeight="1">
      <c r="A232" s="1323"/>
      <c r="B232" s="1323"/>
      <c r="C232" s="1323"/>
      <c r="D232" s="1323"/>
      <c r="E232" s="1323"/>
      <c r="F232" s="1323"/>
      <c r="G232" s="1323"/>
      <c r="H232" s="1323"/>
      <c r="I232" s="1323"/>
      <c r="J232" s="1323"/>
      <c r="K232" s="1323"/>
      <c r="L232" s="1324"/>
      <c r="M232" s="1323"/>
      <c r="N232" s="1323"/>
      <c r="O232" s="1323"/>
    </row>
    <row r="233" spans="1:15">
      <c r="A233" s="1323"/>
      <c r="B233" s="1323"/>
      <c r="C233" s="1323"/>
      <c r="D233" s="1323"/>
      <c r="E233" s="1323"/>
      <c r="F233" s="1323"/>
      <c r="G233" s="1323"/>
      <c r="H233" s="1323"/>
      <c r="I233" s="1323"/>
      <c r="J233" s="1323"/>
      <c r="K233" s="1323"/>
      <c r="L233" s="1324"/>
      <c r="M233" s="1323"/>
      <c r="N233" s="1323"/>
      <c r="O233" s="1323"/>
    </row>
    <row r="234" spans="1:15">
      <c r="A234" s="1323"/>
      <c r="B234" s="1323"/>
      <c r="C234" s="1323"/>
      <c r="D234" s="1323"/>
      <c r="E234" s="1323"/>
      <c r="F234" s="1323"/>
      <c r="G234" s="1323"/>
      <c r="H234" s="1323"/>
      <c r="I234" s="1323"/>
      <c r="J234" s="1323"/>
      <c r="K234" s="1323"/>
      <c r="L234" s="1324"/>
      <c r="M234" s="1323"/>
      <c r="N234" s="1323"/>
      <c r="O234" s="1323"/>
    </row>
    <row r="235" spans="1:15">
      <c r="A235" s="1323"/>
      <c r="B235" s="1323"/>
      <c r="C235" s="1323"/>
      <c r="D235" s="1323"/>
      <c r="E235" s="1323"/>
      <c r="F235" s="1323"/>
      <c r="G235" s="1323"/>
      <c r="H235" s="1323"/>
      <c r="I235" s="1323"/>
      <c r="J235" s="1323"/>
      <c r="K235" s="1323"/>
      <c r="L235" s="1324"/>
      <c r="M235" s="1323"/>
      <c r="N235" s="1323"/>
      <c r="O235" s="1323"/>
    </row>
    <row r="236" spans="1:15">
      <c r="A236" s="1323"/>
      <c r="B236" s="1323"/>
      <c r="C236" s="1323"/>
      <c r="D236" s="1323"/>
      <c r="E236" s="1323"/>
      <c r="F236" s="1323"/>
      <c r="G236" s="1323"/>
      <c r="H236" s="1323"/>
      <c r="I236" s="1323"/>
      <c r="J236" s="1323"/>
      <c r="K236" s="1323"/>
      <c r="L236" s="1324"/>
      <c r="M236" s="1323"/>
      <c r="N236" s="1323"/>
      <c r="O236" s="1323"/>
    </row>
    <row r="291" spans="3:16" s="1327" customFormat="1" collapsed="1">
      <c r="C291" s="1291"/>
      <c r="D291" s="1291"/>
      <c r="E291" s="1291"/>
      <c r="F291" s="1291"/>
      <c r="G291" s="1291"/>
      <c r="H291" s="1291"/>
      <c r="I291" s="1291"/>
      <c r="J291" s="1291"/>
      <c r="K291" s="1291"/>
      <c r="L291" s="1326"/>
      <c r="M291" s="1291"/>
      <c r="N291" s="1291"/>
      <c r="O291" s="1291"/>
      <c r="P291" s="1291"/>
    </row>
    <row r="292" spans="3:16" s="1327" customFormat="1" collapsed="1">
      <c r="C292" s="1291"/>
      <c r="D292" s="1291"/>
      <c r="E292" s="1291"/>
      <c r="F292" s="1291"/>
      <c r="G292" s="1291"/>
      <c r="H292" s="1291"/>
      <c r="I292" s="1291"/>
      <c r="J292" s="1291"/>
      <c r="K292" s="1291"/>
      <c r="L292" s="1326"/>
      <c r="M292" s="1291"/>
      <c r="N292" s="1291"/>
      <c r="O292" s="1291"/>
      <c r="P292" s="1291"/>
    </row>
    <row r="293" spans="3:16" s="1327" customFormat="1" collapsed="1">
      <c r="C293" s="1291"/>
      <c r="D293" s="1291"/>
      <c r="E293" s="1291"/>
      <c r="F293" s="1291"/>
      <c r="G293" s="1291"/>
      <c r="H293" s="1291"/>
      <c r="I293" s="1291"/>
      <c r="J293" s="1291"/>
      <c r="K293" s="1291"/>
      <c r="L293" s="1326"/>
      <c r="M293" s="1291"/>
      <c r="N293" s="1291"/>
      <c r="O293" s="1291"/>
      <c r="P293" s="1291"/>
    </row>
    <row r="294" spans="3:16" s="1327" customFormat="1" collapsed="1">
      <c r="C294" s="1291"/>
      <c r="D294" s="1291"/>
      <c r="E294" s="1291"/>
      <c r="F294" s="1291"/>
      <c r="G294" s="1291"/>
      <c r="H294" s="1291"/>
      <c r="I294" s="1291"/>
      <c r="J294" s="1291"/>
      <c r="K294" s="1291"/>
      <c r="L294" s="1326"/>
      <c r="M294" s="1291"/>
      <c r="N294" s="1291"/>
      <c r="O294" s="1291"/>
      <c r="P294" s="1291"/>
    </row>
    <row r="295" spans="3:16" s="1327" customFormat="1" collapsed="1">
      <c r="C295" s="1291"/>
      <c r="D295" s="1291"/>
      <c r="E295" s="1291"/>
      <c r="F295" s="1291"/>
      <c r="G295" s="1291"/>
      <c r="H295" s="1291"/>
      <c r="I295" s="1291"/>
      <c r="J295" s="1291"/>
      <c r="K295" s="1291"/>
      <c r="L295" s="1326"/>
      <c r="M295" s="1291"/>
      <c r="N295" s="1291"/>
      <c r="O295" s="1291"/>
      <c r="P295" s="1291"/>
    </row>
    <row r="296" spans="3:16" s="1327" customFormat="1" collapsed="1">
      <c r="C296" s="1291"/>
      <c r="D296" s="1291"/>
      <c r="E296" s="1291"/>
      <c r="F296" s="1291"/>
      <c r="G296" s="1291"/>
      <c r="H296" s="1291"/>
      <c r="I296" s="1291"/>
      <c r="J296" s="1291"/>
      <c r="K296" s="1291"/>
      <c r="L296" s="1326"/>
      <c r="M296" s="1291"/>
      <c r="N296" s="1291"/>
      <c r="O296" s="1291"/>
      <c r="P296" s="1291"/>
    </row>
    <row r="298" spans="3:16" s="1327" customFormat="1" ht="39.75" customHeight="1">
      <c r="C298" s="1291"/>
      <c r="D298" s="1291"/>
      <c r="E298" s="1291"/>
      <c r="F298" s="1291"/>
      <c r="G298" s="1291"/>
      <c r="H298" s="1291"/>
      <c r="I298" s="1291"/>
      <c r="J298" s="1291"/>
      <c r="K298" s="1291"/>
      <c r="L298" s="1326"/>
      <c r="M298" s="1291"/>
      <c r="N298" s="1291"/>
      <c r="O298" s="1291"/>
      <c r="P298" s="1291"/>
    </row>
    <row r="299" spans="3:16" s="1327" customFormat="1" ht="44.25" customHeight="1">
      <c r="C299" s="1291"/>
      <c r="D299" s="1291"/>
      <c r="E299" s="1291"/>
      <c r="F299" s="1291"/>
      <c r="G299" s="1291"/>
      <c r="H299" s="1291"/>
      <c r="I299" s="1291"/>
      <c r="J299" s="1291"/>
      <c r="K299" s="1291"/>
      <c r="L299" s="1326"/>
      <c r="M299" s="1291"/>
      <c r="N299" s="1291"/>
      <c r="O299" s="1291"/>
      <c r="P299" s="1291"/>
    </row>
  </sheetData>
  <mergeCells count="17">
    <mergeCell ref="C6:O6"/>
    <mergeCell ref="A1:O1"/>
    <mergeCell ref="A2:O2"/>
    <mergeCell ref="A3:O3"/>
    <mergeCell ref="A4:O4"/>
    <mergeCell ref="A5:O5"/>
    <mergeCell ref="C7:O7"/>
    <mergeCell ref="C8:O8"/>
    <mergeCell ref="C9:O9"/>
    <mergeCell ref="A10:O10"/>
    <mergeCell ref="D11:E11"/>
    <mergeCell ref="F11:I11"/>
    <mergeCell ref="A26:K26"/>
    <mergeCell ref="C27:O27"/>
    <mergeCell ref="C28:O28"/>
    <mergeCell ref="C29:O29"/>
    <mergeCell ref="C30:O30"/>
  </mergeCells>
  <printOptions horizontalCentered="1"/>
  <pageMargins left="0.15748031496062992" right="0.19685039370078741" top="0.78740157480314965" bottom="0.78740157480314965" header="0.15748031496062992" footer="0.31496062992125984"/>
  <pageSetup paperSize="9" scale="47" firstPageNumber="25" orientation="landscape" useFirstPageNumber="1" r:id="rId1"/>
  <headerFooter scaleWithDoc="0">
    <oddFooter>&amp;C&amp;"-,Negrito"&amp;G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80</vt:i4>
      </vt:variant>
      <vt:variant>
        <vt:lpstr>Intervalos nomeados</vt:lpstr>
      </vt:variant>
      <vt:variant>
        <vt:i4>79</vt:i4>
      </vt:variant>
    </vt:vector>
  </HeadingPairs>
  <TitlesOfParts>
    <vt:vector size="159" baseType="lpstr">
      <vt:lpstr>SERVIÇOS SINAPI</vt:lpstr>
      <vt:lpstr>INSUMOS SINAPI</vt:lpstr>
      <vt:lpstr>COMPOSIÇÕES</vt:lpstr>
      <vt:lpstr>QCI</vt:lpstr>
      <vt:lpstr>RESUMO</vt:lpstr>
      <vt:lpstr>1917065</vt:lpstr>
      <vt:lpstr>ORÇAMENTO</vt:lpstr>
      <vt:lpstr>BDI-SERVIÇOS</vt:lpstr>
      <vt:lpstr>Mob_Desmob </vt:lpstr>
      <vt:lpstr>CRONOGRAMA</vt:lpstr>
      <vt:lpstr>DMT</vt:lpstr>
      <vt:lpstr>QUADRO DE RUAS</vt:lpstr>
      <vt:lpstr>Mobilização_Desmobilização</vt:lpstr>
      <vt:lpstr>Mem. Calc. Pav. Flex - DNER I</vt:lpstr>
      <vt:lpstr>Mem.Calc.Pav.Flex-DNER II - 02</vt:lpstr>
      <vt:lpstr>Mem.Calc.Pav.Flex-DNER II - 03</vt:lpstr>
      <vt:lpstr>REG. SUBLEITO</vt:lpstr>
      <vt:lpstr>BASE</vt:lpstr>
      <vt:lpstr>SUB BASE</vt:lpstr>
      <vt:lpstr>REF. SUBLEITO</vt:lpstr>
      <vt:lpstr>IMPRIMAÇÃO</vt:lpstr>
      <vt:lpstr>TSD</vt:lpstr>
      <vt:lpstr>CM-30</vt:lpstr>
      <vt:lpstr>RR-2C</vt:lpstr>
      <vt:lpstr>TRANSP. BRITA</vt:lpstr>
      <vt:lpstr>TRANSP. EMULSÃO</vt:lpstr>
      <vt:lpstr>CÁLCULO DE MEIO-FIO E SARJETA</vt:lpstr>
      <vt:lpstr>MEIO-FIO E SARJETA</vt:lpstr>
      <vt:lpstr>CÁLCULO DE MEIO-FIO SIMPLES</vt:lpstr>
      <vt:lpstr>MEIO-FIO SIMPLES</vt:lpstr>
      <vt:lpstr>CÁLCULO DE CALÇADAS</vt:lpstr>
      <vt:lpstr>CALÇADA</vt:lpstr>
      <vt:lpstr>TRANSP. BRITA (CALÇADA)</vt:lpstr>
      <vt:lpstr>CALCULO DE PISO TATÍL</vt:lpstr>
      <vt:lpstr>PISO TATIL</vt:lpstr>
      <vt:lpstr>TRANSP. PISO TATÍL</vt:lpstr>
      <vt:lpstr>SIN. HORIZ</vt:lpstr>
      <vt:lpstr>SIN. VERTICAL</vt:lpstr>
      <vt:lpstr>DIMENSÃO CHAPA</vt:lpstr>
      <vt:lpstr>TERRAPLANAGEM</vt:lpstr>
      <vt:lpstr>AV. DOS EVANGÉLICOS LD</vt:lpstr>
      <vt:lpstr>AV. DOS EVANGÉLICOS LE</vt:lpstr>
      <vt:lpstr>DREN. SARJETA</vt:lpstr>
      <vt:lpstr>DREN. REDE</vt:lpstr>
      <vt:lpstr>DREN. MEM. CAL.</vt:lpstr>
      <vt:lpstr>COMP PAV ADM</vt:lpstr>
      <vt:lpstr>COMP.02 IMPRIMAÇÃO</vt:lpstr>
      <vt:lpstr>COMP. 03TSD</vt:lpstr>
      <vt:lpstr>COMP.04 PISO TATIL</vt:lpstr>
      <vt:lpstr>COMP.05 SIN-001</vt:lpstr>
      <vt:lpstr>COMP.06 SIN-002</vt:lpstr>
      <vt:lpstr>COMP. DREN 001</vt:lpstr>
      <vt:lpstr>COMP. DREN 002</vt:lpstr>
      <vt:lpstr>COMP. DREN 003</vt:lpstr>
      <vt:lpstr>COMP. DREN 004</vt:lpstr>
      <vt:lpstr>COMP. DREN 005</vt:lpstr>
      <vt:lpstr>COMP. DREN 006</vt:lpstr>
      <vt:lpstr>COMP. DREN 007</vt:lpstr>
      <vt:lpstr>COMP. DREN 008</vt:lpstr>
      <vt:lpstr>COMP. DREN 009</vt:lpstr>
      <vt:lpstr>COMP. DREN 010</vt:lpstr>
      <vt:lpstr>COMP. DREN 011</vt:lpstr>
      <vt:lpstr>COMP. DREN 012</vt:lpstr>
      <vt:lpstr>COMP. DREN 013</vt:lpstr>
      <vt:lpstr>COMP. DREN 014</vt:lpstr>
      <vt:lpstr>COMP. DREN 015</vt:lpstr>
      <vt:lpstr>COMP. DREN 016</vt:lpstr>
      <vt:lpstr>COMP. SIN-001</vt:lpstr>
      <vt:lpstr>COTAÇÃO PLACAS</vt:lpstr>
      <vt:lpstr>COTAÇÃO PISO TATÍL</vt:lpstr>
      <vt:lpstr>AMM 001</vt:lpstr>
      <vt:lpstr>FIT</vt:lpstr>
      <vt:lpstr>COTAÇÃO PEDRA BRITADA N.0</vt:lpstr>
      <vt:lpstr>COTAÇÃO PEDRA BRITADA N.1</vt:lpstr>
      <vt:lpstr>CUSTO BRITA</vt:lpstr>
      <vt:lpstr>COTAÇÃO PEDRA BRITADA N.2</vt:lpstr>
      <vt:lpstr>BDI-AQUISIÇÃO</vt:lpstr>
      <vt:lpstr>COMP. PADRÃO</vt:lpstr>
      <vt:lpstr>COTAÇÃO PADRÃO</vt:lpstr>
      <vt:lpstr>DISTÂNCIAS</vt:lpstr>
      <vt:lpstr>'AMM 001'!Area_de_impressao</vt:lpstr>
      <vt:lpstr>BASE!Area_de_impressao</vt:lpstr>
      <vt:lpstr>'BDI-AQUISIÇÃO'!Area_de_impressao</vt:lpstr>
      <vt:lpstr>'BDI-SERVIÇOS'!Area_de_impressao</vt:lpstr>
      <vt:lpstr>CALÇADA!Area_de_impressao</vt:lpstr>
      <vt:lpstr>'CÁLCULO DE CALÇADAS'!Area_de_impressao</vt:lpstr>
      <vt:lpstr>'CÁLCULO DE MEIO-FIO E SARJETA'!Area_de_impressao</vt:lpstr>
      <vt:lpstr>'CÁLCULO DE MEIO-FIO SIMPLES'!Area_de_impressao</vt:lpstr>
      <vt:lpstr>'CM-30'!Area_de_impressao</vt:lpstr>
      <vt:lpstr>'COMP PAV ADM'!Area_de_impressao</vt:lpstr>
      <vt:lpstr>'COMP. 03TSD'!Area_de_impressao</vt:lpstr>
      <vt:lpstr>'COMP. DREN 001'!Area_de_impressao</vt:lpstr>
      <vt:lpstr>'COMP. DREN 002'!Area_de_impressao</vt:lpstr>
      <vt:lpstr>'COMP. DREN 003'!Area_de_impressao</vt:lpstr>
      <vt:lpstr>'COMP. DREN 004'!Area_de_impressao</vt:lpstr>
      <vt:lpstr>'COMP. DREN 005'!Area_de_impressao</vt:lpstr>
      <vt:lpstr>'COMP. DREN 006'!Area_de_impressao</vt:lpstr>
      <vt:lpstr>'COMP. DREN 007'!Area_de_impressao</vt:lpstr>
      <vt:lpstr>'COMP. DREN 008'!Area_de_impressao</vt:lpstr>
      <vt:lpstr>'COMP. DREN 009'!Area_de_impressao</vt:lpstr>
      <vt:lpstr>'COMP. DREN 010'!Area_de_impressao</vt:lpstr>
      <vt:lpstr>'COMP. DREN 011'!Area_de_impressao</vt:lpstr>
      <vt:lpstr>'COMP. DREN 012'!Area_de_impressao</vt:lpstr>
      <vt:lpstr>'COMP. DREN 013'!Area_de_impressao</vt:lpstr>
      <vt:lpstr>'COMP. DREN 014'!Area_de_impressao</vt:lpstr>
      <vt:lpstr>'COMP. DREN 015'!Area_de_impressao</vt:lpstr>
      <vt:lpstr>'COMP. DREN 016'!Area_de_impressao</vt:lpstr>
      <vt:lpstr>'COMP. PADRÃO'!Area_de_impressao</vt:lpstr>
      <vt:lpstr>'COMP.02 IMPRIMAÇÃO'!Area_de_impressao</vt:lpstr>
      <vt:lpstr>'COMP.04 PISO TATIL'!Area_de_impressao</vt:lpstr>
      <vt:lpstr>'COMP.05 SIN-001'!Area_de_impressao</vt:lpstr>
      <vt:lpstr>'COMP.06 SIN-002'!Area_de_impressao</vt:lpstr>
      <vt:lpstr>'COTAÇÃO PADRÃO'!Area_de_impressao</vt:lpstr>
      <vt:lpstr>'COTAÇÃO PEDRA BRITADA N.0'!Area_de_impressao</vt:lpstr>
      <vt:lpstr>'COTAÇÃO PEDRA BRITADA N.1'!Area_de_impressao</vt:lpstr>
      <vt:lpstr>'COTAÇÃO PEDRA BRITADA N.2'!Area_de_impressao</vt:lpstr>
      <vt:lpstr>'COTAÇÃO PISO TATÍL'!Area_de_impressao</vt:lpstr>
      <vt:lpstr>'COTAÇÃO PLACAS'!Area_de_impressao</vt:lpstr>
      <vt:lpstr>CRONOGRAMA!Area_de_impressao</vt:lpstr>
      <vt:lpstr>'DIMENSÃO CHAPA'!Area_de_impressao</vt:lpstr>
      <vt:lpstr>DMT!Area_de_impressao</vt:lpstr>
      <vt:lpstr>'DREN. MEM. CAL.'!Area_de_impressao</vt:lpstr>
      <vt:lpstr>'DREN. REDE'!Area_de_impressao</vt:lpstr>
      <vt:lpstr>'DREN. SARJETA'!Area_de_impressao</vt:lpstr>
      <vt:lpstr>FIT!Area_de_impressao</vt:lpstr>
      <vt:lpstr>IMPRIMAÇÃO!Area_de_impressao</vt:lpstr>
      <vt:lpstr>'MEIO-FIO E SARJETA'!Area_de_impressao</vt:lpstr>
      <vt:lpstr>'MEIO-FIO SIMPLES'!Area_de_impressao</vt:lpstr>
      <vt:lpstr>'Mem.Calc.Pav.Flex-DNER II - 02'!Area_de_impressao</vt:lpstr>
      <vt:lpstr>'Mem.Calc.Pav.Flex-DNER II - 03'!Area_de_impressao</vt:lpstr>
      <vt:lpstr>'Mob_Desmob '!Area_de_impressao</vt:lpstr>
      <vt:lpstr>Mobilização_Desmobilização!Area_de_impressao</vt:lpstr>
      <vt:lpstr>ORÇAMENTO!Area_de_impressao</vt:lpstr>
      <vt:lpstr>QCI!Area_de_impressao</vt:lpstr>
      <vt:lpstr>'QUADRO DE RUAS'!Area_de_impressao</vt:lpstr>
      <vt:lpstr>'REF. SUBLEITO'!Area_de_impressao</vt:lpstr>
      <vt:lpstr>'REG. SUBLEITO'!Area_de_impressao</vt:lpstr>
      <vt:lpstr>RESUMO!Area_de_impressao</vt:lpstr>
      <vt:lpstr>'RR-2C'!Area_de_impressao</vt:lpstr>
      <vt:lpstr>'SIN. HORIZ'!Area_de_impressao</vt:lpstr>
      <vt:lpstr>'SIN. VERTICAL'!Area_de_impressao</vt:lpstr>
      <vt:lpstr>'SUB BASE'!Area_de_impressao</vt:lpstr>
      <vt:lpstr>'TRANSP. BRITA'!Area_de_impressao</vt:lpstr>
      <vt:lpstr>'TRANSP. EMULSÃO'!Area_de_impressao</vt:lpstr>
      <vt:lpstr>'TRANSP. PISO TATÍL'!Area_de_impressao</vt:lpstr>
      <vt:lpstr>TSD!Area_de_impressao</vt:lpstr>
      <vt:lpstr>'CÁLCULO DE CALÇADAS'!Titulos_de_impressao</vt:lpstr>
      <vt:lpstr>'CÁLCULO DE MEIO-FIO E SARJETA'!Titulos_de_impressao</vt:lpstr>
      <vt:lpstr>'CÁLCULO DE MEIO-FIO SIMPLES'!Titulos_de_impressao</vt:lpstr>
      <vt:lpstr>'CALCULO DE PISO TATÍL'!Titulos_de_impressao</vt:lpstr>
      <vt:lpstr>'DREN. MEM. CAL.'!Titulos_de_impressao</vt:lpstr>
      <vt:lpstr>'DREN. REDE'!Titulos_de_impressao</vt:lpstr>
      <vt:lpstr>'DREN. SARJETA'!Titulos_de_impressao</vt:lpstr>
      <vt:lpstr>'Mob_Desmob '!Titulos_de_impressao</vt:lpstr>
      <vt:lpstr>ORÇAMENTO!Titulos_de_impressao</vt:lpstr>
      <vt:lpstr>'SIN. HORIZ'!Titulos_de_impressao</vt:lpstr>
      <vt:lpstr>'SIN. VERTICAL'!Titulos_de_impressao</vt:lpstr>
      <vt:lpstr>'TRANSP. BRITA'!Titulos_de_impressao</vt:lpstr>
      <vt:lpstr>'TRANSP. EMULSÃO'!Titulos_de_impressao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Silvia.Krizanowski</cp:lastModifiedBy>
  <cp:revision>1</cp:revision>
  <cp:lastPrinted>2020-04-01T13:25:14Z</cp:lastPrinted>
  <dcterms:created xsi:type="dcterms:W3CDTF">2017-08-08T13:40:19Z</dcterms:created>
  <dcterms:modified xsi:type="dcterms:W3CDTF">2020-05-18T15:12:18Z</dcterms:modified>
</cp:coreProperties>
</file>